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erich\Desktop\manuscript\manuscript version\revision\model output &amp; classification results\289 TCGA-THCA pathology reports (validation)\mistral\"/>
    </mc:Choice>
  </mc:AlternateContent>
  <xr:revisionPtr revIDLastSave="0" documentId="13_ncr:1_{02CC846E-B1E1-4396-B063-7F0050A9A64E}" xr6:coauthVersionLast="47" xr6:coauthVersionMax="47" xr10:uidLastSave="{00000000-0000-0000-0000-000000000000}"/>
  <bookViews>
    <workbookView xWindow="-98" yWindow="-98" windowWidth="21795" windowHeight="11625" tabRatio="481" xr2:uid="{00000000-000D-0000-FFFF-FFFF00000000}"/>
  </bookViews>
  <sheets>
    <sheet name="Classification result" sheetId="19" r:id="rId1"/>
    <sheet name="Model output" sheetId="18" r:id="rId2"/>
  </sheets>
  <definedNames>
    <definedName name="_xlnm._FilterDatabase" localSheetId="0" hidden="1">'Classification result'!$AO$2:$AS$291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 i="19" l="1"/>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8" i="19"/>
  <c r="G129" i="19"/>
  <c r="G130" i="19"/>
  <c r="G131" i="19"/>
  <c r="G132" i="19"/>
  <c r="G133" i="19"/>
  <c r="G134" i="19"/>
  <c r="G135" i="19"/>
  <c r="G136" i="19"/>
  <c r="G137" i="19"/>
  <c r="G138" i="19"/>
  <c r="G139" i="19"/>
  <c r="G140" i="19"/>
  <c r="G141" i="19"/>
  <c r="G142" i="19"/>
  <c r="G143" i="19"/>
  <c r="G144" i="19"/>
  <c r="G145" i="19"/>
  <c r="G146" i="19"/>
  <c r="G147" i="19"/>
  <c r="G148" i="19"/>
  <c r="G149" i="19"/>
  <c r="G150" i="19"/>
  <c r="G151" i="19"/>
  <c r="G152" i="19"/>
  <c r="G153" i="19"/>
  <c r="G154" i="19"/>
  <c r="G155" i="19"/>
  <c r="G156" i="19"/>
  <c r="G157" i="19"/>
  <c r="G158" i="19"/>
  <c r="G159" i="19"/>
  <c r="G160" i="19"/>
  <c r="G161" i="19"/>
  <c r="G162" i="19"/>
  <c r="G163" i="19"/>
  <c r="G164" i="19"/>
  <c r="G165" i="19"/>
  <c r="G166" i="19"/>
  <c r="G167" i="19"/>
  <c r="G168" i="19"/>
  <c r="G169" i="19"/>
  <c r="G170" i="19"/>
  <c r="G171" i="19"/>
  <c r="G172" i="19"/>
  <c r="G173" i="19"/>
  <c r="G174" i="19"/>
  <c r="G175" i="19"/>
  <c r="G176" i="19"/>
  <c r="G177" i="19"/>
  <c r="G178" i="19"/>
  <c r="G179" i="19"/>
  <c r="G180" i="19"/>
  <c r="G181" i="19"/>
  <c r="G182" i="19"/>
  <c r="G183" i="19"/>
  <c r="G184" i="19"/>
  <c r="G185" i="19"/>
  <c r="G186" i="19"/>
  <c r="G187" i="19"/>
  <c r="G188" i="19"/>
  <c r="G189" i="19"/>
  <c r="G190" i="19"/>
  <c r="G191" i="19"/>
  <c r="G192" i="19"/>
  <c r="G193"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4" i="19"/>
  <c r="G225" i="19"/>
  <c r="G226" i="19"/>
  <c r="G227" i="19"/>
  <c r="G228" i="19"/>
  <c r="G229" i="19"/>
  <c r="G230" i="19"/>
  <c r="G231" i="19"/>
  <c r="G232" i="19"/>
  <c r="G233" i="19"/>
  <c r="G234" i="19"/>
  <c r="G235" i="19"/>
  <c r="G236"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3" i="19"/>
  <c r="AH7" i="19"/>
  <c r="AH166" i="19"/>
  <c r="AH167" i="19"/>
  <c r="AH168" i="19"/>
  <c r="AI168" i="19" s="1"/>
  <c r="AH196" i="19"/>
  <c r="H3" i="19"/>
  <c r="AH3" i="19" s="1"/>
  <c r="H4" i="19"/>
  <c r="AH4" i="19" s="1"/>
  <c r="H5" i="19"/>
  <c r="AH5" i="19" s="1"/>
  <c r="H6" i="19"/>
  <c r="AH6" i="19" s="1"/>
  <c r="H7" i="19"/>
  <c r="H8" i="19"/>
  <c r="AH8" i="19" s="1"/>
  <c r="AI8" i="19" s="1"/>
  <c r="H9" i="19"/>
  <c r="AH9" i="19" s="1"/>
  <c r="H10" i="19"/>
  <c r="AH10" i="19" s="1"/>
  <c r="H11" i="19"/>
  <c r="AH11" i="19" s="1"/>
  <c r="H12" i="19"/>
  <c r="AH12" i="19" s="1"/>
  <c r="H13" i="19"/>
  <c r="AH13" i="19" s="1"/>
  <c r="H14" i="19"/>
  <c r="AH14" i="19" s="1"/>
  <c r="H15" i="19"/>
  <c r="AH15" i="19" s="1"/>
  <c r="AI15" i="19" s="1"/>
  <c r="H16" i="19"/>
  <c r="AH16" i="19" s="1"/>
  <c r="H17" i="19"/>
  <c r="AH17" i="19" s="1"/>
  <c r="H18" i="19"/>
  <c r="AH18" i="19" s="1"/>
  <c r="AI18" i="19" s="1"/>
  <c r="H19" i="19"/>
  <c r="AH19" i="19" s="1"/>
  <c r="H20" i="19"/>
  <c r="AH20" i="19" s="1"/>
  <c r="H21" i="19"/>
  <c r="AH21" i="19" s="1"/>
  <c r="AI21" i="19" s="1"/>
  <c r="H22" i="19"/>
  <c r="AH22" i="19" s="1"/>
  <c r="H23" i="19"/>
  <c r="AH23" i="19" s="1"/>
  <c r="H24" i="19"/>
  <c r="AH24" i="19" s="1"/>
  <c r="H25" i="19"/>
  <c r="AH25" i="19" s="1"/>
  <c r="H26" i="19"/>
  <c r="AH26" i="19" s="1"/>
  <c r="H27" i="19"/>
  <c r="AH27" i="19" s="1"/>
  <c r="H28" i="19"/>
  <c r="AH28" i="19" s="1"/>
  <c r="H29" i="19"/>
  <c r="AH29" i="19" s="1"/>
  <c r="H30" i="19"/>
  <c r="AH30" i="19" s="1"/>
  <c r="H31" i="19"/>
  <c r="AH31" i="19" s="1"/>
  <c r="H32" i="19"/>
  <c r="AH32" i="19" s="1"/>
  <c r="AI32" i="19" s="1"/>
  <c r="H33" i="19"/>
  <c r="AH33" i="19" s="1"/>
  <c r="AI33" i="19" s="1"/>
  <c r="H34" i="19"/>
  <c r="AH34" i="19" s="1"/>
  <c r="AI34" i="19" s="1"/>
  <c r="H35" i="19"/>
  <c r="AH35" i="19" s="1"/>
  <c r="AI35" i="19" s="1"/>
  <c r="H36" i="19"/>
  <c r="AH36" i="19" s="1"/>
  <c r="AI36" i="19" s="1"/>
  <c r="H37" i="19"/>
  <c r="AH37" i="19" s="1"/>
  <c r="AI37" i="19" s="1"/>
  <c r="H38" i="19"/>
  <c r="AH38" i="19" s="1"/>
  <c r="H39" i="19"/>
  <c r="AH39" i="19" s="1"/>
  <c r="AI39" i="19" s="1"/>
  <c r="H40" i="19"/>
  <c r="AH40" i="19" s="1"/>
  <c r="H41" i="19"/>
  <c r="AH41" i="19" s="1"/>
  <c r="H42" i="19"/>
  <c r="AH42" i="19" s="1"/>
  <c r="H43" i="19"/>
  <c r="AH43" i="19" s="1"/>
  <c r="H44" i="19"/>
  <c r="AH44" i="19" s="1"/>
  <c r="H45" i="19"/>
  <c r="AH45" i="19" s="1"/>
  <c r="AI45" i="19" s="1"/>
  <c r="H46" i="19"/>
  <c r="AH46" i="19" s="1"/>
  <c r="H47" i="19"/>
  <c r="AH47" i="19" s="1"/>
  <c r="H48" i="19"/>
  <c r="AH48" i="19" s="1"/>
  <c r="H49" i="19"/>
  <c r="AH49" i="19" s="1"/>
  <c r="H50" i="19"/>
  <c r="AH50" i="19" s="1"/>
  <c r="H51" i="19"/>
  <c r="AH51" i="19" s="1"/>
  <c r="AI51" i="19" s="1"/>
  <c r="H52" i="19"/>
  <c r="AH52" i="19" s="1"/>
  <c r="H53" i="19"/>
  <c r="AH53" i="19" s="1"/>
  <c r="AI53" i="19" s="1"/>
  <c r="H54" i="19"/>
  <c r="AH54" i="19" s="1"/>
  <c r="H55" i="19"/>
  <c r="AH55" i="19" s="1"/>
  <c r="AI55" i="19" s="1"/>
  <c r="H56" i="19"/>
  <c r="AH56" i="19" s="1"/>
  <c r="H57" i="19"/>
  <c r="AH57" i="19" s="1"/>
  <c r="AI57" i="19" s="1"/>
  <c r="H58" i="19"/>
  <c r="AH58" i="19" s="1"/>
  <c r="H59" i="19"/>
  <c r="AH59" i="19" s="1"/>
  <c r="H60" i="19"/>
  <c r="AH60" i="19" s="1"/>
  <c r="H61" i="19"/>
  <c r="AH61" i="19" s="1"/>
  <c r="H62" i="19"/>
  <c r="AH62" i="19" s="1"/>
  <c r="H63" i="19"/>
  <c r="AH63" i="19" s="1"/>
  <c r="H64" i="19"/>
  <c r="AH64" i="19" s="1"/>
  <c r="H65" i="19"/>
  <c r="AH65" i="19" s="1"/>
  <c r="H66" i="19"/>
  <c r="AH66" i="19" s="1"/>
  <c r="H67" i="19"/>
  <c r="AH67" i="19" s="1"/>
  <c r="AI67" i="19" s="1"/>
  <c r="H68" i="19"/>
  <c r="AH68" i="19" s="1"/>
  <c r="AI68" i="19" s="1"/>
  <c r="H69" i="19"/>
  <c r="AH69" i="19" s="1"/>
  <c r="AI69" i="19" s="1"/>
  <c r="H70" i="19"/>
  <c r="AH70" i="19" s="1"/>
  <c r="AI70" i="19" s="1"/>
  <c r="H71" i="19"/>
  <c r="AH71" i="19" s="1"/>
  <c r="H72" i="19"/>
  <c r="AH72" i="19" s="1"/>
  <c r="H73" i="19"/>
  <c r="AH73" i="19" s="1"/>
  <c r="AI73" i="19" s="1"/>
  <c r="H74" i="19"/>
  <c r="AH74" i="19" s="1"/>
  <c r="H75" i="19"/>
  <c r="AH75" i="19" s="1"/>
  <c r="H76" i="19"/>
  <c r="AH76" i="19" s="1"/>
  <c r="AI76" i="19" s="1"/>
  <c r="H77" i="19"/>
  <c r="AH77" i="19" s="1"/>
  <c r="H78" i="19"/>
  <c r="AH78" i="19" s="1"/>
  <c r="H79" i="19"/>
  <c r="AH79" i="19" s="1"/>
  <c r="AI79" i="19" s="1"/>
  <c r="H80" i="19"/>
  <c r="AH80" i="19" s="1"/>
  <c r="H81" i="19"/>
  <c r="AH81" i="19" s="1"/>
  <c r="AI81" i="19" s="1"/>
  <c r="H82" i="19"/>
  <c r="AH82" i="19" s="1"/>
  <c r="H83" i="19"/>
  <c r="AH83" i="19" s="1"/>
  <c r="H84" i="19"/>
  <c r="AH84" i="19" s="1"/>
  <c r="AI84" i="19" s="1"/>
  <c r="H85" i="19"/>
  <c r="AH85" i="19" s="1"/>
  <c r="H86" i="19"/>
  <c r="AH86" i="19" s="1"/>
  <c r="AI86" i="19" s="1"/>
  <c r="H87" i="19"/>
  <c r="AH87" i="19" s="1"/>
  <c r="AI87" i="19" s="1"/>
  <c r="H88" i="19"/>
  <c r="AH88" i="19" s="1"/>
  <c r="H89" i="19"/>
  <c r="AH89" i="19" s="1"/>
  <c r="H90" i="19"/>
  <c r="AH90" i="19" s="1"/>
  <c r="H91" i="19"/>
  <c r="AH91" i="19" s="1"/>
  <c r="H92" i="19"/>
  <c r="AH92" i="19" s="1"/>
  <c r="AI92" i="19" s="1"/>
  <c r="H93" i="19"/>
  <c r="AH93" i="19" s="1"/>
  <c r="AI93" i="19" s="1"/>
  <c r="H94" i="19"/>
  <c r="AH94" i="19" s="1"/>
  <c r="AI94" i="19" s="1"/>
  <c r="H95" i="19"/>
  <c r="AH95" i="19" s="1"/>
  <c r="AI95" i="19" s="1"/>
  <c r="H96" i="19"/>
  <c r="AH96" i="19" s="1"/>
  <c r="H97" i="19"/>
  <c r="AH97" i="19" s="1"/>
  <c r="AI97" i="19" s="1"/>
  <c r="H98" i="19"/>
  <c r="AH98" i="19" s="1"/>
  <c r="H99" i="19"/>
  <c r="AH99" i="19" s="1"/>
  <c r="AI99" i="19" s="1"/>
  <c r="H100" i="19"/>
  <c r="AH100" i="19" s="1"/>
  <c r="H101" i="19"/>
  <c r="AH101" i="19" s="1"/>
  <c r="H102" i="19"/>
  <c r="AH102" i="19" s="1"/>
  <c r="H103" i="19"/>
  <c r="AH103" i="19" s="1"/>
  <c r="AI103" i="19" s="1"/>
  <c r="H104" i="19"/>
  <c r="AH104" i="19" s="1"/>
  <c r="AI104" i="19" s="1"/>
  <c r="H105" i="19"/>
  <c r="AH105" i="19" s="1"/>
  <c r="H106" i="19"/>
  <c r="AH106" i="19" s="1"/>
  <c r="H107" i="19"/>
  <c r="AH107" i="19" s="1"/>
  <c r="H108" i="19"/>
  <c r="AH108" i="19" s="1"/>
  <c r="H109" i="19"/>
  <c r="AH109" i="19" s="1"/>
  <c r="H110" i="19"/>
  <c r="AH110" i="19" s="1"/>
  <c r="H111" i="19"/>
  <c r="AH111" i="19" s="1"/>
  <c r="H112" i="19"/>
  <c r="AH112" i="19" s="1"/>
  <c r="H113" i="19"/>
  <c r="AH113" i="19" s="1"/>
  <c r="H114" i="19"/>
  <c r="AH114" i="19" s="1"/>
  <c r="H115" i="19"/>
  <c r="AH115" i="19" s="1"/>
  <c r="H116" i="19"/>
  <c r="AH116" i="19" s="1"/>
  <c r="AI116" i="19" s="1"/>
  <c r="H117" i="19"/>
  <c r="AH117" i="19" s="1"/>
  <c r="H118" i="19"/>
  <c r="AH118" i="19" s="1"/>
  <c r="H119" i="19"/>
  <c r="AH119" i="19" s="1"/>
  <c r="AI119" i="19" s="1"/>
  <c r="H120" i="19"/>
  <c r="AH120" i="19" s="1"/>
  <c r="H121" i="19"/>
  <c r="AH121" i="19" s="1"/>
  <c r="H122" i="19"/>
  <c r="AH122" i="19" s="1"/>
  <c r="H123" i="19"/>
  <c r="AH123" i="19" s="1"/>
  <c r="H124" i="19"/>
  <c r="AH124" i="19" s="1"/>
  <c r="H125" i="19"/>
  <c r="AH125" i="19" s="1"/>
  <c r="AI125" i="19" s="1"/>
  <c r="H126" i="19"/>
  <c r="AH126" i="19" s="1"/>
  <c r="AI126" i="19" s="1"/>
  <c r="H127" i="19"/>
  <c r="AH127" i="19" s="1"/>
  <c r="AI127" i="19" s="1"/>
  <c r="H128" i="19"/>
  <c r="AH128" i="19" s="1"/>
  <c r="H129" i="19"/>
  <c r="AH129" i="19" s="1"/>
  <c r="AI129" i="19" s="1"/>
  <c r="H130" i="19"/>
  <c r="AH130" i="19" s="1"/>
  <c r="AI130" i="19" s="1"/>
  <c r="H131" i="19"/>
  <c r="AH131" i="19" s="1"/>
  <c r="H132" i="19"/>
  <c r="AH132" i="19" s="1"/>
  <c r="H133" i="19"/>
  <c r="AH133" i="19" s="1"/>
  <c r="H134" i="19"/>
  <c r="AH134" i="19" s="1"/>
  <c r="AI134" i="19" s="1"/>
  <c r="H135" i="19"/>
  <c r="AH135" i="19" s="1"/>
  <c r="H136" i="19"/>
  <c r="AH136" i="19" s="1"/>
  <c r="H137" i="19"/>
  <c r="AH137" i="19" s="1"/>
  <c r="AI137" i="19" s="1"/>
  <c r="H138" i="19"/>
  <c r="AH138" i="19" s="1"/>
  <c r="H139" i="19"/>
  <c r="AH139" i="19" s="1"/>
  <c r="H140" i="19"/>
  <c r="AH140" i="19" s="1"/>
  <c r="H141" i="19"/>
  <c r="AH141" i="19" s="1"/>
  <c r="H142" i="19"/>
  <c r="AH142" i="19" s="1"/>
  <c r="H143" i="19"/>
  <c r="AH143" i="19" s="1"/>
  <c r="H144" i="19"/>
  <c r="AH144" i="19" s="1"/>
  <c r="H145" i="19"/>
  <c r="AH145" i="19" s="1"/>
  <c r="AI145" i="19" s="1"/>
  <c r="H146" i="19"/>
  <c r="AH146" i="19" s="1"/>
  <c r="H147" i="19"/>
  <c r="AH147" i="19" s="1"/>
  <c r="H148" i="19"/>
  <c r="AH148" i="19" s="1"/>
  <c r="AI148" i="19" s="1"/>
  <c r="H149" i="19"/>
  <c r="AH149" i="19" s="1"/>
  <c r="AI149" i="19" s="1"/>
  <c r="H150" i="19"/>
  <c r="AH150" i="19" s="1"/>
  <c r="H151" i="19"/>
  <c r="AH151" i="19" s="1"/>
  <c r="H152" i="19"/>
  <c r="AH152" i="19" s="1"/>
  <c r="AI152" i="19" s="1"/>
  <c r="H153" i="19"/>
  <c r="AH153" i="19" s="1"/>
  <c r="AI153" i="19" s="1"/>
  <c r="H154" i="19"/>
  <c r="AH154" i="19" s="1"/>
  <c r="AI154" i="19" s="1"/>
  <c r="H155" i="19"/>
  <c r="AH155" i="19" s="1"/>
  <c r="H156" i="19"/>
  <c r="AH156" i="19" s="1"/>
  <c r="H157" i="19"/>
  <c r="AH157" i="19" s="1"/>
  <c r="H158" i="19"/>
  <c r="AH158" i="19" s="1"/>
  <c r="H159" i="19"/>
  <c r="AH159" i="19" s="1"/>
  <c r="AI159" i="19" s="1"/>
  <c r="H160" i="19"/>
  <c r="AH160" i="19" s="1"/>
  <c r="AI160" i="19" s="1"/>
  <c r="H161" i="19"/>
  <c r="AH161" i="19" s="1"/>
  <c r="H162" i="19"/>
  <c r="AH162" i="19" s="1"/>
  <c r="H163" i="19"/>
  <c r="AH163" i="19" s="1"/>
  <c r="H164" i="19"/>
  <c r="AH164" i="19" s="1"/>
  <c r="H165" i="19"/>
  <c r="AH165" i="19" s="1"/>
  <c r="AI165" i="19" s="1"/>
  <c r="H166" i="19"/>
  <c r="H167" i="19"/>
  <c r="H168" i="19"/>
  <c r="H169" i="19"/>
  <c r="AH169" i="19" s="1"/>
  <c r="H170" i="19"/>
  <c r="AH170" i="19" s="1"/>
  <c r="H171" i="19"/>
  <c r="AH171" i="19" s="1"/>
  <c r="AI171" i="19" s="1"/>
  <c r="H172" i="19"/>
  <c r="AH172" i="19" s="1"/>
  <c r="H173" i="19"/>
  <c r="AH173" i="19" s="1"/>
  <c r="AI173" i="19" s="1"/>
  <c r="H174" i="19"/>
  <c r="AH174" i="19" s="1"/>
  <c r="AI174" i="19" s="1"/>
  <c r="H175" i="19"/>
  <c r="AH175" i="19" s="1"/>
  <c r="AI175" i="19" s="1"/>
  <c r="H176" i="19"/>
  <c r="AH176" i="19" s="1"/>
  <c r="H177" i="19"/>
  <c r="AH177" i="19" s="1"/>
  <c r="H178" i="19"/>
  <c r="AH178" i="19" s="1"/>
  <c r="H179" i="19"/>
  <c r="AH179" i="19" s="1"/>
  <c r="H180" i="19"/>
  <c r="AH180" i="19" s="1"/>
  <c r="H181" i="19"/>
  <c r="AH181" i="19" s="1"/>
  <c r="H182" i="19"/>
  <c r="AH182" i="19" s="1"/>
  <c r="H183" i="19"/>
  <c r="AH183" i="19" s="1"/>
  <c r="H184" i="19"/>
  <c r="AH184" i="19" s="1"/>
  <c r="H185" i="19"/>
  <c r="AH185" i="19" s="1"/>
  <c r="H186" i="19"/>
  <c r="AH186" i="19" s="1"/>
  <c r="H187" i="19"/>
  <c r="AH187" i="19" s="1"/>
  <c r="H188" i="19"/>
  <c r="AH188" i="19" s="1"/>
  <c r="H189" i="19"/>
  <c r="AH189" i="19" s="1"/>
  <c r="AI189" i="19" s="1"/>
  <c r="H190" i="19"/>
  <c r="AH190" i="19" s="1"/>
  <c r="H191" i="19"/>
  <c r="AH191" i="19" s="1"/>
  <c r="AI191" i="19" s="1"/>
  <c r="H192" i="19"/>
  <c r="AH192" i="19" s="1"/>
  <c r="H193" i="19"/>
  <c r="AH193" i="19" s="1"/>
  <c r="AI193" i="19" s="1"/>
  <c r="H194" i="19"/>
  <c r="AH194" i="19" s="1"/>
  <c r="AI194" i="19" s="1"/>
  <c r="H195" i="19"/>
  <c r="AH195" i="19" s="1"/>
  <c r="AI195" i="19" s="1"/>
  <c r="H196" i="19"/>
  <c r="H197" i="19"/>
  <c r="AH197" i="19" s="1"/>
  <c r="H198" i="19"/>
  <c r="AH198" i="19" s="1"/>
  <c r="H199" i="19"/>
  <c r="AH199" i="19" s="1"/>
  <c r="H200" i="19"/>
  <c r="AH200" i="19" s="1"/>
  <c r="H201" i="19"/>
  <c r="AH201" i="19" s="1"/>
  <c r="H202" i="19"/>
  <c r="AH202" i="19" s="1"/>
  <c r="H203" i="19"/>
  <c r="AH203" i="19" s="1"/>
  <c r="H204" i="19"/>
  <c r="AH204" i="19" s="1"/>
  <c r="H205" i="19"/>
  <c r="AH205" i="19" s="1"/>
  <c r="H206" i="19"/>
  <c r="AH206" i="19" s="1"/>
  <c r="AI206" i="19" s="1"/>
  <c r="H207" i="19"/>
  <c r="AH207" i="19" s="1"/>
  <c r="AI207" i="19" s="1"/>
  <c r="H208" i="19"/>
  <c r="AH208" i="19" s="1"/>
  <c r="H209" i="19"/>
  <c r="AH209" i="19" s="1"/>
  <c r="AI209" i="19" s="1"/>
  <c r="H210" i="19"/>
  <c r="AH210" i="19" s="1"/>
  <c r="H211" i="19"/>
  <c r="AH211" i="19" s="1"/>
  <c r="AI211" i="19" s="1"/>
  <c r="H212" i="19"/>
  <c r="AH212" i="19" s="1"/>
  <c r="AI212" i="19" s="1"/>
  <c r="H213" i="19"/>
  <c r="AH213" i="19" s="1"/>
  <c r="H214" i="19"/>
  <c r="AH214" i="19" s="1"/>
  <c r="H215" i="19"/>
  <c r="AH215" i="19" s="1"/>
  <c r="H216" i="19"/>
  <c r="AH216" i="19" s="1"/>
  <c r="AI216" i="19" s="1"/>
  <c r="H217" i="19"/>
  <c r="AH217" i="19" s="1"/>
  <c r="H218" i="19"/>
  <c r="AH218" i="19" s="1"/>
  <c r="H219" i="19"/>
  <c r="AH219" i="19" s="1"/>
  <c r="H220" i="19"/>
  <c r="AH220" i="19" s="1"/>
  <c r="H221" i="19"/>
  <c r="AH221" i="19" s="1"/>
  <c r="AI221" i="19" s="1"/>
  <c r="H222" i="19"/>
  <c r="AH222" i="19" s="1"/>
  <c r="H223" i="19"/>
  <c r="AH223" i="19" s="1"/>
  <c r="H224" i="19"/>
  <c r="AH224" i="19" s="1"/>
  <c r="H225" i="19"/>
  <c r="AH225" i="19" s="1"/>
  <c r="AI225" i="19" s="1"/>
  <c r="H226" i="19"/>
  <c r="AH226" i="19" s="1"/>
  <c r="H227" i="19"/>
  <c r="AH227" i="19" s="1"/>
  <c r="H228" i="19"/>
  <c r="AH228" i="19" s="1"/>
  <c r="AI228" i="19" s="1"/>
  <c r="H229" i="19"/>
  <c r="AH229" i="19" s="1"/>
  <c r="AI229" i="19" s="1"/>
  <c r="H230" i="19"/>
  <c r="AH230" i="19" s="1"/>
  <c r="AI230" i="19" s="1"/>
  <c r="H231" i="19"/>
  <c r="AH231" i="19" s="1"/>
  <c r="AI231" i="19" s="1"/>
  <c r="H232" i="19"/>
  <c r="AH232" i="19" s="1"/>
  <c r="H233" i="19"/>
  <c r="AH233" i="19" s="1"/>
  <c r="H234" i="19"/>
  <c r="AH234" i="19" s="1"/>
  <c r="H235" i="19"/>
  <c r="AH235" i="19" s="1"/>
  <c r="H236" i="19"/>
  <c r="AH236" i="19" s="1"/>
  <c r="H237" i="19"/>
  <c r="AH237" i="19" s="1"/>
  <c r="H238" i="19"/>
  <c r="AH238" i="19" s="1"/>
  <c r="H239" i="19"/>
  <c r="AH239" i="19" s="1"/>
  <c r="H240" i="19"/>
  <c r="AH240" i="19" s="1"/>
  <c r="AI240" i="19" s="1"/>
  <c r="H241" i="19"/>
  <c r="AH241" i="19" s="1"/>
  <c r="AI241" i="19" s="1"/>
  <c r="H242" i="19"/>
  <c r="AH242" i="19" s="1"/>
  <c r="H243" i="19"/>
  <c r="AH243" i="19" s="1"/>
  <c r="H244" i="19"/>
  <c r="AH244" i="19" s="1"/>
  <c r="AI244" i="19" s="1"/>
  <c r="H245" i="19"/>
  <c r="AH245" i="19" s="1"/>
  <c r="H246" i="19"/>
  <c r="AH246" i="19" s="1"/>
  <c r="AI246" i="19" s="1"/>
  <c r="H247" i="19"/>
  <c r="AH247" i="19" s="1"/>
  <c r="H248" i="19"/>
  <c r="AH248" i="19" s="1"/>
  <c r="H249" i="19"/>
  <c r="AH249" i="19" s="1"/>
  <c r="H250" i="19"/>
  <c r="AH250" i="19" s="1"/>
  <c r="AI250" i="19" s="1"/>
  <c r="H251" i="19"/>
  <c r="AH251" i="19" s="1"/>
  <c r="H252" i="19"/>
  <c r="AH252" i="19" s="1"/>
  <c r="H253" i="19"/>
  <c r="AH253" i="19" s="1"/>
  <c r="AI253" i="19" s="1"/>
  <c r="H254" i="19"/>
  <c r="AH254" i="19" s="1"/>
  <c r="H255" i="19"/>
  <c r="AH255" i="19" s="1"/>
  <c r="H256" i="19"/>
  <c r="AH256" i="19" s="1"/>
  <c r="AI256" i="19" s="1"/>
  <c r="H257" i="19"/>
  <c r="AH257" i="19" s="1"/>
  <c r="H258" i="19"/>
  <c r="AH258" i="19" s="1"/>
  <c r="H259" i="19"/>
  <c r="AH259" i="19" s="1"/>
  <c r="H260" i="19"/>
  <c r="AH260" i="19" s="1"/>
  <c r="H261" i="19"/>
  <c r="AH261" i="19" s="1"/>
  <c r="AI261" i="19" s="1"/>
  <c r="H262" i="19"/>
  <c r="AH262" i="19" s="1"/>
  <c r="AI262" i="19" s="1"/>
  <c r="H264" i="19"/>
  <c r="AH264" i="19" s="1"/>
  <c r="H265" i="19"/>
  <c r="AH265" i="19" s="1"/>
  <c r="H266" i="19"/>
  <c r="AH266" i="19" s="1"/>
  <c r="H267" i="19"/>
  <c r="AH267" i="19" s="1"/>
  <c r="H268" i="19"/>
  <c r="AH268" i="19" s="1"/>
  <c r="H269" i="19"/>
  <c r="AH269" i="19" s="1"/>
  <c r="H270" i="19"/>
  <c r="AH270" i="19" s="1"/>
  <c r="H271" i="19"/>
  <c r="AH271" i="19" s="1"/>
  <c r="AI271" i="19" s="1"/>
  <c r="H272" i="19"/>
  <c r="AH272" i="19" s="1"/>
  <c r="H273" i="19"/>
  <c r="AH273" i="19" s="1"/>
  <c r="H274" i="19"/>
  <c r="AH274" i="19" s="1"/>
  <c r="AI274" i="19" s="1"/>
  <c r="H275" i="19"/>
  <c r="AH275" i="19" s="1"/>
  <c r="AI275" i="19" s="1"/>
  <c r="H276" i="19"/>
  <c r="AH276" i="19" s="1"/>
  <c r="H277" i="19"/>
  <c r="AH277" i="19" s="1"/>
  <c r="AI277" i="19" s="1"/>
  <c r="H278" i="19"/>
  <c r="AH278" i="19" s="1"/>
  <c r="H279" i="19"/>
  <c r="AH279" i="19" s="1"/>
  <c r="H280" i="19"/>
  <c r="AH280" i="19" s="1"/>
  <c r="H281" i="19"/>
  <c r="AH281" i="19" s="1"/>
  <c r="H282" i="19"/>
  <c r="AH282" i="19" s="1"/>
  <c r="H283" i="19"/>
  <c r="AH283" i="19" s="1"/>
  <c r="H284" i="19"/>
  <c r="AH284" i="19" s="1"/>
  <c r="H285" i="19"/>
  <c r="AH285" i="19" s="1"/>
  <c r="AI285" i="19" s="1"/>
  <c r="H286" i="19"/>
  <c r="AH286" i="19" s="1"/>
  <c r="H287" i="19"/>
  <c r="AH287" i="19" s="1"/>
  <c r="H288" i="19"/>
  <c r="AH288" i="19" s="1"/>
  <c r="AI288" i="19" s="1"/>
  <c r="H289" i="19"/>
  <c r="AH289" i="19" s="1"/>
  <c r="H290" i="19"/>
  <c r="AH290" i="19" s="1"/>
  <c r="AI290" i="19" s="1"/>
  <c r="H291" i="19"/>
  <c r="AH291" i="19" s="1"/>
  <c r="H263" i="19"/>
  <c r="AH263" i="19" s="1"/>
  <c r="AI263" i="19" s="1"/>
  <c r="AC3" i="19"/>
  <c r="AC4" i="19"/>
  <c r="AC5" i="19"/>
  <c r="AC6" i="19"/>
  <c r="AC7" i="19"/>
  <c r="AC8" i="19"/>
  <c r="AC9" i="19"/>
  <c r="AC10" i="19"/>
  <c r="AC11" i="19"/>
  <c r="AC12" i="19"/>
  <c r="AC13" i="19"/>
  <c r="AC14" i="19"/>
  <c r="AC15" i="19"/>
  <c r="AC16" i="19"/>
  <c r="AC17" i="19"/>
  <c r="AC18" i="19"/>
  <c r="AC19" i="19"/>
  <c r="AC20" i="19"/>
  <c r="AC21" i="19"/>
  <c r="AC22" i="19"/>
  <c r="AC23" i="19"/>
  <c r="AC24" i="19"/>
  <c r="AC25" i="19"/>
  <c r="AC26" i="19"/>
  <c r="AC27" i="19"/>
  <c r="AC28" i="19"/>
  <c r="AC29" i="19"/>
  <c r="AC30" i="19"/>
  <c r="AC31" i="19"/>
  <c r="AC32" i="19"/>
  <c r="AC33" i="19"/>
  <c r="AC34" i="19"/>
  <c r="AC35" i="19"/>
  <c r="AC36" i="19"/>
  <c r="AC37" i="19"/>
  <c r="AC38" i="19"/>
  <c r="AC39" i="19"/>
  <c r="AC40" i="19"/>
  <c r="AC41" i="19"/>
  <c r="AC42" i="19"/>
  <c r="AC43" i="19"/>
  <c r="AC44" i="19"/>
  <c r="AC45" i="19"/>
  <c r="AC46" i="19"/>
  <c r="AC47" i="19"/>
  <c r="AC48" i="19"/>
  <c r="AC49" i="19"/>
  <c r="AC50" i="19"/>
  <c r="AC51" i="19"/>
  <c r="AC52" i="19"/>
  <c r="AC53" i="19"/>
  <c r="AC54" i="19"/>
  <c r="AC55" i="19"/>
  <c r="AC56" i="19"/>
  <c r="AC57" i="19"/>
  <c r="AC58" i="19"/>
  <c r="AC59" i="19"/>
  <c r="AC60" i="19"/>
  <c r="AC61" i="19"/>
  <c r="AC62" i="19"/>
  <c r="AC63" i="19"/>
  <c r="AC64" i="19"/>
  <c r="AC65" i="19"/>
  <c r="AC66" i="19"/>
  <c r="AC67" i="19"/>
  <c r="AC68" i="19"/>
  <c r="AC69" i="19"/>
  <c r="AC70" i="19"/>
  <c r="AC71" i="19"/>
  <c r="AC72" i="19"/>
  <c r="AC73" i="19"/>
  <c r="AC74" i="19"/>
  <c r="AC75" i="19"/>
  <c r="AC76" i="19"/>
  <c r="AC77" i="19"/>
  <c r="AC78" i="19"/>
  <c r="AC79" i="19"/>
  <c r="AC80" i="19"/>
  <c r="AC81" i="19"/>
  <c r="AC82" i="19"/>
  <c r="AC83" i="19"/>
  <c r="AC84" i="19"/>
  <c r="AC85" i="19"/>
  <c r="AC86" i="19"/>
  <c r="AC87" i="19"/>
  <c r="AC88" i="19"/>
  <c r="AC89" i="19"/>
  <c r="AC90" i="19"/>
  <c r="AC91" i="19"/>
  <c r="AC92" i="19"/>
  <c r="AC93" i="19"/>
  <c r="AC94" i="19"/>
  <c r="AC95" i="19"/>
  <c r="AC96" i="19"/>
  <c r="AC97" i="19"/>
  <c r="AC98" i="19"/>
  <c r="AC99" i="19"/>
  <c r="AC100" i="19"/>
  <c r="AC101" i="19"/>
  <c r="AC102" i="19"/>
  <c r="AC103" i="19"/>
  <c r="AC104" i="19"/>
  <c r="AC105" i="19"/>
  <c r="AC106" i="19"/>
  <c r="AC107" i="19"/>
  <c r="AC108" i="19"/>
  <c r="AC109" i="19"/>
  <c r="AC110" i="19"/>
  <c r="AC111" i="19"/>
  <c r="AC112" i="19"/>
  <c r="AC113" i="19"/>
  <c r="AC114" i="19"/>
  <c r="AC115" i="19"/>
  <c r="AC116" i="19"/>
  <c r="AC117" i="19"/>
  <c r="AC118" i="19"/>
  <c r="AC119" i="19"/>
  <c r="AC120" i="19"/>
  <c r="AC121" i="19"/>
  <c r="AC122" i="19"/>
  <c r="AC123" i="19"/>
  <c r="AC124" i="19"/>
  <c r="AC125" i="19"/>
  <c r="AC126" i="19"/>
  <c r="AC127" i="19"/>
  <c r="AC128" i="19"/>
  <c r="AC129" i="19"/>
  <c r="AC130" i="19"/>
  <c r="AC131" i="19"/>
  <c r="AC132" i="19"/>
  <c r="AC133" i="19"/>
  <c r="AC134" i="19"/>
  <c r="AC135" i="19"/>
  <c r="AC136" i="19"/>
  <c r="AC137" i="19"/>
  <c r="AC139" i="19"/>
  <c r="AC140" i="19"/>
  <c r="AC141" i="19"/>
  <c r="AC142" i="19"/>
  <c r="AC143" i="19"/>
  <c r="AC144" i="19"/>
  <c r="AC145" i="19"/>
  <c r="AC146" i="19"/>
  <c r="AC147" i="19"/>
  <c r="AC148" i="19"/>
  <c r="AC149" i="19"/>
  <c r="AC150" i="19"/>
  <c r="AC151" i="19"/>
  <c r="AC152" i="19"/>
  <c r="AC153" i="19"/>
  <c r="AC154" i="19"/>
  <c r="AC155" i="19"/>
  <c r="AC156" i="19"/>
  <c r="AC157" i="19"/>
  <c r="AC158" i="19"/>
  <c r="AC159" i="19"/>
  <c r="AC160" i="19"/>
  <c r="AC161" i="19"/>
  <c r="AC162" i="19"/>
  <c r="AC163" i="19"/>
  <c r="AC164" i="19"/>
  <c r="AC165" i="19"/>
  <c r="AC166" i="19"/>
  <c r="AC167" i="19"/>
  <c r="AC168" i="19"/>
  <c r="AC169" i="19"/>
  <c r="AC170" i="19"/>
  <c r="AC171" i="19"/>
  <c r="AC172" i="19"/>
  <c r="AC173" i="19"/>
  <c r="AC174" i="19"/>
  <c r="AC175" i="19"/>
  <c r="AC176" i="19"/>
  <c r="AC177" i="19"/>
  <c r="AC178" i="19"/>
  <c r="AC179" i="19"/>
  <c r="AC180" i="19"/>
  <c r="AC181" i="19"/>
  <c r="AC182" i="19"/>
  <c r="AC183" i="19"/>
  <c r="AC184" i="19"/>
  <c r="AC185" i="19"/>
  <c r="AC186" i="19"/>
  <c r="AC187" i="19"/>
  <c r="AC188" i="19"/>
  <c r="AC189" i="19"/>
  <c r="AC190" i="19"/>
  <c r="AC191" i="19"/>
  <c r="AC192" i="19"/>
  <c r="AC193" i="19"/>
  <c r="AC194" i="19"/>
  <c r="AC195" i="19"/>
  <c r="AC196" i="19"/>
  <c r="AC197" i="19"/>
  <c r="AC198" i="19"/>
  <c r="AC199" i="19"/>
  <c r="AC200" i="19"/>
  <c r="AC201" i="19"/>
  <c r="AC202" i="19"/>
  <c r="AC203" i="19"/>
  <c r="AC204" i="19"/>
  <c r="AC205" i="19"/>
  <c r="AC206" i="19"/>
  <c r="AC207" i="19"/>
  <c r="AC208" i="19"/>
  <c r="AC209" i="19"/>
  <c r="AC210" i="19"/>
  <c r="AC211" i="19"/>
  <c r="AC212" i="19"/>
  <c r="AC213" i="19"/>
  <c r="AC214" i="19"/>
  <c r="AC215" i="19"/>
  <c r="AC216" i="19"/>
  <c r="AC217" i="19"/>
  <c r="AC218" i="19"/>
  <c r="AC219" i="19"/>
  <c r="AC220" i="19"/>
  <c r="AC221" i="19"/>
  <c r="AC222" i="19"/>
  <c r="AC223" i="19"/>
  <c r="AC224" i="19"/>
  <c r="AC225" i="19"/>
  <c r="AC226" i="19"/>
  <c r="AC227" i="19"/>
  <c r="AC228" i="19"/>
  <c r="AC229" i="19"/>
  <c r="AC230" i="19"/>
  <c r="AC231" i="19"/>
  <c r="AC232" i="19"/>
  <c r="AC233" i="19"/>
  <c r="AC234" i="19"/>
  <c r="AC235" i="19"/>
  <c r="AC236" i="19"/>
  <c r="AC237" i="19"/>
  <c r="AC238" i="19"/>
  <c r="AC239" i="19"/>
  <c r="AC240" i="19"/>
  <c r="AC241" i="19"/>
  <c r="AC242" i="19"/>
  <c r="AC243" i="19"/>
  <c r="AC244" i="19"/>
  <c r="AC245" i="19"/>
  <c r="AC246" i="19"/>
  <c r="AC247" i="19"/>
  <c r="AC248" i="19"/>
  <c r="AC249" i="19"/>
  <c r="AC250" i="19"/>
  <c r="AC251" i="19"/>
  <c r="AC252" i="19"/>
  <c r="AC253" i="19"/>
  <c r="AC254" i="19"/>
  <c r="AC255" i="19"/>
  <c r="AC256" i="19"/>
  <c r="AC257" i="19"/>
  <c r="AC258" i="19"/>
  <c r="AC259" i="19"/>
  <c r="AC260" i="19"/>
  <c r="AC261" i="19"/>
  <c r="AC262" i="19"/>
  <c r="AC263" i="19"/>
  <c r="AC264" i="19"/>
  <c r="AC265" i="19"/>
  <c r="AC266" i="19"/>
  <c r="AC267" i="19"/>
  <c r="AC268" i="19"/>
  <c r="AC269" i="19"/>
  <c r="AC270" i="19"/>
  <c r="AC271" i="19"/>
  <c r="AC272" i="19"/>
  <c r="AC273" i="19"/>
  <c r="AC274" i="19"/>
  <c r="AC275" i="19"/>
  <c r="AC276" i="19"/>
  <c r="AC277" i="19"/>
  <c r="AC278" i="19"/>
  <c r="AC279" i="19"/>
  <c r="AC280" i="19"/>
  <c r="AC281" i="19"/>
  <c r="AC282" i="19"/>
  <c r="AC283" i="19"/>
  <c r="AC284" i="19"/>
  <c r="AC285" i="19"/>
  <c r="AC286" i="19"/>
  <c r="AC287" i="19"/>
  <c r="AC288" i="19"/>
  <c r="AC289" i="19"/>
  <c r="AC290" i="19"/>
  <c r="AC291" i="19"/>
  <c r="AC138" i="19"/>
  <c r="K284" i="19" a="1"/>
  <c r="K284" i="19" s="1"/>
  <c r="L284" i="19" s="1"/>
  <c r="Y13" i="19"/>
  <c r="Y14" i="19"/>
  <c r="Y15" i="19"/>
  <c r="Y16" i="19"/>
  <c r="Y20" i="19"/>
  <c r="Y21" i="19"/>
  <c r="Y22" i="19"/>
  <c r="Y23" i="19"/>
  <c r="Y25" i="19"/>
  <c r="Y27" i="19"/>
  <c r="Y31" i="19"/>
  <c r="Y32" i="19"/>
  <c r="Y33" i="19"/>
  <c r="Y36" i="19"/>
  <c r="Y37" i="19"/>
  <c r="Y39" i="19"/>
  <c r="Y40" i="19"/>
  <c r="Y41" i="19"/>
  <c r="Y43" i="19"/>
  <c r="Y46" i="19"/>
  <c r="Y47" i="19"/>
  <c r="Y48" i="19"/>
  <c r="Y49" i="19"/>
  <c r="Y50" i="19"/>
  <c r="Y51" i="19"/>
  <c r="Y52" i="19"/>
  <c r="Y53" i="19"/>
  <c r="Y56" i="19"/>
  <c r="Y57" i="19"/>
  <c r="Y58" i="19"/>
  <c r="Y60" i="19"/>
  <c r="Y61" i="19"/>
  <c r="Y62" i="19"/>
  <c r="Y65" i="19"/>
  <c r="Y66" i="19"/>
  <c r="Y67" i="19"/>
  <c r="Y70" i="19"/>
  <c r="Y71" i="19"/>
  <c r="Y72" i="19"/>
  <c r="Y75" i="19"/>
  <c r="Y76" i="19"/>
  <c r="Y77" i="19"/>
  <c r="Y79" i="19"/>
  <c r="Y82" i="19"/>
  <c r="Y85" i="19"/>
  <c r="Y86" i="19"/>
  <c r="Y87" i="19"/>
  <c r="Y88" i="19"/>
  <c r="Y92" i="19"/>
  <c r="Y93" i="19"/>
  <c r="Y95" i="19"/>
  <c r="Y96" i="19"/>
  <c r="Y97" i="19"/>
  <c r="Y99" i="19"/>
  <c r="Y100" i="19"/>
  <c r="Y104" i="19"/>
  <c r="Y106" i="19"/>
  <c r="Y107" i="19"/>
  <c r="Y109" i="19"/>
  <c r="Y112" i="19"/>
  <c r="Y113" i="19"/>
  <c r="Y114" i="19"/>
  <c r="Y116" i="19"/>
  <c r="Y117" i="19"/>
  <c r="Y118" i="19"/>
  <c r="Y119" i="19"/>
  <c r="Y122" i="19"/>
  <c r="Y123" i="19"/>
  <c r="Y126" i="19"/>
  <c r="Y127" i="19"/>
  <c r="Y128" i="19"/>
  <c r="Y129" i="19"/>
  <c r="Y130" i="19"/>
  <c r="Y131" i="19"/>
  <c r="Y132" i="19"/>
  <c r="Y133" i="19"/>
  <c r="Y134" i="19"/>
  <c r="Y135" i="19"/>
  <c r="Y136" i="19"/>
  <c r="Y137" i="19"/>
  <c r="Y138" i="19"/>
  <c r="Y140" i="19"/>
  <c r="Y142" i="19"/>
  <c r="Y144" i="19"/>
  <c r="Y150" i="19"/>
  <c r="Y152" i="19"/>
  <c r="Y153" i="19"/>
  <c r="Y154" i="19"/>
  <c r="Y155" i="19"/>
  <c r="Y156" i="19"/>
  <c r="Y158" i="19"/>
  <c r="Y159" i="19"/>
  <c r="Y160" i="19"/>
  <c r="Y161" i="19"/>
  <c r="Y162" i="19"/>
  <c r="Y164" i="19"/>
  <c r="Y165" i="19"/>
  <c r="Y166" i="19"/>
  <c r="Y167" i="19"/>
  <c r="Y168" i="19"/>
  <c r="Y169" i="19"/>
  <c r="Y170" i="19"/>
  <c r="Y171" i="19"/>
  <c r="Y172" i="19"/>
  <c r="Y173" i="19"/>
  <c r="Y174" i="19"/>
  <c r="Y175" i="19"/>
  <c r="Y176" i="19"/>
  <c r="Y177" i="19"/>
  <c r="Y178" i="19"/>
  <c r="Y179" i="19"/>
  <c r="Y180" i="19"/>
  <c r="Y181" i="19"/>
  <c r="Y182" i="19"/>
  <c r="Y183" i="19"/>
  <c r="Y184" i="19"/>
  <c r="Y185" i="19"/>
  <c r="Y186" i="19"/>
  <c r="Y187" i="19"/>
  <c r="Y188" i="19"/>
  <c r="Y189" i="19"/>
  <c r="Y190" i="19"/>
  <c r="Y191" i="19"/>
  <c r="Y192" i="19"/>
  <c r="Y193" i="19"/>
  <c r="Y194" i="19"/>
  <c r="Y195" i="19"/>
  <c r="Y196" i="19"/>
  <c r="Y197" i="19"/>
  <c r="Y198" i="19"/>
  <c r="Y199" i="19"/>
  <c r="Y200" i="19"/>
  <c r="Y201" i="19"/>
  <c r="Y202" i="19"/>
  <c r="Y203" i="19"/>
  <c r="Y204" i="19"/>
  <c r="Y205" i="19"/>
  <c r="Y206" i="19"/>
  <c r="Y207" i="19"/>
  <c r="Y208" i="19"/>
  <c r="Y209" i="19"/>
  <c r="Y210" i="19"/>
  <c r="Y211" i="19"/>
  <c r="Y212" i="19"/>
  <c r="Y213" i="19"/>
  <c r="Y214" i="19"/>
  <c r="Y215" i="19"/>
  <c r="Y216" i="19"/>
  <c r="Y218" i="19"/>
  <c r="Y219" i="19"/>
  <c r="Y220" i="19"/>
  <c r="Y221" i="19"/>
  <c r="Y222" i="19"/>
  <c r="Y223" i="19"/>
  <c r="Y225" i="19"/>
  <c r="Y227" i="19"/>
  <c r="Y228" i="19"/>
  <c r="Y229" i="19"/>
  <c r="Y232" i="19"/>
  <c r="Y233" i="19"/>
  <c r="Y235" i="19"/>
  <c r="Y236" i="19"/>
  <c r="Y238" i="19"/>
  <c r="Y239" i="19"/>
  <c r="Y240" i="19"/>
  <c r="Y241" i="19"/>
  <c r="Y242" i="19"/>
  <c r="Y243" i="19"/>
  <c r="Y244" i="19"/>
  <c r="Y245" i="19"/>
  <c r="Y247" i="19"/>
  <c r="Y248" i="19"/>
  <c r="Y249" i="19"/>
  <c r="Y252" i="19"/>
  <c r="Y253" i="19"/>
  <c r="Y255" i="19"/>
  <c r="Y256" i="19"/>
  <c r="Y258" i="19"/>
  <c r="Y259" i="19"/>
  <c r="Y260" i="19"/>
  <c r="Y262" i="19"/>
  <c r="Y265" i="19"/>
  <c r="Y266" i="19"/>
  <c r="Y267" i="19"/>
  <c r="Y268" i="19"/>
  <c r="Y269" i="19"/>
  <c r="Y270" i="19"/>
  <c r="Y271" i="19"/>
  <c r="Y274" i="19"/>
  <c r="Y277" i="19"/>
  <c r="Y278" i="19"/>
  <c r="Y280" i="19"/>
  <c r="Y281" i="19"/>
  <c r="Y282" i="19"/>
  <c r="Y283" i="19"/>
  <c r="Y284" i="19"/>
  <c r="Y285" i="19"/>
  <c r="Y286" i="19"/>
  <c r="Y289" i="19"/>
  <c r="Y291" i="19"/>
  <c r="Y5" i="19"/>
  <c r="Y6" i="19"/>
  <c r="Y7" i="19"/>
  <c r="Y8" i="19"/>
  <c r="Y9" i="19"/>
  <c r="Y11" i="19"/>
  <c r="Y12" i="19"/>
  <c r="AI172" i="19" l="1"/>
  <c r="AI269" i="19"/>
  <c r="AI188" i="19"/>
  <c r="AI112" i="19"/>
  <c r="AI268" i="19"/>
  <c r="AI267" i="19"/>
  <c r="AI266" i="19"/>
  <c r="AI224" i="19"/>
  <c r="AI249" i="19"/>
  <c r="AI142" i="19"/>
  <c r="AI52" i="19"/>
  <c r="AI218" i="19"/>
  <c r="AI226" i="19"/>
  <c r="AI186" i="19"/>
  <c r="AI184" i="19"/>
  <c r="AI223" i="19"/>
  <c r="AI26" i="19"/>
  <c r="AI220" i="19"/>
  <c r="AI279" i="19"/>
  <c r="AI258" i="19"/>
  <c r="AI238" i="19"/>
  <c r="AI198" i="19"/>
  <c r="AI178" i="19"/>
  <c r="AI138" i="19"/>
  <c r="AI121" i="19"/>
  <c r="AI102" i="19"/>
  <c r="AI82" i="19"/>
  <c r="AI62" i="19"/>
  <c r="AI42" i="19"/>
  <c r="AI22" i="19"/>
  <c r="AI25" i="19"/>
  <c r="AI278" i="19"/>
  <c r="AI177" i="19"/>
  <c r="AI41" i="19"/>
  <c r="AI214" i="19"/>
  <c r="AI141" i="19"/>
  <c r="AI110" i="19"/>
  <c r="AI64" i="19"/>
  <c r="AI166" i="19"/>
  <c r="AI136" i="19"/>
  <c r="AI61" i="19"/>
  <c r="AI273" i="19"/>
  <c r="AI237" i="19"/>
  <c r="AI7" i="19"/>
  <c r="AI31" i="19"/>
  <c r="AI11" i="19"/>
  <c r="AI289" i="19"/>
  <c r="AI109" i="19"/>
  <c r="AI29" i="19"/>
  <c r="AI265" i="19"/>
  <c r="AI107" i="19"/>
  <c r="AI106" i="19"/>
  <c r="AI282" i="19"/>
  <c r="AI201" i="19"/>
  <c r="AI123" i="19"/>
  <c r="AI44" i="19"/>
  <c r="AI264" i="19"/>
  <c r="AI247" i="19"/>
  <c r="AI213" i="19"/>
  <c r="AI23" i="19"/>
  <c r="AI276" i="19"/>
  <c r="AI139" i="19"/>
  <c r="AI272" i="19"/>
  <c r="AI236" i="19"/>
  <c r="AI13" i="19"/>
  <c r="AI167" i="19"/>
  <c r="AI132" i="19"/>
  <c r="AI161" i="19"/>
  <c r="AI270" i="19"/>
  <c r="AI91" i="19"/>
  <c r="AI12" i="19"/>
  <c r="AI157" i="19"/>
  <c r="AI88" i="19"/>
  <c r="AI90" i="19"/>
  <c r="AI30" i="19"/>
  <c r="AI118" i="19"/>
  <c r="AI49" i="19"/>
  <c r="AI9" i="19"/>
  <c r="AI117" i="19"/>
  <c r="AI204" i="19"/>
  <c r="AI144" i="19"/>
  <c r="AI183" i="19"/>
  <c r="AI47" i="19"/>
  <c r="AI286" i="19"/>
  <c r="AI128" i="19"/>
  <c r="AI182" i="19"/>
  <c r="AI66" i="19"/>
  <c r="AI181" i="19"/>
  <c r="AI105" i="19"/>
  <c r="AI284" i="19"/>
  <c r="AI40" i="19"/>
  <c r="AI280" i="19"/>
  <c r="AI199" i="19"/>
  <c r="AI179" i="19"/>
  <c r="AI43" i="19"/>
  <c r="AI205" i="19"/>
  <c r="AI38" i="19"/>
  <c r="AI80" i="19"/>
  <c r="AI233" i="19"/>
  <c r="AI17" i="19"/>
  <c r="AI150" i="19"/>
  <c r="AI96" i="19"/>
  <c r="AI232" i="19"/>
  <c r="AI235" i="19"/>
  <c r="AI234" i="19"/>
  <c r="AI56" i="19"/>
  <c r="S100" i="19"/>
  <c r="S101" i="19"/>
  <c r="S102" i="19"/>
  <c r="S103" i="19"/>
  <c r="S104" i="19"/>
  <c r="S105" i="19"/>
  <c r="S106" i="19"/>
  <c r="S107" i="19"/>
  <c r="S108" i="19"/>
  <c r="S109" i="19"/>
  <c r="S110" i="19"/>
  <c r="S111" i="19"/>
  <c r="S112" i="19"/>
  <c r="S113" i="19"/>
  <c r="S114" i="19"/>
  <c r="S115" i="19"/>
  <c r="S116" i="19"/>
  <c r="S117" i="19"/>
  <c r="S118" i="19"/>
  <c r="S119" i="19"/>
  <c r="S120" i="19"/>
  <c r="S121" i="19"/>
  <c r="S122" i="19"/>
  <c r="S123" i="19"/>
  <c r="S124" i="19"/>
  <c r="S125" i="19"/>
  <c r="S126" i="19"/>
  <c r="S127" i="19"/>
  <c r="S128" i="19"/>
  <c r="S129" i="19"/>
  <c r="S130" i="19"/>
  <c r="S131" i="19"/>
  <c r="S132" i="19"/>
  <c r="S133" i="19"/>
  <c r="S134" i="19"/>
  <c r="S135" i="19"/>
  <c r="S136" i="19"/>
  <c r="S137" i="19"/>
  <c r="S138" i="19"/>
  <c r="S139" i="19"/>
  <c r="S140" i="19"/>
  <c r="S141" i="19"/>
  <c r="S142" i="19"/>
  <c r="S143" i="19"/>
  <c r="S144" i="19"/>
  <c r="S145" i="19"/>
  <c r="S146" i="19"/>
  <c r="S147" i="19"/>
  <c r="S148" i="19"/>
  <c r="S149" i="19"/>
  <c r="S150" i="19"/>
  <c r="S151" i="19"/>
  <c r="S152" i="19"/>
  <c r="S153" i="19"/>
  <c r="S154" i="19"/>
  <c r="S155" i="19"/>
  <c r="S156" i="19"/>
  <c r="S157" i="19"/>
  <c r="S158" i="19"/>
  <c r="S159" i="19"/>
  <c r="S160" i="19"/>
  <c r="S161" i="19"/>
  <c r="S162" i="19"/>
  <c r="S163" i="19"/>
  <c r="S164" i="19"/>
  <c r="S165" i="19"/>
  <c r="S166" i="19"/>
  <c r="S167" i="19"/>
  <c r="S168" i="19"/>
  <c r="S169" i="19"/>
  <c r="S170" i="19"/>
  <c r="S171" i="19"/>
  <c r="S172" i="19"/>
  <c r="S173" i="19"/>
  <c r="S174" i="19"/>
  <c r="S175" i="19"/>
  <c r="S176" i="19"/>
  <c r="S177" i="19"/>
  <c r="S178" i="19"/>
  <c r="S179" i="19"/>
  <c r="S180" i="19"/>
  <c r="S181" i="19"/>
  <c r="S182" i="19"/>
  <c r="S183" i="19"/>
  <c r="S184" i="19"/>
  <c r="S185" i="19"/>
  <c r="S186" i="19"/>
  <c r="S187" i="19"/>
  <c r="S188" i="19"/>
  <c r="S189" i="19"/>
  <c r="S190" i="19"/>
  <c r="S191" i="19"/>
  <c r="S192" i="19"/>
  <c r="S193" i="19"/>
  <c r="S194" i="19"/>
  <c r="S195" i="19"/>
  <c r="S196" i="19"/>
  <c r="S197" i="19"/>
  <c r="S198" i="19"/>
  <c r="S199" i="19"/>
  <c r="S200" i="19"/>
  <c r="S201" i="19"/>
  <c r="S202" i="19"/>
  <c r="S203" i="19"/>
  <c r="S204" i="19"/>
  <c r="S205" i="19"/>
  <c r="S206" i="19"/>
  <c r="S207" i="19"/>
  <c r="S208" i="19"/>
  <c r="S209" i="19"/>
  <c r="S210" i="19"/>
  <c r="S211" i="19"/>
  <c r="S212" i="19"/>
  <c r="S213" i="19"/>
  <c r="S214" i="19"/>
  <c r="S215" i="19"/>
  <c r="S216" i="19"/>
  <c r="S217" i="19"/>
  <c r="S218" i="19"/>
  <c r="S219" i="19"/>
  <c r="S220" i="19"/>
  <c r="S221" i="19"/>
  <c r="S222" i="19"/>
  <c r="S223" i="19"/>
  <c r="S224" i="19"/>
  <c r="S225" i="19"/>
  <c r="S226" i="19"/>
  <c r="S227" i="19"/>
  <c r="S228" i="19"/>
  <c r="S229" i="19"/>
  <c r="S230" i="19"/>
  <c r="S231" i="19"/>
  <c r="S232" i="19"/>
  <c r="S233" i="19"/>
  <c r="S234" i="19"/>
  <c r="S235" i="19"/>
  <c r="S236" i="19"/>
  <c r="S237" i="19"/>
  <c r="S238" i="19"/>
  <c r="S239" i="19"/>
  <c r="S240" i="19"/>
  <c r="S241" i="19"/>
  <c r="S242" i="19"/>
  <c r="S243" i="19"/>
  <c r="S244" i="19"/>
  <c r="S245" i="19"/>
  <c r="S246" i="19"/>
  <c r="S247" i="19"/>
  <c r="S248" i="19"/>
  <c r="S249" i="19"/>
  <c r="S250" i="19"/>
  <c r="S251" i="19"/>
  <c r="S252" i="19"/>
  <c r="S253" i="19"/>
  <c r="S254" i="19"/>
  <c r="S255" i="19"/>
  <c r="S256" i="19"/>
  <c r="S257" i="19"/>
  <c r="S258" i="19"/>
  <c r="S259" i="19"/>
  <c r="S260" i="19"/>
  <c r="S261" i="19"/>
  <c r="S262" i="19"/>
  <c r="S263" i="19"/>
  <c r="S264" i="19"/>
  <c r="S265" i="19"/>
  <c r="S266" i="19"/>
  <c r="S267" i="19"/>
  <c r="S268" i="19"/>
  <c r="S269" i="19"/>
  <c r="S270" i="19"/>
  <c r="S271" i="19"/>
  <c r="S272" i="19"/>
  <c r="S273" i="19"/>
  <c r="S274" i="19"/>
  <c r="S275" i="19"/>
  <c r="S276" i="19"/>
  <c r="S277" i="19"/>
  <c r="S278" i="19"/>
  <c r="S279" i="19"/>
  <c r="S280" i="19"/>
  <c r="S281" i="19"/>
  <c r="S282" i="19"/>
  <c r="S283" i="19"/>
  <c r="S284" i="19"/>
  <c r="S285" i="19"/>
  <c r="S286" i="19"/>
  <c r="S287" i="19"/>
  <c r="S288" i="19"/>
  <c r="S289" i="19"/>
  <c r="S290" i="19"/>
  <c r="S291" i="19"/>
  <c r="S3" i="19"/>
  <c r="S4" i="19"/>
  <c r="S5" i="19"/>
  <c r="S6" i="19"/>
  <c r="S7" i="19"/>
  <c r="S8" i="19"/>
  <c r="S9" i="19"/>
  <c r="S10" i="19"/>
  <c r="S11" i="19"/>
  <c r="S12" i="19"/>
  <c r="S13" i="19"/>
  <c r="S14" i="19"/>
  <c r="S15" i="19"/>
  <c r="S16" i="19"/>
  <c r="S17" i="19"/>
  <c r="S18" i="19"/>
  <c r="S19" i="19"/>
  <c r="S20" i="19"/>
  <c r="S21" i="19"/>
  <c r="S22" i="19"/>
  <c r="S23" i="19"/>
  <c r="S24" i="19"/>
  <c r="S25" i="19"/>
  <c r="S26" i="19"/>
  <c r="S27" i="19"/>
  <c r="S28" i="19"/>
  <c r="S29" i="19"/>
  <c r="S30" i="19"/>
  <c r="S31" i="19"/>
  <c r="S32" i="19"/>
  <c r="S33" i="19"/>
  <c r="S34" i="19"/>
  <c r="S35" i="19"/>
  <c r="S36" i="19"/>
  <c r="S37" i="19"/>
  <c r="S38" i="19"/>
  <c r="S39" i="19"/>
  <c r="S40" i="19"/>
  <c r="S41" i="19"/>
  <c r="S42" i="19"/>
  <c r="S43" i="19"/>
  <c r="S44" i="19"/>
  <c r="S45" i="19"/>
  <c r="S46" i="19"/>
  <c r="S47" i="19"/>
  <c r="S48" i="19"/>
  <c r="S49" i="19"/>
  <c r="S50" i="19"/>
  <c r="S51" i="19"/>
  <c r="S52" i="19"/>
  <c r="S53" i="19"/>
  <c r="S54" i="19"/>
  <c r="S55" i="19"/>
  <c r="S56" i="19"/>
  <c r="S57" i="19"/>
  <c r="S58" i="19"/>
  <c r="S59" i="19"/>
  <c r="S60" i="19"/>
  <c r="S61" i="19"/>
  <c r="S62" i="19"/>
  <c r="S63" i="19"/>
  <c r="S64" i="19"/>
  <c r="S65" i="19"/>
  <c r="S66" i="19"/>
  <c r="S67" i="19"/>
  <c r="S68" i="19"/>
  <c r="S69" i="19"/>
  <c r="S70" i="19"/>
  <c r="S71" i="19"/>
  <c r="S72" i="19"/>
  <c r="S73" i="19"/>
  <c r="S74" i="19"/>
  <c r="S75" i="19"/>
  <c r="S76" i="19"/>
  <c r="S77" i="19"/>
  <c r="S78" i="19"/>
  <c r="S79" i="19"/>
  <c r="S80" i="19"/>
  <c r="S81" i="19"/>
  <c r="S82" i="19"/>
  <c r="S83" i="19"/>
  <c r="S84" i="19"/>
  <c r="S85" i="19"/>
  <c r="S86" i="19"/>
  <c r="S87" i="19"/>
  <c r="S88" i="19"/>
  <c r="S89" i="19"/>
  <c r="S90" i="19"/>
  <c r="S91" i="19"/>
  <c r="S92" i="19"/>
  <c r="S93" i="19"/>
  <c r="S94" i="19"/>
  <c r="S95" i="19"/>
  <c r="S96" i="19"/>
  <c r="S97" i="19"/>
  <c r="S98" i="19"/>
  <c r="S99" i="19"/>
  <c r="U4" i="19" l="1"/>
  <c r="U10" i="19"/>
  <c r="U15" i="19"/>
  <c r="U19" i="19"/>
  <c r="U21" i="19"/>
  <c r="U24" i="19"/>
  <c r="U26" i="19"/>
  <c r="U36" i="19"/>
  <c r="U43" i="19"/>
  <c r="U44" i="19"/>
  <c r="U50" i="19"/>
  <c r="U53" i="19"/>
  <c r="U54" i="19"/>
  <c r="U95" i="19"/>
  <c r="U113" i="19"/>
  <c r="U115" i="19"/>
  <c r="U117" i="19"/>
  <c r="U125" i="19"/>
  <c r="U126" i="19"/>
  <c r="U128" i="19"/>
  <c r="U129" i="19"/>
  <c r="U132" i="19"/>
  <c r="U133" i="19"/>
  <c r="U134" i="19"/>
  <c r="U137" i="19"/>
  <c r="U138" i="19"/>
  <c r="U141" i="19"/>
  <c r="U145" i="19"/>
  <c r="U151" i="19"/>
  <c r="U155" i="19"/>
  <c r="U157" i="19"/>
  <c r="U163" i="19"/>
  <c r="U164" i="19"/>
  <c r="U169" i="19"/>
  <c r="U173" i="19"/>
  <c r="U182" i="19"/>
  <c r="U190" i="19"/>
  <c r="U199" i="19"/>
  <c r="U210" i="19"/>
  <c r="U211" i="19"/>
  <c r="U217" i="19"/>
  <c r="U224" i="19"/>
  <c r="U234" i="19"/>
  <c r="U248" i="19"/>
  <c r="V248" i="19" s="1"/>
  <c r="U260" i="19"/>
  <c r="U263" i="19"/>
  <c r="U265" i="19"/>
  <c r="U267" i="19"/>
  <c r="U269" i="19"/>
  <c r="U271" i="19"/>
  <c r="U272" i="19"/>
  <c r="U273" i="19"/>
  <c r="U275" i="19"/>
  <c r="U281" i="19"/>
  <c r="U282" i="19"/>
  <c r="U289" i="19"/>
  <c r="U290" i="19"/>
  <c r="U291" i="19"/>
  <c r="A225" i="19"/>
  <c r="C225" i="19"/>
  <c r="D225" i="19"/>
  <c r="E225" i="19"/>
  <c r="I225" i="19"/>
  <c r="J225" i="19" s="1"/>
  <c r="K225" i="19" a="1"/>
  <c r="K225" i="19" s="1"/>
  <c r="L225" i="19" s="1"/>
  <c r="N225" i="19"/>
  <c r="O225" i="19"/>
  <c r="P225" i="19"/>
  <c r="Q225" i="19" s="1"/>
  <c r="U225" i="19"/>
  <c r="T225" i="19"/>
  <c r="W225" i="19"/>
  <c r="X225" i="19"/>
  <c r="Z225" i="19"/>
  <c r="AA225" i="19"/>
  <c r="AB225" i="19" s="1"/>
  <c r="A226" i="19"/>
  <c r="C226" i="19"/>
  <c r="D226" i="19"/>
  <c r="E226" i="19"/>
  <c r="I226" i="19"/>
  <c r="J226" i="19" s="1"/>
  <c r="AG226" i="19" s="1"/>
  <c r="K226" i="19" a="1"/>
  <c r="K226" i="19" s="1"/>
  <c r="L226" i="19" s="1"/>
  <c r="N226" i="19"/>
  <c r="O226" i="19"/>
  <c r="P226" i="19"/>
  <c r="Q226" i="19" s="1"/>
  <c r="U226" i="19"/>
  <c r="T226" i="19"/>
  <c r="W226" i="19"/>
  <c r="X226" i="19"/>
  <c r="Z226" i="19"/>
  <c r="Y226" i="19" s="1"/>
  <c r="AA226" i="19"/>
  <c r="AB226" i="19" s="1"/>
  <c r="A227" i="19"/>
  <c r="C227" i="19"/>
  <c r="D227" i="19"/>
  <c r="E227" i="19"/>
  <c r="I227" i="19"/>
  <c r="J227" i="19" s="1"/>
  <c r="AG227" i="19" s="1"/>
  <c r="K227" i="19" a="1"/>
  <c r="K227" i="19" s="1"/>
  <c r="L227" i="19" s="1"/>
  <c r="N227" i="19"/>
  <c r="O227" i="19"/>
  <c r="P227" i="19"/>
  <c r="Q227" i="19" s="1"/>
  <c r="R227" i="19" s="1" a="1"/>
  <c r="R227" i="19" s="1"/>
  <c r="U227" i="19"/>
  <c r="T227" i="19"/>
  <c r="W227" i="19"/>
  <c r="X227" i="19"/>
  <c r="Z227" i="19"/>
  <c r="AA227" i="19"/>
  <c r="AB227" i="19" s="1"/>
  <c r="A228" i="19"/>
  <c r="C228" i="19"/>
  <c r="D228" i="19"/>
  <c r="E228" i="19"/>
  <c r="I228" i="19"/>
  <c r="J228" i="19" s="1"/>
  <c r="AG228" i="19" s="1"/>
  <c r="K228" i="19" a="1"/>
  <c r="K228" i="19" s="1"/>
  <c r="L228" i="19" s="1"/>
  <c r="N228" i="19"/>
  <c r="O228" i="19"/>
  <c r="P228" i="19"/>
  <c r="Q228" i="19" s="1"/>
  <c r="R228" i="19" s="1" a="1"/>
  <c r="R228" i="19" s="1"/>
  <c r="U228" i="19"/>
  <c r="T228" i="19"/>
  <c r="W228" i="19"/>
  <c r="X228" i="19"/>
  <c r="Z228" i="19"/>
  <c r="AA228" i="19"/>
  <c r="AB228" i="19" s="1"/>
  <c r="A229" i="19"/>
  <c r="C229" i="19"/>
  <c r="D229" i="19"/>
  <c r="E229" i="19"/>
  <c r="I229" i="19"/>
  <c r="J229" i="19" s="1"/>
  <c r="K229" i="19" a="1"/>
  <c r="K229" i="19" s="1"/>
  <c r="L229" i="19" s="1"/>
  <c r="N229" i="19"/>
  <c r="O229" i="19"/>
  <c r="P229" i="19"/>
  <c r="Q229" i="19" s="1"/>
  <c r="R229" i="19" s="1" a="1"/>
  <c r="R229" i="19" s="1"/>
  <c r="U229" i="19"/>
  <c r="T229" i="19"/>
  <c r="W229" i="19"/>
  <c r="X229" i="19"/>
  <c r="Z229" i="19"/>
  <c r="AA229" i="19"/>
  <c r="AB229" i="19" s="1"/>
  <c r="A230" i="19"/>
  <c r="C230" i="19"/>
  <c r="D230" i="19"/>
  <c r="E230" i="19"/>
  <c r="I230" i="19"/>
  <c r="J230" i="19" s="1"/>
  <c r="K230" i="19" a="1"/>
  <c r="K230" i="19" s="1"/>
  <c r="L230" i="19" s="1"/>
  <c r="N230" i="19"/>
  <c r="O230" i="19"/>
  <c r="P230" i="19"/>
  <c r="Q230" i="19" s="1"/>
  <c r="R230" i="19" s="1" a="1"/>
  <c r="R230" i="19" s="1"/>
  <c r="U230" i="19"/>
  <c r="T230" i="19"/>
  <c r="W230" i="19"/>
  <c r="X230" i="19"/>
  <c r="Z230" i="19"/>
  <c r="Y230" i="19" s="1"/>
  <c r="AA230" i="19"/>
  <c r="AB230" i="19" s="1"/>
  <c r="A231" i="19"/>
  <c r="C231" i="19"/>
  <c r="D231" i="19"/>
  <c r="E231" i="19"/>
  <c r="I231" i="19"/>
  <c r="J231" i="19" s="1"/>
  <c r="K231" i="19" a="1"/>
  <c r="K231" i="19" s="1"/>
  <c r="L231" i="19" s="1"/>
  <c r="N231" i="19"/>
  <c r="O231" i="19"/>
  <c r="P231" i="19"/>
  <c r="Q231" i="19" s="1"/>
  <c r="R231" i="19" s="1" a="1"/>
  <c r="R231" i="19" s="1"/>
  <c r="U231" i="19"/>
  <c r="T231" i="19"/>
  <c r="W231" i="19"/>
  <c r="X231" i="19"/>
  <c r="Z231" i="19"/>
  <c r="Y231" i="19" s="1"/>
  <c r="AA231" i="19"/>
  <c r="AB231" i="19" s="1"/>
  <c r="A232" i="19"/>
  <c r="C232" i="19"/>
  <c r="D232" i="19"/>
  <c r="E232" i="19"/>
  <c r="I232" i="19"/>
  <c r="J232" i="19" s="1"/>
  <c r="K232" i="19" a="1"/>
  <c r="K232" i="19" s="1"/>
  <c r="L232" i="19" s="1"/>
  <c r="N232" i="19"/>
  <c r="O232" i="19"/>
  <c r="P232" i="19"/>
  <c r="Q232" i="19" s="1"/>
  <c r="R232" i="19" s="1" a="1"/>
  <c r="R232" i="19" s="1"/>
  <c r="U232" i="19"/>
  <c r="T232" i="19"/>
  <c r="W232" i="19"/>
  <c r="X232" i="19"/>
  <c r="Z232" i="19"/>
  <c r="AA232" i="19"/>
  <c r="AB232" i="19" s="1"/>
  <c r="A233" i="19"/>
  <c r="C233" i="19"/>
  <c r="D233" i="19"/>
  <c r="E233" i="19"/>
  <c r="I233" i="19"/>
  <c r="J233" i="19" s="1"/>
  <c r="AG233" i="19" s="1"/>
  <c r="K233" i="19" a="1"/>
  <c r="K233" i="19" s="1"/>
  <c r="L233" i="19" s="1"/>
  <c r="N233" i="19"/>
  <c r="O233" i="19"/>
  <c r="P233" i="19"/>
  <c r="Q233" i="19" s="1"/>
  <c r="R233" i="19" s="1" a="1"/>
  <c r="R233" i="19" s="1"/>
  <c r="U233" i="19"/>
  <c r="T233" i="19"/>
  <c r="W233" i="19"/>
  <c r="X233" i="19"/>
  <c r="Z233" i="19"/>
  <c r="AA233" i="19"/>
  <c r="AB233" i="19" s="1"/>
  <c r="A234" i="19"/>
  <c r="C234" i="19"/>
  <c r="D234" i="19"/>
  <c r="E234" i="19"/>
  <c r="I234" i="19"/>
  <c r="J234" i="19" s="1"/>
  <c r="K234" i="19" a="1"/>
  <c r="K234" i="19" s="1"/>
  <c r="L234" i="19" s="1"/>
  <c r="N234" i="19"/>
  <c r="O234" i="19"/>
  <c r="P234" i="19"/>
  <c r="Q234" i="19" s="1"/>
  <c r="T234" i="19"/>
  <c r="W234" i="19"/>
  <c r="X234" i="19"/>
  <c r="Z234" i="19" s="1"/>
  <c r="Y234" i="19" s="1"/>
  <c r="AA234" i="19"/>
  <c r="AB234" i="19" s="1"/>
  <c r="A235" i="19"/>
  <c r="C235" i="19"/>
  <c r="D235" i="19"/>
  <c r="E235" i="19"/>
  <c r="I235" i="19"/>
  <c r="J235" i="19" s="1"/>
  <c r="K235" i="19" a="1"/>
  <c r="K235" i="19" s="1"/>
  <c r="L235" i="19" s="1"/>
  <c r="N235" i="19"/>
  <c r="O235" i="19"/>
  <c r="P235" i="19"/>
  <c r="Q235" i="19" s="1"/>
  <c r="U235" i="19"/>
  <c r="T235" i="19"/>
  <c r="W235" i="19"/>
  <c r="X235" i="19"/>
  <c r="Z235" i="19"/>
  <c r="AA235" i="19"/>
  <c r="AB235" i="19" s="1"/>
  <c r="A236" i="19"/>
  <c r="C236" i="19"/>
  <c r="D236" i="19"/>
  <c r="E236" i="19"/>
  <c r="I236" i="19"/>
  <c r="J236" i="19" s="1"/>
  <c r="AG236" i="19" s="1"/>
  <c r="K236" i="19" a="1"/>
  <c r="K236" i="19" s="1"/>
  <c r="L236" i="19" s="1"/>
  <c r="N236" i="19"/>
  <c r="O236" i="19"/>
  <c r="P236" i="19"/>
  <c r="Q236" i="19" s="1"/>
  <c r="R236" i="19" s="1" a="1"/>
  <c r="R236" i="19" s="1"/>
  <c r="U236" i="19"/>
  <c r="T236" i="19"/>
  <c r="W236" i="19"/>
  <c r="X236" i="19"/>
  <c r="Z236" i="19"/>
  <c r="AA236" i="19"/>
  <c r="AB236" i="19" s="1"/>
  <c r="A237" i="19"/>
  <c r="C237" i="19"/>
  <c r="D237" i="19"/>
  <c r="E237" i="19"/>
  <c r="I237" i="19"/>
  <c r="J237" i="19" s="1"/>
  <c r="K237" i="19" a="1"/>
  <c r="K237" i="19" s="1"/>
  <c r="L237" i="19" s="1"/>
  <c r="N237" i="19"/>
  <c r="O237" i="19"/>
  <c r="P237" i="19"/>
  <c r="Q237" i="19" s="1"/>
  <c r="U237" i="19"/>
  <c r="T237" i="19"/>
  <c r="W237" i="19"/>
  <c r="X237" i="19"/>
  <c r="Z237" i="19"/>
  <c r="Y237" i="19" s="1"/>
  <c r="AA237" i="19"/>
  <c r="AB237" i="19" s="1"/>
  <c r="A238" i="19"/>
  <c r="C238" i="19"/>
  <c r="D238" i="19"/>
  <c r="E238" i="19"/>
  <c r="I238" i="19"/>
  <c r="J238" i="19" s="1"/>
  <c r="K238" i="19" a="1"/>
  <c r="K238" i="19" s="1"/>
  <c r="L238" i="19" s="1"/>
  <c r="N238" i="19"/>
  <c r="O238" i="19"/>
  <c r="P238" i="19"/>
  <c r="Q238" i="19" s="1"/>
  <c r="R238" i="19" s="1" a="1"/>
  <c r="R238" i="19" s="1"/>
  <c r="U238" i="19"/>
  <c r="T238" i="19"/>
  <c r="W238" i="19"/>
  <c r="X238" i="19"/>
  <c r="Z238" i="19"/>
  <c r="AA238" i="19"/>
  <c r="AB238" i="19" s="1"/>
  <c r="A239" i="19"/>
  <c r="C239" i="19"/>
  <c r="D239" i="19"/>
  <c r="E239" i="19"/>
  <c r="I239" i="19"/>
  <c r="J239" i="19" s="1"/>
  <c r="AG239" i="19" s="1"/>
  <c r="K239" i="19" a="1"/>
  <c r="K239" i="19" s="1"/>
  <c r="N239" i="19"/>
  <c r="O239" i="19"/>
  <c r="P239" i="19"/>
  <c r="U239" i="19"/>
  <c r="T239" i="19"/>
  <c r="W239" i="19"/>
  <c r="X239" i="19"/>
  <c r="Z239" i="19"/>
  <c r="AA239" i="19"/>
  <c r="AB239" i="19" s="1"/>
  <c r="A240" i="19"/>
  <c r="C240" i="19"/>
  <c r="D240" i="19"/>
  <c r="E240" i="19"/>
  <c r="I240" i="19"/>
  <c r="J240" i="19" s="1"/>
  <c r="K240" i="19" a="1"/>
  <c r="K240" i="19" s="1"/>
  <c r="N240" i="19"/>
  <c r="O240" i="19"/>
  <c r="P240" i="19"/>
  <c r="Q240" i="19" s="1"/>
  <c r="U240" i="19"/>
  <c r="T240" i="19"/>
  <c r="W240" i="19"/>
  <c r="X240" i="19"/>
  <c r="Z240" i="19"/>
  <c r="AA240" i="19"/>
  <c r="AB240" i="19" s="1"/>
  <c r="A241" i="19"/>
  <c r="C241" i="19"/>
  <c r="D241" i="19"/>
  <c r="E241" i="19"/>
  <c r="I241" i="19"/>
  <c r="J241" i="19" s="1"/>
  <c r="AG241" i="19" s="1"/>
  <c r="K241" i="19" a="1"/>
  <c r="K241" i="19" s="1"/>
  <c r="L241" i="19" s="1"/>
  <c r="N241" i="19"/>
  <c r="O241" i="19"/>
  <c r="P241" i="19"/>
  <c r="Q241" i="19" s="1"/>
  <c r="U241" i="19"/>
  <c r="T241" i="19"/>
  <c r="W241" i="19"/>
  <c r="X241" i="19"/>
  <c r="Z241" i="19"/>
  <c r="AA241" i="19"/>
  <c r="AB241" i="19" s="1"/>
  <c r="A242" i="19"/>
  <c r="C242" i="19"/>
  <c r="D242" i="19"/>
  <c r="E242" i="19"/>
  <c r="I242" i="19"/>
  <c r="J242" i="19" s="1"/>
  <c r="K242" i="19" a="1"/>
  <c r="K242" i="19" s="1"/>
  <c r="L242" i="19" s="1"/>
  <c r="N242" i="19"/>
  <c r="O242" i="19"/>
  <c r="P242" i="19"/>
  <c r="Q242" i="19" s="1"/>
  <c r="U242" i="19"/>
  <c r="T242" i="19"/>
  <c r="W242" i="19"/>
  <c r="X242" i="19"/>
  <c r="Z242" i="19" s="1"/>
  <c r="AA242" i="19"/>
  <c r="AB242" i="19" s="1"/>
  <c r="A243" i="19"/>
  <c r="C243" i="19"/>
  <c r="D243" i="19"/>
  <c r="E243" i="19"/>
  <c r="I243" i="19"/>
  <c r="J243" i="19" s="1"/>
  <c r="AG243" i="19" s="1"/>
  <c r="K243" i="19" a="1"/>
  <c r="K243" i="19" s="1"/>
  <c r="L243" i="19" s="1"/>
  <c r="N243" i="19"/>
  <c r="O243" i="19"/>
  <c r="P243" i="19"/>
  <c r="Q243" i="19" s="1"/>
  <c r="U243" i="19"/>
  <c r="T243" i="19"/>
  <c r="W243" i="19"/>
  <c r="X243" i="19"/>
  <c r="Z243" i="19"/>
  <c r="AA243" i="19"/>
  <c r="AB243" i="19" s="1"/>
  <c r="A244" i="19"/>
  <c r="C244" i="19"/>
  <c r="D244" i="19"/>
  <c r="E244" i="19"/>
  <c r="I244" i="19"/>
  <c r="J244" i="19"/>
  <c r="AG244" i="19" s="1"/>
  <c r="K244" i="19" a="1"/>
  <c r="K244" i="19" s="1"/>
  <c r="L244" i="19" s="1"/>
  <c r="N244" i="19"/>
  <c r="O244" i="19"/>
  <c r="P244" i="19"/>
  <c r="Q244" i="19" s="1"/>
  <c r="U244" i="19"/>
  <c r="T244" i="19"/>
  <c r="W244" i="19"/>
  <c r="X244" i="19"/>
  <c r="Z244" i="19"/>
  <c r="AA244" i="19"/>
  <c r="AB244" i="19" s="1"/>
  <c r="A245" i="19"/>
  <c r="C245" i="19"/>
  <c r="D245" i="19"/>
  <c r="E245" i="19"/>
  <c r="I245" i="19"/>
  <c r="J245" i="19" s="1"/>
  <c r="K245" i="19" a="1"/>
  <c r="K245" i="19" s="1"/>
  <c r="L245" i="19" s="1"/>
  <c r="N245" i="19"/>
  <c r="O245" i="19"/>
  <c r="P245" i="19"/>
  <c r="Q245" i="19" s="1"/>
  <c r="R245" i="19" s="1" a="1"/>
  <c r="R245" i="19" s="1"/>
  <c r="U245" i="19"/>
  <c r="T245" i="19"/>
  <c r="W245" i="19"/>
  <c r="X245" i="19"/>
  <c r="Z245" i="19"/>
  <c r="AA245" i="19"/>
  <c r="AB245" i="19" s="1"/>
  <c r="A246" i="19"/>
  <c r="C246" i="19"/>
  <c r="D246" i="19"/>
  <c r="E246" i="19"/>
  <c r="I246" i="19"/>
  <c r="J246" i="19" s="1"/>
  <c r="AG246" i="19" s="1"/>
  <c r="K246" i="19" a="1"/>
  <c r="K246" i="19" s="1"/>
  <c r="N246" i="19"/>
  <c r="O246" i="19"/>
  <c r="P246" i="19"/>
  <c r="Q246" i="19" s="1"/>
  <c r="R246" i="19" s="1" a="1"/>
  <c r="R246" i="19" s="1"/>
  <c r="U246" i="19"/>
  <c r="T246" i="19"/>
  <c r="W246" i="19"/>
  <c r="X246" i="19"/>
  <c r="Z246" i="19"/>
  <c r="Y246" i="19" s="1"/>
  <c r="AA246" i="19"/>
  <c r="AB246" i="19" s="1"/>
  <c r="A247" i="19"/>
  <c r="C247" i="19"/>
  <c r="D247" i="19"/>
  <c r="E247" i="19"/>
  <c r="I247" i="19"/>
  <c r="J247" i="19" s="1"/>
  <c r="K247" i="19" a="1"/>
  <c r="K247" i="19" s="1"/>
  <c r="L247" i="19" s="1"/>
  <c r="N247" i="19"/>
  <c r="O247" i="19"/>
  <c r="P247" i="19"/>
  <c r="Q247" i="19" s="1"/>
  <c r="R247" i="19" s="1" a="1"/>
  <c r="R247" i="19" s="1"/>
  <c r="U247" i="19"/>
  <c r="T247" i="19"/>
  <c r="W247" i="19"/>
  <c r="X247" i="19"/>
  <c r="Z247" i="19"/>
  <c r="AA247" i="19"/>
  <c r="AB247" i="19" s="1"/>
  <c r="A248" i="19"/>
  <c r="C248" i="19"/>
  <c r="D248" i="19"/>
  <c r="E248" i="19"/>
  <c r="I248" i="19"/>
  <c r="J248" i="19" s="1"/>
  <c r="K248" i="19" a="1"/>
  <c r="K248" i="19" s="1"/>
  <c r="L248" i="19" s="1"/>
  <c r="N248" i="19"/>
  <c r="O248" i="19"/>
  <c r="P248" i="19"/>
  <c r="Q248" i="19" s="1"/>
  <c r="T248" i="19"/>
  <c r="W248" i="19"/>
  <c r="X248" i="19"/>
  <c r="Z248" i="19"/>
  <c r="AA248" i="19"/>
  <c r="AB248" i="19" s="1"/>
  <c r="A249" i="19"/>
  <c r="C249" i="19"/>
  <c r="D249" i="19"/>
  <c r="E249" i="19"/>
  <c r="I249" i="19"/>
  <c r="J249" i="19" s="1"/>
  <c r="K249" i="19" a="1"/>
  <c r="K249" i="19" s="1"/>
  <c r="L249" i="19" s="1"/>
  <c r="N249" i="19"/>
  <c r="O249" i="19"/>
  <c r="P249" i="19"/>
  <c r="Q249" i="19" s="1"/>
  <c r="R249" i="19" s="1" a="1"/>
  <c r="R249" i="19" s="1"/>
  <c r="U249" i="19"/>
  <c r="T249" i="19"/>
  <c r="W249" i="19"/>
  <c r="X249" i="19"/>
  <c r="Z249" i="19"/>
  <c r="AA249" i="19"/>
  <c r="AB249" i="19" s="1"/>
  <c r="A250" i="19"/>
  <c r="C250" i="19"/>
  <c r="D250" i="19"/>
  <c r="E250" i="19"/>
  <c r="I250" i="19"/>
  <c r="J250" i="19" s="1"/>
  <c r="K250" i="19" a="1"/>
  <c r="K250" i="19" s="1"/>
  <c r="L250" i="19" s="1"/>
  <c r="N250" i="19"/>
  <c r="O250" i="19"/>
  <c r="P250" i="19"/>
  <c r="Q250" i="19" s="1"/>
  <c r="R250" i="19" s="1" a="1"/>
  <c r="R250" i="19" s="1"/>
  <c r="U250" i="19"/>
  <c r="T250" i="19"/>
  <c r="W250" i="19"/>
  <c r="X250" i="19"/>
  <c r="Z250" i="19"/>
  <c r="Y250" i="19" s="1"/>
  <c r="AA250" i="19"/>
  <c r="AB250" i="19" s="1"/>
  <c r="A251" i="19"/>
  <c r="C251" i="19"/>
  <c r="D251" i="19"/>
  <c r="E251" i="19"/>
  <c r="I251" i="19"/>
  <c r="J251" i="19" s="1"/>
  <c r="K251" i="19" a="1"/>
  <c r="K251" i="19" s="1"/>
  <c r="L251" i="19" s="1"/>
  <c r="N251" i="19"/>
  <c r="O251" i="19"/>
  <c r="P251" i="19"/>
  <c r="Q251" i="19" s="1"/>
  <c r="R251" i="19" s="1" a="1"/>
  <c r="R251" i="19" s="1"/>
  <c r="U251" i="19"/>
  <c r="T251" i="19"/>
  <c r="W251" i="19"/>
  <c r="X251" i="19"/>
  <c r="Z251" i="19" s="1"/>
  <c r="Y251" i="19" s="1"/>
  <c r="AA251" i="19"/>
  <c r="AB251" i="19" s="1"/>
  <c r="A252" i="19"/>
  <c r="C252" i="19"/>
  <c r="D252" i="19"/>
  <c r="E252" i="19"/>
  <c r="I252" i="19"/>
  <c r="J252" i="19" s="1"/>
  <c r="AG252" i="19" s="1"/>
  <c r="K252" i="19" a="1"/>
  <c r="K252" i="19" s="1"/>
  <c r="L252" i="19" s="1"/>
  <c r="N252" i="19"/>
  <c r="O252" i="19"/>
  <c r="P252" i="19"/>
  <c r="Q252" i="19" s="1"/>
  <c r="R252" i="19" s="1" a="1"/>
  <c r="R252" i="19" s="1"/>
  <c r="U252" i="19"/>
  <c r="T252" i="19"/>
  <c r="W252" i="19"/>
  <c r="X252" i="19"/>
  <c r="Z252" i="19"/>
  <c r="AA252" i="19"/>
  <c r="AB252" i="19" s="1"/>
  <c r="A253" i="19"/>
  <c r="C253" i="19"/>
  <c r="D253" i="19"/>
  <c r="E253" i="19"/>
  <c r="I253" i="19"/>
  <c r="J253" i="19" s="1"/>
  <c r="K253" i="19" a="1"/>
  <c r="K253" i="19" s="1"/>
  <c r="N253" i="19"/>
  <c r="O253" i="19"/>
  <c r="P253" i="19"/>
  <c r="Q253" i="19" s="1"/>
  <c r="R253" i="19" s="1" a="1"/>
  <c r="R253" i="19" s="1"/>
  <c r="V253" i="19"/>
  <c r="T253" i="19"/>
  <c r="W253" i="19"/>
  <c r="X253" i="19"/>
  <c r="Z253" i="19"/>
  <c r="AA253" i="19"/>
  <c r="AB253" i="19" s="1"/>
  <c r="A254" i="19"/>
  <c r="C254" i="19"/>
  <c r="D254" i="19"/>
  <c r="E254" i="19"/>
  <c r="I254" i="19"/>
  <c r="J254" i="19" s="1"/>
  <c r="AG254" i="19" s="1"/>
  <c r="K254" i="19" a="1"/>
  <c r="K254" i="19" s="1"/>
  <c r="L254" i="19" s="1"/>
  <c r="N254" i="19"/>
  <c r="O254" i="19"/>
  <c r="P254" i="19"/>
  <c r="Q254" i="19" s="1"/>
  <c r="U254" i="19"/>
  <c r="T254" i="19"/>
  <c r="W254" i="19"/>
  <c r="X254" i="19"/>
  <c r="Z254" i="19" s="1"/>
  <c r="Y254" i="19" s="1"/>
  <c r="AA254" i="19"/>
  <c r="AB254" i="19" s="1"/>
  <c r="A255" i="19"/>
  <c r="C255" i="19"/>
  <c r="D255" i="19"/>
  <c r="E255" i="19"/>
  <c r="I255" i="19"/>
  <c r="J255" i="19" s="1"/>
  <c r="AG255" i="19" s="1"/>
  <c r="K255" i="19" a="1"/>
  <c r="K255" i="19" s="1"/>
  <c r="L255" i="19" s="1"/>
  <c r="N255" i="19"/>
  <c r="O255" i="19"/>
  <c r="P255" i="19"/>
  <c r="Q255" i="19" s="1"/>
  <c r="U255" i="19"/>
  <c r="T255" i="19"/>
  <c r="W255" i="19"/>
  <c r="X255" i="19"/>
  <c r="Z255" i="19"/>
  <c r="AA255" i="19"/>
  <c r="AB255" i="19" s="1"/>
  <c r="A256" i="19"/>
  <c r="C256" i="19"/>
  <c r="D256" i="19"/>
  <c r="E256" i="19"/>
  <c r="I256" i="19"/>
  <c r="J256" i="19" s="1"/>
  <c r="K256" i="19" a="1"/>
  <c r="K256" i="19" s="1"/>
  <c r="L256" i="19" s="1"/>
  <c r="N256" i="19"/>
  <c r="O256" i="19"/>
  <c r="P256" i="19"/>
  <c r="Q256" i="19" s="1"/>
  <c r="U256" i="19"/>
  <c r="T256" i="19"/>
  <c r="W256" i="19"/>
  <c r="X256" i="19"/>
  <c r="Z256" i="19"/>
  <c r="AA256" i="19"/>
  <c r="AB256" i="19" s="1"/>
  <c r="A257" i="19"/>
  <c r="C257" i="19"/>
  <c r="D257" i="19"/>
  <c r="E257" i="19"/>
  <c r="I257" i="19"/>
  <c r="J257" i="19" s="1"/>
  <c r="AG257" i="19" s="1"/>
  <c r="K257" i="19" a="1"/>
  <c r="K257" i="19" s="1"/>
  <c r="L257" i="19" s="1"/>
  <c r="N257" i="19"/>
  <c r="O257" i="19"/>
  <c r="P257" i="19"/>
  <c r="Q257" i="19" s="1"/>
  <c r="R257" i="19" s="1" a="1"/>
  <c r="R257" i="19" s="1"/>
  <c r="U257" i="19"/>
  <c r="T257" i="19"/>
  <c r="W257" i="19"/>
  <c r="X257" i="19"/>
  <c r="Z257" i="19"/>
  <c r="Y257" i="19" s="1"/>
  <c r="AA257" i="19"/>
  <c r="AB257" i="19" s="1"/>
  <c r="A258" i="19"/>
  <c r="C258" i="19"/>
  <c r="D258" i="19"/>
  <c r="E258" i="19"/>
  <c r="I258" i="19"/>
  <c r="J258" i="19" s="1"/>
  <c r="AG258" i="19" s="1"/>
  <c r="K258" i="19" a="1"/>
  <c r="K258" i="19" s="1"/>
  <c r="L258" i="19" s="1"/>
  <c r="N258" i="19"/>
  <c r="O258" i="19"/>
  <c r="P258" i="19"/>
  <c r="Q258" i="19" s="1"/>
  <c r="R258" i="19" s="1" a="1"/>
  <c r="R258" i="19" s="1"/>
  <c r="U258" i="19"/>
  <c r="T258" i="19"/>
  <c r="W258" i="19"/>
  <c r="X258" i="19"/>
  <c r="Z258" i="19"/>
  <c r="AA258" i="19"/>
  <c r="AB258" i="19" s="1"/>
  <c r="A259" i="19"/>
  <c r="C259" i="19"/>
  <c r="D259" i="19"/>
  <c r="E259" i="19"/>
  <c r="I259" i="19"/>
  <c r="J259" i="19" s="1"/>
  <c r="AG259" i="19" s="1"/>
  <c r="K259" i="19" a="1"/>
  <c r="K259" i="19" s="1"/>
  <c r="N259" i="19"/>
  <c r="O259" i="19"/>
  <c r="P259" i="19"/>
  <c r="Q259" i="19" s="1"/>
  <c r="R259" i="19" s="1" a="1"/>
  <c r="R259" i="19" s="1"/>
  <c r="U259" i="19"/>
  <c r="T259" i="19"/>
  <c r="W259" i="19"/>
  <c r="X259" i="19"/>
  <c r="Z259" i="19"/>
  <c r="AA259" i="19"/>
  <c r="AB259" i="19" s="1"/>
  <c r="A260" i="19"/>
  <c r="C260" i="19"/>
  <c r="D260" i="19"/>
  <c r="E260" i="19"/>
  <c r="I260" i="19"/>
  <c r="J260" i="19"/>
  <c r="AG260" i="19" s="1"/>
  <c r="K260" i="19" a="1"/>
  <c r="K260" i="19" s="1"/>
  <c r="L260" i="19" s="1"/>
  <c r="N260" i="19"/>
  <c r="O260" i="19"/>
  <c r="P260" i="19"/>
  <c r="Q260" i="19" s="1"/>
  <c r="R260" i="19" s="1" a="1"/>
  <c r="R260" i="19" s="1"/>
  <c r="V260" i="19"/>
  <c r="T260" i="19"/>
  <c r="W260" i="19"/>
  <c r="X260" i="19"/>
  <c r="Z260" i="19"/>
  <c r="AA260" i="19"/>
  <c r="AB260" i="19" s="1"/>
  <c r="A261" i="19"/>
  <c r="C261" i="19"/>
  <c r="D261" i="19"/>
  <c r="E261" i="19"/>
  <c r="I261" i="19"/>
  <c r="J261" i="19" s="1"/>
  <c r="K261" i="19" a="1"/>
  <c r="K261" i="19" s="1"/>
  <c r="L261" i="19" s="1"/>
  <c r="N261" i="19"/>
  <c r="O261" i="19"/>
  <c r="P261" i="19"/>
  <c r="U261" i="19"/>
  <c r="T261" i="19"/>
  <c r="W261" i="19"/>
  <c r="X261" i="19"/>
  <c r="Z261" i="19"/>
  <c r="Y261" i="19" s="1"/>
  <c r="AA261" i="19"/>
  <c r="AB261" i="19" s="1"/>
  <c r="A262" i="19"/>
  <c r="C262" i="19"/>
  <c r="D262" i="19"/>
  <c r="E262" i="19"/>
  <c r="I262" i="19"/>
  <c r="J262" i="19" s="1"/>
  <c r="AG262" i="19" s="1"/>
  <c r="K262" i="19" a="1"/>
  <c r="K262" i="19" s="1"/>
  <c r="L262" i="19" s="1"/>
  <c r="N262" i="19"/>
  <c r="O262" i="19"/>
  <c r="P262" i="19"/>
  <c r="U262" i="19"/>
  <c r="T262" i="19"/>
  <c r="W262" i="19"/>
  <c r="X262" i="19"/>
  <c r="Z262" i="19"/>
  <c r="AA262" i="19"/>
  <c r="AB262" i="19" s="1"/>
  <c r="A263" i="19"/>
  <c r="C263" i="19"/>
  <c r="D263" i="19"/>
  <c r="E263" i="19"/>
  <c r="I263" i="19"/>
  <c r="J263" i="19" s="1"/>
  <c r="K263" i="19" a="1"/>
  <c r="K263" i="19" s="1"/>
  <c r="L263" i="19" s="1"/>
  <c r="N263" i="19"/>
  <c r="O263" i="19"/>
  <c r="P263" i="19"/>
  <c r="Q263" i="19" s="1"/>
  <c r="R263" i="19" s="1" a="1"/>
  <c r="R263" i="19" s="1"/>
  <c r="T263" i="19"/>
  <c r="W263" i="19"/>
  <c r="X263" i="19"/>
  <c r="Z263" i="19" s="1"/>
  <c r="Y263" i="19" s="1"/>
  <c r="AA263" i="19"/>
  <c r="AB263" i="19" s="1"/>
  <c r="A264" i="19"/>
  <c r="C264" i="19"/>
  <c r="D264" i="19"/>
  <c r="E264" i="19"/>
  <c r="I264" i="19"/>
  <c r="J264" i="19" s="1"/>
  <c r="AG264" i="19" s="1"/>
  <c r="K264" i="19" a="1"/>
  <c r="K264" i="19" s="1"/>
  <c r="L264" i="19" s="1"/>
  <c r="N264" i="19"/>
  <c r="O264" i="19"/>
  <c r="P264" i="19"/>
  <c r="Q264" i="19" s="1"/>
  <c r="R264" i="19" s="1" a="1"/>
  <c r="R264" i="19" s="1"/>
  <c r="U264" i="19"/>
  <c r="T264" i="19"/>
  <c r="W264" i="19"/>
  <c r="X264" i="19"/>
  <c r="Z264" i="19" s="1"/>
  <c r="Y264" i="19" s="1"/>
  <c r="AA264" i="19"/>
  <c r="AB264" i="19" s="1"/>
  <c r="A265" i="19"/>
  <c r="C265" i="19"/>
  <c r="D265" i="19"/>
  <c r="E265" i="19"/>
  <c r="I265" i="19"/>
  <c r="J265" i="19" s="1"/>
  <c r="K265" i="19" a="1"/>
  <c r="K265" i="19" s="1"/>
  <c r="L265" i="19" s="1"/>
  <c r="N265" i="19"/>
  <c r="O265" i="19"/>
  <c r="P265" i="19"/>
  <c r="Q265" i="19" s="1"/>
  <c r="R265" i="19" s="1" a="1"/>
  <c r="R265" i="19" s="1"/>
  <c r="T265" i="19"/>
  <c r="W265" i="19"/>
  <c r="X265" i="19"/>
  <c r="Z265" i="19"/>
  <c r="AA265" i="19"/>
  <c r="AB265" i="19" s="1"/>
  <c r="A266" i="19"/>
  <c r="C266" i="19"/>
  <c r="D266" i="19"/>
  <c r="E266" i="19"/>
  <c r="I266" i="19"/>
  <c r="J266" i="19" s="1"/>
  <c r="AG266" i="19" s="1"/>
  <c r="K266" i="19" a="1"/>
  <c r="K266" i="19" s="1"/>
  <c r="L266" i="19" s="1"/>
  <c r="N266" i="19"/>
  <c r="O266" i="19"/>
  <c r="P266" i="19"/>
  <c r="Q266" i="19" s="1"/>
  <c r="R266" i="19" s="1" a="1"/>
  <c r="R266" i="19" s="1"/>
  <c r="V266" i="19"/>
  <c r="T266" i="19"/>
  <c r="W266" i="19"/>
  <c r="X266" i="19"/>
  <c r="Z266" i="19" s="1"/>
  <c r="AA266" i="19"/>
  <c r="AB266" i="19" s="1"/>
  <c r="A267" i="19"/>
  <c r="C267" i="19"/>
  <c r="D267" i="19"/>
  <c r="E267" i="19"/>
  <c r="I267" i="19"/>
  <c r="J267" i="19" s="1"/>
  <c r="K267" i="19" a="1"/>
  <c r="K267" i="19" s="1"/>
  <c r="L267" i="19" s="1"/>
  <c r="N267" i="19"/>
  <c r="O267" i="19"/>
  <c r="P267" i="19"/>
  <c r="Q267" i="19" s="1"/>
  <c r="R267" i="19" s="1" a="1"/>
  <c r="R267" i="19" s="1"/>
  <c r="T267" i="19"/>
  <c r="W267" i="19"/>
  <c r="X267" i="19"/>
  <c r="Z267" i="19"/>
  <c r="AA267" i="19"/>
  <c r="AB267" i="19" s="1"/>
  <c r="A268" i="19"/>
  <c r="C268" i="19"/>
  <c r="D268" i="19"/>
  <c r="E268" i="19"/>
  <c r="I268" i="19"/>
  <c r="J268" i="19" s="1"/>
  <c r="AG268" i="19" s="1"/>
  <c r="K268" i="19" a="1"/>
  <c r="K268" i="19" s="1"/>
  <c r="L268" i="19" s="1"/>
  <c r="N268" i="19"/>
  <c r="O268" i="19"/>
  <c r="P268" i="19"/>
  <c r="Q268" i="19" s="1"/>
  <c r="R268" i="19" s="1" a="1"/>
  <c r="R268" i="19" s="1"/>
  <c r="T268" i="19"/>
  <c r="W268" i="19"/>
  <c r="X268" i="19"/>
  <c r="Z268" i="19" s="1"/>
  <c r="AA268" i="19"/>
  <c r="AB268" i="19" s="1"/>
  <c r="A269" i="19"/>
  <c r="C269" i="19"/>
  <c r="D269" i="19"/>
  <c r="E269" i="19"/>
  <c r="I269" i="19"/>
  <c r="J269" i="19" s="1"/>
  <c r="K269" i="19" a="1"/>
  <c r="K269" i="19" s="1"/>
  <c r="L269" i="19" s="1"/>
  <c r="N269" i="19"/>
  <c r="O269" i="19"/>
  <c r="P269" i="19"/>
  <c r="Q269" i="19" s="1"/>
  <c r="R269" i="19" s="1" a="1"/>
  <c r="R269" i="19" s="1"/>
  <c r="T269" i="19"/>
  <c r="W269" i="19"/>
  <c r="X269" i="19"/>
  <c r="Z269" i="19"/>
  <c r="AA269" i="19"/>
  <c r="AB269" i="19" s="1"/>
  <c r="A270" i="19"/>
  <c r="C270" i="19"/>
  <c r="D270" i="19"/>
  <c r="E270" i="19"/>
  <c r="I270" i="19"/>
  <c r="J270" i="19" s="1"/>
  <c r="K270" i="19" a="1"/>
  <c r="K270" i="19" s="1"/>
  <c r="L270" i="19" s="1"/>
  <c r="N270" i="19"/>
  <c r="O270" i="19"/>
  <c r="P270" i="19"/>
  <c r="Q270" i="19" s="1"/>
  <c r="R270" i="19" s="1" a="1"/>
  <c r="R270" i="19" s="1"/>
  <c r="U270" i="19"/>
  <c r="T270" i="19"/>
  <c r="W270" i="19"/>
  <c r="X270" i="19"/>
  <c r="Z270" i="19"/>
  <c r="AA270" i="19"/>
  <c r="AB270" i="19" s="1"/>
  <c r="A271" i="19"/>
  <c r="C271" i="19"/>
  <c r="D271" i="19"/>
  <c r="E271" i="19"/>
  <c r="I271" i="19"/>
  <c r="J271" i="19" s="1"/>
  <c r="K271" i="19" a="1"/>
  <c r="K271" i="19" s="1"/>
  <c r="L271" i="19" s="1"/>
  <c r="N271" i="19"/>
  <c r="O271" i="19"/>
  <c r="P271" i="19"/>
  <c r="Q271" i="19" s="1"/>
  <c r="T271" i="19"/>
  <c r="W271" i="19"/>
  <c r="X271" i="19"/>
  <c r="Z271" i="19"/>
  <c r="AA271" i="19"/>
  <c r="AB271" i="19" s="1"/>
  <c r="A272" i="19"/>
  <c r="C272" i="19"/>
  <c r="D272" i="19"/>
  <c r="E272" i="19"/>
  <c r="I272" i="19"/>
  <c r="J272" i="19" s="1"/>
  <c r="K272" i="19" a="1"/>
  <c r="K272" i="19" s="1"/>
  <c r="L272" i="19" s="1"/>
  <c r="N272" i="19"/>
  <c r="O272" i="19"/>
  <c r="P272" i="19"/>
  <c r="Q272" i="19" s="1"/>
  <c r="T272" i="19"/>
  <c r="W272" i="19"/>
  <c r="X272" i="19"/>
  <c r="Z272" i="19" s="1"/>
  <c r="Y272" i="19" s="1"/>
  <c r="AA272" i="19"/>
  <c r="AB272" i="19" s="1"/>
  <c r="A273" i="19"/>
  <c r="C273" i="19"/>
  <c r="D273" i="19"/>
  <c r="E273" i="19"/>
  <c r="I273" i="19"/>
  <c r="J273" i="19" s="1"/>
  <c r="K273" i="19" a="1"/>
  <c r="K273" i="19" s="1"/>
  <c r="L273" i="19" s="1"/>
  <c r="N273" i="19"/>
  <c r="O273" i="19"/>
  <c r="P273" i="19"/>
  <c r="Q273" i="19" s="1"/>
  <c r="T273" i="19"/>
  <c r="W273" i="19"/>
  <c r="X273" i="19"/>
  <c r="Z273" i="19" s="1"/>
  <c r="Y273" i="19" s="1"/>
  <c r="AA273" i="19"/>
  <c r="AB273" i="19" s="1"/>
  <c r="A274" i="19"/>
  <c r="C274" i="19"/>
  <c r="D274" i="19"/>
  <c r="E274" i="19"/>
  <c r="I274" i="19"/>
  <c r="J274" i="19" s="1"/>
  <c r="K274" i="19" a="1"/>
  <c r="K274" i="19" s="1"/>
  <c r="L274" i="19" s="1"/>
  <c r="N274" i="19"/>
  <c r="O274" i="19"/>
  <c r="P274" i="19"/>
  <c r="Q274" i="19" s="1"/>
  <c r="U274" i="19"/>
  <c r="T274" i="19"/>
  <c r="W274" i="19"/>
  <c r="X274" i="19"/>
  <c r="Z274" i="19"/>
  <c r="AA274" i="19"/>
  <c r="AB274" i="19" s="1"/>
  <c r="A275" i="19"/>
  <c r="C275" i="19"/>
  <c r="D275" i="19"/>
  <c r="E275" i="19"/>
  <c r="I275" i="19"/>
  <c r="J275" i="19" s="1"/>
  <c r="K275" i="19" a="1"/>
  <c r="K275" i="19" s="1"/>
  <c r="L275" i="19" s="1"/>
  <c r="N275" i="19"/>
  <c r="O275" i="19"/>
  <c r="P275" i="19"/>
  <c r="Q275" i="19" s="1"/>
  <c r="T275" i="19"/>
  <c r="W275" i="19"/>
  <c r="X275" i="19"/>
  <c r="Z275" i="19"/>
  <c r="Y275" i="19" s="1"/>
  <c r="AA275" i="19"/>
  <c r="AB275" i="19" s="1"/>
  <c r="A276" i="19"/>
  <c r="C276" i="19"/>
  <c r="D276" i="19"/>
  <c r="E276" i="19"/>
  <c r="I276" i="19"/>
  <c r="J276" i="19" s="1"/>
  <c r="K276" i="19" a="1"/>
  <c r="K276" i="19" s="1"/>
  <c r="L276" i="19" s="1"/>
  <c r="N276" i="19"/>
  <c r="O276" i="19"/>
  <c r="P276" i="19"/>
  <c r="Q276" i="19" s="1"/>
  <c r="U276" i="19"/>
  <c r="T276" i="19"/>
  <c r="W276" i="19"/>
  <c r="X276" i="19"/>
  <c r="Z276" i="19"/>
  <c r="Y276" i="19" s="1"/>
  <c r="AA276" i="19"/>
  <c r="AB276" i="19" s="1"/>
  <c r="A277" i="19"/>
  <c r="C277" i="19"/>
  <c r="D277" i="19"/>
  <c r="E277" i="19"/>
  <c r="I277" i="19"/>
  <c r="J277" i="19" s="1"/>
  <c r="K277" i="19" a="1"/>
  <c r="K277" i="19" s="1"/>
  <c r="L277" i="19" s="1"/>
  <c r="N277" i="19"/>
  <c r="O277" i="19"/>
  <c r="P277" i="19"/>
  <c r="Q277" i="19" s="1"/>
  <c r="U277" i="19"/>
  <c r="T277" i="19"/>
  <c r="W277" i="19"/>
  <c r="X277" i="19"/>
  <c r="Z277" i="19"/>
  <c r="AA277" i="19"/>
  <c r="AB277" i="19" s="1"/>
  <c r="A278" i="19"/>
  <c r="C278" i="19"/>
  <c r="D278" i="19"/>
  <c r="E278" i="19"/>
  <c r="I278" i="19"/>
  <c r="J278" i="19" s="1"/>
  <c r="AG278" i="19" s="1"/>
  <c r="K278" i="19" a="1"/>
  <c r="K278" i="19" s="1"/>
  <c r="L278" i="19" s="1"/>
  <c r="N278" i="19"/>
  <c r="O278" i="19"/>
  <c r="P278" i="19"/>
  <c r="Q278" i="19" s="1"/>
  <c r="R278" i="19" s="1" a="1"/>
  <c r="R278" i="19" s="1"/>
  <c r="U278" i="19"/>
  <c r="T278" i="19"/>
  <c r="W278" i="19"/>
  <c r="X278" i="19"/>
  <c r="Z278" i="19"/>
  <c r="AA278" i="19"/>
  <c r="AB278" i="19" s="1"/>
  <c r="A279" i="19"/>
  <c r="C279" i="19"/>
  <c r="D279" i="19"/>
  <c r="E279" i="19"/>
  <c r="I279" i="19"/>
  <c r="J279" i="19" s="1"/>
  <c r="K279" i="19" a="1"/>
  <c r="K279" i="19" s="1"/>
  <c r="L279" i="19" s="1"/>
  <c r="N279" i="19"/>
  <c r="O279" i="19"/>
  <c r="P279" i="19"/>
  <c r="Q279" i="19" s="1"/>
  <c r="R279" i="19" s="1" a="1"/>
  <c r="R279" i="19" s="1"/>
  <c r="V279" i="19"/>
  <c r="T279" i="19"/>
  <c r="W279" i="19"/>
  <c r="X279" i="19"/>
  <c r="Z279" i="19" s="1"/>
  <c r="Y279" i="19" s="1"/>
  <c r="AA279" i="19"/>
  <c r="AB279" i="19" s="1"/>
  <c r="A280" i="19"/>
  <c r="C280" i="19"/>
  <c r="D280" i="19"/>
  <c r="E280" i="19"/>
  <c r="I280" i="19"/>
  <c r="J280" i="19" s="1"/>
  <c r="AG280" i="19" s="1"/>
  <c r="K280" i="19" a="1"/>
  <c r="K280" i="19" s="1"/>
  <c r="L280" i="19" s="1"/>
  <c r="N280" i="19"/>
  <c r="O280" i="19"/>
  <c r="P280" i="19"/>
  <c r="Q280" i="19" s="1"/>
  <c r="R280" i="19" s="1" a="1"/>
  <c r="R280" i="19" s="1"/>
  <c r="U280" i="19"/>
  <c r="T280" i="19"/>
  <c r="W280" i="19"/>
  <c r="X280" i="19"/>
  <c r="Z280" i="19"/>
  <c r="AA280" i="19"/>
  <c r="AB280" i="19" s="1"/>
  <c r="A281" i="19"/>
  <c r="C281" i="19"/>
  <c r="D281" i="19"/>
  <c r="E281" i="19"/>
  <c r="I281" i="19"/>
  <c r="J281" i="19" s="1"/>
  <c r="K281" i="19" a="1"/>
  <c r="K281" i="19" s="1"/>
  <c r="N281" i="19"/>
  <c r="O281" i="19"/>
  <c r="P281" i="19"/>
  <c r="Q281" i="19" s="1"/>
  <c r="T281" i="19"/>
  <c r="W281" i="19"/>
  <c r="X281" i="19"/>
  <c r="Z281" i="19"/>
  <c r="AA281" i="19"/>
  <c r="AB281" i="19" s="1"/>
  <c r="A282" i="19"/>
  <c r="C282" i="19"/>
  <c r="D282" i="19"/>
  <c r="E282" i="19"/>
  <c r="I282" i="19"/>
  <c r="J282" i="19" s="1"/>
  <c r="K282" i="19" a="1"/>
  <c r="K282" i="19" s="1"/>
  <c r="L282" i="19" s="1"/>
  <c r="N282" i="19"/>
  <c r="O282" i="19"/>
  <c r="P282" i="19"/>
  <c r="T282" i="19"/>
  <c r="W282" i="19"/>
  <c r="X282" i="19"/>
  <c r="Z282" i="19"/>
  <c r="AA282" i="19"/>
  <c r="AB282" i="19" s="1"/>
  <c r="A283" i="19"/>
  <c r="C283" i="19"/>
  <c r="D283" i="19"/>
  <c r="E283" i="19"/>
  <c r="I283" i="19"/>
  <c r="J283" i="19" s="1"/>
  <c r="AG283" i="19" s="1"/>
  <c r="K283" i="19" a="1"/>
  <c r="K283" i="19" s="1"/>
  <c r="L283" i="19" s="1"/>
  <c r="N283" i="19"/>
  <c r="O283" i="19"/>
  <c r="P283" i="19"/>
  <c r="Q283" i="19" s="1"/>
  <c r="R283" i="19" s="1" a="1"/>
  <c r="R283" i="19" s="1"/>
  <c r="U283" i="19"/>
  <c r="T283" i="19"/>
  <c r="W283" i="19"/>
  <c r="X283" i="19"/>
  <c r="Z283" i="19"/>
  <c r="AA283" i="19"/>
  <c r="AB283" i="19" s="1"/>
  <c r="A284" i="19"/>
  <c r="C284" i="19"/>
  <c r="D284" i="19"/>
  <c r="E284" i="19"/>
  <c r="I284" i="19"/>
  <c r="J284" i="19" s="1"/>
  <c r="AG284" i="19" s="1"/>
  <c r="N284" i="19"/>
  <c r="O284" i="19"/>
  <c r="P284" i="19"/>
  <c r="Q284" i="19" s="1"/>
  <c r="R284" i="19" s="1" a="1"/>
  <c r="R284" i="19" s="1"/>
  <c r="U284" i="19"/>
  <c r="T284" i="19"/>
  <c r="W284" i="19"/>
  <c r="X284" i="19"/>
  <c r="Z284" i="19"/>
  <c r="AA284" i="19"/>
  <c r="AB284" i="19" s="1"/>
  <c r="A285" i="19"/>
  <c r="C285" i="19"/>
  <c r="D285" i="19"/>
  <c r="E285" i="19"/>
  <c r="I285" i="19"/>
  <c r="J285" i="19" s="1"/>
  <c r="K285" i="19" a="1"/>
  <c r="K285" i="19" s="1"/>
  <c r="L285" i="19" s="1"/>
  <c r="N285" i="19"/>
  <c r="O285" i="19"/>
  <c r="P285" i="19"/>
  <c r="V285" i="19"/>
  <c r="T285" i="19"/>
  <c r="W285" i="19"/>
  <c r="X285" i="19"/>
  <c r="Z285" i="19"/>
  <c r="AA285" i="19"/>
  <c r="AB285" i="19" s="1"/>
  <c r="A286" i="19"/>
  <c r="C286" i="19"/>
  <c r="D286" i="19"/>
  <c r="E286" i="19"/>
  <c r="I286" i="19"/>
  <c r="J286" i="19" s="1"/>
  <c r="K286" i="19" a="1"/>
  <c r="K286" i="19" s="1"/>
  <c r="L286" i="19" s="1"/>
  <c r="N286" i="19"/>
  <c r="O286" i="19"/>
  <c r="P286" i="19"/>
  <c r="Q286" i="19" s="1"/>
  <c r="R286" i="19" s="1" a="1"/>
  <c r="R286" i="19" s="1"/>
  <c r="V286" i="19"/>
  <c r="T286" i="19"/>
  <c r="W286" i="19"/>
  <c r="X286" i="19"/>
  <c r="Z286" i="19"/>
  <c r="AA286" i="19"/>
  <c r="AB286" i="19" s="1"/>
  <c r="A287" i="19"/>
  <c r="C287" i="19"/>
  <c r="D287" i="19"/>
  <c r="E287" i="19"/>
  <c r="I287" i="19"/>
  <c r="J287" i="19" s="1"/>
  <c r="K287" i="19" a="1"/>
  <c r="K287" i="19" s="1"/>
  <c r="L287" i="19" s="1"/>
  <c r="N287" i="19"/>
  <c r="O287" i="19"/>
  <c r="P287" i="19"/>
  <c r="Q287" i="19" s="1"/>
  <c r="R287" i="19" s="1" a="1"/>
  <c r="R287" i="19" s="1"/>
  <c r="U287" i="19"/>
  <c r="T287" i="19"/>
  <c r="W287" i="19"/>
  <c r="X287" i="19"/>
  <c r="Z287" i="19" s="1"/>
  <c r="Y287" i="19" s="1"/>
  <c r="AA287" i="19"/>
  <c r="AB287" i="19" s="1"/>
  <c r="A288" i="19"/>
  <c r="C288" i="19"/>
  <c r="D288" i="19"/>
  <c r="E288" i="19"/>
  <c r="I288" i="19"/>
  <c r="J288" i="19" s="1"/>
  <c r="K288" i="19" a="1"/>
  <c r="K288" i="19" s="1"/>
  <c r="L288" i="19" s="1"/>
  <c r="N288" i="19"/>
  <c r="O288" i="19"/>
  <c r="P288" i="19"/>
  <c r="Q288" i="19" s="1"/>
  <c r="U288" i="19"/>
  <c r="T288" i="19"/>
  <c r="W288" i="19"/>
  <c r="X288" i="19"/>
  <c r="Z288" i="19" s="1"/>
  <c r="Y288" i="19" s="1"/>
  <c r="AA288" i="19"/>
  <c r="AB288" i="19" s="1"/>
  <c r="A289" i="19"/>
  <c r="C289" i="19"/>
  <c r="D289" i="19"/>
  <c r="E289" i="19"/>
  <c r="I289" i="19"/>
  <c r="J289" i="19" s="1"/>
  <c r="AG289" i="19" s="1"/>
  <c r="K289" i="19" a="1"/>
  <c r="K289" i="19" s="1"/>
  <c r="N289" i="19"/>
  <c r="O289" i="19"/>
  <c r="P289" i="19"/>
  <c r="Q289" i="19" s="1"/>
  <c r="R289" i="19" s="1" a="1"/>
  <c r="R289" i="19" s="1"/>
  <c r="T289" i="19"/>
  <c r="W289" i="19"/>
  <c r="X289" i="19"/>
  <c r="Z289" i="19"/>
  <c r="AA289" i="19"/>
  <c r="AB289" i="19" s="1"/>
  <c r="A290" i="19"/>
  <c r="C290" i="19"/>
  <c r="D290" i="19"/>
  <c r="E290" i="19"/>
  <c r="I290" i="19"/>
  <c r="J290" i="19" s="1"/>
  <c r="K290" i="19" a="1"/>
  <c r="K290" i="19" s="1"/>
  <c r="L290" i="19" s="1"/>
  <c r="N290" i="19"/>
  <c r="O290" i="19"/>
  <c r="P290" i="19"/>
  <c r="Q290" i="19" s="1"/>
  <c r="R290" i="19" s="1" a="1"/>
  <c r="R290" i="19" s="1"/>
  <c r="T290" i="19"/>
  <c r="W290" i="19"/>
  <c r="X290" i="19"/>
  <c r="Z290" i="19" s="1"/>
  <c r="Y290" i="19" s="1"/>
  <c r="AA290" i="19"/>
  <c r="AB290" i="19" s="1"/>
  <c r="A291" i="19"/>
  <c r="C291" i="19"/>
  <c r="D291" i="19"/>
  <c r="E291" i="19"/>
  <c r="I291" i="19"/>
  <c r="J291" i="19" s="1"/>
  <c r="K291" i="19" a="1"/>
  <c r="K291" i="19" s="1"/>
  <c r="L291" i="19" s="1"/>
  <c r="N291" i="19"/>
  <c r="O291" i="19"/>
  <c r="P291" i="19"/>
  <c r="Q291" i="19" s="1"/>
  <c r="R291" i="19" s="1" a="1"/>
  <c r="R291" i="19" s="1"/>
  <c r="T291" i="19"/>
  <c r="W291" i="19"/>
  <c r="X291" i="19"/>
  <c r="Z291" i="19"/>
  <c r="AA291" i="19"/>
  <c r="AB291" i="19" s="1"/>
  <c r="AR274" i="19" l="1"/>
  <c r="AR271" i="19"/>
  <c r="AR249" i="19"/>
  <c r="L246" i="19"/>
  <c r="M246" i="19" s="1" a="1"/>
  <c r="M246" i="19" s="1"/>
  <c r="F246" i="19" s="1"/>
  <c r="AR245" i="19"/>
  <c r="AR241" i="19"/>
  <c r="AQ241" i="19"/>
  <c r="AR237" i="19"/>
  <c r="AR253" i="19"/>
  <c r="AR289" i="19"/>
  <c r="AQ289" i="19"/>
  <c r="AQ257" i="19"/>
  <c r="AR257" i="19"/>
  <c r="AR234" i="19"/>
  <c r="AR286" i="19"/>
  <c r="AR275" i="19"/>
  <c r="AQ246" i="19"/>
  <c r="AR246" i="19"/>
  <c r="AR242" i="19"/>
  <c r="L239" i="19"/>
  <c r="M239" i="19" s="1" a="1"/>
  <c r="M239" i="19" s="1"/>
  <c r="F239" i="19" s="1"/>
  <c r="AR238" i="19"/>
  <c r="AR262" i="19"/>
  <c r="AQ262" i="19"/>
  <c r="AQ254" i="19"/>
  <c r="AR254" i="19"/>
  <c r="L259" i="19"/>
  <c r="M259" i="19" s="1" a="1"/>
  <c r="M259" i="19" s="1"/>
  <c r="F259" i="19" s="1"/>
  <c r="AQ258" i="19"/>
  <c r="AR258" i="19"/>
  <c r="AR290" i="19"/>
  <c r="AR231" i="19"/>
  <c r="AR283" i="19"/>
  <c r="AQ283" i="19"/>
  <c r="AQ266" i="19"/>
  <c r="AR266" i="19"/>
  <c r="AR247" i="19"/>
  <c r="AR235" i="19"/>
  <c r="AR276" i="19"/>
  <c r="AR263" i="19"/>
  <c r="AR243" i="19"/>
  <c r="AQ243" i="19"/>
  <c r="AR280" i="19"/>
  <c r="AQ280" i="19"/>
  <c r="AR259" i="19"/>
  <c r="AQ259" i="19"/>
  <c r="AR232" i="19"/>
  <c r="AQ228" i="19"/>
  <c r="AR228" i="19"/>
  <c r="AQ284" i="19"/>
  <c r="AR284" i="19"/>
  <c r="AR291" i="19"/>
  <c r="AR270" i="19"/>
  <c r="AR248" i="19"/>
  <c r="AR240" i="19"/>
  <c r="AR236" i="19"/>
  <c r="AQ236" i="19"/>
  <c r="AR288" i="19"/>
  <c r="AR277" i="19"/>
  <c r="AR267" i="19"/>
  <c r="L253" i="19"/>
  <c r="M253" i="19" s="1" a="1"/>
  <c r="M253" i="19" s="1"/>
  <c r="AQ252" i="19"/>
  <c r="AR252" i="19"/>
  <c r="AQ244" i="19"/>
  <c r="AR244" i="19"/>
  <c r="L289" i="19"/>
  <c r="M289" i="19" s="1" a="1"/>
  <c r="M289" i="19" s="1"/>
  <c r="F289" i="19" s="1"/>
  <c r="AR281" i="19"/>
  <c r="AQ260" i="19"/>
  <c r="AR260" i="19"/>
  <c r="AR256" i="19"/>
  <c r="AR285" i="19"/>
  <c r="AQ278" i="19"/>
  <c r="AR278" i="19"/>
  <c r="AR261" i="19"/>
  <c r="AR268" i="19"/>
  <c r="AQ268" i="19"/>
  <c r="AR282" i="19"/>
  <c r="AR230" i="19"/>
  <c r="AQ226" i="19"/>
  <c r="AR226" i="19"/>
  <c r="AR265" i="19"/>
  <c r="AR250" i="19"/>
  <c r="AR279" i="19"/>
  <c r="AR272" i="19"/>
  <c r="AR227" i="19"/>
  <c r="AQ227" i="19"/>
  <c r="AR269" i="19"/>
  <c r="AR287" i="19"/>
  <c r="AR251" i="19"/>
  <c r="L240" i="19"/>
  <c r="M240" i="19" s="1" a="1"/>
  <c r="M240" i="19" s="1"/>
  <c r="F240" i="19" s="1"/>
  <c r="AR239" i="19"/>
  <c r="AQ239" i="19"/>
  <c r="L281" i="19"/>
  <c r="M281" i="19" s="1" a="1"/>
  <c r="M281" i="19" s="1"/>
  <c r="F281" i="19" s="1"/>
  <c r="AR255" i="19"/>
  <c r="AQ255" i="19"/>
  <c r="AR273" i="19"/>
  <c r="AQ264" i="19"/>
  <c r="AR264" i="19"/>
  <c r="AQ233" i="19"/>
  <c r="AR233" i="19"/>
  <c r="AR229" i="19"/>
  <c r="AR225" i="19"/>
  <c r="AS288" i="19"/>
  <c r="AS249" i="19"/>
  <c r="AS262" i="19"/>
  <c r="AS284" i="19"/>
  <c r="AS286" i="19"/>
  <c r="AS238" i="19"/>
  <c r="AS269" i="19"/>
  <c r="AS234" i="19"/>
  <c r="AS247" i="19"/>
  <c r="AG285" i="19"/>
  <c r="AG286" i="19"/>
  <c r="AG272" i="19"/>
  <c r="AG265" i="19"/>
  <c r="U279" i="19"/>
  <c r="U253" i="19"/>
  <c r="U268" i="19"/>
  <c r="V268" i="19" s="1"/>
  <c r="AG281" i="19"/>
  <c r="U286" i="19"/>
  <c r="U266" i="19"/>
  <c r="U285" i="19"/>
  <c r="AG276" i="19"/>
  <c r="AG287" i="19"/>
  <c r="AG237" i="19"/>
  <c r="AG256" i="19"/>
  <c r="AG253" i="19"/>
  <c r="AG230" i="19"/>
  <c r="AG240" i="19"/>
  <c r="AG291" i="19"/>
  <c r="AG229" i="19"/>
  <c r="AG251" i="19"/>
  <c r="AG235" i="19"/>
  <c r="AG238" i="19"/>
  <c r="AG261" i="19"/>
  <c r="AG273" i="19"/>
  <c r="AG267" i="19"/>
  <c r="AG290" i="19"/>
  <c r="AG234" i="19"/>
  <c r="AG232" i="19"/>
  <c r="AG250" i="19"/>
  <c r="AG249" i="19"/>
  <c r="AG242" i="19"/>
  <c r="AG248" i="19"/>
  <c r="AG247" i="19"/>
  <c r="AG245" i="19"/>
  <c r="AG231" i="19"/>
  <c r="AG275" i="19"/>
  <c r="AG274" i="19"/>
  <c r="AG271" i="19"/>
  <c r="AG270" i="19"/>
  <c r="AG279" i="19"/>
  <c r="AG277" i="19"/>
  <c r="AG269" i="19"/>
  <c r="AG288" i="19"/>
  <c r="AG263" i="19"/>
  <c r="AG282" i="19"/>
  <c r="AG225" i="19"/>
  <c r="V289" i="19"/>
  <c r="V280" i="19"/>
  <c r="V270" i="19"/>
  <c r="V278" i="19"/>
  <c r="V250" i="19"/>
  <c r="V290" i="19"/>
  <c r="V262" i="19"/>
  <c r="Q285" i="19"/>
  <c r="R285" i="19" s="1" a="1"/>
  <c r="R285" i="19" s="1"/>
  <c r="V259" i="19"/>
  <c r="Q261" i="19"/>
  <c r="R261" i="19" s="1" a="1"/>
  <c r="R261" i="19" s="1"/>
  <c r="R281" i="19" a="1"/>
  <c r="R281" i="19" s="1"/>
  <c r="Q282" i="19"/>
  <c r="R282" i="19" s="1" a="1"/>
  <c r="R282" i="19" s="1"/>
  <c r="R248" i="19" a="1"/>
  <c r="R248" i="19" s="1"/>
  <c r="Q239" i="19"/>
  <c r="R239" i="19" s="1" a="1"/>
  <c r="R239" i="19" s="1"/>
  <c r="Q262" i="19"/>
  <c r="R262" i="19" s="1" a="1"/>
  <c r="R262" i="19" s="1"/>
  <c r="AF262" i="19" s="1"/>
  <c r="R273" i="19" a="1"/>
  <c r="R273" i="19" s="1"/>
  <c r="AF273" i="19" s="1"/>
  <c r="R272" i="19" a="1"/>
  <c r="R272" i="19" s="1"/>
  <c r="AF272" i="19" s="1"/>
  <c r="R288" i="19" a="1"/>
  <c r="R288" i="19" s="1"/>
  <c r="AF288" i="19" s="1"/>
  <c r="R275" i="19" a="1"/>
  <c r="R275" i="19" s="1"/>
  <c r="R274" i="19" a="1"/>
  <c r="R274" i="19" s="1"/>
  <c r="AF274" i="19" s="1"/>
  <c r="R271" i="19" a="1"/>
  <c r="R271" i="19" s="1"/>
  <c r="R277" i="19" a="1"/>
  <c r="R277" i="19" s="1"/>
  <c r="R276" i="19" a="1"/>
  <c r="R276" i="19" s="1"/>
  <c r="AF276" i="19" s="1"/>
  <c r="R237" i="19" a="1"/>
  <c r="R237" i="19" s="1"/>
  <c r="AF237" i="19" s="1"/>
  <c r="R235" i="19" a="1"/>
  <c r="R235" i="19" s="1"/>
  <c r="AF235" i="19" s="1"/>
  <c r="R234" i="19" a="1"/>
  <c r="R234" i="19" s="1"/>
  <c r="R226" i="19" a="1"/>
  <c r="R226" i="19" s="1"/>
  <c r="R225" i="19" a="1"/>
  <c r="R225" i="19" s="1"/>
  <c r="AF225" i="19" s="1"/>
  <c r="R244" i="19" a="1"/>
  <c r="R244" i="19" s="1"/>
  <c r="R243" i="19" a="1"/>
  <c r="R243" i="19" s="1"/>
  <c r="R242" i="19" a="1"/>
  <c r="R242" i="19" s="1"/>
  <c r="R256" i="19" a="1"/>
  <c r="R256" i="19" s="1"/>
  <c r="R255" i="19" a="1"/>
  <c r="R255" i="19" s="1"/>
  <c r="R254" i="19" a="1"/>
  <c r="R254" i="19" s="1"/>
  <c r="R241" i="19" a="1"/>
  <c r="R241" i="19" s="1"/>
  <c r="R240" i="19" a="1"/>
  <c r="R240" i="19" s="1"/>
  <c r="AF240" i="19" s="1"/>
  <c r="V281" i="19"/>
  <c r="M241" i="19" a="1"/>
  <c r="M241" i="19" s="1"/>
  <c r="F241" i="19" s="1"/>
  <c r="V230" i="19"/>
  <c r="M279" i="19" a="1"/>
  <c r="M279" i="19" s="1"/>
  <c r="AE279" i="19" s="1" a="1"/>
  <c r="AE279" i="19" s="1"/>
  <c r="V273" i="19"/>
  <c r="M285" i="19" a="1"/>
  <c r="M285" i="19" s="1"/>
  <c r="AE285" i="19" s="1" a="1"/>
  <c r="AE285" i="19" s="1"/>
  <c r="M251" i="19" a="1"/>
  <c r="M251" i="19" s="1"/>
  <c r="F251" i="19" s="1"/>
  <c r="M254" i="19" a="1"/>
  <c r="M254" i="19" s="1"/>
  <c r="F254" i="19" s="1"/>
  <c r="M250" i="19" a="1"/>
  <c r="M250" i="19" s="1"/>
  <c r="F250" i="19" s="1"/>
  <c r="M288" i="19" a="1"/>
  <c r="M288" i="19" s="1"/>
  <c r="F288" i="19" s="1"/>
  <c r="M287" i="19" a="1"/>
  <c r="M287" i="19" s="1"/>
  <c r="F287" i="19" s="1"/>
  <c r="M235" i="19" a="1"/>
  <c r="M235" i="19" s="1"/>
  <c r="F235" i="19" s="1"/>
  <c r="M275" i="19" a="1"/>
  <c r="M275" i="19" s="1"/>
  <c r="M274" i="19" a="1"/>
  <c r="M274" i="19" s="1"/>
  <c r="M245" i="19" a="1"/>
  <c r="M245" i="19" s="1"/>
  <c r="F245" i="19" s="1"/>
  <c r="M286" i="19" a="1"/>
  <c r="M286" i="19" s="1"/>
  <c r="F286" i="19" s="1"/>
  <c r="M232" i="19" a="1"/>
  <c r="M232" i="19" s="1"/>
  <c r="F232" i="19" s="1"/>
  <c r="M238" i="19" a="1"/>
  <c r="M238" i="19" s="1"/>
  <c r="F238" i="19" s="1"/>
  <c r="M267" i="19" a="1"/>
  <c r="M267" i="19" s="1"/>
  <c r="F267" i="19" s="1"/>
  <c r="M266" i="19" a="1"/>
  <c r="M266" i="19" s="1"/>
  <c r="AE266" i="19" s="1" a="1"/>
  <c r="AE266" i="19" s="1"/>
  <c r="M265" i="19" a="1"/>
  <c r="M265" i="19" s="1"/>
  <c r="F265" i="19" s="1"/>
  <c r="M263" i="19" a="1"/>
  <c r="M263" i="19" s="1"/>
  <c r="F263" i="19" s="1"/>
  <c r="M225" i="19" a="1"/>
  <c r="M225" i="19" s="1"/>
  <c r="F225" i="19" s="1"/>
  <c r="M262" i="19" a="1"/>
  <c r="M262" i="19" s="1"/>
  <c r="F262" i="19" s="1"/>
  <c r="V274" i="19"/>
  <c r="V275" i="19"/>
  <c r="V261" i="19"/>
  <c r="V252" i="19"/>
  <c r="V264" i="19"/>
  <c r="AF233" i="19"/>
  <c r="AF264" i="19"/>
  <c r="V263" i="19"/>
  <c r="AF251" i="19"/>
  <c r="M284" i="19" a="1"/>
  <c r="M284" i="19" s="1"/>
  <c r="V282" i="19"/>
  <c r="V291" i="19"/>
  <c r="M270" i="19" a="1"/>
  <c r="M270" i="19" s="1"/>
  <c r="M260" i="19" a="1"/>
  <c r="M260" i="19" s="1"/>
  <c r="AE260" i="19" s="1" a="1"/>
  <c r="AE260" i="19" s="1"/>
  <c r="V277" i="19"/>
  <c r="V247" i="19"/>
  <c r="V284" i="19"/>
  <c r="V287" i="19"/>
  <c r="M264" i="19" a="1"/>
  <c r="M264" i="19" s="1"/>
  <c r="V245" i="19"/>
  <c r="V251" i="19"/>
  <c r="M280" i="19" a="1"/>
  <c r="M280" i="19" s="1"/>
  <c r="M283" i="19" a="1"/>
  <c r="M283" i="19" s="1"/>
  <c r="F283" i="19" s="1"/>
  <c r="V272" i="19"/>
  <c r="M243" i="19" a="1"/>
  <c r="M243" i="19" s="1"/>
  <c r="F243" i="19" s="1"/>
  <c r="AF287" i="19"/>
  <c r="AF249" i="19"/>
  <c r="AF265" i="19"/>
  <c r="AF229" i="19"/>
  <c r="AF289" i="19"/>
  <c r="AF228" i="19"/>
  <c r="M291" i="19" a="1"/>
  <c r="M291" i="19" s="1"/>
  <c r="F291" i="19" s="1"/>
  <c r="M247" i="19" a="1"/>
  <c r="M247" i="19" s="1"/>
  <c r="M242" i="19" a="1"/>
  <c r="M242" i="19" s="1"/>
  <c r="F242" i="19" s="1"/>
  <c r="M230" i="19" a="1"/>
  <c r="M230" i="19" s="1"/>
  <c r="F230" i="19" s="1"/>
  <c r="M244" i="19" a="1"/>
  <c r="M244" i="19" s="1"/>
  <c r="F244" i="19" s="1"/>
  <c r="M290" i="19" a="1"/>
  <c r="M290" i="19" s="1"/>
  <c r="M249" i="19" a="1"/>
  <c r="M249" i="19" s="1"/>
  <c r="M229" i="19" a="1"/>
  <c r="M229" i="19" s="1"/>
  <c r="M231" i="19" a="1"/>
  <c r="M231" i="19" s="1"/>
  <c r="F231" i="19" s="1"/>
  <c r="M248" i="19" a="1"/>
  <c r="M248" i="19" s="1"/>
  <c r="F248" i="19" s="1"/>
  <c r="M252" i="19" a="1"/>
  <c r="M252" i="19" s="1"/>
  <c r="F252" i="19" s="1"/>
  <c r="M237" i="19" a="1"/>
  <c r="M237" i="19" s="1"/>
  <c r="F237" i="19" s="1"/>
  <c r="M269" i="19" a="1"/>
  <c r="M269" i="19" s="1"/>
  <c r="F269" i="19" s="1"/>
  <c r="M236" i="19" a="1"/>
  <c r="M236" i="19" s="1"/>
  <c r="F236" i="19" s="1"/>
  <c r="M258" i="19" a="1"/>
  <c r="M258" i="19" s="1"/>
  <c r="F258" i="19" s="1"/>
  <c r="M228" i="19" a="1"/>
  <c r="M228" i="19" s="1"/>
  <c r="M268" i="19" a="1"/>
  <c r="M268" i="19" s="1"/>
  <c r="F268" i="19" s="1"/>
  <c r="M234" i="19" a="1"/>
  <c r="M234" i="19" s="1"/>
  <c r="F234" i="19" s="1"/>
  <c r="M278" i="19" a="1"/>
  <c r="M278" i="19" s="1"/>
  <c r="F278" i="19" s="1"/>
  <c r="M273" i="19" a="1"/>
  <c r="M273" i="19" s="1"/>
  <c r="F273" i="19" s="1"/>
  <c r="M227" i="19" a="1"/>
  <c r="M227" i="19" s="1"/>
  <c r="F227" i="19" s="1"/>
  <c r="M257" i="19" a="1"/>
  <c r="M257" i="19" s="1"/>
  <c r="F257" i="19" s="1"/>
  <c r="M233" i="19" a="1"/>
  <c r="M233" i="19" s="1"/>
  <c r="M272" i="19" a="1"/>
  <c r="M272" i="19" s="1"/>
  <c r="M282" i="19" a="1"/>
  <c r="M282" i="19" s="1"/>
  <c r="M277" i="19" a="1"/>
  <c r="M277" i="19" s="1"/>
  <c r="M226" i="19" a="1"/>
  <c r="M226" i="19" s="1"/>
  <c r="F226" i="19" s="1"/>
  <c r="M256" i="19" a="1"/>
  <c r="M256" i="19" s="1"/>
  <c r="F256" i="19" s="1"/>
  <c r="M276" i="19" a="1"/>
  <c r="M276" i="19" s="1"/>
  <c r="M271" i="19" a="1"/>
  <c r="M271" i="19" s="1"/>
  <c r="F271" i="19" s="1"/>
  <c r="M261" i="19" a="1"/>
  <c r="M261" i="19" s="1"/>
  <c r="M255" i="19" a="1"/>
  <c r="M255" i="19" s="1"/>
  <c r="F255" i="19" s="1"/>
  <c r="V241" i="19"/>
  <c r="V265" i="19"/>
  <c r="V228" i="19"/>
  <c r="V232" i="19"/>
  <c r="V283" i="19"/>
  <c r="V231" i="19"/>
  <c r="V236" i="19"/>
  <c r="V249" i="19"/>
  <c r="V243" i="19"/>
  <c r="V267" i="19"/>
  <c r="V256" i="19"/>
  <c r="V226" i="19"/>
  <c r="V288" i="19"/>
  <c r="V242" i="19"/>
  <c r="V237" i="19"/>
  <c r="V271" i="19"/>
  <c r="V234" i="19"/>
  <c r="AF280" i="19"/>
  <c r="AF263" i="19"/>
  <c r="AF290" i="19"/>
  <c r="AF278" i="19"/>
  <c r="AF270" i="19"/>
  <c r="AF253" i="19"/>
  <c r="AF236" i="19"/>
  <c r="AF268" i="19"/>
  <c r="V257" i="19"/>
  <c r="V258" i="19"/>
  <c r="V240" i="19"/>
  <c r="V254" i="19"/>
  <c r="V229" i="19"/>
  <c r="V227" i="19"/>
  <c r="AF258" i="19"/>
  <c r="AF269" i="19"/>
  <c r="AF257" i="19"/>
  <c r="AF279" i="19"/>
  <c r="AF246" i="19"/>
  <c r="AF227" i="19"/>
  <c r="AF266" i="19"/>
  <c r="V255" i="19"/>
  <c r="V239" i="19"/>
  <c r="AF252" i="19"/>
  <c r="V276" i="19"/>
  <c r="V269" i="19"/>
  <c r="V246" i="19"/>
  <c r="V235" i="19"/>
  <c r="V244" i="19"/>
  <c r="V233" i="19"/>
  <c r="V238" i="19"/>
  <c r="V225" i="19"/>
  <c r="AE280" i="19" l="1" a="1"/>
  <c r="AE280" i="19" s="1"/>
  <c r="AI227" i="19"/>
  <c r="AP289" i="19"/>
  <c r="AP278" i="19"/>
  <c r="AP288" i="19"/>
  <c r="AQ282" i="19"/>
  <c r="AI257" i="19"/>
  <c r="AP228" i="19"/>
  <c r="AQ271" i="19"/>
  <c r="AP253" i="19"/>
  <c r="AQ237" i="19"/>
  <c r="AQ242" i="19"/>
  <c r="AQ250" i="19"/>
  <c r="AQ232" i="19"/>
  <c r="AP274" i="19"/>
  <c r="AQ225" i="19"/>
  <c r="AQ290" i="19"/>
  <c r="AP272" i="19"/>
  <c r="AQ263" i="19"/>
  <c r="AQ235" i="19"/>
  <c r="AQ279" i="19"/>
  <c r="AQ274" i="19"/>
  <c r="AQ240" i="19"/>
  <c r="AP268" i="19"/>
  <c r="AP251" i="19"/>
  <c r="AP265" i="19"/>
  <c r="AP236" i="19"/>
  <c r="AP264" i="19"/>
  <c r="AQ247" i="19"/>
  <c r="AP235" i="19"/>
  <c r="AQ287" i="19"/>
  <c r="AP237" i="19"/>
  <c r="AQ276" i="19"/>
  <c r="AP276" i="19"/>
  <c r="AQ249" i="19"/>
  <c r="AP246" i="19"/>
  <c r="AP240" i="19"/>
  <c r="AQ288" i="19"/>
  <c r="AQ261" i="19"/>
  <c r="AQ265" i="19"/>
  <c r="AE253" i="19" a="1"/>
  <c r="AE253" i="19" s="1"/>
  <c r="F253" i="19"/>
  <c r="AE289" i="19" a="1"/>
  <c r="AE289" i="19" s="1"/>
  <c r="AP252" i="19"/>
  <c r="AQ267" i="19"/>
  <c r="AP262" i="19"/>
  <c r="AQ269" i="19"/>
  <c r="AQ277" i="19"/>
  <c r="AQ238" i="19"/>
  <c r="AQ272" i="19"/>
  <c r="AP229" i="19"/>
  <c r="AP279" i="19"/>
  <c r="AP270" i="19"/>
  <c r="AQ229" i="19"/>
  <c r="AE228" i="19" a="1"/>
  <c r="AE228" i="19" s="1"/>
  <c r="AP290" i="19"/>
  <c r="AP287" i="19"/>
  <c r="AI287" i="19"/>
  <c r="AE259" i="19" a="1"/>
  <c r="AE259" i="19" s="1"/>
  <c r="AQ275" i="19"/>
  <c r="AP263" i="19"/>
  <c r="AP225" i="19"/>
  <c r="AP258" i="19"/>
  <c r="AP280" i="19"/>
  <c r="AE225" i="19" a="1"/>
  <c r="AE225" i="19" s="1"/>
  <c r="AQ245" i="19"/>
  <c r="AQ256" i="19"/>
  <c r="AE240" i="19" a="1"/>
  <c r="AE240" i="19" s="1"/>
  <c r="AQ234" i="19"/>
  <c r="AE281" i="19" a="1"/>
  <c r="AE281" i="19" s="1"/>
  <c r="AE239" i="19" a="1"/>
  <c r="AE239" i="19" s="1"/>
  <c r="AP273" i="19"/>
  <c r="AQ273" i="19"/>
  <c r="AP266" i="19"/>
  <c r="AP227" i="19"/>
  <c r="AQ286" i="19"/>
  <c r="AI252" i="19"/>
  <c r="AQ270" i="19"/>
  <c r="AQ285" i="19"/>
  <c r="AP257" i="19"/>
  <c r="AP249" i="19"/>
  <c r="AQ291" i="19"/>
  <c r="AP269" i="19"/>
  <c r="AQ231" i="19"/>
  <c r="AQ230" i="19"/>
  <c r="AP233" i="19"/>
  <c r="AQ253" i="19"/>
  <c r="AQ248" i="19"/>
  <c r="AI251" i="19"/>
  <c r="AQ251" i="19"/>
  <c r="AQ281" i="19"/>
  <c r="AS274" i="19"/>
  <c r="AS244" i="19"/>
  <c r="AS228" i="19"/>
  <c r="AS232" i="19"/>
  <c r="AS285" i="19"/>
  <c r="AS258" i="19"/>
  <c r="AS246" i="19"/>
  <c r="AS233" i="19"/>
  <c r="AS235" i="19"/>
  <c r="AS229" i="19"/>
  <c r="AS261" i="19"/>
  <c r="AO279" i="19"/>
  <c r="AS289" i="19"/>
  <c r="AS275" i="19"/>
  <c r="AS226" i="19"/>
  <c r="AE274" i="19" a="1"/>
  <c r="AE274" i="19" s="1"/>
  <c r="AE231" i="19" a="1"/>
  <c r="AE231" i="19" s="1"/>
  <c r="AE271" i="19" a="1"/>
  <c r="AE271" i="19" s="1"/>
  <c r="AE282" i="19" a="1"/>
  <c r="AE282" i="19" s="1"/>
  <c r="AS290" i="19"/>
  <c r="AO285" i="19"/>
  <c r="AE277" i="19" a="1"/>
  <c r="AE277" i="19" s="1"/>
  <c r="AE230" i="19" a="1"/>
  <c r="AE230" i="19" s="1"/>
  <c r="AS264" i="19"/>
  <c r="AS267" i="19"/>
  <c r="AS237" i="19"/>
  <c r="AE263" i="19" a="1"/>
  <c r="AE263" i="19" s="1"/>
  <c r="AE241" i="19" a="1"/>
  <c r="AE241" i="19" s="1"/>
  <c r="AE234" i="19" a="1"/>
  <c r="AE234" i="19" s="1"/>
  <c r="AE265" i="19" a="1"/>
  <c r="AE265" i="19" s="1"/>
  <c r="AE242" i="19" a="1"/>
  <c r="AE242" i="19" s="1"/>
  <c r="AE227" i="19" a="1"/>
  <c r="AE227" i="19" s="1"/>
  <c r="AE249" i="19" a="1"/>
  <c r="AE249" i="19" s="1"/>
  <c r="AE290" i="19" a="1"/>
  <c r="AE290" i="19" s="1"/>
  <c r="AE233" i="19" a="1"/>
  <c r="AE233" i="19" s="1"/>
  <c r="AE247" i="19" a="1"/>
  <c r="AE247" i="19" s="1"/>
  <c r="AE256" i="19" a="1"/>
  <c r="AE256" i="19" s="1"/>
  <c r="AE287" i="19" a="1"/>
  <c r="AE287" i="19" s="1"/>
  <c r="AE273" i="19" a="1"/>
  <c r="AE273" i="19" s="1"/>
  <c r="AE275" i="19" a="1"/>
  <c r="AE275" i="19" s="1"/>
  <c r="AE283" i="19" a="1"/>
  <c r="AE283" i="19" s="1"/>
  <c r="AE254" i="19" a="1"/>
  <c r="AE254" i="19" s="1"/>
  <c r="AE232" i="19" a="1"/>
  <c r="AE232" i="19" s="1"/>
  <c r="AE269" i="19" a="1"/>
  <c r="AE269" i="19" s="1"/>
  <c r="AE278" i="19" a="1"/>
  <c r="AE278" i="19" s="1"/>
  <c r="AE246" i="19" a="1"/>
  <c r="AE246" i="19" s="1"/>
  <c r="AE276" i="19" a="1"/>
  <c r="AE276" i="19" s="1"/>
  <c r="AE237" i="19" a="1"/>
  <c r="AE237" i="19" s="1"/>
  <c r="AE268" i="19" a="1"/>
  <c r="AE268" i="19" s="1"/>
  <c r="AE257" i="19" a="1"/>
  <c r="AE257" i="19" s="1"/>
  <c r="AE288" i="19" a="1"/>
  <c r="AE288" i="19" s="1"/>
  <c r="AE272" i="19" a="1"/>
  <c r="AE272" i="19" s="1"/>
  <c r="AE255" i="19" a="1"/>
  <c r="AE255" i="19" s="1"/>
  <c r="AE226" i="19" a="1"/>
  <c r="AE226" i="19" s="1"/>
  <c r="AE286" i="19" a="1"/>
  <c r="AE286" i="19" s="1"/>
  <c r="AE284" i="19" a="1"/>
  <c r="AE284" i="19" s="1"/>
  <c r="AE270" i="19" a="1"/>
  <c r="AE270" i="19" s="1"/>
  <c r="AE267" i="19" a="1"/>
  <c r="AE267" i="19" s="1"/>
  <c r="AE251" i="19" a="1"/>
  <c r="AE251" i="19" s="1"/>
  <c r="AE229" i="19" a="1"/>
  <c r="AE229" i="19" s="1"/>
  <c r="AE250" i="19" a="1"/>
  <c r="AE250" i="19" s="1"/>
  <c r="AE238" i="19" a="1"/>
  <c r="AE238" i="19" s="1"/>
  <c r="AE243" i="19" a="1"/>
  <c r="AE243" i="19" s="1"/>
  <c r="AE264" i="19" a="1"/>
  <c r="AE264" i="19" s="1"/>
  <c r="AE236" i="19" a="1"/>
  <c r="AE236" i="19" s="1"/>
  <c r="AE235" i="19" a="1"/>
  <c r="AE235" i="19" s="1"/>
  <c r="AE244" i="19" a="1"/>
  <c r="AE244" i="19" s="1"/>
  <c r="AE248" i="19" a="1"/>
  <c r="AE248" i="19" s="1"/>
  <c r="AE291" i="19" a="1"/>
  <c r="AE291" i="19" s="1"/>
  <c r="AE252" i="19" a="1"/>
  <c r="AE252" i="19" s="1"/>
  <c r="AE245" i="19" a="1"/>
  <c r="AE245" i="19" s="1"/>
  <c r="AE258" i="19" a="1"/>
  <c r="AE258" i="19" s="1"/>
  <c r="AE261" i="19" a="1"/>
  <c r="AE261" i="19" s="1"/>
  <c r="AE262" i="19" a="1"/>
  <c r="AE262" i="19" s="1"/>
  <c r="AS282" i="19"/>
  <c r="AS270" i="19"/>
  <c r="AS266" i="19"/>
  <c r="AO266" i="19"/>
  <c r="AF248" i="19"/>
  <c r="AI248" i="19" s="1"/>
  <c r="AF255" i="19"/>
  <c r="AF261" i="19"/>
  <c r="AF285" i="19"/>
  <c r="AF275" i="19"/>
  <c r="F285" i="19"/>
  <c r="F279" i="19"/>
  <c r="F266" i="19"/>
  <c r="F275" i="19"/>
  <c r="F274" i="19"/>
  <c r="AF256" i="19"/>
  <c r="AF277" i="19"/>
  <c r="AF238" i="19"/>
  <c r="AF234" i="19"/>
  <c r="AF244" i="19"/>
  <c r="AF242" i="19"/>
  <c r="AF241" i="19"/>
  <c r="AF282" i="19"/>
  <c r="AF286" i="19"/>
  <c r="AF245" i="19"/>
  <c r="F260" i="19"/>
  <c r="F284" i="19"/>
  <c r="F280" i="19"/>
  <c r="F270" i="19"/>
  <c r="F247" i="19"/>
  <c r="F264" i="19"/>
  <c r="AF226" i="19"/>
  <c r="AF283" i="19"/>
  <c r="AF267" i="19"/>
  <c r="AF231" i="19"/>
  <c r="AF291" i="19"/>
  <c r="AF254" i="19"/>
  <c r="AF247" i="19"/>
  <c r="F282" i="19"/>
  <c r="F229" i="19"/>
  <c r="F290" i="19"/>
  <c r="F272" i="19"/>
  <c r="F276" i="19"/>
  <c r="F249" i="19"/>
  <c r="F228" i="19"/>
  <c r="F261" i="19"/>
  <c r="F277" i="19"/>
  <c r="F233" i="19"/>
  <c r="AF250" i="19"/>
  <c r="AF281" i="19"/>
  <c r="AI281" i="19" s="1"/>
  <c r="AF260" i="19"/>
  <c r="AF239" i="19"/>
  <c r="AF243" i="19"/>
  <c r="AF259" i="19"/>
  <c r="AF232" i="19"/>
  <c r="AF230" i="19"/>
  <c r="AF271" i="19"/>
  <c r="AF284" i="19"/>
  <c r="AP238" i="19" l="1"/>
  <c r="AP256" i="19"/>
  <c r="AP230" i="19"/>
  <c r="AP232" i="19"/>
  <c r="AO261" i="19"/>
  <c r="AP247" i="19"/>
  <c r="AP286" i="19"/>
  <c r="AP277" i="19"/>
  <c r="AP284" i="19"/>
  <c r="AP267" i="19"/>
  <c r="AP282" i="19"/>
  <c r="AP241" i="19"/>
  <c r="AP226" i="19"/>
  <c r="AP248" i="19"/>
  <c r="AO278" i="19"/>
  <c r="AP281" i="19"/>
  <c r="AO264" i="19"/>
  <c r="AO275" i="19"/>
  <c r="AO287" i="19"/>
  <c r="AP271" i="19"/>
  <c r="AO286" i="19"/>
  <c r="AP275" i="19"/>
  <c r="AP231" i="19"/>
  <c r="AP285" i="19"/>
  <c r="AP261" i="19"/>
  <c r="AP250" i="19"/>
  <c r="AO230" i="19"/>
  <c r="AP244" i="19"/>
  <c r="AO238" i="19"/>
  <c r="AP234" i="19"/>
  <c r="AO263" i="19"/>
  <c r="AO259" i="19"/>
  <c r="AO239" i="19"/>
  <c r="AO256" i="19"/>
  <c r="AO281" i="19"/>
  <c r="AO274" i="19"/>
  <c r="AO240" i="19"/>
  <c r="AO262" i="19"/>
  <c r="AO245" i="19"/>
  <c r="AO289" i="19"/>
  <c r="AO291" i="19"/>
  <c r="AO234" i="19"/>
  <c r="AO253" i="19"/>
  <c r="AP245" i="19"/>
  <c r="AI245" i="19"/>
  <c r="AS245" i="19" s="1"/>
  <c r="AP243" i="19"/>
  <c r="AI243" i="19"/>
  <c r="AP254" i="19"/>
  <c r="AI254" i="19"/>
  <c r="AS254" i="19" s="1"/>
  <c r="AP283" i="19"/>
  <c r="AI283" i="19"/>
  <c r="AP255" i="19"/>
  <c r="AI255" i="19"/>
  <c r="AS255" i="19" s="1"/>
  <c r="AP259" i="19"/>
  <c r="AI259" i="19"/>
  <c r="AI291" i="19"/>
  <c r="AS291" i="19" s="1"/>
  <c r="AP291" i="19"/>
  <c r="AP239" i="19"/>
  <c r="AI239" i="19"/>
  <c r="AP260" i="19"/>
  <c r="AI260" i="19"/>
  <c r="AP242" i="19"/>
  <c r="AI242" i="19"/>
  <c r="AS287" i="19"/>
  <c r="AS248" i="19"/>
  <c r="AS280" i="19"/>
  <c r="AS278" i="19"/>
  <c r="AS250" i="19"/>
  <c r="AS279" i="19"/>
  <c r="AS253" i="19"/>
  <c r="AS276" i="19"/>
  <c r="AS236" i="19"/>
  <c r="AS252" i="19"/>
  <c r="AS230" i="19"/>
  <c r="AS273" i="19"/>
  <c r="AS268" i="19"/>
  <c r="AS227" i="19"/>
  <c r="AS272" i="19"/>
  <c r="AS241" i="19"/>
  <c r="AS256" i="19"/>
  <c r="AS277" i="19"/>
  <c r="AS281" i="19"/>
  <c r="AS263" i="19"/>
  <c r="AS231" i="19"/>
  <c r="AS225" i="19"/>
  <c r="AS240" i="19"/>
  <c r="AS257" i="19"/>
  <c r="AS271" i="19"/>
  <c r="AS251" i="19"/>
  <c r="AS265" i="19"/>
  <c r="AO244" i="19"/>
  <c r="AO277" i="19"/>
  <c r="AO225" i="19"/>
  <c r="AO268" i="19"/>
  <c r="AO270" i="19"/>
  <c r="AO267" i="19"/>
  <c r="AO233" i="19"/>
  <c r="AO235" i="19"/>
  <c r="AO272" i="19"/>
  <c r="AO276" i="19"/>
  <c r="AO282" i="19"/>
  <c r="AO284" i="19"/>
  <c r="AO258" i="19"/>
  <c r="AO251" i="19"/>
  <c r="AO252" i="19"/>
  <c r="AO248" i="19"/>
  <c r="AO229" i="19"/>
  <c r="AO231" i="19"/>
  <c r="AO280" i="19"/>
  <c r="AO254" i="19"/>
  <c r="AO257" i="19"/>
  <c r="AO271" i="19"/>
  <c r="AO237" i="19"/>
  <c r="AO288" i="19"/>
  <c r="AO260" i="19"/>
  <c r="AO241" i="19"/>
  <c r="AO249" i="19"/>
  <c r="AO273" i="19"/>
  <c r="AO226" i="19"/>
  <c r="AO250" i="19"/>
  <c r="AO246" i="19"/>
  <c r="AO265" i="19"/>
  <c r="AO290" i="19"/>
  <c r="AO227" i="19"/>
  <c r="AO232" i="19"/>
  <c r="AO269" i="19"/>
  <c r="AO255" i="19"/>
  <c r="AO236" i="19"/>
  <c r="AO242" i="19"/>
  <c r="AO283" i="19"/>
  <c r="AO247" i="19"/>
  <c r="AO228" i="19"/>
  <c r="AO243" i="19"/>
  <c r="A4" i="19"/>
  <c r="C4" i="19"/>
  <c r="D4" i="19"/>
  <c r="E4" i="19"/>
  <c r="I4" i="19"/>
  <c r="J4" i="19" s="1"/>
  <c r="AG4" i="19" s="1"/>
  <c r="K4" i="19" a="1"/>
  <c r="K4" i="19" s="1"/>
  <c r="L4" i="19" s="1"/>
  <c r="N4" i="19"/>
  <c r="O4" i="19"/>
  <c r="P4" i="19"/>
  <c r="T4" i="19"/>
  <c r="W4" i="19"/>
  <c r="X4" i="19"/>
  <c r="Z4" i="19" s="1"/>
  <c r="Y4" i="19" s="1"/>
  <c r="AA4" i="19"/>
  <c r="AB4" i="19" s="1"/>
  <c r="A5" i="19"/>
  <c r="C5" i="19"/>
  <c r="D5" i="19"/>
  <c r="E5" i="19"/>
  <c r="I5" i="19"/>
  <c r="J5" i="19" s="1"/>
  <c r="AG5" i="19" s="1"/>
  <c r="K5" i="19" a="1"/>
  <c r="K5" i="19" s="1"/>
  <c r="L5" i="19" s="1"/>
  <c r="N5" i="19"/>
  <c r="O5" i="19"/>
  <c r="P5" i="19"/>
  <c r="U5" i="19"/>
  <c r="T5" i="19"/>
  <c r="W5" i="19"/>
  <c r="X5" i="19"/>
  <c r="Z5" i="19"/>
  <c r="AA5" i="19"/>
  <c r="AB5" i="19" s="1"/>
  <c r="A6" i="19"/>
  <c r="C6" i="19"/>
  <c r="D6" i="19"/>
  <c r="E6" i="19"/>
  <c r="I6" i="19"/>
  <c r="J6" i="19"/>
  <c r="AG6" i="19" s="1"/>
  <c r="K6" i="19" a="1"/>
  <c r="K6" i="19" s="1"/>
  <c r="L6" i="19" s="1"/>
  <c r="N6" i="19"/>
  <c r="O6" i="19"/>
  <c r="P6" i="19"/>
  <c r="U6" i="19"/>
  <c r="T6" i="19"/>
  <c r="W6" i="19"/>
  <c r="X6" i="19"/>
  <c r="Z6" i="19"/>
  <c r="AA6" i="19"/>
  <c r="AB6" i="19" s="1"/>
  <c r="A7" i="19"/>
  <c r="C7" i="19"/>
  <c r="D7" i="19"/>
  <c r="E7" i="19"/>
  <c r="I7" i="19"/>
  <c r="J7" i="19" s="1"/>
  <c r="K7" i="19" a="1"/>
  <c r="K7" i="19" s="1"/>
  <c r="L7" i="19" s="1"/>
  <c r="N7" i="19"/>
  <c r="O7" i="19"/>
  <c r="P7" i="19"/>
  <c r="U7" i="19"/>
  <c r="T7" i="19"/>
  <c r="W7" i="19"/>
  <c r="X7" i="19"/>
  <c r="Z7" i="19"/>
  <c r="AA7" i="19"/>
  <c r="AB7" i="19" s="1"/>
  <c r="A8" i="19"/>
  <c r="C8" i="19"/>
  <c r="D8" i="19"/>
  <c r="E8" i="19"/>
  <c r="I8" i="19"/>
  <c r="J8" i="19" s="1"/>
  <c r="K8" i="19" a="1"/>
  <c r="K8" i="19" s="1"/>
  <c r="L8" i="19" s="1"/>
  <c r="N8" i="19"/>
  <c r="O8" i="19"/>
  <c r="P8" i="19"/>
  <c r="U8" i="19"/>
  <c r="T8" i="19"/>
  <c r="W8" i="19"/>
  <c r="X8" i="19"/>
  <c r="Z8" i="19"/>
  <c r="AA8" i="19"/>
  <c r="AB8" i="19" s="1"/>
  <c r="A9" i="19"/>
  <c r="C9" i="19"/>
  <c r="D9" i="19"/>
  <c r="E9" i="19"/>
  <c r="I9" i="19"/>
  <c r="J9" i="19" s="1"/>
  <c r="K9" i="19" a="1"/>
  <c r="K9" i="19" s="1"/>
  <c r="L9" i="19" s="1"/>
  <c r="N9" i="19"/>
  <c r="O9" i="19"/>
  <c r="P9" i="19"/>
  <c r="T9" i="19"/>
  <c r="W9" i="19"/>
  <c r="X9" i="19"/>
  <c r="Z9" i="19" s="1"/>
  <c r="AA9" i="19"/>
  <c r="AB9" i="19" s="1"/>
  <c r="A10" i="19"/>
  <c r="C10" i="19"/>
  <c r="D10" i="19"/>
  <c r="E10" i="19"/>
  <c r="I10" i="19"/>
  <c r="J10" i="19" s="1"/>
  <c r="K10" i="19" a="1"/>
  <c r="K10" i="19" s="1"/>
  <c r="L10" i="19" s="1"/>
  <c r="N10" i="19"/>
  <c r="O10" i="19"/>
  <c r="P10" i="19"/>
  <c r="T10" i="19"/>
  <c r="W10" i="19"/>
  <c r="X10" i="19"/>
  <c r="Z10" i="19" s="1"/>
  <c r="Y10" i="19" s="1"/>
  <c r="AA10" i="19"/>
  <c r="AB10" i="19" s="1"/>
  <c r="A11" i="19"/>
  <c r="C11" i="19"/>
  <c r="D11" i="19"/>
  <c r="E11" i="19"/>
  <c r="I11" i="19"/>
  <c r="J11" i="19" s="1"/>
  <c r="AG11" i="19" s="1"/>
  <c r="K11" i="19" a="1"/>
  <c r="K11" i="19" s="1"/>
  <c r="L11" i="19" s="1"/>
  <c r="N11" i="19"/>
  <c r="O11" i="19"/>
  <c r="P11" i="19"/>
  <c r="U11" i="19"/>
  <c r="T11" i="19"/>
  <c r="W11" i="19"/>
  <c r="X11" i="19"/>
  <c r="Z11" i="19"/>
  <c r="AA11" i="19"/>
  <c r="AB11" i="19" s="1"/>
  <c r="A12" i="19"/>
  <c r="C12" i="19"/>
  <c r="D12" i="19"/>
  <c r="E12" i="19"/>
  <c r="I12" i="19"/>
  <c r="J12" i="19" s="1"/>
  <c r="AG12" i="19" s="1"/>
  <c r="K12" i="19" a="1"/>
  <c r="K12" i="19" s="1"/>
  <c r="L12" i="19" s="1"/>
  <c r="N12" i="19"/>
  <c r="O12" i="19"/>
  <c r="P12" i="19"/>
  <c r="U12" i="19"/>
  <c r="T12" i="19"/>
  <c r="W12" i="19"/>
  <c r="X12" i="19"/>
  <c r="Z12" i="19" s="1"/>
  <c r="AA12" i="19"/>
  <c r="AB12" i="19" s="1"/>
  <c r="A13" i="19"/>
  <c r="C13" i="19"/>
  <c r="D13" i="19"/>
  <c r="E13" i="19"/>
  <c r="I13" i="19"/>
  <c r="J13" i="19" s="1"/>
  <c r="AG13" i="19" s="1"/>
  <c r="K13" i="19" a="1"/>
  <c r="K13" i="19" s="1"/>
  <c r="L13" i="19" s="1"/>
  <c r="N13" i="19"/>
  <c r="O13" i="19"/>
  <c r="P13" i="19"/>
  <c r="U13" i="19"/>
  <c r="T13" i="19"/>
  <c r="W13" i="19"/>
  <c r="X13" i="19"/>
  <c r="Z13" i="19"/>
  <c r="AA13" i="19"/>
  <c r="AB13" i="19" s="1"/>
  <c r="A14" i="19"/>
  <c r="C14" i="19"/>
  <c r="D14" i="19"/>
  <c r="E14" i="19"/>
  <c r="I14" i="19"/>
  <c r="J14" i="19" s="1"/>
  <c r="AG14" i="19" s="1"/>
  <c r="K14" i="19" a="1"/>
  <c r="K14" i="19" s="1"/>
  <c r="L14" i="19" s="1"/>
  <c r="N14" i="19"/>
  <c r="O14" i="19"/>
  <c r="P14" i="19"/>
  <c r="T14" i="19"/>
  <c r="W14" i="19"/>
  <c r="X14" i="19"/>
  <c r="Z14" i="19"/>
  <c r="AA14" i="19"/>
  <c r="AB14" i="19" s="1"/>
  <c r="A15" i="19"/>
  <c r="C15" i="19"/>
  <c r="D15" i="19"/>
  <c r="E15" i="19"/>
  <c r="I15" i="19"/>
  <c r="J15" i="19" s="1"/>
  <c r="K15" i="19" a="1"/>
  <c r="K15" i="19" s="1"/>
  <c r="L15" i="19" s="1"/>
  <c r="N15" i="19"/>
  <c r="O15" i="19"/>
  <c r="P15" i="19"/>
  <c r="T15" i="19"/>
  <c r="W15" i="19"/>
  <c r="X15" i="19"/>
  <c r="Z15" i="19"/>
  <c r="AA15" i="19"/>
  <c r="AB15" i="19" s="1"/>
  <c r="A16" i="19"/>
  <c r="C16" i="19"/>
  <c r="D16" i="19"/>
  <c r="E16" i="19"/>
  <c r="I16" i="19"/>
  <c r="J16" i="19" s="1"/>
  <c r="AG16" i="19" s="1"/>
  <c r="K16" i="19" a="1"/>
  <c r="K16" i="19" s="1"/>
  <c r="L16" i="19" s="1"/>
  <c r="N16" i="19"/>
  <c r="O16" i="19"/>
  <c r="P16" i="19"/>
  <c r="U16" i="19"/>
  <c r="T16" i="19"/>
  <c r="W16" i="19"/>
  <c r="X16" i="19"/>
  <c r="Z16" i="19"/>
  <c r="AA16" i="19"/>
  <c r="AB16" i="19" s="1"/>
  <c r="A17" i="19"/>
  <c r="C17" i="19"/>
  <c r="D17" i="19"/>
  <c r="E17" i="19"/>
  <c r="I17" i="19"/>
  <c r="J17" i="19" s="1"/>
  <c r="K17" i="19" a="1"/>
  <c r="K17" i="19" s="1"/>
  <c r="L17" i="19" s="1"/>
  <c r="N17" i="19"/>
  <c r="O17" i="19"/>
  <c r="P17" i="19"/>
  <c r="U17" i="19"/>
  <c r="T17" i="19"/>
  <c r="W17" i="19"/>
  <c r="X17" i="19"/>
  <c r="Z17" i="19" s="1"/>
  <c r="Y17" i="19" s="1"/>
  <c r="AA17" i="19"/>
  <c r="AB17" i="19" s="1"/>
  <c r="A18" i="19"/>
  <c r="C18" i="19"/>
  <c r="D18" i="19"/>
  <c r="E18" i="19"/>
  <c r="I18" i="19"/>
  <c r="J18" i="19" s="1"/>
  <c r="K18" i="19" a="1"/>
  <c r="K18" i="19" s="1"/>
  <c r="L18" i="19" s="1"/>
  <c r="N18" i="19"/>
  <c r="O18" i="19"/>
  <c r="P18" i="19"/>
  <c r="U18" i="19"/>
  <c r="T18" i="19"/>
  <c r="W18" i="19"/>
  <c r="X18" i="19"/>
  <c r="Z18" i="19" s="1"/>
  <c r="Y18" i="19" s="1"/>
  <c r="AA18" i="19"/>
  <c r="AB18" i="19" s="1"/>
  <c r="A19" i="19"/>
  <c r="C19" i="19"/>
  <c r="D19" i="19"/>
  <c r="E19" i="19"/>
  <c r="I19" i="19"/>
  <c r="J19" i="19" s="1"/>
  <c r="K19" i="19" a="1"/>
  <c r="K19" i="19" s="1"/>
  <c r="L19" i="19" s="1"/>
  <c r="N19" i="19"/>
  <c r="O19" i="19"/>
  <c r="P19" i="19"/>
  <c r="T19" i="19"/>
  <c r="W19" i="19"/>
  <c r="X19" i="19"/>
  <c r="Z19" i="19" s="1"/>
  <c r="Y19" i="19" s="1"/>
  <c r="AA19" i="19"/>
  <c r="AB19" i="19" s="1"/>
  <c r="A20" i="19"/>
  <c r="C20" i="19"/>
  <c r="D20" i="19"/>
  <c r="E20" i="19"/>
  <c r="I20" i="19"/>
  <c r="J20" i="19" s="1"/>
  <c r="AG20" i="19" s="1"/>
  <c r="K20" i="19" a="1"/>
  <c r="K20" i="19" s="1"/>
  <c r="L20" i="19" s="1"/>
  <c r="N20" i="19"/>
  <c r="O20" i="19"/>
  <c r="P20" i="19"/>
  <c r="T20" i="19"/>
  <c r="W20" i="19"/>
  <c r="X20" i="19"/>
  <c r="Z20" i="19"/>
  <c r="AA20" i="19"/>
  <c r="AB20" i="19" s="1"/>
  <c r="A21" i="19"/>
  <c r="C21" i="19"/>
  <c r="D21" i="19"/>
  <c r="E21" i="19"/>
  <c r="I21" i="19"/>
  <c r="J21" i="19" s="1"/>
  <c r="AG21" i="19" s="1"/>
  <c r="K21" i="19" a="1"/>
  <c r="K21" i="19" s="1"/>
  <c r="L21" i="19" s="1"/>
  <c r="N21" i="19"/>
  <c r="O21" i="19"/>
  <c r="P21" i="19"/>
  <c r="T21" i="19"/>
  <c r="W21" i="19"/>
  <c r="X21" i="19"/>
  <c r="Z21" i="19"/>
  <c r="AA21" i="19"/>
  <c r="AB21" i="19" s="1"/>
  <c r="A22" i="19"/>
  <c r="C22" i="19"/>
  <c r="D22" i="19"/>
  <c r="E22" i="19"/>
  <c r="I22" i="19"/>
  <c r="J22" i="19" s="1"/>
  <c r="AG22" i="19" s="1"/>
  <c r="K22" i="19" a="1"/>
  <c r="K22" i="19" s="1"/>
  <c r="L22" i="19" s="1"/>
  <c r="N22" i="19"/>
  <c r="O22" i="19"/>
  <c r="P22" i="19"/>
  <c r="U22" i="19"/>
  <c r="T22" i="19"/>
  <c r="W22" i="19"/>
  <c r="X22" i="19"/>
  <c r="Z22" i="19"/>
  <c r="AA22" i="19"/>
  <c r="AB22" i="19" s="1"/>
  <c r="A23" i="19"/>
  <c r="C23" i="19"/>
  <c r="D23" i="19"/>
  <c r="E23" i="19"/>
  <c r="I23" i="19"/>
  <c r="J23" i="19" s="1"/>
  <c r="AG23" i="19" s="1"/>
  <c r="K23" i="19" a="1"/>
  <c r="K23" i="19" s="1"/>
  <c r="L23" i="19" s="1"/>
  <c r="N23" i="19"/>
  <c r="O23" i="19"/>
  <c r="P23" i="19"/>
  <c r="U23" i="19"/>
  <c r="T23" i="19"/>
  <c r="W23" i="19"/>
  <c r="X23" i="19"/>
  <c r="Z23" i="19"/>
  <c r="AA23" i="19"/>
  <c r="AB23" i="19" s="1"/>
  <c r="A24" i="19"/>
  <c r="C24" i="19"/>
  <c r="D24" i="19"/>
  <c r="E24" i="19"/>
  <c r="I24" i="19"/>
  <c r="J24" i="19" s="1"/>
  <c r="AG24" i="19" s="1"/>
  <c r="K24" i="19" a="1"/>
  <c r="K24" i="19" s="1"/>
  <c r="L24" i="19" s="1"/>
  <c r="N24" i="19"/>
  <c r="O24" i="19"/>
  <c r="P24" i="19"/>
  <c r="T24" i="19"/>
  <c r="W24" i="19"/>
  <c r="X24" i="19"/>
  <c r="Z24" i="19" s="1"/>
  <c r="Y24" i="19" s="1"/>
  <c r="AA24" i="19"/>
  <c r="AB24" i="19" s="1"/>
  <c r="A25" i="19"/>
  <c r="C25" i="19"/>
  <c r="D25" i="19"/>
  <c r="E25" i="19"/>
  <c r="I25" i="19"/>
  <c r="J25" i="19"/>
  <c r="AG25" i="19" s="1"/>
  <c r="K25" i="19" a="1"/>
  <c r="K25" i="19" s="1"/>
  <c r="L25" i="19" s="1"/>
  <c r="N25" i="19"/>
  <c r="O25" i="19"/>
  <c r="P25" i="19"/>
  <c r="U25" i="19"/>
  <c r="T25" i="19"/>
  <c r="W25" i="19"/>
  <c r="X25" i="19"/>
  <c r="Z25" i="19" s="1"/>
  <c r="AA25" i="19"/>
  <c r="AB25" i="19" s="1"/>
  <c r="A26" i="19"/>
  <c r="C26" i="19"/>
  <c r="D26" i="19"/>
  <c r="E26" i="19"/>
  <c r="I26" i="19"/>
  <c r="J26" i="19" s="1"/>
  <c r="K26" i="19" a="1"/>
  <c r="K26" i="19" s="1"/>
  <c r="L26" i="19" s="1"/>
  <c r="N26" i="19"/>
  <c r="O26" i="19"/>
  <c r="P26" i="19"/>
  <c r="T26" i="19"/>
  <c r="W26" i="19"/>
  <c r="X26" i="19"/>
  <c r="Z26" i="19" s="1"/>
  <c r="Y26" i="19" s="1"/>
  <c r="AA26" i="19"/>
  <c r="AB26" i="19" s="1"/>
  <c r="A27" i="19"/>
  <c r="C27" i="19"/>
  <c r="D27" i="19"/>
  <c r="E27" i="19"/>
  <c r="I27" i="19"/>
  <c r="J27" i="19" s="1"/>
  <c r="AG27" i="19" s="1"/>
  <c r="K27" i="19" a="1"/>
  <c r="K27" i="19" s="1"/>
  <c r="L27" i="19" s="1"/>
  <c r="N27" i="19"/>
  <c r="O27" i="19"/>
  <c r="P27" i="19"/>
  <c r="U27" i="19"/>
  <c r="T27" i="19"/>
  <c r="W27" i="19"/>
  <c r="X27" i="19"/>
  <c r="Z27" i="19" s="1"/>
  <c r="AA27" i="19"/>
  <c r="AB27" i="19" s="1"/>
  <c r="A28" i="19"/>
  <c r="C28" i="19"/>
  <c r="D28" i="19"/>
  <c r="E28" i="19"/>
  <c r="I28" i="19"/>
  <c r="J28" i="19" s="1"/>
  <c r="AG28" i="19" s="1"/>
  <c r="K28" i="19" a="1"/>
  <c r="K28" i="19" s="1"/>
  <c r="L28" i="19" s="1"/>
  <c r="N28" i="19"/>
  <c r="O28" i="19"/>
  <c r="P28" i="19"/>
  <c r="U28" i="19"/>
  <c r="T28" i="19"/>
  <c r="W28" i="19"/>
  <c r="X28" i="19"/>
  <c r="Z28" i="19" s="1"/>
  <c r="Y28" i="19" s="1"/>
  <c r="AA28" i="19"/>
  <c r="AB28" i="19" s="1"/>
  <c r="A29" i="19"/>
  <c r="C29" i="19"/>
  <c r="D29" i="19"/>
  <c r="E29" i="19"/>
  <c r="I29" i="19"/>
  <c r="J29" i="19" s="1"/>
  <c r="AG29" i="19" s="1"/>
  <c r="K29" i="19" a="1"/>
  <c r="K29" i="19" s="1"/>
  <c r="L29" i="19" s="1"/>
  <c r="N29" i="19"/>
  <c r="O29" i="19"/>
  <c r="P29" i="19"/>
  <c r="U29" i="19"/>
  <c r="T29" i="19"/>
  <c r="W29" i="19"/>
  <c r="X29" i="19"/>
  <c r="Z29" i="19" s="1"/>
  <c r="Y29" i="19" s="1"/>
  <c r="AA29" i="19"/>
  <c r="AB29" i="19" s="1"/>
  <c r="A30" i="19"/>
  <c r="C30" i="19"/>
  <c r="D30" i="19"/>
  <c r="E30" i="19"/>
  <c r="I30" i="19"/>
  <c r="J30" i="19" s="1"/>
  <c r="K30" i="19" a="1"/>
  <c r="K30" i="19" s="1"/>
  <c r="L30" i="19" s="1"/>
  <c r="N30" i="19"/>
  <c r="O30" i="19"/>
  <c r="P30" i="19"/>
  <c r="T30" i="19"/>
  <c r="W30" i="19"/>
  <c r="X30" i="19"/>
  <c r="Z30" i="19" s="1"/>
  <c r="Y30" i="19" s="1"/>
  <c r="AA30" i="19"/>
  <c r="AB30" i="19" s="1"/>
  <c r="A31" i="19"/>
  <c r="C31" i="19"/>
  <c r="D31" i="19"/>
  <c r="E31" i="19"/>
  <c r="I31" i="19"/>
  <c r="J31" i="19" s="1"/>
  <c r="AG31" i="19" s="1"/>
  <c r="K31" i="19" a="1"/>
  <c r="K31" i="19" s="1"/>
  <c r="L31" i="19" s="1"/>
  <c r="N31" i="19"/>
  <c r="O31" i="19"/>
  <c r="P31" i="19"/>
  <c r="U31" i="19"/>
  <c r="T31" i="19"/>
  <c r="W31" i="19"/>
  <c r="X31" i="19"/>
  <c r="Z31" i="19"/>
  <c r="AA31" i="19"/>
  <c r="AB31" i="19" s="1"/>
  <c r="A32" i="19"/>
  <c r="C32" i="19"/>
  <c r="D32" i="19"/>
  <c r="E32" i="19"/>
  <c r="I32" i="19"/>
  <c r="J32" i="19" s="1"/>
  <c r="AG32" i="19" s="1"/>
  <c r="K32" i="19" a="1"/>
  <c r="K32" i="19" s="1"/>
  <c r="L32" i="19" s="1"/>
  <c r="N32" i="19"/>
  <c r="O32" i="19"/>
  <c r="P32" i="19"/>
  <c r="U32" i="19"/>
  <c r="T32" i="19"/>
  <c r="W32" i="19"/>
  <c r="X32" i="19"/>
  <c r="Z32" i="19"/>
  <c r="AA32" i="19"/>
  <c r="AB32" i="19" s="1"/>
  <c r="A33" i="19"/>
  <c r="C33" i="19"/>
  <c r="D33" i="19"/>
  <c r="E33" i="19"/>
  <c r="I33" i="19"/>
  <c r="J33" i="19" s="1"/>
  <c r="K33" i="19" a="1"/>
  <c r="K33" i="19" s="1"/>
  <c r="L33" i="19" s="1"/>
  <c r="N33" i="19"/>
  <c r="O33" i="19"/>
  <c r="P33" i="19"/>
  <c r="U33" i="19"/>
  <c r="T33" i="19"/>
  <c r="W33" i="19"/>
  <c r="X33" i="19"/>
  <c r="Z33" i="19" s="1"/>
  <c r="AA33" i="19"/>
  <c r="AB33" i="19" s="1"/>
  <c r="A34" i="19"/>
  <c r="C34" i="19"/>
  <c r="D34" i="19"/>
  <c r="E34" i="19"/>
  <c r="I34" i="19"/>
  <c r="J34" i="19" s="1"/>
  <c r="AG34" i="19" s="1"/>
  <c r="K34" i="19" a="1"/>
  <c r="K34" i="19" s="1"/>
  <c r="L34" i="19" s="1"/>
  <c r="N34" i="19"/>
  <c r="O34" i="19"/>
  <c r="P34" i="19"/>
  <c r="U34" i="19"/>
  <c r="T34" i="19"/>
  <c r="W34" i="19"/>
  <c r="X34" i="19"/>
  <c r="Z34" i="19" s="1"/>
  <c r="Y34" i="19" s="1"/>
  <c r="AA34" i="19"/>
  <c r="AB34" i="19" s="1"/>
  <c r="A35" i="19"/>
  <c r="C35" i="19"/>
  <c r="D35" i="19"/>
  <c r="E35" i="19"/>
  <c r="I35" i="19"/>
  <c r="J35" i="19" s="1"/>
  <c r="AG35" i="19" s="1"/>
  <c r="K35" i="19" a="1"/>
  <c r="K35" i="19" s="1"/>
  <c r="L35" i="19" s="1"/>
  <c r="N35" i="19"/>
  <c r="O35" i="19"/>
  <c r="P35" i="19"/>
  <c r="U35" i="19"/>
  <c r="T35" i="19"/>
  <c r="W35" i="19"/>
  <c r="X35" i="19"/>
  <c r="Z35" i="19" s="1"/>
  <c r="Y35" i="19" s="1"/>
  <c r="AA35" i="19"/>
  <c r="AB35" i="19" s="1"/>
  <c r="A36" i="19"/>
  <c r="C36" i="19"/>
  <c r="D36" i="19"/>
  <c r="E36" i="19"/>
  <c r="I36" i="19"/>
  <c r="J36" i="19" s="1"/>
  <c r="K36" i="19" a="1"/>
  <c r="K36" i="19" s="1"/>
  <c r="L36" i="19" s="1"/>
  <c r="N36" i="19"/>
  <c r="O36" i="19"/>
  <c r="P36" i="19"/>
  <c r="T36" i="19"/>
  <c r="W36" i="19"/>
  <c r="X36" i="19"/>
  <c r="Z36" i="19"/>
  <c r="AA36" i="19"/>
  <c r="AB36" i="19" s="1"/>
  <c r="A37" i="19"/>
  <c r="C37" i="19"/>
  <c r="D37" i="19"/>
  <c r="E37" i="19"/>
  <c r="I37" i="19"/>
  <c r="J37" i="19" s="1"/>
  <c r="AG37" i="19" s="1"/>
  <c r="K37" i="19" a="1"/>
  <c r="K37" i="19" s="1"/>
  <c r="L37" i="19" s="1"/>
  <c r="N37" i="19"/>
  <c r="O37" i="19"/>
  <c r="P37" i="19"/>
  <c r="U37" i="19"/>
  <c r="T37" i="19"/>
  <c r="W37" i="19"/>
  <c r="X37" i="19"/>
  <c r="Z37" i="19" s="1"/>
  <c r="AA37" i="19"/>
  <c r="AB37" i="19" s="1"/>
  <c r="A38" i="19"/>
  <c r="C38" i="19"/>
  <c r="D38" i="19"/>
  <c r="E38" i="19"/>
  <c r="I38" i="19"/>
  <c r="J38" i="19" s="1"/>
  <c r="K38" i="19" a="1"/>
  <c r="K38" i="19" s="1"/>
  <c r="L38" i="19" s="1"/>
  <c r="N38" i="19"/>
  <c r="O38" i="19"/>
  <c r="P38" i="19"/>
  <c r="T38" i="19"/>
  <c r="W38" i="19"/>
  <c r="X38" i="19"/>
  <c r="Z38" i="19" s="1"/>
  <c r="Y38" i="19" s="1"/>
  <c r="AA38" i="19"/>
  <c r="AB38" i="19" s="1"/>
  <c r="A39" i="19"/>
  <c r="C39" i="19"/>
  <c r="D39" i="19"/>
  <c r="E39" i="19"/>
  <c r="I39" i="19"/>
  <c r="J39" i="19" s="1"/>
  <c r="AG39" i="19" s="1"/>
  <c r="K39" i="19" a="1"/>
  <c r="K39" i="19" s="1"/>
  <c r="L39" i="19" s="1"/>
  <c r="N39" i="19"/>
  <c r="O39" i="19"/>
  <c r="P39" i="19"/>
  <c r="U39" i="19"/>
  <c r="T39" i="19"/>
  <c r="W39" i="19"/>
  <c r="X39" i="19"/>
  <c r="Z39" i="19"/>
  <c r="AA39" i="19"/>
  <c r="AB39" i="19" s="1"/>
  <c r="A40" i="19"/>
  <c r="C40" i="19"/>
  <c r="D40" i="19"/>
  <c r="E40" i="19"/>
  <c r="I40" i="19"/>
  <c r="J40" i="19" s="1"/>
  <c r="K40" i="19" a="1"/>
  <c r="K40" i="19" s="1"/>
  <c r="L40" i="19" s="1"/>
  <c r="N40" i="19"/>
  <c r="O40" i="19"/>
  <c r="P40" i="19"/>
  <c r="U40" i="19"/>
  <c r="T40" i="19"/>
  <c r="W40" i="19"/>
  <c r="X40" i="19"/>
  <c r="Z40" i="19"/>
  <c r="AA40" i="19"/>
  <c r="AB40" i="19" s="1"/>
  <c r="A41" i="19"/>
  <c r="C41" i="19"/>
  <c r="D41" i="19"/>
  <c r="E41" i="19"/>
  <c r="I41" i="19"/>
  <c r="J41" i="19" s="1"/>
  <c r="AG41" i="19" s="1"/>
  <c r="K41" i="19" a="1"/>
  <c r="K41" i="19" s="1"/>
  <c r="L41" i="19" s="1"/>
  <c r="N41" i="19"/>
  <c r="O41" i="19"/>
  <c r="P41" i="19"/>
  <c r="U41" i="19"/>
  <c r="T41" i="19"/>
  <c r="W41" i="19"/>
  <c r="X41" i="19"/>
  <c r="Z41" i="19" s="1"/>
  <c r="AA41" i="19"/>
  <c r="AB41" i="19" s="1"/>
  <c r="A42" i="19"/>
  <c r="C42" i="19"/>
  <c r="D42" i="19"/>
  <c r="E42" i="19"/>
  <c r="I42" i="19"/>
  <c r="J42" i="19" s="1"/>
  <c r="K42" i="19" a="1"/>
  <c r="K42" i="19" s="1"/>
  <c r="L42" i="19" s="1"/>
  <c r="N42" i="19"/>
  <c r="O42" i="19"/>
  <c r="P42" i="19"/>
  <c r="U42" i="19"/>
  <c r="T42" i="19"/>
  <c r="W42" i="19"/>
  <c r="X42" i="19"/>
  <c r="Z42" i="19" s="1"/>
  <c r="Y42" i="19" s="1"/>
  <c r="AA42" i="19"/>
  <c r="AB42" i="19" s="1"/>
  <c r="A43" i="19"/>
  <c r="C43" i="19"/>
  <c r="D43" i="19"/>
  <c r="E43" i="19"/>
  <c r="I43" i="19"/>
  <c r="J43" i="19" s="1"/>
  <c r="AG43" i="19" s="1"/>
  <c r="K43" i="19" a="1"/>
  <c r="K43" i="19" s="1"/>
  <c r="L43" i="19" s="1"/>
  <c r="N43" i="19"/>
  <c r="O43" i="19"/>
  <c r="P43" i="19"/>
  <c r="T43" i="19"/>
  <c r="W43" i="19"/>
  <c r="X43" i="19"/>
  <c r="Z43" i="19" s="1"/>
  <c r="AA43" i="19"/>
  <c r="AB43" i="19" s="1"/>
  <c r="A44" i="19"/>
  <c r="C44" i="19"/>
  <c r="D44" i="19"/>
  <c r="E44" i="19"/>
  <c r="I44" i="19"/>
  <c r="J44" i="19" s="1"/>
  <c r="K44" i="19" a="1"/>
  <c r="K44" i="19" s="1"/>
  <c r="L44" i="19" s="1"/>
  <c r="N44" i="19"/>
  <c r="O44" i="19"/>
  <c r="P44" i="19"/>
  <c r="T44" i="19"/>
  <c r="W44" i="19"/>
  <c r="X44" i="19"/>
  <c r="Z44" i="19" s="1"/>
  <c r="Y44" i="19" s="1"/>
  <c r="AA44" i="19"/>
  <c r="AB44" i="19" s="1"/>
  <c r="A45" i="19"/>
  <c r="C45" i="19"/>
  <c r="D45" i="19"/>
  <c r="E45" i="19"/>
  <c r="I45" i="19"/>
  <c r="J45" i="19" s="1"/>
  <c r="K45" i="19" a="1"/>
  <c r="K45" i="19" s="1"/>
  <c r="L45" i="19" s="1"/>
  <c r="N45" i="19"/>
  <c r="O45" i="19"/>
  <c r="P45" i="19"/>
  <c r="U45" i="19"/>
  <c r="T45" i="19"/>
  <c r="W45" i="19"/>
  <c r="X45" i="19"/>
  <c r="Z45" i="19" s="1"/>
  <c r="Y45" i="19" s="1"/>
  <c r="AA45" i="19"/>
  <c r="AB45" i="19" s="1"/>
  <c r="A46" i="19"/>
  <c r="C46" i="19"/>
  <c r="D46" i="19"/>
  <c r="E46" i="19"/>
  <c r="I46" i="19"/>
  <c r="J46" i="19" s="1"/>
  <c r="K46" i="19" a="1"/>
  <c r="K46" i="19" s="1"/>
  <c r="L46" i="19" s="1"/>
  <c r="N46" i="19"/>
  <c r="O46" i="19"/>
  <c r="P46" i="19"/>
  <c r="U46" i="19"/>
  <c r="T46" i="19"/>
  <c r="W46" i="19"/>
  <c r="X46" i="19"/>
  <c r="Z46" i="19"/>
  <c r="AA46" i="19"/>
  <c r="AB46" i="19" s="1"/>
  <c r="A47" i="19"/>
  <c r="C47" i="19"/>
  <c r="D47" i="19"/>
  <c r="E47" i="19"/>
  <c r="I47" i="19"/>
  <c r="J47" i="19" s="1"/>
  <c r="AG47" i="19" s="1"/>
  <c r="K47" i="19" a="1"/>
  <c r="K47" i="19" s="1"/>
  <c r="L47" i="19" s="1"/>
  <c r="N47" i="19"/>
  <c r="O47" i="19"/>
  <c r="P47" i="19"/>
  <c r="U47" i="19"/>
  <c r="T47" i="19"/>
  <c r="W47" i="19"/>
  <c r="X47" i="19"/>
  <c r="Z47" i="19"/>
  <c r="AA47" i="19"/>
  <c r="AB47" i="19" s="1"/>
  <c r="A48" i="19"/>
  <c r="C48" i="19"/>
  <c r="D48" i="19"/>
  <c r="E48" i="19"/>
  <c r="I48" i="19"/>
  <c r="J48" i="19" s="1"/>
  <c r="K48" i="19" a="1"/>
  <c r="K48" i="19" s="1"/>
  <c r="L48" i="19" s="1"/>
  <c r="N48" i="19"/>
  <c r="O48" i="19"/>
  <c r="P48" i="19"/>
  <c r="U48" i="19"/>
  <c r="T48" i="19"/>
  <c r="W48" i="19"/>
  <c r="X48" i="19"/>
  <c r="Z48" i="19"/>
  <c r="AA48" i="19"/>
  <c r="AB48" i="19" s="1"/>
  <c r="A49" i="19"/>
  <c r="C49" i="19"/>
  <c r="D49" i="19"/>
  <c r="E49" i="19"/>
  <c r="I49" i="19"/>
  <c r="J49" i="19" s="1"/>
  <c r="K49" i="19" a="1"/>
  <c r="K49" i="19" s="1"/>
  <c r="L49" i="19" s="1"/>
  <c r="N49" i="19"/>
  <c r="O49" i="19"/>
  <c r="P49" i="19"/>
  <c r="U49" i="19"/>
  <c r="T49" i="19"/>
  <c r="W49" i="19"/>
  <c r="X49" i="19"/>
  <c r="Z49" i="19"/>
  <c r="AA49" i="19"/>
  <c r="AB49" i="19" s="1"/>
  <c r="A50" i="19"/>
  <c r="C50" i="19"/>
  <c r="D50" i="19"/>
  <c r="E50" i="19"/>
  <c r="I50" i="19"/>
  <c r="J50" i="19" s="1"/>
  <c r="K50" i="19" a="1"/>
  <c r="K50" i="19" s="1"/>
  <c r="L50" i="19" s="1"/>
  <c r="N50" i="19"/>
  <c r="O50" i="19"/>
  <c r="P50" i="19"/>
  <c r="V50" i="19"/>
  <c r="T50" i="19"/>
  <c r="W50" i="19"/>
  <c r="X50" i="19"/>
  <c r="Z50" i="19"/>
  <c r="AA50" i="19"/>
  <c r="AB50" i="19" s="1"/>
  <c r="A51" i="19"/>
  <c r="C51" i="19"/>
  <c r="D51" i="19"/>
  <c r="E51" i="19"/>
  <c r="I51" i="19"/>
  <c r="J51" i="19" s="1"/>
  <c r="K51" i="19" a="1"/>
  <c r="K51" i="19" s="1"/>
  <c r="L51" i="19" s="1"/>
  <c r="N51" i="19"/>
  <c r="O51" i="19"/>
  <c r="P51" i="19"/>
  <c r="U51" i="19"/>
  <c r="T51" i="19"/>
  <c r="W51" i="19"/>
  <c r="X51" i="19"/>
  <c r="Z51" i="19"/>
  <c r="AA51" i="19"/>
  <c r="AB51" i="19" s="1"/>
  <c r="A52" i="19"/>
  <c r="C52" i="19"/>
  <c r="D52" i="19"/>
  <c r="E52" i="19"/>
  <c r="I52" i="19"/>
  <c r="J52" i="19" s="1"/>
  <c r="K52" i="19" a="1"/>
  <c r="K52" i="19" s="1"/>
  <c r="L52" i="19" s="1"/>
  <c r="N52" i="19"/>
  <c r="O52" i="19"/>
  <c r="P52" i="19"/>
  <c r="U52" i="19"/>
  <c r="T52" i="19"/>
  <c r="W52" i="19"/>
  <c r="X52" i="19"/>
  <c r="Z52" i="19"/>
  <c r="AA52" i="19"/>
  <c r="AB52" i="19" s="1"/>
  <c r="A53" i="19"/>
  <c r="C53" i="19"/>
  <c r="D53" i="19"/>
  <c r="E53" i="19"/>
  <c r="I53" i="19"/>
  <c r="J53" i="19" s="1"/>
  <c r="AG53" i="19" s="1"/>
  <c r="K53" i="19" a="1"/>
  <c r="K53" i="19" s="1"/>
  <c r="L53" i="19" s="1"/>
  <c r="N53" i="19"/>
  <c r="O53" i="19"/>
  <c r="P53" i="19"/>
  <c r="T53" i="19"/>
  <c r="W53" i="19"/>
  <c r="X53" i="19"/>
  <c r="Z53" i="19"/>
  <c r="AA53" i="19"/>
  <c r="AB53" i="19" s="1"/>
  <c r="A54" i="19"/>
  <c r="C54" i="19"/>
  <c r="D54" i="19"/>
  <c r="E54" i="19"/>
  <c r="I54" i="19"/>
  <c r="J54" i="19" s="1"/>
  <c r="AG54" i="19" s="1"/>
  <c r="K54" i="19" a="1"/>
  <c r="K54" i="19" s="1"/>
  <c r="L54" i="19" s="1"/>
  <c r="N54" i="19"/>
  <c r="O54" i="19"/>
  <c r="P54" i="19"/>
  <c r="T54" i="19"/>
  <c r="W54" i="19"/>
  <c r="X54" i="19"/>
  <c r="Z54" i="19" s="1"/>
  <c r="Y54" i="19" s="1"/>
  <c r="AA54" i="19"/>
  <c r="AB54" i="19" s="1"/>
  <c r="A55" i="19"/>
  <c r="C55" i="19"/>
  <c r="D55" i="19"/>
  <c r="E55" i="19"/>
  <c r="I55" i="19"/>
  <c r="J55" i="19" s="1"/>
  <c r="K55" i="19" a="1"/>
  <c r="K55" i="19" s="1"/>
  <c r="L55" i="19" s="1"/>
  <c r="N55" i="19"/>
  <c r="O55" i="19"/>
  <c r="P55" i="19"/>
  <c r="U55" i="19"/>
  <c r="T55" i="19"/>
  <c r="W55" i="19"/>
  <c r="X55" i="19"/>
  <c r="Z55" i="19" s="1"/>
  <c r="Y55" i="19" s="1"/>
  <c r="AA55" i="19"/>
  <c r="AB55" i="19" s="1"/>
  <c r="A56" i="19"/>
  <c r="C56" i="19"/>
  <c r="D56" i="19"/>
  <c r="E56" i="19"/>
  <c r="I56" i="19"/>
  <c r="J56" i="19" s="1"/>
  <c r="K56" i="19" a="1"/>
  <c r="K56" i="19" s="1"/>
  <c r="L56" i="19" s="1"/>
  <c r="N56" i="19"/>
  <c r="O56" i="19"/>
  <c r="P56" i="19"/>
  <c r="U56" i="19"/>
  <c r="T56" i="19"/>
  <c r="W56" i="19"/>
  <c r="X56" i="19"/>
  <c r="Z56" i="19"/>
  <c r="AA56" i="19"/>
  <c r="AB56" i="19" s="1"/>
  <c r="A57" i="19"/>
  <c r="C57" i="19"/>
  <c r="D57" i="19"/>
  <c r="E57" i="19"/>
  <c r="I57" i="19"/>
  <c r="J57" i="19" s="1"/>
  <c r="AG57" i="19" s="1"/>
  <c r="K57" i="19" a="1"/>
  <c r="K57" i="19" s="1"/>
  <c r="L57" i="19" s="1"/>
  <c r="N57" i="19"/>
  <c r="O57" i="19"/>
  <c r="P57" i="19"/>
  <c r="U57" i="19"/>
  <c r="T57" i="19"/>
  <c r="W57" i="19"/>
  <c r="X57" i="19"/>
  <c r="Z57" i="19"/>
  <c r="AA57" i="19"/>
  <c r="AB57" i="19" s="1"/>
  <c r="A58" i="19"/>
  <c r="C58" i="19"/>
  <c r="D58" i="19"/>
  <c r="E58" i="19"/>
  <c r="I58" i="19"/>
  <c r="J58" i="19" s="1"/>
  <c r="K58" i="19" a="1"/>
  <c r="K58" i="19" s="1"/>
  <c r="L58" i="19" s="1"/>
  <c r="N58" i="19"/>
  <c r="O58" i="19"/>
  <c r="P58" i="19"/>
  <c r="T58" i="19"/>
  <c r="W58" i="19"/>
  <c r="X58" i="19"/>
  <c r="Z58" i="19" s="1"/>
  <c r="AA58" i="19"/>
  <c r="AB58" i="19" s="1"/>
  <c r="A59" i="19"/>
  <c r="C59" i="19"/>
  <c r="D59" i="19"/>
  <c r="E59" i="19"/>
  <c r="I59" i="19"/>
  <c r="J59" i="19" s="1"/>
  <c r="AG59" i="19" s="1"/>
  <c r="K59" i="19" a="1"/>
  <c r="K59" i="19" s="1"/>
  <c r="L59" i="19" s="1"/>
  <c r="N59" i="19"/>
  <c r="O59" i="19"/>
  <c r="P59" i="19"/>
  <c r="U59" i="19"/>
  <c r="T59" i="19"/>
  <c r="W59" i="19"/>
  <c r="X59" i="19"/>
  <c r="Z59" i="19" s="1"/>
  <c r="Y59" i="19" s="1"/>
  <c r="AA59" i="19"/>
  <c r="AB59" i="19" s="1"/>
  <c r="A60" i="19"/>
  <c r="C60" i="19"/>
  <c r="D60" i="19"/>
  <c r="E60" i="19"/>
  <c r="I60" i="19"/>
  <c r="J60" i="19" s="1"/>
  <c r="K60" i="19" a="1"/>
  <c r="K60" i="19" s="1"/>
  <c r="L60" i="19" s="1"/>
  <c r="N60" i="19"/>
  <c r="O60" i="19"/>
  <c r="P60" i="19"/>
  <c r="T60" i="19"/>
  <c r="W60" i="19"/>
  <c r="X60" i="19"/>
  <c r="Z60" i="19"/>
  <c r="AA60" i="19"/>
  <c r="AB60" i="19" s="1"/>
  <c r="A61" i="19"/>
  <c r="C61" i="19"/>
  <c r="D61" i="19"/>
  <c r="E61" i="19"/>
  <c r="I61" i="19"/>
  <c r="J61" i="19" s="1"/>
  <c r="AG61" i="19" s="1"/>
  <c r="K61" i="19" a="1"/>
  <c r="K61" i="19" s="1"/>
  <c r="L61" i="19" s="1"/>
  <c r="N61" i="19"/>
  <c r="O61" i="19"/>
  <c r="P61" i="19"/>
  <c r="U61" i="19"/>
  <c r="T61" i="19"/>
  <c r="W61" i="19"/>
  <c r="X61" i="19"/>
  <c r="Z61" i="19"/>
  <c r="AA61" i="19"/>
  <c r="AB61" i="19" s="1"/>
  <c r="A62" i="19"/>
  <c r="C62" i="19"/>
  <c r="D62" i="19"/>
  <c r="E62" i="19"/>
  <c r="I62" i="19"/>
  <c r="J62" i="19" s="1"/>
  <c r="K62" i="19" a="1"/>
  <c r="K62" i="19" s="1"/>
  <c r="L62" i="19" s="1"/>
  <c r="N62" i="19"/>
  <c r="O62" i="19"/>
  <c r="P62" i="19"/>
  <c r="U62" i="19"/>
  <c r="T62" i="19"/>
  <c r="W62" i="19"/>
  <c r="X62" i="19"/>
  <c r="Z62" i="19" s="1"/>
  <c r="AA62" i="19"/>
  <c r="AB62" i="19" s="1"/>
  <c r="A63" i="19"/>
  <c r="C63" i="19"/>
  <c r="D63" i="19"/>
  <c r="E63" i="19"/>
  <c r="I63" i="19"/>
  <c r="J63" i="19" s="1"/>
  <c r="AG63" i="19" s="1"/>
  <c r="K63" i="19" a="1"/>
  <c r="K63" i="19" s="1"/>
  <c r="L63" i="19" s="1"/>
  <c r="N63" i="19"/>
  <c r="O63" i="19"/>
  <c r="P63" i="19"/>
  <c r="T63" i="19"/>
  <c r="W63" i="19"/>
  <c r="X63" i="19"/>
  <c r="Z63" i="19" s="1"/>
  <c r="Y63" i="19" s="1"/>
  <c r="AA63" i="19"/>
  <c r="AB63" i="19" s="1"/>
  <c r="A64" i="19"/>
  <c r="C64" i="19"/>
  <c r="D64" i="19"/>
  <c r="E64" i="19"/>
  <c r="I64" i="19"/>
  <c r="J64" i="19" s="1"/>
  <c r="K64" i="19" a="1"/>
  <c r="K64" i="19" s="1"/>
  <c r="L64" i="19" s="1"/>
  <c r="N64" i="19"/>
  <c r="O64" i="19"/>
  <c r="P64" i="19"/>
  <c r="T64" i="19"/>
  <c r="W64" i="19"/>
  <c r="X64" i="19"/>
  <c r="Z64" i="19" s="1"/>
  <c r="Y64" i="19" s="1"/>
  <c r="AA64" i="19"/>
  <c r="AB64" i="19" s="1"/>
  <c r="A65" i="19"/>
  <c r="C65" i="19"/>
  <c r="D65" i="19"/>
  <c r="E65" i="19"/>
  <c r="I65" i="19"/>
  <c r="J65" i="19" s="1"/>
  <c r="AG65" i="19" s="1"/>
  <c r="K65" i="19" a="1"/>
  <c r="K65" i="19" s="1"/>
  <c r="L65" i="19" s="1"/>
  <c r="N65" i="19"/>
  <c r="O65" i="19"/>
  <c r="P65" i="19"/>
  <c r="U65" i="19"/>
  <c r="T65" i="19"/>
  <c r="W65" i="19"/>
  <c r="X65" i="19"/>
  <c r="Z65" i="19"/>
  <c r="AA65" i="19"/>
  <c r="AB65" i="19" s="1"/>
  <c r="A66" i="19"/>
  <c r="C66" i="19"/>
  <c r="D66" i="19"/>
  <c r="E66" i="19"/>
  <c r="I66" i="19"/>
  <c r="J66" i="19" s="1"/>
  <c r="AG66" i="19" s="1"/>
  <c r="K66" i="19" a="1"/>
  <c r="K66" i="19" s="1"/>
  <c r="L66" i="19" s="1"/>
  <c r="N66" i="19"/>
  <c r="O66" i="19"/>
  <c r="P66" i="19"/>
  <c r="U66" i="19"/>
  <c r="T66" i="19"/>
  <c r="W66" i="19"/>
  <c r="X66" i="19"/>
  <c r="Z66" i="19"/>
  <c r="AA66" i="19"/>
  <c r="AB66" i="19" s="1"/>
  <c r="A67" i="19"/>
  <c r="C67" i="19"/>
  <c r="D67" i="19"/>
  <c r="E67" i="19"/>
  <c r="I67" i="19"/>
  <c r="J67" i="19" s="1"/>
  <c r="K67" i="19" a="1"/>
  <c r="K67" i="19" s="1"/>
  <c r="L67" i="19" s="1"/>
  <c r="N67" i="19"/>
  <c r="O67" i="19"/>
  <c r="P67" i="19"/>
  <c r="U67" i="19"/>
  <c r="T67" i="19"/>
  <c r="W67" i="19"/>
  <c r="X67" i="19"/>
  <c r="Z67" i="19" s="1"/>
  <c r="AA67" i="19"/>
  <c r="AB67" i="19" s="1"/>
  <c r="A68" i="19"/>
  <c r="C68" i="19"/>
  <c r="D68" i="19"/>
  <c r="E68" i="19"/>
  <c r="I68" i="19"/>
  <c r="J68" i="19" s="1"/>
  <c r="K68" i="19" a="1"/>
  <c r="K68" i="19" s="1"/>
  <c r="L68" i="19" s="1"/>
  <c r="N68" i="19"/>
  <c r="O68" i="19"/>
  <c r="P68" i="19"/>
  <c r="U68" i="19"/>
  <c r="T68" i="19"/>
  <c r="W68" i="19"/>
  <c r="X68" i="19"/>
  <c r="Z68" i="19" s="1"/>
  <c r="Y68" i="19" s="1"/>
  <c r="AA68" i="19"/>
  <c r="AB68" i="19" s="1"/>
  <c r="A69" i="19"/>
  <c r="C69" i="19"/>
  <c r="D69" i="19"/>
  <c r="E69" i="19"/>
  <c r="I69" i="19"/>
  <c r="J69" i="19" s="1"/>
  <c r="K69" i="19" a="1"/>
  <c r="K69" i="19" s="1"/>
  <c r="L69" i="19" s="1"/>
  <c r="N69" i="19"/>
  <c r="O69" i="19"/>
  <c r="P69" i="19"/>
  <c r="T69" i="19"/>
  <c r="W69" i="19"/>
  <c r="X69" i="19"/>
  <c r="Z69" i="19"/>
  <c r="Y69" i="19" s="1"/>
  <c r="AA69" i="19"/>
  <c r="AB69" i="19" s="1"/>
  <c r="A70" i="19"/>
  <c r="C70" i="19"/>
  <c r="D70" i="19"/>
  <c r="E70" i="19"/>
  <c r="I70" i="19"/>
  <c r="J70" i="19" s="1"/>
  <c r="K70" i="19" a="1"/>
  <c r="K70" i="19" s="1"/>
  <c r="L70" i="19" s="1"/>
  <c r="N70" i="19"/>
  <c r="O70" i="19"/>
  <c r="P70" i="19"/>
  <c r="T70" i="19"/>
  <c r="W70" i="19"/>
  <c r="X70" i="19"/>
  <c r="Z70" i="19"/>
  <c r="AA70" i="19"/>
  <c r="AB70" i="19" s="1"/>
  <c r="A71" i="19"/>
  <c r="C71" i="19"/>
  <c r="D71" i="19"/>
  <c r="E71" i="19"/>
  <c r="I71" i="19"/>
  <c r="J71" i="19" s="1"/>
  <c r="K71" i="19" a="1"/>
  <c r="K71" i="19" s="1"/>
  <c r="L71" i="19" s="1"/>
  <c r="N71" i="19"/>
  <c r="O71" i="19"/>
  <c r="P71" i="19"/>
  <c r="U71" i="19"/>
  <c r="T71" i="19"/>
  <c r="W71" i="19"/>
  <c r="X71" i="19"/>
  <c r="Z71" i="19"/>
  <c r="AA71" i="19"/>
  <c r="AB71" i="19" s="1"/>
  <c r="A72" i="19"/>
  <c r="C72" i="19"/>
  <c r="D72" i="19"/>
  <c r="E72" i="19"/>
  <c r="I72" i="19"/>
  <c r="J72" i="19" s="1"/>
  <c r="AG72" i="19" s="1"/>
  <c r="K72" i="19" a="1"/>
  <c r="K72" i="19" s="1"/>
  <c r="L72" i="19" s="1"/>
  <c r="N72" i="19"/>
  <c r="O72" i="19"/>
  <c r="P72" i="19"/>
  <c r="T72" i="19"/>
  <c r="W72" i="19"/>
  <c r="X72" i="19"/>
  <c r="Z72" i="19" s="1"/>
  <c r="AA72" i="19"/>
  <c r="AB72" i="19" s="1"/>
  <c r="A73" i="19"/>
  <c r="C73" i="19"/>
  <c r="D73" i="19"/>
  <c r="E73" i="19"/>
  <c r="I73" i="19"/>
  <c r="J73" i="19" s="1"/>
  <c r="K73" i="19" a="1"/>
  <c r="K73" i="19" s="1"/>
  <c r="L73" i="19" s="1"/>
  <c r="N73" i="19"/>
  <c r="O73" i="19"/>
  <c r="P73" i="19"/>
  <c r="U73" i="19"/>
  <c r="T73" i="19"/>
  <c r="W73" i="19"/>
  <c r="X73" i="19"/>
  <c r="Z73" i="19" s="1"/>
  <c r="Y73" i="19" s="1"/>
  <c r="AA73" i="19"/>
  <c r="AB73" i="19" s="1"/>
  <c r="A74" i="19"/>
  <c r="C74" i="19"/>
  <c r="D74" i="19"/>
  <c r="E74" i="19"/>
  <c r="I74" i="19"/>
  <c r="J74" i="19" s="1"/>
  <c r="K74" i="19" a="1"/>
  <c r="K74" i="19" s="1"/>
  <c r="L74" i="19" s="1"/>
  <c r="N74" i="19"/>
  <c r="O74" i="19"/>
  <c r="P74" i="19"/>
  <c r="T74" i="19"/>
  <c r="W74" i="19"/>
  <c r="X74" i="19"/>
  <c r="Z74" i="19" s="1"/>
  <c r="Y74" i="19" s="1"/>
  <c r="AA74" i="19"/>
  <c r="AB74" i="19" s="1"/>
  <c r="A75" i="19"/>
  <c r="C75" i="19"/>
  <c r="D75" i="19"/>
  <c r="E75" i="19"/>
  <c r="I75" i="19"/>
  <c r="J75" i="19" s="1"/>
  <c r="AG75" i="19" s="1"/>
  <c r="K75" i="19" a="1"/>
  <c r="K75" i="19" s="1"/>
  <c r="L75" i="19" s="1"/>
  <c r="N75" i="19"/>
  <c r="O75" i="19"/>
  <c r="P75" i="19"/>
  <c r="U75" i="19"/>
  <c r="T75" i="19"/>
  <c r="W75" i="19"/>
  <c r="X75" i="19"/>
  <c r="Z75" i="19"/>
  <c r="AA75" i="19"/>
  <c r="AB75" i="19" s="1"/>
  <c r="A76" i="19"/>
  <c r="C76" i="19"/>
  <c r="D76" i="19"/>
  <c r="E76" i="19"/>
  <c r="I76" i="19"/>
  <c r="J76" i="19" s="1"/>
  <c r="K76" i="19" a="1"/>
  <c r="K76" i="19" s="1"/>
  <c r="L76" i="19" s="1"/>
  <c r="N76" i="19"/>
  <c r="O76" i="19"/>
  <c r="P76" i="19"/>
  <c r="T76" i="19"/>
  <c r="W76" i="19"/>
  <c r="X76" i="19"/>
  <c r="Z76" i="19"/>
  <c r="AA76" i="19"/>
  <c r="AB76" i="19" s="1"/>
  <c r="A77" i="19"/>
  <c r="C77" i="19"/>
  <c r="D77" i="19"/>
  <c r="E77" i="19"/>
  <c r="I77" i="19"/>
  <c r="J77" i="19" s="1"/>
  <c r="AG77" i="19" s="1"/>
  <c r="K77" i="19" a="1"/>
  <c r="K77" i="19" s="1"/>
  <c r="L77" i="19" s="1"/>
  <c r="N77" i="19"/>
  <c r="O77" i="19"/>
  <c r="P77" i="19"/>
  <c r="T77" i="19"/>
  <c r="W77" i="19"/>
  <c r="X77" i="19"/>
  <c r="Z77" i="19"/>
  <c r="AA77" i="19"/>
  <c r="AB77" i="19" s="1"/>
  <c r="A78" i="19"/>
  <c r="C78" i="19"/>
  <c r="D78" i="19"/>
  <c r="E78" i="19"/>
  <c r="I78" i="19"/>
  <c r="J78" i="19" s="1"/>
  <c r="K78" i="19" a="1"/>
  <c r="K78" i="19" s="1"/>
  <c r="L78" i="19" s="1"/>
  <c r="N78" i="19"/>
  <c r="O78" i="19"/>
  <c r="P78" i="19"/>
  <c r="T78" i="19"/>
  <c r="W78" i="19"/>
  <c r="X78" i="19"/>
  <c r="Z78" i="19" s="1"/>
  <c r="Y78" i="19" s="1"/>
  <c r="AA78" i="19"/>
  <c r="AB78" i="19" s="1"/>
  <c r="A79" i="19"/>
  <c r="C79" i="19"/>
  <c r="D79" i="19"/>
  <c r="E79" i="19"/>
  <c r="I79" i="19"/>
  <c r="J79" i="19" s="1"/>
  <c r="K79" i="19" a="1"/>
  <c r="K79" i="19" s="1"/>
  <c r="L79" i="19" s="1"/>
  <c r="N79" i="19"/>
  <c r="O79" i="19"/>
  <c r="P79" i="19"/>
  <c r="U79" i="19"/>
  <c r="T79" i="19"/>
  <c r="W79" i="19"/>
  <c r="X79" i="19"/>
  <c r="Z79" i="19" s="1"/>
  <c r="AA79" i="19"/>
  <c r="AB79" i="19" s="1"/>
  <c r="A80" i="19"/>
  <c r="C80" i="19"/>
  <c r="D80" i="19"/>
  <c r="E80" i="19"/>
  <c r="I80" i="19"/>
  <c r="J80" i="19" s="1"/>
  <c r="K80" i="19" a="1"/>
  <c r="K80" i="19" s="1"/>
  <c r="L80" i="19" s="1"/>
  <c r="N80" i="19"/>
  <c r="O80" i="19"/>
  <c r="P80" i="19"/>
  <c r="U80" i="19"/>
  <c r="T80" i="19"/>
  <c r="W80" i="19"/>
  <c r="X80" i="19"/>
  <c r="Z80" i="19" s="1"/>
  <c r="Y80" i="19" s="1"/>
  <c r="AA80" i="19"/>
  <c r="AB80" i="19" s="1"/>
  <c r="A81" i="19"/>
  <c r="C81" i="19"/>
  <c r="D81" i="19"/>
  <c r="E81" i="19"/>
  <c r="I81" i="19"/>
  <c r="J81" i="19" s="1"/>
  <c r="K81" i="19" a="1"/>
  <c r="K81" i="19" s="1"/>
  <c r="L81" i="19" s="1"/>
  <c r="N81" i="19"/>
  <c r="O81" i="19"/>
  <c r="P81" i="19"/>
  <c r="U81" i="19"/>
  <c r="T81" i="19"/>
  <c r="W81" i="19"/>
  <c r="X81" i="19"/>
  <c r="Z81" i="19" s="1"/>
  <c r="Y81" i="19" s="1"/>
  <c r="AA81" i="19"/>
  <c r="AB81" i="19" s="1"/>
  <c r="A82" i="19"/>
  <c r="C82" i="19"/>
  <c r="D82" i="19"/>
  <c r="E82" i="19"/>
  <c r="I82" i="19"/>
  <c r="J82" i="19" s="1"/>
  <c r="AG82" i="19" s="1"/>
  <c r="K82" i="19" a="1"/>
  <c r="K82" i="19" s="1"/>
  <c r="L82" i="19" s="1"/>
  <c r="N82" i="19"/>
  <c r="O82" i="19"/>
  <c r="P82" i="19"/>
  <c r="T82" i="19"/>
  <c r="W82" i="19"/>
  <c r="X82" i="19"/>
  <c r="Z82" i="19" s="1"/>
  <c r="AA82" i="19"/>
  <c r="AB82" i="19" s="1"/>
  <c r="A83" i="19"/>
  <c r="C83" i="19"/>
  <c r="D83" i="19"/>
  <c r="E83" i="19"/>
  <c r="I83" i="19"/>
  <c r="J83" i="19" s="1"/>
  <c r="K83" i="19" a="1"/>
  <c r="K83" i="19" s="1"/>
  <c r="L83" i="19" s="1"/>
  <c r="N83" i="19"/>
  <c r="O83" i="19"/>
  <c r="P83" i="19"/>
  <c r="U83" i="19"/>
  <c r="T83" i="19"/>
  <c r="W83" i="19"/>
  <c r="X83" i="19"/>
  <c r="Z83" i="19" s="1"/>
  <c r="Y83" i="19" s="1"/>
  <c r="AA83" i="19"/>
  <c r="AB83" i="19" s="1"/>
  <c r="A84" i="19"/>
  <c r="C84" i="19"/>
  <c r="D84" i="19"/>
  <c r="E84" i="19"/>
  <c r="I84" i="19"/>
  <c r="J84" i="19" s="1"/>
  <c r="K84" i="19" a="1"/>
  <c r="K84" i="19" s="1"/>
  <c r="L84" i="19" s="1"/>
  <c r="N84" i="19"/>
  <c r="O84" i="19"/>
  <c r="P84" i="19"/>
  <c r="U84" i="19"/>
  <c r="T84" i="19"/>
  <c r="W84" i="19"/>
  <c r="X84" i="19"/>
  <c r="Z84" i="19" s="1"/>
  <c r="Y84" i="19" s="1"/>
  <c r="AA84" i="19"/>
  <c r="AB84" i="19" s="1"/>
  <c r="A85" i="19"/>
  <c r="C85" i="19"/>
  <c r="D85" i="19"/>
  <c r="E85" i="19"/>
  <c r="I85" i="19"/>
  <c r="J85" i="19" s="1"/>
  <c r="K85" i="19" a="1"/>
  <c r="K85" i="19" s="1"/>
  <c r="L85" i="19" s="1"/>
  <c r="N85" i="19"/>
  <c r="O85" i="19"/>
  <c r="P85" i="19"/>
  <c r="U85" i="19"/>
  <c r="T85" i="19"/>
  <c r="W85" i="19"/>
  <c r="X85" i="19"/>
  <c r="Z85" i="19"/>
  <c r="AA85" i="19"/>
  <c r="AB85" i="19" s="1"/>
  <c r="A86" i="19"/>
  <c r="C86" i="19"/>
  <c r="D86" i="19"/>
  <c r="E86" i="19"/>
  <c r="I86" i="19"/>
  <c r="J86" i="19" s="1"/>
  <c r="K86" i="19" a="1"/>
  <c r="K86" i="19" s="1"/>
  <c r="L86" i="19" s="1"/>
  <c r="N86" i="19"/>
  <c r="O86" i="19"/>
  <c r="P86" i="19"/>
  <c r="U86" i="19"/>
  <c r="T86" i="19"/>
  <c r="W86" i="19"/>
  <c r="X86" i="19"/>
  <c r="Z86" i="19"/>
  <c r="AA86" i="19"/>
  <c r="AB86" i="19" s="1"/>
  <c r="A87" i="19"/>
  <c r="C87" i="19"/>
  <c r="D87" i="19"/>
  <c r="E87" i="19"/>
  <c r="I87" i="19"/>
  <c r="J87" i="19" s="1"/>
  <c r="AG87" i="19" s="1"/>
  <c r="K87" i="19" a="1"/>
  <c r="K87" i="19" s="1"/>
  <c r="L87" i="19" s="1"/>
  <c r="N87" i="19"/>
  <c r="O87" i="19"/>
  <c r="P87" i="19"/>
  <c r="U87" i="19"/>
  <c r="T87" i="19"/>
  <c r="W87" i="19"/>
  <c r="X87" i="19"/>
  <c r="Z87" i="19"/>
  <c r="AA87" i="19"/>
  <c r="AB87" i="19" s="1"/>
  <c r="A88" i="19"/>
  <c r="C88" i="19"/>
  <c r="D88" i="19"/>
  <c r="E88" i="19"/>
  <c r="I88" i="19"/>
  <c r="J88" i="19" s="1"/>
  <c r="AG88" i="19" s="1"/>
  <c r="K88" i="19" a="1"/>
  <c r="K88" i="19" s="1"/>
  <c r="L88" i="19" s="1"/>
  <c r="N88" i="19"/>
  <c r="O88" i="19"/>
  <c r="P88" i="19"/>
  <c r="U88" i="19"/>
  <c r="T88" i="19"/>
  <c r="W88" i="19"/>
  <c r="X88" i="19"/>
  <c r="Z88" i="19" s="1"/>
  <c r="AA88" i="19"/>
  <c r="AB88" i="19" s="1"/>
  <c r="A89" i="19"/>
  <c r="C89" i="19"/>
  <c r="D89" i="19"/>
  <c r="E89" i="19"/>
  <c r="I89" i="19"/>
  <c r="J89" i="19" s="1"/>
  <c r="K89" i="19" a="1"/>
  <c r="K89" i="19" s="1"/>
  <c r="L89" i="19" s="1"/>
  <c r="N89" i="19"/>
  <c r="O89" i="19"/>
  <c r="P89" i="19"/>
  <c r="U89" i="19"/>
  <c r="T89" i="19"/>
  <c r="W89" i="19"/>
  <c r="X89" i="19"/>
  <c r="Z89" i="19" s="1"/>
  <c r="Y89" i="19" s="1"/>
  <c r="AA89" i="19"/>
  <c r="AB89" i="19" s="1"/>
  <c r="A90" i="19"/>
  <c r="C90" i="19"/>
  <c r="D90" i="19"/>
  <c r="E90" i="19"/>
  <c r="I90" i="19"/>
  <c r="J90" i="19" s="1"/>
  <c r="K90" i="19" a="1"/>
  <c r="K90" i="19" s="1"/>
  <c r="L90" i="19" s="1"/>
  <c r="N90" i="19"/>
  <c r="O90" i="19"/>
  <c r="P90" i="19"/>
  <c r="U90" i="19"/>
  <c r="T90" i="19"/>
  <c r="W90" i="19"/>
  <c r="X90" i="19"/>
  <c r="Z90" i="19" s="1"/>
  <c r="Y90" i="19" s="1"/>
  <c r="AA90" i="19"/>
  <c r="AB90" i="19" s="1"/>
  <c r="A91" i="19"/>
  <c r="C91" i="19"/>
  <c r="D91" i="19"/>
  <c r="E91" i="19"/>
  <c r="I91" i="19"/>
  <c r="J91" i="19" s="1"/>
  <c r="K91" i="19" a="1"/>
  <c r="K91" i="19" s="1"/>
  <c r="L91" i="19" s="1"/>
  <c r="N91" i="19"/>
  <c r="O91" i="19"/>
  <c r="P91" i="19"/>
  <c r="U91" i="19"/>
  <c r="T91" i="19"/>
  <c r="W91" i="19"/>
  <c r="X91" i="19"/>
  <c r="Z91" i="19"/>
  <c r="Y91" i="19" s="1"/>
  <c r="AA91" i="19"/>
  <c r="AB91" i="19" s="1"/>
  <c r="A92" i="19"/>
  <c r="C92" i="19"/>
  <c r="D92" i="19"/>
  <c r="E92" i="19"/>
  <c r="I92" i="19"/>
  <c r="J92" i="19" s="1"/>
  <c r="K92" i="19" a="1"/>
  <c r="K92" i="19" s="1"/>
  <c r="L92" i="19" s="1"/>
  <c r="N92" i="19"/>
  <c r="O92" i="19"/>
  <c r="P92" i="19"/>
  <c r="T92" i="19"/>
  <c r="W92" i="19"/>
  <c r="X92" i="19"/>
  <c r="Z92" i="19"/>
  <c r="AA92" i="19"/>
  <c r="AB92" i="19" s="1"/>
  <c r="A93" i="19"/>
  <c r="C93" i="19"/>
  <c r="D93" i="19"/>
  <c r="E93" i="19"/>
  <c r="I93" i="19"/>
  <c r="J93" i="19" s="1"/>
  <c r="K93" i="19" a="1"/>
  <c r="K93" i="19" s="1"/>
  <c r="L93" i="19" s="1"/>
  <c r="N93" i="19"/>
  <c r="O93" i="19"/>
  <c r="P93" i="19"/>
  <c r="T93" i="19"/>
  <c r="W93" i="19"/>
  <c r="X93" i="19"/>
  <c r="Z93" i="19"/>
  <c r="AA93" i="19"/>
  <c r="AB93" i="19" s="1"/>
  <c r="A94" i="19"/>
  <c r="C94" i="19"/>
  <c r="D94" i="19"/>
  <c r="E94" i="19"/>
  <c r="I94" i="19"/>
  <c r="J94" i="19" s="1"/>
  <c r="AG94" i="19" s="1"/>
  <c r="K94" i="19" a="1"/>
  <c r="K94" i="19" s="1"/>
  <c r="L94" i="19" s="1"/>
  <c r="N94" i="19"/>
  <c r="O94" i="19"/>
  <c r="P94" i="19"/>
  <c r="U94" i="19"/>
  <c r="T94" i="19"/>
  <c r="W94" i="19"/>
  <c r="X94" i="19"/>
  <c r="Z94" i="19" s="1"/>
  <c r="Y94" i="19" s="1"/>
  <c r="AA94" i="19"/>
  <c r="AB94" i="19" s="1"/>
  <c r="A95" i="19"/>
  <c r="C95" i="19"/>
  <c r="D95" i="19"/>
  <c r="E95" i="19"/>
  <c r="I95" i="19"/>
  <c r="J95" i="19" s="1"/>
  <c r="K95" i="19" a="1"/>
  <c r="K95" i="19" s="1"/>
  <c r="L95" i="19" s="1"/>
  <c r="N95" i="19"/>
  <c r="O95" i="19"/>
  <c r="P95" i="19"/>
  <c r="T95" i="19"/>
  <c r="W95" i="19"/>
  <c r="X95" i="19"/>
  <c r="Z95" i="19"/>
  <c r="AA95" i="19"/>
  <c r="AB95" i="19" s="1"/>
  <c r="A96" i="19"/>
  <c r="C96" i="19"/>
  <c r="D96" i="19"/>
  <c r="E96" i="19"/>
  <c r="I96" i="19"/>
  <c r="J96" i="19" s="1"/>
  <c r="AG96" i="19" s="1"/>
  <c r="K96" i="19" a="1"/>
  <c r="K96" i="19" s="1"/>
  <c r="L96" i="19" s="1"/>
  <c r="N96" i="19"/>
  <c r="O96" i="19"/>
  <c r="P96" i="19"/>
  <c r="U96" i="19"/>
  <c r="T96" i="19"/>
  <c r="W96" i="19"/>
  <c r="X96" i="19"/>
  <c r="Z96" i="19"/>
  <c r="AA96" i="19"/>
  <c r="AB96" i="19" s="1"/>
  <c r="A97" i="19"/>
  <c r="C97" i="19"/>
  <c r="D97" i="19"/>
  <c r="E97" i="19"/>
  <c r="I97" i="19"/>
  <c r="J97" i="19" s="1"/>
  <c r="K97" i="19" a="1"/>
  <c r="K97" i="19" s="1"/>
  <c r="L97" i="19" s="1"/>
  <c r="N97" i="19"/>
  <c r="O97" i="19"/>
  <c r="P97" i="19"/>
  <c r="U97" i="19"/>
  <c r="T97" i="19"/>
  <c r="W97" i="19"/>
  <c r="X97" i="19"/>
  <c r="Z97" i="19"/>
  <c r="AA97" i="19"/>
  <c r="AB97" i="19" s="1"/>
  <c r="A98" i="19"/>
  <c r="C98" i="19"/>
  <c r="D98" i="19"/>
  <c r="E98" i="19"/>
  <c r="I98" i="19"/>
  <c r="J98" i="19" s="1"/>
  <c r="K98" i="19" a="1"/>
  <c r="K98" i="19" s="1"/>
  <c r="L98" i="19" s="1"/>
  <c r="N98" i="19"/>
  <c r="O98" i="19"/>
  <c r="P98" i="19"/>
  <c r="U98" i="19"/>
  <c r="T98" i="19"/>
  <c r="W98" i="19"/>
  <c r="X98" i="19"/>
  <c r="Z98" i="19" s="1"/>
  <c r="Y98" i="19" s="1"/>
  <c r="AA98" i="19"/>
  <c r="AB98" i="19" s="1"/>
  <c r="A99" i="19"/>
  <c r="C99" i="19"/>
  <c r="D99" i="19"/>
  <c r="E99" i="19"/>
  <c r="I99" i="19"/>
  <c r="J99" i="19" s="1"/>
  <c r="K99" i="19" a="1"/>
  <c r="K99" i="19" s="1"/>
  <c r="L99" i="19" s="1"/>
  <c r="N99" i="19"/>
  <c r="O99" i="19"/>
  <c r="P99" i="19"/>
  <c r="U99" i="19"/>
  <c r="T99" i="19"/>
  <c r="W99" i="19"/>
  <c r="X99" i="19"/>
  <c r="Z99" i="19"/>
  <c r="AA99" i="19"/>
  <c r="AB99" i="19" s="1"/>
  <c r="A100" i="19"/>
  <c r="C100" i="19"/>
  <c r="D100" i="19"/>
  <c r="E100" i="19"/>
  <c r="I100" i="19"/>
  <c r="J100" i="19" s="1"/>
  <c r="K100" i="19" a="1"/>
  <c r="K100" i="19" s="1"/>
  <c r="L100" i="19" s="1"/>
  <c r="N100" i="19"/>
  <c r="O100" i="19"/>
  <c r="P100" i="19"/>
  <c r="U100" i="19"/>
  <c r="T100" i="19"/>
  <c r="W100" i="19"/>
  <c r="X100" i="19"/>
  <c r="Z100" i="19" s="1"/>
  <c r="AA100" i="19"/>
  <c r="AB100" i="19" s="1"/>
  <c r="A101" i="19"/>
  <c r="C101" i="19"/>
  <c r="D101" i="19"/>
  <c r="E101" i="19"/>
  <c r="I101" i="19"/>
  <c r="J101" i="19" s="1"/>
  <c r="AG101" i="19" s="1"/>
  <c r="K101" i="19" a="1"/>
  <c r="K101" i="19" s="1"/>
  <c r="L101" i="19" s="1"/>
  <c r="N101" i="19"/>
  <c r="O101" i="19"/>
  <c r="P101" i="19"/>
  <c r="U101" i="19"/>
  <c r="T101" i="19"/>
  <c r="W101" i="19"/>
  <c r="X101" i="19"/>
  <c r="Z101" i="19" s="1"/>
  <c r="Y101" i="19" s="1"/>
  <c r="AA101" i="19"/>
  <c r="AB101" i="19" s="1"/>
  <c r="A102" i="19"/>
  <c r="C102" i="19"/>
  <c r="D102" i="19"/>
  <c r="E102" i="19"/>
  <c r="I102" i="19"/>
  <c r="J102" i="19" s="1"/>
  <c r="K102" i="19" a="1"/>
  <c r="K102" i="19" s="1"/>
  <c r="L102" i="19" s="1"/>
  <c r="N102" i="19"/>
  <c r="O102" i="19"/>
  <c r="P102" i="19"/>
  <c r="U102" i="19"/>
  <c r="T102" i="19"/>
  <c r="W102" i="19"/>
  <c r="X102" i="19"/>
  <c r="Z102" i="19" s="1"/>
  <c r="Y102" i="19" s="1"/>
  <c r="AA102" i="19"/>
  <c r="AB102" i="19" s="1"/>
  <c r="A103" i="19"/>
  <c r="C103" i="19"/>
  <c r="D103" i="19"/>
  <c r="E103" i="19"/>
  <c r="I103" i="19"/>
  <c r="J103" i="19" s="1"/>
  <c r="K103" i="19" a="1"/>
  <c r="K103" i="19" s="1"/>
  <c r="L103" i="19" s="1"/>
  <c r="N103" i="19"/>
  <c r="O103" i="19"/>
  <c r="P103" i="19"/>
  <c r="U103" i="19"/>
  <c r="T103" i="19"/>
  <c r="W103" i="19"/>
  <c r="X103" i="19"/>
  <c r="Z103" i="19" s="1"/>
  <c r="Y103" i="19" s="1"/>
  <c r="AA103" i="19"/>
  <c r="AB103" i="19" s="1"/>
  <c r="A104" i="19"/>
  <c r="C104" i="19"/>
  <c r="D104" i="19"/>
  <c r="E104" i="19"/>
  <c r="I104" i="19"/>
  <c r="J104" i="19" s="1"/>
  <c r="K104" i="19" a="1"/>
  <c r="K104" i="19" s="1"/>
  <c r="L104" i="19" s="1"/>
  <c r="N104" i="19"/>
  <c r="O104" i="19"/>
  <c r="P104" i="19"/>
  <c r="U104" i="19"/>
  <c r="T104" i="19"/>
  <c r="W104" i="19"/>
  <c r="X104" i="19"/>
  <c r="Z104" i="19"/>
  <c r="AA104" i="19"/>
  <c r="AB104" i="19" s="1"/>
  <c r="A105" i="19"/>
  <c r="C105" i="19"/>
  <c r="D105" i="19"/>
  <c r="E105" i="19"/>
  <c r="I105" i="19"/>
  <c r="J105" i="19" s="1"/>
  <c r="K105" i="19" a="1"/>
  <c r="K105" i="19" s="1"/>
  <c r="L105" i="19" s="1"/>
  <c r="N105" i="19"/>
  <c r="O105" i="19"/>
  <c r="P105" i="19"/>
  <c r="T105" i="19"/>
  <c r="W105" i="19"/>
  <c r="X105" i="19"/>
  <c r="Z105" i="19" s="1"/>
  <c r="Y105" i="19" s="1"/>
  <c r="AA105" i="19"/>
  <c r="AB105" i="19" s="1"/>
  <c r="A106" i="19"/>
  <c r="C106" i="19"/>
  <c r="D106" i="19"/>
  <c r="E106" i="19"/>
  <c r="I106" i="19"/>
  <c r="J106" i="19" s="1"/>
  <c r="K106" i="19" a="1"/>
  <c r="K106" i="19" s="1"/>
  <c r="L106" i="19" s="1"/>
  <c r="N106" i="19"/>
  <c r="O106" i="19"/>
  <c r="P106" i="19"/>
  <c r="U106" i="19"/>
  <c r="T106" i="19"/>
  <c r="W106" i="19"/>
  <c r="X106" i="19"/>
  <c r="Z106" i="19"/>
  <c r="AA106" i="19"/>
  <c r="AB106" i="19" s="1"/>
  <c r="A107" i="19"/>
  <c r="C107" i="19"/>
  <c r="D107" i="19"/>
  <c r="E107" i="19"/>
  <c r="I107" i="19"/>
  <c r="J107" i="19" s="1"/>
  <c r="K107" i="19" a="1"/>
  <c r="K107" i="19" s="1"/>
  <c r="L107" i="19" s="1"/>
  <c r="N107" i="19"/>
  <c r="O107" i="19"/>
  <c r="P107" i="19"/>
  <c r="U107" i="19"/>
  <c r="T107" i="19"/>
  <c r="W107" i="19"/>
  <c r="X107" i="19"/>
  <c r="Z107" i="19" s="1"/>
  <c r="AA107" i="19"/>
  <c r="AB107" i="19" s="1"/>
  <c r="A108" i="19"/>
  <c r="C108" i="19"/>
  <c r="D108" i="19"/>
  <c r="E108" i="19"/>
  <c r="I108" i="19"/>
  <c r="J108" i="19" s="1"/>
  <c r="K108" i="19" a="1"/>
  <c r="K108" i="19" s="1"/>
  <c r="L108" i="19" s="1"/>
  <c r="N108" i="19"/>
  <c r="O108" i="19"/>
  <c r="P108" i="19"/>
  <c r="U108" i="19"/>
  <c r="T108" i="19"/>
  <c r="W108" i="19"/>
  <c r="X108" i="19"/>
  <c r="Z108" i="19" s="1"/>
  <c r="Y108" i="19" s="1"/>
  <c r="AA108" i="19"/>
  <c r="AB108" i="19" s="1"/>
  <c r="A109" i="19"/>
  <c r="C109" i="19"/>
  <c r="D109" i="19"/>
  <c r="E109" i="19"/>
  <c r="I109" i="19"/>
  <c r="J109" i="19" s="1"/>
  <c r="K109" i="19" a="1"/>
  <c r="K109" i="19" s="1"/>
  <c r="L109" i="19" s="1"/>
  <c r="N109" i="19"/>
  <c r="O109" i="19"/>
  <c r="P109" i="19"/>
  <c r="U109" i="19"/>
  <c r="T109" i="19"/>
  <c r="W109" i="19"/>
  <c r="X109" i="19"/>
  <c r="Z109" i="19" s="1"/>
  <c r="AA109" i="19"/>
  <c r="AB109" i="19" s="1"/>
  <c r="A110" i="19"/>
  <c r="C110" i="19"/>
  <c r="D110" i="19"/>
  <c r="E110" i="19"/>
  <c r="I110" i="19"/>
  <c r="J110" i="19" s="1"/>
  <c r="K110" i="19" a="1"/>
  <c r="K110" i="19" s="1"/>
  <c r="L110" i="19" s="1"/>
  <c r="N110" i="19"/>
  <c r="O110" i="19"/>
  <c r="P110" i="19"/>
  <c r="U110" i="19"/>
  <c r="T110" i="19"/>
  <c r="W110" i="19"/>
  <c r="X110" i="19"/>
  <c r="Z110" i="19" s="1"/>
  <c r="Y110" i="19" s="1"/>
  <c r="AA110" i="19"/>
  <c r="AB110" i="19" s="1"/>
  <c r="A111" i="19"/>
  <c r="C111" i="19"/>
  <c r="D111" i="19"/>
  <c r="E111" i="19"/>
  <c r="I111" i="19"/>
  <c r="J111" i="19" s="1"/>
  <c r="K111" i="19" a="1"/>
  <c r="K111" i="19" s="1"/>
  <c r="L111" i="19" s="1"/>
  <c r="N111" i="19"/>
  <c r="O111" i="19"/>
  <c r="P111" i="19"/>
  <c r="T111" i="19"/>
  <c r="W111" i="19"/>
  <c r="X111" i="19"/>
  <c r="Z111" i="19"/>
  <c r="Y111" i="19" s="1"/>
  <c r="AA111" i="19"/>
  <c r="AB111" i="19" s="1"/>
  <c r="A112" i="19"/>
  <c r="C112" i="19"/>
  <c r="D112" i="19"/>
  <c r="E112" i="19"/>
  <c r="I112" i="19"/>
  <c r="J112" i="19" s="1"/>
  <c r="K112" i="19" a="1"/>
  <c r="K112" i="19" s="1"/>
  <c r="L112" i="19" s="1"/>
  <c r="N112" i="19"/>
  <c r="O112" i="19"/>
  <c r="P112" i="19"/>
  <c r="U112" i="19"/>
  <c r="T112" i="19"/>
  <c r="W112" i="19"/>
  <c r="X112" i="19"/>
  <c r="Z112" i="19"/>
  <c r="AA112" i="19"/>
  <c r="AB112" i="19" s="1"/>
  <c r="A113" i="19"/>
  <c r="C113" i="19"/>
  <c r="D113" i="19"/>
  <c r="E113" i="19"/>
  <c r="I113" i="19"/>
  <c r="J113" i="19" s="1"/>
  <c r="K113" i="19" a="1"/>
  <c r="K113" i="19" s="1"/>
  <c r="L113" i="19" s="1"/>
  <c r="N113" i="19"/>
  <c r="O113" i="19"/>
  <c r="P113" i="19"/>
  <c r="T113" i="19"/>
  <c r="W113" i="19"/>
  <c r="X113" i="19"/>
  <c r="Z113" i="19"/>
  <c r="AA113" i="19"/>
  <c r="AB113" i="19" s="1"/>
  <c r="A114" i="19"/>
  <c r="C114" i="19"/>
  <c r="D114" i="19"/>
  <c r="E114" i="19"/>
  <c r="I114" i="19"/>
  <c r="J114" i="19" s="1"/>
  <c r="K114" i="19" a="1"/>
  <c r="K114" i="19" s="1"/>
  <c r="L114" i="19" s="1"/>
  <c r="N114" i="19"/>
  <c r="O114" i="19"/>
  <c r="P114" i="19"/>
  <c r="U114" i="19"/>
  <c r="T114" i="19"/>
  <c r="W114" i="19"/>
  <c r="X114" i="19"/>
  <c r="Z114" i="19"/>
  <c r="AA114" i="19"/>
  <c r="AB114" i="19" s="1"/>
  <c r="A115" i="19"/>
  <c r="C115" i="19"/>
  <c r="D115" i="19"/>
  <c r="E115" i="19"/>
  <c r="I115" i="19"/>
  <c r="J115" i="19" s="1"/>
  <c r="K115" i="19" a="1"/>
  <c r="K115" i="19" s="1"/>
  <c r="L115" i="19" s="1"/>
  <c r="N115" i="19"/>
  <c r="O115" i="19"/>
  <c r="P115" i="19"/>
  <c r="T115" i="19"/>
  <c r="W115" i="19"/>
  <c r="X115" i="19"/>
  <c r="Z115" i="19" s="1"/>
  <c r="Y115" i="19" s="1"/>
  <c r="AA115" i="19"/>
  <c r="AB115" i="19" s="1"/>
  <c r="A116" i="19"/>
  <c r="C116" i="19"/>
  <c r="D116" i="19"/>
  <c r="E116" i="19"/>
  <c r="I116" i="19"/>
  <c r="J116" i="19" s="1"/>
  <c r="K116" i="19" a="1"/>
  <c r="K116" i="19" s="1"/>
  <c r="L116" i="19" s="1"/>
  <c r="N116" i="19"/>
  <c r="O116" i="19"/>
  <c r="P116" i="19"/>
  <c r="U116" i="19"/>
  <c r="T116" i="19"/>
  <c r="W116" i="19"/>
  <c r="X116" i="19"/>
  <c r="Z116" i="19"/>
  <c r="AA116" i="19"/>
  <c r="AB116" i="19" s="1"/>
  <c r="A117" i="19"/>
  <c r="C117" i="19"/>
  <c r="D117" i="19"/>
  <c r="E117" i="19"/>
  <c r="I117" i="19"/>
  <c r="J117" i="19" s="1"/>
  <c r="K117" i="19" a="1"/>
  <c r="K117" i="19" s="1"/>
  <c r="L117" i="19" s="1"/>
  <c r="N117" i="19"/>
  <c r="O117" i="19"/>
  <c r="P117" i="19"/>
  <c r="T117" i="19"/>
  <c r="W117" i="19"/>
  <c r="X117" i="19"/>
  <c r="Z117" i="19"/>
  <c r="AA117" i="19"/>
  <c r="AB117" i="19" s="1"/>
  <c r="A118" i="19"/>
  <c r="C118" i="19"/>
  <c r="D118" i="19"/>
  <c r="E118" i="19"/>
  <c r="I118" i="19"/>
  <c r="J118" i="19" s="1"/>
  <c r="AG118" i="19" s="1"/>
  <c r="K118" i="19" a="1"/>
  <c r="K118" i="19" s="1"/>
  <c r="L118" i="19" s="1"/>
  <c r="N118" i="19"/>
  <c r="O118" i="19"/>
  <c r="P118" i="19"/>
  <c r="U118" i="19"/>
  <c r="T118" i="19"/>
  <c r="W118" i="19"/>
  <c r="X118" i="19"/>
  <c r="Z118" i="19"/>
  <c r="AA118" i="19"/>
  <c r="AB118" i="19" s="1"/>
  <c r="A119" i="19"/>
  <c r="C119" i="19"/>
  <c r="D119" i="19"/>
  <c r="E119" i="19"/>
  <c r="I119" i="19"/>
  <c r="J119" i="19" s="1"/>
  <c r="K119" i="19" a="1"/>
  <c r="K119" i="19" s="1"/>
  <c r="L119" i="19" s="1"/>
  <c r="N119" i="19"/>
  <c r="O119" i="19"/>
  <c r="P119" i="19"/>
  <c r="U119" i="19"/>
  <c r="T119" i="19"/>
  <c r="W119" i="19"/>
  <c r="X119" i="19"/>
  <c r="Z119" i="19"/>
  <c r="AA119" i="19"/>
  <c r="AB119" i="19" s="1"/>
  <c r="A120" i="19"/>
  <c r="C120" i="19"/>
  <c r="D120" i="19"/>
  <c r="E120" i="19"/>
  <c r="I120" i="19"/>
  <c r="J120" i="19" s="1"/>
  <c r="K120" i="19" a="1"/>
  <c r="K120" i="19" s="1"/>
  <c r="L120" i="19" s="1"/>
  <c r="N120" i="19"/>
  <c r="O120" i="19"/>
  <c r="P120" i="19"/>
  <c r="T120" i="19"/>
  <c r="W120" i="19"/>
  <c r="X120" i="19"/>
  <c r="Z120" i="19" s="1"/>
  <c r="Y120" i="19" s="1"/>
  <c r="AA120" i="19"/>
  <c r="AB120" i="19" s="1"/>
  <c r="A121" i="19"/>
  <c r="C121" i="19"/>
  <c r="D121" i="19"/>
  <c r="E121" i="19"/>
  <c r="I121" i="19"/>
  <c r="J121" i="19" s="1"/>
  <c r="K121" i="19" a="1"/>
  <c r="K121" i="19" s="1"/>
  <c r="L121" i="19" s="1"/>
  <c r="N121" i="19"/>
  <c r="O121" i="19"/>
  <c r="P121" i="19"/>
  <c r="U121" i="19"/>
  <c r="T121" i="19"/>
  <c r="W121" i="19"/>
  <c r="X121" i="19"/>
  <c r="Z121" i="19" s="1"/>
  <c r="Y121" i="19" s="1"/>
  <c r="AA121" i="19"/>
  <c r="AB121" i="19" s="1"/>
  <c r="A122" i="19"/>
  <c r="C122" i="19"/>
  <c r="D122" i="19"/>
  <c r="E122" i="19"/>
  <c r="I122" i="19"/>
  <c r="J122" i="19" s="1"/>
  <c r="AG122" i="19" s="1"/>
  <c r="K122" i="19" a="1"/>
  <c r="K122" i="19" s="1"/>
  <c r="L122" i="19" s="1"/>
  <c r="N122" i="19"/>
  <c r="O122" i="19"/>
  <c r="P122" i="19"/>
  <c r="U122" i="19"/>
  <c r="T122" i="19"/>
  <c r="W122" i="19"/>
  <c r="X122" i="19"/>
  <c r="Z122" i="19"/>
  <c r="AA122" i="19"/>
  <c r="AB122" i="19" s="1"/>
  <c r="A123" i="19"/>
  <c r="C123" i="19"/>
  <c r="D123" i="19"/>
  <c r="E123" i="19"/>
  <c r="I123" i="19"/>
  <c r="J123" i="19" s="1"/>
  <c r="AG123" i="19" s="1"/>
  <c r="K123" i="19" a="1"/>
  <c r="K123" i="19" s="1"/>
  <c r="L123" i="19" s="1"/>
  <c r="N123" i="19"/>
  <c r="O123" i="19"/>
  <c r="P123" i="19"/>
  <c r="U123" i="19"/>
  <c r="T123" i="19"/>
  <c r="W123" i="19"/>
  <c r="X123" i="19"/>
  <c r="Z123" i="19" s="1"/>
  <c r="AA123" i="19"/>
  <c r="AB123" i="19" s="1"/>
  <c r="A124" i="19"/>
  <c r="C124" i="19"/>
  <c r="D124" i="19"/>
  <c r="E124" i="19"/>
  <c r="I124" i="19"/>
  <c r="J124" i="19" s="1"/>
  <c r="AG124" i="19" s="1"/>
  <c r="K124" i="19" a="1"/>
  <c r="K124" i="19" s="1"/>
  <c r="L124" i="19" s="1"/>
  <c r="N124" i="19"/>
  <c r="O124" i="19"/>
  <c r="P124" i="19"/>
  <c r="U124" i="19"/>
  <c r="T124" i="19"/>
  <c r="W124" i="19"/>
  <c r="X124" i="19"/>
  <c r="Z124" i="19" s="1"/>
  <c r="Y124" i="19" s="1"/>
  <c r="AA124" i="19"/>
  <c r="AB124" i="19" s="1"/>
  <c r="A125" i="19"/>
  <c r="C125" i="19"/>
  <c r="D125" i="19"/>
  <c r="E125" i="19"/>
  <c r="I125" i="19"/>
  <c r="J125" i="19" s="1"/>
  <c r="K125" i="19" a="1"/>
  <c r="K125" i="19" s="1"/>
  <c r="L125" i="19" s="1"/>
  <c r="N125" i="19"/>
  <c r="O125" i="19"/>
  <c r="P125" i="19"/>
  <c r="T125" i="19"/>
  <c r="W125" i="19"/>
  <c r="X125" i="19"/>
  <c r="Z125" i="19" s="1"/>
  <c r="Y125" i="19" s="1"/>
  <c r="AA125" i="19"/>
  <c r="AB125" i="19" s="1"/>
  <c r="A126" i="19"/>
  <c r="C126" i="19"/>
  <c r="D126" i="19"/>
  <c r="E126" i="19"/>
  <c r="I126" i="19"/>
  <c r="J126" i="19" s="1"/>
  <c r="AG126" i="19" s="1"/>
  <c r="K126" i="19" a="1"/>
  <c r="K126" i="19" s="1"/>
  <c r="L126" i="19" s="1"/>
  <c r="N126" i="19"/>
  <c r="O126" i="19"/>
  <c r="P126" i="19"/>
  <c r="T126" i="19"/>
  <c r="W126" i="19"/>
  <c r="X126" i="19"/>
  <c r="Z126" i="19" s="1"/>
  <c r="AA126" i="19"/>
  <c r="AB126" i="19" s="1"/>
  <c r="A127" i="19"/>
  <c r="C127" i="19"/>
  <c r="D127" i="19"/>
  <c r="E127" i="19"/>
  <c r="I127" i="19"/>
  <c r="J127" i="19" s="1"/>
  <c r="K127" i="19" a="1"/>
  <c r="K127" i="19" s="1"/>
  <c r="L127" i="19" s="1"/>
  <c r="N127" i="19"/>
  <c r="O127" i="19"/>
  <c r="P127" i="19"/>
  <c r="U127" i="19"/>
  <c r="T127" i="19"/>
  <c r="W127" i="19"/>
  <c r="X127" i="19"/>
  <c r="Z127" i="19"/>
  <c r="AA127" i="19"/>
  <c r="AB127" i="19" s="1"/>
  <c r="A128" i="19"/>
  <c r="C128" i="19"/>
  <c r="D128" i="19"/>
  <c r="E128" i="19"/>
  <c r="I128" i="19"/>
  <c r="J128" i="19" s="1"/>
  <c r="AG128" i="19" s="1"/>
  <c r="K128" i="19" a="1"/>
  <c r="K128" i="19" s="1"/>
  <c r="L128" i="19" s="1"/>
  <c r="N128" i="19"/>
  <c r="O128" i="19"/>
  <c r="P128" i="19"/>
  <c r="T128" i="19"/>
  <c r="W128" i="19"/>
  <c r="X128" i="19"/>
  <c r="Z128" i="19" s="1"/>
  <c r="AA128" i="19"/>
  <c r="AB128" i="19" s="1"/>
  <c r="A129" i="19"/>
  <c r="C129" i="19"/>
  <c r="D129" i="19"/>
  <c r="E129" i="19"/>
  <c r="I129" i="19"/>
  <c r="J129" i="19" s="1"/>
  <c r="AG129" i="19" s="1"/>
  <c r="K129" i="19" a="1"/>
  <c r="K129" i="19" s="1"/>
  <c r="L129" i="19" s="1"/>
  <c r="N129" i="19"/>
  <c r="O129" i="19"/>
  <c r="P129" i="19"/>
  <c r="T129" i="19"/>
  <c r="W129" i="19"/>
  <c r="X129" i="19"/>
  <c r="Z129" i="19"/>
  <c r="AA129" i="19"/>
  <c r="AB129" i="19" s="1"/>
  <c r="A130" i="19"/>
  <c r="C130" i="19"/>
  <c r="D130" i="19"/>
  <c r="E130" i="19"/>
  <c r="I130" i="19"/>
  <c r="J130" i="19"/>
  <c r="AG130" i="19" s="1"/>
  <c r="K130" i="19" a="1"/>
  <c r="K130" i="19" s="1"/>
  <c r="L130" i="19" s="1"/>
  <c r="N130" i="19"/>
  <c r="O130" i="19"/>
  <c r="P130" i="19"/>
  <c r="T130" i="19"/>
  <c r="W130" i="19"/>
  <c r="X130" i="19"/>
  <c r="Z130" i="19" s="1"/>
  <c r="AA130" i="19"/>
  <c r="AB130" i="19" s="1"/>
  <c r="A131" i="19"/>
  <c r="C131" i="19"/>
  <c r="D131" i="19"/>
  <c r="E131" i="19"/>
  <c r="I131" i="19"/>
  <c r="J131" i="19" s="1"/>
  <c r="AG131" i="19" s="1"/>
  <c r="K131" i="19" a="1"/>
  <c r="K131" i="19" s="1"/>
  <c r="L131" i="19" s="1"/>
  <c r="N131" i="19"/>
  <c r="O131" i="19"/>
  <c r="P131" i="19"/>
  <c r="T131" i="19"/>
  <c r="W131" i="19"/>
  <c r="X131" i="19"/>
  <c r="Z131" i="19" s="1"/>
  <c r="AA131" i="19"/>
  <c r="AB131" i="19" s="1"/>
  <c r="A132" i="19"/>
  <c r="C132" i="19"/>
  <c r="D132" i="19"/>
  <c r="E132" i="19"/>
  <c r="I132" i="19"/>
  <c r="J132" i="19"/>
  <c r="AG132" i="19" s="1"/>
  <c r="K132" i="19" a="1"/>
  <c r="K132" i="19" s="1"/>
  <c r="L132" i="19" s="1"/>
  <c r="N132" i="19"/>
  <c r="O132" i="19"/>
  <c r="P132" i="19"/>
  <c r="T132" i="19"/>
  <c r="W132" i="19"/>
  <c r="X132" i="19"/>
  <c r="Z132" i="19" s="1"/>
  <c r="AA132" i="19"/>
  <c r="AB132" i="19" s="1"/>
  <c r="A133" i="19"/>
  <c r="C133" i="19"/>
  <c r="D133" i="19"/>
  <c r="E133" i="19"/>
  <c r="I133" i="19"/>
  <c r="J133" i="19" s="1"/>
  <c r="AG133" i="19" s="1"/>
  <c r="K133" i="19" a="1"/>
  <c r="K133" i="19" s="1"/>
  <c r="L133" i="19" s="1"/>
  <c r="N133" i="19"/>
  <c r="O133" i="19"/>
  <c r="P133" i="19"/>
  <c r="T133" i="19"/>
  <c r="W133" i="19"/>
  <c r="X133" i="19"/>
  <c r="Z133" i="19" s="1"/>
  <c r="AA133" i="19"/>
  <c r="AB133" i="19" s="1"/>
  <c r="A134" i="19"/>
  <c r="C134" i="19"/>
  <c r="D134" i="19"/>
  <c r="E134" i="19"/>
  <c r="I134" i="19"/>
  <c r="J134" i="19" s="1"/>
  <c r="AG134" i="19" s="1"/>
  <c r="K134" i="19" a="1"/>
  <c r="K134" i="19" s="1"/>
  <c r="L134" i="19" s="1"/>
  <c r="N134" i="19"/>
  <c r="O134" i="19"/>
  <c r="P134" i="19"/>
  <c r="T134" i="19"/>
  <c r="W134" i="19"/>
  <c r="X134" i="19"/>
  <c r="Z134" i="19"/>
  <c r="AA134" i="19"/>
  <c r="AB134" i="19" s="1"/>
  <c r="A135" i="19"/>
  <c r="C135" i="19"/>
  <c r="D135" i="19"/>
  <c r="E135" i="19"/>
  <c r="I135" i="19"/>
  <c r="J135" i="19" s="1"/>
  <c r="AG135" i="19" s="1"/>
  <c r="K135" i="19" a="1"/>
  <c r="K135" i="19" s="1"/>
  <c r="L135" i="19" s="1"/>
  <c r="N135" i="19"/>
  <c r="O135" i="19"/>
  <c r="P135" i="19"/>
  <c r="U135" i="19"/>
  <c r="T135" i="19"/>
  <c r="W135" i="19"/>
  <c r="X135" i="19"/>
  <c r="Z135" i="19" s="1"/>
  <c r="AA135" i="19"/>
  <c r="AB135" i="19" s="1"/>
  <c r="A136" i="19"/>
  <c r="C136" i="19"/>
  <c r="D136" i="19"/>
  <c r="E136" i="19"/>
  <c r="I136" i="19"/>
  <c r="J136" i="19" s="1"/>
  <c r="AG136" i="19" s="1"/>
  <c r="K136" i="19" a="1"/>
  <c r="K136" i="19" s="1"/>
  <c r="L136" i="19" s="1"/>
  <c r="N136" i="19"/>
  <c r="O136" i="19"/>
  <c r="P136" i="19"/>
  <c r="U136" i="19"/>
  <c r="T136" i="19"/>
  <c r="W136" i="19"/>
  <c r="X136" i="19"/>
  <c r="Z136" i="19"/>
  <c r="AA136" i="19"/>
  <c r="AB136" i="19" s="1"/>
  <c r="A137" i="19"/>
  <c r="C137" i="19"/>
  <c r="D137" i="19"/>
  <c r="E137" i="19"/>
  <c r="I137" i="19"/>
  <c r="J137" i="19" s="1"/>
  <c r="AG137" i="19" s="1"/>
  <c r="K137" i="19" a="1"/>
  <c r="K137" i="19" s="1"/>
  <c r="L137" i="19" s="1"/>
  <c r="N137" i="19"/>
  <c r="O137" i="19"/>
  <c r="P137" i="19"/>
  <c r="T137" i="19"/>
  <c r="W137" i="19"/>
  <c r="X137" i="19"/>
  <c r="Z137" i="19"/>
  <c r="AA137" i="19"/>
  <c r="AB137" i="19" s="1"/>
  <c r="A138" i="19"/>
  <c r="C138" i="19"/>
  <c r="D138" i="19"/>
  <c r="E138" i="19"/>
  <c r="I138" i="19"/>
  <c r="J138" i="19" s="1"/>
  <c r="AG138" i="19" s="1"/>
  <c r="K138" i="19" a="1"/>
  <c r="K138" i="19" s="1"/>
  <c r="L138" i="19" s="1"/>
  <c r="N138" i="19"/>
  <c r="O138" i="19"/>
  <c r="P138" i="19"/>
  <c r="T138" i="19"/>
  <c r="W138" i="19"/>
  <c r="X138" i="19"/>
  <c r="Z138" i="19"/>
  <c r="AA138" i="19"/>
  <c r="AB138" i="19" s="1"/>
  <c r="A139" i="19"/>
  <c r="C139" i="19"/>
  <c r="D139" i="19"/>
  <c r="E139" i="19"/>
  <c r="I139" i="19"/>
  <c r="J139" i="19" s="1"/>
  <c r="K139" i="19" a="1"/>
  <c r="K139" i="19" s="1"/>
  <c r="L139" i="19" s="1"/>
  <c r="N139" i="19"/>
  <c r="O139" i="19"/>
  <c r="P139" i="19"/>
  <c r="U139" i="19"/>
  <c r="T139" i="19"/>
  <c r="W139" i="19"/>
  <c r="X139" i="19"/>
  <c r="Z139" i="19" s="1"/>
  <c r="Y139" i="19" s="1"/>
  <c r="AA139" i="19"/>
  <c r="AB139" i="19" s="1"/>
  <c r="A140" i="19"/>
  <c r="C140" i="19"/>
  <c r="D140" i="19"/>
  <c r="E140" i="19"/>
  <c r="I140" i="19"/>
  <c r="J140" i="19" s="1"/>
  <c r="AG140" i="19" s="1"/>
  <c r="K140" i="19" a="1"/>
  <c r="K140" i="19" s="1"/>
  <c r="L140" i="19" s="1"/>
  <c r="N140" i="19"/>
  <c r="O140" i="19"/>
  <c r="P140" i="19"/>
  <c r="U140" i="19"/>
  <c r="T140" i="19"/>
  <c r="W140" i="19"/>
  <c r="X140" i="19"/>
  <c r="Z140" i="19"/>
  <c r="AA140" i="19"/>
  <c r="AB140" i="19" s="1"/>
  <c r="A141" i="19"/>
  <c r="C141" i="19"/>
  <c r="D141" i="19"/>
  <c r="E141" i="19"/>
  <c r="I141" i="19"/>
  <c r="J141" i="19" s="1"/>
  <c r="K141" i="19" a="1"/>
  <c r="K141" i="19" s="1"/>
  <c r="L141" i="19" s="1"/>
  <c r="N141" i="19"/>
  <c r="O141" i="19"/>
  <c r="P141" i="19"/>
  <c r="T141" i="19"/>
  <c r="W141" i="19"/>
  <c r="X141" i="19"/>
  <c r="Z141" i="19" s="1"/>
  <c r="Y141" i="19" s="1"/>
  <c r="AA141" i="19"/>
  <c r="AB141" i="19" s="1"/>
  <c r="A142" i="19"/>
  <c r="C142" i="19"/>
  <c r="D142" i="19"/>
  <c r="E142" i="19"/>
  <c r="I142" i="19"/>
  <c r="J142" i="19" s="1"/>
  <c r="AG142" i="19" s="1"/>
  <c r="K142" i="19" a="1"/>
  <c r="K142" i="19" s="1"/>
  <c r="L142" i="19" s="1"/>
  <c r="N142" i="19"/>
  <c r="O142" i="19"/>
  <c r="P142" i="19"/>
  <c r="U142" i="19"/>
  <c r="T142" i="19"/>
  <c r="W142" i="19"/>
  <c r="X142" i="19"/>
  <c r="Z142" i="19"/>
  <c r="AA142" i="19"/>
  <c r="AB142" i="19" s="1"/>
  <c r="A143" i="19"/>
  <c r="C143" i="19"/>
  <c r="D143" i="19"/>
  <c r="E143" i="19"/>
  <c r="I143" i="19"/>
  <c r="J143" i="19" s="1"/>
  <c r="K143" i="19" a="1"/>
  <c r="K143" i="19" s="1"/>
  <c r="L143" i="19" s="1"/>
  <c r="N143" i="19"/>
  <c r="O143" i="19"/>
  <c r="P143" i="19"/>
  <c r="U143" i="19"/>
  <c r="T143" i="19"/>
  <c r="W143" i="19"/>
  <c r="X143" i="19"/>
  <c r="Z143" i="19" s="1"/>
  <c r="Y143" i="19" s="1"/>
  <c r="AA143" i="19"/>
  <c r="AB143" i="19" s="1"/>
  <c r="A144" i="19"/>
  <c r="C144" i="19"/>
  <c r="D144" i="19"/>
  <c r="E144" i="19"/>
  <c r="I144" i="19"/>
  <c r="J144" i="19" s="1"/>
  <c r="AG144" i="19" s="1"/>
  <c r="K144" i="19" a="1"/>
  <c r="K144" i="19" s="1"/>
  <c r="L144" i="19" s="1"/>
  <c r="N144" i="19"/>
  <c r="O144" i="19"/>
  <c r="P144" i="19"/>
  <c r="T144" i="19"/>
  <c r="W144" i="19"/>
  <c r="X144" i="19"/>
  <c r="Z144" i="19"/>
  <c r="AA144" i="19"/>
  <c r="AB144" i="19" s="1"/>
  <c r="A145" i="19"/>
  <c r="C145" i="19"/>
  <c r="D145" i="19"/>
  <c r="E145" i="19"/>
  <c r="I145" i="19"/>
  <c r="J145" i="19" s="1"/>
  <c r="K145" i="19" a="1"/>
  <c r="K145" i="19" s="1"/>
  <c r="L145" i="19" s="1"/>
  <c r="N145" i="19"/>
  <c r="O145" i="19"/>
  <c r="P145" i="19"/>
  <c r="T145" i="19"/>
  <c r="W145" i="19"/>
  <c r="X145" i="19"/>
  <c r="Z145" i="19" s="1"/>
  <c r="Y145" i="19" s="1"/>
  <c r="AA145" i="19"/>
  <c r="AB145" i="19" s="1"/>
  <c r="A146" i="19"/>
  <c r="C146" i="19"/>
  <c r="D146" i="19"/>
  <c r="E146" i="19"/>
  <c r="I146" i="19"/>
  <c r="J146" i="19" s="1"/>
  <c r="K146" i="19" a="1"/>
  <c r="K146" i="19" s="1"/>
  <c r="L146" i="19" s="1"/>
  <c r="N146" i="19"/>
  <c r="O146" i="19"/>
  <c r="P146" i="19"/>
  <c r="U146" i="19"/>
  <c r="T146" i="19"/>
  <c r="W146" i="19"/>
  <c r="X146" i="19"/>
  <c r="Z146" i="19" s="1"/>
  <c r="Y146" i="19" s="1"/>
  <c r="AA146" i="19"/>
  <c r="AB146" i="19" s="1"/>
  <c r="A147" i="19"/>
  <c r="C147" i="19"/>
  <c r="D147" i="19"/>
  <c r="E147" i="19"/>
  <c r="I147" i="19"/>
  <c r="J147" i="19" s="1"/>
  <c r="AG147" i="19" s="1"/>
  <c r="K147" i="19" a="1"/>
  <c r="K147" i="19" s="1"/>
  <c r="L147" i="19" s="1"/>
  <c r="N147" i="19"/>
  <c r="O147" i="19"/>
  <c r="P147" i="19"/>
  <c r="U147" i="19"/>
  <c r="T147" i="19"/>
  <c r="W147" i="19"/>
  <c r="X147" i="19"/>
  <c r="Z147" i="19" s="1"/>
  <c r="Y147" i="19" s="1"/>
  <c r="AA147" i="19"/>
  <c r="AB147" i="19" s="1"/>
  <c r="A148" i="19"/>
  <c r="C148" i="19"/>
  <c r="D148" i="19"/>
  <c r="E148" i="19"/>
  <c r="I148" i="19"/>
  <c r="J148" i="19" s="1"/>
  <c r="K148" i="19" a="1"/>
  <c r="K148" i="19" s="1"/>
  <c r="L148" i="19" s="1"/>
  <c r="N148" i="19"/>
  <c r="O148" i="19"/>
  <c r="P148" i="19"/>
  <c r="T148" i="19"/>
  <c r="W148" i="19"/>
  <c r="X148" i="19"/>
  <c r="Z148" i="19" s="1"/>
  <c r="Y148" i="19" s="1"/>
  <c r="AA148" i="19"/>
  <c r="AB148" i="19" s="1"/>
  <c r="A149" i="19"/>
  <c r="C149" i="19"/>
  <c r="D149" i="19"/>
  <c r="E149" i="19"/>
  <c r="I149" i="19"/>
  <c r="J149" i="19" s="1"/>
  <c r="AG149" i="19" s="1"/>
  <c r="K149" i="19" a="1"/>
  <c r="K149" i="19" s="1"/>
  <c r="L149" i="19" s="1"/>
  <c r="N149" i="19"/>
  <c r="O149" i="19"/>
  <c r="P149" i="19"/>
  <c r="U149" i="19"/>
  <c r="T149" i="19"/>
  <c r="W149" i="19"/>
  <c r="X149" i="19"/>
  <c r="Z149" i="19" s="1"/>
  <c r="Y149" i="19" s="1"/>
  <c r="AA149" i="19"/>
  <c r="AB149" i="19" s="1"/>
  <c r="A150" i="19"/>
  <c r="C150" i="19"/>
  <c r="D150" i="19"/>
  <c r="E150" i="19"/>
  <c r="I150" i="19"/>
  <c r="J150" i="19" s="1"/>
  <c r="AG150" i="19" s="1"/>
  <c r="K150" i="19" a="1"/>
  <c r="K150" i="19" s="1"/>
  <c r="L150" i="19" s="1"/>
  <c r="N150" i="19"/>
  <c r="O150" i="19"/>
  <c r="P150" i="19"/>
  <c r="U150" i="19"/>
  <c r="T150" i="19"/>
  <c r="W150" i="19"/>
  <c r="X150" i="19"/>
  <c r="Z150" i="19"/>
  <c r="AA150" i="19"/>
  <c r="AB150" i="19" s="1"/>
  <c r="A151" i="19"/>
  <c r="C151" i="19"/>
  <c r="D151" i="19"/>
  <c r="E151" i="19"/>
  <c r="I151" i="19"/>
  <c r="J151" i="19" s="1"/>
  <c r="AG151" i="19" s="1"/>
  <c r="K151" i="19" a="1"/>
  <c r="K151" i="19" s="1"/>
  <c r="L151" i="19" s="1"/>
  <c r="N151" i="19"/>
  <c r="O151" i="19"/>
  <c r="P151" i="19"/>
  <c r="T151" i="19"/>
  <c r="W151" i="19"/>
  <c r="X151" i="19"/>
  <c r="Z151" i="19" s="1"/>
  <c r="Y151" i="19" s="1"/>
  <c r="AA151" i="19"/>
  <c r="AB151" i="19" s="1"/>
  <c r="A152" i="19"/>
  <c r="C152" i="19"/>
  <c r="D152" i="19"/>
  <c r="E152" i="19"/>
  <c r="I152" i="19"/>
  <c r="J152" i="19" s="1"/>
  <c r="AG152" i="19" s="1"/>
  <c r="K152" i="19" a="1"/>
  <c r="K152" i="19" s="1"/>
  <c r="L152" i="19" s="1"/>
  <c r="N152" i="19"/>
  <c r="O152" i="19"/>
  <c r="P152" i="19"/>
  <c r="U152" i="19"/>
  <c r="T152" i="19"/>
  <c r="W152" i="19"/>
  <c r="X152" i="19"/>
  <c r="Z152" i="19"/>
  <c r="AA152" i="19"/>
  <c r="AB152" i="19" s="1"/>
  <c r="A153" i="19"/>
  <c r="C153" i="19"/>
  <c r="D153" i="19"/>
  <c r="E153" i="19"/>
  <c r="I153" i="19"/>
  <c r="J153" i="19" s="1"/>
  <c r="AG153" i="19" s="1"/>
  <c r="K153" i="19" a="1"/>
  <c r="K153" i="19" s="1"/>
  <c r="L153" i="19" s="1"/>
  <c r="N153" i="19"/>
  <c r="O153" i="19"/>
  <c r="P153" i="19"/>
  <c r="U153" i="19"/>
  <c r="T153" i="19"/>
  <c r="W153" i="19"/>
  <c r="X153" i="19"/>
  <c r="Z153" i="19"/>
  <c r="AA153" i="19"/>
  <c r="AB153" i="19" s="1"/>
  <c r="A154" i="19"/>
  <c r="C154" i="19"/>
  <c r="D154" i="19"/>
  <c r="E154" i="19"/>
  <c r="I154" i="19"/>
  <c r="J154" i="19" s="1"/>
  <c r="AG154" i="19" s="1"/>
  <c r="K154" i="19" a="1"/>
  <c r="K154" i="19" s="1"/>
  <c r="L154" i="19" s="1"/>
  <c r="N154" i="19"/>
  <c r="O154" i="19"/>
  <c r="P154" i="19"/>
  <c r="U154" i="19"/>
  <c r="T154" i="19"/>
  <c r="W154" i="19"/>
  <c r="X154" i="19"/>
  <c r="Z154" i="19"/>
  <c r="AA154" i="19"/>
  <c r="AB154" i="19" s="1"/>
  <c r="A155" i="19"/>
  <c r="C155" i="19"/>
  <c r="D155" i="19"/>
  <c r="E155" i="19"/>
  <c r="I155" i="19"/>
  <c r="J155" i="19" s="1"/>
  <c r="K155" i="19" a="1"/>
  <c r="K155" i="19" s="1"/>
  <c r="L155" i="19" s="1"/>
  <c r="N155" i="19"/>
  <c r="O155" i="19"/>
  <c r="P155" i="19"/>
  <c r="T155" i="19"/>
  <c r="W155" i="19"/>
  <c r="X155" i="19"/>
  <c r="Z155" i="19"/>
  <c r="AA155" i="19"/>
  <c r="AB155" i="19" s="1"/>
  <c r="A156" i="19"/>
  <c r="C156" i="19"/>
  <c r="D156" i="19"/>
  <c r="E156" i="19"/>
  <c r="I156" i="19"/>
  <c r="J156" i="19" s="1"/>
  <c r="AG156" i="19" s="1"/>
  <c r="K156" i="19" a="1"/>
  <c r="K156" i="19" s="1"/>
  <c r="L156" i="19" s="1"/>
  <c r="N156" i="19"/>
  <c r="O156" i="19"/>
  <c r="P156" i="19"/>
  <c r="U156" i="19"/>
  <c r="T156" i="19"/>
  <c r="W156" i="19"/>
  <c r="X156" i="19"/>
  <c r="Z156" i="19"/>
  <c r="AA156" i="19"/>
  <c r="AB156" i="19" s="1"/>
  <c r="A157" i="19"/>
  <c r="C157" i="19"/>
  <c r="D157" i="19"/>
  <c r="E157" i="19"/>
  <c r="I157" i="19"/>
  <c r="J157" i="19" s="1"/>
  <c r="AG157" i="19" s="1"/>
  <c r="K157" i="19" a="1"/>
  <c r="K157" i="19" s="1"/>
  <c r="L157" i="19" s="1"/>
  <c r="N157" i="19"/>
  <c r="O157" i="19"/>
  <c r="P157" i="19"/>
  <c r="T157" i="19"/>
  <c r="W157" i="19"/>
  <c r="X157" i="19"/>
  <c r="Z157" i="19"/>
  <c r="Y157" i="19" s="1"/>
  <c r="AA157" i="19"/>
  <c r="AB157" i="19" s="1"/>
  <c r="A158" i="19"/>
  <c r="C158" i="19"/>
  <c r="D158" i="19"/>
  <c r="E158" i="19"/>
  <c r="I158" i="19"/>
  <c r="J158" i="19" s="1"/>
  <c r="AG158" i="19" s="1"/>
  <c r="K158" i="19" a="1"/>
  <c r="K158" i="19" s="1"/>
  <c r="L158" i="19" s="1"/>
  <c r="N158" i="19"/>
  <c r="O158" i="19"/>
  <c r="P158" i="19"/>
  <c r="U158" i="19"/>
  <c r="T158" i="19"/>
  <c r="W158" i="19"/>
  <c r="X158" i="19"/>
  <c r="Z158" i="19"/>
  <c r="AA158" i="19"/>
  <c r="AB158" i="19" s="1"/>
  <c r="A159" i="19"/>
  <c r="C159" i="19"/>
  <c r="D159" i="19"/>
  <c r="E159" i="19"/>
  <c r="I159" i="19"/>
  <c r="J159" i="19" s="1"/>
  <c r="K159" i="19" a="1"/>
  <c r="K159" i="19" s="1"/>
  <c r="L159" i="19" s="1"/>
  <c r="N159" i="19"/>
  <c r="O159" i="19"/>
  <c r="P159" i="19"/>
  <c r="U159" i="19"/>
  <c r="T159" i="19"/>
  <c r="W159" i="19"/>
  <c r="X159" i="19"/>
  <c r="Z159" i="19"/>
  <c r="AA159" i="19"/>
  <c r="AB159" i="19" s="1"/>
  <c r="A160" i="19"/>
  <c r="C160" i="19"/>
  <c r="D160" i="19"/>
  <c r="E160" i="19"/>
  <c r="I160" i="19"/>
  <c r="J160" i="19" s="1"/>
  <c r="AG160" i="19" s="1"/>
  <c r="K160" i="19" a="1"/>
  <c r="K160" i="19" s="1"/>
  <c r="L160" i="19" s="1"/>
  <c r="N160" i="19"/>
  <c r="O160" i="19"/>
  <c r="P160" i="19"/>
  <c r="U160" i="19"/>
  <c r="T160" i="19"/>
  <c r="W160" i="19"/>
  <c r="X160" i="19"/>
  <c r="Z160" i="19"/>
  <c r="AA160" i="19"/>
  <c r="AB160" i="19" s="1"/>
  <c r="A161" i="19"/>
  <c r="C161" i="19"/>
  <c r="D161" i="19"/>
  <c r="E161" i="19"/>
  <c r="I161" i="19"/>
  <c r="J161" i="19" s="1"/>
  <c r="AG161" i="19" s="1"/>
  <c r="K161" i="19" a="1"/>
  <c r="K161" i="19" s="1"/>
  <c r="L161" i="19" s="1"/>
  <c r="N161" i="19"/>
  <c r="O161" i="19"/>
  <c r="P161" i="19"/>
  <c r="U161" i="19"/>
  <c r="T161" i="19"/>
  <c r="W161" i="19"/>
  <c r="X161" i="19"/>
  <c r="Z161" i="19"/>
  <c r="AA161" i="19"/>
  <c r="AB161" i="19" s="1"/>
  <c r="A162" i="19"/>
  <c r="C162" i="19"/>
  <c r="D162" i="19"/>
  <c r="E162" i="19"/>
  <c r="I162" i="19"/>
  <c r="J162" i="19" s="1"/>
  <c r="AG162" i="19" s="1"/>
  <c r="K162" i="19" a="1"/>
  <c r="K162" i="19" s="1"/>
  <c r="L162" i="19" s="1"/>
  <c r="N162" i="19"/>
  <c r="O162" i="19"/>
  <c r="P162" i="19"/>
  <c r="U162" i="19"/>
  <c r="T162" i="19"/>
  <c r="W162" i="19"/>
  <c r="X162" i="19"/>
  <c r="Z162" i="19"/>
  <c r="AA162" i="19"/>
  <c r="AB162" i="19" s="1"/>
  <c r="A163" i="19"/>
  <c r="C163" i="19"/>
  <c r="D163" i="19"/>
  <c r="E163" i="19"/>
  <c r="I163" i="19"/>
  <c r="J163" i="19" s="1"/>
  <c r="K163" i="19" a="1"/>
  <c r="K163" i="19" s="1"/>
  <c r="L163" i="19" s="1"/>
  <c r="N163" i="19"/>
  <c r="O163" i="19"/>
  <c r="P163" i="19"/>
  <c r="T163" i="19"/>
  <c r="W163" i="19"/>
  <c r="X163" i="19"/>
  <c r="Z163" i="19" s="1"/>
  <c r="Y163" i="19" s="1"/>
  <c r="AA163" i="19"/>
  <c r="AB163" i="19" s="1"/>
  <c r="A164" i="19"/>
  <c r="C164" i="19"/>
  <c r="D164" i="19"/>
  <c r="E164" i="19"/>
  <c r="I164" i="19"/>
  <c r="J164" i="19" s="1"/>
  <c r="K164" i="19" a="1"/>
  <c r="K164" i="19" s="1"/>
  <c r="L164" i="19" s="1"/>
  <c r="N164" i="19"/>
  <c r="O164" i="19"/>
  <c r="P164" i="19"/>
  <c r="V164" i="19"/>
  <c r="T164" i="19"/>
  <c r="W164" i="19"/>
  <c r="X164" i="19"/>
  <c r="Z164" i="19"/>
  <c r="AA164" i="19"/>
  <c r="AB164" i="19" s="1"/>
  <c r="A165" i="19"/>
  <c r="C165" i="19"/>
  <c r="D165" i="19"/>
  <c r="E165" i="19"/>
  <c r="I165" i="19"/>
  <c r="J165" i="19" s="1"/>
  <c r="AG165" i="19" s="1"/>
  <c r="K165" i="19" a="1"/>
  <c r="K165" i="19" s="1"/>
  <c r="L165" i="19" s="1"/>
  <c r="N165" i="19"/>
  <c r="O165" i="19"/>
  <c r="P165" i="19"/>
  <c r="T165" i="19"/>
  <c r="W165" i="19"/>
  <c r="X165" i="19"/>
  <c r="Z165" i="19"/>
  <c r="AA165" i="19"/>
  <c r="AB165" i="19" s="1"/>
  <c r="A166" i="19"/>
  <c r="C166" i="19"/>
  <c r="D166" i="19"/>
  <c r="E166" i="19"/>
  <c r="I166" i="19"/>
  <c r="J166" i="19" s="1"/>
  <c r="AG166" i="19" s="1"/>
  <c r="K166" i="19" a="1"/>
  <c r="K166" i="19" s="1"/>
  <c r="L166" i="19" s="1"/>
  <c r="N166" i="19"/>
  <c r="O166" i="19"/>
  <c r="P166" i="19"/>
  <c r="U166" i="19"/>
  <c r="T166" i="19"/>
  <c r="W166" i="19"/>
  <c r="X166" i="19"/>
  <c r="Z166" i="19"/>
  <c r="AA166" i="19"/>
  <c r="AB166" i="19" s="1"/>
  <c r="A167" i="19"/>
  <c r="C167" i="19"/>
  <c r="D167" i="19"/>
  <c r="E167" i="19"/>
  <c r="I167" i="19"/>
  <c r="J167" i="19" s="1"/>
  <c r="K167" i="19" a="1"/>
  <c r="K167" i="19" s="1"/>
  <c r="L167" i="19" s="1"/>
  <c r="N167" i="19"/>
  <c r="O167" i="19"/>
  <c r="P167" i="19"/>
  <c r="T167" i="19"/>
  <c r="W167" i="19"/>
  <c r="X167" i="19"/>
  <c r="Z167" i="19"/>
  <c r="AA167" i="19"/>
  <c r="AB167" i="19" s="1"/>
  <c r="A168" i="19"/>
  <c r="C168" i="19"/>
  <c r="D168" i="19"/>
  <c r="E168" i="19"/>
  <c r="I168" i="19"/>
  <c r="J168" i="19" s="1"/>
  <c r="AG168" i="19" s="1"/>
  <c r="K168" i="19" a="1"/>
  <c r="K168" i="19" s="1"/>
  <c r="L168" i="19" s="1"/>
  <c r="N168" i="19"/>
  <c r="O168" i="19"/>
  <c r="P168" i="19"/>
  <c r="U168" i="19"/>
  <c r="T168" i="19"/>
  <c r="W168" i="19"/>
  <c r="X168" i="19"/>
  <c r="Z168" i="19"/>
  <c r="AA168" i="19"/>
  <c r="AB168" i="19" s="1"/>
  <c r="A169" i="19"/>
  <c r="C169" i="19"/>
  <c r="D169" i="19"/>
  <c r="E169" i="19"/>
  <c r="I169" i="19"/>
  <c r="J169" i="19" s="1"/>
  <c r="AG169" i="19" s="1"/>
  <c r="K169" i="19" a="1"/>
  <c r="K169" i="19" s="1"/>
  <c r="L169" i="19" s="1"/>
  <c r="N169" i="19"/>
  <c r="O169" i="19"/>
  <c r="P169" i="19"/>
  <c r="T169" i="19"/>
  <c r="W169" i="19"/>
  <c r="X169" i="19"/>
  <c r="Z169" i="19"/>
  <c r="AA169" i="19"/>
  <c r="AB169" i="19" s="1"/>
  <c r="A170" i="19"/>
  <c r="C170" i="19"/>
  <c r="D170" i="19"/>
  <c r="E170" i="19"/>
  <c r="I170" i="19"/>
  <c r="J170" i="19" s="1"/>
  <c r="AG170" i="19" s="1"/>
  <c r="K170" i="19" a="1"/>
  <c r="K170" i="19" s="1"/>
  <c r="L170" i="19" s="1"/>
  <c r="N170" i="19"/>
  <c r="O170" i="19"/>
  <c r="P170" i="19"/>
  <c r="U170" i="19"/>
  <c r="T170" i="19"/>
  <c r="W170" i="19"/>
  <c r="X170" i="19"/>
  <c r="Z170" i="19"/>
  <c r="AA170" i="19"/>
  <c r="AB170" i="19" s="1"/>
  <c r="A171" i="19"/>
  <c r="C171" i="19"/>
  <c r="D171" i="19"/>
  <c r="E171" i="19"/>
  <c r="I171" i="19"/>
  <c r="J171" i="19" s="1"/>
  <c r="AG171" i="19" s="1"/>
  <c r="K171" i="19" a="1"/>
  <c r="K171" i="19" s="1"/>
  <c r="L171" i="19" s="1"/>
  <c r="N171" i="19"/>
  <c r="O171" i="19"/>
  <c r="P171" i="19"/>
  <c r="U171" i="19"/>
  <c r="T171" i="19"/>
  <c r="W171" i="19"/>
  <c r="X171" i="19"/>
  <c r="Z171" i="19"/>
  <c r="AA171" i="19"/>
  <c r="AB171" i="19" s="1"/>
  <c r="A172" i="19"/>
  <c r="C172" i="19"/>
  <c r="D172" i="19"/>
  <c r="E172" i="19"/>
  <c r="I172" i="19"/>
  <c r="J172" i="19" s="1"/>
  <c r="K172" i="19" a="1"/>
  <c r="K172" i="19" s="1"/>
  <c r="L172" i="19" s="1"/>
  <c r="N172" i="19"/>
  <c r="O172" i="19"/>
  <c r="P172" i="19"/>
  <c r="U172" i="19"/>
  <c r="T172" i="19"/>
  <c r="W172" i="19"/>
  <c r="X172" i="19"/>
  <c r="Z172" i="19"/>
  <c r="AA172" i="19"/>
  <c r="AB172" i="19" s="1"/>
  <c r="A173" i="19"/>
  <c r="C173" i="19"/>
  <c r="D173" i="19"/>
  <c r="E173" i="19"/>
  <c r="I173" i="19"/>
  <c r="J173" i="19" s="1"/>
  <c r="K173" i="19" a="1"/>
  <c r="K173" i="19" s="1"/>
  <c r="L173" i="19" s="1"/>
  <c r="N173" i="19"/>
  <c r="O173" i="19"/>
  <c r="P173" i="19"/>
  <c r="T173" i="19"/>
  <c r="W173" i="19"/>
  <c r="X173" i="19"/>
  <c r="Z173" i="19"/>
  <c r="AA173" i="19"/>
  <c r="AB173" i="19" s="1"/>
  <c r="A174" i="19"/>
  <c r="C174" i="19"/>
  <c r="D174" i="19"/>
  <c r="E174" i="19"/>
  <c r="I174" i="19"/>
  <c r="J174" i="19" s="1"/>
  <c r="AG174" i="19" s="1"/>
  <c r="K174" i="19" a="1"/>
  <c r="K174" i="19" s="1"/>
  <c r="L174" i="19" s="1"/>
  <c r="N174" i="19"/>
  <c r="O174" i="19"/>
  <c r="P174" i="19"/>
  <c r="T174" i="19"/>
  <c r="W174" i="19"/>
  <c r="X174" i="19"/>
  <c r="Z174" i="19"/>
  <c r="AA174" i="19"/>
  <c r="AB174" i="19" s="1"/>
  <c r="A175" i="19"/>
  <c r="C175" i="19"/>
  <c r="D175" i="19"/>
  <c r="E175" i="19"/>
  <c r="I175" i="19"/>
  <c r="J175" i="19" s="1"/>
  <c r="AG175" i="19" s="1"/>
  <c r="K175" i="19" a="1"/>
  <c r="K175" i="19" s="1"/>
  <c r="L175" i="19" s="1"/>
  <c r="N175" i="19"/>
  <c r="O175" i="19"/>
  <c r="P175" i="19"/>
  <c r="U175" i="19"/>
  <c r="T175" i="19"/>
  <c r="W175" i="19"/>
  <c r="X175" i="19"/>
  <c r="Z175" i="19"/>
  <c r="AA175" i="19"/>
  <c r="AB175" i="19" s="1"/>
  <c r="A176" i="19"/>
  <c r="C176" i="19"/>
  <c r="D176" i="19"/>
  <c r="E176" i="19"/>
  <c r="I176" i="19"/>
  <c r="J176" i="19" s="1"/>
  <c r="AG176" i="19" s="1"/>
  <c r="K176" i="19" a="1"/>
  <c r="K176" i="19" s="1"/>
  <c r="L176" i="19" s="1"/>
  <c r="N176" i="19"/>
  <c r="O176" i="19"/>
  <c r="P176" i="19"/>
  <c r="T176" i="19"/>
  <c r="W176" i="19"/>
  <c r="X176" i="19"/>
  <c r="Z176" i="19"/>
  <c r="AA176" i="19"/>
  <c r="AB176" i="19" s="1"/>
  <c r="A177" i="19"/>
  <c r="C177" i="19"/>
  <c r="D177" i="19"/>
  <c r="E177" i="19"/>
  <c r="I177" i="19"/>
  <c r="J177" i="19" s="1"/>
  <c r="AG177" i="19" s="1"/>
  <c r="K177" i="19" a="1"/>
  <c r="K177" i="19" s="1"/>
  <c r="L177" i="19" s="1"/>
  <c r="N177" i="19"/>
  <c r="O177" i="19"/>
  <c r="P177" i="19"/>
  <c r="T177" i="19"/>
  <c r="W177" i="19"/>
  <c r="X177" i="19"/>
  <c r="Z177" i="19"/>
  <c r="AA177" i="19"/>
  <c r="AB177" i="19" s="1"/>
  <c r="A178" i="19"/>
  <c r="C178" i="19"/>
  <c r="D178" i="19"/>
  <c r="E178" i="19"/>
  <c r="I178" i="19"/>
  <c r="J178" i="19" s="1"/>
  <c r="K178" i="19" a="1"/>
  <c r="K178" i="19" s="1"/>
  <c r="L178" i="19" s="1"/>
  <c r="N178" i="19"/>
  <c r="O178" i="19"/>
  <c r="P178" i="19"/>
  <c r="U178" i="19"/>
  <c r="T178" i="19"/>
  <c r="W178" i="19"/>
  <c r="X178" i="19"/>
  <c r="Z178" i="19"/>
  <c r="AA178" i="19"/>
  <c r="AB178" i="19" s="1"/>
  <c r="A179" i="19"/>
  <c r="C179" i="19"/>
  <c r="D179" i="19"/>
  <c r="E179" i="19"/>
  <c r="I179" i="19"/>
  <c r="J179" i="19" s="1"/>
  <c r="AG179" i="19" s="1"/>
  <c r="K179" i="19" a="1"/>
  <c r="K179" i="19" s="1"/>
  <c r="L179" i="19" s="1"/>
  <c r="N179" i="19"/>
  <c r="O179" i="19"/>
  <c r="P179" i="19"/>
  <c r="T179" i="19"/>
  <c r="W179" i="19"/>
  <c r="X179" i="19"/>
  <c r="Z179" i="19"/>
  <c r="AA179" i="19"/>
  <c r="AB179" i="19" s="1"/>
  <c r="A180" i="19"/>
  <c r="C180" i="19"/>
  <c r="D180" i="19"/>
  <c r="E180" i="19"/>
  <c r="I180" i="19"/>
  <c r="J180" i="19" s="1"/>
  <c r="AG180" i="19" s="1"/>
  <c r="K180" i="19" a="1"/>
  <c r="K180" i="19" s="1"/>
  <c r="L180" i="19" s="1"/>
  <c r="N180" i="19"/>
  <c r="O180" i="19"/>
  <c r="P180" i="19"/>
  <c r="U180" i="19"/>
  <c r="T180" i="19"/>
  <c r="W180" i="19"/>
  <c r="X180" i="19"/>
  <c r="Z180" i="19"/>
  <c r="AA180" i="19"/>
  <c r="AB180" i="19" s="1"/>
  <c r="A181" i="19"/>
  <c r="C181" i="19"/>
  <c r="D181" i="19"/>
  <c r="E181" i="19"/>
  <c r="I181" i="19"/>
  <c r="J181" i="19" s="1"/>
  <c r="K181" i="19" a="1"/>
  <c r="K181" i="19" s="1"/>
  <c r="L181" i="19" s="1"/>
  <c r="N181" i="19"/>
  <c r="O181" i="19"/>
  <c r="P181" i="19"/>
  <c r="U181" i="19"/>
  <c r="T181" i="19"/>
  <c r="W181" i="19"/>
  <c r="X181" i="19"/>
  <c r="Z181" i="19"/>
  <c r="AA181" i="19"/>
  <c r="AB181" i="19" s="1"/>
  <c r="A182" i="19"/>
  <c r="C182" i="19"/>
  <c r="D182" i="19"/>
  <c r="E182" i="19"/>
  <c r="I182" i="19"/>
  <c r="J182" i="19" s="1"/>
  <c r="K182" i="19" a="1"/>
  <c r="K182" i="19" s="1"/>
  <c r="L182" i="19" s="1"/>
  <c r="N182" i="19"/>
  <c r="O182" i="19"/>
  <c r="P182" i="19"/>
  <c r="T182" i="19"/>
  <c r="W182" i="19"/>
  <c r="X182" i="19"/>
  <c r="Z182" i="19" s="1"/>
  <c r="AA182" i="19"/>
  <c r="AB182" i="19" s="1"/>
  <c r="A183" i="19"/>
  <c r="C183" i="19"/>
  <c r="D183" i="19"/>
  <c r="E183" i="19"/>
  <c r="I183" i="19"/>
  <c r="J183" i="19" s="1"/>
  <c r="AG183" i="19" s="1"/>
  <c r="K183" i="19" a="1"/>
  <c r="K183" i="19" s="1"/>
  <c r="L183" i="19" s="1"/>
  <c r="N183" i="19"/>
  <c r="O183" i="19"/>
  <c r="P183" i="19"/>
  <c r="T183" i="19"/>
  <c r="W183" i="19"/>
  <c r="X183" i="19"/>
  <c r="Z183" i="19"/>
  <c r="AA183" i="19"/>
  <c r="AB183" i="19" s="1"/>
  <c r="A184" i="19"/>
  <c r="C184" i="19"/>
  <c r="D184" i="19"/>
  <c r="E184" i="19"/>
  <c r="I184" i="19"/>
  <c r="J184" i="19" s="1"/>
  <c r="AG184" i="19" s="1"/>
  <c r="K184" i="19" a="1"/>
  <c r="K184" i="19" s="1"/>
  <c r="L184" i="19" s="1"/>
  <c r="N184" i="19"/>
  <c r="O184" i="19"/>
  <c r="P184" i="19"/>
  <c r="T184" i="19"/>
  <c r="W184" i="19"/>
  <c r="X184" i="19"/>
  <c r="Z184" i="19"/>
  <c r="AA184" i="19"/>
  <c r="AB184" i="19" s="1"/>
  <c r="A185" i="19"/>
  <c r="C185" i="19"/>
  <c r="D185" i="19"/>
  <c r="E185" i="19"/>
  <c r="I185" i="19"/>
  <c r="J185" i="19" s="1"/>
  <c r="AG185" i="19" s="1"/>
  <c r="K185" i="19" a="1"/>
  <c r="K185" i="19" s="1"/>
  <c r="L185" i="19" s="1"/>
  <c r="N185" i="19"/>
  <c r="O185" i="19"/>
  <c r="P185" i="19"/>
  <c r="U185" i="19"/>
  <c r="T185" i="19"/>
  <c r="W185" i="19"/>
  <c r="X185" i="19"/>
  <c r="Z185" i="19"/>
  <c r="AA185" i="19"/>
  <c r="AB185" i="19" s="1"/>
  <c r="A186" i="19"/>
  <c r="C186" i="19"/>
  <c r="D186" i="19"/>
  <c r="E186" i="19"/>
  <c r="I186" i="19"/>
  <c r="J186" i="19" s="1"/>
  <c r="K186" i="19" a="1"/>
  <c r="K186" i="19" s="1"/>
  <c r="L186" i="19" s="1"/>
  <c r="N186" i="19"/>
  <c r="O186" i="19"/>
  <c r="P186" i="19"/>
  <c r="U186" i="19"/>
  <c r="T186" i="19"/>
  <c r="W186" i="19"/>
  <c r="X186" i="19"/>
  <c r="Z186" i="19"/>
  <c r="AA186" i="19"/>
  <c r="AB186" i="19" s="1"/>
  <c r="A187" i="19"/>
  <c r="C187" i="19"/>
  <c r="D187" i="19"/>
  <c r="E187" i="19"/>
  <c r="I187" i="19"/>
  <c r="J187" i="19" s="1"/>
  <c r="AG187" i="19" s="1"/>
  <c r="K187" i="19" a="1"/>
  <c r="K187" i="19" s="1"/>
  <c r="L187" i="19" s="1"/>
  <c r="N187" i="19"/>
  <c r="O187" i="19"/>
  <c r="P187" i="19"/>
  <c r="U187" i="19"/>
  <c r="T187" i="19"/>
  <c r="W187" i="19"/>
  <c r="X187" i="19"/>
  <c r="Z187" i="19"/>
  <c r="AA187" i="19"/>
  <c r="AB187" i="19" s="1"/>
  <c r="A188" i="19"/>
  <c r="C188" i="19"/>
  <c r="D188" i="19"/>
  <c r="E188" i="19"/>
  <c r="I188" i="19"/>
  <c r="J188" i="19" s="1"/>
  <c r="AG188" i="19" s="1"/>
  <c r="K188" i="19" a="1"/>
  <c r="K188" i="19" s="1"/>
  <c r="L188" i="19" s="1"/>
  <c r="N188" i="19"/>
  <c r="O188" i="19"/>
  <c r="P188" i="19"/>
  <c r="U188" i="19"/>
  <c r="T188" i="19"/>
  <c r="W188" i="19"/>
  <c r="X188" i="19"/>
  <c r="Z188" i="19"/>
  <c r="AA188" i="19"/>
  <c r="AB188" i="19" s="1"/>
  <c r="A189" i="19"/>
  <c r="C189" i="19"/>
  <c r="D189" i="19"/>
  <c r="E189" i="19"/>
  <c r="I189" i="19"/>
  <c r="J189" i="19" s="1"/>
  <c r="K189" i="19" a="1"/>
  <c r="K189" i="19" s="1"/>
  <c r="L189" i="19" s="1"/>
  <c r="N189" i="19"/>
  <c r="O189" i="19"/>
  <c r="P189" i="19"/>
  <c r="U189" i="19"/>
  <c r="T189" i="19"/>
  <c r="W189" i="19"/>
  <c r="X189" i="19"/>
  <c r="Z189" i="19"/>
  <c r="AA189" i="19"/>
  <c r="AB189" i="19" s="1"/>
  <c r="A190" i="19"/>
  <c r="C190" i="19"/>
  <c r="D190" i="19"/>
  <c r="E190" i="19"/>
  <c r="I190" i="19"/>
  <c r="J190" i="19" s="1"/>
  <c r="K190" i="19" a="1"/>
  <c r="K190" i="19" s="1"/>
  <c r="L190" i="19" s="1"/>
  <c r="N190" i="19"/>
  <c r="O190" i="19"/>
  <c r="P190" i="19"/>
  <c r="T190" i="19"/>
  <c r="W190" i="19"/>
  <c r="X190" i="19"/>
  <c r="Z190" i="19" s="1"/>
  <c r="AA190" i="19"/>
  <c r="AB190" i="19" s="1"/>
  <c r="A191" i="19"/>
  <c r="C191" i="19"/>
  <c r="D191" i="19"/>
  <c r="E191" i="19"/>
  <c r="I191" i="19"/>
  <c r="J191" i="19" s="1"/>
  <c r="AG191" i="19" s="1"/>
  <c r="K191" i="19" a="1"/>
  <c r="K191" i="19" s="1"/>
  <c r="L191" i="19" s="1"/>
  <c r="N191" i="19"/>
  <c r="O191" i="19"/>
  <c r="P191" i="19"/>
  <c r="U191" i="19"/>
  <c r="T191" i="19"/>
  <c r="W191" i="19"/>
  <c r="X191" i="19"/>
  <c r="Z191" i="19"/>
  <c r="AA191" i="19"/>
  <c r="AB191" i="19" s="1"/>
  <c r="A192" i="19"/>
  <c r="C192" i="19"/>
  <c r="D192" i="19"/>
  <c r="E192" i="19"/>
  <c r="I192" i="19"/>
  <c r="J192" i="19" s="1"/>
  <c r="AG192" i="19" s="1"/>
  <c r="K192" i="19" a="1"/>
  <c r="K192" i="19" s="1"/>
  <c r="L192" i="19" s="1"/>
  <c r="N192" i="19"/>
  <c r="O192" i="19"/>
  <c r="P192" i="19"/>
  <c r="T192" i="19"/>
  <c r="W192" i="19"/>
  <c r="X192" i="19"/>
  <c r="Z192" i="19"/>
  <c r="AA192" i="19"/>
  <c r="AB192" i="19" s="1"/>
  <c r="A193" i="19"/>
  <c r="C193" i="19"/>
  <c r="D193" i="19"/>
  <c r="E193" i="19"/>
  <c r="I193" i="19"/>
  <c r="J193" i="19" s="1"/>
  <c r="K193" i="19" a="1"/>
  <c r="K193" i="19" s="1"/>
  <c r="L193" i="19" s="1"/>
  <c r="N193" i="19"/>
  <c r="O193" i="19"/>
  <c r="P193" i="19"/>
  <c r="U193" i="19"/>
  <c r="T193" i="19"/>
  <c r="W193" i="19"/>
  <c r="X193" i="19"/>
  <c r="Z193" i="19"/>
  <c r="AA193" i="19"/>
  <c r="AB193" i="19" s="1"/>
  <c r="A194" i="19"/>
  <c r="C194" i="19"/>
  <c r="D194" i="19"/>
  <c r="E194" i="19"/>
  <c r="I194" i="19"/>
  <c r="J194" i="19" s="1"/>
  <c r="K194" i="19" a="1"/>
  <c r="K194" i="19" s="1"/>
  <c r="L194" i="19" s="1"/>
  <c r="N194" i="19"/>
  <c r="O194" i="19"/>
  <c r="P194" i="19"/>
  <c r="U194" i="19"/>
  <c r="T194" i="19"/>
  <c r="W194" i="19"/>
  <c r="X194" i="19"/>
  <c r="Z194" i="19"/>
  <c r="AA194" i="19"/>
  <c r="AB194" i="19" s="1"/>
  <c r="A195" i="19"/>
  <c r="C195" i="19"/>
  <c r="D195" i="19"/>
  <c r="E195" i="19"/>
  <c r="I195" i="19"/>
  <c r="J195" i="19" s="1"/>
  <c r="AG195" i="19" s="1"/>
  <c r="K195" i="19" a="1"/>
  <c r="K195" i="19" s="1"/>
  <c r="L195" i="19" s="1"/>
  <c r="N195" i="19"/>
  <c r="O195" i="19"/>
  <c r="P195" i="19"/>
  <c r="U195" i="19"/>
  <c r="T195" i="19"/>
  <c r="W195" i="19"/>
  <c r="X195" i="19"/>
  <c r="Z195" i="19"/>
  <c r="AA195" i="19"/>
  <c r="AB195" i="19" s="1"/>
  <c r="A196" i="19"/>
  <c r="C196" i="19"/>
  <c r="D196" i="19"/>
  <c r="E196" i="19"/>
  <c r="I196" i="19"/>
  <c r="J196" i="19" s="1"/>
  <c r="AG196" i="19" s="1"/>
  <c r="K196" i="19" a="1"/>
  <c r="K196" i="19" s="1"/>
  <c r="L196" i="19" s="1"/>
  <c r="N196" i="19"/>
  <c r="O196" i="19"/>
  <c r="P196" i="19"/>
  <c r="T196" i="19"/>
  <c r="W196" i="19"/>
  <c r="X196" i="19"/>
  <c r="Z196" i="19"/>
  <c r="AA196" i="19"/>
  <c r="AB196" i="19" s="1"/>
  <c r="A197" i="19"/>
  <c r="C197" i="19"/>
  <c r="D197" i="19"/>
  <c r="E197" i="19"/>
  <c r="I197" i="19"/>
  <c r="J197" i="19" s="1"/>
  <c r="K197" i="19" a="1"/>
  <c r="K197" i="19" s="1"/>
  <c r="L197" i="19" s="1"/>
  <c r="N197" i="19"/>
  <c r="O197" i="19"/>
  <c r="P197" i="19"/>
  <c r="U197" i="19"/>
  <c r="T197" i="19"/>
  <c r="W197" i="19"/>
  <c r="X197" i="19"/>
  <c r="Z197" i="19"/>
  <c r="AA197" i="19"/>
  <c r="AB197" i="19" s="1"/>
  <c r="A198" i="19"/>
  <c r="C198" i="19"/>
  <c r="D198" i="19"/>
  <c r="E198" i="19"/>
  <c r="I198" i="19"/>
  <c r="J198" i="19" s="1"/>
  <c r="AG198" i="19" s="1"/>
  <c r="K198" i="19" a="1"/>
  <c r="K198" i="19" s="1"/>
  <c r="L198" i="19" s="1"/>
  <c r="N198" i="19"/>
  <c r="O198" i="19"/>
  <c r="P198" i="19"/>
  <c r="U198" i="19"/>
  <c r="T198" i="19"/>
  <c r="W198" i="19"/>
  <c r="X198" i="19"/>
  <c r="Z198" i="19" s="1"/>
  <c r="AA198" i="19"/>
  <c r="AB198" i="19" s="1"/>
  <c r="A199" i="19"/>
  <c r="C199" i="19"/>
  <c r="D199" i="19"/>
  <c r="E199" i="19"/>
  <c r="I199" i="19"/>
  <c r="J199" i="19" s="1"/>
  <c r="AG199" i="19" s="1"/>
  <c r="K199" i="19" a="1"/>
  <c r="K199" i="19" s="1"/>
  <c r="L199" i="19" s="1"/>
  <c r="N199" i="19"/>
  <c r="O199" i="19"/>
  <c r="P199" i="19"/>
  <c r="T199" i="19"/>
  <c r="W199" i="19"/>
  <c r="X199" i="19"/>
  <c r="Z199" i="19"/>
  <c r="AA199" i="19"/>
  <c r="AB199" i="19" s="1"/>
  <c r="A200" i="19"/>
  <c r="C200" i="19"/>
  <c r="D200" i="19"/>
  <c r="E200" i="19"/>
  <c r="I200" i="19"/>
  <c r="J200" i="19" s="1"/>
  <c r="AG200" i="19" s="1"/>
  <c r="K200" i="19" a="1"/>
  <c r="K200" i="19" s="1"/>
  <c r="L200" i="19" s="1"/>
  <c r="N200" i="19"/>
  <c r="O200" i="19"/>
  <c r="P200" i="19"/>
  <c r="U200" i="19"/>
  <c r="T200" i="19"/>
  <c r="W200" i="19"/>
  <c r="X200" i="19"/>
  <c r="Z200" i="19"/>
  <c r="AA200" i="19"/>
  <c r="AB200" i="19" s="1"/>
  <c r="A201" i="19"/>
  <c r="C201" i="19"/>
  <c r="D201" i="19"/>
  <c r="E201" i="19"/>
  <c r="I201" i="19"/>
  <c r="J201" i="19" s="1"/>
  <c r="K201" i="19" a="1"/>
  <c r="K201" i="19" s="1"/>
  <c r="L201" i="19" s="1"/>
  <c r="N201" i="19"/>
  <c r="O201" i="19"/>
  <c r="P201" i="19"/>
  <c r="T201" i="19"/>
  <c r="W201" i="19"/>
  <c r="X201" i="19"/>
  <c r="Z201" i="19"/>
  <c r="AA201" i="19"/>
  <c r="AB201" i="19" s="1"/>
  <c r="A202" i="19"/>
  <c r="C202" i="19"/>
  <c r="D202" i="19"/>
  <c r="E202" i="19"/>
  <c r="I202" i="19"/>
  <c r="J202" i="19" s="1"/>
  <c r="AG202" i="19" s="1"/>
  <c r="K202" i="19" a="1"/>
  <c r="K202" i="19" s="1"/>
  <c r="L202" i="19" s="1"/>
  <c r="N202" i="19"/>
  <c r="O202" i="19"/>
  <c r="P202" i="19"/>
  <c r="U202" i="19"/>
  <c r="T202" i="19"/>
  <c r="W202" i="19"/>
  <c r="X202" i="19"/>
  <c r="Z202" i="19"/>
  <c r="AA202" i="19"/>
  <c r="AB202" i="19" s="1"/>
  <c r="A203" i="19"/>
  <c r="C203" i="19"/>
  <c r="D203" i="19"/>
  <c r="E203" i="19"/>
  <c r="I203" i="19"/>
  <c r="J203" i="19" s="1"/>
  <c r="K203" i="19" a="1"/>
  <c r="K203" i="19" s="1"/>
  <c r="L203" i="19" s="1"/>
  <c r="N203" i="19"/>
  <c r="O203" i="19"/>
  <c r="P203" i="19"/>
  <c r="T203" i="19"/>
  <c r="W203" i="19"/>
  <c r="X203" i="19"/>
  <c r="Z203" i="19"/>
  <c r="AA203" i="19"/>
  <c r="AB203" i="19" s="1"/>
  <c r="A204" i="19"/>
  <c r="C204" i="19"/>
  <c r="D204" i="19"/>
  <c r="E204" i="19"/>
  <c r="I204" i="19"/>
  <c r="J204" i="19" s="1"/>
  <c r="AG204" i="19" s="1"/>
  <c r="K204" i="19" a="1"/>
  <c r="K204" i="19" s="1"/>
  <c r="L204" i="19" s="1"/>
  <c r="N204" i="19"/>
  <c r="O204" i="19"/>
  <c r="P204" i="19"/>
  <c r="T204" i="19"/>
  <c r="W204" i="19"/>
  <c r="X204" i="19"/>
  <c r="Z204" i="19"/>
  <c r="AA204" i="19"/>
  <c r="AB204" i="19" s="1"/>
  <c r="A205" i="19"/>
  <c r="C205" i="19"/>
  <c r="D205" i="19"/>
  <c r="E205" i="19"/>
  <c r="I205" i="19"/>
  <c r="J205" i="19" s="1"/>
  <c r="AG205" i="19" s="1"/>
  <c r="K205" i="19" a="1"/>
  <c r="K205" i="19" s="1"/>
  <c r="L205" i="19" s="1"/>
  <c r="N205" i="19"/>
  <c r="O205" i="19"/>
  <c r="P205" i="19"/>
  <c r="U205" i="19"/>
  <c r="T205" i="19"/>
  <c r="W205" i="19"/>
  <c r="X205" i="19"/>
  <c r="Z205" i="19"/>
  <c r="AA205" i="19"/>
  <c r="AB205" i="19" s="1"/>
  <c r="A206" i="19"/>
  <c r="C206" i="19"/>
  <c r="D206" i="19"/>
  <c r="E206" i="19"/>
  <c r="I206" i="19"/>
  <c r="J206" i="19" s="1"/>
  <c r="AG206" i="19" s="1"/>
  <c r="K206" i="19" a="1"/>
  <c r="K206" i="19" s="1"/>
  <c r="L206" i="19" s="1"/>
  <c r="N206" i="19"/>
  <c r="O206" i="19"/>
  <c r="P206" i="19"/>
  <c r="T206" i="19"/>
  <c r="W206" i="19"/>
  <c r="X206" i="19"/>
  <c r="Z206" i="19"/>
  <c r="AA206" i="19"/>
  <c r="AB206" i="19" s="1"/>
  <c r="A207" i="19"/>
  <c r="C207" i="19"/>
  <c r="D207" i="19"/>
  <c r="E207" i="19"/>
  <c r="I207" i="19"/>
  <c r="J207" i="19" s="1"/>
  <c r="AG207" i="19" s="1"/>
  <c r="K207" i="19" a="1"/>
  <c r="K207" i="19" s="1"/>
  <c r="L207" i="19" s="1"/>
  <c r="N207" i="19"/>
  <c r="O207" i="19"/>
  <c r="P207" i="19"/>
  <c r="U207" i="19"/>
  <c r="T207" i="19"/>
  <c r="W207" i="19"/>
  <c r="X207" i="19"/>
  <c r="Z207" i="19"/>
  <c r="AA207" i="19"/>
  <c r="AB207" i="19" s="1"/>
  <c r="A208" i="19"/>
  <c r="C208" i="19"/>
  <c r="D208" i="19"/>
  <c r="E208" i="19"/>
  <c r="I208" i="19"/>
  <c r="J208" i="19" s="1"/>
  <c r="AG208" i="19" s="1"/>
  <c r="K208" i="19" a="1"/>
  <c r="K208" i="19" s="1"/>
  <c r="L208" i="19" s="1"/>
  <c r="N208" i="19"/>
  <c r="O208" i="19"/>
  <c r="P208" i="19"/>
  <c r="U208" i="19"/>
  <c r="T208" i="19"/>
  <c r="W208" i="19"/>
  <c r="X208" i="19"/>
  <c r="Z208" i="19"/>
  <c r="AA208" i="19"/>
  <c r="AB208" i="19" s="1"/>
  <c r="A209" i="19"/>
  <c r="C209" i="19"/>
  <c r="D209" i="19"/>
  <c r="E209" i="19"/>
  <c r="I209" i="19"/>
  <c r="J209" i="19" s="1"/>
  <c r="AG209" i="19" s="1"/>
  <c r="K209" i="19" a="1"/>
  <c r="K209" i="19" s="1"/>
  <c r="L209" i="19" s="1"/>
  <c r="N209" i="19"/>
  <c r="O209" i="19"/>
  <c r="P209" i="19"/>
  <c r="U209" i="19"/>
  <c r="T209" i="19"/>
  <c r="W209" i="19"/>
  <c r="X209" i="19"/>
  <c r="Z209" i="19" s="1"/>
  <c r="AA209" i="19"/>
  <c r="AB209" i="19" s="1"/>
  <c r="A210" i="19"/>
  <c r="C210" i="19"/>
  <c r="D210" i="19"/>
  <c r="E210" i="19"/>
  <c r="I210" i="19"/>
  <c r="J210" i="19" s="1"/>
  <c r="AG210" i="19" s="1"/>
  <c r="K210" i="19" a="1"/>
  <c r="K210" i="19" s="1"/>
  <c r="L210" i="19" s="1"/>
  <c r="N210" i="19"/>
  <c r="O210" i="19"/>
  <c r="P210" i="19"/>
  <c r="T210" i="19"/>
  <c r="W210" i="19"/>
  <c r="X210" i="19"/>
  <c r="Z210" i="19" s="1"/>
  <c r="AA210" i="19"/>
  <c r="AB210" i="19" s="1"/>
  <c r="A211" i="19"/>
  <c r="C211" i="19"/>
  <c r="D211" i="19"/>
  <c r="E211" i="19"/>
  <c r="I211" i="19"/>
  <c r="J211" i="19" s="1"/>
  <c r="K211" i="19" a="1"/>
  <c r="K211" i="19" s="1"/>
  <c r="L211" i="19" s="1"/>
  <c r="N211" i="19"/>
  <c r="O211" i="19"/>
  <c r="P211" i="19"/>
  <c r="T211" i="19"/>
  <c r="W211" i="19"/>
  <c r="X211" i="19"/>
  <c r="Z211" i="19"/>
  <c r="AA211" i="19"/>
  <c r="AB211" i="19" s="1"/>
  <c r="A212" i="19"/>
  <c r="C212" i="19"/>
  <c r="D212" i="19"/>
  <c r="E212" i="19"/>
  <c r="I212" i="19"/>
  <c r="J212" i="19" s="1"/>
  <c r="K212" i="19" a="1"/>
  <c r="K212" i="19" s="1"/>
  <c r="L212" i="19" s="1"/>
  <c r="N212" i="19"/>
  <c r="O212" i="19"/>
  <c r="P212" i="19"/>
  <c r="U212" i="19"/>
  <c r="T212" i="19"/>
  <c r="W212" i="19"/>
  <c r="X212" i="19"/>
  <c r="Z212" i="19"/>
  <c r="AA212" i="19"/>
  <c r="AB212" i="19" s="1"/>
  <c r="A213" i="19"/>
  <c r="C213" i="19"/>
  <c r="D213" i="19"/>
  <c r="E213" i="19"/>
  <c r="I213" i="19"/>
  <c r="J213" i="19" s="1"/>
  <c r="AG213" i="19" s="1"/>
  <c r="K213" i="19" a="1"/>
  <c r="K213" i="19" s="1"/>
  <c r="L213" i="19" s="1"/>
  <c r="N213" i="19"/>
  <c r="O213" i="19"/>
  <c r="P213" i="19"/>
  <c r="T213" i="19"/>
  <c r="W213" i="19"/>
  <c r="X213" i="19"/>
  <c r="Z213" i="19"/>
  <c r="AA213" i="19"/>
  <c r="AB213" i="19" s="1"/>
  <c r="A214" i="19"/>
  <c r="C214" i="19"/>
  <c r="D214" i="19"/>
  <c r="E214" i="19"/>
  <c r="I214" i="19"/>
  <c r="J214" i="19" s="1"/>
  <c r="AG214" i="19" s="1"/>
  <c r="K214" i="19" a="1"/>
  <c r="K214" i="19" s="1"/>
  <c r="L214" i="19" s="1"/>
  <c r="N214" i="19"/>
  <c r="O214" i="19"/>
  <c r="P214" i="19"/>
  <c r="U214" i="19"/>
  <c r="T214" i="19"/>
  <c r="W214" i="19"/>
  <c r="X214" i="19"/>
  <c r="Z214" i="19"/>
  <c r="AA214" i="19"/>
  <c r="AB214" i="19" s="1"/>
  <c r="A215" i="19"/>
  <c r="C215" i="19"/>
  <c r="D215" i="19"/>
  <c r="E215" i="19"/>
  <c r="I215" i="19"/>
  <c r="J215" i="19" s="1"/>
  <c r="AG215" i="19" s="1"/>
  <c r="K215" i="19" a="1"/>
  <c r="K215" i="19" s="1"/>
  <c r="L215" i="19" s="1"/>
  <c r="N215" i="19"/>
  <c r="O215" i="19"/>
  <c r="P215" i="19"/>
  <c r="T215" i="19"/>
  <c r="W215" i="19"/>
  <c r="X215" i="19"/>
  <c r="Z215" i="19"/>
  <c r="AA215" i="19"/>
  <c r="AB215" i="19" s="1"/>
  <c r="A216" i="19"/>
  <c r="C216" i="19"/>
  <c r="D216" i="19"/>
  <c r="E216" i="19"/>
  <c r="I216" i="19"/>
  <c r="J216" i="19" s="1"/>
  <c r="AG216" i="19" s="1"/>
  <c r="K216" i="19" a="1"/>
  <c r="K216" i="19" s="1"/>
  <c r="L216" i="19" s="1"/>
  <c r="N216" i="19"/>
  <c r="O216" i="19"/>
  <c r="P216" i="19"/>
  <c r="T216" i="19"/>
  <c r="W216" i="19"/>
  <c r="X216" i="19"/>
  <c r="Z216" i="19"/>
  <c r="AA216" i="19"/>
  <c r="AB216" i="19" s="1"/>
  <c r="A217" i="19"/>
  <c r="C217" i="19"/>
  <c r="D217" i="19"/>
  <c r="E217" i="19"/>
  <c r="I217" i="19"/>
  <c r="J217" i="19" s="1"/>
  <c r="AG217" i="19" s="1"/>
  <c r="K217" i="19" a="1"/>
  <c r="K217" i="19" s="1"/>
  <c r="L217" i="19" s="1"/>
  <c r="N217" i="19"/>
  <c r="O217" i="19"/>
  <c r="P217" i="19"/>
  <c r="V217" i="19"/>
  <c r="T217" i="19"/>
  <c r="W217" i="19"/>
  <c r="X217" i="19"/>
  <c r="Z217" i="19"/>
  <c r="Y217" i="19" s="1"/>
  <c r="AA217" i="19"/>
  <c r="AB217" i="19" s="1"/>
  <c r="A218" i="19"/>
  <c r="C218" i="19"/>
  <c r="D218" i="19"/>
  <c r="E218" i="19"/>
  <c r="I218" i="19"/>
  <c r="J218" i="19" s="1"/>
  <c r="K218" i="19" a="1"/>
  <c r="K218" i="19" s="1"/>
  <c r="L218" i="19" s="1"/>
  <c r="N218" i="19"/>
  <c r="O218" i="19"/>
  <c r="P218" i="19"/>
  <c r="U218" i="19"/>
  <c r="T218" i="19"/>
  <c r="W218" i="19"/>
  <c r="X218" i="19"/>
  <c r="Z218" i="19"/>
  <c r="AA218" i="19"/>
  <c r="AB218" i="19" s="1"/>
  <c r="A219" i="19"/>
  <c r="C219" i="19"/>
  <c r="D219" i="19"/>
  <c r="E219" i="19"/>
  <c r="I219" i="19"/>
  <c r="J219" i="19" s="1"/>
  <c r="AG219" i="19" s="1"/>
  <c r="K219" i="19" a="1"/>
  <c r="K219" i="19" s="1"/>
  <c r="L219" i="19" s="1"/>
  <c r="N219" i="19"/>
  <c r="O219" i="19"/>
  <c r="P219" i="19"/>
  <c r="U219" i="19"/>
  <c r="T219" i="19"/>
  <c r="W219" i="19"/>
  <c r="X219" i="19"/>
  <c r="Z219" i="19"/>
  <c r="AA219" i="19"/>
  <c r="AB219" i="19" s="1"/>
  <c r="A220" i="19"/>
  <c r="C220" i="19"/>
  <c r="D220" i="19"/>
  <c r="E220" i="19"/>
  <c r="I220" i="19"/>
  <c r="J220" i="19" s="1"/>
  <c r="AG220" i="19" s="1"/>
  <c r="K220" i="19" a="1"/>
  <c r="K220" i="19" s="1"/>
  <c r="L220" i="19" s="1"/>
  <c r="N220" i="19"/>
  <c r="O220" i="19"/>
  <c r="P220" i="19"/>
  <c r="U220" i="19"/>
  <c r="T220" i="19"/>
  <c r="W220" i="19"/>
  <c r="X220" i="19"/>
  <c r="Z220" i="19" s="1"/>
  <c r="AA220" i="19"/>
  <c r="AB220" i="19" s="1"/>
  <c r="A221" i="19"/>
  <c r="C221" i="19"/>
  <c r="D221" i="19"/>
  <c r="E221" i="19"/>
  <c r="I221" i="19"/>
  <c r="J221" i="19" s="1"/>
  <c r="K221" i="19" a="1"/>
  <c r="K221" i="19" s="1"/>
  <c r="L221" i="19" s="1"/>
  <c r="N221" i="19"/>
  <c r="O221" i="19"/>
  <c r="P221" i="19"/>
  <c r="U221" i="19"/>
  <c r="T221" i="19"/>
  <c r="W221" i="19"/>
  <c r="X221" i="19"/>
  <c r="Z221" i="19"/>
  <c r="AA221" i="19"/>
  <c r="AB221" i="19" s="1"/>
  <c r="A222" i="19"/>
  <c r="C222" i="19"/>
  <c r="D222" i="19"/>
  <c r="E222" i="19"/>
  <c r="I222" i="19"/>
  <c r="J222" i="19" s="1"/>
  <c r="AG222" i="19" s="1"/>
  <c r="K222" i="19" a="1"/>
  <c r="K222" i="19" s="1"/>
  <c r="L222" i="19" s="1"/>
  <c r="N222" i="19"/>
  <c r="O222" i="19"/>
  <c r="P222" i="19"/>
  <c r="U222" i="19"/>
  <c r="T222" i="19"/>
  <c r="W222" i="19"/>
  <c r="X222" i="19"/>
  <c r="Z222" i="19"/>
  <c r="AA222" i="19"/>
  <c r="AB222" i="19" s="1"/>
  <c r="A223" i="19"/>
  <c r="C223" i="19"/>
  <c r="D223" i="19"/>
  <c r="E223" i="19"/>
  <c r="I223" i="19"/>
  <c r="J223" i="19" s="1"/>
  <c r="AG223" i="19" s="1"/>
  <c r="K223" i="19" a="1"/>
  <c r="K223" i="19" s="1"/>
  <c r="L223" i="19" s="1"/>
  <c r="N223" i="19"/>
  <c r="O223" i="19"/>
  <c r="P223" i="19"/>
  <c r="U223" i="19"/>
  <c r="T223" i="19"/>
  <c r="W223" i="19"/>
  <c r="X223" i="19"/>
  <c r="Z223" i="19"/>
  <c r="AA223" i="19"/>
  <c r="AB223" i="19" s="1"/>
  <c r="A224" i="19"/>
  <c r="C224" i="19"/>
  <c r="D224" i="19"/>
  <c r="E224" i="19"/>
  <c r="I224" i="19"/>
  <c r="J224" i="19" s="1"/>
  <c r="K224" i="19" a="1"/>
  <c r="K224" i="19" s="1"/>
  <c r="L224" i="19" s="1"/>
  <c r="N224" i="19"/>
  <c r="O224" i="19"/>
  <c r="P224" i="19"/>
  <c r="T224" i="19"/>
  <c r="W224" i="19"/>
  <c r="X224" i="19"/>
  <c r="Z224" i="19" s="1"/>
  <c r="Y224" i="19" s="1"/>
  <c r="AA224" i="19"/>
  <c r="AB224" i="19" s="1"/>
  <c r="I3" i="19"/>
  <c r="J3" i="19" s="1"/>
  <c r="AS243" i="19" l="1"/>
  <c r="AS239" i="19"/>
  <c r="AR199" i="19"/>
  <c r="AQ199" i="19"/>
  <c r="AQ188" i="19"/>
  <c r="AR188" i="19"/>
  <c r="AR145" i="19"/>
  <c r="AQ118" i="19"/>
  <c r="AR118" i="19"/>
  <c r="AR112" i="19"/>
  <c r="AR84" i="19"/>
  <c r="AR71" i="19"/>
  <c r="AR23" i="19"/>
  <c r="AQ23" i="19"/>
  <c r="AR210" i="19"/>
  <c r="AQ210" i="19"/>
  <c r="AR181" i="19"/>
  <c r="AQ170" i="19"/>
  <c r="AR170" i="19"/>
  <c r="AR163" i="19"/>
  <c r="AR159" i="19"/>
  <c r="AR102" i="19"/>
  <c r="AQ88" i="19"/>
  <c r="AR88" i="19"/>
  <c r="AR81" i="19"/>
  <c r="AQ61" i="19"/>
  <c r="AR61" i="19"/>
  <c r="AR40" i="19"/>
  <c r="AQ140" i="19"/>
  <c r="AR140" i="19"/>
  <c r="AQ39" i="19"/>
  <c r="AR39" i="19"/>
  <c r="AR190" i="19"/>
  <c r="AR186" i="19"/>
  <c r="AR18" i="19"/>
  <c r="AR172" i="19"/>
  <c r="AQ66" i="19"/>
  <c r="AR66" i="19"/>
  <c r="AQ35" i="19"/>
  <c r="AR35" i="19"/>
  <c r="AR73" i="19"/>
  <c r="AR45" i="19"/>
  <c r="AQ25" i="19"/>
  <c r="AR25" i="19"/>
  <c r="AQ147" i="19"/>
  <c r="AR147" i="19"/>
  <c r="AR15" i="19"/>
  <c r="AR117" i="19"/>
  <c r="AR111" i="19"/>
  <c r="AQ32" i="19"/>
  <c r="AR32" i="19"/>
  <c r="AQ209" i="19"/>
  <c r="AR209" i="19"/>
  <c r="AQ101" i="19"/>
  <c r="AR101" i="19"/>
  <c r="AR80" i="19"/>
  <c r="AR60" i="19"/>
  <c r="AR180" i="19"/>
  <c r="AQ180" i="19"/>
  <c r="AQ162" i="19"/>
  <c r="AR162" i="19"/>
  <c r="AR158" i="19"/>
  <c r="AQ158" i="19"/>
  <c r="AQ87" i="19"/>
  <c r="AR87" i="19"/>
  <c r="AR67" i="19"/>
  <c r="AQ29" i="19"/>
  <c r="AR29" i="19"/>
  <c r="AR19" i="19"/>
  <c r="AQ202" i="19"/>
  <c r="AR202" i="19"/>
  <c r="AQ191" i="19"/>
  <c r="AR191" i="19"/>
  <c r="AR12" i="19"/>
  <c r="AQ12" i="19"/>
  <c r="AR224" i="19"/>
  <c r="AR129" i="19"/>
  <c r="AQ129" i="19"/>
  <c r="AR74" i="19"/>
  <c r="AR50" i="19"/>
  <c r="AQ206" i="19"/>
  <c r="AR206" i="19"/>
  <c r="AR155" i="19"/>
  <c r="AQ192" i="19"/>
  <c r="AR192" i="19"/>
  <c r="AQ174" i="19"/>
  <c r="AR174" i="19"/>
  <c r="AR109" i="19"/>
  <c r="AR95" i="19"/>
  <c r="AR78" i="19"/>
  <c r="AR68" i="19"/>
  <c r="AR58" i="19"/>
  <c r="AR221" i="19"/>
  <c r="AR196" i="19"/>
  <c r="AQ196" i="19"/>
  <c r="AQ132" i="19"/>
  <c r="AR132" i="19"/>
  <c r="AQ27" i="19"/>
  <c r="AR27" i="19"/>
  <c r="AR207" i="19"/>
  <c r="AQ207" i="19"/>
  <c r="AR189" i="19"/>
  <c r="AR139" i="19"/>
  <c r="AR113" i="19"/>
  <c r="AQ215" i="19"/>
  <c r="AR215" i="19"/>
  <c r="AQ208" i="19"/>
  <c r="AR208" i="19"/>
  <c r="AR179" i="19"/>
  <c r="AQ179" i="19"/>
  <c r="AQ157" i="19"/>
  <c r="AR157" i="19"/>
  <c r="AR130" i="19"/>
  <c r="AQ130" i="19"/>
  <c r="AR120" i="19"/>
  <c r="AR107" i="19"/>
  <c r="AR93" i="19"/>
  <c r="AQ28" i="19"/>
  <c r="AR28" i="19"/>
  <c r="AR201" i="19"/>
  <c r="AQ128" i="19"/>
  <c r="AR128" i="19"/>
  <c r="AR114" i="19"/>
  <c r="AR86" i="19"/>
  <c r="AR219" i="19"/>
  <c r="AQ219" i="19"/>
  <c r="AQ150" i="19"/>
  <c r="AR150" i="19"/>
  <c r="AR63" i="19"/>
  <c r="AQ63" i="19"/>
  <c r="AR56" i="19"/>
  <c r="AR42" i="19"/>
  <c r="AR11" i="19"/>
  <c r="AQ11" i="19"/>
  <c r="AQ4" i="19"/>
  <c r="AR4" i="19"/>
  <c r="AR194" i="19"/>
  <c r="AR183" i="19"/>
  <c r="AQ183" i="19"/>
  <c r="AQ176" i="19"/>
  <c r="AR176" i="19"/>
  <c r="AR104" i="19"/>
  <c r="AR97" i="19"/>
  <c r="AR90" i="19"/>
  <c r="AR49" i="19"/>
  <c r="AR212" i="19"/>
  <c r="AR70" i="19"/>
  <c r="AR169" i="19"/>
  <c r="AQ169" i="19"/>
  <c r="AQ22" i="19"/>
  <c r="AR22" i="19"/>
  <c r="AQ216" i="19"/>
  <c r="AR216" i="19"/>
  <c r="AR173" i="19"/>
  <c r="AR141" i="19"/>
  <c r="AQ134" i="19"/>
  <c r="AR134" i="19"/>
  <c r="AR131" i="19"/>
  <c r="AQ131" i="19"/>
  <c r="AR36" i="19"/>
  <c r="AR195" i="19"/>
  <c r="AQ195" i="19"/>
  <c r="AR105" i="19"/>
  <c r="AR46" i="19"/>
  <c r="AR43" i="19"/>
  <c r="AQ43" i="19"/>
  <c r="AS260" i="19"/>
  <c r="AQ184" i="19"/>
  <c r="AR184" i="19"/>
  <c r="AQ166" i="19"/>
  <c r="AR166" i="19"/>
  <c r="AR126" i="19"/>
  <c r="AQ126" i="19"/>
  <c r="AR64" i="19"/>
  <c r="AQ54" i="19"/>
  <c r="AR54" i="19"/>
  <c r="AR33" i="19"/>
  <c r="AR5" i="19"/>
  <c r="AQ5" i="19"/>
  <c r="AR217" i="19"/>
  <c r="AQ217" i="19"/>
  <c r="AR203" i="19"/>
  <c r="AQ135" i="19"/>
  <c r="AR135" i="19"/>
  <c r="AR115" i="19"/>
  <c r="AQ13" i="19"/>
  <c r="AR13" i="19"/>
  <c r="AR142" i="19"/>
  <c r="AQ142" i="19"/>
  <c r="AR122" i="19"/>
  <c r="AQ122" i="19"/>
  <c r="AR51" i="19"/>
  <c r="AQ47" i="19"/>
  <c r="AR47" i="19"/>
  <c r="AQ37" i="19"/>
  <c r="AR37" i="19"/>
  <c r="AR167" i="19"/>
  <c r="AR92" i="19"/>
  <c r="AR17" i="19"/>
  <c r="AQ6" i="19"/>
  <c r="AR6" i="19"/>
  <c r="AS259" i="19"/>
  <c r="AR214" i="19"/>
  <c r="AQ214" i="19"/>
  <c r="AR106" i="19"/>
  <c r="AR75" i="19"/>
  <c r="AQ75" i="19"/>
  <c r="AQ72" i="19"/>
  <c r="AR72" i="19"/>
  <c r="AQ24" i="19"/>
  <c r="AR24" i="19"/>
  <c r="AQ200" i="19"/>
  <c r="AR200" i="19"/>
  <c r="AR182" i="19"/>
  <c r="AQ171" i="19"/>
  <c r="AR171" i="19"/>
  <c r="AQ160" i="19"/>
  <c r="AR160" i="19"/>
  <c r="AR149" i="19"/>
  <c r="AQ149" i="19"/>
  <c r="AR127" i="19"/>
  <c r="AR125" i="19"/>
  <c r="AR85" i="19"/>
  <c r="AR55" i="19"/>
  <c r="AQ41" i="19"/>
  <c r="AR41" i="19"/>
  <c r="AR218" i="19"/>
  <c r="AR103" i="19"/>
  <c r="AQ14" i="19"/>
  <c r="AR14" i="19"/>
  <c r="AQ222" i="19"/>
  <c r="AR222" i="19"/>
  <c r="AR211" i="19"/>
  <c r="AQ204" i="19"/>
  <c r="AR204" i="19"/>
  <c r="AR193" i="19"/>
  <c r="AQ175" i="19"/>
  <c r="AR175" i="19"/>
  <c r="AR164" i="19"/>
  <c r="AR143" i="19"/>
  <c r="AQ136" i="19"/>
  <c r="AR136" i="19"/>
  <c r="AQ123" i="19"/>
  <c r="AR123" i="19"/>
  <c r="AR110" i="19"/>
  <c r="AQ96" i="19"/>
  <c r="AR96" i="19"/>
  <c r="AR69" i="19"/>
  <c r="AR52" i="19"/>
  <c r="AR48" i="19"/>
  <c r="AR7" i="19"/>
  <c r="AS242" i="19"/>
  <c r="AQ168" i="19"/>
  <c r="AR168" i="19"/>
  <c r="AR76" i="19"/>
  <c r="AQ161" i="19"/>
  <c r="AR161" i="19"/>
  <c r="AQ223" i="19"/>
  <c r="AR223" i="19"/>
  <c r="AR165" i="19"/>
  <c r="AQ165" i="19"/>
  <c r="AQ137" i="19"/>
  <c r="AR137" i="19"/>
  <c r="AQ53" i="19"/>
  <c r="AR53" i="19"/>
  <c r="AR8" i="19"/>
  <c r="AQ205" i="19"/>
  <c r="AR205" i="19"/>
  <c r="AR198" i="19"/>
  <c r="AQ198" i="19"/>
  <c r="AQ154" i="19"/>
  <c r="AR154" i="19"/>
  <c r="AQ144" i="19"/>
  <c r="AR144" i="19"/>
  <c r="AR124" i="19"/>
  <c r="AQ124" i="19"/>
  <c r="AR83" i="19"/>
  <c r="AQ187" i="19"/>
  <c r="AR187" i="19"/>
  <c r="AR108" i="19"/>
  <c r="AR94" i="19"/>
  <c r="AQ94" i="19"/>
  <c r="AQ77" i="19"/>
  <c r="AR77" i="19"/>
  <c r="AS283" i="19"/>
  <c r="AR220" i="19"/>
  <c r="AQ220" i="19"/>
  <c r="AQ151" i="19"/>
  <c r="AR151" i="19"/>
  <c r="AR121" i="19"/>
  <c r="AQ57" i="19"/>
  <c r="AR57" i="19"/>
  <c r="AR26" i="19"/>
  <c r="AR98" i="19"/>
  <c r="AR9" i="19"/>
  <c r="AR213" i="19"/>
  <c r="AQ213" i="19"/>
  <c r="AQ177" i="19"/>
  <c r="AR177" i="19"/>
  <c r="AR148" i="19"/>
  <c r="AQ138" i="19"/>
  <c r="AR138" i="19"/>
  <c r="AR91" i="19"/>
  <c r="AQ16" i="19"/>
  <c r="AR16" i="19"/>
  <c r="AR30" i="19"/>
  <c r="AQ20" i="19"/>
  <c r="AR20" i="19"/>
  <c r="AQ152" i="19"/>
  <c r="AR152" i="19"/>
  <c r="AR99" i="19"/>
  <c r="AQ185" i="19"/>
  <c r="AR185" i="19"/>
  <c r="AR178" i="19"/>
  <c r="AQ156" i="19"/>
  <c r="AR156" i="19"/>
  <c r="AR119" i="19"/>
  <c r="AR44" i="19"/>
  <c r="AR34" i="19"/>
  <c r="AQ34" i="19"/>
  <c r="AR10" i="19"/>
  <c r="AR65" i="19"/>
  <c r="AQ65" i="19"/>
  <c r="AR62" i="19"/>
  <c r="AR146" i="19"/>
  <c r="AR89" i="19"/>
  <c r="AQ82" i="19"/>
  <c r="AR82" i="19"/>
  <c r="AR197" i="19"/>
  <c r="AR153" i="19"/>
  <c r="AQ153" i="19"/>
  <c r="AR133" i="19"/>
  <c r="AQ133" i="19"/>
  <c r="AR116" i="19"/>
  <c r="AR100" i="19"/>
  <c r="AR79" i="19"/>
  <c r="AQ59" i="19"/>
  <c r="AR59" i="19"/>
  <c r="AR38" i="19"/>
  <c r="AQ31" i="19"/>
  <c r="AR31" i="19"/>
  <c r="AQ21" i="19"/>
  <c r="AR21" i="19"/>
  <c r="AS61" i="19"/>
  <c r="AS132" i="19"/>
  <c r="AS179" i="19"/>
  <c r="AS157" i="19"/>
  <c r="AS161" i="19"/>
  <c r="AS128" i="19"/>
  <c r="AS183" i="19"/>
  <c r="AS117" i="19"/>
  <c r="AS94" i="19"/>
  <c r="AS207" i="19"/>
  <c r="AS189" i="19"/>
  <c r="AS144" i="19"/>
  <c r="AS166" i="19"/>
  <c r="AS148" i="19"/>
  <c r="AG79" i="19"/>
  <c r="AG212" i="19"/>
  <c r="AG80" i="19"/>
  <c r="AG67" i="19"/>
  <c r="V203" i="19"/>
  <c r="U203" i="19"/>
  <c r="V204" i="19"/>
  <c r="U204" i="19"/>
  <c r="V177" i="19"/>
  <c r="U177" i="19"/>
  <c r="V20" i="19"/>
  <c r="U20" i="19"/>
  <c r="V92" i="19"/>
  <c r="U92" i="19"/>
  <c r="V206" i="19"/>
  <c r="U206" i="19"/>
  <c r="V148" i="19"/>
  <c r="U148" i="19"/>
  <c r="V216" i="19"/>
  <c r="U216" i="19"/>
  <c r="V174" i="19"/>
  <c r="U174" i="19"/>
  <c r="U30" i="19"/>
  <c r="V30" i="19" s="1"/>
  <c r="V14" i="19"/>
  <c r="U14" i="19"/>
  <c r="V179" i="19"/>
  <c r="U179" i="19"/>
  <c r="V105" i="19"/>
  <c r="U105" i="19"/>
  <c r="V215" i="19"/>
  <c r="U215" i="19"/>
  <c r="V120" i="19"/>
  <c r="U120" i="19"/>
  <c r="V165" i="19"/>
  <c r="U165" i="19"/>
  <c r="AG112" i="19"/>
  <c r="V82" i="19"/>
  <c r="U82" i="19"/>
  <c r="V76" i="19"/>
  <c r="U76" i="19"/>
  <c r="V69" i="19"/>
  <c r="U69" i="19"/>
  <c r="V63" i="19"/>
  <c r="U63" i="19"/>
  <c r="AG9" i="19"/>
  <c r="V130" i="19"/>
  <c r="U130" i="19"/>
  <c r="V77" i="19"/>
  <c r="U77" i="19"/>
  <c r="V70" i="19"/>
  <c r="U70" i="19"/>
  <c r="V72" i="19"/>
  <c r="U72" i="19"/>
  <c r="V213" i="19"/>
  <c r="U213" i="19"/>
  <c r="V144" i="19"/>
  <c r="U144" i="19"/>
  <c r="V60" i="19"/>
  <c r="U60" i="19"/>
  <c r="V93" i="19"/>
  <c r="U93" i="19"/>
  <c r="V74" i="19"/>
  <c r="U74" i="19"/>
  <c r="V192" i="19"/>
  <c r="U192" i="19"/>
  <c r="V201" i="19"/>
  <c r="U201" i="19"/>
  <c r="V176" i="19"/>
  <c r="U176" i="19"/>
  <c r="V167" i="19"/>
  <c r="U167" i="19"/>
  <c r="V64" i="19"/>
  <c r="U64" i="19"/>
  <c r="V58" i="19"/>
  <c r="U58" i="19"/>
  <c r="V196" i="19"/>
  <c r="U196" i="19"/>
  <c r="V111" i="19"/>
  <c r="U111" i="19"/>
  <c r="V9" i="19"/>
  <c r="U9" i="19"/>
  <c r="U183" i="19"/>
  <c r="V183" i="19" s="1"/>
  <c r="V184" i="19"/>
  <c r="U184" i="19"/>
  <c r="V131" i="19"/>
  <c r="U131" i="19"/>
  <c r="V78" i="19"/>
  <c r="U78" i="19"/>
  <c r="V38" i="19"/>
  <c r="U38" i="19"/>
  <c r="AG193" i="19"/>
  <c r="AG106" i="19"/>
  <c r="AG55" i="19"/>
  <c r="AG114" i="19"/>
  <c r="AG36" i="19"/>
  <c r="AG49" i="19"/>
  <c r="AG10" i="19"/>
  <c r="AG211" i="19"/>
  <c r="AG107" i="19"/>
  <c r="AG146" i="19"/>
  <c r="AG50" i="19"/>
  <c r="AG7" i="19"/>
  <c r="AG197" i="19"/>
  <c r="AG8" i="19"/>
  <c r="AG48" i="19"/>
  <c r="AG224" i="19"/>
  <c r="AG190" i="19"/>
  <c r="AG115" i="19"/>
  <c r="AG19" i="19"/>
  <c r="AG116" i="19"/>
  <c r="AG91" i="19"/>
  <c r="AG74" i="19"/>
  <c r="AG15" i="19"/>
  <c r="AG113" i="19"/>
  <c r="AG64" i="19"/>
  <c r="AG17" i="19"/>
  <c r="AG182" i="19"/>
  <c r="AG76" i="19"/>
  <c r="AG167" i="19"/>
  <c r="AG97" i="19"/>
  <c r="AG95" i="19"/>
  <c r="AG78" i="19"/>
  <c r="AG56" i="19"/>
  <c r="AG141" i="19"/>
  <c r="AG62" i="19"/>
  <c r="AG60" i="19"/>
  <c r="AG121" i="19"/>
  <c r="AG40" i="19"/>
  <c r="AG189" i="19"/>
  <c r="AG42" i="19"/>
  <c r="AG26" i="19"/>
  <c r="AG83" i="19"/>
  <c r="AG105" i="19"/>
  <c r="AG84" i="19"/>
  <c r="AG44" i="19"/>
  <c r="AG108" i="19"/>
  <c r="AG69" i="19"/>
  <c r="AG102" i="19"/>
  <c r="AG81" i="19"/>
  <c r="AG38" i="19"/>
  <c r="AG125" i="19"/>
  <c r="AG45" i="19"/>
  <c r="AG73" i="19"/>
  <c r="AG172" i="19"/>
  <c r="AG155" i="19"/>
  <c r="AG93" i="19"/>
  <c r="AG92" i="19"/>
  <c r="AG52" i="19"/>
  <c r="AG51" i="19"/>
  <c r="AG145" i="19"/>
  <c r="AG120" i="19"/>
  <c r="AG100" i="19"/>
  <c r="AG99" i="19"/>
  <c r="AG58" i="19"/>
  <c r="AG33" i="19"/>
  <c r="AG103" i="19"/>
  <c r="AG148" i="19"/>
  <c r="AG104" i="19"/>
  <c r="AG201" i="19"/>
  <c r="AG194" i="19"/>
  <c r="AG186" i="19"/>
  <c r="AG181" i="19"/>
  <c r="AG178" i="19"/>
  <c r="AG173" i="19"/>
  <c r="AG163" i="19"/>
  <c r="AG159" i="19"/>
  <c r="AG203" i="19"/>
  <c r="AG127" i="19"/>
  <c r="AG109" i="19"/>
  <c r="AG89" i="19"/>
  <c r="AG86" i="19"/>
  <c r="AG85" i="19"/>
  <c r="AG68" i="19"/>
  <c r="AG164" i="19"/>
  <c r="AG139" i="19"/>
  <c r="AG110" i="19"/>
  <c r="AG90" i="19"/>
  <c r="AG71" i="19"/>
  <c r="AG70" i="19"/>
  <c r="AG218" i="19"/>
  <c r="AG221" i="19"/>
  <c r="AG143" i="19"/>
  <c r="AG111" i="19"/>
  <c r="AG46" i="19"/>
  <c r="AG18" i="19"/>
  <c r="AG119" i="19"/>
  <c r="AG117" i="19"/>
  <c r="AG98" i="19"/>
  <c r="AG30" i="19"/>
  <c r="V32" i="19"/>
  <c r="V150" i="19"/>
  <c r="V55" i="19"/>
  <c r="V109" i="19"/>
  <c r="Q221" i="19"/>
  <c r="R221" i="19" s="1" a="1"/>
  <c r="R221" i="19" s="1"/>
  <c r="AF221" i="19" s="1"/>
  <c r="Q219" i="19"/>
  <c r="R219" i="19" s="1" a="1"/>
  <c r="R219" i="19" s="1"/>
  <c r="Q177" i="19"/>
  <c r="R177" i="19" s="1" a="1"/>
  <c r="R177" i="19" s="1"/>
  <c r="AF177" i="19" s="1"/>
  <c r="Q218" i="19"/>
  <c r="R218" i="19" s="1" a="1"/>
  <c r="R218" i="19" s="1"/>
  <c r="Q23" i="19"/>
  <c r="R23" i="19" s="1" a="1"/>
  <c r="R23" i="19" s="1"/>
  <c r="Q17" i="19"/>
  <c r="R17" i="19" s="1" a="1"/>
  <c r="R17" i="19" s="1"/>
  <c r="Q194" i="19"/>
  <c r="R194" i="19" s="1" a="1"/>
  <c r="R194" i="19" s="1"/>
  <c r="Q193" i="19"/>
  <c r="R193" i="19" s="1" a="1"/>
  <c r="R193" i="19" s="1"/>
  <c r="Q176" i="19"/>
  <c r="R176" i="19" s="1" a="1"/>
  <c r="R176" i="19" s="1"/>
  <c r="Q158" i="19"/>
  <c r="R158" i="19" s="1" a="1"/>
  <c r="R158" i="19" s="1"/>
  <c r="Q157" i="19"/>
  <c r="R157" i="19" s="1" a="1"/>
  <c r="R157" i="19" s="1"/>
  <c r="Q26" i="19"/>
  <c r="R26" i="19" s="1" a="1"/>
  <c r="R26" i="19" s="1"/>
  <c r="Q24" i="19"/>
  <c r="R24" i="19" s="1" a="1"/>
  <c r="R24" i="19" s="1"/>
  <c r="Q18" i="19"/>
  <c r="R18" i="19" s="1" a="1"/>
  <c r="R18" i="19" s="1"/>
  <c r="Q21" i="19"/>
  <c r="R21" i="19" s="1" a="1"/>
  <c r="R21" i="19" s="1"/>
  <c r="Q19" i="19"/>
  <c r="R19" i="19" s="1" a="1"/>
  <c r="R19" i="19" s="1"/>
  <c r="Q14" i="19"/>
  <c r="R14" i="19" s="1" a="1"/>
  <c r="R14" i="19" s="1"/>
  <c r="Q13" i="19"/>
  <c r="R13" i="19" s="1" a="1"/>
  <c r="R13" i="19" s="1"/>
  <c r="Q12" i="19"/>
  <c r="R12" i="19" s="1" a="1"/>
  <c r="R12" i="19" s="1"/>
  <c r="Q119" i="19"/>
  <c r="R119" i="19" s="1" a="1"/>
  <c r="R119" i="19" s="1"/>
  <c r="Q118" i="19"/>
  <c r="R118" i="19" s="1" a="1"/>
  <c r="R118" i="19" s="1"/>
  <c r="AF118" i="19" s="1"/>
  <c r="Q27" i="19"/>
  <c r="R27" i="19" s="1" a="1"/>
  <c r="R27" i="19" s="1"/>
  <c r="Q20" i="19"/>
  <c r="R20" i="19" s="1" a="1"/>
  <c r="R20" i="19" s="1"/>
  <c r="Q11" i="19"/>
  <c r="R11" i="19" s="1" a="1"/>
  <c r="R11" i="19" s="1"/>
  <c r="Q9" i="19"/>
  <c r="R9" i="19" s="1" a="1"/>
  <c r="R9" i="19" s="1"/>
  <c r="Q215" i="19"/>
  <c r="R215" i="19" s="1" a="1"/>
  <c r="R215" i="19" s="1"/>
  <c r="AF215" i="19" s="1"/>
  <c r="Q214" i="19"/>
  <c r="R214" i="19" s="1" a="1"/>
  <c r="R214" i="19" s="1"/>
  <c r="AF214" i="19" s="1"/>
  <c r="Q213" i="19"/>
  <c r="R213" i="19" s="1" a="1"/>
  <c r="R213" i="19" s="1"/>
  <c r="Q212" i="19"/>
  <c r="R212" i="19" s="1" a="1"/>
  <c r="R212" i="19" s="1"/>
  <c r="AF212" i="19" s="1"/>
  <c r="Q211" i="19"/>
  <c r="R211" i="19" s="1" a="1"/>
  <c r="R211" i="19" s="1"/>
  <c r="Q172" i="19"/>
  <c r="R172" i="19" s="1" a="1"/>
  <c r="R172" i="19" s="1"/>
  <c r="Q155" i="19"/>
  <c r="R155" i="19" s="1" a="1"/>
  <c r="R155" i="19" s="1"/>
  <c r="Q120" i="19"/>
  <c r="R120" i="19" s="1" a="1"/>
  <c r="R120" i="19" s="1"/>
  <c r="Q28" i="19"/>
  <c r="R28" i="19" s="1" a="1"/>
  <c r="R28" i="19" s="1"/>
  <c r="Q171" i="19"/>
  <c r="R171" i="19" s="1" a="1"/>
  <c r="R171" i="19" s="1"/>
  <c r="Q170" i="19"/>
  <c r="R170" i="19" s="1" a="1"/>
  <c r="R170" i="19" s="1"/>
  <c r="AF170" i="19" s="1"/>
  <c r="Q147" i="19"/>
  <c r="R147" i="19" s="1" a="1"/>
  <c r="R147" i="19" s="1"/>
  <c r="Q146" i="19"/>
  <c r="R146" i="19" s="1" a="1"/>
  <c r="R146" i="19" s="1"/>
  <c r="Q89" i="19"/>
  <c r="R89" i="19" s="1" a="1"/>
  <c r="R89" i="19" s="1"/>
  <c r="AF89" i="19" s="1"/>
  <c r="Q208" i="19"/>
  <c r="R208" i="19" s="1" a="1"/>
  <c r="R208" i="19" s="1"/>
  <c r="Q148" i="19"/>
  <c r="R148" i="19" s="1" a="1"/>
  <c r="R148" i="19" s="1"/>
  <c r="Q145" i="19"/>
  <c r="R145" i="19" s="1" a="1"/>
  <c r="R145" i="19" s="1"/>
  <c r="V129" i="19"/>
  <c r="Q123" i="19"/>
  <c r="R123" i="19" s="1" a="1"/>
  <c r="R123" i="19" s="1"/>
  <c r="Q116" i="19"/>
  <c r="R116" i="19" s="1" a="1"/>
  <c r="R116" i="19" s="1"/>
  <c r="AF116" i="19" s="1"/>
  <c r="Q90" i="19"/>
  <c r="R90" i="19" s="1" a="1"/>
  <c r="R90" i="19" s="1"/>
  <c r="AF90" i="19" s="1"/>
  <c r="Q88" i="19"/>
  <c r="R88" i="19" s="1" a="1"/>
  <c r="R88" i="19" s="1"/>
  <c r="Q78" i="19"/>
  <c r="R78" i="19" s="1" a="1"/>
  <c r="R78" i="19" s="1"/>
  <c r="Q152" i="19"/>
  <c r="R152" i="19" s="1" a="1"/>
  <c r="R152" i="19" s="1"/>
  <c r="AF152" i="19" s="1"/>
  <c r="Q149" i="19"/>
  <c r="R149" i="19" s="1" a="1"/>
  <c r="R149" i="19" s="1"/>
  <c r="Q134" i="19"/>
  <c r="R134" i="19" s="1" a="1"/>
  <c r="R134" i="19" s="1"/>
  <c r="Q129" i="19"/>
  <c r="R129" i="19" s="1" a="1"/>
  <c r="R129" i="19" s="1"/>
  <c r="Q128" i="19"/>
  <c r="R128" i="19" s="1" a="1"/>
  <c r="R128" i="19" s="1"/>
  <c r="Q126" i="19"/>
  <c r="R126" i="19" s="1" a="1"/>
  <c r="R126" i="19" s="1"/>
  <c r="Q124" i="19"/>
  <c r="R124" i="19" s="1" a="1"/>
  <c r="R124" i="19" s="1"/>
  <c r="AF124" i="19" s="1"/>
  <c r="AI124" i="19" s="1"/>
  <c r="Q96" i="19"/>
  <c r="R96" i="19" s="1" a="1"/>
  <c r="R96" i="19" s="1"/>
  <c r="Q95" i="19"/>
  <c r="R95" i="19" s="1" a="1"/>
  <c r="R95" i="19" s="1"/>
  <c r="Q92" i="19"/>
  <c r="R92" i="19" s="1" a="1"/>
  <c r="R92" i="19" s="1"/>
  <c r="Q91" i="19"/>
  <c r="R91" i="19" s="1" a="1"/>
  <c r="R91" i="19" s="1"/>
  <c r="Q77" i="19"/>
  <c r="R77" i="19" s="1" a="1"/>
  <c r="R77" i="19" s="1"/>
  <c r="Q37" i="19"/>
  <c r="R37" i="19" s="1" a="1"/>
  <c r="R37" i="19" s="1"/>
  <c r="Q186" i="19"/>
  <c r="R186" i="19" s="1" a="1"/>
  <c r="R186" i="19" s="1"/>
  <c r="Q185" i="19"/>
  <c r="R185" i="19" s="1" a="1"/>
  <c r="R185" i="19" s="1"/>
  <c r="Q169" i="19"/>
  <c r="R169" i="19" s="1" a="1"/>
  <c r="R169" i="19" s="1"/>
  <c r="AF169" i="19" s="1"/>
  <c r="Q168" i="19"/>
  <c r="R168" i="19" s="1" a="1"/>
  <c r="R168" i="19" s="1"/>
  <c r="Q167" i="19"/>
  <c r="R167" i="19" s="1" a="1"/>
  <c r="R167" i="19" s="1"/>
  <c r="Q166" i="19"/>
  <c r="R166" i="19" s="1" a="1"/>
  <c r="R166" i="19" s="1"/>
  <c r="AF166" i="19" s="1"/>
  <c r="Q141" i="19"/>
  <c r="R141" i="19" s="1" a="1"/>
  <c r="R141" i="19" s="1"/>
  <c r="Q140" i="19"/>
  <c r="R140" i="19" s="1" a="1"/>
  <c r="R140" i="19" s="1"/>
  <c r="Q136" i="19"/>
  <c r="R136" i="19" s="1" a="1"/>
  <c r="R136" i="19" s="1"/>
  <c r="Q80" i="19"/>
  <c r="R80" i="19" s="1" a="1"/>
  <c r="R80" i="19" s="1"/>
  <c r="Q76" i="19"/>
  <c r="R76" i="19" s="1" a="1"/>
  <c r="R76" i="19" s="1"/>
  <c r="AF76" i="19" s="1"/>
  <c r="Q73" i="19"/>
  <c r="R73" i="19" s="1" a="1"/>
  <c r="R73" i="19" s="1"/>
  <c r="AF73" i="19" s="1"/>
  <c r="Q62" i="19"/>
  <c r="R62" i="19" s="1" a="1"/>
  <c r="R62" i="19" s="1"/>
  <c r="Q49" i="19"/>
  <c r="R49" i="19" s="1" a="1"/>
  <c r="R49" i="19" s="1"/>
  <c r="Q125" i="19"/>
  <c r="R125" i="19" s="1" a="1"/>
  <c r="R125" i="19" s="1"/>
  <c r="Q87" i="19"/>
  <c r="R87" i="19" s="1" a="1"/>
  <c r="R87" i="19" s="1"/>
  <c r="Q83" i="19"/>
  <c r="R83" i="19" s="1" a="1"/>
  <c r="R83" i="19" s="1"/>
  <c r="AF83" i="19" s="1"/>
  <c r="Q82" i="19"/>
  <c r="R82" i="19" s="1" a="1"/>
  <c r="R82" i="19" s="1"/>
  <c r="Q81" i="19"/>
  <c r="R81" i="19" s="1" a="1"/>
  <c r="R81" i="19" s="1"/>
  <c r="AF81" i="19" s="1"/>
  <c r="Q74" i="19"/>
  <c r="R74" i="19" s="1" a="1"/>
  <c r="R74" i="19" s="1"/>
  <c r="Q72" i="19"/>
  <c r="R72" i="19" s="1" a="1"/>
  <c r="R72" i="19" s="1"/>
  <c r="AF72" i="19" s="1"/>
  <c r="Q67" i="19"/>
  <c r="R67" i="19" s="1" a="1"/>
  <c r="R67" i="19" s="1"/>
  <c r="Q41" i="19"/>
  <c r="R41" i="19" s="1" a="1"/>
  <c r="R41" i="19" s="1"/>
  <c r="Q40" i="19"/>
  <c r="R40" i="19" s="1" a="1"/>
  <c r="R40" i="19" s="1"/>
  <c r="Q183" i="19"/>
  <c r="R183" i="19" s="1" a="1"/>
  <c r="R183" i="19" s="1"/>
  <c r="Q84" i="19"/>
  <c r="R84" i="19" s="1" a="1"/>
  <c r="R84" i="19" s="1"/>
  <c r="AF84" i="19" s="1"/>
  <c r="Q65" i="19"/>
  <c r="R65" i="19" s="1" a="1"/>
  <c r="R65" i="19" s="1"/>
  <c r="AF65" i="19" s="1"/>
  <c r="Q48" i="19"/>
  <c r="R48" i="19" s="1" a="1"/>
  <c r="R48" i="19" s="1"/>
  <c r="Q43" i="19"/>
  <c r="R43" i="19" s="1" a="1"/>
  <c r="R43" i="19" s="1"/>
  <c r="Q42" i="19"/>
  <c r="R42" i="19" s="1" a="1"/>
  <c r="R42" i="19" s="1"/>
  <c r="Q39" i="19"/>
  <c r="R39" i="19" s="1" a="1"/>
  <c r="R39" i="19" s="1"/>
  <c r="Q203" i="19"/>
  <c r="R203" i="19" s="1" a="1"/>
  <c r="R203" i="19" s="1"/>
  <c r="Q85" i="19"/>
  <c r="R85" i="19" s="1" a="1"/>
  <c r="R85" i="19" s="1"/>
  <c r="Q46" i="19"/>
  <c r="R46" i="19" s="1" a="1"/>
  <c r="R46" i="19" s="1"/>
  <c r="Q201" i="19"/>
  <c r="R201" i="19" s="1" a="1"/>
  <c r="R201" i="19" s="1"/>
  <c r="Q163" i="19"/>
  <c r="R163" i="19" s="1" a="1"/>
  <c r="R163" i="19" s="1"/>
  <c r="Q164" i="19"/>
  <c r="R164" i="19" s="1" a="1"/>
  <c r="R164" i="19" s="1"/>
  <c r="AF164" i="19" s="1"/>
  <c r="Q162" i="19"/>
  <c r="R162" i="19" s="1" a="1"/>
  <c r="R162" i="19" s="1"/>
  <c r="AF162" i="19" s="1"/>
  <c r="Q180" i="19"/>
  <c r="R180" i="19" s="1" a="1"/>
  <c r="R180" i="19" s="1"/>
  <c r="Q196" i="19"/>
  <c r="R196" i="19" s="1" a="1"/>
  <c r="R196" i="19" s="1"/>
  <c r="Q160" i="19"/>
  <c r="R160" i="19" s="1" a="1"/>
  <c r="R160" i="19" s="1"/>
  <c r="Q224" i="19"/>
  <c r="R224" i="19" s="1" a="1"/>
  <c r="R224" i="19" s="1"/>
  <c r="Q223" i="19"/>
  <c r="R223" i="19" s="1" a="1"/>
  <c r="R223" i="19" s="1"/>
  <c r="Q195" i="19"/>
  <c r="R195" i="19" s="1" a="1"/>
  <c r="R195" i="19" s="1"/>
  <c r="AF195" i="19" s="1"/>
  <c r="V194" i="19"/>
  <c r="Q179" i="19"/>
  <c r="R179" i="19" s="1" a="1"/>
  <c r="R179" i="19" s="1"/>
  <c r="Q159" i="19"/>
  <c r="R159" i="19" s="1" a="1"/>
  <c r="R159" i="19" s="1"/>
  <c r="AF159" i="19" s="1"/>
  <c r="V158" i="19"/>
  <c r="Q25" i="19"/>
  <c r="R25" i="19" s="1" a="1"/>
  <c r="R25" i="19" s="1"/>
  <c r="Q217" i="19"/>
  <c r="R217" i="19" s="1" a="1"/>
  <c r="R217" i="19" s="1"/>
  <c r="AF217" i="19" s="1"/>
  <c r="Q22" i="19"/>
  <c r="R22" i="19" s="1" a="1"/>
  <c r="R22" i="19" s="1"/>
  <c r="Q16" i="19"/>
  <c r="R16" i="19" s="1" a="1"/>
  <c r="R16" i="19" s="1"/>
  <c r="Q15" i="19"/>
  <c r="R15" i="19" s="1" a="1"/>
  <c r="R15" i="19" s="1"/>
  <c r="Q216" i="19"/>
  <c r="R216" i="19" s="1" a="1"/>
  <c r="R216" i="19" s="1"/>
  <c r="Q175" i="19"/>
  <c r="R175" i="19" s="1" a="1"/>
  <c r="R175" i="19" s="1"/>
  <c r="Q210" i="19"/>
  <c r="R210" i="19" s="1" a="1"/>
  <c r="R210" i="19" s="1"/>
  <c r="AF210" i="19" s="1"/>
  <c r="Q209" i="19"/>
  <c r="R209" i="19" s="1" a="1"/>
  <c r="R209" i="19" s="1"/>
  <c r="AF209" i="19" s="1"/>
  <c r="Q192" i="19"/>
  <c r="R192" i="19" s="1" a="1"/>
  <c r="R192" i="19" s="1"/>
  <c r="Q190" i="19"/>
  <c r="R190" i="19" s="1" a="1"/>
  <c r="R190" i="19" s="1"/>
  <c r="Q174" i="19"/>
  <c r="R174" i="19" s="1" a="1"/>
  <c r="R174" i="19" s="1"/>
  <c r="Q156" i="19"/>
  <c r="R156" i="19" s="1" a="1"/>
  <c r="R156" i="19" s="1"/>
  <c r="AF156" i="19" s="1"/>
  <c r="Q98" i="19"/>
  <c r="R98" i="19" s="1" a="1"/>
  <c r="R98" i="19" s="1"/>
  <c r="AF98" i="19" s="1"/>
  <c r="Q10" i="19"/>
  <c r="R10" i="19" s="1" a="1"/>
  <c r="R10" i="19" s="1"/>
  <c r="Q173" i="19"/>
  <c r="R173" i="19" s="1" a="1"/>
  <c r="R173" i="19" s="1"/>
  <c r="Q130" i="19"/>
  <c r="R130" i="19" s="1" a="1"/>
  <c r="R130" i="19" s="1"/>
  <c r="AF130" i="19" s="1"/>
  <c r="Q100" i="19"/>
  <c r="R100" i="19" s="1" a="1"/>
  <c r="R100" i="19" s="1"/>
  <c r="Q33" i="19"/>
  <c r="R33" i="19" s="1" a="1"/>
  <c r="R33" i="19" s="1"/>
  <c r="Q8" i="19"/>
  <c r="R8" i="19" s="1" a="1"/>
  <c r="R8" i="19" s="1"/>
  <c r="Q7" i="19"/>
  <c r="R7" i="19" s="1" a="1"/>
  <c r="R7" i="19" s="1"/>
  <c r="Q191" i="19"/>
  <c r="R191" i="19" s="1" a="1"/>
  <c r="R191" i="19" s="1"/>
  <c r="Q189" i="19"/>
  <c r="R189" i="19" s="1" a="1"/>
  <c r="R189" i="19" s="1"/>
  <c r="Q154" i="19"/>
  <c r="R154" i="19" s="1" a="1"/>
  <c r="R154" i="19" s="1"/>
  <c r="Q153" i="19"/>
  <c r="R153" i="19" s="1" a="1"/>
  <c r="R153" i="19" s="1"/>
  <c r="Q132" i="19"/>
  <c r="R132" i="19" s="1" a="1"/>
  <c r="R132" i="19" s="1"/>
  <c r="Q131" i="19"/>
  <c r="R131" i="19" s="1" a="1"/>
  <c r="R131" i="19" s="1"/>
  <c r="Q122" i="19"/>
  <c r="R122" i="19" s="1" a="1"/>
  <c r="R122" i="19" s="1"/>
  <c r="AF122" i="19" s="1"/>
  <c r="Q121" i="19"/>
  <c r="R121" i="19" s="1" a="1"/>
  <c r="R121" i="19" s="1"/>
  <c r="AF121" i="19" s="1"/>
  <c r="Q117" i="19"/>
  <c r="R117" i="19" s="1" a="1"/>
  <c r="R117" i="19" s="1"/>
  <c r="AF117" i="19" s="1"/>
  <c r="Q101" i="19"/>
  <c r="R101" i="19" s="1" a="1"/>
  <c r="R101" i="19" s="1"/>
  <c r="Q99" i="19"/>
  <c r="R99" i="19" s="1" a="1"/>
  <c r="R99" i="19" s="1"/>
  <c r="AF99" i="19" s="1"/>
  <c r="Q97" i="19"/>
  <c r="R97" i="19" s="1" a="1"/>
  <c r="R97" i="19" s="1"/>
  <c r="Q94" i="19"/>
  <c r="R94" i="19" s="1" a="1"/>
  <c r="R94" i="19" s="1"/>
  <c r="Q93" i="19"/>
  <c r="R93" i="19" s="1" a="1"/>
  <c r="R93" i="19" s="1"/>
  <c r="Q53" i="19"/>
  <c r="R53" i="19" s="1" a="1"/>
  <c r="R53" i="19" s="1"/>
  <c r="Q6" i="19"/>
  <c r="R6" i="19" s="1" a="1"/>
  <c r="R6" i="19" s="1"/>
  <c r="Q4" i="19"/>
  <c r="R4" i="19" s="1" a="1"/>
  <c r="R4" i="19" s="1"/>
  <c r="Q188" i="19"/>
  <c r="R188" i="19" s="1" a="1"/>
  <c r="R188" i="19" s="1"/>
  <c r="AF188" i="19" s="1"/>
  <c r="Q151" i="19"/>
  <c r="R151" i="19" s="1" a="1"/>
  <c r="R151" i="19" s="1"/>
  <c r="AF151" i="19" s="1"/>
  <c r="Q133" i="19"/>
  <c r="R133" i="19" s="1" a="1"/>
  <c r="R133" i="19" s="1"/>
  <c r="Q54" i="19"/>
  <c r="R54" i="19" s="1" a="1"/>
  <c r="R54" i="19" s="1"/>
  <c r="Q52" i="19"/>
  <c r="R52" i="19" s="1" a="1"/>
  <c r="R52" i="19" s="1"/>
  <c r="Q51" i="19"/>
  <c r="R51" i="19" s="1" a="1"/>
  <c r="R51" i="19" s="1"/>
  <c r="Q35" i="19"/>
  <c r="R35" i="19" s="1" a="1"/>
  <c r="R35" i="19" s="1"/>
  <c r="Q34" i="19"/>
  <c r="R34" i="19" s="1" a="1"/>
  <c r="R34" i="19" s="1"/>
  <c r="Q32" i="19"/>
  <c r="R32" i="19" s="1" a="1"/>
  <c r="R32" i="19" s="1"/>
  <c r="Q30" i="19"/>
  <c r="R30" i="19" s="1" a="1"/>
  <c r="R30" i="19" s="1"/>
  <c r="Q29" i="19"/>
  <c r="R29" i="19" s="1" a="1"/>
  <c r="R29" i="19" s="1"/>
  <c r="Q5" i="19"/>
  <c r="R5" i="19" s="1" a="1"/>
  <c r="R5" i="19" s="1"/>
  <c r="Q207" i="19"/>
  <c r="R207" i="19" s="1" a="1"/>
  <c r="R207" i="19" s="1"/>
  <c r="Q206" i="19"/>
  <c r="R206" i="19" s="1" a="1"/>
  <c r="R206" i="19" s="1"/>
  <c r="AF206" i="19" s="1"/>
  <c r="Q205" i="19"/>
  <c r="R205" i="19" s="1" a="1"/>
  <c r="R205" i="19" s="1"/>
  <c r="Q187" i="19"/>
  <c r="R187" i="19" s="1" a="1"/>
  <c r="R187" i="19" s="1"/>
  <c r="Q143" i="19"/>
  <c r="R143" i="19" s="1" a="1"/>
  <c r="R143" i="19" s="1"/>
  <c r="AF143" i="19" s="1"/>
  <c r="Q139" i="19"/>
  <c r="R139" i="19" s="1" a="1"/>
  <c r="R139" i="19" s="1"/>
  <c r="Q138" i="19"/>
  <c r="R138" i="19" s="1" a="1"/>
  <c r="R138" i="19" s="1"/>
  <c r="AF138" i="19" s="1"/>
  <c r="Q137" i="19"/>
  <c r="R137" i="19" s="1" a="1"/>
  <c r="R137" i="19" s="1"/>
  <c r="Q135" i="19"/>
  <c r="R135" i="19" s="1" a="1"/>
  <c r="R135" i="19" s="1"/>
  <c r="Q127" i="19"/>
  <c r="R127" i="19" s="1" a="1"/>
  <c r="R127" i="19" s="1"/>
  <c r="Q114" i="19"/>
  <c r="R114" i="19" s="1" a="1"/>
  <c r="R114" i="19" s="1"/>
  <c r="Q103" i="19"/>
  <c r="R103" i="19" s="1" a="1"/>
  <c r="R103" i="19" s="1"/>
  <c r="Q102" i="19"/>
  <c r="R102" i="19" s="1" a="1"/>
  <c r="R102" i="19" s="1"/>
  <c r="Q58" i="19"/>
  <c r="R58" i="19" s="1" a="1"/>
  <c r="R58" i="19" s="1"/>
  <c r="Q55" i="19"/>
  <c r="R55" i="19" s="1" a="1"/>
  <c r="R55" i="19" s="1"/>
  <c r="AF55" i="19" s="1"/>
  <c r="Q31" i="19"/>
  <c r="R31" i="19" s="1" a="1"/>
  <c r="R31" i="19" s="1"/>
  <c r="Q204" i="19"/>
  <c r="R204" i="19" s="1" a="1"/>
  <c r="R204" i="19" s="1"/>
  <c r="Q150" i="19"/>
  <c r="R150" i="19" s="1" a="1"/>
  <c r="R150" i="19" s="1"/>
  <c r="Q115" i="19"/>
  <c r="R115" i="19" s="1" a="1"/>
  <c r="R115" i="19" s="1"/>
  <c r="Q79" i="19"/>
  <c r="R79" i="19" s="1" a="1"/>
  <c r="R79" i="19" s="1"/>
  <c r="AF79" i="19" s="1"/>
  <c r="Q63" i="19"/>
  <c r="R63" i="19" s="1" a="1"/>
  <c r="R63" i="19" s="1"/>
  <c r="Q61" i="19"/>
  <c r="R61" i="19" s="1" a="1"/>
  <c r="R61" i="19" s="1"/>
  <c r="Q57" i="19"/>
  <c r="R57" i="19" s="1" a="1"/>
  <c r="R57" i="19" s="1"/>
  <c r="Q56" i="19"/>
  <c r="R56" i="19" s="1" a="1"/>
  <c r="R56" i="19" s="1"/>
  <c r="Q50" i="19"/>
  <c r="R50" i="19" s="1" a="1"/>
  <c r="R50" i="19" s="1"/>
  <c r="Q36" i="19"/>
  <c r="R36" i="19" s="1" a="1"/>
  <c r="R36" i="19" s="1"/>
  <c r="Q184" i="19"/>
  <c r="R184" i="19" s="1" a="1"/>
  <c r="R184" i="19" s="1"/>
  <c r="Q182" i="19"/>
  <c r="R182" i="19" s="1" a="1"/>
  <c r="R182" i="19" s="1"/>
  <c r="AF182" i="19" s="1"/>
  <c r="Q144" i="19"/>
  <c r="R144" i="19" s="1" a="1"/>
  <c r="R144" i="19" s="1"/>
  <c r="Q142" i="19"/>
  <c r="R142" i="19" s="1" a="1"/>
  <c r="R142" i="19" s="1"/>
  <c r="AF142" i="19" s="1"/>
  <c r="Q113" i="19"/>
  <c r="R113" i="19" s="1" a="1"/>
  <c r="R113" i="19" s="1"/>
  <c r="AF113" i="19" s="1"/>
  <c r="Q104" i="19"/>
  <c r="R104" i="19" s="1" a="1"/>
  <c r="R104" i="19" s="1"/>
  <c r="AF104" i="19" s="1"/>
  <c r="Q60" i="19"/>
  <c r="R60" i="19" s="1" a="1"/>
  <c r="R60" i="19" s="1"/>
  <c r="Q59" i="19"/>
  <c r="R59" i="19" s="1" a="1"/>
  <c r="R59" i="19" s="1"/>
  <c r="Q38" i="19"/>
  <c r="R38" i="19" s="1" a="1"/>
  <c r="R38" i="19" s="1"/>
  <c r="Q165" i="19"/>
  <c r="R165" i="19" s="1" a="1"/>
  <c r="R165" i="19" s="1"/>
  <c r="AF165" i="19" s="1"/>
  <c r="Q112" i="19"/>
  <c r="R112" i="19" s="1" a="1"/>
  <c r="R112" i="19" s="1"/>
  <c r="Q107" i="19"/>
  <c r="R107" i="19" s="1" a="1"/>
  <c r="R107" i="19" s="1"/>
  <c r="Q105" i="19"/>
  <c r="R105" i="19" s="1" a="1"/>
  <c r="R105" i="19" s="1"/>
  <c r="Q75" i="19"/>
  <c r="R75" i="19" s="1" a="1"/>
  <c r="R75" i="19" s="1"/>
  <c r="Q68" i="19"/>
  <c r="R68" i="19" s="1" a="1"/>
  <c r="R68" i="19" s="1"/>
  <c r="Q66" i="19"/>
  <c r="R66" i="19" s="1" a="1"/>
  <c r="R66" i="19" s="1"/>
  <c r="Q64" i="19"/>
  <c r="R64" i="19" s="1" a="1"/>
  <c r="R64" i="19" s="1"/>
  <c r="Q110" i="19"/>
  <c r="R110" i="19" s="1" a="1"/>
  <c r="R110" i="19" s="1"/>
  <c r="AF110" i="19" s="1"/>
  <c r="Q108" i="19"/>
  <c r="R108" i="19" s="1" a="1"/>
  <c r="R108" i="19" s="1"/>
  <c r="Q106" i="19"/>
  <c r="R106" i="19" s="1" a="1"/>
  <c r="R106" i="19" s="1"/>
  <c r="Q86" i="19"/>
  <c r="R86" i="19" s="1" a="1"/>
  <c r="R86" i="19" s="1"/>
  <c r="AF86" i="19" s="1"/>
  <c r="Q71" i="19"/>
  <c r="R71" i="19" s="1" a="1"/>
  <c r="R71" i="19" s="1"/>
  <c r="AF71" i="19" s="1"/>
  <c r="Q70" i="19"/>
  <c r="R70" i="19" s="1" a="1"/>
  <c r="R70" i="19" s="1"/>
  <c r="AF70" i="19" s="1"/>
  <c r="Q69" i="19"/>
  <c r="R69" i="19" s="1" a="1"/>
  <c r="R69" i="19" s="1"/>
  <c r="Q47" i="19"/>
  <c r="R47" i="19" s="1" a="1"/>
  <c r="R47" i="19" s="1"/>
  <c r="Q45" i="19"/>
  <c r="R45" i="19" s="1" a="1"/>
  <c r="R45" i="19" s="1"/>
  <c r="Q202" i="19"/>
  <c r="R202" i="19" s="1" a="1"/>
  <c r="R202" i="19" s="1"/>
  <c r="Q200" i="19"/>
  <c r="R200" i="19" s="1" a="1"/>
  <c r="R200" i="19" s="1"/>
  <c r="Q111" i="19"/>
  <c r="R111" i="19" s="1" a="1"/>
  <c r="R111" i="19" s="1"/>
  <c r="AF111" i="19" s="1"/>
  <c r="Q109" i="19"/>
  <c r="R109" i="19" s="1" a="1"/>
  <c r="R109" i="19" s="1"/>
  <c r="Q44" i="19"/>
  <c r="R44" i="19" s="1" a="1"/>
  <c r="R44" i="19" s="1"/>
  <c r="Q199" i="19"/>
  <c r="R199" i="19" s="1" a="1"/>
  <c r="R199" i="19" s="1"/>
  <c r="Q198" i="19"/>
  <c r="R198" i="19" s="1" a="1"/>
  <c r="R198" i="19" s="1"/>
  <c r="Q197" i="19"/>
  <c r="R197" i="19" s="1" a="1"/>
  <c r="R197" i="19" s="1"/>
  <c r="AF197" i="19" s="1"/>
  <c r="Q181" i="19"/>
  <c r="R181" i="19" s="1" a="1"/>
  <c r="R181" i="19" s="1"/>
  <c r="Q161" i="19"/>
  <c r="R161" i="19" s="1" a="1"/>
  <c r="R161" i="19" s="1"/>
  <c r="AF161" i="19" s="1"/>
  <c r="Q222" i="19"/>
  <c r="R222" i="19" s="1" a="1"/>
  <c r="R222" i="19" s="1"/>
  <c r="Q220" i="19"/>
  <c r="R220" i="19" s="1" a="1"/>
  <c r="R220" i="19" s="1"/>
  <c r="Q178" i="19"/>
  <c r="R178" i="19" s="1" a="1"/>
  <c r="R178" i="19" s="1"/>
  <c r="V157" i="19"/>
  <c r="M184" i="19" a="1"/>
  <c r="M184" i="19" s="1"/>
  <c r="V4" i="19"/>
  <c r="M84" i="19" a="1"/>
  <c r="M84" i="19" s="1"/>
  <c r="F84" i="19" s="1"/>
  <c r="V149" i="19"/>
  <c r="M114" i="19" a="1"/>
  <c r="M114" i="19" s="1"/>
  <c r="F114" i="19" s="1"/>
  <c r="M113" i="19" a="1"/>
  <c r="M113" i="19" s="1"/>
  <c r="F113" i="19" s="1"/>
  <c r="M112" i="19" a="1"/>
  <c r="M112" i="19" s="1"/>
  <c r="F112" i="19" s="1"/>
  <c r="M48" i="19" a="1"/>
  <c r="M48" i="19" s="1"/>
  <c r="F48" i="19" s="1"/>
  <c r="M213" i="19" a="1"/>
  <c r="M213" i="19" s="1"/>
  <c r="V5" i="19"/>
  <c r="V189" i="19"/>
  <c r="V140" i="19"/>
  <c r="V39" i="19"/>
  <c r="V154" i="19"/>
  <c r="V211" i="19"/>
  <c r="V168" i="19"/>
  <c r="V10" i="19"/>
  <c r="V223" i="19"/>
  <c r="V89" i="19"/>
  <c r="M144" i="19" a="1"/>
  <c r="M144" i="19" s="1"/>
  <c r="M212" i="19" a="1"/>
  <c r="M212" i="19" s="1"/>
  <c r="F212" i="19" s="1"/>
  <c r="M138" i="19" a="1"/>
  <c r="M138" i="19" s="1"/>
  <c r="F138" i="19" s="1"/>
  <c r="M47" i="19" a="1"/>
  <c r="M47" i="19" s="1"/>
  <c r="F47" i="19" s="1"/>
  <c r="M211" i="19" a="1"/>
  <c r="M211" i="19" s="1"/>
  <c r="M186" i="19" a="1"/>
  <c r="M186" i="19" s="1"/>
  <c r="F186" i="19" s="1"/>
  <c r="M167" i="19" a="1"/>
  <c r="M167" i="19" s="1"/>
  <c r="M157" i="19" a="1"/>
  <c r="M157" i="19" s="1"/>
  <c r="M200" i="19" a="1"/>
  <c r="M200" i="19" s="1"/>
  <c r="F200" i="19" s="1"/>
  <c r="M166" i="19" a="1"/>
  <c r="M166" i="19" s="1"/>
  <c r="F166" i="19" s="1"/>
  <c r="M87" i="19" a="1"/>
  <c r="M87" i="19" s="1"/>
  <c r="M155" i="19" a="1"/>
  <c r="M155" i="19" s="1"/>
  <c r="M132" i="19" a="1"/>
  <c r="M132" i="19" s="1"/>
  <c r="M85" i="19" a="1"/>
  <c r="M85" i="19" s="1"/>
  <c r="F85" i="19" s="1"/>
  <c r="M135" i="19" a="1"/>
  <c r="M135" i="19" s="1"/>
  <c r="F135" i="19" s="1"/>
  <c r="M98" i="19" a="1"/>
  <c r="M98" i="19" s="1"/>
  <c r="F98" i="19" s="1"/>
  <c r="V22" i="19"/>
  <c r="M37" i="19" a="1"/>
  <c r="M37" i="19" s="1"/>
  <c r="F37" i="19" s="1"/>
  <c r="M208" i="19" a="1"/>
  <c r="M208" i="19" s="1"/>
  <c r="F208" i="19" s="1"/>
  <c r="M195" i="19" a="1"/>
  <c r="M195" i="19" s="1"/>
  <c r="F195" i="19" s="1"/>
  <c r="M163" i="19" a="1"/>
  <c r="M163" i="19" s="1"/>
  <c r="F163" i="19" s="1"/>
  <c r="M151" i="19" a="1"/>
  <c r="M151" i="19" s="1"/>
  <c r="F151" i="19" s="1"/>
  <c r="M38" i="19" a="1"/>
  <c r="M38" i="19" s="1"/>
  <c r="F38" i="19" s="1"/>
  <c r="M34" i="19" a="1"/>
  <c r="M34" i="19" s="1"/>
  <c r="F34" i="19" s="1"/>
  <c r="M28" i="19" a="1"/>
  <c r="M28" i="19" s="1"/>
  <c r="F28" i="19" s="1"/>
  <c r="M222" i="19" a="1"/>
  <c r="M222" i="19" s="1"/>
  <c r="F222" i="19" s="1"/>
  <c r="M182" i="19" a="1"/>
  <c r="M182" i="19" s="1"/>
  <c r="F182" i="19" s="1"/>
  <c r="M94" i="19" a="1"/>
  <c r="M94" i="19" s="1"/>
  <c r="F94" i="19" s="1"/>
  <c r="M57" i="19" a="1"/>
  <c r="M57" i="19" s="1"/>
  <c r="F57" i="19" s="1"/>
  <c r="M15" i="19" a="1"/>
  <c r="M15" i="19" s="1"/>
  <c r="F15" i="19" s="1"/>
  <c r="M162" i="19" a="1"/>
  <c r="M162" i="19" s="1"/>
  <c r="F162" i="19" s="1"/>
  <c r="M147" i="19" a="1"/>
  <c r="M147" i="19" s="1"/>
  <c r="F147" i="19" s="1"/>
  <c r="M129" i="19" a="1"/>
  <c r="M129" i="19" s="1"/>
  <c r="M54" i="19" a="1"/>
  <c r="M54" i="19" s="1"/>
  <c r="F54" i="19" s="1"/>
  <c r="M53" i="19" a="1"/>
  <c r="M53" i="19" s="1"/>
  <c r="F53" i="19" s="1"/>
  <c r="M20" i="19" a="1"/>
  <c r="M20" i="19" s="1"/>
  <c r="F20" i="19" s="1"/>
  <c r="M194" i="19" a="1"/>
  <c r="M194" i="19" s="1"/>
  <c r="M146" i="19" a="1"/>
  <c r="M146" i="19" s="1"/>
  <c r="M218" i="19" a="1"/>
  <c r="M218" i="19" s="1"/>
  <c r="F218" i="19" s="1"/>
  <c r="M171" i="19" a="1"/>
  <c r="M171" i="19" s="1"/>
  <c r="F171" i="19" s="1"/>
  <c r="M192" i="19" a="1"/>
  <c r="M192" i="19" s="1"/>
  <c r="M181" i="19" a="1"/>
  <c r="M181" i="19" s="1"/>
  <c r="F181" i="19" s="1"/>
  <c r="M160" i="19" a="1"/>
  <c r="M160" i="19" s="1"/>
  <c r="F160" i="19" s="1"/>
  <c r="M125" i="19" a="1"/>
  <c r="M125" i="19" s="1"/>
  <c r="F125" i="19" s="1"/>
  <c r="M204" i="19" a="1"/>
  <c r="M204" i="19" s="1"/>
  <c r="F204" i="19" s="1"/>
  <c r="M189" i="19" a="1"/>
  <c r="M189" i="19" s="1"/>
  <c r="M142" i="19" a="1"/>
  <c r="M142" i="19" s="1"/>
  <c r="F142" i="19" s="1"/>
  <c r="M141" i="19" a="1"/>
  <c r="M141" i="19" s="1"/>
  <c r="F141" i="19" s="1"/>
  <c r="M122" i="19" a="1"/>
  <c r="M122" i="19" s="1"/>
  <c r="F122" i="19" s="1"/>
  <c r="M88" i="19" a="1"/>
  <c r="M88" i="19" s="1"/>
  <c r="F88" i="19" s="1"/>
  <c r="M71" i="19" a="1"/>
  <c r="M71" i="19" s="1"/>
  <c r="F71" i="19" s="1"/>
  <c r="V65" i="19"/>
  <c r="M215" i="19" a="1"/>
  <c r="M215" i="19" s="1"/>
  <c r="M202" i="19" a="1"/>
  <c r="M202" i="19" s="1"/>
  <c r="F202" i="19" s="1"/>
  <c r="M140" i="19" a="1"/>
  <c r="M140" i="19" s="1"/>
  <c r="M187" i="19" a="1"/>
  <c r="M187" i="19" s="1"/>
  <c r="F187" i="19" s="1"/>
  <c r="M68" i="19" a="1"/>
  <c r="M68" i="19" s="1"/>
  <c r="F68" i="19" s="1"/>
  <c r="M116" i="19" a="1"/>
  <c r="M116" i="19" s="1"/>
  <c r="F116" i="19" s="1"/>
  <c r="M4" i="19" a="1"/>
  <c r="M4" i="19" s="1"/>
  <c r="F4" i="19" s="1"/>
  <c r="M210" i="19" a="1"/>
  <c r="M210" i="19" s="1"/>
  <c r="F210" i="19" s="1"/>
  <c r="M45" i="19" a="1"/>
  <c r="M45" i="19" s="1"/>
  <c r="F45" i="19" s="1"/>
  <c r="M198" i="19" a="1"/>
  <c r="M198" i="19" s="1"/>
  <c r="F198" i="19" s="1"/>
  <c r="M133" i="19" a="1"/>
  <c r="M133" i="19" s="1"/>
  <c r="F133" i="19" s="1"/>
  <c r="M43" i="19" a="1"/>
  <c r="M43" i="19" s="1"/>
  <c r="F43" i="19" s="1"/>
  <c r="M41" i="19" a="1"/>
  <c r="M41" i="19" s="1"/>
  <c r="F41" i="19" s="1"/>
  <c r="M65" i="19" a="1"/>
  <c r="M65" i="19" s="1"/>
  <c r="F65" i="19" s="1"/>
  <c r="M154" i="19" a="1"/>
  <c r="M154" i="19" s="1"/>
  <c r="M153" i="19" a="1"/>
  <c r="M153" i="19" s="1"/>
  <c r="F153" i="19" s="1"/>
  <c r="M81" i="19" a="1"/>
  <c r="M81" i="19" s="1"/>
  <c r="F81" i="19" s="1"/>
  <c r="M63" i="19" a="1"/>
  <c r="M63" i="19" s="1"/>
  <c r="F63" i="19" s="1"/>
  <c r="M61" i="19" a="1"/>
  <c r="M61" i="19" s="1"/>
  <c r="F61" i="19" s="1"/>
  <c r="M175" i="19" a="1"/>
  <c r="M175" i="19" s="1"/>
  <c r="F175" i="19" s="1"/>
  <c r="M107" i="19" a="1"/>
  <c r="M107" i="19" s="1"/>
  <c r="F107" i="19" s="1"/>
  <c r="M101" i="19" a="1"/>
  <c r="M101" i="19" s="1"/>
  <c r="M79" i="19" a="1"/>
  <c r="M79" i="19" s="1"/>
  <c r="F79" i="19" s="1"/>
  <c r="M78" i="19" a="1"/>
  <c r="M78" i="19" s="1"/>
  <c r="M77" i="19" a="1"/>
  <c r="M77" i="19" s="1"/>
  <c r="M173" i="19" a="1"/>
  <c r="M173" i="19" s="1"/>
  <c r="F173" i="19" s="1"/>
  <c r="M172" i="19" a="1"/>
  <c r="M172" i="19" s="1"/>
  <c r="F172" i="19" s="1"/>
  <c r="M150" i="19" a="1"/>
  <c r="M150" i="19" s="1"/>
  <c r="M148" i="19" a="1"/>
  <c r="M148" i="19" s="1"/>
  <c r="M127" i="19" a="1"/>
  <c r="M127" i="19" s="1"/>
  <c r="F127" i="19" s="1"/>
  <c r="M126" i="19" a="1"/>
  <c r="M126" i="19" s="1"/>
  <c r="F126" i="19" s="1"/>
  <c r="M93" i="19" a="1"/>
  <c r="M93" i="19" s="1"/>
  <c r="M205" i="19" a="1"/>
  <c r="M205" i="19" s="1"/>
  <c r="F205" i="19" s="1"/>
  <c r="M190" i="19" a="1"/>
  <c r="M190" i="19" s="1"/>
  <c r="F190" i="19" s="1"/>
  <c r="M51" i="19" a="1"/>
  <c r="M51" i="19" s="1"/>
  <c r="F51" i="19" s="1"/>
  <c r="M216" i="19" a="1"/>
  <c r="M216" i="19" s="1"/>
  <c r="M73" i="19" a="1"/>
  <c r="M73" i="19" s="1"/>
  <c r="F73" i="19" s="1"/>
  <c r="M8" i="19" a="1"/>
  <c r="M8" i="19" s="1"/>
  <c r="F8" i="19" s="1"/>
  <c r="M7" i="19" a="1"/>
  <c r="M7" i="19" s="1"/>
  <c r="F7" i="19" s="1"/>
  <c r="V139" i="19"/>
  <c r="V137" i="19"/>
  <c r="M119" i="19" a="1"/>
  <c r="M119" i="19" s="1"/>
  <c r="F119" i="19" s="1"/>
  <c r="V153" i="19"/>
  <c r="V208" i="19"/>
  <c r="V220" i="19"/>
  <c r="V102" i="19"/>
  <c r="V56" i="19"/>
  <c r="V169" i="19"/>
  <c r="V100" i="19"/>
  <c r="V106" i="19"/>
  <c r="V87" i="19"/>
  <c r="V40" i="19"/>
  <c r="V42" i="19"/>
  <c r="V163" i="19"/>
  <c r="V214" i="19"/>
  <c r="V49" i="19"/>
  <c r="V115" i="19"/>
  <c r="V198" i="19"/>
  <c r="V13" i="19"/>
  <c r="V195" i="19"/>
  <c r="V90" i="19"/>
  <c r="V103" i="19"/>
  <c r="V182" i="19"/>
  <c r="V33" i="19"/>
  <c r="V34" i="19"/>
  <c r="V125" i="19"/>
  <c r="V147" i="19"/>
  <c r="V43" i="19"/>
  <c r="V219" i="19"/>
  <c r="V155" i="19"/>
  <c r="V145" i="19"/>
  <c r="V132" i="19"/>
  <c r="V44" i="19"/>
  <c r="V187" i="19"/>
  <c r="V79" i="19"/>
  <c r="V151" i="19"/>
  <c r="V212" i="19"/>
  <c r="V146" i="19"/>
  <c r="V73" i="19"/>
  <c r="V80" i="19"/>
  <c r="M161" i="19" a="1"/>
  <c r="M161" i="19" s="1"/>
  <c r="F161" i="19" s="1"/>
  <c r="V21" i="19"/>
  <c r="M221" i="19" a="1"/>
  <c r="M221" i="19" s="1"/>
  <c r="F221" i="19" s="1"/>
  <c r="V24" i="19"/>
  <c r="V97" i="19"/>
  <c r="V180" i="19"/>
  <c r="V108" i="19"/>
  <c r="M106" i="19" a="1"/>
  <c r="M106" i="19" s="1"/>
  <c r="V221" i="19"/>
  <c r="V142" i="19"/>
  <c r="V84" i="19"/>
  <c r="M220" i="19" a="1"/>
  <c r="M220" i="19" s="1"/>
  <c r="F220" i="19" s="1"/>
  <c r="V166" i="19"/>
  <c r="V107" i="19"/>
  <c r="V185" i="19"/>
  <c r="V59" i="19"/>
  <c r="V83" i="19"/>
  <c r="V171" i="19"/>
  <c r="V35" i="19"/>
  <c r="V200" i="19"/>
  <c r="V193" i="19"/>
  <c r="V104" i="19"/>
  <c r="V68" i="19"/>
  <c r="V48" i="19"/>
  <c r="V15" i="19"/>
  <c r="V178" i="19"/>
  <c r="V126" i="19"/>
  <c r="V122" i="19"/>
  <c r="V199" i="19"/>
  <c r="V127" i="19"/>
  <c r="V152" i="19"/>
  <c r="M199" i="19" a="1"/>
  <c r="M199" i="19" s="1"/>
  <c r="F199" i="19" s="1"/>
  <c r="V134" i="19"/>
  <c r="V25" i="19"/>
  <c r="V12" i="19"/>
  <c r="V54" i="19"/>
  <c r="V46" i="19"/>
  <c r="V52" i="19"/>
  <c r="V143" i="19"/>
  <c r="V135" i="19"/>
  <c r="M224" i="19" a="1"/>
  <c r="M224" i="19" s="1"/>
  <c r="F224" i="19" s="1"/>
  <c r="V75" i="19"/>
  <c r="V218" i="19"/>
  <c r="V28" i="19"/>
  <c r="V156" i="19"/>
  <c r="V112" i="19"/>
  <c r="M203" i="19" a="1"/>
  <c r="M203" i="19" s="1"/>
  <c r="M5" i="19" a="1"/>
  <c r="M5" i="19" s="1"/>
  <c r="F5" i="19" s="1"/>
  <c r="M66" i="19" a="1"/>
  <c r="M66" i="19" s="1"/>
  <c r="F66" i="19" s="1"/>
  <c r="M139" i="19" a="1"/>
  <c r="M139" i="19" s="1"/>
  <c r="F139" i="19" s="1"/>
  <c r="M123" i="19" a="1"/>
  <c r="M123" i="19" s="1"/>
  <c r="F123" i="19" s="1"/>
  <c r="M24" i="19" a="1"/>
  <c r="M24" i="19" s="1"/>
  <c r="F24" i="19" s="1"/>
  <c r="M201" i="19" a="1"/>
  <c r="M201" i="19" s="1"/>
  <c r="F201" i="19" s="1"/>
  <c r="M183" i="19" a="1"/>
  <c r="M183" i="19" s="1"/>
  <c r="F183" i="19" s="1"/>
  <c r="M108" i="19" a="1"/>
  <c r="M108" i="19" s="1"/>
  <c r="F108" i="19" s="1"/>
  <c r="M104" i="19" a="1"/>
  <c r="M104" i="19" s="1"/>
  <c r="F104" i="19" s="1"/>
  <c r="M67" i="19" a="1"/>
  <c r="M67" i="19" s="1"/>
  <c r="F67" i="19" s="1"/>
  <c r="M26" i="19" a="1"/>
  <c r="M26" i="19" s="1"/>
  <c r="F26" i="19" s="1"/>
  <c r="M124" i="19" a="1"/>
  <c r="M124" i="19" s="1"/>
  <c r="F124" i="19" s="1"/>
  <c r="M44" i="19" a="1"/>
  <c r="M44" i="19" s="1"/>
  <c r="F44" i="19" s="1"/>
  <c r="M11" i="19" a="1"/>
  <c r="M11" i="19" s="1"/>
  <c r="F11" i="19" s="1"/>
  <c r="M6" i="19" a="1"/>
  <c r="M6" i="19" s="1"/>
  <c r="F6" i="19" s="1"/>
  <c r="M179" i="19" a="1"/>
  <c r="M179" i="19" s="1"/>
  <c r="M64" i="19" a="1"/>
  <c r="M64" i="19" s="1"/>
  <c r="M25" i="19" a="1"/>
  <c r="M25" i="19" s="1"/>
  <c r="F25" i="19" s="1"/>
  <c r="M30" i="19" a="1"/>
  <c r="M30" i="19" s="1"/>
  <c r="F30" i="19" s="1"/>
  <c r="M10" i="19" a="1"/>
  <c r="M10" i="19" s="1"/>
  <c r="F10" i="19" s="1"/>
  <c r="M29" i="19" a="1"/>
  <c r="M29" i="19" s="1"/>
  <c r="F29" i="19" s="1"/>
  <c r="M9" i="19" a="1"/>
  <c r="M9" i="19" s="1"/>
  <c r="F9" i="19" s="1"/>
  <c r="M86" i="19" a="1"/>
  <c r="M86" i="19" s="1"/>
  <c r="F86" i="19" s="1"/>
  <c r="M219" i="19" a="1"/>
  <c r="M219" i="19" s="1"/>
  <c r="M180" i="19" a="1"/>
  <c r="M180" i="19" s="1"/>
  <c r="M159" i="19" a="1"/>
  <c r="M159" i="19" s="1"/>
  <c r="F159" i="19" s="1"/>
  <c r="M145" i="19" a="1"/>
  <c r="M145" i="19" s="1"/>
  <c r="F145" i="19" s="1"/>
  <c r="M105" i="19" a="1"/>
  <c r="M105" i="19" s="1"/>
  <c r="F105" i="19" s="1"/>
  <c r="M46" i="19" a="1"/>
  <c r="M46" i="19" s="1"/>
  <c r="F46" i="19" s="1"/>
  <c r="M59" i="19" a="1"/>
  <c r="M59" i="19" s="1"/>
  <c r="F59" i="19" s="1"/>
  <c r="M131" i="19" a="1"/>
  <c r="M131" i="19" s="1"/>
  <c r="M96" i="19" a="1"/>
  <c r="M96" i="19" s="1"/>
  <c r="F96" i="19" s="1"/>
  <c r="M89" i="19" a="1"/>
  <c r="M89" i="19" s="1"/>
  <c r="M143" i="19" a="1"/>
  <c r="M143" i="19" s="1"/>
  <c r="F143" i="19" s="1"/>
  <c r="M49" i="19" a="1"/>
  <c r="M49" i="19" s="1"/>
  <c r="F49" i="19" s="1"/>
  <c r="M223" i="19" a="1"/>
  <c r="M223" i="19" s="1"/>
  <c r="F223" i="19" s="1"/>
  <c r="M16" i="19" a="1"/>
  <c r="M16" i="19" s="1"/>
  <c r="F16" i="19" s="1"/>
  <c r="M97" i="19" a="1"/>
  <c r="M97" i="19" s="1"/>
  <c r="F97" i="19" s="1"/>
  <c r="M214" i="19" a="1"/>
  <c r="M214" i="19" s="1"/>
  <c r="M176" i="19" a="1"/>
  <c r="M176" i="19" s="1"/>
  <c r="F176" i="19" s="1"/>
  <c r="M100" i="19" a="1"/>
  <c r="M100" i="19" s="1"/>
  <c r="M196" i="19" a="1"/>
  <c r="M196" i="19" s="1"/>
  <c r="F196" i="19" s="1"/>
  <c r="M193" i="19" a="1"/>
  <c r="M193" i="19" s="1"/>
  <c r="F193" i="19" s="1"/>
  <c r="M39" i="19" a="1"/>
  <c r="M39" i="19" s="1"/>
  <c r="F39" i="19" s="1"/>
  <c r="M118" i="19" a="1"/>
  <c r="M118" i="19" s="1"/>
  <c r="F118" i="19" s="1"/>
  <c r="M115" i="19" a="1"/>
  <c r="M115" i="19" s="1"/>
  <c r="F115" i="19" s="1"/>
  <c r="M99" i="19" a="1"/>
  <c r="M99" i="19" s="1"/>
  <c r="F99" i="19" s="1"/>
  <c r="M149" i="19" a="1"/>
  <c r="M149" i="19" s="1"/>
  <c r="M158" i="19" a="1"/>
  <c r="M158" i="19" s="1"/>
  <c r="M42" i="19" a="1"/>
  <c r="M42" i="19" s="1"/>
  <c r="F42" i="19" s="1"/>
  <c r="M19" i="19" a="1"/>
  <c r="M19" i="19" s="1"/>
  <c r="F19" i="19" s="1"/>
  <c r="M76" i="19" a="1"/>
  <c r="M76" i="19" s="1"/>
  <c r="M164" i="19" a="1"/>
  <c r="M164" i="19" s="1"/>
  <c r="F164" i="19" s="1"/>
  <c r="M152" i="19" a="1"/>
  <c r="M152" i="19" s="1"/>
  <c r="F152" i="19" s="1"/>
  <c r="M117" i="19" a="1"/>
  <c r="M117" i="19" s="1"/>
  <c r="F117" i="19" s="1"/>
  <c r="M23" i="19" a="1"/>
  <c r="M23" i="19" s="1"/>
  <c r="F23" i="19" s="1"/>
  <c r="M174" i="19" a="1"/>
  <c r="M174" i="19" s="1"/>
  <c r="M91" i="19" a="1"/>
  <c r="M91" i="19" s="1"/>
  <c r="F91" i="19" s="1"/>
  <c r="M60" i="19" a="1"/>
  <c r="M60" i="19" s="1"/>
  <c r="M177" i="19" a="1"/>
  <c r="M177" i="19" s="1"/>
  <c r="F177" i="19" s="1"/>
  <c r="M136" i="19" a="1"/>
  <c r="M136" i="19" s="1"/>
  <c r="F136" i="19" s="1"/>
  <c r="M82" i="19" a="1"/>
  <c r="M82" i="19" s="1"/>
  <c r="F82" i="19" s="1"/>
  <c r="M56" i="19" a="1"/>
  <c r="M56" i="19" s="1"/>
  <c r="F56" i="19" s="1"/>
  <c r="M170" i="19" a="1"/>
  <c r="M170" i="19" s="1"/>
  <c r="F170" i="19" s="1"/>
  <c r="M75" i="19" a="1"/>
  <c r="M75" i="19" s="1"/>
  <c r="F75" i="19" s="1"/>
  <c r="M209" i="19" a="1"/>
  <c r="M209" i="19" s="1"/>
  <c r="M90" i="19" a="1"/>
  <c r="M90" i="19" s="1"/>
  <c r="M33" i="19" a="1"/>
  <c r="M33" i="19" s="1"/>
  <c r="F33" i="19" s="1"/>
  <c r="M14" i="19" a="1"/>
  <c r="M14" i="19" s="1"/>
  <c r="F14" i="19" s="1"/>
  <c r="M169" i="19" a="1"/>
  <c r="M169" i="19" s="1"/>
  <c r="F169" i="19" s="1"/>
  <c r="M70" i="19" a="1"/>
  <c r="M70" i="19" s="1"/>
  <c r="M52" i="19" a="1"/>
  <c r="M52" i="19" s="1"/>
  <c r="F52" i="19" s="1"/>
  <c r="M206" i="19" a="1"/>
  <c r="M206" i="19" s="1"/>
  <c r="F206" i="19" s="1"/>
  <c r="M74" i="19" a="1"/>
  <c r="M74" i="19" s="1"/>
  <c r="M95" i="19" a="1"/>
  <c r="M95" i="19" s="1"/>
  <c r="F95" i="19" s="1"/>
  <c r="M92" i="19" a="1"/>
  <c r="M92" i="19" s="1"/>
  <c r="M121" i="19" a="1"/>
  <c r="M121" i="19" s="1"/>
  <c r="M111" i="19" a="1"/>
  <c r="M111" i="19" s="1"/>
  <c r="M103" i="19" a="1"/>
  <c r="M103" i="19" s="1"/>
  <c r="F103" i="19" s="1"/>
  <c r="M185" i="19" a="1"/>
  <c r="M185" i="19" s="1"/>
  <c r="F185" i="19" s="1"/>
  <c r="M31" i="19" a="1"/>
  <c r="M31" i="19" s="1"/>
  <c r="F31" i="19" s="1"/>
  <c r="M12" i="19" a="1"/>
  <c r="M12" i="19" s="1"/>
  <c r="F12" i="19" s="1"/>
  <c r="M130" i="19" a="1"/>
  <c r="M130" i="19" s="1"/>
  <c r="M110" i="19" a="1"/>
  <c r="M110" i="19" s="1"/>
  <c r="M21" i="19" a="1"/>
  <c r="M21" i="19" s="1"/>
  <c r="F21" i="19" s="1"/>
  <c r="M217" i="19" a="1"/>
  <c r="M217" i="19" s="1"/>
  <c r="F217" i="19" s="1"/>
  <c r="M50" i="19" a="1"/>
  <c r="M50" i="19" s="1"/>
  <c r="F50" i="19" s="1"/>
  <c r="M35" i="19" a="1"/>
  <c r="M35" i="19" s="1"/>
  <c r="F35" i="19" s="1"/>
  <c r="M134" i="19" a="1"/>
  <c r="M134" i="19" s="1"/>
  <c r="M188" i="19" a="1"/>
  <c r="M188" i="19" s="1"/>
  <c r="F188" i="19" s="1"/>
  <c r="M120" i="19" a="1"/>
  <c r="M120" i="19" s="1"/>
  <c r="F120" i="19" s="1"/>
  <c r="M69" i="19" a="1"/>
  <c r="M69" i="19" s="1"/>
  <c r="M13" i="19" a="1"/>
  <c r="M13" i="19" s="1"/>
  <c r="F13" i="19" s="1"/>
  <c r="M207" i="19" a="1"/>
  <c r="M207" i="19" s="1"/>
  <c r="M165" i="19" a="1"/>
  <c r="M165" i="19" s="1"/>
  <c r="F165" i="19" s="1"/>
  <c r="M80" i="19" a="1"/>
  <c r="M80" i="19" s="1"/>
  <c r="F80" i="19" s="1"/>
  <c r="M62" i="19" a="1"/>
  <c r="M62" i="19" s="1"/>
  <c r="F62" i="19" s="1"/>
  <c r="M55" i="19" a="1"/>
  <c r="M55" i="19" s="1"/>
  <c r="F55" i="19" s="1"/>
  <c r="M18" i="19" a="1"/>
  <c r="M18" i="19" s="1"/>
  <c r="F18" i="19" s="1"/>
  <c r="M102" i="19" a="1"/>
  <c r="M102" i="19" s="1"/>
  <c r="F102" i="19" s="1"/>
  <c r="M40" i="19" a="1"/>
  <c r="M40" i="19" s="1"/>
  <c r="F40" i="19" s="1"/>
  <c r="M32" i="19" a="1"/>
  <c r="M32" i="19" s="1"/>
  <c r="F32" i="19" s="1"/>
  <c r="M27" i="19" a="1"/>
  <c r="M27" i="19" s="1"/>
  <c r="F27" i="19" s="1"/>
  <c r="M22" i="19" a="1"/>
  <c r="M22" i="19" s="1"/>
  <c r="F22" i="19" s="1"/>
  <c r="M191" i="19" a="1"/>
  <c r="M191" i="19" s="1"/>
  <c r="F191" i="19" s="1"/>
  <c r="M178" i="19" a="1"/>
  <c r="M178" i="19" s="1"/>
  <c r="M168" i="19" a="1"/>
  <c r="M168" i="19" s="1"/>
  <c r="F168" i="19" s="1"/>
  <c r="M156" i="19" a="1"/>
  <c r="M156" i="19" s="1"/>
  <c r="M128" i="19" a="1"/>
  <c r="M128" i="19" s="1"/>
  <c r="M36" i="19" a="1"/>
  <c r="M36" i="19" s="1"/>
  <c r="F36" i="19" s="1"/>
  <c r="M17" i="19" a="1"/>
  <c r="M17" i="19" s="1"/>
  <c r="F17" i="19" s="1"/>
  <c r="M197" i="19" a="1"/>
  <c r="M197" i="19" s="1"/>
  <c r="F197" i="19" s="1"/>
  <c r="M137" i="19" a="1"/>
  <c r="M137" i="19" s="1"/>
  <c r="F137" i="19" s="1"/>
  <c r="M109" i="19" a="1"/>
  <c r="M109" i="19" s="1"/>
  <c r="F109" i="19" s="1"/>
  <c r="M83" i="19" a="1"/>
  <c r="M83" i="19" s="1"/>
  <c r="F83" i="19" s="1"/>
  <c r="M72" i="19" a="1"/>
  <c r="M72" i="19" s="1"/>
  <c r="M58" i="19" a="1"/>
  <c r="M58" i="19" s="1"/>
  <c r="F58" i="19" s="1"/>
  <c r="V114" i="19"/>
  <c r="V173" i="19"/>
  <c r="V96" i="19"/>
  <c r="V205" i="19"/>
  <c r="V175" i="19"/>
  <c r="V133" i="19"/>
  <c r="V117" i="19"/>
  <c r="V207" i="19"/>
  <c r="V170" i="19"/>
  <c r="V160" i="19"/>
  <c r="V99" i="19"/>
  <c r="V210" i="19"/>
  <c r="V181" i="19"/>
  <c r="V119" i="19"/>
  <c r="V188" i="19"/>
  <c r="V141" i="19"/>
  <c r="V116" i="19"/>
  <c r="V209" i="19"/>
  <c r="V190" i="19"/>
  <c r="V29" i="19"/>
  <c r="V118" i="19"/>
  <c r="V113" i="19"/>
  <c r="V138" i="19"/>
  <c r="V94" i="19"/>
  <c r="V197" i="19"/>
  <c r="V191" i="19"/>
  <c r="V162" i="19"/>
  <c r="V222" i="19"/>
  <c r="V224" i="19"/>
  <c r="V202" i="19"/>
  <c r="V123" i="19"/>
  <c r="V88" i="19"/>
  <c r="V53" i="19"/>
  <c r="V85" i="19"/>
  <c r="V45" i="19"/>
  <c r="V161" i="19"/>
  <c r="V159" i="19"/>
  <c r="V71" i="19"/>
  <c r="V62" i="19"/>
  <c r="V186" i="19"/>
  <c r="V172" i="19"/>
  <c r="V128" i="19"/>
  <c r="V110" i="19"/>
  <c r="V98" i="19"/>
  <c r="V41" i="19"/>
  <c r="V124" i="19"/>
  <c r="V101" i="19"/>
  <c r="V61" i="19"/>
  <c r="V136" i="19"/>
  <c r="V95" i="19"/>
  <c r="V81" i="19"/>
  <c r="V31" i="19"/>
  <c r="V18" i="19"/>
  <c r="V66" i="19"/>
  <c r="V26" i="19"/>
  <c r="V86" i="19"/>
  <c r="V121" i="19"/>
  <c r="V23" i="19"/>
  <c r="V36" i="19"/>
  <c r="V19" i="19"/>
  <c r="V6" i="19"/>
  <c r="V8" i="19"/>
  <c r="V51" i="19"/>
  <c r="V16" i="19"/>
  <c r="V11" i="19"/>
  <c r="V91" i="19"/>
  <c r="V67" i="19"/>
  <c r="V57" i="19"/>
  <c r="V47" i="19"/>
  <c r="V37" i="19"/>
  <c r="V27" i="19"/>
  <c r="V17" i="19"/>
  <c r="V7" i="19"/>
  <c r="AF145" i="19"/>
  <c r="AP117" i="19" l="1"/>
  <c r="AQ90" i="19"/>
  <c r="AQ211" i="19"/>
  <c r="AP162" i="19"/>
  <c r="AP221" i="19"/>
  <c r="AQ33" i="19"/>
  <c r="AQ44" i="19"/>
  <c r="AQ17" i="19"/>
  <c r="AP89" i="19"/>
  <c r="AQ15" i="19"/>
  <c r="AQ55" i="19"/>
  <c r="AQ86" i="19"/>
  <c r="AQ42" i="19"/>
  <c r="AQ193" i="19"/>
  <c r="AP113" i="19"/>
  <c r="AQ30" i="19"/>
  <c r="AQ109" i="19"/>
  <c r="AQ51" i="19"/>
  <c r="AQ189" i="19"/>
  <c r="AQ116" i="19"/>
  <c r="AP142" i="19"/>
  <c r="AP217" i="19"/>
  <c r="AQ127" i="19"/>
  <c r="AQ19" i="19"/>
  <c r="AP124" i="19"/>
  <c r="AQ26" i="19"/>
  <c r="AQ106" i="19"/>
  <c r="AP104" i="19"/>
  <c r="AP73" i="19"/>
  <c r="AP170" i="19"/>
  <c r="AQ145" i="19"/>
  <c r="AQ91" i="19"/>
  <c r="AP76" i="19"/>
  <c r="AP70" i="19"/>
  <c r="AP151" i="19"/>
  <c r="AQ117" i="19"/>
  <c r="AQ92" i="19"/>
  <c r="AI72" i="19"/>
  <c r="AP166" i="19"/>
  <c r="AQ73" i="19"/>
  <c r="AQ67" i="19"/>
  <c r="AQ221" i="19"/>
  <c r="AQ167" i="19"/>
  <c r="AP197" i="19"/>
  <c r="AP79" i="19"/>
  <c r="AP165" i="19"/>
  <c r="AQ159" i="19"/>
  <c r="AQ93" i="19"/>
  <c r="AP110" i="19"/>
  <c r="AP90" i="19"/>
  <c r="AQ97" i="19"/>
  <c r="AQ79" i="19"/>
  <c r="AP130" i="19"/>
  <c r="AP212" i="19"/>
  <c r="AQ178" i="19"/>
  <c r="AP195" i="19"/>
  <c r="AQ201" i="19"/>
  <c r="AQ71" i="19"/>
  <c r="AE74" i="19" a="1"/>
  <c r="AE74" i="19" s="1"/>
  <c r="AP182" i="19"/>
  <c r="AP188" i="19"/>
  <c r="AP145" i="19"/>
  <c r="AP86" i="19"/>
  <c r="AP138" i="19"/>
  <c r="AP159" i="19"/>
  <c r="AP65" i="19"/>
  <c r="AP84" i="19"/>
  <c r="AP152" i="19"/>
  <c r="AQ46" i="19"/>
  <c r="AQ9" i="19"/>
  <c r="AP161" i="19"/>
  <c r="AP206" i="19"/>
  <c r="AP98" i="19"/>
  <c r="AP169" i="19"/>
  <c r="AI169" i="19"/>
  <c r="AP215" i="19"/>
  <c r="AI215" i="19"/>
  <c r="AQ186" i="19"/>
  <c r="AQ45" i="19"/>
  <c r="AQ78" i="19"/>
  <c r="AQ80" i="19"/>
  <c r="AI170" i="19"/>
  <c r="AP99" i="19"/>
  <c r="AP156" i="19"/>
  <c r="AP72" i="19"/>
  <c r="AP116" i="19"/>
  <c r="AQ218" i="19"/>
  <c r="AQ194" i="19"/>
  <c r="AQ125" i="19"/>
  <c r="AQ95" i="19"/>
  <c r="AQ7" i="19"/>
  <c r="AQ212" i="19"/>
  <c r="AQ119" i="19"/>
  <c r="AQ163" i="19"/>
  <c r="AQ70" i="19"/>
  <c r="AQ38" i="19"/>
  <c r="AQ104" i="19"/>
  <c r="AQ146" i="19"/>
  <c r="AQ40" i="19"/>
  <c r="AP143" i="19"/>
  <c r="AQ173" i="19"/>
  <c r="AQ62" i="19"/>
  <c r="AQ224" i="19"/>
  <c r="AP214" i="19"/>
  <c r="AQ56" i="19"/>
  <c r="AP121" i="19"/>
  <c r="AQ148" i="19"/>
  <c r="AQ102" i="19"/>
  <c r="AQ76" i="19"/>
  <c r="AQ107" i="19"/>
  <c r="AI65" i="19"/>
  <c r="AI151" i="19"/>
  <c r="AP122" i="19"/>
  <c r="AI122" i="19"/>
  <c r="AP209" i="19"/>
  <c r="AP83" i="19"/>
  <c r="AQ103" i="19"/>
  <c r="AQ69" i="19"/>
  <c r="AQ182" i="19"/>
  <c r="AI162" i="19"/>
  <c r="AP111" i="19"/>
  <c r="AP55" i="19"/>
  <c r="AQ49" i="19"/>
  <c r="AQ112" i="19"/>
  <c r="AQ68" i="19"/>
  <c r="AQ99" i="19"/>
  <c r="AQ84" i="19"/>
  <c r="AQ64" i="19"/>
  <c r="AQ36" i="19"/>
  <c r="AQ52" i="19"/>
  <c r="AP71" i="19"/>
  <c r="AI71" i="19"/>
  <c r="AQ121" i="19"/>
  <c r="AQ18" i="19"/>
  <c r="AQ172" i="19"/>
  <c r="AE195" i="19" a="1"/>
  <c r="AE195" i="19" s="1"/>
  <c r="AQ141" i="19"/>
  <c r="AI217" i="19"/>
  <c r="AQ181" i="19"/>
  <c r="AQ8" i="19"/>
  <c r="AP81" i="19"/>
  <c r="AP177" i="19"/>
  <c r="AQ81" i="19"/>
  <c r="AP164" i="19"/>
  <c r="AP118" i="19"/>
  <c r="AQ110" i="19"/>
  <c r="AP210" i="19"/>
  <c r="AI210" i="19"/>
  <c r="AQ139" i="19"/>
  <c r="AQ105" i="19"/>
  <c r="AI156" i="19"/>
  <c r="AQ100" i="19"/>
  <c r="AI113" i="19"/>
  <c r="AQ113" i="19"/>
  <c r="AQ114" i="19"/>
  <c r="AQ83" i="19"/>
  <c r="AI83" i="19"/>
  <c r="AQ98" i="19"/>
  <c r="AI98" i="19"/>
  <c r="AQ60" i="19"/>
  <c r="AI111" i="19"/>
  <c r="AQ111" i="19"/>
  <c r="AQ50" i="19"/>
  <c r="AQ108" i="19"/>
  <c r="AQ10" i="19"/>
  <c r="AQ164" i="19"/>
  <c r="AI164" i="19"/>
  <c r="AQ58" i="19"/>
  <c r="AQ85" i="19"/>
  <c r="AQ120" i="19"/>
  <c r="AI89" i="19"/>
  <c r="AQ89" i="19"/>
  <c r="AQ74" i="19"/>
  <c r="AQ203" i="19"/>
  <c r="AQ115" i="19"/>
  <c r="AQ155" i="19"/>
  <c r="AQ190" i="19"/>
  <c r="AQ48" i="19"/>
  <c r="AI143" i="19"/>
  <c r="AQ143" i="19"/>
  <c r="AI197" i="19"/>
  <c r="AQ197" i="19"/>
  <c r="AS173" i="19"/>
  <c r="AS106" i="19"/>
  <c r="AS137" i="19"/>
  <c r="AS136" i="19"/>
  <c r="AE133" i="19" a="1"/>
  <c r="AE133" i="19" s="1"/>
  <c r="AS209" i="19"/>
  <c r="AE65" i="19" a="1"/>
  <c r="AE65" i="19" s="1"/>
  <c r="AS102" i="19"/>
  <c r="AS216" i="19"/>
  <c r="AS220" i="19"/>
  <c r="AS149" i="19"/>
  <c r="AS218" i="19"/>
  <c r="AS150" i="19"/>
  <c r="AE207" i="19" a="1"/>
  <c r="AE207" i="19" s="1"/>
  <c r="AE185" i="19" a="1"/>
  <c r="AE185" i="19" s="1"/>
  <c r="AE57" i="19" a="1"/>
  <c r="AE57" i="19" s="1"/>
  <c r="AS182" i="19"/>
  <c r="AE100" i="19" a="1"/>
  <c r="AE100" i="19" s="1"/>
  <c r="AS145" i="19"/>
  <c r="AS118" i="19"/>
  <c r="AS188" i="19"/>
  <c r="AS81" i="19"/>
  <c r="AS160" i="19"/>
  <c r="AE159" i="19" a="1"/>
  <c r="AE159" i="19" s="1"/>
  <c r="AE209" i="19" a="1"/>
  <c r="AE209" i="19" s="1"/>
  <c r="AE127" i="19" a="1"/>
  <c r="AE127" i="19" s="1"/>
  <c r="AE112" i="19" a="1"/>
  <c r="AE112" i="19" s="1"/>
  <c r="AS212" i="19"/>
  <c r="AE157" i="19" a="1"/>
  <c r="AE157" i="19" s="1"/>
  <c r="AE114" i="19" a="1"/>
  <c r="AE114" i="19" s="1"/>
  <c r="AE174" i="19" a="1"/>
  <c r="AE174" i="19" s="1"/>
  <c r="AE212" i="19" a="1"/>
  <c r="AE212" i="19" s="1"/>
  <c r="AE118" i="19" a="1"/>
  <c r="AE118" i="19" s="1"/>
  <c r="AE85" i="19" a="1"/>
  <c r="AE85" i="19" s="1"/>
  <c r="AE156" i="19" a="1"/>
  <c r="AE156" i="19" s="1"/>
  <c r="AE131" i="19" a="1"/>
  <c r="AE131" i="19" s="1"/>
  <c r="AE161" i="19" a="1"/>
  <c r="AE161" i="19" s="1"/>
  <c r="AE99" i="19" a="1"/>
  <c r="AE99" i="19" s="1"/>
  <c r="AE75" i="19" a="1"/>
  <c r="AE75" i="19" s="1"/>
  <c r="AE145" i="19" a="1"/>
  <c r="AE145" i="19" s="1"/>
  <c r="AE104" i="19" a="1"/>
  <c r="AE104" i="19" s="1"/>
  <c r="AE108" i="19" a="1"/>
  <c r="AE108" i="19" s="1"/>
  <c r="AE67" i="19" a="1"/>
  <c r="AE67" i="19" s="1"/>
  <c r="AE221" i="19" a="1"/>
  <c r="AE221" i="19" s="1"/>
  <c r="AE123" i="19" a="1"/>
  <c r="AE123" i="19" s="1"/>
  <c r="AE203" i="19" a="1"/>
  <c r="AE203" i="19" s="1"/>
  <c r="AE136" i="19" a="1"/>
  <c r="AE136" i="19" s="1"/>
  <c r="AE184" i="19" a="1"/>
  <c r="AE184" i="19" s="1"/>
  <c r="AE193" i="19" a="1"/>
  <c r="AE193" i="19" s="1"/>
  <c r="AE101" i="19" a="1"/>
  <c r="AE101" i="19" s="1"/>
  <c r="AE222" i="19" a="1"/>
  <c r="AE222" i="19" s="1"/>
  <c r="AE55" i="19" a="1"/>
  <c r="AE55" i="19" s="1"/>
  <c r="AE116" i="19" a="1"/>
  <c r="AE116" i="19" s="1"/>
  <c r="AE192" i="19" a="1"/>
  <c r="AE192" i="19" s="1"/>
  <c r="AE90" i="19" a="1"/>
  <c r="AE90" i="19" s="1"/>
  <c r="AE182" i="19" a="1"/>
  <c r="AE182" i="19" s="1"/>
  <c r="AE79" i="19" a="1"/>
  <c r="AE79" i="19" s="1"/>
  <c r="AE210" i="19" a="1"/>
  <c r="AE210" i="19" s="1"/>
  <c r="AE214" i="19" a="1"/>
  <c r="AE214" i="19" s="1"/>
  <c r="AE68" i="19" a="1"/>
  <c r="AE68" i="19" s="1"/>
  <c r="AE172" i="19" a="1"/>
  <c r="AE172" i="19" s="1"/>
  <c r="AE205" i="19" a="1"/>
  <c r="AE205" i="19" s="1"/>
  <c r="AE103" i="19" a="1"/>
  <c r="AE103" i="19" s="1"/>
  <c r="AE95" i="19" a="1"/>
  <c r="AE95" i="19" s="1"/>
  <c r="AE61" i="19" a="1"/>
  <c r="AE61" i="19" s="1"/>
  <c r="AE91" i="19" a="1"/>
  <c r="AE91" i="19" s="1"/>
  <c r="AE93" i="19" a="1"/>
  <c r="AE93" i="19" s="1"/>
  <c r="AE150" i="19" a="1"/>
  <c r="AE150" i="19" s="1"/>
  <c r="AE111" i="19" a="1"/>
  <c r="AE111" i="19" s="1"/>
  <c r="AE60" i="19" a="1"/>
  <c r="AE60" i="19" s="1"/>
  <c r="AE197" i="19" a="1"/>
  <c r="AE197" i="19" s="1"/>
  <c r="AE110" i="19" a="1"/>
  <c r="AE110" i="19" s="1"/>
  <c r="AE94" i="19" a="1"/>
  <c r="AE94" i="19" s="1"/>
  <c r="AE175" i="19" a="1"/>
  <c r="AE175" i="19" s="1"/>
  <c r="AE149" i="19" a="1"/>
  <c r="AE149" i="19" s="1"/>
  <c r="AE82" i="19" a="1"/>
  <c r="AE82" i="19" s="1"/>
  <c r="AE140" i="19" a="1"/>
  <c r="AE140" i="19" s="1"/>
  <c r="AE117" i="19" a="1"/>
  <c r="AE117" i="19" s="1"/>
  <c r="AE98" i="19" a="1"/>
  <c r="AE98" i="19" s="1"/>
  <c r="AE54" i="19" a="1"/>
  <c r="AE54" i="19" s="1"/>
  <c r="AE171" i="19" a="1"/>
  <c r="AE171" i="19" s="1"/>
  <c r="AE180" i="19" a="1"/>
  <c r="AE180" i="19" s="1"/>
  <c r="AE83" i="19" a="1"/>
  <c r="AE83" i="19" s="1"/>
  <c r="AE196" i="19" a="1"/>
  <c r="AE196" i="19" s="1"/>
  <c r="AE144" i="19" a="1"/>
  <c r="AE144" i="19" s="1"/>
  <c r="AE148" i="19" a="1"/>
  <c r="AE148" i="19" s="1"/>
  <c r="AE206" i="19" a="1"/>
  <c r="AE206" i="19" s="1"/>
  <c r="AE169" i="19" a="1"/>
  <c r="AE169" i="19" s="1"/>
  <c r="AE56" i="19" a="1"/>
  <c r="AE56" i="19" s="1"/>
  <c r="AE58" i="19" a="1"/>
  <c r="AE58" i="19" s="1"/>
  <c r="AE213" i="19" a="1"/>
  <c r="AE213" i="19" s="1"/>
  <c r="AE59" i="19" a="1"/>
  <c r="AE59" i="19" s="1"/>
  <c r="AE121" i="19" a="1"/>
  <c r="AE121" i="19" s="1"/>
  <c r="AE71" i="19" a="1"/>
  <c r="AE71" i="19" s="1"/>
  <c r="AE190" i="19" a="1"/>
  <c r="AE190" i="19" s="1"/>
  <c r="AE173" i="19" a="1"/>
  <c r="AE173" i="19" s="1"/>
  <c r="AE220" i="19" a="1"/>
  <c r="AE220" i="19" s="1"/>
  <c r="AE194" i="19" a="1"/>
  <c r="AE194" i="19" s="1"/>
  <c r="AE64" i="19" a="1"/>
  <c r="AE64" i="19" s="1"/>
  <c r="AE72" i="19" a="1"/>
  <c r="AE72" i="19" s="1"/>
  <c r="AE120" i="19" a="1"/>
  <c r="AE120" i="19" s="1"/>
  <c r="AE202" i="19" a="1"/>
  <c r="AE202" i="19" s="1"/>
  <c r="AE135" i="19" a="1"/>
  <c r="AE135" i="19" s="1"/>
  <c r="AE62" i="19" a="1"/>
  <c r="AE62" i="19" s="1"/>
  <c r="AE223" i="19" a="1"/>
  <c r="AE223" i="19" s="1"/>
  <c r="AE146" i="19" a="1"/>
  <c r="AE146" i="19" s="1"/>
  <c r="AE96" i="19" a="1"/>
  <c r="AE96" i="19" s="1"/>
  <c r="AE151" i="19" a="1"/>
  <c r="AE151" i="19" s="1"/>
  <c r="AE70" i="19" a="1"/>
  <c r="AE70" i="19" s="1"/>
  <c r="AE166" i="19" a="1"/>
  <c r="AE166" i="19" s="1"/>
  <c r="AE152" i="19" a="1"/>
  <c r="AE152" i="19" s="1"/>
  <c r="AE86" i="19" a="1"/>
  <c r="AE86" i="19" s="1"/>
  <c r="AE208" i="19" a="1"/>
  <c r="AE208" i="19" s="1"/>
  <c r="AE199" i="19" a="1"/>
  <c r="AE199" i="19" s="1"/>
  <c r="AE198" i="19" a="1"/>
  <c r="AE198" i="19" s="1"/>
  <c r="AE153" i="19" a="1"/>
  <c r="AE153" i="19" s="1"/>
  <c r="AE66" i="19" a="1"/>
  <c r="AE66" i="19" s="1"/>
  <c r="AE73" i="19" a="1"/>
  <c r="AE73" i="19" s="1"/>
  <c r="AE88" i="19" a="1"/>
  <c r="AE88" i="19" s="1"/>
  <c r="AE177" i="19" a="1"/>
  <c r="AE177" i="19" s="1"/>
  <c r="AE102" i="19" a="1"/>
  <c r="AE102" i="19" s="1"/>
  <c r="AE188" i="19" a="1"/>
  <c r="AE188" i="19" s="1"/>
  <c r="AE187" i="19" a="1"/>
  <c r="AE187" i="19" s="1"/>
  <c r="AE137" i="19" a="1"/>
  <c r="AE137" i="19" s="1"/>
  <c r="AE211" i="19" a="1"/>
  <c r="AE211" i="19" s="1"/>
  <c r="AE176" i="19" a="1"/>
  <c r="AE176" i="19" s="1"/>
  <c r="AE77" i="19" a="1"/>
  <c r="AE77" i="19" s="1"/>
  <c r="AE105" i="19" a="1"/>
  <c r="AE105" i="19" s="1"/>
  <c r="AE53" i="19" a="1"/>
  <c r="AE53" i="19" s="1"/>
  <c r="AE119" i="19" a="1"/>
  <c r="AE119" i="19" s="1"/>
  <c r="AE92" i="19" a="1"/>
  <c r="AE92" i="19" s="1"/>
  <c r="AE178" i="19" a="1"/>
  <c r="AE178" i="19" s="1"/>
  <c r="AE84" i="19" a="1"/>
  <c r="AE84" i="19" s="1"/>
  <c r="AE115" i="19" a="1"/>
  <c r="AE115" i="19" s="1"/>
  <c r="AE139" i="19" a="1"/>
  <c r="AE139" i="19" s="1"/>
  <c r="AE154" i="19" a="1"/>
  <c r="AE154" i="19" s="1"/>
  <c r="AE204" i="19" a="1"/>
  <c r="AE204" i="19" s="1"/>
  <c r="AE81" i="19" a="1"/>
  <c r="AE81" i="19" s="1"/>
  <c r="AE181" i="19" a="1"/>
  <c r="AE181" i="19" s="1"/>
  <c r="AE218" i="19" a="1"/>
  <c r="AE218" i="19" s="1"/>
  <c r="AE142" i="19" a="1"/>
  <c r="AE142" i="19" s="1"/>
  <c r="AE215" i="19" a="1"/>
  <c r="AE215" i="19" s="1"/>
  <c r="AE129" i="19" a="1"/>
  <c r="AE129" i="19" s="1"/>
  <c r="AE201" i="19" a="1"/>
  <c r="AE201" i="19" s="1"/>
  <c r="AE130" i="19" a="1"/>
  <c r="AE130" i="19" s="1"/>
  <c r="AE179" i="19" a="1"/>
  <c r="AE179" i="19" s="1"/>
  <c r="AE155" i="19" a="1"/>
  <c r="AE155" i="19" s="1"/>
  <c r="AE224" i="19" a="1"/>
  <c r="AE224" i="19" s="1"/>
  <c r="AE160" i="19" a="1"/>
  <c r="AE160" i="19" s="1"/>
  <c r="AE69" i="19" a="1"/>
  <c r="AE69" i="19" s="1"/>
  <c r="AE219" i="19" a="1"/>
  <c r="AE219" i="19" s="1"/>
  <c r="AE170" i="19" a="1"/>
  <c r="AE170" i="19" s="1"/>
  <c r="AE143" i="19" a="1"/>
  <c r="AE143" i="19" s="1"/>
  <c r="AE200" i="19" a="1"/>
  <c r="AE200" i="19" s="1"/>
  <c r="AE97" i="19" a="1"/>
  <c r="AE97" i="19" s="1"/>
  <c r="AE147" i="19" a="1"/>
  <c r="AE147" i="19" s="1"/>
  <c r="AE141" i="19" a="1"/>
  <c r="AE141" i="19" s="1"/>
  <c r="AE89" i="19" a="1"/>
  <c r="AE89" i="19" s="1"/>
  <c r="AE124" i="19" a="1"/>
  <c r="AE124" i="19" s="1"/>
  <c r="AE162" i="19" a="1"/>
  <c r="AE162" i="19" s="1"/>
  <c r="AE134" i="19" a="1"/>
  <c r="AE134" i="19" s="1"/>
  <c r="AE158" i="19" a="1"/>
  <c r="AE158" i="19" s="1"/>
  <c r="AE125" i="19" a="1"/>
  <c r="AE125" i="19" s="1"/>
  <c r="AE87" i="19" a="1"/>
  <c r="AE87" i="19" s="1"/>
  <c r="AE167" i="19" a="1"/>
  <c r="AE167" i="19" s="1"/>
  <c r="AE191" i="19" a="1"/>
  <c r="AE191" i="19" s="1"/>
  <c r="AE106" i="19" a="1"/>
  <c r="AE106" i="19" s="1"/>
  <c r="AE76" i="19" a="1"/>
  <c r="AE76" i="19" s="1"/>
  <c r="AE216" i="19" a="1"/>
  <c r="AE216" i="19" s="1"/>
  <c r="AE168" i="19" a="1"/>
  <c r="AE168" i="19" s="1"/>
  <c r="AE80" i="19" a="1"/>
  <c r="AE80" i="19" s="1"/>
  <c r="AE165" i="19" a="1"/>
  <c r="AE165" i="19" s="1"/>
  <c r="AE122" i="19" a="1"/>
  <c r="AE122" i="19" s="1"/>
  <c r="AE128" i="19" a="1"/>
  <c r="AE128" i="19" s="1"/>
  <c r="AE217" i="19" a="1"/>
  <c r="AE217" i="19" s="1"/>
  <c r="AE132" i="19" a="1"/>
  <c r="AE132" i="19" s="1"/>
  <c r="AE183" i="19" a="1"/>
  <c r="AE183" i="19" s="1"/>
  <c r="AE126" i="19" a="1"/>
  <c r="AE126" i="19" s="1"/>
  <c r="AE107" i="19" a="1"/>
  <c r="AE107" i="19" s="1"/>
  <c r="AE109" i="19" a="1"/>
  <c r="AE109" i="19" s="1"/>
  <c r="AE63" i="19" a="1"/>
  <c r="AE63" i="19" s="1"/>
  <c r="AE164" i="19" a="1"/>
  <c r="AE164" i="19" s="1"/>
  <c r="AE189" i="19" a="1"/>
  <c r="AE189" i="19" s="1"/>
  <c r="AE138" i="19" a="1"/>
  <c r="AE138" i="19" s="1"/>
  <c r="AE78" i="19" a="1"/>
  <c r="AE78" i="19" s="1"/>
  <c r="AE186" i="19" a="1"/>
  <c r="AE186" i="19" s="1"/>
  <c r="AE113" i="19" a="1"/>
  <c r="AE113" i="19" s="1"/>
  <c r="AE163" i="19" a="1"/>
  <c r="AE163" i="19" s="1"/>
  <c r="AF141" i="19"/>
  <c r="AF96" i="19"/>
  <c r="AF139" i="19"/>
  <c r="F213" i="19"/>
  <c r="F184" i="19"/>
  <c r="AF148" i="19"/>
  <c r="AF203" i="19"/>
  <c r="AI203" i="19" s="1"/>
  <c r="AF101" i="19"/>
  <c r="AF222" i="19"/>
  <c r="AF223" i="19"/>
  <c r="AF150" i="19"/>
  <c r="AF208" i="19"/>
  <c r="F194" i="19"/>
  <c r="F155" i="19"/>
  <c r="F77" i="19"/>
  <c r="F87" i="19"/>
  <c r="F154" i="19"/>
  <c r="AF132" i="19"/>
  <c r="AF157" i="19"/>
  <c r="F140" i="19"/>
  <c r="F189" i="19"/>
  <c r="F78" i="19"/>
  <c r="F150" i="19"/>
  <c r="AF128" i="19"/>
  <c r="F129" i="19"/>
  <c r="F167" i="19"/>
  <c r="AF102" i="19"/>
  <c r="AF92" i="19"/>
  <c r="AF115" i="19"/>
  <c r="AI115" i="19" s="1"/>
  <c r="F216" i="19"/>
  <c r="F132" i="19"/>
  <c r="F146" i="19"/>
  <c r="AF127" i="19"/>
  <c r="F157" i="19"/>
  <c r="AF199" i="19"/>
  <c r="F101" i="19"/>
  <c r="AF196" i="19"/>
  <c r="F93" i="19"/>
  <c r="F211" i="19"/>
  <c r="F192" i="19"/>
  <c r="AF103" i="19"/>
  <c r="F148" i="19"/>
  <c r="AF105" i="19"/>
  <c r="F144" i="19"/>
  <c r="F215" i="19"/>
  <c r="AF213" i="19"/>
  <c r="AF189" i="19"/>
  <c r="AF66" i="19"/>
  <c r="AF178" i="19"/>
  <c r="AF192" i="19"/>
  <c r="AF97" i="19"/>
  <c r="AF198" i="19"/>
  <c r="AF175" i="19"/>
  <c r="AF154" i="19"/>
  <c r="AF155" i="19"/>
  <c r="AF201" i="19"/>
  <c r="AF204" i="19"/>
  <c r="AF173" i="19"/>
  <c r="AF183" i="19"/>
  <c r="AF120" i="19"/>
  <c r="AF171" i="19"/>
  <c r="AF85" i="19"/>
  <c r="AF168" i="19"/>
  <c r="AF158" i="19"/>
  <c r="AF174" i="19"/>
  <c r="AF94" i="19"/>
  <c r="AF144" i="19"/>
  <c r="AF181" i="19"/>
  <c r="AF205" i="19"/>
  <c r="AF176" i="19"/>
  <c r="AF216" i="19"/>
  <c r="AF131" i="19"/>
  <c r="AF224" i="19"/>
  <c r="AF107" i="19"/>
  <c r="AF191" i="19"/>
  <c r="AF82" i="19"/>
  <c r="AF58" i="19"/>
  <c r="AF187" i="19"/>
  <c r="AF186" i="19"/>
  <c r="AF109" i="19"/>
  <c r="AF61" i="19"/>
  <c r="AF77" i="19"/>
  <c r="F203" i="19"/>
  <c r="F106" i="19"/>
  <c r="AF184" i="19"/>
  <c r="AF140" i="19"/>
  <c r="F214" i="19"/>
  <c r="AF193" i="19"/>
  <c r="AF172" i="19"/>
  <c r="AF95" i="19"/>
  <c r="AF59" i="19"/>
  <c r="AF57" i="19"/>
  <c r="AF87" i="19"/>
  <c r="AF54" i="19"/>
  <c r="AF74" i="19"/>
  <c r="AF53" i="19"/>
  <c r="AF63" i="19"/>
  <c r="AF93" i="19"/>
  <c r="F64" i="19"/>
  <c r="F179" i="19"/>
  <c r="F131" i="19"/>
  <c r="F130" i="19"/>
  <c r="F121" i="19"/>
  <c r="F180" i="19"/>
  <c r="F89" i="19"/>
  <c r="F111" i="19"/>
  <c r="F219" i="19"/>
  <c r="F90" i="19"/>
  <c r="F178" i="19"/>
  <c r="F76" i="19"/>
  <c r="F100" i="19"/>
  <c r="F174" i="19"/>
  <c r="F158" i="19"/>
  <c r="F60" i="19"/>
  <c r="F92" i="19"/>
  <c r="F74" i="19"/>
  <c r="F149" i="19"/>
  <c r="F207" i="19"/>
  <c r="F110" i="19"/>
  <c r="F128" i="19"/>
  <c r="F134" i="19"/>
  <c r="F156" i="19"/>
  <c r="F209" i="19"/>
  <c r="F69" i="19"/>
  <c r="F70" i="19"/>
  <c r="F72" i="19"/>
  <c r="AF88" i="19"/>
  <c r="AF202" i="19"/>
  <c r="AF160" i="19"/>
  <c r="AF167" i="19"/>
  <c r="AF91" i="19"/>
  <c r="AF149" i="19"/>
  <c r="AF114" i="19"/>
  <c r="AF163" i="19"/>
  <c r="AF64" i="19"/>
  <c r="AF123" i="19"/>
  <c r="AF179" i="19"/>
  <c r="AF219" i="19"/>
  <c r="AF185" i="19"/>
  <c r="AF146" i="19"/>
  <c r="AF147" i="19"/>
  <c r="AF180" i="19"/>
  <c r="AF200" i="19"/>
  <c r="AF220" i="19"/>
  <c r="AF126" i="19"/>
  <c r="AF67" i="19"/>
  <c r="AF136" i="19"/>
  <c r="AF135" i="19"/>
  <c r="AF100" i="19"/>
  <c r="AF69" i="19"/>
  <c r="AF60" i="19"/>
  <c r="AI60" i="19" s="1"/>
  <c r="AF190" i="19"/>
  <c r="AF218" i="19"/>
  <c r="AF125" i="19"/>
  <c r="AF68" i="19"/>
  <c r="AF137" i="19"/>
  <c r="AF129" i="19"/>
  <c r="AF75" i="19"/>
  <c r="AF56" i="19"/>
  <c r="AF106" i="19"/>
  <c r="AF62" i="19"/>
  <c r="AF134" i="19"/>
  <c r="AF108" i="19"/>
  <c r="AI108" i="19" s="1"/>
  <c r="AF207" i="19"/>
  <c r="AF211" i="19"/>
  <c r="AF133" i="19"/>
  <c r="AF194" i="19"/>
  <c r="AF153" i="19"/>
  <c r="AF78" i="19"/>
  <c r="AF80" i="19"/>
  <c r="AF119" i="19"/>
  <c r="AF112" i="19"/>
  <c r="AG3" i="19"/>
  <c r="AP80" i="19" l="1"/>
  <c r="AP148" i="19"/>
  <c r="AP91" i="19"/>
  <c r="AP87" i="19"/>
  <c r="AP109" i="19"/>
  <c r="AP57" i="19"/>
  <c r="AP173" i="19"/>
  <c r="AP211" i="19"/>
  <c r="AP67" i="19"/>
  <c r="AP95" i="19"/>
  <c r="AP58" i="19"/>
  <c r="AP204" i="19"/>
  <c r="AP139" i="19"/>
  <c r="AO128" i="19"/>
  <c r="AP207" i="19"/>
  <c r="AP126" i="19"/>
  <c r="AP88" i="19"/>
  <c r="AP172" i="19"/>
  <c r="AP82" i="19"/>
  <c r="AP201" i="19"/>
  <c r="AP157" i="19"/>
  <c r="AP96" i="19"/>
  <c r="AP108" i="19"/>
  <c r="AP193" i="19"/>
  <c r="AP191" i="19"/>
  <c r="AP155" i="19"/>
  <c r="AP132" i="19"/>
  <c r="AP141" i="19"/>
  <c r="AP134" i="19"/>
  <c r="AP220" i="19"/>
  <c r="AP107" i="19"/>
  <c r="AP154" i="19"/>
  <c r="AO59" i="19"/>
  <c r="AO94" i="19"/>
  <c r="AP69" i="19"/>
  <c r="AP100" i="19"/>
  <c r="AP61" i="19"/>
  <c r="AO124" i="19"/>
  <c r="AP153" i="19"/>
  <c r="AP183" i="19"/>
  <c r="AP136" i="19"/>
  <c r="AO173" i="19"/>
  <c r="AP62" i="19"/>
  <c r="AP106" i="19"/>
  <c r="AP199" i="19"/>
  <c r="AO74" i="19"/>
  <c r="AP216" i="19"/>
  <c r="AO163" i="19"/>
  <c r="AO224" i="19"/>
  <c r="AP205" i="19"/>
  <c r="AO114" i="19"/>
  <c r="AP137" i="19"/>
  <c r="AP189" i="19"/>
  <c r="AP125" i="19"/>
  <c r="AP123" i="19"/>
  <c r="AP115" i="19"/>
  <c r="AP223" i="19"/>
  <c r="AO189" i="19"/>
  <c r="AP218" i="19"/>
  <c r="AP64" i="19"/>
  <c r="AP93" i="19"/>
  <c r="AP174" i="19"/>
  <c r="AP92" i="19"/>
  <c r="AO164" i="19"/>
  <c r="AO129" i="19"/>
  <c r="AP74" i="19"/>
  <c r="AP85" i="19"/>
  <c r="AP171" i="19"/>
  <c r="AP167" i="19"/>
  <c r="AP120" i="19"/>
  <c r="AP194" i="19"/>
  <c r="AP186" i="19"/>
  <c r="AP175" i="19"/>
  <c r="AP184" i="19"/>
  <c r="AO212" i="19"/>
  <c r="AP127" i="19"/>
  <c r="AO101" i="19"/>
  <c r="AP181" i="19"/>
  <c r="AP68" i="19"/>
  <c r="AP144" i="19"/>
  <c r="AP150" i="19"/>
  <c r="AI74" i="19"/>
  <c r="AP94" i="19"/>
  <c r="AP213" i="19"/>
  <c r="AP112" i="19"/>
  <c r="AP190" i="19"/>
  <c r="AO63" i="19"/>
  <c r="AP149" i="19"/>
  <c r="AP128" i="19"/>
  <c r="AP105" i="19"/>
  <c r="AO145" i="19"/>
  <c r="AP160" i="19"/>
  <c r="AP103" i="19"/>
  <c r="AO217" i="19"/>
  <c r="AP224" i="19"/>
  <c r="AO116" i="19"/>
  <c r="AP198" i="19"/>
  <c r="AP56" i="19"/>
  <c r="AP97" i="19"/>
  <c r="AP129" i="19"/>
  <c r="AP178" i="19"/>
  <c r="AO186" i="19"/>
  <c r="AP66" i="19"/>
  <c r="AO78" i="19"/>
  <c r="AO157" i="19"/>
  <c r="AP179" i="19"/>
  <c r="AP102" i="19"/>
  <c r="AP119" i="19"/>
  <c r="AP60" i="19"/>
  <c r="AP114" i="19"/>
  <c r="AP53" i="19"/>
  <c r="AP168" i="19"/>
  <c r="AP203" i="19"/>
  <c r="AO103" i="19"/>
  <c r="AO159" i="19"/>
  <c r="AO179" i="19"/>
  <c r="AO132" i="19"/>
  <c r="AO190" i="19"/>
  <c r="AO80" i="19"/>
  <c r="AO92" i="19"/>
  <c r="AO69" i="19"/>
  <c r="AO55" i="19"/>
  <c r="AO174" i="19"/>
  <c r="AO138" i="19"/>
  <c r="AO130" i="19"/>
  <c r="AO137" i="19"/>
  <c r="AO203" i="19"/>
  <c r="AO135" i="19"/>
  <c r="AO158" i="19"/>
  <c r="AO133" i="19"/>
  <c r="AO134" i="19"/>
  <c r="AO72" i="19"/>
  <c r="AO126" i="19"/>
  <c r="AO64" i="19"/>
  <c r="AP146" i="19"/>
  <c r="AI146" i="19"/>
  <c r="AP63" i="19"/>
  <c r="AI63" i="19"/>
  <c r="AS63" i="19" s="1"/>
  <c r="AP78" i="19"/>
  <c r="AI78" i="19"/>
  <c r="AP54" i="19"/>
  <c r="AI54" i="19"/>
  <c r="AI120" i="19"/>
  <c r="AS120" i="19" s="1"/>
  <c r="AP135" i="19"/>
  <c r="AI135" i="19"/>
  <c r="AI85" i="19"/>
  <c r="AP75" i="19"/>
  <c r="AI75" i="19"/>
  <c r="AS75" i="19" s="1"/>
  <c r="AP176" i="19"/>
  <c r="AI176" i="19"/>
  <c r="AP192" i="19"/>
  <c r="AI192" i="19"/>
  <c r="AS192" i="19" s="1"/>
  <c r="AP185" i="19"/>
  <c r="AI185" i="19"/>
  <c r="AP208" i="19"/>
  <c r="AI208" i="19"/>
  <c r="AS208" i="19" s="1"/>
  <c r="AP219" i="19"/>
  <c r="AI219" i="19"/>
  <c r="AP163" i="19"/>
  <c r="AI163" i="19"/>
  <c r="AS163" i="19" s="1"/>
  <c r="AP158" i="19"/>
  <c r="AI158" i="19"/>
  <c r="AS158" i="19" s="1"/>
  <c r="AP101" i="19"/>
  <c r="AI101" i="19"/>
  <c r="AP59" i="19"/>
  <c r="AI59" i="19"/>
  <c r="AP187" i="19"/>
  <c r="AI187" i="19"/>
  <c r="AI114" i="19"/>
  <c r="AI58" i="19"/>
  <c r="AI100" i="19"/>
  <c r="AP196" i="19"/>
  <c r="AI196" i="19"/>
  <c r="AS196" i="19" s="1"/>
  <c r="AP180" i="19"/>
  <c r="AI180" i="19"/>
  <c r="AS180" i="19" s="1"/>
  <c r="AP131" i="19"/>
  <c r="AI131" i="19"/>
  <c r="AI190" i="19"/>
  <c r="AP77" i="19"/>
  <c r="AI77" i="19"/>
  <c r="AP222" i="19"/>
  <c r="AI222" i="19"/>
  <c r="AP133" i="19"/>
  <c r="AI133" i="19"/>
  <c r="AP202" i="19"/>
  <c r="AI202" i="19"/>
  <c r="AP200" i="19"/>
  <c r="AI200" i="19"/>
  <c r="AP140" i="19"/>
  <c r="AI140" i="19"/>
  <c r="AS140" i="19" s="1"/>
  <c r="AP147" i="19"/>
  <c r="AI147" i="19"/>
  <c r="AI155" i="19"/>
  <c r="AS155" i="19" s="1"/>
  <c r="AS71" i="19"/>
  <c r="AS70" i="19"/>
  <c r="AS97" i="19"/>
  <c r="AS80" i="19"/>
  <c r="AS199" i="19"/>
  <c r="AS159" i="19"/>
  <c r="AS162" i="19"/>
  <c r="AS109" i="19"/>
  <c r="AS174" i="19"/>
  <c r="AS110" i="19"/>
  <c r="AS72" i="19"/>
  <c r="AS116" i="19"/>
  <c r="AS181" i="19"/>
  <c r="AS178" i="19"/>
  <c r="AS84" i="19"/>
  <c r="AS172" i="19"/>
  <c r="AS83" i="19"/>
  <c r="AS167" i="19"/>
  <c r="AS57" i="19"/>
  <c r="AS124" i="19"/>
  <c r="AS87" i="19"/>
  <c r="AS69" i="19"/>
  <c r="AS125" i="19"/>
  <c r="AS104" i="19"/>
  <c r="AS169" i="19"/>
  <c r="AS191" i="19"/>
  <c r="AS67" i="19"/>
  <c r="AS205" i="19"/>
  <c r="AS119" i="19"/>
  <c r="AS76" i="19"/>
  <c r="AS82" i="19"/>
  <c r="AS193" i="19"/>
  <c r="AS170" i="19"/>
  <c r="AS91" i="19"/>
  <c r="AS141" i="19"/>
  <c r="AS105" i="19"/>
  <c r="AS122" i="19"/>
  <c r="AS123" i="19"/>
  <c r="AS142" i="19"/>
  <c r="AS215" i="19"/>
  <c r="AS210" i="19"/>
  <c r="AS89" i="19"/>
  <c r="AS99" i="19"/>
  <c r="AS171" i="19"/>
  <c r="AS206" i="19"/>
  <c r="AS156" i="19"/>
  <c r="AS96" i="19"/>
  <c r="AS138" i="19"/>
  <c r="AS139" i="19"/>
  <c r="AS90" i="19"/>
  <c r="AS129" i="19"/>
  <c r="AS108" i="19"/>
  <c r="AS73" i="19"/>
  <c r="AS68" i="19"/>
  <c r="AS127" i="19"/>
  <c r="AS214" i="19"/>
  <c r="AS151" i="19"/>
  <c r="AS177" i="19"/>
  <c r="AS168" i="19"/>
  <c r="AS186" i="19"/>
  <c r="AS62" i="19"/>
  <c r="AS115" i="19"/>
  <c r="AS113" i="19"/>
  <c r="AS92" i="19"/>
  <c r="AS213" i="19"/>
  <c r="AS164" i="19"/>
  <c r="AS194" i="19"/>
  <c r="AS65" i="19"/>
  <c r="AS103" i="19"/>
  <c r="AS165" i="19"/>
  <c r="AS107" i="19"/>
  <c r="AS154" i="19"/>
  <c r="AS66" i="19"/>
  <c r="AS175" i="19"/>
  <c r="AS111" i="19"/>
  <c r="AS223" i="19"/>
  <c r="AS56" i="19"/>
  <c r="AS98" i="19"/>
  <c r="AS217" i="19"/>
  <c r="AS203" i="19"/>
  <c r="AS134" i="19"/>
  <c r="AS126" i="19"/>
  <c r="AS143" i="19"/>
  <c r="AS152" i="19"/>
  <c r="AS204" i="19"/>
  <c r="AS224" i="19"/>
  <c r="AS197" i="19"/>
  <c r="AS55" i="19"/>
  <c r="AS93" i="19"/>
  <c r="AS195" i="19"/>
  <c r="AS221" i="19"/>
  <c r="AS198" i="19"/>
  <c r="AS121" i="19"/>
  <c r="AS60" i="19"/>
  <c r="AS201" i="19"/>
  <c r="AS184" i="19"/>
  <c r="AS86" i="19"/>
  <c r="AS79" i="19"/>
  <c r="AS95" i="19"/>
  <c r="AS130" i="19"/>
  <c r="AS211" i="19"/>
  <c r="AO109" i="19"/>
  <c r="AO144" i="19"/>
  <c r="AO146" i="19"/>
  <c r="AO214" i="19"/>
  <c r="AO112" i="19"/>
  <c r="AO111" i="19"/>
  <c r="AO88" i="19"/>
  <c r="AO185" i="19"/>
  <c r="AO102" i="19"/>
  <c r="AO97" i="19"/>
  <c r="AO121" i="19"/>
  <c r="AO162" i="19"/>
  <c r="AO171" i="19"/>
  <c r="AO60" i="19"/>
  <c r="AO176" i="19"/>
  <c r="AO198" i="19"/>
  <c r="AO184" i="19"/>
  <c r="AO107" i="19"/>
  <c r="AO151" i="19"/>
  <c r="AO75" i="19"/>
  <c r="AO105" i="19"/>
  <c r="AO96" i="19"/>
  <c r="AO85" i="19"/>
  <c r="AO148" i="19"/>
  <c r="AO209" i="19"/>
  <c r="AO98" i="19"/>
  <c r="AO125" i="19"/>
  <c r="AO154" i="19"/>
  <c r="AO206" i="19"/>
  <c r="AO119" i="19"/>
  <c r="AO117" i="19"/>
  <c r="AO65" i="19"/>
  <c r="AO204" i="19"/>
  <c r="AO199" i="19"/>
  <c r="AO213" i="19"/>
  <c r="AO196" i="19"/>
  <c r="AO191" i="19"/>
  <c r="AO104" i="19"/>
  <c r="AO161" i="19"/>
  <c r="AO142" i="19"/>
  <c r="AO172" i="19"/>
  <c r="AO192" i="19"/>
  <c r="AO82" i="19"/>
  <c r="AO182" i="19"/>
  <c r="AO120" i="19"/>
  <c r="AO61" i="19"/>
  <c r="AO140" i="19"/>
  <c r="AO201" i="19"/>
  <c r="AO106" i="19"/>
  <c r="AO216" i="19"/>
  <c r="AO83" i="19"/>
  <c r="AO136" i="19"/>
  <c r="AO220" i="19"/>
  <c r="AO68" i="19"/>
  <c r="AO166" i="19"/>
  <c r="AO187" i="19"/>
  <c r="AO160" i="19"/>
  <c r="AO141" i="19"/>
  <c r="AO89" i="19"/>
  <c r="AO122" i="19"/>
  <c r="AO167" i="19"/>
  <c r="AO152" i="19"/>
  <c r="AO81" i="19"/>
  <c r="AO180" i="19"/>
  <c r="AO84" i="19"/>
  <c r="AO193" i="19"/>
  <c r="AO115" i="19"/>
  <c r="AO175" i="19"/>
  <c r="AO127" i="19"/>
  <c r="AO71" i="19"/>
  <c r="AO87" i="19"/>
  <c r="AO221" i="19"/>
  <c r="AO139" i="19"/>
  <c r="AO178" i="19"/>
  <c r="AO123" i="19"/>
  <c r="AO113" i="19"/>
  <c r="AO110" i="19"/>
  <c r="AO153" i="19"/>
  <c r="AO177" i="19"/>
  <c r="AO118" i="19"/>
  <c r="AO222" i="19"/>
  <c r="AO131" i="19"/>
  <c r="AO56" i="19"/>
  <c r="AO200" i="19"/>
  <c r="AO95" i="19"/>
  <c r="AO211" i="19"/>
  <c r="AO219" i="19"/>
  <c r="AO57" i="19"/>
  <c r="AO62" i="19"/>
  <c r="AO147" i="19"/>
  <c r="AO93" i="19"/>
  <c r="AO170" i="19"/>
  <c r="AO181" i="19"/>
  <c r="AO67" i="19"/>
  <c r="AO66" i="19"/>
  <c r="AO54" i="19"/>
  <c r="AO194" i="19"/>
  <c r="AO73" i="19"/>
  <c r="AO165" i="19"/>
  <c r="AO91" i="19"/>
  <c r="AO207" i="19"/>
  <c r="AO208" i="19"/>
  <c r="AO150" i="19"/>
  <c r="AO70" i="19"/>
  <c r="AO108" i="19"/>
  <c r="AO156" i="19"/>
  <c r="AO168" i="19"/>
  <c r="AO77" i="19"/>
  <c r="AO155" i="19"/>
  <c r="AO195" i="19"/>
  <c r="AO169" i="19"/>
  <c r="AO188" i="19"/>
  <c r="AO223" i="19"/>
  <c r="AO86" i="19"/>
  <c r="AO90" i="19"/>
  <c r="AO100" i="19"/>
  <c r="AO210" i="19"/>
  <c r="AO76" i="19"/>
  <c r="AO183" i="19"/>
  <c r="AO58" i="19"/>
  <c r="AO218" i="19"/>
  <c r="AO79" i="19"/>
  <c r="AO197" i="19"/>
  <c r="AO53" i="19"/>
  <c r="AO99" i="19"/>
  <c r="AO143" i="19"/>
  <c r="AO205" i="19"/>
  <c r="AO202" i="19"/>
  <c r="AO149" i="19"/>
  <c r="AO215" i="19"/>
  <c r="E3" i="19"/>
  <c r="D3" i="19"/>
  <c r="C3" i="19"/>
  <c r="AE4" i="19" a="1"/>
  <c r="AE4" i="19" s="1"/>
  <c r="AE5" i="19" a="1"/>
  <c r="AE5" i="19" s="1"/>
  <c r="AE6" i="19" a="1"/>
  <c r="AE6" i="19" s="1"/>
  <c r="AE7" i="19" a="1"/>
  <c r="AE7" i="19" s="1"/>
  <c r="AE8" i="19" a="1"/>
  <c r="AE8" i="19" s="1"/>
  <c r="AE9" i="19" a="1"/>
  <c r="AE9" i="19" s="1"/>
  <c r="AE10" i="19" a="1"/>
  <c r="AE10" i="19" s="1"/>
  <c r="AE11" i="19" a="1"/>
  <c r="AE11" i="19" s="1"/>
  <c r="AE12" i="19" a="1"/>
  <c r="AE12" i="19" s="1"/>
  <c r="AE13" i="19" a="1"/>
  <c r="AE13" i="19" s="1"/>
  <c r="AE14" i="19" a="1"/>
  <c r="AE14" i="19" s="1"/>
  <c r="AE15" i="19" a="1"/>
  <c r="AE15" i="19" s="1"/>
  <c r="AE16" i="19" a="1"/>
  <c r="AE16" i="19" s="1"/>
  <c r="AE17" i="19" a="1"/>
  <c r="AE17" i="19" s="1"/>
  <c r="AE18" i="19" a="1"/>
  <c r="AE18" i="19" s="1"/>
  <c r="AE19" i="19" a="1"/>
  <c r="AE19" i="19" s="1"/>
  <c r="AE20" i="19" a="1"/>
  <c r="AE20" i="19" s="1"/>
  <c r="AE21" i="19" a="1"/>
  <c r="AE21" i="19" s="1"/>
  <c r="AE22" i="19" a="1"/>
  <c r="AE22" i="19" s="1"/>
  <c r="AE23" i="19" a="1"/>
  <c r="AE23" i="19" s="1"/>
  <c r="AE24" i="19" a="1"/>
  <c r="AE24" i="19" s="1"/>
  <c r="AE25" i="19" a="1"/>
  <c r="AE25" i="19" s="1"/>
  <c r="AE26" i="19" a="1"/>
  <c r="AE26" i="19" s="1"/>
  <c r="AE27" i="19" a="1"/>
  <c r="AE27" i="19" s="1"/>
  <c r="AE28" i="19" a="1"/>
  <c r="AE28" i="19" s="1"/>
  <c r="AE29" i="19" a="1"/>
  <c r="AE29" i="19" s="1"/>
  <c r="AE30" i="19" a="1"/>
  <c r="AE30" i="19" s="1"/>
  <c r="AE31" i="19" a="1"/>
  <c r="AE31" i="19" s="1"/>
  <c r="AE32" i="19" a="1"/>
  <c r="AE32" i="19" s="1"/>
  <c r="AE33" i="19" a="1"/>
  <c r="AE33" i="19" s="1"/>
  <c r="AE34" i="19" a="1"/>
  <c r="AE34" i="19" s="1"/>
  <c r="AE35" i="19" a="1"/>
  <c r="AE35" i="19" s="1"/>
  <c r="AE36" i="19" a="1"/>
  <c r="AE36" i="19" s="1"/>
  <c r="AE37" i="19" a="1"/>
  <c r="AE37" i="19" s="1"/>
  <c r="AE38" i="19" a="1"/>
  <c r="AE38" i="19" s="1"/>
  <c r="AE39" i="19" a="1"/>
  <c r="AE39" i="19" s="1"/>
  <c r="AE40" i="19" a="1"/>
  <c r="AE40" i="19" s="1"/>
  <c r="AE41" i="19" a="1"/>
  <c r="AE41" i="19" s="1"/>
  <c r="AE42" i="19" a="1"/>
  <c r="AE42" i="19" s="1"/>
  <c r="AE43" i="19" a="1"/>
  <c r="AE43" i="19" s="1"/>
  <c r="AE44" i="19" a="1"/>
  <c r="AE44" i="19" s="1"/>
  <c r="AE45" i="19" a="1"/>
  <c r="AE45" i="19" s="1"/>
  <c r="AE46" i="19" a="1"/>
  <c r="AE46" i="19" s="1"/>
  <c r="AE47" i="19" a="1"/>
  <c r="AE47" i="19" s="1"/>
  <c r="AE48" i="19" a="1"/>
  <c r="AE48" i="19" s="1"/>
  <c r="AE49" i="19" a="1"/>
  <c r="AE49" i="19" s="1"/>
  <c r="AE50" i="19" a="1"/>
  <c r="AE50" i="19" s="1"/>
  <c r="AE51" i="19" a="1"/>
  <c r="AE51" i="19" s="1"/>
  <c r="AE52" i="19" a="1"/>
  <c r="AE52" i="19" s="1"/>
  <c r="AS135" i="19" l="1"/>
  <c r="AS78" i="19"/>
  <c r="AS74" i="19"/>
  <c r="AO28" i="19"/>
  <c r="AO24" i="19"/>
  <c r="AO19" i="19"/>
  <c r="AS131" i="19"/>
  <c r="AO29" i="19"/>
  <c r="AO8" i="19"/>
  <c r="AO4" i="19"/>
  <c r="AS219" i="19"/>
  <c r="AO35" i="19"/>
  <c r="AO34" i="19"/>
  <c r="AO26" i="19"/>
  <c r="AO46" i="19"/>
  <c r="AS147" i="19"/>
  <c r="AO30" i="19"/>
  <c r="AO10" i="19"/>
  <c r="AS185" i="19"/>
  <c r="AS187" i="19"/>
  <c r="AS54" i="19"/>
  <c r="AS101" i="19"/>
  <c r="AS77" i="19"/>
  <c r="AS85" i="19"/>
  <c r="AS114" i="19"/>
  <c r="AS133" i="19"/>
  <c r="AS59" i="19"/>
  <c r="AS100" i="19"/>
  <c r="AS202" i="19"/>
  <c r="AS222" i="19"/>
  <c r="AS58" i="19"/>
  <c r="AS176" i="19"/>
  <c r="AS200" i="19"/>
  <c r="AS190" i="19"/>
  <c r="AS88" i="19"/>
  <c r="AS53" i="19"/>
  <c r="AS153" i="19"/>
  <c r="AS112" i="19"/>
  <c r="AS146" i="19"/>
  <c r="AS64" i="19"/>
  <c r="X3" i="19"/>
  <c r="Z3" i="19" s="1"/>
  <c r="Y3" i="19" s="1"/>
  <c r="AA3" i="19"/>
  <c r="AB3" i="19" s="1"/>
  <c r="W3" i="19"/>
  <c r="U3" i="19"/>
  <c r="T3" i="19"/>
  <c r="O3" i="19"/>
  <c r="P3" i="19"/>
  <c r="Q3" i="19" s="1"/>
  <c r="K3" i="19" a="1"/>
  <c r="K3" i="19" s="1"/>
  <c r="L3" i="19" s="1"/>
  <c r="N3" i="19"/>
  <c r="A3" i="19"/>
  <c r="AR3" i="19" l="1"/>
  <c r="AQ3" i="19"/>
  <c r="AF28" i="19"/>
  <c r="AF26" i="19"/>
  <c r="AF25" i="19"/>
  <c r="AF34" i="19"/>
  <c r="AF24" i="19"/>
  <c r="AF39" i="19"/>
  <c r="AF17" i="19"/>
  <c r="AF43" i="19"/>
  <c r="AF42" i="19"/>
  <c r="AF22" i="19"/>
  <c r="AF41" i="19"/>
  <c r="AF21" i="19"/>
  <c r="AF30" i="19"/>
  <c r="M3" i="19" a="1"/>
  <c r="M3" i="19" s="1"/>
  <c r="F3" i="19" s="1"/>
  <c r="AF45" i="19"/>
  <c r="AF5" i="19"/>
  <c r="AF4" i="19"/>
  <c r="AF51" i="19"/>
  <c r="AF11" i="19"/>
  <c r="AF46" i="19"/>
  <c r="AF48" i="19"/>
  <c r="AF8" i="19"/>
  <c r="AF47" i="19"/>
  <c r="AF7" i="19"/>
  <c r="R3" i="19" a="1"/>
  <c r="R3" i="19" s="1"/>
  <c r="AF52" i="19"/>
  <c r="AF12" i="19"/>
  <c r="AF10" i="19"/>
  <c r="AF49" i="19"/>
  <c r="AF9" i="19"/>
  <c r="AF13" i="19"/>
  <c r="AS22" i="19"/>
  <c r="V3" i="19"/>
  <c r="AP30" i="19" l="1"/>
  <c r="AP42" i="19"/>
  <c r="AP34" i="19"/>
  <c r="AP8" i="19"/>
  <c r="AP26" i="19"/>
  <c r="AP11" i="19"/>
  <c r="AP13" i="19"/>
  <c r="AP41" i="19"/>
  <c r="AP49" i="19"/>
  <c r="AP12" i="19"/>
  <c r="AP52" i="19"/>
  <c r="AP7" i="19"/>
  <c r="AP25" i="19"/>
  <c r="AP51" i="19"/>
  <c r="AP45" i="19"/>
  <c r="AP21" i="19"/>
  <c r="AP9" i="19"/>
  <c r="AP22" i="19"/>
  <c r="AP43" i="19"/>
  <c r="AP17" i="19"/>
  <c r="AP39" i="19"/>
  <c r="AP47" i="19"/>
  <c r="AP10" i="19"/>
  <c r="AI10" i="19"/>
  <c r="AS10" i="19" s="1"/>
  <c r="AP24" i="19"/>
  <c r="AI24" i="19"/>
  <c r="AS24" i="19" s="1"/>
  <c r="AP46" i="19"/>
  <c r="AI46" i="19"/>
  <c r="AS46" i="19" s="1"/>
  <c r="AP28" i="19"/>
  <c r="AI28" i="19"/>
  <c r="AS28" i="19" s="1"/>
  <c r="AP4" i="19"/>
  <c r="AI4" i="19"/>
  <c r="AP48" i="19"/>
  <c r="AI48" i="19"/>
  <c r="AS48" i="19" s="1"/>
  <c r="AP5" i="19"/>
  <c r="AI5" i="19"/>
  <c r="AS5" i="19" s="1"/>
  <c r="AE3" i="19" a="1"/>
  <c r="AE3" i="19" s="1"/>
  <c r="AF44" i="19"/>
  <c r="AF23" i="19"/>
  <c r="AF29" i="19"/>
  <c r="AF31" i="19"/>
  <c r="AF36" i="19"/>
  <c r="AF3" i="19"/>
  <c r="AF32" i="19"/>
  <c r="AF20" i="19"/>
  <c r="AF40" i="19"/>
  <c r="AF37" i="19"/>
  <c r="AF27" i="19"/>
  <c r="AF6" i="19"/>
  <c r="AF18" i="19"/>
  <c r="AF38" i="19"/>
  <c r="AF50" i="19"/>
  <c r="AF33" i="19"/>
  <c r="AF15" i="19"/>
  <c r="AF35" i="19"/>
  <c r="AF19" i="19"/>
  <c r="AF16" i="19"/>
  <c r="AF14" i="19"/>
  <c r="AS32" i="19"/>
  <c r="AS45" i="19"/>
  <c r="AS35" i="19"/>
  <c r="AS34" i="19"/>
  <c r="AS38" i="19"/>
  <c r="AS21" i="19"/>
  <c r="AS30" i="19"/>
  <c r="AS51" i="19"/>
  <c r="AS42" i="19"/>
  <c r="AS52" i="19"/>
  <c r="AS39" i="19"/>
  <c r="AS7" i="19"/>
  <c r="AS11" i="19"/>
  <c r="AS33" i="19"/>
  <c r="AS49" i="19"/>
  <c r="AS26" i="19"/>
  <c r="AS29" i="19"/>
  <c r="AS43" i="19"/>
  <c r="AS13" i="19"/>
  <c r="AS31" i="19"/>
  <c r="AS40" i="19"/>
  <c r="AO3" i="19" l="1"/>
  <c r="AP36" i="19"/>
  <c r="AP44" i="19"/>
  <c r="AP15" i="19"/>
  <c r="AP38" i="19"/>
  <c r="AP32" i="19"/>
  <c r="AP31" i="19"/>
  <c r="AP33" i="19"/>
  <c r="AP37" i="19"/>
  <c r="AP29" i="19"/>
  <c r="AP35" i="19"/>
  <c r="AP18" i="19"/>
  <c r="AP40" i="19"/>
  <c r="AP50" i="19"/>
  <c r="AI50" i="19"/>
  <c r="AS23" i="19"/>
  <c r="AP23" i="19"/>
  <c r="AP16" i="19"/>
  <c r="AI16" i="19"/>
  <c r="AP19" i="19"/>
  <c r="AI19" i="19"/>
  <c r="AS19" i="19" s="1"/>
  <c r="AP27" i="19"/>
  <c r="AI27" i="19"/>
  <c r="AS27" i="19" s="1"/>
  <c r="AP14" i="19"/>
  <c r="AI14" i="19"/>
  <c r="AP6" i="19"/>
  <c r="AI6" i="19"/>
  <c r="AS6" i="19" s="1"/>
  <c r="AP20" i="19"/>
  <c r="AI20" i="19"/>
  <c r="AS20" i="19" s="1"/>
  <c r="AP3" i="19"/>
  <c r="AI3" i="19"/>
  <c r="AS3" i="19" s="1"/>
  <c r="AS9" i="19"/>
  <c r="AS41" i="19"/>
  <c r="AO32" i="19"/>
  <c r="AO27" i="19"/>
  <c r="AO50" i="19"/>
  <c r="AO20" i="19"/>
  <c r="AO41" i="19"/>
  <c r="AO17" i="19"/>
  <c r="AO7" i="19"/>
  <c r="AO14" i="19"/>
  <c r="AO40" i="19"/>
  <c r="AO45" i="19"/>
  <c r="AO39" i="19"/>
  <c r="AO12" i="19"/>
  <c r="AO31" i="19"/>
  <c r="AO44" i="19"/>
  <c r="AO25" i="19"/>
  <c r="AO6" i="19"/>
  <c r="AO15" i="19"/>
  <c r="AO42" i="19"/>
  <c r="AO22" i="19"/>
  <c r="AO18" i="19"/>
  <c r="AO21" i="19"/>
  <c r="AO49" i="19"/>
  <c r="AO13" i="19"/>
  <c r="AO5" i="19"/>
  <c r="AO37" i="19"/>
  <c r="AO36" i="19"/>
  <c r="AO33" i="19"/>
  <c r="AO16" i="19"/>
  <c r="AO23" i="19"/>
  <c r="AO38" i="19"/>
  <c r="AO47" i="19"/>
  <c r="AO48" i="19"/>
  <c r="AO9" i="19"/>
  <c r="AO51" i="19"/>
  <c r="AO11" i="19"/>
  <c r="AO52" i="19"/>
  <c r="AO43" i="19"/>
  <c r="AS37" i="19"/>
  <c r="AS18" i="19"/>
  <c r="AS12" i="19"/>
  <c r="AS47" i="19"/>
  <c r="AS8" i="19"/>
  <c r="AS15" i="19"/>
  <c r="AS4" i="19"/>
  <c r="AS25" i="19"/>
  <c r="AS50" i="19" l="1"/>
  <c r="AS14" i="19"/>
  <c r="AS17" i="19"/>
  <c r="AS44" i="19"/>
  <c r="AS16" i="19"/>
  <c r="AS36" i="1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<sst xmlns="http://schemas.openxmlformats.org/spreadsheetml/2006/main" count="4823" uniqueCount="941">
  <si>
    <t>LN</t>
  </si>
  <si>
    <t>Meta</t>
  </si>
  <si>
    <t>NoLNresected</t>
  </si>
  <si>
    <t>NoLNinvolved</t>
  </si>
  <si>
    <t>Histo</t>
  </si>
  <si>
    <t>HistoType</t>
  </si>
  <si>
    <t>VI</t>
  </si>
  <si>
    <t>NoFociVIFTC</t>
  </si>
  <si>
    <t>CI</t>
  </si>
  <si>
    <t>m-ETE</t>
  </si>
  <si>
    <t>gETE</t>
  </si>
  <si>
    <t>MutationType</t>
  </si>
  <si>
    <t>M</t>
  </si>
  <si>
    <t>TCGA-4C-A93U</t>
  </si>
  <si>
    <t>M0</t>
  </si>
  <si>
    <t>N1b</t>
  </si>
  <si>
    <t>T4a</t>
  </si>
  <si>
    <t>Papillary</t>
  </si>
  <si>
    <t>Indeterminate</t>
  </si>
  <si>
    <t>Tumor involves inked margin in anterior aspect of specimen</t>
  </si>
  <si>
    <t>No</t>
  </si>
  <si>
    <t>MX</t>
  </si>
  <si>
    <t>N0</t>
  </si>
  <si>
    <t>T2</t>
  </si>
  <si>
    <t>3.5cm</t>
  </si>
  <si>
    <t>Absent</t>
  </si>
  <si>
    <t>negative</t>
  </si>
  <si>
    <t>Margins uninvolved by carcinoma</t>
  </si>
  <si>
    <t>M1</t>
  </si>
  <si>
    <t>2.8cm</t>
  </si>
  <si>
    <t>Present</t>
  </si>
  <si>
    <t>follicular variant</t>
  </si>
  <si>
    <t>1.3cm</t>
  </si>
  <si>
    <t>N1a</t>
  </si>
  <si>
    <t>T3</t>
  </si>
  <si>
    <t>tall cell variant</t>
  </si>
  <si>
    <t>2.4cm</t>
  </si>
  <si>
    <t>2.5cm</t>
  </si>
  <si>
    <t>Not identified</t>
  </si>
  <si>
    <t>positive</t>
  </si>
  <si>
    <t>T1</t>
  </si>
  <si>
    <t>Nx</t>
  </si>
  <si>
    <t>Papillary carcinoma, follicular variant</t>
  </si>
  <si>
    <t>Negative</t>
  </si>
  <si>
    <t>T1b</t>
  </si>
  <si>
    <t>Not Identified</t>
  </si>
  <si>
    <t>classical type</t>
  </si>
  <si>
    <t>2.2cm</t>
  </si>
  <si>
    <t>Free of tumor</t>
  </si>
  <si>
    <t>T1a</t>
  </si>
  <si>
    <t>papillary</t>
  </si>
  <si>
    <t>2.1cm</t>
  </si>
  <si>
    <t>Tumor is present at inked anterior margin</t>
  </si>
  <si>
    <t>Focal</t>
  </si>
  <si>
    <t>1.2cm</t>
  </si>
  <si>
    <t>Focal Invasion</t>
  </si>
  <si>
    <t>1.8cm</t>
  </si>
  <si>
    <t>TCGA-EM-A22O</t>
  </si>
  <si>
    <t>2.6cm</t>
  </si>
  <si>
    <t>Margins are uninvolved</t>
  </si>
  <si>
    <t>TCGA-FY-A40N</t>
  </si>
  <si>
    <t>1.7cm</t>
  </si>
  <si>
    <t>Classical (usual)</t>
  </si>
  <si>
    <t>classical (usual)</t>
  </si>
  <si>
    <t>Present, minimal</t>
  </si>
  <si>
    <t>3.2cm</t>
  </si>
  <si>
    <t>I</t>
  </si>
  <si>
    <t>Focal invasion</t>
  </si>
  <si>
    <t>Present, extent widely invasive</t>
  </si>
  <si>
    <t>3.0cm</t>
  </si>
  <si>
    <t>ID</t>
  </si>
  <si>
    <t>Date of clinical note or operation</t>
  </si>
  <si>
    <t>Age of patient</t>
  </si>
  <si>
    <t>Tumor staging (pT)</t>
  </si>
  <si>
    <t>Regional lymph node staging (pN)</t>
  </si>
  <si>
    <t>Distant metastasis staging (pM)</t>
  </si>
  <si>
    <t>Site of lymph node involved</t>
  </si>
  <si>
    <t>Site of distant metastasis</t>
  </si>
  <si>
    <t>Number of lymph node resected</t>
  </si>
  <si>
    <t>Number of lymph node involved</t>
  </si>
  <si>
    <t>Greatest dimension of involved lymph node</t>
  </si>
  <si>
    <t>Histological type of thyroid cancer</t>
  </si>
  <si>
    <t>Histological subtype or variant</t>
  </si>
  <si>
    <t>Greatest dimension of tumor size</t>
  </si>
  <si>
    <t>Number of tumor</t>
  </si>
  <si>
    <t>Vascular invasion</t>
  </si>
  <si>
    <t>Extensiveness of vascular invasion</t>
  </si>
  <si>
    <t>Capsular invasion</t>
  </si>
  <si>
    <t>Extrathyroidal extension</t>
  </si>
  <si>
    <t>Gene mutation test performed</t>
  </si>
  <si>
    <t>Gene mutation type identified</t>
  </si>
  <si>
    <t>Involved surgical margin</t>
  </si>
  <si>
    <t>0.4 cm</t>
  </si>
  <si>
    <t>Papillary carcinoma</t>
  </si>
  <si>
    <t>6.5 cm</t>
  </si>
  <si>
    <t>Present, extensive</t>
  </si>
  <si>
    <t>pT2</t>
  </si>
  <si>
    <t>3.5 cm</t>
  </si>
  <si>
    <t>Yes</t>
  </si>
  <si>
    <t>NX</t>
  </si>
  <si>
    <t>2.8 cm</t>
  </si>
  <si>
    <t>pT1</t>
  </si>
  <si>
    <t>pN0</t>
  </si>
  <si>
    <t>Mx</t>
  </si>
  <si>
    <t>1.3 cm</t>
  </si>
  <si>
    <t>pT3</t>
  </si>
  <si>
    <t>pN1a</t>
  </si>
  <si>
    <t>6.0 cm</t>
  </si>
  <si>
    <t>2.4 cm</t>
  </si>
  <si>
    <t>pNX</t>
  </si>
  <si>
    <t>Papillary Thyroid Carcinoma</t>
  </si>
  <si>
    <t>2.5 cm</t>
  </si>
  <si>
    <t>0.7 cm</t>
  </si>
  <si>
    <t>Papillary carcinoma, encapsulated follicular variant</t>
  </si>
  <si>
    <t>Tall cell variant</t>
  </si>
  <si>
    <t>3 cm</t>
  </si>
  <si>
    <t>1.0 cm</t>
  </si>
  <si>
    <t>pT1b</t>
  </si>
  <si>
    <t>1.5 cm</t>
  </si>
  <si>
    <t>papillary thyroid carcinoma</t>
  </si>
  <si>
    <t>3.2 cm</t>
  </si>
  <si>
    <t>3.1 cm</t>
  </si>
  <si>
    <t>Not mentioned</t>
  </si>
  <si>
    <t>Not applicable</t>
  </si>
  <si>
    <t>Papillary carcinoma, classical type</t>
  </si>
  <si>
    <t>2.2 cm</t>
  </si>
  <si>
    <t>Partially surrounded</t>
  </si>
  <si>
    <t>3.0 cm</t>
  </si>
  <si>
    <t>0.6 cm</t>
  </si>
  <si>
    <t>None Identified</t>
  </si>
  <si>
    <t>Right paratracheal</t>
  </si>
  <si>
    <t>0.8cm</t>
  </si>
  <si>
    <t>0.8 cm</t>
  </si>
  <si>
    <t>2.1 cm</t>
  </si>
  <si>
    <t>Invades: perithyroidal fibroadipose tissue</t>
  </si>
  <si>
    <t>2.0 cm</t>
  </si>
  <si>
    <t>1.2 cm</t>
  </si>
  <si>
    <t>2 cm</t>
  </si>
  <si>
    <t>0.5 cm</t>
  </si>
  <si>
    <t>Papillary thyroid carcinoma</t>
  </si>
  <si>
    <t>1.8 cm</t>
  </si>
  <si>
    <t>1 cm</t>
  </si>
  <si>
    <t>pN1 b</t>
  </si>
  <si>
    <t>Papillary carcinoma, classical (usual)</t>
  </si>
  <si>
    <t>Present, extent minimal</t>
  </si>
  <si>
    <t>Minimal</t>
  </si>
  <si>
    <t>4.0 cm</t>
  </si>
  <si>
    <t>pN1b</t>
  </si>
  <si>
    <t>1.7 cm</t>
  </si>
  <si>
    <t>Papillary carcinoma, Classical (usual)</t>
  </si>
  <si>
    <t>Present: Focal (less than 4 vessels)</t>
  </si>
  <si>
    <t>pT4a</t>
  </si>
  <si>
    <t>Cannot be assessed</t>
  </si>
  <si>
    <t>GROUND TRUTH</t>
  </si>
  <si>
    <t>patient_id</t>
  </si>
  <si>
    <t>Age</t>
  </si>
  <si>
    <t>Tstage</t>
  </si>
  <si>
    <t>Nstage</t>
  </si>
  <si>
    <t>Mstage</t>
  </si>
  <si>
    <t>LN extent</t>
  </si>
  <si>
    <t>SizeLN</t>
  </si>
  <si>
    <t>TumorSize</t>
  </si>
  <si>
    <t>Number of tumours</t>
  </si>
  <si>
    <r>
      <t>NoFociVIFTC</t>
    </r>
    <r>
      <rPr>
        <b/>
        <sz val="11"/>
        <rFont val="Calibri (Body)"/>
      </rPr>
      <t xml:space="preserve"> (extensive/minimal)</t>
    </r>
  </si>
  <si>
    <t>Mutation</t>
  </si>
  <si>
    <t>ATA RISK</t>
  </si>
  <si>
    <t>T</t>
  </si>
  <si>
    <t>N</t>
  </si>
  <si>
    <t>AJCC 8</t>
  </si>
  <si>
    <t>ETE</t>
  </si>
  <si>
    <t>Margin</t>
  </si>
  <si>
    <t>1.6 cm</t>
  </si>
  <si>
    <t>0.6cm</t>
  </si>
  <si>
    <t>Follicular variant</t>
  </si>
  <si>
    <t>Invades: peri-thyroid fibroadipose tissue</t>
  </si>
  <si>
    <t>Multiple</t>
  </si>
  <si>
    <t>None</t>
  </si>
  <si>
    <t>2.6 cm</t>
  </si>
  <si>
    <t>3.6 cm</t>
  </si>
  <si>
    <t>0.3 cm</t>
  </si>
  <si>
    <t>4.4cm</t>
  </si>
  <si>
    <t>Margins involved by carcinoma</t>
  </si>
  <si>
    <t>4.4 cm</t>
  </si>
  <si>
    <t>Not answered</t>
  </si>
  <si>
    <t>Identified</t>
  </si>
  <si>
    <t>Follicular Variant</t>
  </si>
  <si>
    <t>N1</t>
  </si>
  <si>
    <t>Uninvolved</t>
  </si>
  <si>
    <t>1 mm</t>
  </si>
  <si>
    <t>Positive</t>
  </si>
  <si>
    <t>1.4 cm</t>
  </si>
  <si>
    <t>T4</t>
  </si>
  <si>
    <t>5.5 cm</t>
  </si>
  <si>
    <t>Classical</t>
  </si>
  <si>
    <t>Encapsulated follicular variant</t>
  </si>
  <si>
    <t>Partial encapsulated</t>
  </si>
  <si>
    <t>Classical type</t>
  </si>
  <si>
    <t>3.2 CM</t>
  </si>
  <si>
    <t>5.0 CM</t>
  </si>
  <si>
    <t>3.4 cm</t>
  </si>
  <si>
    <t>4.5 cm</t>
  </si>
  <si>
    <t>5.0 cm</t>
  </si>
  <si>
    <t>Extensive</t>
  </si>
  <si>
    <t>Multiple foci</t>
  </si>
  <si>
    <t>3.3 cm</t>
  </si>
  <si>
    <t>Three</t>
  </si>
  <si>
    <t>2.3 cm</t>
  </si>
  <si>
    <t>BRAF p.V600E</t>
  </si>
  <si>
    <t>3.8 cm</t>
  </si>
  <si>
    <t>5 mm</t>
  </si>
  <si>
    <t>2.9 cm</t>
  </si>
  <si>
    <t>Focally positive anterior margin (A9, 10); &lt;1mm to posterior margin (A18)</t>
  </si>
  <si>
    <t>4.2 cm</t>
  </si>
  <si>
    <t>Present, multifocal</t>
  </si>
  <si>
    <t>Focus suspicious for extra thyroidal involvement of adipose tissue</t>
  </si>
  <si>
    <t>Negative but close to black inked posterior (&lt;1 mm)</t>
  </si>
  <si>
    <t>7mm</t>
  </si>
  <si>
    <t>2.8 x 1.9 x 1.7 cm</t>
  </si>
  <si>
    <t>not encapsulated</t>
  </si>
  <si>
    <t>present (A1, A3)</t>
  </si>
  <si>
    <t>No definite extrathyroidal extension is noted</t>
  </si>
  <si>
    <t>1.1 cm</t>
  </si>
  <si>
    <t>follicular variant with oncocytic features</t>
  </si>
  <si>
    <t>5 cm</t>
  </si>
  <si>
    <t>Focal lymphovascular invasion is Identified</t>
  </si>
  <si>
    <t>Foci of tumor-capsule Invasion are noted</t>
  </si>
  <si>
    <t>Invades perithyroid fibroadipose tissue</t>
  </si>
  <si>
    <t>Tumor is present at the inked anterior margin</t>
  </si>
  <si>
    <t>Extensive Invasion</t>
  </si>
  <si>
    <t>0.2cm</t>
  </si>
  <si>
    <t>0.3cm</t>
  </si>
  <si>
    <t>No definite vascular invasion Is noted</t>
  </si>
  <si>
    <t>Invades:perithyroidal soft tissue</t>
  </si>
  <si>
    <t>No definite capsular invasion is noted</t>
  </si>
  <si>
    <t>4.9 cm</t>
  </si>
  <si>
    <t>0.55 cm</t>
  </si>
  <si>
    <t>4 cm</t>
  </si>
  <si>
    <t>1.1cm</t>
  </si>
  <si>
    <t>invades : fibroadipose tissue</t>
  </si>
  <si>
    <t>Left neck level six and seven</t>
  </si>
  <si>
    <t>0.9 cm</t>
  </si>
  <si>
    <t>0.9cm</t>
  </si>
  <si>
    <t>Invades: perithyroid fibroadipose tissue</t>
  </si>
  <si>
    <t>Areas suggestive but not diagnostic</t>
  </si>
  <si>
    <t>Invades the extrathyroidal fibroadipose tissue</t>
  </si>
  <si>
    <t>None identified</t>
  </si>
  <si>
    <t>Invades:perithyroidal adipose tissue and parathyroid gland</t>
  </si>
  <si>
    <t>Positive for tumor</t>
  </si>
  <si>
    <t>Numerous foci</t>
  </si>
  <si>
    <t>Invades: parathyroid fibroadipose tissue</t>
  </si>
  <si>
    <t>Tumor is present at the anterior margin.</t>
  </si>
  <si>
    <t>5.2 cm</t>
  </si>
  <si>
    <t>Invades:peri-thyroid fibroadipose tissue</t>
  </si>
  <si>
    <t>Invades:perithyroidal fibroadipose tissue</t>
  </si>
  <si>
    <t>Focal extrathyroidal extension into the fibroadipose tissue of papillary microcarcinoma (left lobe, 0.8 cm)</t>
  </si>
  <si>
    <t>Tumor is present at the inked and cauterized margin.</t>
  </si>
  <si>
    <t>Invades:Perithyroidal adipose tissue</t>
  </si>
  <si>
    <t>Tumor is present focally at the inked posterior margin</t>
  </si>
  <si>
    <t>1.8 x 1.2 cm</t>
  </si>
  <si>
    <t>2.1 x 1.9 cm</t>
  </si>
  <si>
    <t>2.5x2x1cm</t>
  </si>
  <si>
    <t>Present, extending into skeletal muscle</t>
  </si>
  <si>
    <t>Present, extending into fibroadipose tissue</t>
  </si>
  <si>
    <t>3.7 cm</t>
  </si>
  <si>
    <t>oncocytic or oxyphilic variant</t>
  </si>
  <si>
    <t>2.7cm</t>
  </si>
  <si>
    <t>pNO</t>
  </si>
  <si>
    <t>Present- extent minimal</t>
  </si>
  <si>
    <t>PN0</t>
  </si>
  <si>
    <t>2.0cm</t>
  </si>
  <si>
    <t>5.4cm</t>
  </si>
  <si>
    <t>2.3cm</t>
  </si>
  <si>
    <t>9.6cm</t>
  </si>
  <si>
    <t>2.9cm</t>
  </si>
  <si>
    <t>4.0cm</t>
  </si>
  <si>
    <t>5.0cm</t>
  </si>
  <si>
    <t>1.4cm</t>
  </si>
  <si>
    <t>4.1cm</t>
  </si>
  <si>
    <t>1.9cm</t>
  </si>
  <si>
    <t>N1A</t>
  </si>
  <si>
    <t>9.4 cm</t>
  </si>
  <si>
    <t>Partially encapsulated</t>
  </si>
  <si>
    <t>Negative (R0)</t>
  </si>
  <si>
    <t>Focal capsular invasion</t>
  </si>
  <si>
    <t>Negative for neoplasm</t>
  </si>
  <si>
    <t>Present, widely invaded</t>
  </si>
  <si>
    <t>Left side</t>
  </si>
  <si>
    <t>Less than 4 vessels</t>
  </si>
  <si>
    <t>3.5 mm</t>
  </si>
  <si>
    <t>2.7 cm</t>
  </si>
  <si>
    <t>Not definitively identified</t>
  </si>
  <si>
    <t>Classical (usual), Follicular variant</t>
  </si>
  <si>
    <t>1.9 cm</t>
  </si>
  <si>
    <t>8.2 cm</t>
  </si>
  <si>
    <t>Present (to soft tissue, minimal extent)</t>
  </si>
  <si>
    <t>Totally encapsulated</t>
  </si>
  <si>
    <t>TCGA-BJ-A0Z9</t>
  </si>
  <si>
    <t>TCGA-BJ-A0ZA</t>
  </si>
  <si>
    <t>TCGA-BJ-A0ZC</t>
  </si>
  <si>
    <t>TCGA-BJ-A0ZH</t>
  </si>
  <si>
    <t>TCGA-BJ-A0ZJ</t>
  </si>
  <si>
    <t>TCGA-BJ-A18Y</t>
  </si>
  <si>
    <t>TCGA-BJ-A18Z</t>
  </si>
  <si>
    <t>TCGA-BJ-A191</t>
  </si>
  <si>
    <t>TCGA-BJ-A192</t>
  </si>
  <si>
    <t>TCGA-BJ-A28R</t>
  </si>
  <si>
    <t>TCGA-BJ-A28S</t>
  </si>
  <si>
    <t>TCGA-BJ-A28T</t>
  </si>
  <si>
    <t>TCGA-BJ-A28V</t>
  </si>
  <si>
    <t>TCGA-BJ-A28X</t>
  </si>
  <si>
    <t>TCGA-BJ-A28Z</t>
  </si>
  <si>
    <t>TCGA-BJ-A290</t>
  </si>
  <si>
    <t>TCGA-BJ-A291</t>
  </si>
  <si>
    <t>TCGA-BJ-A2N7</t>
  </si>
  <si>
    <t>TCGA-BJ-A2N8</t>
  </si>
  <si>
    <t>TCGA-BJ-A2N9</t>
  </si>
  <si>
    <t>TCGA-BJ-A2NA</t>
  </si>
  <si>
    <t>TCGA-BJ-A2P4</t>
  </si>
  <si>
    <t>TCGA-BJ-A3EZ</t>
  </si>
  <si>
    <t>TCGA-BJ-A3F0</t>
  </si>
  <si>
    <t>TCGA-BJ-A3PR</t>
  </si>
  <si>
    <t>TCGA-BJ-A3PT</t>
  </si>
  <si>
    <t>TCGA-BJ-A3PU</t>
  </si>
  <si>
    <t>TCGA-BJ-A45D</t>
  </si>
  <si>
    <t>TCGA-BJ-A45E</t>
  </si>
  <si>
    <t>TCGA-BJ-A45G</t>
  </si>
  <si>
    <t>TCGA-BJ-A45H</t>
  </si>
  <si>
    <t>TCGA-BJ-A45I</t>
  </si>
  <si>
    <t>TCGA-BJ-A45J</t>
  </si>
  <si>
    <t>TCGA-BJ-A45K</t>
  </si>
  <si>
    <t>TCGA-BJ-A4O8</t>
  </si>
  <si>
    <t>TCGA-BJ-A4O9</t>
  </si>
  <si>
    <t>TCGA-DE-A0Y2</t>
  </si>
  <si>
    <t>TCGA-DE-A2OL</t>
  </si>
  <si>
    <t>TCGA-DE-A3KN</t>
  </si>
  <si>
    <t>TCGA-DE-A4M9</t>
  </si>
  <si>
    <t>TCGA-DE-A4MA</t>
  </si>
  <si>
    <t>TCGA-DE-A4MC</t>
  </si>
  <si>
    <t>TCGA-DE-A4MD</t>
  </si>
  <si>
    <t>TCGA-DE-A69J</t>
  </si>
  <si>
    <t>TCGA-DJ-A13L</t>
  </si>
  <si>
    <t>TCGA-DJ-A13M</t>
  </si>
  <si>
    <t>TCGA-DJ-A13O</t>
  </si>
  <si>
    <t>TCGA-DJ-A13R</t>
  </si>
  <si>
    <t>TCGA-DJ-A13S</t>
  </si>
  <si>
    <t>TCGA-DJ-A13T</t>
  </si>
  <si>
    <t>TCGA-DJ-A13U</t>
  </si>
  <si>
    <t>TCGA-DJ-A13V</t>
  </si>
  <si>
    <t>TCGA-DJ-A13W</t>
  </si>
  <si>
    <t>TCGA-DJ-A13X</t>
  </si>
  <si>
    <t>TCGA-DJ-A1QG</t>
  </si>
  <si>
    <t>TCGA-DJ-A1QH</t>
  </si>
  <si>
    <t>TCGA-DJ-A1QL</t>
  </si>
  <si>
    <t>TCGA-DJ-A1QM</t>
  </si>
  <si>
    <t>TCGA-DJ-A1QN</t>
  </si>
  <si>
    <t>TCGA-DJ-A1QO</t>
  </si>
  <si>
    <t>TCGA-DJ-A1QQ</t>
  </si>
  <si>
    <t>TCGA-DJ-A2PN</t>
  </si>
  <si>
    <t>TCGA-DJ-A2PP</t>
  </si>
  <si>
    <t>TCGA-DJ-A2PQ</t>
  </si>
  <si>
    <t>TCGA-DJ-A2PR</t>
  </si>
  <si>
    <t>TCGA-DJ-A2PS</t>
  </si>
  <si>
    <t>TCGA-DJ-A2PV</t>
  </si>
  <si>
    <t>TCGA-DJ-A2PW</t>
  </si>
  <si>
    <t>TCGA-DJ-A2PX</t>
  </si>
  <si>
    <t>TCGA-DJ-A2PY</t>
  </si>
  <si>
    <t>TCGA-DJ-A2PZ</t>
  </si>
  <si>
    <t>TCGA-DJ-A2Q0</t>
  </si>
  <si>
    <t>TCGA-DJ-A2Q1</t>
  </si>
  <si>
    <t>TCGA-DJ-A2Q2</t>
  </si>
  <si>
    <t>TCGA-DJ-A2Q3</t>
  </si>
  <si>
    <t>TCGA-DJ-A2Q5</t>
  </si>
  <si>
    <t>TCGA-DJ-A2Q6</t>
  </si>
  <si>
    <t>TCGA-DJ-A2Q7</t>
  </si>
  <si>
    <t>TCGA-DJ-A2Q8</t>
  </si>
  <si>
    <t>TCGA-DJ-A2QA</t>
  </si>
  <si>
    <t>TCGA-DJ-A2QB</t>
  </si>
  <si>
    <t>TCGA-DJ-A2QC</t>
  </si>
  <si>
    <t>TCGA-DJ-A3UK</t>
  </si>
  <si>
    <t>TCGA-DJ-A3UM</t>
  </si>
  <si>
    <t>TCGA-DJ-A3UN</t>
  </si>
  <si>
    <t>TCGA-DJ-A3UO</t>
  </si>
  <si>
    <t>TCGA-DJ-A3UQ</t>
  </si>
  <si>
    <t>TCGA-DJ-A3UR</t>
  </si>
  <si>
    <t>TCGA-DJ-A3US</t>
  </si>
  <si>
    <t>TCGA-DJ-A3UT</t>
  </si>
  <si>
    <t>TCGA-DJ-A3UU</t>
  </si>
  <si>
    <t>TCGA-DJ-A3UV</t>
  </si>
  <si>
    <t>TCGA-DJ-A3UX</t>
  </si>
  <si>
    <t>TCGA-DJ-A3UY</t>
  </si>
  <si>
    <t>TCGA-DJ-A3UZ</t>
  </si>
  <si>
    <t>TCGA-DJ-A3V2</t>
  </si>
  <si>
    <t>TCGA-DJ-A3V3</t>
  </si>
  <si>
    <t>TCGA-DJ-A3V5</t>
  </si>
  <si>
    <t>TCGA-DJ-A3V6</t>
  </si>
  <si>
    <t>TCGA-DJ-A3V8</t>
  </si>
  <si>
    <t>TCGA-DJ-A3V9</t>
  </si>
  <si>
    <t>TCGA-DJ-A3VB</t>
  </si>
  <si>
    <t>TCGA-DJ-A3VD</t>
  </si>
  <si>
    <t>TCGA-DJ-A3VE</t>
  </si>
  <si>
    <t>TCGA-DJ-A3VF</t>
  </si>
  <si>
    <t>TCGA-DJ-A3VG</t>
  </si>
  <si>
    <t>TCGA-DJ-A3VJ</t>
  </si>
  <si>
    <t>TCGA-DJ-A3VK</t>
  </si>
  <si>
    <t>TCGA-DJ-A3VL</t>
  </si>
  <si>
    <t>TCGA-DJ-A3VM</t>
  </si>
  <si>
    <t>TCGA-DJ-A4UL</t>
  </si>
  <si>
    <t>TCGA-DJ-A4UQ</t>
  </si>
  <si>
    <t>TCGA-DJ-A4UW</t>
  </si>
  <si>
    <t>TCGA-DJ-A4V0</t>
  </si>
  <si>
    <t>TCGA-DJ-A4V2</t>
  </si>
  <si>
    <t>TCGA-DJ-A4V4</t>
  </si>
  <si>
    <t>TCGA-DJ-A4V5</t>
  </si>
  <si>
    <t>TCGA-DO-A1K0</t>
  </si>
  <si>
    <t>TCGA-E3-A3DZ</t>
  </si>
  <si>
    <t>TCGA-E3-A3E3</t>
  </si>
  <si>
    <t>TCGA-E8-A242</t>
  </si>
  <si>
    <t>TCGA-E8-A2JQ</t>
  </si>
  <si>
    <t>TCGA-E8-A419</t>
  </si>
  <si>
    <t>TCGA-E8-A432</t>
  </si>
  <si>
    <t>Procurement Date:</t>
  </si>
  <si>
    <t>TCGA-EL-A3D5</t>
  </si>
  <si>
    <t>TCGA-EL-A3GQ</t>
  </si>
  <si>
    <t>TCGA-EL-A3N2</t>
  </si>
  <si>
    <t>TCGA-EL-A4K0</t>
  </si>
  <si>
    <t>TCGA-EL-A4K1</t>
  </si>
  <si>
    <t>TCGA-EL-A4K2</t>
  </si>
  <si>
    <t>TCGA-EL-A4K4</t>
  </si>
  <si>
    <t>TCGA-EL-A4K9</t>
  </si>
  <si>
    <t>TCGA-EL-A4KD</t>
  </si>
  <si>
    <t>TCGA-EL-A4KG</t>
  </si>
  <si>
    <t>TCGA-EL-A4KH</t>
  </si>
  <si>
    <t>TCGA-EL-A4KI</t>
  </si>
  <si>
    <t>TCGA-EM-A1CU</t>
  </si>
  <si>
    <t>TCGA-EM-A1CV</t>
  </si>
  <si>
    <t>TCGA-EM-A1CW</t>
  </si>
  <si>
    <t>TCGA-EM-A1YA</t>
  </si>
  <si>
    <t>TCGA-EM-A1YB</t>
  </si>
  <si>
    <t>TCGA-EM-A22I</t>
  </si>
  <si>
    <t>TCGA-EM-A22J</t>
  </si>
  <si>
    <t>TCGA-EM-A22K</t>
  </si>
  <si>
    <t>TCGA-EM-A22L</t>
  </si>
  <si>
    <t>TCGA-EM-A22M</t>
  </si>
  <si>
    <t>TCGA-EM-A22N</t>
  </si>
  <si>
    <t>TCGA-EM-A22P</t>
  </si>
  <si>
    <t>TCGA-EM-A22Q</t>
  </si>
  <si>
    <t>TCGA-EM-A2CJ</t>
  </si>
  <si>
    <t>TCGA-EM-A2CK</t>
  </si>
  <si>
    <t>TCGA-EM-A2CL</t>
  </si>
  <si>
    <t>TCGA-EM-A2CM</t>
  </si>
  <si>
    <t>TCGA-EM-A2CO</t>
  </si>
  <si>
    <t>TCGA-EM-A2CP</t>
  </si>
  <si>
    <t>TCGA-EM-A2CQ</t>
  </si>
  <si>
    <t>TCGA-EM-A2CS</t>
  </si>
  <si>
    <t>TCGA-EM-A2CT</t>
  </si>
  <si>
    <t>TCGA-EM-A2CU</t>
  </si>
  <si>
    <t>TCGA-EM-A2OV</t>
  </si>
  <si>
    <t>TCGA-EM-A2OW</t>
  </si>
  <si>
    <t>TCGA-EM-A2OX</t>
  </si>
  <si>
    <t>TCGA-EM-A2OY</t>
  </si>
  <si>
    <t>TCGA-EM-A2OZ</t>
  </si>
  <si>
    <t>TCGA-EM-A2P0</t>
  </si>
  <si>
    <t>TCGA-EM-A2P1</t>
  </si>
  <si>
    <t>TCGA-EM-A2P2</t>
  </si>
  <si>
    <t>TCGA-EM-A2P3</t>
  </si>
  <si>
    <t>TCGA-EM-A3AI</t>
  </si>
  <si>
    <t>TCGA-EM-A3AJ</t>
  </si>
  <si>
    <t>TCGA-EM-A3AK</t>
  </si>
  <si>
    <t>TCGA-EM-A3AL</t>
  </si>
  <si>
    <t>TCGA-ET-A25L</t>
  </si>
  <si>
    <t>TCGA-ET-A25M</t>
  </si>
  <si>
    <t>TCGA-ET-A25R</t>
  </si>
  <si>
    <t>TCGA-ET-A2MY</t>
  </si>
  <si>
    <t>TCGA-ET-A2MZ</t>
  </si>
  <si>
    <t>TCGA-ET-A2N0</t>
  </si>
  <si>
    <t>TCGA-ET-A2N1</t>
  </si>
  <si>
    <t>TCGA-ET-A3BO</t>
  </si>
  <si>
    <t>TCGA-ET-A3BS</t>
  </si>
  <si>
    <t>TCGA-ET-A3BW</t>
  </si>
  <si>
    <t>TCGA-ET-A3BX</t>
  </si>
  <si>
    <t>TCGA-ET-A3DT</t>
  </si>
  <si>
    <t>TCGA-ET-A40P</t>
  </si>
  <si>
    <t>TCGA-ET-A40Q</t>
  </si>
  <si>
    <t>TCGA-ET-A40R</t>
  </si>
  <si>
    <t>TCGA-ET-A40S</t>
  </si>
  <si>
    <t>TCGA-ET-A40T</t>
  </si>
  <si>
    <t>TCGA-ET-A4KQ</t>
  </si>
  <si>
    <t>TCGA-FE-A231</t>
  </si>
  <si>
    <t>TCGA-FY-A3BL</t>
  </si>
  <si>
    <t>TCGA-FY-A3I5</t>
  </si>
  <si>
    <t>TCGA-FY-A3NM</t>
  </si>
  <si>
    <t>TCGA-FY-A3NN</t>
  </si>
  <si>
    <t>TCGA-FY-A3NP</t>
  </si>
  <si>
    <t>TCGA-FY-A3ON</t>
  </si>
  <si>
    <t>TCGA-FY-A3R7</t>
  </si>
  <si>
    <t>TCGA-FY-A3R8</t>
  </si>
  <si>
    <t>TCGA-FY-A3R9</t>
  </si>
  <si>
    <t>TCGA-FY-A3RA</t>
  </si>
  <si>
    <t>TCGA-FY-A3TY</t>
  </si>
  <si>
    <t>TCGA-FY-A3W9</t>
  </si>
  <si>
    <t>TCGA-FY-A3WA</t>
  </si>
  <si>
    <t>TCGA-FY-A3YR</t>
  </si>
  <si>
    <t>TCGA-FY-A40M</t>
  </si>
  <si>
    <t>TCGA-FY-A4B0</t>
  </si>
  <si>
    <t>TCGA-FY-A4B3</t>
  </si>
  <si>
    <t>TCGA-FY-A76V</t>
  </si>
  <si>
    <t>TCGA-GE-A2C6</t>
  </si>
  <si>
    <t>TCGA-H2-A26U</t>
  </si>
  <si>
    <t>TCGA-H2-A2K9</t>
  </si>
  <si>
    <t>TCGA-H2-A3RI</t>
  </si>
  <si>
    <t>TCGA-H2-A421</t>
  </si>
  <si>
    <t>TCGA-H2-A422</t>
  </si>
  <si>
    <t>TCGA-IM-A41Y</t>
  </si>
  <si>
    <t>TCGA-IM-A41Z</t>
  </si>
  <si>
    <t>TCGA-IM-A420</t>
  </si>
  <si>
    <t>TCGA-J8-A3NZ</t>
  </si>
  <si>
    <t>TCGA-J8-A3O1</t>
  </si>
  <si>
    <t>TCGA-J8-A3O2</t>
  </si>
  <si>
    <t>TCGA-J8-A3YE</t>
  </si>
  <si>
    <t>TCGA-J8-A3YH</t>
  </si>
  <si>
    <t>TCGA-MK-A4N6</t>
  </si>
  <si>
    <t>TCGA-MK-A84Z</t>
  </si>
  <si>
    <t>TCGA-E8-A413</t>
  </si>
  <si>
    <t>TCGA-E8-A414</t>
  </si>
  <si>
    <t>TCGA-E8-A415</t>
  </si>
  <si>
    <t>TCGA-E8-A416</t>
  </si>
  <si>
    <t>TCGA-E8-A433</t>
  </si>
  <si>
    <t>TCGA-E8-A434</t>
  </si>
  <si>
    <t>TCGA-E8-A436</t>
  </si>
  <si>
    <t>TCGA-E8-A437</t>
  </si>
  <si>
    <t>TCGA-E8-A438</t>
  </si>
  <si>
    <t>TCGA-E8-A44K</t>
  </si>
  <si>
    <t>TCGA-E8-A44M</t>
  </si>
  <si>
    <t>TCGA-EL-A4K6</t>
  </si>
  <si>
    <t>TCGA-EM-A3AN</t>
  </si>
  <si>
    <t>TCGA-EM-A3AO</t>
  </si>
  <si>
    <t>TCGA-EM-A3AP</t>
  </si>
  <si>
    <t>TCGA-EM-A3AQ</t>
  </si>
  <si>
    <t>TCGA-EM-A3AR</t>
  </si>
  <si>
    <t>TCGA-EM-A3FJ</t>
  </si>
  <si>
    <t>TCGA-EM-A3FK</t>
  </si>
  <si>
    <t>TCGA-EM-A3FL</t>
  </si>
  <si>
    <t>TCGA-EM-A3FM</t>
  </si>
  <si>
    <t>TCGA-EM-A3FN</t>
  </si>
  <si>
    <t>TCGA-EM-A3FO</t>
  </si>
  <si>
    <t>TCGA-EM-A3FP</t>
  </si>
  <si>
    <t>TCGA-EM-A3FQ</t>
  </si>
  <si>
    <t>TCGA-EM-A3FR</t>
  </si>
  <si>
    <t>TCGA-EM-A3O3</t>
  </si>
  <si>
    <t>TCGA-EM-A3O6</t>
  </si>
  <si>
    <t>TCGA-EM-A3O7</t>
  </si>
  <si>
    <t>TCGA-EM-A3O8</t>
  </si>
  <si>
    <t>TCGA-EM-A3O9</t>
  </si>
  <si>
    <t>TCGA-EM-A3OA</t>
  </si>
  <si>
    <t>TCGA-EM-A3OB</t>
  </si>
  <si>
    <t>TCGA-EM-A3ST</t>
  </si>
  <si>
    <t>TCGA-EM-A3SU</t>
  </si>
  <si>
    <t>TCGA-EM-A3SX</t>
  </si>
  <si>
    <t>TCGA-EM-A3SY</t>
  </si>
  <si>
    <t>TCGA-EM-A3SZ</t>
  </si>
  <si>
    <t>TCGA-EM-A4FH</t>
  </si>
  <si>
    <t>TCGA-EM-A4FK</t>
  </si>
  <si>
    <t>TCGA-EM-A4FM</t>
  </si>
  <si>
    <t>TCGA-EM-A4FN</t>
  </si>
  <si>
    <t>TCGA-EM-A4FO</t>
  </si>
  <si>
    <t>TCGA-EM-A4FQ</t>
  </si>
  <si>
    <t>TCGA-EM-A4FR</t>
  </si>
  <si>
    <t>TCGA-EM-A4FV</t>
  </si>
  <si>
    <t>TCGA-EM-A4G1</t>
  </si>
  <si>
    <t>TCGA-FY-A2QD</t>
  </si>
  <si>
    <t>TCGA-IM-A4EB</t>
  </si>
  <si>
    <t>TCGA-KS-A4I1</t>
  </si>
  <si>
    <t>TCGA-KS-A4I3</t>
  </si>
  <si>
    <t>TCGA-KS-A4I5</t>
  </si>
  <si>
    <t>TCGA-KS-A4I7</t>
  </si>
  <si>
    <t>TCGA-KS-A4IC</t>
  </si>
  <si>
    <t>TCGA-KS-A4ID</t>
  </si>
  <si>
    <t>TCGA-L6-A4EP</t>
  </si>
  <si>
    <t>TCGA-L6-A4EQ</t>
  </si>
  <si>
    <t>TCGA-L6-A4ET</t>
  </si>
  <si>
    <t>TCGA-L6-A4EU</t>
  </si>
  <si>
    <t>TCGA-MK-A4N7</t>
  </si>
  <si>
    <t>TCGA-MK-A4N9</t>
  </si>
  <si>
    <t>papillary carcinoma</t>
  </si>
  <si>
    <t>present, focal extension into perithyroidal soft tissues (C4)</t>
  </si>
  <si>
    <t>Tumor Is close to anterior margin (&lt; 1 mm)</t>
  </si>
  <si>
    <t>invades: extrathyroidal fibroadipose tissue</t>
  </si>
  <si>
    <t>Tumor is noted very close less than 0.2 mm from the inked margin</t>
  </si>
  <si>
    <t>Tumor is at the posterior margin</t>
  </si>
  <si>
    <t>Tumor Is present less than 0.5 mm from surgical margin</t>
  </si>
  <si>
    <t>Invades:extrathyroidal fibrous tissue, Focal</t>
  </si>
  <si>
    <t>Tumor is noted focally at the inked anterior margin</t>
  </si>
  <si>
    <t>Invades: focally into peril-thyroid fibroadipose tissue</t>
  </si>
  <si>
    <t>Partially surrounded for the largest tumor focus</t>
  </si>
  <si>
    <t>Tumor is present at inked and cauterized posterior margin</t>
  </si>
  <si>
    <t>Present, Minimal</t>
  </si>
  <si>
    <t>Oncocytic or oxyphilic variant</t>
  </si>
  <si>
    <t>Poorly differentiated thyroid carcinomas, including insular carcinoma</t>
  </si>
  <si>
    <t>with hobnail cell change</t>
  </si>
  <si>
    <t>Papillary carcinoma, Warthin-like variant</t>
  </si>
  <si>
    <t>Minimal extrathyroidal extension into left inferior pole parathyroid gland</t>
  </si>
  <si>
    <t>Involved by invasive carcinoma (posterior surgical margin)</t>
  </si>
  <si>
    <t>Involved by invasive carcinoma (deep margin)</t>
  </si>
  <si>
    <t>Present, minimal extent</t>
  </si>
  <si>
    <t>Minimal, extending into perithyroidal adipose tissue</t>
  </si>
  <si>
    <t>pNb</t>
  </si>
  <si>
    <t>Focally Present</t>
  </si>
  <si>
    <t>Papillary carcinoma, columnar cell variant</t>
  </si>
  <si>
    <t>Not answered.</t>
  </si>
  <si>
    <t>Multiple foci of capsular invasion are identified</t>
  </si>
  <si>
    <t>Not specified</t>
  </si>
  <si>
    <t>Oncocytic/Warthin-Like Variant</t>
  </si>
  <si>
    <t>Papillary carcinoma tall cell variant</t>
  </si>
  <si>
    <t>2.4 x 2.2 x 1.3 cm</t>
  </si>
  <si>
    <t>papillary carcinoma of thyroid</t>
  </si>
  <si>
    <t>mixed follicular and papillary variants</t>
  </si>
  <si>
    <t>carcinoma focally abuts the black inked posterior margin (C5), remaining margins negative for definite tumor</t>
  </si>
  <si>
    <t>1a</t>
  </si>
  <si>
    <t>Papillary carcinoma, classical type with tall cell features</t>
  </si>
  <si>
    <t>Papillary carcinoma, follicular variant with oncocytic features</t>
  </si>
  <si>
    <t>There is extensive extension into peri-thyroidal fibroadipose tissue and skeletal muscle</t>
  </si>
  <si>
    <t>Very focal extra-thyroid extension Into adipose tissue by the Isthmic microcarcinoma</t>
  </si>
  <si>
    <t>Right lobe: 4.6 cm, isthmus: 3.5 cm</t>
  </si>
  <si>
    <t>Invades: extrathyroidal adipose tissue, Focal</t>
  </si>
  <si>
    <t>Papillary carcinoma, classical type with oncocytic features</t>
  </si>
  <si>
    <t>Identified, at 3 foci of vascular invasion including a focus in the extrathyroidal tissue</t>
  </si>
  <si>
    <t>No capsular invasion in the encapsulated nodule.</t>
  </si>
  <si>
    <t>One of the microcarcinoma invades extra-thyroid fibroadipose tissue.</t>
  </si>
  <si>
    <t>One focus</t>
  </si>
  <si>
    <t>Margins: Margins uninvolved by carcinoma</t>
  </si>
  <si>
    <t>2.5 x 3 x 2 cm</t>
  </si>
  <si>
    <t>Right central neck</t>
  </si>
  <si>
    <t>Encapsulated, Locally invasive</t>
  </si>
  <si>
    <t>Papillary carcinoma, oncocytic or oxyphilic variant</t>
  </si>
  <si>
    <t>focal tall cell change (&lt;5%)</t>
  </si>
  <si>
    <t>with focal follicular growth</t>
  </si>
  <si>
    <t>Papillary carcinoma with focal tall cell features</t>
  </si>
  <si>
    <t>Papillary carcinoma with tall cell features</t>
  </si>
  <si>
    <t>2.5 cm (left lobe)</t>
  </si>
  <si>
    <t>Left level 6</t>
  </si>
  <si>
    <t>Focal invasion of tumor into the capsule is noted</t>
  </si>
  <si>
    <t>Margins uninvolved by invasive carcinoma</t>
  </si>
  <si>
    <t>Positive in the right lobe</t>
  </si>
  <si>
    <t>3 CM</t>
  </si>
  <si>
    <t>1.5 x 2.2 x 5.0 cm</t>
  </si>
  <si>
    <t>IHC</t>
  </si>
  <si>
    <t>Extensive invasion of tumor capsule by the classical type.</t>
  </si>
  <si>
    <t>Involved by tumor</t>
  </si>
  <si>
    <t>5x3x3 cm</t>
  </si>
  <si>
    <t>1x0.7x0.7 cm</t>
  </si>
  <si>
    <t>1.5x1x 1 cm</t>
  </si>
  <si>
    <t>6.2 cm</t>
  </si>
  <si>
    <t>Present, extent widely Invasive</t>
  </si>
  <si>
    <t>Unencapsulated</t>
  </si>
  <si>
    <t>4.2cm</t>
  </si>
  <si>
    <t>Present, extent widely invasive.</t>
  </si>
  <si>
    <t>4.5cm</t>
  </si>
  <si>
    <t>Present extent minimal</t>
  </si>
  <si>
    <t>4.7cm</t>
  </si>
  <si>
    <t>5.1cm</t>
  </si>
  <si>
    <t>N/A(unencapsulated)</t>
  </si>
  <si>
    <t>1.1 x 1.1 x 1.0 cm</t>
  </si>
  <si>
    <t>Present: Multiple foci</t>
  </si>
  <si>
    <t>Margins uninvolved by carcinoma (tumor closely approaches but is not present at inked margin)</t>
  </si>
  <si>
    <t>Posterior resection margin (inked red) involved by tumor.</t>
  </si>
  <si>
    <t>Right and central, neck</t>
  </si>
  <si>
    <t>2.5 CM</t>
  </si>
  <si>
    <t>Central Neck Contents, Isthmus</t>
  </si>
  <si>
    <t>0.7 x 0.7 x 0.7</t>
  </si>
  <si>
    <t>invades :the perithyroidal adipose tissue, Focal</t>
  </si>
  <si>
    <t>Lymphocyte invasion - present</t>
  </si>
  <si>
    <t>6.6 cm</t>
  </si>
  <si>
    <t>Papillary carcinoma, classical.(usual)</t>
  </si>
  <si>
    <t>Papillary carcinoma, other variant with focal Warthin-like and hobnail cell change, and cribriform-morular architecture</t>
  </si>
  <si>
    <t>Neoplasm is focally present at the inked margin in part B (slide B3)</t>
  </si>
  <si>
    <t>T1.7</t>
  </si>
  <si>
    <t>at least 6cm</t>
  </si>
  <si>
    <t>Not Applicable</t>
  </si>
  <si>
    <t>follicular variant, encapsulated</t>
  </si>
  <si>
    <t>6.3 cm</t>
  </si>
  <si>
    <t>Papillary carcinoma, classical (usual), Papillary carcinoma, follicular variant</t>
  </si>
  <si>
    <t>4.8 cm</t>
  </si>
  <si>
    <t>Margins are uninvolved.</t>
  </si>
  <si>
    <t>All surgical margins are free of tumor</t>
  </si>
  <si>
    <t>N/A</t>
  </si>
  <si>
    <t>Positive as described below, pN1</t>
  </si>
  <si>
    <t>Cannot be evaluated by the specimen, pMX</t>
  </si>
  <si>
    <t>AP Supplemental Report</t>
  </si>
  <si>
    <t>HRAS</t>
  </si>
  <si>
    <t>at least 7 cm</t>
  </si>
  <si>
    <t>Tumor foci range from 0.1 cm to 1.1 cm in greatest dimension</t>
  </si>
  <si>
    <t>2.8 cm (right lobe) and 1.5 cm (left lobe)</t>
  </si>
  <si>
    <t>The dominant nodule in the right lobe measures 1.5 cm In greatest dimension</t>
  </si>
  <si>
    <t>The tumor foci greatest size range from less than 0.1 to 1.4 cm</t>
  </si>
  <si>
    <t>Partially and non-encapsulated foci</t>
  </si>
  <si>
    <t>0.9 cm (for right lobe nodule) and 0.1 cm (for left lobe nodule)</t>
  </si>
  <si>
    <t>Left neck, Level VI (pretracheal, paratracheal and prelaryngeal/Delphian)</t>
  </si>
  <si>
    <t>Left</t>
  </si>
  <si>
    <t>Right paratracheal Lymph Node at Thymus, Left level 2 lymph node, Left level 3 lymph node, Right level 2B lymph node, Right level 2,3,4 lymph nodes</t>
  </si>
  <si>
    <t>2 (multifocal)</t>
  </si>
  <si>
    <t>Not evaluated</t>
  </si>
  <si>
    <t>Left paratracheal, Central compartment, Left lateral jugular</t>
  </si>
  <si>
    <t>T1.5</t>
  </si>
  <si>
    <t>Less than 45 years old</t>
  </si>
  <si>
    <t>CLASSIFICATION RESULT</t>
  </si>
  <si>
    <t>EXTRACTED INFORMATION FOR CLASSIFCATION</t>
  </si>
  <si>
    <r>
      <t xml:space="preserve">TumorSize </t>
    </r>
    <r>
      <rPr>
        <b/>
        <sz val="11"/>
        <rFont val="Calibri (Body)"/>
      </rPr>
      <t>clean</t>
    </r>
  </si>
  <si>
    <r>
      <t>TumorSize</t>
    </r>
    <r>
      <rPr>
        <b/>
        <sz val="11"/>
        <rFont val="Calibri (Body)"/>
      </rPr>
      <t xml:space="preserve"> 
(cm)</t>
    </r>
  </si>
  <si>
    <r>
      <t xml:space="preserve">SizeLN </t>
    </r>
    <r>
      <rPr>
        <b/>
        <sz val="11"/>
        <rFont val="Calibri (Body)"/>
      </rPr>
      <t>clean</t>
    </r>
  </si>
  <si>
    <r>
      <t xml:space="preserve">SizeLN
</t>
    </r>
    <r>
      <rPr>
        <b/>
        <sz val="11"/>
        <rFont val="Calibri (Body)"/>
      </rPr>
      <t xml:space="preserve"> (cm)</t>
    </r>
  </si>
  <si>
    <t>PERFORMANCE</t>
  </si>
  <si>
    <t>high</t>
  </si>
  <si>
    <t>encapsulated follicular variant</t>
  </si>
  <si>
    <t>low</t>
  </si>
  <si>
    <t>intermediate</t>
  </si>
  <si>
    <t>HRAS codon 61</t>
  </si>
  <si>
    <t>Intermediate</t>
  </si>
  <si>
    <t>follicular</t>
  </si>
  <si>
    <t>conventional</t>
  </si>
  <si>
    <t>usual type, with focal oncocytic cytoplasmic features</t>
  </si>
  <si>
    <t>classical type with tall cell features</t>
  </si>
  <si>
    <t>minimal</t>
  </si>
  <si>
    <t>focal tall cell features</t>
  </si>
  <si>
    <t>microcarcinoma with focal tall cell and columnar cell features</t>
  </si>
  <si>
    <t>microcarcinoma</t>
  </si>
  <si>
    <t>less than 4</t>
  </si>
  <si>
    <t>classical</t>
  </si>
  <si>
    <t>Right level IV lymph node #2</t>
  </si>
  <si>
    <t>Margins involved</t>
  </si>
  <si>
    <t>No capsular or angiolymphatic invasion</t>
  </si>
  <si>
    <t>BRAF, NRAS61, HRAS61, KRAS12/13</t>
  </si>
  <si>
    <t>['BRAFV600E']</t>
  </si>
  <si>
    <t>WITH TRANSCAPSULAR INVASION</t>
  </si>
  <si>
    <t>Mutations in BRAF, NRAS61, HRAS61, KRAS12/13</t>
  </si>
  <si>
    <t>Right modified radical neck dissection, levels 2 and 4</t>
  </si>
  <si>
    <t>Conventional with tall cell features</t>
  </si>
  <si>
    <t>Oncocytic Variant</t>
  </si>
  <si>
    <t>CONFINED TO THE THYROID</t>
  </si>
  <si>
    <t>Conventional</t>
  </si>
  <si>
    <t>['BRAF', 'NRAS61', 'KRAS12/13']</t>
  </si>
  <si>
    <t>All foci confined to thyroid, no capsular or Angiolymphatic INVASION.</t>
  </si>
  <si>
    <t>Greatest Dimension: 1 cm</t>
  </si>
  <si>
    <t>['BRAF', 'NRAS61', 'HRAS61', 'KRAS12/13', 'RET/PTC1 rearrangement']</t>
  </si>
  <si>
    <t>Tall cell features</t>
  </si>
  <si>
    <t>Tumor invades perithyroidal skeletal muscle and extends to margin.</t>
  </si>
  <si>
    <t>['BRAF V600E']</t>
  </si>
  <si>
    <t>Margins Involved by carcinoma</t>
  </si>
  <si>
    <t>Oncocytic variant</t>
  </si>
  <si>
    <t>['BRAF', 'NRAS61', 'HRAS61', 'KRAS12/13', 'RET/PTC1', 'RETIPTC3']</t>
  </si>
  <si>
    <t>['NRAS codon 61']</t>
  </si>
  <si>
    <t>Conventional with focal tall cell features</t>
  </si>
  <si>
    <t>At least 7 foci</t>
  </si>
  <si>
    <t>ANGIOLYMPHATIC INVASION PRESENT.</t>
  </si>
  <si>
    <t>MICROSCOPIC EXTRATHYROIDAL EXTENSION PRESENT.</t>
  </si>
  <si>
    <t>BRAF</t>
  </si>
  <si>
    <t>At least 5</t>
  </si>
  <si>
    <t>BRAF, NRAS61, HRAS61, KRAS12/13 and RET/PTC1 and RET/PTC3 rearrangements</t>
  </si>
  <si>
    <t>['BRAF']</t>
  </si>
  <si>
    <t>DRAF</t>
  </si>
  <si>
    <t>pT1a</t>
  </si>
  <si>
    <t>ISTHMUS</t>
  </si>
  <si>
    <t>p.V600E, C,1799T&gt;A</t>
  </si>
  <si>
    <t>Left, Level 6, Left cervical</t>
  </si>
  <si>
    <t>Negative but close</t>
  </si>
  <si>
    <t>Not involved</t>
  </si>
  <si>
    <t>Superior thyroid pole</t>
  </si>
  <si>
    <t>Follicular and solid types</t>
  </si>
  <si>
    <t>n/a</t>
  </si>
  <si>
    <t>Focally to 1 mm of the anterior and posterior margins of the right superior pole</t>
  </si>
  <si>
    <t>Right neck level 2B, central compartment right neck, unilateral</t>
  </si>
  <si>
    <t>6.0 cm maximum dimension in right superior/middle thyroid by gross examination</t>
  </si>
  <si>
    <t>Not identified but close; carcinoma &lt;0.1 cm from the black inked posterior and blue inked anterior resection margins</t>
  </si>
  <si>
    <t>Surgical margins free of tumor</t>
  </si>
  <si>
    <t>single focus</t>
  </si>
  <si>
    <t>Not entirely encapsulated</t>
  </si>
  <si>
    <t>pretracheal prelaryngeal/delphian Level 1</t>
  </si>
  <si>
    <t>classical, follicular variant, microcarcinoma</t>
  </si>
  <si>
    <t>Completely surrounded</t>
  </si>
  <si>
    <t>delphian, left paratrachea</t>
  </si>
  <si>
    <t>tall cell</t>
  </si>
  <si>
    <t>microcarcinoma with tall cell features</t>
  </si>
  <si>
    <t>classical, follicular, microcarcinoma</t>
  </si>
  <si>
    <t>0.1 cm</t>
  </si>
  <si>
    <t xml:space="preserve">Focal invasion for the classical type </t>
  </si>
  <si>
    <t>Classical type with tall cell features</t>
  </si>
  <si>
    <t>invades :the extrathyroidal adipose tissue</t>
  </si>
  <si>
    <t>The largest tumor focus is encapsulated with focal capsular invasion . The tumor focus in the right lobe is partially surrounded by capsule</t>
  </si>
  <si>
    <t>0.6cm.</t>
  </si>
  <si>
    <t>2 cm.</t>
  </si>
  <si>
    <t>lnvades: extrathyroidal adipose tissue, focal</t>
  </si>
  <si>
    <t>classical, tall and microcarcinoma variants</t>
  </si>
  <si>
    <t>Right paratracheal lymph node (fs)</t>
  </si>
  <si>
    <t>2.5 cm.</t>
  </si>
  <si>
    <t>1.7 cm.</t>
  </si>
  <si>
    <t>Right tracheo-esophageal grove and pre-tracheal, Level 1.3cm</t>
  </si>
  <si>
    <t>Invades:perithyroidal soft tissue and focally skeletal muscle</t>
  </si>
  <si>
    <t>Left tracheal, Left low jugular</t>
  </si>
  <si>
    <t>[{'location': 'Right', 'site': 'neck level two'}, {'location': 'Right', 'site': 'neck level three'}, {'location': 'Right', 'site': 'neck level four and five-B'}]</t>
  </si>
  <si>
    <t>follicular variant, infiltrative</t>
  </si>
  <si>
    <t>The tumor foci range from 0.15 cm up to 1.6 cm In greatest dimension</t>
  </si>
  <si>
    <t>Right paratracheal tissue, Right level three and four lymph nodes, Left neck level three and four lymph nodes, Left paratracheal tissue</t>
  </si>
  <si>
    <t>Left paratracheal tissue, Left superior mediastinal tissue, Right paratracheal tissue</t>
  </si>
  <si>
    <t>0.5cm</t>
  </si>
  <si>
    <t>Pretracheal and superior mediastinal lymph nodes</t>
  </si>
  <si>
    <t>follicular and microcarcinoma variants (with tall cell features)</t>
  </si>
  <si>
    <t>&lt;0.9 cm</t>
  </si>
  <si>
    <t>Tumor foci range from 0.4 cm to 1.1 cm in greatest dimension</t>
  </si>
  <si>
    <t>Areas suggestive but not diagnostic (adjacent to the 0.8 cm microcarcinoma in the left lobe)</t>
  </si>
  <si>
    <t>[{'location': 'right', 'site': 'paratracheal, and prelaryngeal/delphian'}, {'location': 'right', 'site': 'superior mediastinal tissue'}, {'location': 'lateral', 'site': 'to the right RLN'}]</t>
  </si>
  <si>
    <t>Left paratracheal tissue</t>
  </si>
  <si>
    <t>Right paratracheal lymph node, Left paratracheal lymph nodes #3 (three)</t>
  </si>
  <si>
    <t>0.8 cm.</t>
  </si>
  <si>
    <t>Pre-laryngeal level six</t>
  </si>
  <si>
    <t>[{'location': 'Delphian', 'site': 'delphian nodes'}, {'location': 'Right', 'site': 'right para-tracheal lymph node'}, {'location': 'Midline', 'site': 'pre-tracheal tissue midline'}]</t>
  </si>
  <si>
    <t>0.6cm,0.7cm</t>
  </si>
  <si>
    <t>diffuse sclerosing</t>
  </si>
  <si>
    <t>Invades: fibroadipose tissue</t>
  </si>
  <si>
    <t>Two foci of vascular Invasion present.</t>
  </si>
  <si>
    <t>1.0cm</t>
  </si>
  <si>
    <t>[{'location': 'Right', 'site': 'paratracheal, and prelaryngeal/delphian'}, {'location': 'Left', 'level': '3'}, {'location': 'Left', 'level': '4'}, {'location': 'Delphian'}]</t>
  </si>
  <si>
    <t>0.9 cm (for right lobe nodule) and 0.5 cm (second nodule)</t>
  </si>
  <si>
    <t>Right, central compartment, not specified</t>
  </si>
  <si>
    <t>Invades: perithyroid tissue</t>
  </si>
  <si>
    <t>3/18/2011</t>
  </si>
  <si>
    <t>Single focus</t>
  </si>
  <si>
    <t>Tumor invades capsule</t>
  </si>
  <si>
    <t>Tumor is present</t>
  </si>
  <si>
    <t>2.5x2x2</t>
  </si>
  <si>
    <t>2.5x2x1cm (right) 1.5x1x1cm (left)</t>
  </si>
  <si>
    <t>Tumor invades in capsule</t>
  </si>
  <si>
    <t>1 x 1 x 0.5 cm</t>
  </si>
  <si>
    <t>Tumor invades in capsule or vessel or benign tissue</t>
  </si>
  <si>
    <t>Left, level VI</t>
  </si>
  <si>
    <t>Present, extending into fibroadipose tissue and abutting skeletal muscle</t>
  </si>
  <si>
    <t>Tumor abuts resection margin</t>
  </si>
  <si>
    <t>Left neck dissection, Level II: Periglandular and peritracheal</t>
  </si>
  <si>
    <t>Left paratracheal node</t>
  </si>
  <si>
    <t>Focally present, extending into fibroadipose tissue</t>
  </si>
  <si>
    <t>Negative (tumor is less than 1 mm from cauterized edge)</t>
  </si>
  <si>
    <t>Encapsulated, Widely invasive (left lobe)</t>
  </si>
  <si>
    <t>Classical (usual) for the dominant tumor and Follicular variant for the second tumor</t>
  </si>
  <si>
    <t>Unencapsulated, Non-invasive</t>
  </si>
  <si>
    <t>Oncocytic type</t>
  </si>
  <si>
    <t>left perithyroidal</t>
  </si>
  <si>
    <t>classical (usual), columnar cell variant, follicular variant</t>
  </si>
  <si>
    <t>pT1 b</t>
  </si>
  <si>
    <t>papillary carcinoma, follicular variant</t>
  </si>
  <si>
    <t>Angioinvasive and widely invasive classical variant with focal dedifferentiation (5%) and tall cell change (10%)</t>
  </si>
  <si>
    <t>Present, focal extent (less than 4 vessels)</t>
  </si>
  <si>
    <t>Less than 4</t>
  </si>
  <si>
    <t>mediastinal tissue, right neck level II, right neck level III, right neck level IV</t>
  </si>
  <si>
    <t>Right jugular</t>
  </si>
  <si>
    <t>Papillary carcinoma, classical variant</t>
  </si>
  <si>
    <t>Right posterior triangle</t>
  </si>
  <si>
    <t>papillary, follicular variant</t>
  </si>
  <si>
    <t>Left tracheal esophageal gutter node</t>
  </si>
  <si>
    <t>Left, level 6</t>
  </si>
  <si>
    <t>follicular variant, solid variant, trabecular Pet, classical (papillary) architecture, classical cytomorphology</t>
  </si>
  <si>
    <t>papillary carcinoma, classical (usual) and papillary carcinoma, follicular variant</t>
  </si>
  <si>
    <t>follicular variant, classical (usual)</t>
  </si>
  <si>
    <t>Present, extent widely invasive (right lobe)</t>
  </si>
  <si>
    <t>Margins: Margin(s) involved by carcinoma (left lobe)</t>
  </si>
  <si>
    <t>Tumor Capsule: Totally encapsulated, Tumor Ca lar Invasion: Present, extent minimal</t>
  </si>
  <si>
    <t>classical (usual), follicular</t>
  </si>
  <si>
    <t>Classical (usual), Follicular variant, Microcarcinoma (occult, small or microscopic) variant</t>
  </si>
  <si>
    <t>Left paratracheal node, Left neck level four nodes</t>
  </si>
  <si>
    <t>with focal tall cell change (5%)</t>
  </si>
  <si>
    <t>Right upper posterior triangle, Right lower posterior triangle, Right jugular chain - STITCH MARKS APEX, pre-tracheal node, right paratracheal node, total thyroid + left paratracheal nodes stitch marks upper pole left lobe</t>
  </si>
  <si>
    <t>Metastatic papillary, Metastatic papillary thyroid carcinoma, Metastatic papillary thyroid carcinoma, Metastatic papillary thyroid carcinoma, Metastatic papillary thyroid carcinoma, Metastatic papillary thyroid carcinoma, Metastatic papillary thyroid carcinoma, No pathological diagnosis: Thyroid</t>
  </si>
  <si>
    <t>Partially encapsulated, Present, extent widely invasive</t>
  </si>
  <si>
    <t>Right Paratracheal nodes, Left paratracheal and upper mediastinal</t>
  </si>
  <si>
    <t>The tumor shows diffuse weak positivity for CK19. HBME-1 and Galectin-3 are negative.</t>
  </si>
  <si>
    <t>Tumor Capsular; Invasion: Present, extent widely invasive</t>
  </si>
  <si>
    <t>Classical (usual), with focal Warthin-like areas and tall cell change, follicular variant with focal tall-cell change</t>
  </si>
  <si>
    <t>Classical (usual), Warthin-like variant, with focal tall cell (&lt;10%) and hobnail cell change (&lt;20%)</t>
  </si>
  <si>
    <t>Partially encapsulated, Tumor Capsular Invasion: Present, extent widely invasive</t>
  </si>
  <si>
    <t>classical (usual), follicular variant, with focal tall cell change (10%)</t>
  </si>
  <si>
    <t>with focal tall cell change (&lt;5%)</t>
  </si>
  <si>
    <t>follicular variant with oncocytic change, classical (usual), other with focal tall cell change (&lt;10%) and Warthin-like change</t>
  </si>
  <si>
    <t>Cribriform without morules</t>
  </si>
  <si>
    <t>Encapsulated follicular variant with focal classical architecture</t>
  </si>
  <si>
    <t>pretracheal, paratracheal, and prelaryngeal/Delphian (level VI)</t>
  </si>
  <si>
    <t>Focally involved by invasive carcinoma</t>
  </si>
  <si>
    <t>Tumor with minimal extrathyroidal extension</t>
  </si>
  <si>
    <t>Conventional type</t>
  </si>
  <si>
    <t>Margins uninvolved</t>
  </si>
  <si>
    <t>Left lobe</t>
  </si>
  <si>
    <t>Tumor extends close to resections margins. Distance of invasive carcinoma from nearest margin: less than 1.0 mm. Specify margin: Anterior and posterior</t>
  </si>
  <si>
    <t>Papillary, Follicular Variant</t>
  </si>
  <si>
    <t>Minimal extrathyroidal extension</t>
  </si>
  <si>
    <t>pretracheal, paratracheal, and prelaryngeal/Delphian</t>
  </si>
  <si>
    <t>Papillary carcinoma with focal solid areas</t>
  </si>
  <si>
    <t>Encapsulated</t>
  </si>
  <si>
    <t>Right anterior neck, Right central neck tissue, Right Level III and IV lymph nodes</t>
  </si>
  <si>
    <t>uninvolved</t>
  </si>
  <si>
    <t>4.5 x 3.0 x 3.0 cm</t>
  </si>
  <si>
    <t>Cannot be identified</t>
  </si>
  <si>
    <t>well differentiated</t>
  </si>
  <si>
    <t>Margins negative</t>
  </si>
  <si>
    <t>Classical variant</t>
  </si>
  <si>
    <t>&lt;1 mm</t>
  </si>
  <si>
    <t>Margins: Distance of invasive carcinoma to closest margin: &lt;1 mm</t>
  </si>
  <si>
    <t>Classical (usual) and Follicular</t>
  </si>
  <si>
    <t>Margins uninvolved by carcinoma (within 1 mm)</t>
  </si>
  <si>
    <t>Positive (R1)</t>
  </si>
  <si>
    <t>Left central neck, level 6</t>
  </si>
  <si>
    <t>Multifocal, bilateral</t>
  </si>
  <si>
    <t>3.1 x 1.5 x 1.1 cm (right lobe/isthmus)</t>
  </si>
  <si>
    <t>Margins uninvolved by carcinoma: Peripheral</t>
  </si>
  <si>
    <t>Margins uninvolved by carcinoma(the tumor is &lt;1 mm from resected surgical margin)</t>
  </si>
  <si>
    <t>The tumor is multifocal, largest focus is located in the right lobe</t>
  </si>
  <si>
    <t>Papillary carcinoma, papillary and follicular variant</t>
  </si>
  <si>
    <t>2 (right and left lobes)</t>
  </si>
  <si>
    <t>Margins of resection: Extremely close, less than 0.5 mm</t>
  </si>
  <si>
    <t>Focally present at the inked resection margins, clinical correlation recommended</t>
  </si>
  <si>
    <t>Right inferior level, Right anterior paratracheal, Right superior paratracheal</t>
  </si>
  <si>
    <t>Diffuse sclerosing, Tall cell</t>
  </si>
  <si>
    <t>6.8 cm</t>
  </si>
  <si>
    <t>Extensive (4 or more)</t>
  </si>
  <si>
    <t>PT3</t>
  </si>
  <si>
    <t>Classical (usual), Diffuse sclerosing variant, Tall cell variant</t>
  </si>
  <si>
    <t>Left, Right anterior, Right posterior, Left anterior, Left posterior</t>
  </si>
  <si>
    <t>Right femur, Anterior mediastinum contents</t>
  </si>
  <si>
    <t>Pretracheal, paratracheal and prelaryngeal/Delphian</t>
  </si>
  <si>
    <t>Left, right, central, neck, peri-thyroid, mediastinal tissue, cervical, Level 1, Level II, Level III, Level IV, Level V, Level VII</t>
  </si>
  <si>
    <t>Positive ( Right Lobe)</t>
  </si>
  <si>
    <t>Left upper lobe, Isthmus Perithyroidal</t>
  </si>
  <si>
    <t>Right level III, Level VI</t>
  </si>
  <si>
    <t>Tumor is present focally at black Inked anterior margin</t>
  </si>
  <si>
    <t>Classical Variant</t>
  </si>
  <si>
    <t>2.1 cm (right lobe)</t>
  </si>
  <si>
    <t>3b</t>
  </si>
  <si>
    <t>1b</t>
  </si>
  <si>
    <t>0</t>
  </si>
  <si>
    <t>II</t>
  </si>
  <si>
    <t>2</t>
  </si>
  <si>
    <t>X</t>
  </si>
  <si>
    <t>3a</t>
  </si>
  <si>
    <t>4a</t>
  </si>
  <si>
    <t>III</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</si>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</sst>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sz val="11"/>
      <name val="Calibri"/>
      <family val="2"/>
      <scheme val="minor"/>
    </font>
    <font>
      <sz val="11"/>
      <color rgb="FFFF0000"/>
      <name val="Calibri"/>
      <family val="2"/>
      <scheme val="minor"/>
    </font>
    <font>
      <b/>
      <sz val="11"/>
      <name val="Calibri"/>
      <family val="2"/>
      <scheme val="minor"/>
    </font>
    <font>
      <b/>
      <sz val="11"/>
      <name val="Calibri (Body)"/>
    </font>
    <font>
      <b/>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s>
  <fills count="35">
    <fill>
      <patternFill patternType="none"/>
    </fill>
    <fill>
      <patternFill patternType="gray125"/>
    </fill>
    <fill>
      <patternFill patternType="solid">
        <fgColor theme="7" tint="0.79998168889431442"/>
        <bgColor indexed="64"/>
      </patternFill>
    </fill>
    <fill>
      <patternFill patternType="solid">
        <fgColor theme="7"/>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style="thin">
        <color indexed="64"/>
      </bottom>
      <diagonal/>
    </border>
    <border>
      <left/>
      <right style="thin">
        <color indexed="64"/>
      </right>
      <top style="thin">
        <color indexed="64"/>
      </top>
      <bottom/>
      <diagonal/>
    </border>
    <border>
      <left/>
      <right/>
      <top style="thin">
        <color indexed="64"/>
      </top>
      <bottom/>
      <diagonal/>
    </border>
  </borders>
  <cellStyleXfs count="47">
    <xf numFmtId="0" fontId="0" fillId="0" borderId="0"/>
    <xf numFmtId="0" fontId="3" fillId="0" borderId="0"/>
    <xf numFmtId="0" fontId="4" fillId="0" borderId="0"/>
    <xf numFmtId="0" fontId="2" fillId="0" borderId="0"/>
    <xf numFmtId="0" fontId="1" fillId="0" borderId="0"/>
    <xf numFmtId="9" fontId="3" fillId="0" borderId="0" applyFont="0" applyFill="0" applyBorder="0" applyAlignment="0" applyProtection="0"/>
    <xf numFmtId="0" fontId="10" fillId="0" borderId="0" applyNumberFormat="0" applyFill="0" applyBorder="0" applyAlignment="0" applyProtection="0"/>
    <xf numFmtId="0" fontId="11" fillId="0" borderId="5" applyNumberFormat="0" applyFill="0" applyAlignment="0" applyProtection="0"/>
    <xf numFmtId="0" fontId="12" fillId="0" borderId="6" applyNumberFormat="0" applyFill="0" applyAlignment="0" applyProtection="0"/>
    <xf numFmtId="0" fontId="13" fillId="0" borderId="7" applyNumberFormat="0" applyFill="0" applyAlignment="0" applyProtection="0"/>
    <xf numFmtId="0" fontId="13" fillId="0" borderId="0" applyNumberFormat="0" applyFill="0" applyBorder="0" applyAlignment="0" applyProtection="0"/>
    <xf numFmtId="0" fontId="14" fillId="4" borderId="0" applyNumberFormat="0" applyBorder="0" applyAlignment="0" applyProtection="0"/>
    <xf numFmtId="0" fontId="15" fillId="5" borderId="0" applyNumberFormat="0" applyBorder="0" applyAlignment="0" applyProtection="0"/>
    <xf numFmtId="0" fontId="16" fillId="7" borderId="8" applyNumberFormat="0" applyAlignment="0" applyProtection="0"/>
    <xf numFmtId="0" fontId="17" fillId="8" borderId="9" applyNumberFormat="0" applyAlignment="0" applyProtection="0"/>
    <xf numFmtId="0" fontId="18" fillId="8" borderId="8" applyNumberFormat="0" applyAlignment="0" applyProtection="0"/>
    <xf numFmtId="0" fontId="19" fillId="0" borderId="10" applyNumberFormat="0" applyFill="0" applyAlignment="0" applyProtection="0"/>
    <xf numFmtId="0" fontId="20" fillId="9" borderId="11" applyNumberFormat="0" applyAlignment="0" applyProtection="0"/>
    <xf numFmtId="0" fontId="6" fillId="0" borderId="0" applyNumberFormat="0" applyFill="0" applyBorder="0" applyAlignment="0" applyProtection="0"/>
    <xf numFmtId="0" fontId="3" fillId="10" borderId="12" applyNumberFormat="0" applyFont="0" applyAlignment="0" applyProtection="0"/>
    <xf numFmtId="0" fontId="21" fillId="0" borderId="0" applyNumberFormat="0" applyFill="0" applyBorder="0" applyAlignment="0" applyProtection="0"/>
    <xf numFmtId="0" fontId="9" fillId="0" borderId="13" applyNumberFormat="0" applyFill="0" applyAlignment="0" applyProtection="0"/>
    <xf numFmtId="0" fontId="22"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22"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22"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22"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22"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22" fillId="31"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23" fillId="6" borderId="0" applyNumberFormat="0" applyBorder="0" applyAlignment="0" applyProtection="0"/>
    <xf numFmtId="0" fontId="22" fillId="14" borderId="0" applyNumberFormat="0" applyBorder="0" applyAlignment="0" applyProtection="0"/>
    <xf numFmtId="0" fontId="22" fillId="18" borderId="0" applyNumberFormat="0" applyBorder="0" applyAlignment="0" applyProtection="0"/>
    <xf numFmtId="0" fontId="22" fillId="22" borderId="0" applyNumberFormat="0" applyBorder="0" applyAlignment="0" applyProtection="0"/>
    <xf numFmtId="0" fontId="22" fillId="26" borderId="0" applyNumberFormat="0" applyBorder="0" applyAlignment="0" applyProtection="0"/>
    <xf numFmtId="0" fontId="22" fillId="30" borderId="0" applyNumberFormat="0" applyBorder="0" applyAlignment="0" applyProtection="0"/>
    <xf numFmtId="0" fontId="22" fillId="34" borderId="0" applyNumberFormat="0" applyBorder="0" applyAlignment="0" applyProtection="0"/>
  </cellStyleXfs>
  <cellXfs count="42">
    <xf numFmtId="0" fontId="0" fillId="0" borderId="0" xfId="0"/>
    <xf numFmtId="0" fontId="0" fillId="0" borderId="0" xfId="0" applyAlignment="1">
      <alignment horizontal="center"/>
    </xf>
    <xf numFmtId="0" fontId="7" fillId="0" borderId="0" xfId="0" applyFont="1" applyAlignment="1">
      <alignment horizont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7" fillId="0" borderId="0" xfId="0" applyFont="1" applyAlignment="1">
      <alignment horizontal="center" vertical="center"/>
    </xf>
    <xf numFmtId="1" fontId="7" fillId="0" borderId="1" xfId="0" applyNumberFormat="1" applyFont="1" applyBorder="1" applyAlignment="1">
      <alignment horizontal="center" vertical="center"/>
    </xf>
    <xf numFmtId="1" fontId="7" fillId="0" borderId="3" xfId="0" applyNumberFormat="1" applyFont="1" applyBorder="1" applyAlignment="1">
      <alignment horizontal="center" vertical="center" wrapText="1"/>
    </xf>
    <xf numFmtId="2" fontId="0" fillId="0" borderId="0" xfId="0" applyNumberFormat="1"/>
    <xf numFmtId="164" fontId="0" fillId="0" borderId="0" xfId="5" applyNumberFormat="1" applyFont="1" applyAlignment="1">
      <alignment horizontal="center" vertical="center"/>
    </xf>
    <xf numFmtId="1" fontId="7" fillId="0" borderId="1" xfId="0" applyNumberFormat="1" applyFont="1" applyBorder="1" applyAlignment="1">
      <alignment horizontal="center" vertical="center" wrapText="1"/>
    </xf>
    <xf numFmtId="1" fontId="7" fillId="0" borderId="0" xfId="0" applyNumberFormat="1" applyFont="1" applyAlignment="1">
      <alignment horizontal="center" vertical="center" wrapText="1"/>
    </xf>
    <xf numFmtId="16" fontId="0" fillId="0" borderId="0" xfId="0" applyNumberFormat="1"/>
    <xf numFmtId="0" fontId="0" fillId="0" borderId="1" xfId="0" applyBorder="1" applyAlignment="1">
      <alignment horizontal="center"/>
    </xf>
    <xf numFmtId="1" fontId="7" fillId="0" borderId="14" xfId="0" applyNumberFormat="1" applyFont="1" applyBorder="1" applyAlignment="1">
      <alignment horizontal="center" vertical="center" wrapText="1"/>
    </xf>
    <xf numFmtId="0" fontId="5" fillId="0" borderId="0" xfId="0" applyFont="1"/>
    <xf numFmtId="2" fontId="7" fillId="0" borderId="1" xfId="0" applyNumberFormat="1" applyFont="1" applyBorder="1" applyAlignment="1">
      <alignment horizontal="center" vertical="center" wrapText="1"/>
    </xf>
    <xf numFmtId="0" fontId="0" fillId="0" borderId="1" xfId="0" applyBorder="1"/>
    <xf numFmtId="0" fontId="5" fillId="0" borderId="1" xfId="0" applyFont="1" applyBorder="1"/>
    <xf numFmtId="0" fontId="0" fillId="0" borderId="14" xfId="0" applyBorder="1"/>
    <xf numFmtId="0" fontId="0" fillId="0" borderId="0" xfId="0" applyAlignment="1">
      <alignment horizontal="left"/>
    </xf>
    <xf numFmtId="164" fontId="0" fillId="0" borderId="0" xfId="5" applyNumberFormat="1" applyFont="1"/>
    <xf numFmtId="1" fontId="7" fillId="3" borderId="2" xfId="0" applyNumberFormat="1" applyFont="1" applyFill="1" applyBorder="1" applyAlignment="1">
      <alignment horizontal="center"/>
    </xf>
    <xf numFmtId="1" fontId="7" fillId="3" borderId="0" xfId="0" applyNumberFormat="1" applyFont="1" applyFill="1" applyAlignment="1">
      <alignment horizontal="center"/>
    </xf>
    <xf numFmtId="0" fontId="7" fillId="2" borderId="0" xfId="0" applyFont="1" applyFill="1" applyAlignment="1">
      <alignment horizontal="center"/>
    </xf>
    <xf numFmtId="1" fontId="7" fillId="3" borderId="4" xfId="0" applyNumberFormat="1" applyFont="1" applyFill="1" applyBorder="1" applyAlignment="1">
      <alignment horizontal="center"/>
    </xf>
    <xf numFmtId="0" fontId="0" fillId="0" borderId="0" xfId="0" applyFill="1" applyAlignment="1">
      <alignment horizontal="center"/>
    </xf>
    <xf numFmtId="0" fontId="0" fillId="0" borderId="1" xfId="0" applyFill="1" applyBorder="1" applyAlignment="1">
      <alignment horizontal="center"/>
    </xf>
    <xf numFmtId="0" fontId="5" fillId="0" borderId="2" xfId="0" applyFont="1" applyFill="1" applyBorder="1" applyAlignment="1">
      <alignment horizontal="center" vertical="center"/>
    </xf>
    <xf numFmtId="0" fontId="5" fillId="0" borderId="0" xfId="0" applyFont="1" applyFill="1" applyAlignment="1">
      <alignment horizontal="center" vertical="center"/>
    </xf>
    <xf numFmtId="0" fontId="5" fillId="0" borderId="16" xfId="0" applyFont="1" applyFill="1" applyBorder="1" applyAlignment="1">
      <alignment horizontal="center" vertical="center"/>
    </xf>
    <xf numFmtId="0" fontId="5" fillId="0" borderId="15" xfId="0" applyFont="1" applyFill="1" applyBorder="1" applyAlignment="1">
      <alignment horizontal="center"/>
    </xf>
    <xf numFmtId="0" fontId="5" fillId="0" borderId="2" xfId="0" applyFont="1" applyFill="1" applyBorder="1" applyAlignment="1">
      <alignment horizontal="center"/>
    </xf>
    <xf numFmtId="0" fontId="5" fillId="0" borderId="16" xfId="0" applyFont="1" applyFill="1" applyBorder="1" applyAlignment="1">
      <alignment horizontal="center"/>
    </xf>
    <xf numFmtId="0" fontId="5" fillId="0" borderId="0" xfId="0" applyFont="1" applyFill="1" applyAlignment="1">
      <alignment horizontal="center"/>
    </xf>
    <xf numFmtId="0" fontId="5" fillId="0" borderId="4" xfId="0" applyFont="1" applyFill="1" applyBorder="1" applyAlignment="1">
      <alignment horizontal="center"/>
    </xf>
    <xf numFmtId="0" fontId="5" fillId="0" borderId="3" xfId="0" applyFont="1" applyFill="1" applyBorder="1" applyAlignment="1">
      <alignment horizontal="center" vertical="center"/>
    </xf>
    <xf numFmtId="0" fontId="5" fillId="0" borderId="1" xfId="0" applyFont="1" applyFill="1" applyBorder="1" applyAlignment="1">
      <alignment horizontal="center" vertical="center"/>
    </xf>
    <xf numFmtId="0" fontId="5" fillId="0" borderId="14" xfId="0" applyFont="1" applyFill="1" applyBorder="1" applyAlignment="1">
      <alignment horizontal="center"/>
    </xf>
    <xf numFmtId="0" fontId="5" fillId="0" borderId="1" xfId="0" applyFont="1" applyFill="1" applyBorder="1" applyAlignment="1">
      <alignment horizontal="center"/>
    </xf>
    <xf numFmtId="0" fontId="5" fillId="0" borderId="3" xfId="0" applyFont="1" applyFill="1" applyBorder="1" applyAlignment="1">
      <alignment horizontal="center"/>
    </xf>
    <xf numFmtId="0" fontId="7" fillId="0" borderId="1" xfId="0" applyFont="1" applyFill="1" applyBorder="1" applyAlignment="1">
      <alignment horizontal="center" vertical="center"/>
    </xf>
  </cellXfs>
  <cellStyles count="47">
    <cellStyle name="20% - Accent1" xfId="23" builtinId="30" customBuiltin="1"/>
    <cellStyle name="20% - Accent2" xfId="26" builtinId="34" customBuiltin="1"/>
    <cellStyle name="20% - Accent3" xfId="29" builtinId="38" customBuiltin="1"/>
    <cellStyle name="20% - Accent4" xfId="32" builtinId="42" customBuiltin="1"/>
    <cellStyle name="20% - Accent5" xfId="35" builtinId="46" customBuiltin="1"/>
    <cellStyle name="20% - Accent6" xfId="38" builtinId="50" customBuiltin="1"/>
    <cellStyle name="40% - Accent1" xfId="24" builtinId="31" customBuiltin="1"/>
    <cellStyle name="40% - Accent2" xfId="27" builtinId="35" customBuiltin="1"/>
    <cellStyle name="40% - Accent3" xfId="30" builtinId="39" customBuiltin="1"/>
    <cellStyle name="40% - Accent4" xfId="33" builtinId="43" customBuiltin="1"/>
    <cellStyle name="40% - Accent5" xfId="36" builtinId="47" customBuiltin="1"/>
    <cellStyle name="40% - Accent6" xfId="39" builtinId="51" customBuiltin="1"/>
    <cellStyle name="60% - Accent1 2" xfId="41" xr:uid="{3B67EF73-6CB5-45D1-B48D-DC15A4533747}"/>
    <cellStyle name="60% - Accent2 2" xfId="42" xr:uid="{385A6F44-E6BC-46D1-A68B-97EE1D776313}"/>
    <cellStyle name="60% - Accent3 2" xfId="43" xr:uid="{2D1192F4-A3B7-401B-84CD-D3572CF12148}"/>
    <cellStyle name="60% - Accent4 2" xfId="44" xr:uid="{0C7C692E-7801-4734-9F73-43DB41881CE7}"/>
    <cellStyle name="60% - Accent5 2" xfId="45" xr:uid="{F1159CC6-874B-49B9-880D-1D76EBEAF34D}"/>
    <cellStyle name="60% - Accent6 2" xfId="46" xr:uid="{6C69AB8D-4893-419C-A829-5A60311112B9}"/>
    <cellStyle name="Accent1" xfId="22" builtinId="29" customBuiltin="1"/>
    <cellStyle name="Accent2" xfId="25" builtinId="33" customBuiltin="1"/>
    <cellStyle name="Accent3" xfId="28" builtinId="37" customBuiltin="1"/>
    <cellStyle name="Accent4" xfId="31" builtinId="41" customBuiltin="1"/>
    <cellStyle name="Accent5" xfId="34" builtinId="45" customBuiltin="1"/>
    <cellStyle name="Accent6" xfId="37" builtinId="49" customBuiltin="1"/>
    <cellStyle name="Bad" xfId="12" builtinId="27" customBuiltin="1"/>
    <cellStyle name="Calculation" xfId="15" builtinId="22" customBuiltin="1"/>
    <cellStyle name="Check Cell" xfId="17" builtinId="23" customBuiltin="1"/>
    <cellStyle name="Explanatory Text" xfId="20" builtinId="53" customBuiltin="1"/>
    <cellStyle name="Good" xfId="11" builtinId="26" customBuiltin="1"/>
    <cellStyle name="Heading 1" xfId="7" builtinId="16" customBuiltin="1"/>
    <cellStyle name="Heading 2" xfId="8" builtinId="17" customBuiltin="1"/>
    <cellStyle name="Heading 3" xfId="9" builtinId="18" customBuiltin="1"/>
    <cellStyle name="Heading 4" xfId="10" builtinId="19" customBuiltin="1"/>
    <cellStyle name="Input" xfId="13" builtinId="20" customBuiltin="1"/>
    <cellStyle name="Linked Cell" xfId="16" builtinId="24" customBuiltin="1"/>
    <cellStyle name="Neutral 2" xfId="40" xr:uid="{54B437E9-D703-4AC0-8769-CD416D7266CA}"/>
    <cellStyle name="Normal" xfId="0" builtinId="0"/>
    <cellStyle name="Normal 2" xfId="1" xr:uid="{00000000-0005-0000-0000-000001000000}"/>
    <cellStyle name="Normal 3" xfId="2" xr:uid="{00000000-0005-0000-0000-000002000000}"/>
    <cellStyle name="Normal 3 2" xfId="3" xr:uid="{00000000-0005-0000-0000-000003000000}"/>
    <cellStyle name="Normal 3 2 2" xfId="4" xr:uid="{1D07FB2C-719B-D242-925C-83542F99A05C}"/>
    <cellStyle name="Note" xfId="19" builtinId="10" customBuiltin="1"/>
    <cellStyle name="Output" xfId="14" builtinId="21" customBuiltin="1"/>
    <cellStyle name="Percent" xfId="5" builtinId="5"/>
    <cellStyle name="Title" xfId="6" builtinId="15" customBuiltin="1"/>
    <cellStyle name="Total" xfId="21" builtinId="25" customBuiltin="1"/>
    <cellStyle name="Warning Text" xfId="18" builtinId="11" customBuiltin="1"/>
  </cellStyles>
  <dxfs count="1">
    <dxf>
      <fill>
        <patternFill>
          <bgColor theme="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2A7DE-1A9C-46A3-8B9D-02D93EE79230}">
  <dimension ref="A1:AT299"/>
  <sheetViews>
    <sheetView tabSelected="1" zoomScale="70" zoomScaleNormal="70" workbookViewId="0">
      <pane xSplit="1" topLeftCell="AA1" activePane="topRight" state="frozen"/>
      <selection activeCell="AA47" sqref="AA47"/>
      <selection pane="topRight" activeCell="AE1" sqref="AE1:AI1"/>
    </sheetView>
  </sheetViews>
  <sheetFormatPr defaultRowHeight="14.25"/>
  <cols>
    <col min="1" max="1" width="14.19921875" customWidth="1"/>
    <col min="2" max="2" width="7.73046875" customWidth="1"/>
    <col min="3" max="3" width="7.86328125" customWidth="1"/>
    <col min="4" max="4" width="8.265625" customWidth="1"/>
    <col min="5" max="5" width="8.06640625" customWidth="1"/>
    <col min="6" max="6" width="10.53125" customWidth="1"/>
    <col min="7" max="7" width="10.33203125" customWidth="1"/>
    <col min="8" max="8" width="9.3984375" customWidth="1"/>
    <col min="9" max="9" width="12.73046875" customWidth="1"/>
    <col min="10" max="10" width="13.9296875" customWidth="1"/>
    <col min="11" max="11" width="25.6640625" hidden="1" customWidth="1"/>
    <col min="12" max="12" width="23.73046875" hidden="1" customWidth="1"/>
    <col min="13" max="13" width="14.73046875" customWidth="1"/>
    <col min="14" max="14" width="98.06640625" bestFit="1" customWidth="1"/>
    <col min="15" max="15" width="53.86328125" bestFit="1" customWidth="1"/>
    <col min="16" max="16" width="79.3984375" hidden="1" customWidth="1"/>
    <col min="17" max="17" width="44.33203125" hidden="1" customWidth="1"/>
    <col min="18" max="18" width="10.9296875" customWidth="1"/>
    <col min="19" max="19" width="7.59765625" bestFit="1" customWidth="1"/>
    <col min="20" max="20" width="17.53125" bestFit="1" customWidth="1"/>
    <col min="21" max="21" width="29.86328125" customWidth="1"/>
    <col min="22" max="22" width="20.73046875" customWidth="1"/>
    <col min="23" max="23" width="11.59765625" customWidth="1"/>
    <col min="24" max="24" width="50.6640625" customWidth="1"/>
    <col min="25" max="26" width="13.6640625" customWidth="1"/>
    <col min="27" max="27" width="9.6640625" customWidth="1"/>
    <col min="28" max="28" width="62.53125" customWidth="1"/>
    <col min="29" max="29" width="8.59765625" customWidth="1"/>
    <col min="31" max="31" width="14.9296875" customWidth="1"/>
    <col min="32" max="32" width="9.06640625" customWidth="1"/>
    <col min="36" max="36" width="13.06640625" customWidth="1"/>
    <col min="40" max="40" width="11.33203125" customWidth="1"/>
    <col min="41" max="44" width="9.3984375" customWidth="1"/>
    <col min="45" max="45" width="11.33203125" customWidth="1"/>
  </cols>
  <sheetData>
    <row r="1" spans="1:46">
      <c r="A1" s="24" t="s">
        <v>705</v>
      </c>
      <c r="B1" s="24"/>
      <c r="C1" s="24"/>
      <c r="D1" s="24"/>
      <c r="E1" s="24"/>
      <c r="F1" s="24"/>
      <c r="G1" s="24"/>
      <c r="H1" s="24"/>
      <c r="I1" s="24"/>
      <c r="J1" s="24"/>
      <c r="K1" s="24"/>
      <c r="L1" s="24"/>
      <c r="M1" s="24"/>
      <c r="N1" s="24"/>
      <c r="O1" s="24"/>
      <c r="P1" s="24"/>
      <c r="Q1" s="24"/>
      <c r="R1" s="24"/>
      <c r="S1" s="24"/>
      <c r="T1" s="24"/>
      <c r="U1" s="24"/>
      <c r="V1" s="24"/>
      <c r="W1" s="24"/>
      <c r="X1" s="24"/>
      <c r="Y1" s="24"/>
      <c r="Z1" s="24"/>
      <c r="AA1" s="24"/>
      <c r="AB1" s="24"/>
      <c r="AC1" s="24"/>
      <c r="AD1" s="2"/>
      <c r="AE1" s="22" t="s">
        <v>704</v>
      </c>
      <c r="AF1" s="23"/>
      <c r="AG1" s="23"/>
      <c r="AH1" s="23"/>
      <c r="AI1" s="23"/>
      <c r="AJ1" s="22" t="s">
        <v>153</v>
      </c>
      <c r="AK1" s="23"/>
      <c r="AL1" s="23"/>
      <c r="AM1" s="23"/>
      <c r="AN1" s="23"/>
      <c r="AO1" s="22" t="s">
        <v>710</v>
      </c>
      <c r="AP1" s="23"/>
      <c r="AQ1" s="23"/>
      <c r="AR1" s="23"/>
      <c r="AS1" s="25"/>
    </row>
    <row r="2" spans="1:46" ht="28.15">
      <c r="A2" s="3" t="s">
        <v>154</v>
      </c>
      <c r="B2" s="41" t="s">
        <v>155</v>
      </c>
      <c r="C2" s="3" t="s">
        <v>156</v>
      </c>
      <c r="D2" s="3" t="s">
        <v>157</v>
      </c>
      <c r="E2" s="3" t="s">
        <v>158</v>
      </c>
      <c r="F2" s="3" t="s">
        <v>0</v>
      </c>
      <c r="G2" s="3" t="s">
        <v>159</v>
      </c>
      <c r="H2" s="3" t="s">
        <v>1</v>
      </c>
      <c r="I2" s="3" t="s">
        <v>2</v>
      </c>
      <c r="J2" s="3" t="s">
        <v>3</v>
      </c>
      <c r="K2" s="3" t="s">
        <v>160</v>
      </c>
      <c r="L2" s="3" t="s">
        <v>708</v>
      </c>
      <c r="M2" s="16" t="s">
        <v>709</v>
      </c>
      <c r="N2" s="3" t="s">
        <v>4</v>
      </c>
      <c r="O2" s="3" t="s">
        <v>5</v>
      </c>
      <c r="P2" s="3" t="s">
        <v>161</v>
      </c>
      <c r="Q2" s="4" t="s">
        <v>706</v>
      </c>
      <c r="R2" s="16" t="s">
        <v>707</v>
      </c>
      <c r="S2" s="3" t="s">
        <v>6</v>
      </c>
      <c r="T2" s="3" t="s">
        <v>162</v>
      </c>
      <c r="U2" s="3" t="s">
        <v>7</v>
      </c>
      <c r="V2" s="4" t="s">
        <v>163</v>
      </c>
      <c r="W2" s="3" t="s">
        <v>8</v>
      </c>
      <c r="X2" s="3" t="s">
        <v>169</v>
      </c>
      <c r="Y2" s="3" t="s">
        <v>9</v>
      </c>
      <c r="Z2" s="3" t="s">
        <v>10</v>
      </c>
      <c r="AA2" s="3" t="s">
        <v>164</v>
      </c>
      <c r="AB2" s="3" t="s">
        <v>11</v>
      </c>
      <c r="AC2" s="3" t="s">
        <v>170</v>
      </c>
      <c r="AD2" s="5"/>
      <c r="AE2" s="7" t="s">
        <v>165</v>
      </c>
      <c r="AF2" s="10" t="s">
        <v>166</v>
      </c>
      <c r="AG2" s="6" t="s">
        <v>167</v>
      </c>
      <c r="AH2" s="6" t="s">
        <v>12</v>
      </c>
      <c r="AI2" s="10" t="s">
        <v>168</v>
      </c>
      <c r="AJ2" s="7" t="s">
        <v>165</v>
      </c>
      <c r="AK2" s="10" t="s">
        <v>166</v>
      </c>
      <c r="AL2" s="10" t="s">
        <v>167</v>
      </c>
      <c r="AM2" s="10" t="s">
        <v>12</v>
      </c>
      <c r="AN2" s="10" t="s">
        <v>168</v>
      </c>
      <c r="AO2" s="7" t="s">
        <v>165</v>
      </c>
      <c r="AP2" s="10" t="s">
        <v>166</v>
      </c>
      <c r="AQ2" s="10" t="s">
        <v>167</v>
      </c>
      <c r="AR2" s="10" t="s">
        <v>12</v>
      </c>
      <c r="AS2" s="14" t="s">
        <v>168</v>
      </c>
      <c r="AT2" s="11"/>
    </row>
    <row r="3" spans="1:46">
      <c r="A3" t="str">
        <f>'Model output'!A2</f>
        <v>TCGA-4C-A93U</v>
      </c>
      <c r="B3" s="26">
        <v>74</v>
      </c>
      <c r="C3" s="1" t="str">
        <f>IF(OR(ISNUMBER(SEARCH("0",'Model output'!D2)), ISNUMBER(SEARCH("1",'Model output'!D2)), ISNUMBER(SEARCH("1a",'Model output'!D2)), ISNUMBER(SEARCH("1b",'Model output'!D2)), ISNUMBER(SEARCH("2",'Model output'!D2)), ISNUMBER(SEARCH("3",'Model output'!D2)), ISNUMBER(SEARCH("4a",'Model output'!D2)), ISNUMBER(SEARCH("4b",'Model output'!D2))), IF(ISNUMBER(SEARCH("pT",'Model output'!D2)),IF(OR(ISNUMBER(SEARCH("a",'Model output'!D2)),ISNUMBER(SEARCH("b",'Model output'!D2))),MID(SUBSTITUTE('Model output'!D2," ",""),SEARCH("pT",'Model output'!D2)+2,2),MID(SUBSTITUTE('Model output'!D2," ",""),SEARCH("pT",'Model output'!D2)+2,1)),IF(ISNUMBER(SEARCH("T",'Model output'!D2)),IF(OR(ISNUMBER(SEARCH("a",'Model output'!D2)),ISNUMBER(SEARCH("b",'Model output'!D2))),MID(SUBSTITUTE('Model output'!D2," ",""),SEARCH("T",'Model output'!D2)+1,2),MID(SUBSTITUTE('Model output'!D2," ",""),SEARCH("T",'Model output'!D2)+1,1)),SUBSTITUTE('Model output'!D2," ",""))),"")</f>
        <v>4a</v>
      </c>
      <c r="D3" s="1" t="str">
        <f>IF(ISNUMBER(SEARCH("lymph node",'Model output'!E2)),"1", IF(AND('Model output'!E2&lt;&gt;"",ISNUMBER('Model output'!E2),'Model output'!E2&gt;0),"1",IF(OR(ISNUMBER(SEARCH("0",'Model output'!E2)), ISNUMBER(SEARCH("1",'Model output'!E2)), ISNUMBER(SEARCH("1a",'Model output'!E2)), ISNUMBER(SEARCH("1b",'Model output'!E2)), ISNUMBER(SEARCH("X",'Model output'!E2))), IF(ISNUMBER(SEARCH("pN",'Model output'!E2)),IF(OR(ISNUMBER(SEARCH("a",'Model output'!E2)),ISNUMBER(SEARCH("b",'Model output'!E2))),MID(SUBSTITUTE('Model output'!E2," ",""),SEARCH("pN",'Model output'!E2)+2,2),MID(SUBSTITUTE('Model output'!E2," ",""),SEARCH("pN",'Model output'!E2)+2,1)),IF(ISNUMBER(SEARCH("N",'Model output'!E2)),IF(OR(ISNUMBER(SEARCH("a",'Model output'!E2)),ISNUMBER(SEARCH("b",'Model output'!E2))),MID(SUBSTITUTE('Model output'!E2," ",""),SEARCH("N",'Model output'!E2)+1,2),MID(SUBSTITUTE('Model output'!E2," ",""),SEARCH("N",'Model output'!E2)+1,1)),SUBSTITUTE('Model output'!E2," ",""))),"")))</f>
        <v>1b</v>
      </c>
      <c r="E3" s="1" t="str">
        <f>IF(OR(ISNUMBER(SEARCH("Not applicable",'Model output'!F2)), ISNUMBER(SEARCH("N/A",'Model output'!F2))),"0",IF(OR(ISNUMBER(SEARCH("0",'Model output'!F2)), ISNUMBER(SEARCH("1",'Model output'!F2)), ISNUMBER(SEARCH("X",'Model output'!F2))), IF(ISNUMBER(SEARCH("pM",'Model output'!F2)),MID(SUBSTITUTE('Model output'!F2," ",""),SEARCH("pM",'Model output'!F2)+2,1),IF(ISNUMBER(SEARCH("M",'Model output'!F2)),MID(SUBSTITUTE('Model output'!F2," ",""),SEARCH("M",'Model output'!F2)+1,1),SUBSTITUTE('Model output'!F2," ",""))),""))</f>
        <v/>
      </c>
      <c r="F3" t="str">
        <f t="shared" ref="F3" si="0">IF(OR(G3&lt;&gt;"",AND(J3&lt;&gt;"",ISNUMBER(J3),J3&gt;0),AND(M3&lt;&gt;"",M3&gt;0)),"positive","negative")</f>
        <v>positive</v>
      </c>
      <c r="G3" t="str">
        <f>IF(OR('Model output'!G2="",AND(ISNUMBER('Model output'!J2),'Model output'!J2&lt;1)),"",IF(OR(ISNUMBER(SEARCH("lateral",'Model output'!G2)),ISNUMBER(SEARCH("cervical",'Model output'!G2)),ISNUMBER(SEARCH("jugular",'Model output'!G2)),ISNUMBER(SEARCH("left neck",'Model output'!G2)),ISNUMBER(SEARCH("left anterior neck",'Model output'!G2)),ISNUMBER(SEARCH("left posterior neck",'Model output'!G2)),ISNUMBER(SEARCH("right neck",'Model output'!G2)),ISNUMBER(SEARCH("right anterior neck",'Model output'!G2)),ISNUMBER(SEARCH("right posterior neck",'Model output'!G2)),AND(ISNUMBER(SEARCH("level",'Model output'!G2)),OR(,ISNUMBER(SEARCH("II",'Model output'!G2)),ISNUMBER(SEARCH("two",'Model output'!G2)),AND(ISNUMBER(SEARCH("2",'Model output'!G2)),NOT(ISNUMBER(SEARCH("1 of 2",'Model output'!G2)))),ISNUMBER(SEARCH("III",'Model output'!G2)),AND(ISNUMBER(SEARCH("three",'Model output'!G2)),NOT(ISNUMBER(SEARCH("#3 (three)",'Model output'!G2)))),AND(ISNUMBER(SEARCH("3",'Model output'!G2)),NOT(ISNUMBER(SEARCH("#3 (three)",'Model output'!G2)))),ISNUMBER(SEARCH("IV",'Model output'!G2)),ISNUMBER(SEARCH("four",'Model output'!G2)),ISNUMBER(SEARCH("4",'Model output'!G2)),ISNUMBER(SEARCH("V ",'Model output'!G2)),ISNUMBER(SEARCH("five",'Model output'!G2)),ISNUMBER(SEARCH("5",'Model output'!G2))))), "lateral", "central"))</f>
        <v>lateral</v>
      </c>
      <c r="H3" t="str">
        <f>IF('Model output'!H2="","negative",IF(OR(ISNUMBER(SEARCH("lymph node",'Model output'!H2)),ISNUMBER(SEARCH("gland",'Model output'!H2)),ISNUMBER(SEARCH("lobe",'Model output'!H2)),ISNUMBER(SEARCH("isthmus",'Model output'!H2)),ISNUMBER(SEARCH("mediastinum",'Model output'!H2)),ISNUMBER(SEARCH("Not mentioned",'Model output'!H2)), ISNUMBER(SEARCH("Not applicable",'Model output'!H2)), ISNUMBER(SEARCH("paratracheal",'Model output'!H2)),ISNUMBER(SEARCH("fibroadipose tissue",'Model output'!H2)),ISNUMBER(SEARCH("thyroid node",'Model output'!H2)),ISNUMBER(SEARCH("skeletal muscle",'Model output'!H2)),ISNUMBER(SEARCH("right",'Model output'!H2)),ISNUMBER(SEARCH("left",'Model output'!H2)),ISNUMBER(SEARCH("Not specified",'Model output'!H2)),ISNUMBER(SEARCH("N/A",'Model output'!H2))),"negative","positive"))</f>
        <v>negative</v>
      </c>
      <c r="I3">
        <f>IF(OR('Model output'!I2="",'Model output'!I2="Not answered",'Model output'!I2="Not mentioned"),"",IF(ISNUMBER('Model output'!I2),'Model output'!I2,1))</f>
        <v>9</v>
      </c>
      <c r="J3">
        <f>IF(OR('Model output'!J2="",'Model output'!J2="Not answered",'Model output'!J2="Not mentioned"),"",IF(AND(ISNUMBER('Model output'!J2),'Model output'!J2&lt;=I3),'Model output'!J2,IF(AND(ISNUMBER('Model output'!J2), 'Model output'!J2&gt;=DATE(2024,1,1)), MIN(DAY('Model output'!J2), MONTH('Model output'!J2), YEAR('Model output'!J2)), IF(ISNUMBER(SEARCH("0/",'Model output'!J2)),0,IF(ISNUMBER(SEARCH("/",'Model output'!J2)), VALUE(LEFT('Model output'!J2, SEARCH("/",'Model output'!J2)-1)),1)))))</f>
        <v>1</v>
      </c>
      <c r="K3" t="str" cm="1">
        <f t="array" ref="K3">IF(COUNT(FIND({0,1,2,3,4,5,6,7,8,9},'Model output'!K2))&gt;0,'Model output'!K2,"")</f>
        <v>0.4 cm</v>
      </c>
      <c r="L3" s="8" t="str">
        <f t="shared" ref="L3:L66" si="1">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K3,"cm.","cm"), "up to", ""), "Up to", ""), "less than", ""), "Largest", ""), "largest", ""), "Level 2", ""), "Level 4", ""), "levels three and four", ""), "metastatic", ""), "deposit", ""), "tracheo-esophageal grove and", ""), "pre-tracheal", ""), "lobe", ""), "nodule", ""), "nodes", ""), "node", ""), "lymph", ""), "neck", ""), "compartment", ""), "Superior midline", ""), "superior midline", ""), "paratracheal", ""), "Additional", ""), "Suspicious", ""), "Part 2", ""), "second", ""), "central", ""), "right", ""), "left", ""), "Right", ""), "Left", ""), "for", ""), "the", ""), "at midline", ""), "is", ""), "x", ","), "'", ""), "[", ""), "]", ""), "(D)", ""), "(C6)", ""), "to", ","), "(", ""), ")", ""), "Not mentioned", "0"), "*", ""), "&lt;", ""), "and", ","), " ", "")</f>
        <v>0.4cm</v>
      </c>
      <c r="M3" cm="1">
        <f t="array" ref="M3">IF(L3="","",IF(ISNUMBER(SEARCH("cm",L3)),MAX(VALUE(SUBSTITUTE(_xlfn.FILTERXML("&lt;t&gt;&lt;s&gt;"&amp;SUBSTITUTE(L3,",","&lt;/s&gt;&lt;s&gt;")&amp;"&lt;/s&gt;&lt;/t&gt;","//s"),"cm",""))),MAX(VALUE(SUBSTITUTE(_xlfn.FILTERXML("&lt;t&gt;&lt;s&gt;"&amp;SUBSTITUTE(L3,",","&lt;/s&gt;&lt;s&gt;")&amp;"&lt;/s&gt;&lt;/t&gt;","//s"),"mm","")))/10))</f>
        <v>0.4</v>
      </c>
      <c r="N3" t="str">
        <f>IF('Model output'!L2="","",'Model output'!L2)</f>
        <v>Papillary</v>
      </c>
      <c r="O3" t="str">
        <f>IF('Model output'!M2="","",'Model output'!M2)</f>
        <v/>
      </c>
      <c r="P3" t="str">
        <f>IF('Model output'!N2="","",'Model output'!N2)</f>
        <v>6.5 cm</v>
      </c>
      <c r="Q3" t="str">
        <f>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P3,"cm.","cm"), "the", ""), "The", ""), "dominant", ""), "superior", ""), "by gross examination", ""), "second", ""), "Greatest Dimension:", ""), "greatest dimension", ""), "Greatest diameter", ""), "greatest size", ""), "measures", ""), "measure", ""), "microcarcinoma", ""), "maximum", ""), "dimension", ""), "at least", ""), "isthmus and left thyroid", ""), "thyroid", ""),"tumor", ""), "Tumor", ""), "lobe and isthmus", ""), "nodule", ""), "isthmic", ""), "isthmus", ""), "lobe",""), "pole", ""), "foci", ""), "spans", ""), "Part 5", ""), "follicular variant", ""), "classical type", ""), "tall cell", ""), "largest", ""), "upper", ""), "left", ""), "right", ""), "Left", ""), "Right", ""), "middle", ""), "for", ""), "Up to", ""), "up to", ","), "range from", ""), "Not mentioned", ""), "entire", ""), "and is", ""), "is", ""), "in", ""), "In", ""), "and", ","), "(", ""), ")", ""), "A", ""), "B", ""), "x", ","), ":", ""), "focus", ""), "multiple", ""), "to", ","), "/", ""), "less than", ""), "&lt;", ""), " ",""))</f>
        <v>6.5cm</v>
      </c>
      <c r="R3" cm="1">
        <f t="array" ref="R3">IF(Q3="","",IF(ISNUMBER(SEARCH("cm",Q3)),MAX(VALUE(SUBSTITUTE(_xlfn.FILTERXML("&lt;t&gt;&lt;s&gt;"&amp;SUBSTITUTE(Q3,",","&lt;/s&gt;&lt;s&gt;")&amp;"&lt;/s&gt;&lt;/t&gt;","//s"),"cm",""))),MAX(VALUE(SUBSTITUTE(_xlfn.FILTERXML("&lt;t&gt;&lt;s&gt;"&amp;SUBSTITUTE(Q3,",","&lt;/s&gt;&lt;s&gt;")&amp;"&lt;/s&gt;&lt;/t&gt;","//s"),"mm","")))/10))</f>
        <v>6.5</v>
      </c>
      <c r="S3" t="str">
        <f>IF(OR('Model output'!P2="",ISNUMBER(SEARCH("Not identified", 'Model output'!P2)),ISNUMBER(SEARCH("Absent",'Model output'!P2)),AND(ISNUMBER(SEARCH("No",'Model output'!P2)),NOT(ISNUMBER(SEARCH("diagnostic",'Model output'!P2)))),ISNUMBER(SEARCH("Negative",'Model output'!P2))),"negative","positive")</f>
        <v>positive</v>
      </c>
      <c r="T3">
        <f>IF('Model output'!O2="","",'Model output'!O2)</f>
        <v>1</v>
      </c>
      <c r="U3" t="str">
        <f>IF('Model output'!Q2&lt;&gt;"",'Model output'!Q2,IF('Classification result'!S3="positive",IF(ISNUMBER(SEARCH("single",'Model output'!P2)),1,IF(OR(ISNUMBER(SEARCH("&lt;4",'Model output'!P2)),ISNUMBER(SEARCH("&lt; 4",'Model output'!P2)),ISNUMBER(SEARCH("less than 4",'Model output'!P2))),"&lt;4",IF(OR(ISNUMBER(SEARCH("&gt;4",'Model output'!P2)),ISNUMBER(SEARCH("&gt; 4",'Model output'!P2)),ISNUMBER(SEARCH("4 or more",'Model output'!P2))),"&gt;4",""))), ""))</f>
        <v/>
      </c>
      <c r="V3" t="str">
        <f>IF(S3="negative","",IF(OR(ISNUMBER(SEARCH("Focal",'Model output'!P2)),'Classification result'!U3&lt;4,ISNUMBER(SEARCH("Focal",'Classification result'!U3)),ISNUMBER(SEARCH("&lt;4",'Classification result'!U3)),ISNUMBER(SEARCH("&lt; 4",'Classification result'!U3))),"minimal", IF(OR(ISNUMBER(SEARCH("Extensive",'Model output'!P2)),ISNUMBER(SEARCH("Extensive",'Classification result'!U3)),ISNUMBER(SEARCH("&gt;4",'Classification result'!U3)),ISNUMBER(SEARCH("&gt; 4",'Classification result'!U3)),ISNUMBER(SEARCH("4 or more",'Classification result'!U3))),"extensive","")))</f>
        <v/>
      </c>
      <c r="W3" t="str">
        <f>IF(OR('Model output'!R2="",ISNUMBER(SEARCH("Not identified", 'Model output'!R2)),ISNUMBER(SEARCH("Absent",'Model output'!R2)),ISNUMBER(SEARCH("No",'Model output'!R2)),ISNUMBER(SEARCH("Negative",'Model output'!R2)),ISNUMBER(SEARCH("None seen",'Model output'!R2)),ISNUMBER(SEARCH("Free",'Model output'!R2)),ISNUMBER(SEARCH("Cannot be assessed",'Model output'!R2))),"negative","positive")</f>
        <v>positive</v>
      </c>
      <c r="X3" s="15" t="str">
        <f>IF('Model output'!S2="","",'Model output'!S2)</f>
        <v>Present, extensive</v>
      </c>
      <c r="Y3" t="str">
        <f>IF(OR('Model output'!S2="",ISNUMBER(SEARCH("Absent",'Model output'!S2)),ISNUMBER(SEARCH("Not identified",'Model output'!S2)),AND(ISNUMBER(SEARCH("No",'Model output'!S2)),NOT(ISNUMBER(SEARCH("carcinoma",'Model output'!S2)))),ISNUMBER(SEARCH("confined to the thyroid",'Model output'!S2)),ISNUMBER(SEARCH("negative",'Model output'!S2))),"negative",IF(Z3="positive","gETE", "positive"))</f>
        <v>gETE</v>
      </c>
      <c r="Z3" t="str">
        <f>IF(OR('Model output'!S2="",ISNUMBER(SEARCH("Absent",'Model output'!S2)),ISNUMBER(SEARCH("Not identified",'Model output'!S2)),ISNUMBER(SEARCH("No",'Model output'!S2)),ISNUMBER(SEARCH("Minimal",'Model output'!S2)),ISNUMBER(SEARCH("negative",'Model output'!S2))),"negative",IF(OR(ISNUMBER(SEARCH("extensive",X3)),ISNUMBER(SEARCH("skeletal muscle",X3)),ISNUMBER(SEARCH("larynx",X3)),ISNUMBER(SEARCH("trachea",X3)),ISNUMBER(SEARCH("esophagus",X3)),ISNUMBER(SEARCH("recurrent laryngeal nerve",X3))),"positive","negative"))</f>
        <v>positive</v>
      </c>
      <c r="AA3" t="str">
        <f>IF('Model output'!T2="","",IF('Model output'!T2="Not mentioned", "No", "Yes"))</f>
        <v/>
      </c>
      <c r="AB3" t="str">
        <f>IF(AA3&lt;&gt;"Yes","",IF(OR('Model output'!U2="",ISNUMBER(SEARCH("Not identified",'Model output'!U2))),"",'Model output'!U2))</f>
        <v/>
      </c>
      <c r="AC3" s="1" t="str">
        <f>IF(OR('Model output'!V2="", 'Model output'!V2="No", AND(ISERROR(SEARCH("Positive",'Model output'!V2)), ISNUMBER(SEARCH("Negative",'Model output'!V2))), AND(ISNUMBER(SEARCH("Uninvolved",'Model output'!V2)),NOT(ISNUMBER(SEARCH("margins involved",'Model output'!V2)))), ISNUMBER(SEARCH("not involved",'Model output'!V2)), ISNUMBER(SEARCH("None",'Model output'!V2)), ISNUMBER(SEARCH("Free",'Model output'!V2)), ISNUMBER(SEARCH("1 mm",'Model output'!V2)), ISNUMBER(SEARCH("0.1 CM",'Model output'!V2)), ISNUMBER(SEARCH("less than 0.2 mm",'Model output'!V2)), ISNUMBER(SEARCH("less than 0.5 mm",'Model output'!V2)), ISNUMBER(SEARCH("less than 1.0 mm",'Model output'!V2)), ISNUMBER(SEARCH("noted very close",'Model output'!V2)), ISNUMBER(SEARCH("abut",'Model output'!V2)), ISNUMBER(SEARCH("not mentioned",'Model output'!V2)), ISNUMBER(SEARCH("Cannot be assessed",'Model output'!V2)), ISNUMBER(SEARCH("Lymphocyte invasion - present",'Model output'!V2)), ISNUMBER(SEARCH("capsule",'Model output'!V2))), "negative", "positive")</f>
        <v>positive</v>
      </c>
      <c r="AE3" s="28" t="str" cm="1">
        <f t="array" ref="AE3">IF(OR(AC3="positive",Z3="positive",AND(OR(ISNUMBER(SEARCH("Follicular carcinoma",N3)),ISNUMBER(SEARCH("Follicular thyroid carcinoma",N3))),V3="extensive"),AND(AND(ISNUMBER(J3),J3&gt;0),AND(ISNUMBER(M3),M3&gt;3)),OR(H3="positive",AH3=1)),"high",IF(OR(ISNUMBER(SEARCH("lateral",G3,1)),ISNUMBER(SEARCH("positive",Y3,1)),ISNUMBER(SEARCH("tall",O3,1)),ISNUMBER(SEARCH("hobnail",O3,1)),ISNUMBER(SEARCH("cribriform",O3,1)),ISNUMBER(SEARCH("diffuse",O3,1)),ISNUMBER(SEARCH("columnar",O3,1)),ISNUMBER(SEARCH("solid",O3,1)),ISNUMBER(SEARCH("tall",N3,1)),ISNUMBER(SEARCH("hobnail",N3,1)),ISNUMBER(SEARCH("cribriform",N3,1)),ISNUMBER(SEARCH("diffuse",N3,1)),ISNUMBER(SEARCH("columnar",N3,1)),ISNUMBER(SEARCH("solid",N3,1)),AND(ISNUMBER(SEARCH("papillary",N3,1)),S3="positive"),AND(AND(ISNUMBER(J3),J3&gt;=5),M3=""),AND(AND(ISNUMBER(J3),J3&gt;=5),AND(ISNUMBER(M3),M3&gt;=1)),AND(ISNUMBER(SERACH("papillary",N3)),OR(Y3="positive",Z3="positive"), ISNUMBER(SEARCH("BRAF",AB3)))),"intermediate","low"))</f>
        <v>high</v>
      </c>
      <c r="AF3" s="29" t="str">
        <f t="shared" ref="AF3:AF66" si="2">IF(AND(Z3="positive",OR(ISNUMBER(SEARCH("prevertebral",X3,1)),ISNUMBER(SEARCH("fascia",X3,1)),ISNUMBER(SEARCH("carotid artery",X3,1)),ISNUMBER(SEARCH("mediastinal",X3,1)))),"4b",
IF(AND(Z3="positive",OR(ISNUMBER(SEARCH("larynx",X3,1)),ISNUMBER(SEARCH("trachea",X3,1)),ISNUMBER(SEARCH("esophagus",X3,1)),ISNUMBER(SEARCH("recurrent laryngeal nerve",X3,1)),
ISNUMBER(SEARCH("RLN",X3,1)))),"4a",
IF(OR(Z3="positive",ISNUMBER(SEARCH("strap",X3,1)),ISNUMBER(SEARCH("sternothyroid",X3,1)),ISNUMBER(SEARCH("sternohyoid",X3,1)),ISNUMBER(SEARCH("thyrohyoid",X3,1)),ISNUMBER(SEARCH("omohyoid",X3,1))),"3b",
IF(AND(C3&lt;&gt;"", N3=""),C3,
IF(OR(AND(R3&lt;&gt;"",R3&gt;4)),"3a",
IF(AND(R3&lt;&gt;"", R3&lt;=4,R3&gt;2),"2",
IF(AND(R3&lt;&gt;"",R3&lt;=2,R3&gt;1),"1b",
IF(AND(R3&lt;&gt;"",R3&lt;=1),"1a","x"
))))))))</f>
        <v>3b</v>
      </c>
      <c r="AG3" s="29" t="str">
        <f t="shared" ref="AG3:AG66" si="3">IF(AND(ISNUMBER(J3),J3&gt;0),
IF(G3="lateral", "1b", "1a"),"0")</f>
        <v>1b</v>
      </c>
      <c r="AH3" s="30" t="str">
        <f>IF(OR(H3="unknown"),"x",IF(H3="negative","0","1"))</f>
        <v>0</v>
      </c>
      <c r="AI3" s="31" t="str">
        <f>IF(AND(B3&lt;55,AH3="0"),"I",
IF(AND(B3&lt;55,AH3="1"),"II",
IF(AH3="1","IVB",
IF(AND(AF3="4b",AH3="0"),"IVA",
IF(AND(AF3="4a",AH3="0"),"III",
IF(AND(OR(AF3="3a",AF3="3b",AF3="3"),AH3="0"),"II",
IF(AND(AF3="2",OR(AG3="1",AG3="1a",AG3="1b"),AH3="0"),"II",
IF(AND(OR(AF3="1a",AF3="1b",AF3="1"),OR(AG3="1",AG3="1a",AG3="1b"),AH3="0"),"II","I"
))))))))</f>
        <v>II</v>
      </c>
      <c r="AJ3" s="32" t="s">
        <v>711</v>
      </c>
      <c r="AK3" s="33" t="s">
        <v>931</v>
      </c>
      <c r="AL3" s="33" t="s">
        <v>932</v>
      </c>
      <c r="AM3" s="33" t="s">
        <v>933</v>
      </c>
      <c r="AN3" s="34" t="s">
        <v>934</v>
      </c>
      <c r="AO3" s="32">
        <f t="shared" ref="AO3:AO66" si="4">IF(AE3=AJ3,1,0)</f>
        <v>1</v>
      </c>
      <c r="AP3" s="33">
        <f t="shared" ref="AP3:AP66" si="5">IF(AF3=AK3, 1, IF(AND(AF3="x", AK3="0"), 1, IF(AND(AF3="0", AK3="x"), 1, 0)))</f>
        <v>1</v>
      </c>
      <c r="AQ3" s="33">
        <f t="shared" ref="AQ3:AQ66" si="6">IF(AG3=AL3, 1, IF(AND(AG3="x", AL3="0"), 1, IF(AND(AG3="0", AL3="x"), 1, 0)))</f>
        <v>1</v>
      </c>
      <c r="AR3" s="33">
        <f t="shared" ref="AR3:AR66" si="7">IF(AH3=AM3, 1, IF(AND(AH3="x", AM3="0"), 1, IF(AND(AH3="0", AM3="x"), 1, 0)))</f>
        <v>1</v>
      </c>
      <c r="AS3" s="35">
        <f t="shared" ref="AS3:AS66" si="8">IF(AI3=AN3,1,0)</f>
        <v>1</v>
      </c>
      <c r="AT3" s="1"/>
    </row>
    <row r="4" spans="1:46">
      <c r="A4" t="str">
        <f>'Model output'!A3</f>
        <v>TCGA-BJ-A0Z9</v>
      </c>
      <c r="B4" s="26">
        <v>57</v>
      </c>
      <c r="C4" s="1" t="str">
        <f>IF(OR(ISNUMBER(SEARCH("0",'Model output'!D3)), ISNUMBER(SEARCH("1",'Model output'!D3)), ISNUMBER(SEARCH("1a",'Model output'!D3)), ISNUMBER(SEARCH("1b",'Model output'!D3)), ISNUMBER(SEARCH("2",'Model output'!D3)), ISNUMBER(SEARCH("3",'Model output'!D3)), ISNUMBER(SEARCH("4a",'Model output'!D3)), ISNUMBER(SEARCH("4b",'Model output'!D3))), IF(ISNUMBER(SEARCH("pT",'Model output'!D3)),IF(OR(ISNUMBER(SEARCH("a",'Model output'!D3)),ISNUMBER(SEARCH("b",'Model output'!D3))),MID(SUBSTITUTE('Model output'!D3," ",""),SEARCH("pT",'Model output'!D3)+2,2),MID(SUBSTITUTE('Model output'!D3," ",""),SEARCH("pT",'Model output'!D3)+2,1)),IF(ISNUMBER(SEARCH("T",'Model output'!D3)),IF(OR(ISNUMBER(SEARCH("a",'Model output'!D3)),ISNUMBER(SEARCH("b",'Model output'!D3))),MID(SUBSTITUTE('Model output'!D3," ",""),SEARCH("T",'Model output'!D3)+1,2),MID(SUBSTITUTE('Model output'!D3," ",""),SEARCH("T",'Model output'!D3)+1,1)),SUBSTITUTE('Model output'!D3," ",""))),"")</f>
        <v>3</v>
      </c>
      <c r="D4" s="1" t="str">
        <f>IF(ISNUMBER(SEARCH("lymph node",'Model output'!E3)),"1", IF(AND('Model output'!E3&lt;&gt;"",ISNUMBER('Model output'!E3),'Model output'!E3&gt;0),"1",IF(OR(ISNUMBER(SEARCH("0",'Model output'!E3)), ISNUMBER(SEARCH("1",'Model output'!E3)), ISNUMBER(SEARCH("1a",'Model output'!E3)), ISNUMBER(SEARCH("1b",'Model output'!E3)), ISNUMBER(SEARCH("X",'Model output'!E3))), IF(ISNUMBER(SEARCH("pN",'Model output'!E3)),IF(OR(ISNUMBER(SEARCH("a",'Model output'!E3)),ISNUMBER(SEARCH("b",'Model output'!E3))),MID(SUBSTITUTE('Model output'!E3," ",""),SEARCH("pN",'Model output'!E3)+2,2),MID(SUBSTITUTE('Model output'!E3," ",""),SEARCH("pN",'Model output'!E3)+2,1)),IF(ISNUMBER(SEARCH("N",'Model output'!E3)),IF(OR(ISNUMBER(SEARCH("a",'Model output'!E3)),ISNUMBER(SEARCH("b",'Model output'!E3))),MID(SUBSTITUTE('Model output'!E3," ",""),SEARCH("N",'Model output'!E3)+1,2),MID(SUBSTITUTE('Model output'!E3," ",""),SEARCH("N",'Model output'!E3)+1,1)),SUBSTITUTE('Model output'!E3," ",""))),"")))</f>
        <v>0</v>
      </c>
      <c r="E4" s="1" t="str">
        <f>IF(OR(ISNUMBER(SEARCH("Not applicable",'Model output'!F3)), ISNUMBER(SEARCH("N/A",'Model output'!F3))),"0",IF(OR(ISNUMBER(SEARCH("0",'Model output'!F3)), ISNUMBER(SEARCH("1",'Model output'!F3)), ISNUMBER(SEARCH("X",'Model output'!F3))), IF(ISNUMBER(SEARCH("pM",'Model output'!F3)),MID(SUBSTITUTE('Model output'!F3," ",""),SEARCH("pM",'Model output'!F3)+2,1),IF(ISNUMBER(SEARCH("M",'Model output'!F3)),MID(SUBSTITUTE('Model output'!F3," ",""),SEARCH("M",'Model output'!F3)+1,1),SUBSTITUTE('Model output'!F3," ",""))),""))</f>
        <v>X</v>
      </c>
      <c r="F4" t="str">
        <f t="shared" ref="F4:F67" si="9">IF(OR(G4&lt;&gt;"",AND(J4&lt;&gt;"",ISNUMBER(J4),J4&gt;0),AND(M4&lt;&gt;"",M4&gt;0)),"positive","negative")</f>
        <v>negative</v>
      </c>
      <c r="G4" t="str">
        <f>IF(OR('Model output'!G3="",AND(ISNUMBER('Model output'!J3),'Model output'!J3&lt;1)),"",IF(OR(ISNUMBER(SEARCH("lateral",'Model output'!G3)),ISNUMBER(SEARCH("cervical",'Model output'!G3)),ISNUMBER(SEARCH("jugular",'Model output'!G3)),ISNUMBER(SEARCH("left neck",'Model output'!G3)),ISNUMBER(SEARCH("left anterior neck",'Model output'!G3)),ISNUMBER(SEARCH("left posterior neck",'Model output'!G3)),ISNUMBER(SEARCH("right neck",'Model output'!G3)),ISNUMBER(SEARCH("right anterior neck",'Model output'!G3)),ISNUMBER(SEARCH("right posterior neck",'Model output'!G3)),AND(ISNUMBER(SEARCH("level",'Model output'!G3)),OR(,ISNUMBER(SEARCH("II",'Model output'!G3)),ISNUMBER(SEARCH("two",'Model output'!G3)),AND(ISNUMBER(SEARCH("2",'Model output'!G3)),NOT(ISNUMBER(SEARCH("1 of 2",'Model output'!G3)))),ISNUMBER(SEARCH("III",'Model output'!G3)),AND(ISNUMBER(SEARCH("three",'Model output'!G3)),NOT(ISNUMBER(SEARCH("#3 (three)",'Model output'!G3)))),AND(ISNUMBER(SEARCH("3",'Model output'!G3)),NOT(ISNUMBER(SEARCH("#3 (three)",'Model output'!G3)))),ISNUMBER(SEARCH("IV",'Model output'!G3)),ISNUMBER(SEARCH("four",'Model output'!G3)),ISNUMBER(SEARCH("4",'Model output'!G3)),ISNUMBER(SEARCH("V ",'Model output'!G3)),ISNUMBER(SEARCH("five",'Model output'!G3)),ISNUMBER(SEARCH("5",'Model output'!G3))))), "lateral", "central"))</f>
        <v/>
      </c>
      <c r="H4" t="str">
        <f>IF('Model output'!H3="","negative",IF(OR(ISNUMBER(SEARCH("lymph node",'Model output'!H3)),ISNUMBER(SEARCH("gland",'Model output'!H3)),ISNUMBER(SEARCH("lobe",'Model output'!H3)),ISNUMBER(SEARCH("isthmus",'Model output'!H3)),ISNUMBER(SEARCH("mediastinum",'Model output'!H3)),ISNUMBER(SEARCH("Not mentioned",'Model output'!H3)), ISNUMBER(SEARCH("Not applicable",'Model output'!H3)), ISNUMBER(SEARCH("paratracheal",'Model output'!H3)),ISNUMBER(SEARCH("fibroadipose tissue",'Model output'!H3)),ISNUMBER(SEARCH("thyroid node",'Model output'!H3)),ISNUMBER(SEARCH("skeletal muscle",'Model output'!H3)),ISNUMBER(SEARCH("right",'Model output'!H3)),ISNUMBER(SEARCH("left",'Model output'!H3)),ISNUMBER(SEARCH("Not specified",'Model output'!H3)),ISNUMBER(SEARCH("N/A",'Model output'!H3))),"negative","positive"))</f>
        <v>negative</v>
      </c>
      <c r="I4">
        <f>IF(OR('Model output'!I3="",'Model output'!I3="Not answered",'Model output'!I3="Not mentioned"),"",IF(ISNUMBER('Model output'!I3),'Model output'!I3,1))</f>
        <v>6</v>
      </c>
      <c r="J4">
        <f>IF(OR('Model output'!J3="",'Model output'!J3="Not answered",'Model output'!J3="Not mentioned"),"",IF(AND(ISNUMBER('Model output'!J3),'Model output'!J3&lt;=I4),'Model output'!J3,IF(AND(ISNUMBER('Model output'!J3), 'Model output'!J3&gt;=DATE(2024,1,1)), MIN(DAY('Model output'!J3), MONTH('Model output'!J3), YEAR('Model output'!J3)), IF(ISNUMBER(SEARCH("0/",'Model output'!J3)),0,IF(ISNUMBER(SEARCH("/",'Model output'!J3)), VALUE(LEFT('Model output'!J3, SEARCH("/",'Model output'!J3)-1)),1)))))</f>
        <v>0</v>
      </c>
      <c r="K4" t="str" cm="1">
        <f t="array" ref="K4">IF(COUNT(FIND({0,1,2,3,4,5,6,7,8,9},'Model output'!K3))&gt;0,'Model output'!K3,"")</f>
        <v/>
      </c>
      <c r="L4" s="8" t="str">
        <f t="shared" si="1"/>
        <v/>
      </c>
      <c r="M4" t="str" cm="1">
        <f t="array" ref="M4">IF(L4="","",IF(ISNUMBER(SEARCH("cm",L4)),MAX(VALUE(SUBSTITUTE(_xlfn.FILTERXML("&lt;t&gt;&lt;s&gt;"&amp;SUBSTITUTE(L4,",","&lt;/s&gt;&lt;s&gt;")&amp;"&lt;/s&gt;&lt;/t&gt;","//s"),"cm",""))),MAX(VALUE(SUBSTITUTE(_xlfn.FILTERXML("&lt;t&gt;&lt;s&gt;"&amp;SUBSTITUTE(L4,",","&lt;/s&gt;&lt;s&gt;")&amp;"&lt;/s&gt;&lt;/t&gt;","//s"),"mm","")))/10))</f>
        <v/>
      </c>
      <c r="N4" t="str">
        <f>IF('Model output'!L3="","",'Model output'!L3)</f>
        <v>Papillary</v>
      </c>
      <c r="O4" t="str">
        <f>IF('Model output'!M3="","",'Model output'!M3)</f>
        <v>Tall cell variant</v>
      </c>
      <c r="P4" t="str">
        <f>IF('Model output'!N3="","",'Model output'!N3)</f>
        <v>2.8 cm</v>
      </c>
      <c r="Q4" t="str">
        <f t="shared" ref="Q4:Q67" si="10">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P4,"cm.","cm"), "the", ""), "The", ""), "dominant", ""), "superior", ""), "by gross examination", ""), "second", ""), "Greatest Dimension:", ""), "greatest dimension", ""), "Greatest diameter", ""), "greatest size", ""), "measures", ""), "measure", ""), "microcarcinoma", ""), "maximum", ""), "dimension", ""), "at least", ""), "isthmus and left thyroid", ""), "thyroid", ""),"tumor", ""), "Tumor", ""), "lobe and isthmus", ""), "nodule", ""), "isthmic", ""), "isthmus", ""), "lobe",""), "pole", ""), "foci", ""), "spans", ""), "Part 5", ""), "follicular variant", ""), "classical type", ""), "tall cell", ""), "largest", ""), "upper", ""), "left", ""), "right", ""), "Left", ""), "Right", ""), "middle", ""), "for", ""), "Up to", ""), "up to", ","), "range from", ""), "Not mentioned", ""), "entire", ""), "and is", ""), "is", ""), "in", ""), "In", ""), "and", ","), "(", ""), ")", ""), "A", ""), "B", ""), "x", ","), ":", ""), "focus", ""), "multiple", ""), "to", ","), "/", ""), "less than", ""), "&lt;", ""), " ",""))</f>
        <v>2.8cm</v>
      </c>
      <c r="R4" cm="1">
        <f t="array" ref="R4">IF(Q4="","",IF(ISNUMBER(SEARCH("cm",Q4)),MAX(VALUE(SUBSTITUTE(_xlfn.FILTERXML("&lt;t&gt;&lt;s&gt;"&amp;SUBSTITUTE(Q4,",","&lt;/s&gt;&lt;s&gt;")&amp;"&lt;/s&gt;&lt;/t&gt;","//s"),"cm",""))),MAX(VALUE(SUBSTITUTE(_xlfn.FILTERXML("&lt;t&gt;&lt;s&gt;"&amp;SUBSTITUTE(Q4,",","&lt;/s&gt;&lt;s&gt;")&amp;"&lt;/s&gt;&lt;/t&gt;","//s"),"mm","")))/10))</f>
        <v>2.8</v>
      </c>
      <c r="S4" t="str">
        <f>IF(OR('Model output'!P3="",ISNUMBER(SEARCH("Not identified", 'Model output'!P3)),ISNUMBER(SEARCH("Absent",'Model output'!P3)),AND(ISNUMBER(SEARCH("No",'Model output'!P3)),NOT(ISNUMBER(SEARCH("diagnostic",'Model output'!P3)))),ISNUMBER(SEARCH("Negative",'Model output'!P3))),"negative","positive")</f>
        <v>positive</v>
      </c>
      <c r="T4">
        <f>IF('Model output'!O3="","",'Model output'!O3)</f>
        <v>2</v>
      </c>
      <c r="U4" t="str">
        <f>IF('Model output'!Q3&lt;&gt;"",'Model output'!Q3,IF('Classification result'!S4="positive",IF(ISNUMBER(SEARCH("single",'Model output'!P3)),1,IF(OR(ISNUMBER(SEARCH("&lt;4",'Model output'!P3)),ISNUMBER(SEARCH("&lt; 4",'Model output'!P3)),ISNUMBER(SEARCH("less than 4",'Model output'!P3))),"&lt;4",IF(OR(ISNUMBER(SEARCH("&gt;4",'Model output'!P3)),ISNUMBER(SEARCH("&gt; 4",'Model output'!P3)),ISNUMBER(SEARCH("4 or more",'Model output'!P3))),"&gt;4",""))), ""))</f>
        <v>Not mentioned</v>
      </c>
      <c r="V4" t="str">
        <f>IF(S4="negative","",IF(OR(ISNUMBER(SEARCH("Focal",'Model output'!P3)),'Classification result'!U4&lt;4,ISNUMBER(SEARCH("Focal",'Classification result'!U4)),ISNUMBER(SEARCH("&lt;4",'Classification result'!U4)),ISNUMBER(SEARCH("&lt; 4",'Classification result'!U4))),"minimal", IF(OR(ISNUMBER(SEARCH("Extensive",'Model output'!P3)),ISNUMBER(SEARCH("Extensive",'Classification result'!U4)),ISNUMBER(SEARCH("&gt;4",'Classification result'!U4)),ISNUMBER(SEARCH("&gt; 4",'Classification result'!U4)),ISNUMBER(SEARCH("4 or more",'Classification result'!U4))),"extensive","")))</f>
        <v/>
      </c>
      <c r="W4" t="str">
        <f>IF(OR('Model output'!R3="",ISNUMBER(SEARCH("Not identified", 'Model output'!R3)),ISNUMBER(SEARCH("Absent",'Model output'!R3)),ISNUMBER(SEARCH("No",'Model output'!R3)),ISNUMBER(SEARCH("Negative",'Model output'!R3)),ISNUMBER(SEARCH("None seen",'Model output'!R3)),ISNUMBER(SEARCH("Free",'Model output'!R3)),ISNUMBER(SEARCH("Cannot be assessed",'Model output'!R3))),"negative","positive")</f>
        <v>positive</v>
      </c>
      <c r="X4" s="15" t="str">
        <f>IF('Model output'!S3="","",'Model output'!S3)</f>
        <v>Present</v>
      </c>
      <c r="Y4" t="str">
        <f>IF(OR('Model output'!S3="",ISNUMBER(SEARCH("Absent",'Model output'!S3)),ISNUMBER(SEARCH("Not identified",'Model output'!S3)),AND(ISNUMBER(SEARCH("No",'Model output'!S3)),NOT(ISNUMBER(SEARCH("carcinoma",'Model output'!S3)))),ISNUMBER(SEARCH("confined to the thyroid",'Model output'!S3)),ISNUMBER(SEARCH("negative",'Model output'!S3))),"negative",IF(Z4="positive","gETE", "positive"))</f>
        <v>positive</v>
      </c>
      <c r="Z4" t="str">
        <f>IF(OR('Model output'!S3="",ISNUMBER(SEARCH("Absent",'Model output'!S3)),ISNUMBER(SEARCH("Not identified",'Model output'!S3)),ISNUMBER(SEARCH("No",'Model output'!S3)),ISNUMBER(SEARCH("Minimal",'Model output'!S3)),ISNUMBER(SEARCH("negative",'Model output'!S3))),"negative",IF(OR(ISNUMBER(SEARCH("extensive",X4)),ISNUMBER(SEARCH("skeletal muscle",X4)),ISNUMBER(SEARCH("larynx",X4)),ISNUMBER(SEARCH("trachea",X4)),ISNUMBER(SEARCH("esophagus",X4)),ISNUMBER(SEARCH("recurrent laryngeal nerve",X4))),"positive","negative"))</f>
        <v>negative</v>
      </c>
      <c r="AA4" t="str">
        <f>IF('Model output'!T3="","",IF('Model output'!T3="Not mentioned", "No", "Yes"))</f>
        <v/>
      </c>
      <c r="AB4" t="str">
        <f>IF(AA4&lt;&gt;"Yes","",IF(OR('Model output'!U3="",ISNUMBER(SEARCH("Not identified",'Model output'!U3))),"",'Model output'!U3))</f>
        <v/>
      </c>
      <c r="AC4" s="1" t="str">
        <f>IF(OR('Model output'!V3="", 'Model output'!V3="No", AND(ISERROR(SEARCH("Positive",'Model output'!V3)), ISNUMBER(SEARCH("Negative",'Model output'!V3))), AND(ISNUMBER(SEARCH("Uninvolved",'Model output'!V3)),NOT(ISNUMBER(SEARCH("margins involved",'Model output'!V3)))), ISNUMBER(SEARCH("not involved",'Model output'!V3)), ISNUMBER(SEARCH("None",'Model output'!V3)), ISNUMBER(SEARCH("Free",'Model output'!V3)), ISNUMBER(SEARCH("1 mm",'Model output'!V3)), ISNUMBER(SEARCH("0.1 CM",'Model output'!V3)), ISNUMBER(SEARCH("less than 0.2 mm",'Model output'!V3)), ISNUMBER(SEARCH("less than 0.5 mm",'Model output'!V3)), ISNUMBER(SEARCH("less than 1.0 mm",'Model output'!V3)), ISNUMBER(SEARCH("noted very close",'Model output'!V3)), ISNUMBER(SEARCH("abut",'Model output'!V3)), ISNUMBER(SEARCH("not mentioned",'Model output'!V3)), ISNUMBER(SEARCH("Cannot be assessed",'Model output'!V3)), ISNUMBER(SEARCH("Lymphocyte invasion - present",'Model output'!V3)), ISNUMBER(SEARCH("capsule",'Model output'!V3))), "negative", "positive")</f>
        <v>positive</v>
      </c>
      <c r="AE4" s="28" t="str" cm="1">
        <f t="array" ref="AE4">IF(OR(AC4="positive",Z4="positive",AND(OR(ISNUMBER(SEARCH("Follicular carcinoma",N4)),ISNUMBER(SEARCH("Follicular thyroid carcinoma",N4))),V4="extensive"),AND(AND(ISNUMBER(J4),J4&gt;0),AND(ISNUMBER(M4),M4&gt;3)),OR(H4="positive",AH4=1)),"high",IF(OR(ISNUMBER(SEARCH("lateral",G4,1)),ISNUMBER(SEARCH("positive",Y4,1)),ISNUMBER(SEARCH("tall",O4,1)),ISNUMBER(SEARCH("hobnail",O4,1)),ISNUMBER(SEARCH("cribriform",O4,1)),ISNUMBER(SEARCH("diffuse",O4,1)),ISNUMBER(SEARCH("columnar",O4,1)),ISNUMBER(SEARCH("solid",O4,1)),ISNUMBER(SEARCH("tall",N4,1)),ISNUMBER(SEARCH("hobnail",N4,1)),ISNUMBER(SEARCH("cribriform",N4,1)),ISNUMBER(SEARCH("diffuse",N4,1)),ISNUMBER(SEARCH("columnar",N4,1)),ISNUMBER(SEARCH("solid",N4,1)),AND(ISNUMBER(SEARCH("papillary",N4,1)),S4="positive"),AND(AND(ISNUMBER(J4),J4&gt;=5),M4=""),AND(AND(ISNUMBER(J4),J4&gt;=5),AND(ISNUMBER(M4),M4&gt;=1)),AND(ISNUMBER(SERACH("papillary",N4)),OR(Y4="positive",Z4="positive"), ISNUMBER(SEARCH("BRAF",AB4)))),"intermediate","low"))</f>
        <v>high</v>
      </c>
      <c r="AF4" s="29" t="str">
        <f t="shared" si="2"/>
        <v>2</v>
      </c>
      <c r="AG4" s="29" t="str">
        <f t="shared" si="3"/>
        <v>0</v>
      </c>
      <c r="AH4" s="29" t="str">
        <f t="shared" ref="AH4:AH67" si="11">IF(OR(H4="unknown"),"x",IF(H4="negative","0","1"))</f>
        <v>0</v>
      </c>
      <c r="AI4" s="35" t="str">
        <f t="shared" ref="AI4:AI67" si="12">IF(AND(B4&lt;55,AH4="0"),"I",
IF(AND(B4&lt;55,AH4="1"),"II",
IF(AH4="1","IVB",
IF(AND(AF4="4b",AH4="0"),"IVA",
IF(AND(AF4="4a",AH4="0"),"III",
IF(AND(OR(AF4="3a",AF4="3b",AF4="3"),AH4="0"),"II",
IF(AND(AF4="2",OR(AG4="1",AG4="1a",AG4="1b"),AH4="0"),"II",
IF(AND(OR(AF4="1a",AF4="1b",AF4="1"),OR(AG4="1",AG4="1a",AG4="1b"),AH4="0"),"II","I"
))))))))</f>
        <v>I</v>
      </c>
      <c r="AJ4" s="32" t="s">
        <v>711</v>
      </c>
      <c r="AK4" s="34" t="s">
        <v>935</v>
      </c>
      <c r="AL4" s="34" t="s">
        <v>933</v>
      </c>
      <c r="AM4" s="34" t="s">
        <v>936</v>
      </c>
      <c r="AN4" s="34" t="s">
        <v>66</v>
      </c>
      <c r="AO4" s="32">
        <f t="shared" si="4"/>
        <v>1</v>
      </c>
      <c r="AP4" s="34">
        <f t="shared" si="5"/>
        <v>1</v>
      </c>
      <c r="AQ4" s="34">
        <f t="shared" si="6"/>
        <v>1</v>
      </c>
      <c r="AR4" s="34">
        <f t="shared" si="7"/>
        <v>1</v>
      </c>
      <c r="AS4" s="35">
        <f t="shared" si="8"/>
        <v>1</v>
      </c>
      <c r="AT4" s="1"/>
    </row>
    <row r="5" spans="1:46">
      <c r="A5" t="str">
        <f>'Model output'!A4</f>
        <v>TCGA-BJ-A0ZA</v>
      </c>
      <c r="B5" s="26">
        <v>67</v>
      </c>
      <c r="C5" s="1" t="str">
        <f>IF(OR(ISNUMBER(SEARCH("0",'Model output'!D4)), ISNUMBER(SEARCH("1",'Model output'!D4)), ISNUMBER(SEARCH("1a",'Model output'!D4)), ISNUMBER(SEARCH("1b",'Model output'!D4)), ISNUMBER(SEARCH("2",'Model output'!D4)), ISNUMBER(SEARCH("3",'Model output'!D4)), ISNUMBER(SEARCH("4a",'Model output'!D4)), ISNUMBER(SEARCH("4b",'Model output'!D4))), IF(ISNUMBER(SEARCH("pT",'Model output'!D4)),IF(OR(ISNUMBER(SEARCH("a",'Model output'!D4)),ISNUMBER(SEARCH("b",'Model output'!D4))),MID(SUBSTITUTE('Model output'!D4," ",""),SEARCH("pT",'Model output'!D4)+2,2),MID(SUBSTITUTE('Model output'!D4," ",""),SEARCH("pT",'Model output'!D4)+2,1)),IF(ISNUMBER(SEARCH("T",'Model output'!D4)),IF(OR(ISNUMBER(SEARCH("a",'Model output'!D4)),ISNUMBER(SEARCH("b",'Model output'!D4))),MID(SUBSTITUTE('Model output'!D4," ",""),SEARCH("T",'Model output'!D4)+1,2),MID(SUBSTITUTE('Model output'!D4," ",""),SEARCH("T",'Model output'!D4)+1,1)),SUBSTITUTE('Model output'!D4," ",""))),"")</f>
        <v>2</v>
      </c>
      <c r="D5" s="1" t="str">
        <f>IF(ISNUMBER(SEARCH("lymph node",'Model output'!E4)),"1", IF(AND('Model output'!E4&lt;&gt;"",ISNUMBER('Model output'!E4),'Model output'!E4&gt;0),"1",IF(OR(ISNUMBER(SEARCH("0",'Model output'!E4)), ISNUMBER(SEARCH("1",'Model output'!E4)), ISNUMBER(SEARCH("1a",'Model output'!E4)), ISNUMBER(SEARCH("1b",'Model output'!E4)), ISNUMBER(SEARCH("X",'Model output'!E4))), IF(ISNUMBER(SEARCH("pN",'Model output'!E4)),IF(OR(ISNUMBER(SEARCH("a",'Model output'!E4)),ISNUMBER(SEARCH("b",'Model output'!E4))),MID(SUBSTITUTE('Model output'!E4," ",""),SEARCH("pN",'Model output'!E4)+2,2),MID(SUBSTITUTE('Model output'!E4," ",""),SEARCH("pN",'Model output'!E4)+2,1)),IF(ISNUMBER(SEARCH("N",'Model output'!E4)),IF(OR(ISNUMBER(SEARCH("a",'Model output'!E4)),ISNUMBER(SEARCH("b",'Model output'!E4))),MID(SUBSTITUTE('Model output'!E4," ",""),SEARCH("N",'Model output'!E4)+1,2),MID(SUBSTITUTE('Model output'!E4," ",""),SEARCH("N",'Model output'!E4)+1,1)),SUBSTITUTE('Model output'!E4," ",""))),"")))</f>
        <v>0</v>
      </c>
      <c r="E5" s="1" t="str">
        <f>IF(OR(ISNUMBER(SEARCH("Not applicable",'Model output'!F4)), ISNUMBER(SEARCH("N/A",'Model output'!F4))),"0",IF(OR(ISNUMBER(SEARCH("0",'Model output'!F4)), ISNUMBER(SEARCH("1",'Model output'!F4)), ISNUMBER(SEARCH("X",'Model output'!F4))), IF(ISNUMBER(SEARCH("pM",'Model output'!F4)),MID(SUBSTITUTE('Model output'!F4," ",""),SEARCH("pM",'Model output'!F4)+2,1),IF(ISNUMBER(SEARCH("M",'Model output'!F4)),MID(SUBSTITUTE('Model output'!F4," ",""),SEARCH("M",'Model output'!F4)+1,1),SUBSTITUTE('Model output'!F4," ",""))),""))</f>
        <v>X</v>
      </c>
      <c r="F5" t="str">
        <f t="shared" si="9"/>
        <v>negative</v>
      </c>
      <c r="G5" t="str">
        <f>IF(OR('Model output'!G4="",AND(ISNUMBER('Model output'!J4),'Model output'!J4&lt;1)),"",IF(OR(ISNUMBER(SEARCH("lateral",'Model output'!G4)),ISNUMBER(SEARCH("cervical",'Model output'!G4)),ISNUMBER(SEARCH("jugular",'Model output'!G4)),ISNUMBER(SEARCH("left neck",'Model output'!G4)),ISNUMBER(SEARCH("left anterior neck",'Model output'!G4)),ISNUMBER(SEARCH("left posterior neck",'Model output'!G4)),ISNUMBER(SEARCH("right neck",'Model output'!G4)),ISNUMBER(SEARCH("right anterior neck",'Model output'!G4)),ISNUMBER(SEARCH("right posterior neck",'Model output'!G4)),AND(ISNUMBER(SEARCH("level",'Model output'!G4)),OR(,ISNUMBER(SEARCH("II",'Model output'!G4)),ISNUMBER(SEARCH("two",'Model output'!G4)),AND(ISNUMBER(SEARCH("2",'Model output'!G4)),NOT(ISNUMBER(SEARCH("1 of 2",'Model output'!G4)))),ISNUMBER(SEARCH("III",'Model output'!G4)),AND(ISNUMBER(SEARCH("three",'Model output'!G4)),NOT(ISNUMBER(SEARCH("#3 (three)",'Model output'!G4)))),AND(ISNUMBER(SEARCH("3",'Model output'!G4)),NOT(ISNUMBER(SEARCH("#3 (three)",'Model output'!G4)))),ISNUMBER(SEARCH("IV",'Model output'!G4)),ISNUMBER(SEARCH("four",'Model output'!G4)),ISNUMBER(SEARCH("4",'Model output'!G4)),ISNUMBER(SEARCH("V ",'Model output'!G4)),ISNUMBER(SEARCH("five",'Model output'!G4)),ISNUMBER(SEARCH("5",'Model output'!G4))))), "lateral", "central"))</f>
        <v/>
      </c>
      <c r="H5" t="str">
        <f>IF('Model output'!H4="","negative",IF(OR(ISNUMBER(SEARCH("lymph node",'Model output'!H4)),ISNUMBER(SEARCH("gland",'Model output'!H4)),ISNUMBER(SEARCH("lobe",'Model output'!H4)),ISNUMBER(SEARCH("isthmus",'Model output'!H4)),ISNUMBER(SEARCH("mediastinum",'Model output'!H4)),ISNUMBER(SEARCH("Not mentioned",'Model output'!H4)), ISNUMBER(SEARCH("Not applicable",'Model output'!H4)), ISNUMBER(SEARCH("paratracheal",'Model output'!H4)),ISNUMBER(SEARCH("fibroadipose tissue",'Model output'!H4)),ISNUMBER(SEARCH("thyroid node",'Model output'!H4)),ISNUMBER(SEARCH("skeletal muscle",'Model output'!H4)),ISNUMBER(SEARCH("right",'Model output'!H4)),ISNUMBER(SEARCH("left",'Model output'!H4)),ISNUMBER(SEARCH("Not specified",'Model output'!H4)),ISNUMBER(SEARCH("N/A",'Model output'!H4))),"negative","positive"))</f>
        <v>negative</v>
      </c>
      <c r="I5">
        <f>IF(OR('Model output'!I4="",'Model output'!I4="Not answered",'Model output'!I4="Not mentioned"),"",IF(ISNUMBER('Model output'!I4),'Model output'!I4,1))</f>
        <v>2</v>
      </c>
      <c r="J5">
        <f>IF(OR('Model output'!J4="",'Model output'!J4="Not answered",'Model output'!J4="Not mentioned"),"",IF(AND(ISNUMBER('Model output'!J4),'Model output'!J4&lt;=I5),'Model output'!J4,IF(AND(ISNUMBER('Model output'!J4), 'Model output'!J4&gt;=DATE(2024,1,1)), MIN(DAY('Model output'!J4), MONTH('Model output'!J4), YEAR('Model output'!J4)), IF(ISNUMBER(SEARCH("0/",'Model output'!J4)),0,IF(ISNUMBER(SEARCH("/",'Model output'!J4)), VALUE(LEFT('Model output'!J4, SEARCH("/",'Model output'!J4)-1)),1)))))</f>
        <v>0</v>
      </c>
      <c r="K5" t="str" cm="1">
        <f t="array" ref="K5">IF(COUNT(FIND({0,1,2,3,4,5,6,7,8,9},'Model output'!K4))&gt;0,'Model output'!K4,"")</f>
        <v/>
      </c>
      <c r="L5" s="8" t="str">
        <f t="shared" si="1"/>
        <v/>
      </c>
      <c r="M5" t="str" cm="1">
        <f t="array" ref="M5">IF(L5="","",IF(ISNUMBER(SEARCH("cm",L5)),MAX(VALUE(SUBSTITUTE(_xlfn.FILTERXML("&lt;t&gt;&lt;s&gt;"&amp;SUBSTITUTE(L5,",","&lt;/s&gt;&lt;s&gt;")&amp;"&lt;/s&gt;&lt;/t&gt;","//s"),"cm",""))),MAX(VALUE(SUBSTITUTE(_xlfn.FILTERXML("&lt;t&gt;&lt;s&gt;"&amp;SUBSTITUTE(L5,",","&lt;/s&gt;&lt;s&gt;")&amp;"&lt;/s&gt;&lt;/t&gt;","//s"),"mm","")))/10))</f>
        <v/>
      </c>
      <c r="N5" t="str">
        <f>IF('Model output'!L4="","",'Model output'!L4)</f>
        <v>Papillary carcinoma, follicular variant</v>
      </c>
      <c r="O5" t="str">
        <f>IF('Model output'!M4="","",'Model output'!M4)</f>
        <v/>
      </c>
      <c r="P5" t="str">
        <f>IF('Model output'!N4="","",'Model output'!N4)</f>
        <v>3 cm</v>
      </c>
      <c r="Q5" t="str">
        <f t="shared" si="10"/>
        <v>3cm</v>
      </c>
      <c r="R5" cm="1">
        <f t="array" ref="R5">IF(Q5="","",IF(ISNUMBER(SEARCH("cm",Q5)),MAX(VALUE(SUBSTITUTE(_xlfn.FILTERXML("&lt;t&gt;&lt;s&gt;"&amp;SUBSTITUTE(Q5,",","&lt;/s&gt;&lt;s&gt;")&amp;"&lt;/s&gt;&lt;/t&gt;","//s"),"cm",""))),MAX(VALUE(SUBSTITUTE(_xlfn.FILTERXML("&lt;t&gt;&lt;s&gt;"&amp;SUBSTITUTE(Q5,",","&lt;/s&gt;&lt;s&gt;")&amp;"&lt;/s&gt;&lt;/t&gt;","//s"),"mm","")))/10))</f>
        <v>3</v>
      </c>
      <c r="S5" t="str">
        <f>IF(OR('Model output'!P4="",ISNUMBER(SEARCH("Not identified", 'Model output'!P4)),ISNUMBER(SEARCH("Absent",'Model output'!P4)),AND(ISNUMBER(SEARCH("No",'Model output'!P4)),NOT(ISNUMBER(SEARCH("diagnostic",'Model output'!P4)))),ISNUMBER(SEARCH("Negative",'Model output'!P4))),"negative","positive")</f>
        <v>negative</v>
      </c>
      <c r="T5">
        <f>IF('Model output'!O4="","",'Model output'!O4)</f>
        <v>2</v>
      </c>
      <c r="U5" t="str">
        <f>IF('Model output'!Q4&lt;&gt;"",'Model output'!Q4,IF('Classification result'!S5="positive",IF(ISNUMBER(SEARCH("single",'Model output'!P4)),1,IF(OR(ISNUMBER(SEARCH("&lt;4",'Model output'!P4)),ISNUMBER(SEARCH("&lt; 4",'Model output'!P4)),ISNUMBER(SEARCH("less than 4",'Model output'!P4))),"&lt;4",IF(OR(ISNUMBER(SEARCH("&gt;4",'Model output'!P4)),ISNUMBER(SEARCH("&gt; 4",'Model output'!P4)),ISNUMBER(SEARCH("4 or more",'Model output'!P4))),"&gt;4",""))), ""))</f>
        <v/>
      </c>
      <c r="V5" t="str">
        <f>IF(S5="negative","",IF(OR(ISNUMBER(SEARCH("Focal",'Model output'!P4)),'Classification result'!U5&lt;4,ISNUMBER(SEARCH("Focal",'Classification result'!U5)),ISNUMBER(SEARCH("&lt;4",'Classification result'!U5)),ISNUMBER(SEARCH("&lt; 4",'Classification result'!U5))),"minimal", IF(OR(ISNUMBER(SEARCH("Extensive",'Model output'!P4)),ISNUMBER(SEARCH("Extensive",'Classification result'!U5)),ISNUMBER(SEARCH("&gt;4",'Classification result'!U5)),ISNUMBER(SEARCH("&gt; 4",'Classification result'!U5)),ISNUMBER(SEARCH("4 or more",'Classification result'!U5))),"extensive","")))</f>
        <v/>
      </c>
      <c r="W5" t="str">
        <f>IF(OR('Model output'!R4="",ISNUMBER(SEARCH("Not identified", 'Model output'!R4)),ISNUMBER(SEARCH("Absent",'Model output'!R4)),ISNUMBER(SEARCH("No",'Model output'!R4)),ISNUMBER(SEARCH("Negative",'Model output'!R4)),ISNUMBER(SEARCH("None seen",'Model output'!R4)),ISNUMBER(SEARCH("Free",'Model output'!R4)),ISNUMBER(SEARCH("Cannot be assessed",'Model output'!R4))),"negative","positive")</f>
        <v>negative</v>
      </c>
      <c r="X5" s="15" t="str">
        <f>IF('Model output'!S4="","",'Model output'!S4)</f>
        <v>Not mentioned</v>
      </c>
      <c r="Y5" t="str">
        <f>IF(OR('Model output'!S4="",ISNUMBER(SEARCH("Absent",'Model output'!S4)),ISNUMBER(SEARCH("Not identified",'Model output'!S4)),AND(ISNUMBER(SEARCH("No",'Model output'!S4)),NOT(ISNUMBER(SEARCH("carcinoma",'Model output'!S4)))),ISNUMBER(SEARCH("confined to the thyroid",'Model output'!S4)),ISNUMBER(SEARCH("negative",'Model output'!S4))),"negative",IF(Z5="positive","gETE", "positive"))</f>
        <v>negative</v>
      </c>
      <c r="Z5" t="str">
        <f>IF(OR('Model output'!S4="",ISNUMBER(SEARCH("Absent",'Model output'!S4)),ISNUMBER(SEARCH("Not identified",'Model output'!S4)),ISNUMBER(SEARCH("No",'Model output'!S4)),ISNUMBER(SEARCH("Minimal",'Model output'!S4)),ISNUMBER(SEARCH("negative",'Model output'!S4))),"negative",IF(OR(ISNUMBER(SEARCH("extensive",X5)),ISNUMBER(SEARCH("skeletal muscle",X5)),ISNUMBER(SEARCH("larynx",X5)),ISNUMBER(SEARCH("trachea",X5)),ISNUMBER(SEARCH("esophagus",X5)),ISNUMBER(SEARCH("recurrent laryngeal nerve",X5))),"positive","negative"))</f>
        <v>negative</v>
      </c>
      <c r="AA5" t="str">
        <f>IF('Model output'!T4="","",IF('Model output'!T4="Not mentioned", "No", "Yes"))</f>
        <v/>
      </c>
      <c r="AB5" t="str">
        <f>IF(AA5&lt;&gt;"Yes","",IF(OR('Model output'!U4="",ISNUMBER(SEARCH("Not identified",'Model output'!U4))),"",'Model output'!U4))</f>
        <v/>
      </c>
      <c r="AC5" s="1" t="str">
        <f>IF(OR('Model output'!V4="", 'Model output'!V4="No", AND(ISERROR(SEARCH("Positive",'Model output'!V4)), ISNUMBER(SEARCH("Negative",'Model output'!V4))), AND(ISNUMBER(SEARCH("Uninvolved",'Model output'!V4)),NOT(ISNUMBER(SEARCH("margins involved",'Model output'!V4)))), ISNUMBER(SEARCH("not involved",'Model output'!V4)), ISNUMBER(SEARCH("None",'Model output'!V4)), ISNUMBER(SEARCH("Free",'Model output'!V4)), ISNUMBER(SEARCH("1 mm",'Model output'!V4)), ISNUMBER(SEARCH("0.1 CM",'Model output'!V4)), ISNUMBER(SEARCH("less than 0.2 mm",'Model output'!V4)), ISNUMBER(SEARCH("less than 0.5 mm",'Model output'!V4)), ISNUMBER(SEARCH("less than 1.0 mm",'Model output'!V4)), ISNUMBER(SEARCH("noted very close",'Model output'!V4)), ISNUMBER(SEARCH("abut",'Model output'!V4)), ISNUMBER(SEARCH("not mentioned",'Model output'!V4)), ISNUMBER(SEARCH("Cannot be assessed",'Model output'!V4)), ISNUMBER(SEARCH("Lymphocyte invasion - present",'Model output'!V4)), ISNUMBER(SEARCH("capsule",'Model output'!V4))), "negative", "positive")</f>
        <v>negative</v>
      </c>
      <c r="AE5" s="28" t="str" cm="1">
        <f t="array" aca="1" ref="AE5" ca="1">IF(OR(AC5="positive",Z5="positive",AND(OR(ISNUMBER(SEARCH("Follicular carcinoma",N5)),ISNUMBER(SEARCH("Follicular thyroid carcinoma",N5))),V5="extensive"),AND(AND(ISNUMBER(J5),J5&gt;0),AND(ISNUMBER(M5),M5&gt;3)),OR(H5="positive",AH5=1)),"high",IF(OR(ISNUMBER(SEARCH("lateral",G5,1)),ISNUMBER(SEARCH("positive",Y5,1)),ISNUMBER(SEARCH("tall",O5,1)),ISNUMBER(SEARCH("hobnail",O5,1)),ISNUMBER(SEARCH("cribriform",O5,1)),ISNUMBER(SEARCH("diffuse",O5,1)),ISNUMBER(SEARCH("columnar",O5,1)),ISNUMBER(SEARCH("solid",O5,1)),ISNUMBER(SEARCH("tall",N5,1)),ISNUMBER(SEARCH("hobnail",N5,1)),ISNUMBER(SEARCH("cribriform",N5,1)),ISNUMBER(SEARCH("diffuse",N5,1)),ISNUMBER(SEARCH("columnar",N5,1)),ISNUMBER(SEARCH("solid",N5,1)),AND(ISNUMBER(SEARCH("papillary",N5,1)),S5="positive"),AND(AND(ISNUMBER(J5),J5&gt;=5),M5=""),AND(AND(ISNUMBER(J5),J5&gt;=5),AND(ISNUMBER(M5),M5&gt;=1)),AND(ISNUMBER(SERACH("papillary",N5)),OR(Y5="positive",Z5="positive"), ISNUMBER(SEARCH("BRAF",AB5)))),"intermediate","low"))</f>
        <v>low</v>
      </c>
      <c r="AF5" s="29" t="str">
        <f t="shared" si="2"/>
        <v>2</v>
      </c>
      <c r="AG5" s="29" t="str">
        <f t="shared" si="3"/>
        <v>0</v>
      </c>
      <c r="AH5" s="29" t="str">
        <f t="shared" si="11"/>
        <v>0</v>
      </c>
      <c r="AI5" s="35" t="str">
        <f t="shared" si="12"/>
        <v>I</v>
      </c>
      <c r="AJ5" s="32" t="s">
        <v>713</v>
      </c>
      <c r="AK5" s="34" t="s">
        <v>935</v>
      </c>
      <c r="AL5" s="34" t="s">
        <v>933</v>
      </c>
      <c r="AM5" s="34" t="s">
        <v>936</v>
      </c>
      <c r="AN5" s="34" t="s">
        <v>66</v>
      </c>
      <c r="AO5" s="32">
        <f t="shared" ca="1" si="4"/>
        <v>1</v>
      </c>
      <c r="AP5" s="34">
        <f t="shared" si="5"/>
        <v>1</v>
      </c>
      <c r="AQ5" s="34">
        <f t="shared" si="6"/>
        <v>1</v>
      </c>
      <c r="AR5" s="34">
        <f t="shared" si="7"/>
        <v>1</v>
      </c>
      <c r="AS5" s="35">
        <f t="shared" si="8"/>
        <v>1</v>
      </c>
      <c r="AT5" s="1"/>
    </row>
    <row r="6" spans="1:46">
      <c r="A6" t="str">
        <f>'Model output'!A5</f>
        <v>TCGA-BJ-A0ZC</v>
      </c>
      <c r="B6" s="26">
        <v>55</v>
      </c>
      <c r="C6" s="1" t="str">
        <f>IF(OR(ISNUMBER(SEARCH("0",'Model output'!D5)), ISNUMBER(SEARCH("1",'Model output'!D5)), ISNUMBER(SEARCH("1a",'Model output'!D5)), ISNUMBER(SEARCH("1b",'Model output'!D5)), ISNUMBER(SEARCH("2",'Model output'!D5)), ISNUMBER(SEARCH("3",'Model output'!D5)), ISNUMBER(SEARCH("4a",'Model output'!D5)), ISNUMBER(SEARCH("4b",'Model output'!D5))), IF(ISNUMBER(SEARCH("pT",'Model output'!D5)),IF(OR(ISNUMBER(SEARCH("a",'Model output'!D5)),ISNUMBER(SEARCH("b",'Model output'!D5))),MID(SUBSTITUTE('Model output'!D5," ",""),SEARCH("pT",'Model output'!D5)+2,2),MID(SUBSTITUTE('Model output'!D5," ",""),SEARCH("pT",'Model output'!D5)+2,1)),IF(ISNUMBER(SEARCH("T",'Model output'!D5)),IF(OR(ISNUMBER(SEARCH("a",'Model output'!D5)),ISNUMBER(SEARCH("b",'Model output'!D5))),MID(SUBSTITUTE('Model output'!D5," ",""),SEARCH("T",'Model output'!D5)+1,2),MID(SUBSTITUTE('Model output'!D5," ",""),SEARCH("T",'Model output'!D5)+1,1)),SUBSTITUTE('Model output'!D5," ",""))),"")</f>
        <v>1</v>
      </c>
      <c r="D6" s="1" t="str">
        <f>IF(ISNUMBER(SEARCH("lymph node",'Model output'!E5)),"1", IF(AND('Model output'!E5&lt;&gt;"",ISNUMBER('Model output'!E5),'Model output'!E5&gt;0),"1",IF(OR(ISNUMBER(SEARCH("0",'Model output'!E5)), ISNUMBER(SEARCH("1",'Model output'!E5)), ISNUMBER(SEARCH("1a",'Model output'!E5)), ISNUMBER(SEARCH("1b",'Model output'!E5)), ISNUMBER(SEARCH("X",'Model output'!E5))), IF(ISNUMBER(SEARCH("pN",'Model output'!E5)),IF(OR(ISNUMBER(SEARCH("a",'Model output'!E5)),ISNUMBER(SEARCH("b",'Model output'!E5))),MID(SUBSTITUTE('Model output'!E5," ",""),SEARCH("pN",'Model output'!E5)+2,2),MID(SUBSTITUTE('Model output'!E5," ",""),SEARCH("pN",'Model output'!E5)+2,1)),IF(ISNUMBER(SEARCH("N",'Model output'!E5)),IF(OR(ISNUMBER(SEARCH("a",'Model output'!E5)),ISNUMBER(SEARCH("b",'Model output'!E5))),MID(SUBSTITUTE('Model output'!E5," ",""),SEARCH("N",'Model output'!E5)+1,2),MID(SUBSTITUTE('Model output'!E5," ",""),SEARCH("N",'Model output'!E5)+1,1)),SUBSTITUTE('Model output'!E5," ",""))),"")))</f>
        <v>X</v>
      </c>
      <c r="E6" s="1" t="str">
        <f>IF(OR(ISNUMBER(SEARCH("Not applicable",'Model output'!F5)), ISNUMBER(SEARCH("N/A",'Model output'!F5))),"0",IF(OR(ISNUMBER(SEARCH("0",'Model output'!F5)), ISNUMBER(SEARCH("1",'Model output'!F5)), ISNUMBER(SEARCH("X",'Model output'!F5))), IF(ISNUMBER(SEARCH("pM",'Model output'!F5)),MID(SUBSTITUTE('Model output'!F5," ",""),SEARCH("pM",'Model output'!F5)+2,1),IF(ISNUMBER(SEARCH("M",'Model output'!F5)),MID(SUBSTITUTE('Model output'!F5," ",""),SEARCH("M",'Model output'!F5)+1,1),SUBSTITUTE('Model output'!F5," ",""))),""))</f>
        <v>X</v>
      </c>
      <c r="F6" t="str">
        <f t="shared" si="9"/>
        <v>negative</v>
      </c>
      <c r="G6" t="str">
        <f>IF(OR('Model output'!G5="",AND(ISNUMBER('Model output'!J5),'Model output'!J5&lt;1)),"",IF(OR(ISNUMBER(SEARCH("lateral",'Model output'!G5)),ISNUMBER(SEARCH("cervical",'Model output'!G5)),ISNUMBER(SEARCH("jugular",'Model output'!G5)),ISNUMBER(SEARCH("left neck",'Model output'!G5)),ISNUMBER(SEARCH("left anterior neck",'Model output'!G5)),ISNUMBER(SEARCH("left posterior neck",'Model output'!G5)),ISNUMBER(SEARCH("right neck",'Model output'!G5)),ISNUMBER(SEARCH("right anterior neck",'Model output'!G5)),ISNUMBER(SEARCH("right posterior neck",'Model output'!G5)),AND(ISNUMBER(SEARCH("level",'Model output'!G5)),OR(,ISNUMBER(SEARCH("II",'Model output'!G5)),ISNUMBER(SEARCH("two",'Model output'!G5)),AND(ISNUMBER(SEARCH("2",'Model output'!G5)),NOT(ISNUMBER(SEARCH("1 of 2",'Model output'!G5)))),ISNUMBER(SEARCH("III",'Model output'!G5)),AND(ISNUMBER(SEARCH("three",'Model output'!G5)),NOT(ISNUMBER(SEARCH("#3 (three)",'Model output'!G5)))),AND(ISNUMBER(SEARCH("3",'Model output'!G5)),NOT(ISNUMBER(SEARCH("#3 (three)",'Model output'!G5)))),ISNUMBER(SEARCH("IV",'Model output'!G5)),ISNUMBER(SEARCH("four",'Model output'!G5)),ISNUMBER(SEARCH("4",'Model output'!G5)),ISNUMBER(SEARCH("V ",'Model output'!G5)),ISNUMBER(SEARCH("five",'Model output'!G5)),ISNUMBER(SEARCH("5",'Model output'!G5))))), "lateral", "central"))</f>
        <v/>
      </c>
      <c r="H6" t="str">
        <f>IF('Model output'!H5="","negative",IF(OR(ISNUMBER(SEARCH("lymph node",'Model output'!H5)),ISNUMBER(SEARCH("gland",'Model output'!H5)),ISNUMBER(SEARCH("lobe",'Model output'!H5)),ISNUMBER(SEARCH("isthmus",'Model output'!H5)),ISNUMBER(SEARCH("mediastinum",'Model output'!H5)),ISNUMBER(SEARCH("Not mentioned",'Model output'!H5)), ISNUMBER(SEARCH("Not applicable",'Model output'!H5)), ISNUMBER(SEARCH("paratracheal",'Model output'!H5)),ISNUMBER(SEARCH("fibroadipose tissue",'Model output'!H5)),ISNUMBER(SEARCH("thyroid node",'Model output'!H5)),ISNUMBER(SEARCH("skeletal muscle",'Model output'!H5)),ISNUMBER(SEARCH("right",'Model output'!H5)),ISNUMBER(SEARCH("left",'Model output'!H5)),ISNUMBER(SEARCH("Not specified",'Model output'!H5)),ISNUMBER(SEARCH("N/A",'Model output'!H5))),"negative","positive"))</f>
        <v>negative</v>
      </c>
      <c r="I6" t="str">
        <f>IF(OR('Model output'!I5="",'Model output'!I5="Not answered",'Model output'!I5="Not mentioned"),"",IF(ISNUMBER('Model output'!I5),'Model output'!I5,1))</f>
        <v/>
      </c>
      <c r="J6" t="str">
        <f>IF(OR('Model output'!J5="",'Model output'!J5="Not answered",'Model output'!J5="Not mentioned"),"",IF(AND(ISNUMBER('Model output'!J5),'Model output'!J5&lt;=I6),'Model output'!J5,IF(AND(ISNUMBER('Model output'!J5), 'Model output'!J5&gt;=DATE(2024,1,1)), MIN(DAY('Model output'!J5), MONTH('Model output'!J5), YEAR('Model output'!J5)), IF(ISNUMBER(SEARCH("0/",'Model output'!J5)),0,IF(ISNUMBER(SEARCH("/",'Model output'!J5)), VALUE(LEFT('Model output'!J5, SEARCH("/",'Model output'!J5)-1)),1)))))</f>
        <v/>
      </c>
      <c r="K6" t="str" cm="1">
        <f t="array" ref="K6">IF(COUNT(FIND({0,1,2,3,4,5,6,7,8,9},'Model output'!K5))&gt;0,'Model output'!K5,"")</f>
        <v/>
      </c>
      <c r="L6" s="8" t="str">
        <f t="shared" si="1"/>
        <v/>
      </c>
      <c r="M6" t="str" cm="1">
        <f t="array" ref="M6">IF(L6="","",IF(ISNUMBER(SEARCH("cm",L6)),MAX(VALUE(SUBSTITUTE(_xlfn.FILTERXML("&lt;t&gt;&lt;s&gt;"&amp;SUBSTITUTE(L6,",","&lt;/s&gt;&lt;s&gt;")&amp;"&lt;/s&gt;&lt;/t&gt;","//s"),"cm",""))),MAX(VALUE(SUBSTITUTE(_xlfn.FILTERXML("&lt;t&gt;&lt;s&gt;"&amp;SUBSTITUTE(L6,",","&lt;/s&gt;&lt;s&gt;")&amp;"&lt;/s&gt;&lt;/t&gt;","//s"),"mm","")))/10))</f>
        <v/>
      </c>
      <c r="N6" t="str">
        <f>IF('Model output'!L5="","",'Model output'!L5)</f>
        <v>Papillary</v>
      </c>
      <c r="O6" t="str">
        <f>IF('Model output'!M5="","",'Model output'!M5)</f>
        <v>Follicular Variant</v>
      </c>
      <c r="P6" t="str">
        <f>IF('Model output'!N5="","",'Model output'!N5)</f>
        <v>0.4 cm</v>
      </c>
      <c r="Q6" t="str">
        <f t="shared" si="10"/>
        <v>0.4cm</v>
      </c>
      <c r="R6" cm="1">
        <f t="array" ref="R6">IF(Q6="","",IF(ISNUMBER(SEARCH("cm",Q6)),MAX(VALUE(SUBSTITUTE(_xlfn.FILTERXML("&lt;t&gt;&lt;s&gt;"&amp;SUBSTITUTE(Q6,",","&lt;/s&gt;&lt;s&gt;")&amp;"&lt;/s&gt;&lt;/t&gt;","//s"),"cm",""))),MAX(VALUE(SUBSTITUTE(_xlfn.FILTERXML("&lt;t&gt;&lt;s&gt;"&amp;SUBSTITUTE(Q6,",","&lt;/s&gt;&lt;s&gt;")&amp;"&lt;/s&gt;&lt;/t&gt;","//s"),"mm","")))/10))</f>
        <v>0.4</v>
      </c>
      <c r="S6" t="str">
        <f>IF(OR('Model output'!P5="",ISNUMBER(SEARCH("Not identified", 'Model output'!P5)),ISNUMBER(SEARCH("Absent",'Model output'!P5)),AND(ISNUMBER(SEARCH("No",'Model output'!P5)),NOT(ISNUMBER(SEARCH("diagnostic",'Model output'!P5)))),ISNUMBER(SEARCH("Negative",'Model output'!P5))),"negative","positive")</f>
        <v>negative</v>
      </c>
      <c r="T6">
        <f>IF('Model output'!O5="","",'Model output'!O5)</f>
        <v>1</v>
      </c>
      <c r="U6" t="str">
        <f>IF('Model output'!Q5&lt;&gt;"",'Model output'!Q5,IF('Classification result'!S6="positive",IF(ISNUMBER(SEARCH("single",'Model output'!P5)),1,IF(OR(ISNUMBER(SEARCH("&lt;4",'Model output'!P5)),ISNUMBER(SEARCH("&lt; 4",'Model output'!P5)),ISNUMBER(SEARCH("less than 4",'Model output'!P5))),"&lt;4",IF(OR(ISNUMBER(SEARCH("&gt;4",'Model output'!P5)),ISNUMBER(SEARCH("&gt; 4",'Model output'!P5)),ISNUMBER(SEARCH("4 or more",'Model output'!P5))),"&gt;4",""))), ""))</f>
        <v/>
      </c>
      <c r="V6" t="str">
        <f>IF(S6="negative","",IF(OR(ISNUMBER(SEARCH("Focal",'Model output'!P5)),'Classification result'!U6&lt;4,ISNUMBER(SEARCH("Focal",'Classification result'!U6)),ISNUMBER(SEARCH("&lt;4",'Classification result'!U6)),ISNUMBER(SEARCH("&lt; 4",'Classification result'!U6))),"minimal", IF(OR(ISNUMBER(SEARCH("Extensive",'Model output'!P5)),ISNUMBER(SEARCH("Extensive",'Classification result'!U6)),ISNUMBER(SEARCH("&gt;4",'Classification result'!U6)),ISNUMBER(SEARCH("&gt; 4",'Classification result'!U6)),ISNUMBER(SEARCH("4 or more",'Classification result'!U6))),"extensive","")))</f>
        <v/>
      </c>
      <c r="W6" t="str">
        <f>IF(OR('Model output'!R5="",ISNUMBER(SEARCH("Not identified", 'Model output'!R5)),ISNUMBER(SEARCH("Absent",'Model output'!R5)),ISNUMBER(SEARCH("No",'Model output'!R5)),ISNUMBER(SEARCH("Negative",'Model output'!R5)),ISNUMBER(SEARCH("None seen",'Model output'!R5)),ISNUMBER(SEARCH("Free",'Model output'!R5)),ISNUMBER(SEARCH("Cannot be assessed",'Model output'!R5))),"negative","positive")</f>
        <v>negative</v>
      </c>
      <c r="X6" s="15" t="str">
        <f>IF('Model output'!S5="","",'Model output'!S5)</f>
        <v>Absent</v>
      </c>
      <c r="Y6" t="str">
        <f>IF(OR('Model output'!S5="",ISNUMBER(SEARCH("Absent",'Model output'!S5)),ISNUMBER(SEARCH("Not identified",'Model output'!S5)),AND(ISNUMBER(SEARCH("No",'Model output'!S5)),NOT(ISNUMBER(SEARCH("carcinoma",'Model output'!S5)))),ISNUMBER(SEARCH("confined to the thyroid",'Model output'!S5)),ISNUMBER(SEARCH("negative",'Model output'!S5))),"negative",IF(Z6="positive","gETE", "positive"))</f>
        <v>negative</v>
      </c>
      <c r="Z6" t="str">
        <f>IF(OR('Model output'!S5="",ISNUMBER(SEARCH("Absent",'Model output'!S5)),ISNUMBER(SEARCH("Not identified",'Model output'!S5)),ISNUMBER(SEARCH("No",'Model output'!S5)),ISNUMBER(SEARCH("Minimal",'Model output'!S5)),ISNUMBER(SEARCH("negative",'Model output'!S5))),"negative",IF(OR(ISNUMBER(SEARCH("extensive",X6)),ISNUMBER(SEARCH("skeletal muscle",X6)),ISNUMBER(SEARCH("larynx",X6)),ISNUMBER(SEARCH("trachea",X6)),ISNUMBER(SEARCH("esophagus",X6)),ISNUMBER(SEARCH("recurrent laryngeal nerve",X6))),"positive","negative"))</f>
        <v>negative</v>
      </c>
      <c r="AA6" t="str">
        <f>IF('Model output'!T5="","",IF('Model output'!T5="Not mentioned", "No", "Yes"))</f>
        <v>Yes</v>
      </c>
      <c r="AB6" t="str">
        <f>IF(AA6&lt;&gt;"Yes","",IF(OR('Model output'!U5="",ISNUMBER(SEARCH("Not identified",'Model output'!U5))),"",'Model output'!U5))</f>
        <v/>
      </c>
      <c r="AC6" s="1" t="str">
        <f>IF(OR('Model output'!V5="", 'Model output'!V5="No", AND(ISERROR(SEARCH("Positive",'Model output'!V5)), ISNUMBER(SEARCH("Negative",'Model output'!V5))), AND(ISNUMBER(SEARCH("Uninvolved",'Model output'!V5)),NOT(ISNUMBER(SEARCH("margins involved",'Model output'!V5)))), ISNUMBER(SEARCH("not involved",'Model output'!V5)), ISNUMBER(SEARCH("None",'Model output'!V5)), ISNUMBER(SEARCH("Free",'Model output'!V5)), ISNUMBER(SEARCH("1 mm",'Model output'!V5)), ISNUMBER(SEARCH("0.1 CM",'Model output'!V5)), ISNUMBER(SEARCH("less than 0.2 mm",'Model output'!V5)), ISNUMBER(SEARCH("less than 0.5 mm",'Model output'!V5)), ISNUMBER(SEARCH("less than 1.0 mm",'Model output'!V5)), ISNUMBER(SEARCH("noted very close",'Model output'!V5)), ISNUMBER(SEARCH("abut",'Model output'!V5)), ISNUMBER(SEARCH("not mentioned",'Model output'!V5)), ISNUMBER(SEARCH("Cannot be assessed",'Model output'!V5)), ISNUMBER(SEARCH("Lymphocyte invasion - present",'Model output'!V5)), ISNUMBER(SEARCH("capsule",'Model output'!V5))), "negative", "positive")</f>
        <v>negative</v>
      </c>
      <c r="AE6" s="28" t="str" cm="1">
        <f t="array" aca="1" ref="AE6" ca="1">IF(OR(AC6="positive",Z6="positive",AND(OR(ISNUMBER(SEARCH("Follicular carcinoma",N6)),ISNUMBER(SEARCH("Follicular thyroid carcinoma",N6))),V6="extensive"),AND(AND(ISNUMBER(J6),J6&gt;0),AND(ISNUMBER(M6),M6&gt;3)),OR(H6="positive",AH6=1)),"high",IF(OR(ISNUMBER(SEARCH("lateral",G6,1)),ISNUMBER(SEARCH("positive",Y6,1)),ISNUMBER(SEARCH("tall",O6,1)),ISNUMBER(SEARCH("hobnail",O6,1)),ISNUMBER(SEARCH("cribriform",O6,1)),ISNUMBER(SEARCH("diffuse",O6,1)),ISNUMBER(SEARCH("columnar",O6,1)),ISNUMBER(SEARCH("solid",O6,1)),ISNUMBER(SEARCH("tall",N6,1)),ISNUMBER(SEARCH("hobnail",N6,1)),ISNUMBER(SEARCH("cribriform",N6,1)),ISNUMBER(SEARCH("diffuse",N6,1)),ISNUMBER(SEARCH("columnar",N6,1)),ISNUMBER(SEARCH("solid",N6,1)),AND(ISNUMBER(SEARCH("papillary",N6,1)),S6="positive"),AND(AND(ISNUMBER(J6),J6&gt;=5),M6=""),AND(AND(ISNUMBER(J6),J6&gt;=5),AND(ISNUMBER(M6),M6&gt;=1)),AND(ISNUMBER(SERACH("papillary",N6)),OR(Y6="positive",Z6="positive"), ISNUMBER(SEARCH("BRAF",AB6)))),"intermediate","low"))</f>
        <v>low</v>
      </c>
      <c r="AF6" s="29" t="str">
        <f t="shared" si="2"/>
        <v>1a</v>
      </c>
      <c r="AG6" s="29" t="str">
        <f t="shared" si="3"/>
        <v>0</v>
      </c>
      <c r="AH6" s="29" t="str">
        <f t="shared" si="11"/>
        <v>0</v>
      </c>
      <c r="AI6" s="35" t="str">
        <f t="shared" si="12"/>
        <v>I</v>
      </c>
      <c r="AJ6" s="32" t="s">
        <v>713</v>
      </c>
      <c r="AK6" s="34" t="s">
        <v>617</v>
      </c>
      <c r="AL6" s="34" t="s">
        <v>936</v>
      </c>
      <c r="AM6" s="34" t="s">
        <v>936</v>
      </c>
      <c r="AN6" s="34" t="s">
        <v>66</v>
      </c>
      <c r="AO6" s="32">
        <f t="shared" ca="1" si="4"/>
        <v>1</v>
      </c>
      <c r="AP6" s="34">
        <f t="shared" si="5"/>
        <v>1</v>
      </c>
      <c r="AQ6" s="34">
        <f t="shared" si="6"/>
        <v>1</v>
      </c>
      <c r="AR6" s="34">
        <f t="shared" si="7"/>
        <v>1</v>
      </c>
      <c r="AS6" s="35">
        <f t="shared" si="8"/>
        <v>1</v>
      </c>
      <c r="AT6" s="1"/>
    </row>
    <row r="7" spans="1:46">
      <c r="A7" t="str">
        <f>'Model output'!A6</f>
        <v>TCGA-BJ-A0ZH</v>
      </c>
      <c r="B7" s="26">
        <v>52</v>
      </c>
      <c r="C7" s="1" t="str">
        <f>IF(OR(ISNUMBER(SEARCH("0",'Model output'!D6)), ISNUMBER(SEARCH("1",'Model output'!D6)), ISNUMBER(SEARCH("1a",'Model output'!D6)), ISNUMBER(SEARCH("1b",'Model output'!D6)), ISNUMBER(SEARCH("2",'Model output'!D6)), ISNUMBER(SEARCH("3",'Model output'!D6)), ISNUMBER(SEARCH("4a",'Model output'!D6)), ISNUMBER(SEARCH("4b",'Model output'!D6))), IF(ISNUMBER(SEARCH("pT",'Model output'!D6)),IF(OR(ISNUMBER(SEARCH("a",'Model output'!D6)),ISNUMBER(SEARCH("b",'Model output'!D6))),MID(SUBSTITUTE('Model output'!D6," ",""),SEARCH("pT",'Model output'!D6)+2,2),MID(SUBSTITUTE('Model output'!D6," ",""),SEARCH("pT",'Model output'!D6)+2,1)),IF(ISNUMBER(SEARCH("T",'Model output'!D6)),IF(OR(ISNUMBER(SEARCH("a",'Model output'!D6)),ISNUMBER(SEARCH("b",'Model output'!D6))),MID(SUBSTITUTE('Model output'!D6," ",""),SEARCH("T",'Model output'!D6)+1,2),MID(SUBSTITUTE('Model output'!D6," ",""),SEARCH("T",'Model output'!D6)+1,1)),SUBSTITUTE('Model output'!D6," ",""))),"")</f>
        <v>2</v>
      </c>
      <c r="D7" s="1" t="str">
        <f>IF(ISNUMBER(SEARCH("lymph node",'Model output'!E6)),"1", IF(AND('Model output'!E6&lt;&gt;"",ISNUMBER('Model output'!E6),'Model output'!E6&gt;0),"1",IF(OR(ISNUMBER(SEARCH("0",'Model output'!E6)), ISNUMBER(SEARCH("1",'Model output'!E6)), ISNUMBER(SEARCH("1a",'Model output'!E6)), ISNUMBER(SEARCH("1b",'Model output'!E6)), ISNUMBER(SEARCH("X",'Model output'!E6))), IF(ISNUMBER(SEARCH("pN",'Model output'!E6)),IF(OR(ISNUMBER(SEARCH("a",'Model output'!E6)),ISNUMBER(SEARCH("b",'Model output'!E6))),MID(SUBSTITUTE('Model output'!E6," ",""),SEARCH("pN",'Model output'!E6)+2,2),MID(SUBSTITUTE('Model output'!E6," ",""),SEARCH("pN",'Model output'!E6)+2,1)),IF(ISNUMBER(SEARCH("N",'Model output'!E6)),IF(OR(ISNUMBER(SEARCH("a",'Model output'!E6)),ISNUMBER(SEARCH("b",'Model output'!E6))),MID(SUBSTITUTE('Model output'!E6," ",""),SEARCH("N",'Model output'!E6)+1,2),MID(SUBSTITUTE('Model output'!E6," ",""),SEARCH("N",'Model output'!E6)+1,1)),SUBSTITUTE('Model output'!E6," ",""))),"")))</f>
        <v>1a</v>
      </c>
      <c r="E7" s="1" t="str">
        <f>IF(OR(ISNUMBER(SEARCH("Not applicable",'Model output'!F6)), ISNUMBER(SEARCH("N/A",'Model output'!F6))),"0",IF(OR(ISNUMBER(SEARCH("0",'Model output'!F6)), ISNUMBER(SEARCH("1",'Model output'!F6)), ISNUMBER(SEARCH("X",'Model output'!F6))), IF(ISNUMBER(SEARCH("pM",'Model output'!F6)),MID(SUBSTITUTE('Model output'!F6," ",""),SEARCH("pM",'Model output'!F6)+2,1),IF(ISNUMBER(SEARCH("M",'Model output'!F6)),MID(SUBSTITUTE('Model output'!F6," ",""),SEARCH("M",'Model output'!F6)+1,1),SUBSTITUTE('Model output'!F6," ",""))),""))</f>
        <v>0</v>
      </c>
      <c r="F7" t="str">
        <f t="shared" si="9"/>
        <v>positive</v>
      </c>
      <c r="G7" t="str">
        <f>IF(OR('Model output'!G6="",AND(ISNUMBER('Model output'!J6),'Model output'!J6&lt;1)),"",IF(OR(ISNUMBER(SEARCH("lateral",'Model output'!G6)),ISNUMBER(SEARCH("cervical",'Model output'!G6)),ISNUMBER(SEARCH("jugular",'Model output'!G6)),ISNUMBER(SEARCH("left neck",'Model output'!G6)),ISNUMBER(SEARCH("left anterior neck",'Model output'!G6)),ISNUMBER(SEARCH("left posterior neck",'Model output'!G6)),ISNUMBER(SEARCH("right neck",'Model output'!G6)),ISNUMBER(SEARCH("right anterior neck",'Model output'!G6)),ISNUMBER(SEARCH("right posterior neck",'Model output'!G6)),AND(ISNUMBER(SEARCH("level",'Model output'!G6)),OR(,ISNUMBER(SEARCH("II",'Model output'!G6)),ISNUMBER(SEARCH("two",'Model output'!G6)),AND(ISNUMBER(SEARCH("2",'Model output'!G6)),NOT(ISNUMBER(SEARCH("1 of 2",'Model output'!G6)))),ISNUMBER(SEARCH("III",'Model output'!G6)),AND(ISNUMBER(SEARCH("three",'Model output'!G6)),NOT(ISNUMBER(SEARCH("#3 (three)",'Model output'!G6)))),AND(ISNUMBER(SEARCH("3",'Model output'!G6)),NOT(ISNUMBER(SEARCH("#3 (three)",'Model output'!G6)))),ISNUMBER(SEARCH("IV",'Model output'!G6)),ISNUMBER(SEARCH("four",'Model output'!G6)),ISNUMBER(SEARCH("4",'Model output'!G6)),ISNUMBER(SEARCH("V ",'Model output'!G6)),ISNUMBER(SEARCH("five",'Model output'!G6)),ISNUMBER(SEARCH("5",'Model output'!G6))))), "lateral", "central"))</f>
        <v/>
      </c>
      <c r="H7" t="str">
        <f>IF('Model output'!H6="","negative",IF(OR(ISNUMBER(SEARCH("lymph node",'Model output'!H6)),ISNUMBER(SEARCH("gland",'Model output'!H6)),ISNUMBER(SEARCH("lobe",'Model output'!H6)),ISNUMBER(SEARCH("isthmus",'Model output'!H6)),ISNUMBER(SEARCH("mediastinum",'Model output'!H6)),ISNUMBER(SEARCH("Not mentioned",'Model output'!H6)), ISNUMBER(SEARCH("Not applicable",'Model output'!H6)), ISNUMBER(SEARCH("paratracheal",'Model output'!H6)),ISNUMBER(SEARCH("fibroadipose tissue",'Model output'!H6)),ISNUMBER(SEARCH("thyroid node",'Model output'!H6)),ISNUMBER(SEARCH("skeletal muscle",'Model output'!H6)),ISNUMBER(SEARCH("right",'Model output'!H6)),ISNUMBER(SEARCH("left",'Model output'!H6)),ISNUMBER(SEARCH("Not specified",'Model output'!H6)),ISNUMBER(SEARCH("N/A",'Model output'!H6))),"negative","positive"))</f>
        <v>negative</v>
      </c>
      <c r="I7">
        <f>IF(OR('Model output'!I6="",'Model output'!I6="Not answered",'Model output'!I6="Not mentioned"),"",IF(ISNUMBER('Model output'!I6),'Model output'!I6,1))</f>
        <v>5</v>
      </c>
      <c r="J7">
        <f>IF(OR('Model output'!J6="",'Model output'!J6="Not answered",'Model output'!J6="Not mentioned"),"",IF(AND(ISNUMBER('Model output'!J6),'Model output'!J6&lt;=I7),'Model output'!J6,IF(AND(ISNUMBER('Model output'!J6), 'Model output'!J6&gt;=DATE(2024,1,1)), MIN(DAY('Model output'!J6), MONTH('Model output'!J6), YEAR('Model output'!J6)), IF(ISNUMBER(SEARCH("0/",'Model output'!J6)),0,IF(ISNUMBER(SEARCH("/",'Model output'!J6)), VALUE(LEFT('Model output'!J6, SEARCH("/",'Model output'!J6)-1)),1)))))</f>
        <v>1</v>
      </c>
      <c r="K7" t="str" cm="1">
        <f t="array" ref="K7">IF(COUNT(FIND({0,1,2,3,4,5,6,7,8,9},'Model output'!K6))&gt;0,'Model output'!K6,"")</f>
        <v/>
      </c>
      <c r="L7" s="8" t="str">
        <f t="shared" si="1"/>
        <v/>
      </c>
      <c r="M7" t="str" cm="1">
        <f t="array" ref="M7">IF(L7="","",IF(ISNUMBER(SEARCH("cm",L7)),MAX(VALUE(SUBSTITUTE(_xlfn.FILTERXML("&lt;t&gt;&lt;s&gt;"&amp;SUBSTITUTE(L7,",","&lt;/s&gt;&lt;s&gt;")&amp;"&lt;/s&gt;&lt;/t&gt;","//s"),"cm",""))),MAX(VALUE(SUBSTITUTE(_xlfn.FILTERXML("&lt;t&gt;&lt;s&gt;"&amp;SUBSTITUTE(L7,",","&lt;/s&gt;&lt;s&gt;")&amp;"&lt;/s&gt;&lt;/t&gt;","//s"),"mm","")))/10))</f>
        <v/>
      </c>
      <c r="N7" t="str">
        <f>IF('Model output'!L6="","",'Model output'!L6)</f>
        <v>Papillary</v>
      </c>
      <c r="O7" t="str">
        <f>IF('Model output'!M6="","",'Model output'!M6)</f>
        <v>Tall cell variant</v>
      </c>
      <c r="P7" t="str">
        <f>IF('Model output'!N6="","",'Model output'!N6)</f>
        <v>2.1 cm</v>
      </c>
      <c r="Q7" t="str">
        <f t="shared" si="10"/>
        <v>2.1cm</v>
      </c>
      <c r="R7" cm="1">
        <f t="array" ref="R7">IF(Q7="","",IF(ISNUMBER(SEARCH("cm",Q7)),MAX(VALUE(SUBSTITUTE(_xlfn.FILTERXML("&lt;t&gt;&lt;s&gt;"&amp;SUBSTITUTE(Q7,",","&lt;/s&gt;&lt;s&gt;")&amp;"&lt;/s&gt;&lt;/t&gt;","//s"),"cm",""))),MAX(VALUE(SUBSTITUTE(_xlfn.FILTERXML("&lt;t&gt;&lt;s&gt;"&amp;SUBSTITUTE(Q7,",","&lt;/s&gt;&lt;s&gt;")&amp;"&lt;/s&gt;&lt;/t&gt;","//s"),"mm","")))/10))</f>
        <v>2.1</v>
      </c>
      <c r="S7" t="str">
        <f>IF(OR('Model output'!P6="",ISNUMBER(SEARCH("Not identified", 'Model output'!P6)),ISNUMBER(SEARCH("Absent",'Model output'!P6)),AND(ISNUMBER(SEARCH("No",'Model output'!P6)),NOT(ISNUMBER(SEARCH("diagnostic",'Model output'!P6)))),ISNUMBER(SEARCH("Negative",'Model output'!P6))),"negative","positive")</f>
        <v>negative</v>
      </c>
      <c r="T7">
        <f>IF('Model output'!O6="","",'Model output'!O6)</f>
        <v>1</v>
      </c>
      <c r="U7" t="str">
        <f>IF('Model output'!Q6&lt;&gt;"",'Model output'!Q6,IF('Classification result'!S7="positive",IF(ISNUMBER(SEARCH("single",'Model output'!P6)),1,IF(OR(ISNUMBER(SEARCH("&lt;4",'Model output'!P6)),ISNUMBER(SEARCH("&lt; 4",'Model output'!P6)),ISNUMBER(SEARCH("less than 4",'Model output'!P6))),"&lt;4",IF(OR(ISNUMBER(SEARCH("&gt;4",'Model output'!P6)),ISNUMBER(SEARCH("&gt; 4",'Model output'!P6)),ISNUMBER(SEARCH("4 or more",'Model output'!P6))),"&gt;4",""))), ""))</f>
        <v/>
      </c>
      <c r="V7" t="str">
        <f>IF(S7="negative","",IF(OR(ISNUMBER(SEARCH("Focal",'Model output'!P6)),'Classification result'!U7&lt;4,ISNUMBER(SEARCH("Focal",'Classification result'!U7)),ISNUMBER(SEARCH("&lt;4",'Classification result'!U7)),ISNUMBER(SEARCH("&lt; 4",'Classification result'!U7))),"minimal", IF(OR(ISNUMBER(SEARCH("Extensive",'Model output'!P6)),ISNUMBER(SEARCH("Extensive",'Classification result'!U7)),ISNUMBER(SEARCH("&gt;4",'Classification result'!U7)),ISNUMBER(SEARCH("&gt; 4",'Classification result'!U7)),ISNUMBER(SEARCH("4 or more",'Classification result'!U7))),"extensive","")))</f>
        <v/>
      </c>
      <c r="W7" t="str">
        <f>IF(OR('Model output'!R6="",ISNUMBER(SEARCH("Not identified", 'Model output'!R6)),ISNUMBER(SEARCH("Absent",'Model output'!R6)),ISNUMBER(SEARCH("No",'Model output'!R6)),ISNUMBER(SEARCH("Negative",'Model output'!R6)),ISNUMBER(SEARCH("None seen",'Model output'!R6)),ISNUMBER(SEARCH("Free",'Model output'!R6)),ISNUMBER(SEARCH("Cannot be assessed",'Model output'!R6))),"negative","positive")</f>
        <v>negative</v>
      </c>
      <c r="X7" s="15" t="str">
        <f>IF('Model output'!S6="","",'Model output'!S6)</f>
        <v>Not identified</v>
      </c>
      <c r="Y7" t="str">
        <f>IF(OR('Model output'!S6="",ISNUMBER(SEARCH("Absent",'Model output'!S6)),ISNUMBER(SEARCH("Not identified",'Model output'!S6)),AND(ISNUMBER(SEARCH("No",'Model output'!S6)),NOT(ISNUMBER(SEARCH("carcinoma",'Model output'!S6)))),ISNUMBER(SEARCH("confined to the thyroid",'Model output'!S6)),ISNUMBER(SEARCH("negative",'Model output'!S6))),"negative",IF(Z7="positive","gETE", "positive"))</f>
        <v>negative</v>
      </c>
      <c r="Z7" t="str">
        <f>IF(OR('Model output'!S6="",ISNUMBER(SEARCH("Absent",'Model output'!S6)),ISNUMBER(SEARCH("Not identified",'Model output'!S6)),ISNUMBER(SEARCH("No",'Model output'!S6)),ISNUMBER(SEARCH("Minimal",'Model output'!S6)),ISNUMBER(SEARCH("negative",'Model output'!S6))),"negative",IF(OR(ISNUMBER(SEARCH("extensive",X7)),ISNUMBER(SEARCH("skeletal muscle",X7)),ISNUMBER(SEARCH("larynx",X7)),ISNUMBER(SEARCH("trachea",X7)),ISNUMBER(SEARCH("esophagus",X7)),ISNUMBER(SEARCH("recurrent laryngeal nerve",X7))),"positive","negative"))</f>
        <v>negative</v>
      </c>
      <c r="AA7" t="str">
        <f>IF('Model output'!T6="","",IF('Model output'!T6="Not mentioned", "No", "Yes"))</f>
        <v>Yes</v>
      </c>
      <c r="AB7" t="str">
        <f>IF(AA7&lt;&gt;"Yes","",IF(OR('Model output'!U6="",ISNUMBER(SEARCH("Not identified",'Model output'!U6))),"",'Model output'!U6))</f>
        <v>['BRAFV600E']</v>
      </c>
      <c r="AC7" s="1" t="str">
        <f>IF(OR('Model output'!V6="", 'Model output'!V6="No", AND(ISERROR(SEARCH("Positive",'Model output'!V6)), ISNUMBER(SEARCH("Negative",'Model output'!V6))), AND(ISNUMBER(SEARCH("Uninvolved",'Model output'!V6)),NOT(ISNUMBER(SEARCH("margins involved",'Model output'!V6)))), ISNUMBER(SEARCH("not involved",'Model output'!V6)), ISNUMBER(SEARCH("None",'Model output'!V6)), ISNUMBER(SEARCH("Free",'Model output'!V6)), ISNUMBER(SEARCH("1 mm",'Model output'!V6)), ISNUMBER(SEARCH("0.1 CM",'Model output'!V6)), ISNUMBER(SEARCH("less than 0.2 mm",'Model output'!V6)), ISNUMBER(SEARCH("less than 0.5 mm",'Model output'!V6)), ISNUMBER(SEARCH("less than 1.0 mm",'Model output'!V6)), ISNUMBER(SEARCH("noted very close",'Model output'!V6)), ISNUMBER(SEARCH("abut",'Model output'!V6)), ISNUMBER(SEARCH("not mentioned",'Model output'!V6)), ISNUMBER(SEARCH("Cannot be assessed",'Model output'!V6)), ISNUMBER(SEARCH("Lymphocyte invasion - present",'Model output'!V6)), ISNUMBER(SEARCH("capsule",'Model output'!V6))), "negative", "positive")</f>
        <v>negative</v>
      </c>
      <c r="AE7" s="28" t="str" cm="1">
        <f t="array" aca="1" ref="AE7" ca="1">IF(OR(AC7="positive",Z7="positive",AND(OR(ISNUMBER(SEARCH("Follicular carcinoma",N7)),ISNUMBER(SEARCH("Follicular thyroid carcinoma",N7))),V7="extensive"),AND(AND(ISNUMBER(J7),J7&gt;0),AND(ISNUMBER(M7),M7&gt;3)),OR(H7="positive",AH7=1)),"high",IF(OR(ISNUMBER(SEARCH("lateral",G7,1)),ISNUMBER(SEARCH("positive",Y7,1)),ISNUMBER(SEARCH("tall",O7,1)),ISNUMBER(SEARCH("hobnail",O7,1)),ISNUMBER(SEARCH("cribriform",O7,1)),ISNUMBER(SEARCH("diffuse",O7,1)),ISNUMBER(SEARCH("columnar",O7,1)),ISNUMBER(SEARCH("solid",O7,1)),ISNUMBER(SEARCH("tall",N7,1)),ISNUMBER(SEARCH("hobnail",N7,1)),ISNUMBER(SEARCH("cribriform",N7,1)),ISNUMBER(SEARCH("diffuse",N7,1)),ISNUMBER(SEARCH("columnar",N7,1)),ISNUMBER(SEARCH("solid",N7,1)),AND(ISNUMBER(SEARCH("papillary",N7,1)),S7="positive"),AND(AND(ISNUMBER(J7),J7&gt;=5),M7=""),AND(AND(ISNUMBER(J7),J7&gt;=5),AND(ISNUMBER(M7),M7&gt;=1)),AND(ISNUMBER(SERACH("papillary",N7)),OR(Y7="positive",Z7="positive"), ISNUMBER(SEARCH("BRAF",AB7)))),"intermediate","low"))</f>
        <v>intermediate</v>
      </c>
      <c r="AF7" s="29" t="str">
        <f t="shared" si="2"/>
        <v>2</v>
      </c>
      <c r="AG7" s="29" t="str">
        <f t="shared" si="3"/>
        <v>1a</v>
      </c>
      <c r="AH7" s="29" t="str">
        <f t="shared" si="11"/>
        <v>0</v>
      </c>
      <c r="AI7" s="35" t="str">
        <f t="shared" si="12"/>
        <v>I</v>
      </c>
      <c r="AJ7" s="32" t="s">
        <v>714</v>
      </c>
      <c r="AK7" s="34" t="s">
        <v>935</v>
      </c>
      <c r="AL7" s="34" t="s">
        <v>617</v>
      </c>
      <c r="AM7" s="34" t="s">
        <v>936</v>
      </c>
      <c r="AN7" s="34" t="s">
        <v>66</v>
      </c>
      <c r="AO7" s="32">
        <f t="shared" ca="1" si="4"/>
        <v>1</v>
      </c>
      <c r="AP7" s="34">
        <f t="shared" si="5"/>
        <v>1</v>
      </c>
      <c r="AQ7" s="34">
        <f t="shared" si="6"/>
        <v>1</v>
      </c>
      <c r="AR7" s="34">
        <f t="shared" si="7"/>
        <v>1</v>
      </c>
      <c r="AS7" s="35">
        <f t="shared" si="8"/>
        <v>1</v>
      </c>
      <c r="AT7" s="1"/>
    </row>
    <row r="8" spans="1:46">
      <c r="A8" t="str">
        <f>'Model output'!A7</f>
        <v>TCGA-BJ-A0ZJ</v>
      </c>
      <c r="B8" s="26">
        <v>36</v>
      </c>
      <c r="C8" s="1" t="str">
        <f>IF(OR(ISNUMBER(SEARCH("0",'Model output'!D7)), ISNUMBER(SEARCH("1",'Model output'!D7)), ISNUMBER(SEARCH("1a",'Model output'!D7)), ISNUMBER(SEARCH("1b",'Model output'!D7)), ISNUMBER(SEARCH("2",'Model output'!D7)), ISNUMBER(SEARCH("3",'Model output'!D7)), ISNUMBER(SEARCH("4a",'Model output'!D7)), ISNUMBER(SEARCH("4b",'Model output'!D7))), IF(ISNUMBER(SEARCH("pT",'Model output'!D7)),IF(OR(ISNUMBER(SEARCH("a",'Model output'!D7)),ISNUMBER(SEARCH("b",'Model output'!D7))),MID(SUBSTITUTE('Model output'!D7," ",""),SEARCH("pT",'Model output'!D7)+2,2),MID(SUBSTITUTE('Model output'!D7," ",""),SEARCH("pT",'Model output'!D7)+2,1)),IF(ISNUMBER(SEARCH("T",'Model output'!D7)),IF(OR(ISNUMBER(SEARCH("a",'Model output'!D7)),ISNUMBER(SEARCH("b",'Model output'!D7))),MID(SUBSTITUTE('Model output'!D7," ",""),SEARCH("T",'Model output'!D7)+1,2),MID(SUBSTITUTE('Model output'!D7," ",""),SEARCH("T",'Model output'!D7)+1,1)),SUBSTITUTE('Model output'!D7," ",""))),"")</f>
        <v>2</v>
      </c>
      <c r="D8" s="1" t="str">
        <f>IF(ISNUMBER(SEARCH("lymph node",'Model output'!E7)),"1", IF(AND('Model output'!E7&lt;&gt;"",ISNUMBER('Model output'!E7),'Model output'!E7&gt;0),"1",IF(OR(ISNUMBER(SEARCH("0",'Model output'!E7)), ISNUMBER(SEARCH("1",'Model output'!E7)), ISNUMBER(SEARCH("1a",'Model output'!E7)), ISNUMBER(SEARCH("1b",'Model output'!E7)), ISNUMBER(SEARCH("X",'Model output'!E7))), IF(ISNUMBER(SEARCH("pN",'Model output'!E7)),IF(OR(ISNUMBER(SEARCH("a",'Model output'!E7)),ISNUMBER(SEARCH("b",'Model output'!E7))),MID(SUBSTITUTE('Model output'!E7," ",""),SEARCH("pN",'Model output'!E7)+2,2),MID(SUBSTITUTE('Model output'!E7," ",""),SEARCH("pN",'Model output'!E7)+2,1)),IF(ISNUMBER(SEARCH("N",'Model output'!E7)),IF(OR(ISNUMBER(SEARCH("a",'Model output'!E7)),ISNUMBER(SEARCH("b",'Model output'!E7))),MID(SUBSTITUTE('Model output'!E7," ",""),SEARCH("N",'Model output'!E7)+1,2),MID(SUBSTITUTE('Model output'!E7," ",""),SEARCH("N",'Model output'!E7)+1,1)),SUBSTITUTE('Model output'!E7," ",""))),"")))</f>
        <v>1a</v>
      </c>
      <c r="E8" s="1" t="str">
        <f>IF(OR(ISNUMBER(SEARCH("Not applicable",'Model output'!F7)), ISNUMBER(SEARCH("N/A",'Model output'!F7))),"0",IF(OR(ISNUMBER(SEARCH("0",'Model output'!F7)), ISNUMBER(SEARCH("1",'Model output'!F7)), ISNUMBER(SEARCH("X",'Model output'!F7))), IF(ISNUMBER(SEARCH("pM",'Model output'!F7)),MID(SUBSTITUTE('Model output'!F7," ",""),SEARCH("pM",'Model output'!F7)+2,1),IF(ISNUMBER(SEARCH("M",'Model output'!F7)),MID(SUBSTITUTE('Model output'!F7," ",""),SEARCH("M",'Model output'!F7)+1,1),SUBSTITUTE('Model output'!F7," ",""))),""))</f>
        <v>0</v>
      </c>
      <c r="F8" t="str">
        <f t="shared" si="9"/>
        <v>positive</v>
      </c>
      <c r="G8" t="str">
        <f>IF(OR('Model output'!G7="",AND(ISNUMBER('Model output'!J7),'Model output'!J7&lt;1)),"",IF(OR(ISNUMBER(SEARCH("lateral",'Model output'!G7)),ISNUMBER(SEARCH("cervical",'Model output'!G7)),ISNUMBER(SEARCH("jugular",'Model output'!G7)),ISNUMBER(SEARCH("left neck",'Model output'!G7)),ISNUMBER(SEARCH("left anterior neck",'Model output'!G7)),ISNUMBER(SEARCH("left posterior neck",'Model output'!G7)),ISNUMBER(SEARCH("right neck",'Model output'!G7)),ISNUMBER(SEARCH("right anterior neck",'Model output'!G7)),ISNUMBER(SEARCH("right posterior neck",'Model output'!G7)),AND(ISNUMBER(SEARCH("level",'Model output'!G7)),OR(,ISNUMBER(SEARCH("II",'Model output'!G7)),ISNUMBER(SEARCH("two",'Model output'!G7)),AND(ISNUMBER(SEARCH("2",'Model output'!G7)),NOT(ISNUMBER(SEARCH("1 of 2",'Model output'!G7)))),ISNUMBER(SEARCH("III",'Model output'!G7)),AND(ISNUMBER(SEARCH("three",'Model output'!G7)),NOT(ISNUMBER(SEARCH("#3 (three)",'Model output'!G7)))),AND(ISNUMBER(SEARCH("3",'Model output'!G7)),NOT(ISNUMBER(SEARCH("#3 (three)",'Model output'!G7)))),ISNUMBER(SEARCH("IV",'Model output'!G7)),ISNUMBER(SEARCH("four",'Model output'!G7)),ISNUMBER(SEARCH("4",'Model output'!G7)),ISNUMBER(SEARCH("V ",'Model output'!G7)),ISNUMBER(SEARCH("five",'Model output'!G7)),ISNUMBER(SEARCH("5",'Model output'!G7))))), "lateral", "central"))</f>
        <v/>
      </c>
      <c r="H8" t="str">
        <f>IF('Model output'!H7="","negative",IF(OR(ISNUMBER(SEARCH("lymph node",'Model output'!H7)),ISNUMBER(SEARCH("gland",'Model output'!H7)),ISNUMBER(SEARCH("lobe",'Model output'!H7)),ISNUMBER(SEARCH("isthmus",'Model output'!H7)),ISNUMBER(SEARCH("mediastinum",'Model output'!H7)),ISNUMBER(SEARCH("Not mentioned",'Model output'!H7)), ISNUMBER(SEARCH("Not applicable",'Model output'!H7)), ISNUMBER(SEARCH("paratracheal",'Model output'!H7)),ISNUMBER(SEARCH("fibroadipose tissue",'Model output'!H7)),ISNUMBER(SEARCH("thyroid node",'Model output'!H7)),ISNUMBER(SEARCH("skeletal muscle",'Model output'!H7)),ISNUMBER(SEARCH("right",'Model output'!H7)),ISNUMBER(SEARCH("left",'Model output'!H7)),ISNUMBER(SEARCH("Not specified",'Model output'!H7)),ISNUMBER(SEARCH("N/A",'Model output'!H7))),"negative","positive"))</f>
        <v>negative</v>
      </c>
      <c r="I8">
        <f>IF(OR('Model output'!I7="",'Model output'!I7="Not answered",'Model output'!I7="Not mentioned"),"",IF(ISNUMBER('Model output'!I7),'Model output'!I7,1))</f>
        <v>8</v>
      </c>
      <c r="J8">
        <f>IF(OR('Model output'!J7="",'Model output'!J7="Not answered",'Model output'!J7="Not mentioned"),"",IF(AND(ISNUMBER('Model output'!J7),'Model output'!J7&lt;=I8),'Model output'!J7,IF(AND(ISNUMBER('Model output'!J7), 'Model output'!J7&gt;=DATE(2024,1,1)), MIN(DAY('Model output'!J7), MONTH('Model output'!J7), YEAR('Model output'!J7)), IF(ISNUMBER(SEARCH("0/",'Model output'!J7)),0,IF(ISNUMBER(SEARCH("/",'Model output'!J7)), VALUE(LEFT('Model output'!J7, SEARCH("/",'Model output'!J7)-1)),1)))))</f>
        <v>1</v>
      </c>
      <c r="K8" t="str" cm="1">
        <f t="array" ref="K8">IF(COUNT(FIND({0,1,2,3,4,5,6,7,8,9},'Model output'!K7))&gt;0,'Model output'!K7,"")</f>
        <v/>
      </c>
      <c r="L8" s="8" t="str">
        <f t="shared" si="1"/>
        <v/>
      </c>
      <c r="M8" t="str" cm="1">
        <f t="array" ref="M8">IF(L8="","",IF(ISNUMBER(SEARCH("cm",L8)),MAX(VALUE(SUBSTITUTE(_xlfn.FILTERXML("&lt;t&gt;&lt;s&gt;"&amp;SUBSTITUTE(L8,",","&lt;/s&gt;&lt;s&gt;")&amp;"&lt;/s&gt;&lt;/t&gt;","//s"),"cm",""))),MAX(VALUE(SUBSTITUTE(_xlfn.FILTERXML("&lt;t&gt;&lt;s&gt;"&amp;SUBSTITUTE(L8,",","&lt;/s&gt;&lt;s&gt;")&amp;"&lt;/s&gt;&lt;/t&gt;","//s"),"mm","")))/10))</f>
        <v/>
      </c>
      <c r="N8" t="str">
        <f>IF('Model output'!L7="","",'Model output'!L7)</f>
        <v>Papillary carcinoma</v>
      </c>
      <c r="O8" t="str">
        <f>IF('Model output'!M7="","",'Model output'!M7)</f>
        <v>Encapsulated follicular variant</v>
      </c>
      <c r="P8" t="str">
        <f>IF('Model output'!N7="","",'Model output'!N7)</f>
        <v>2.5 cm</v>
      </c>
      <c r="Q8" t="str">
        <f t="shared" si="10"/>
        <v>2.5cm</v>
      </c>
      <c r="R8" cm="1">
        <f t="array" ref="R8">IF(Q8="","",IF(ISNUMBER(SEARCH("cm",Q8)),MAX(VALUE(SUBSTITUTE(_xlfn.FILTERXML("&lt;t&gt;&lt;s&gt;"&amp;SUBSTITUTE(Q8,",","&lt;/s&gt;&lt;s&gt;")&amp;"&lt;/s&gt;&lt;/t&gt;","//s"),"cm",""))),MAX(VALUE(SUBSTITUTE(_xlfn.FILTERXML("&lt;t&gt;&lt;s&gt;"&amp;SUBSTITUTE(Q8,",","&lt;/s&gt;&lt;s&gt;")&amp;"&lt;/s&gt;&lt;/t&gt;","//s"),"mm","")))/10))</f>
        <v>2.5</v>
      </c>
      <c r="S8" t="str">
        <f>IF(OR('Model output'!P7="",ISNUMBER(SEARCH("Not identified", 'Model output'!P7)),ISNUMBER(SEARCH("Absent",'Model output'!P7)),AND(ISNUMBER(SEARCH("No",'Model output'!P7)),NOT(ISNUMBER(SEARCH("diagnostic",'Model output'!P7)))),ISNUMBER(SEARCH("Negative",'Model output'!P7))),"negative","positive")</f>
        <v>positive</v>
      </c>
      <c r="T8">
        <f>IF('Model output'!O7="","",'Model output'!O7)</f>
        <v>2</v>
      </c>
      <c r="U8" t="str">
        <f>IF('Model output'!Q7&lt;&gt;"",'Model output'!Q7,IF('Classification result'!S8="positive",IF(ISNUMBER(SEARCH("single",'Model output'!P7)),1,IF(OR(ISNUMBER(SEARCH("&lt;4",'Model output'!P7)),ISNUMBER(SEARCH("&lt; 4",'Model output'!P7)),ISNUMBER(SEARCH("less than 4",'Model output'!P7))),"&lt;4",IF(OR(ISNUMBER(SEARCH("&gt;4",'Model output'!P7)),ISNUMBER(SEARCH("&gt; 4",'Model output'!P7)),ISNUMBER(SEARCH("4 or more",'Model output'!P7))),"&gt;4",""))), ""))</f>
        <v/>
      </c>
      <c r="V8" t="str">
        <f>IF(S8="negative","",IF(OR(ISNUMBER(SEARCH("Focal",'Model output'!P7)),'Classification result'!U8&lt;4,ISNUMBER(SEARCH("Focal",'Classification result'!U8)),ISNUMBER(SEARCH("&lt;4",'Classification result'!U8)),ISNUMBER(SEARCH("&lt; 4",'Classification result'!U8))),"minimal", IF(OR(ISNUMBER(SEARCH("Extensive",'Model output'!P7)),ISNUMBER(SEARCH("Extensive",'Classification result'!U8)),ISNUMBER(SEARCH("&gt;4",'Classification result'!U8)),ISNUMBER(SEARCH("&gt; 4",'Classification result'!U8)),ISNUMBER(SEARCH("4 or more",'Classification result'!U8))),"extensive","")))</f>
        <v/>
      </c>
      <c r="W8" t="str">
        <f>IF(OR('Model output'!R7="",ISNUMBER(SEARCH("Not identified", 'Model output'!R7)),ISNUMBER(SEARCH("Absent",'Model output'!R7)),ISNUMBER(SEARCH("No",'Model output'!R7)),ISNUMBER(SEARCH("Negative",'Model output'!R7)),ISNUMBER(SEARCH("None seen",'Model output'!R7)),ISNUMBER(SEARCH("Free",'Model output'!R7)),ISNUMBER(SEARCH("Cannot be assessed",'Model output'!R7))),"negative","positive")</f>
        <v>positive</v>
      </c>
      <c r="X8" s="15" t="str">
        <f>IF('Model output'!S7="","",'Model output'!S7)</f>
        <v>Not identified</v>
      </c>
      <c r="Y8" t="str">
        <f>IF(OR('Model output'!S7="",ISNUMBER(SEARCH("Absent",'Model output'!S7)),ISNUMBER(SEARCH("Not identified",'Model output'!S7)),AND(ISNUMBER(SEARCH("No",'Model output'!S7)),NOT(ISNUMBER(SEARCH("carcinoma",'Model output'!S7)))),ISNUMBER(SEARCH("confined to the thyroid",'Model output'!S7)),ISNUMBER(SEARCH("negative",'Model output'!S7))),"negative",IF(Z8="positive","gETE", "positive"))</f>
        <v>negative</v>
      </c>
      <c r="Z8" t="str">
        <f>IF(OR('Model output'!S7="",ISNUMBER(SEARCH("Absent",'Model output'!S7)),ISNUMBER(SEARCH("Not identified",'Model output'!S7)),ISNUMBER(SEARCH("No",'Model output'!S7)),ISNUMBER(SEARCH("Minimal",'Model output'!S7)),ISNUMBER(SEARCH("negative",'Model output'!S7))),"negative",IF(OR(ISNUMBER(SEARCH("extensive",X8)),ISNUMBER(SEARCH("skeletal muscle",X8)),ISNUMBER(SEARCH("larynx",X8)),ISNUMBER(SEARCH("trachea",X8)),ISNUMBER(SEARCH("esophagus",X8)),ISNUMBER(SEARCH("recurrent laryngeal nerve",X8))),"positive","negative"))</f>
        <v>negative</v>
      </c>
      <c r="AA8" t="str">
        <f>IF('Model output'!T7="","",IF('Model output'!T7="Not mentioned", "No", "Yes"))</f>
        <v>Yes</v>
      </c>
      <c r="AB8" t="str">
        <f>IF(AA8&lt;&gt;"Yes","",IF(OR('Model output'!U7="",ISNUMBER(SEARCH("Not identified",'Model output'!U7))),"",'Model output'!U7))</f>
        <v/>
      </c>
      <c r="AC8" s="1" t="str">
        <f>IF(OR('Model output'!V7="", 'Model output'!V7="No", AND(ISERROR(SEARCH("Positive",'Model output'!V7)), ISNUMBER(SEARCH("Negative",'Model output'!V7))), AND(ISNUMBER(SEARCH("Uninvolved",'Model output'!V7)),NOT(ISNUMBER(SEARCH("margins involved",'Model output'!V7)))), ISNUMBER(SEARCH("not involved",'Model output'!V7)), ISNUMBER(SEARCH("None",'Model output'!V7)), ISNUMBER(SEARCH("Free",'Model output'!V7)), ISNUMBER(SEARCH("1 mm",'Model output'!V7)), ISNUMBER(SEARCH("0.1 CM",'Model output'!V7)), ISNUMBER(SEARCH("less than 0.2 mm",'Model output'!V7)), ISNUMBER(SEARCH("less than 0.5 mm",'Model output'!V7)), ISNUMBER(SEARCH("less than 1.0 mm",'Model output'!V7)), ISNUMBER(SEARCH("noted very close",'Model output'!V7)), ISNUMBER(SEARCH("abut",'Model output'!V7)), ISNUMBER(SEARCH("not mentioned",'Model output'!V7)), ISNUMBER(SEARCH("Cannot be assessed",'Model output'!V7)), ISNUMBER(SEARCH("Lymphocyte invasion - present",'Model output'!V7)), ISNUMBER(SEARCH("capsule",'Model output'!V7))), "negative", "positive")</f>
        <v>positive</v>
      </c>
      <c r="AE8" s="28" t="str" cm="1">
        <f t="array" ref="AE8">IF(OR(AC8="positive",Z8="positive",AND(OR(ISNUMBER(SEARCH("Follicular carcinoma",N8)),ISNUMBER(SEARCH("Follicular thyroid carcinoma",N8))),V8="extensive"),AND(AND(ISNUMBER(J8),J8&gt;0),AND(ISNUMBER(M8),M8&gt;3)),OR(H8="positive",AH8=1)),"high",IF(OR(ISNUMBER(SEARCH("lateral",G8,1)),ISNUMBER(SEARCH("positive",Y8,1)),ISNUMBER(SEARCH("tall",O8,1)),ISNUMBER(SEARCH("hobnail",O8,1)),ISNUMBER(SEARCH("cribriform",O8,1)),ISNUMBER(SEARCH("diffuse",O8,1)),ISNUMBER(SEARCH("columnar",O8,1)),ISNUMBER(SEARCH("solid",O8,1)),ISNUMBER(SEARCH("tall",N8,1)),ISNUMBER(SEARCH("hobnail",N8,1)),ISNUMBER(SEARCH("cribriform",N8,1)),ISNUMBER(SEARCH("diffuse",N8,1)),ISNUMBER(SEARCH("columnar",N8,1)),ISNUMBER(SEARCH("solid",N8,1)),AND(ISNUMBER(SEARCH("papillary",N8,1)),S8="positive"),AND(AND(ISNUMBER(J8),J8&gt;=5),M8=""),AND(AND(ISNUMBER(J8),J8&gt;=5),AND(ISNUMBER(M8),M8&gt;=1)),AND(ISNUMBER(SERACH("papillary",N8)),OR(Y8="positive",Z8="positive"), ISNUMBER(SEARCH("BRAF",AB8)))),"intermediate","low"))</f>
        <v>high</v>
      </c>
      <c r="AF8" s="29" t="str">
        <f t="shared" si="2"/>
        <v>2</v>
      </c>
      <c r="AG8" s="29" t="str">
        <f t="shared" si="3"/>
        <v>1a</v>
      </c>
      <c r="AH8" s="29" t="str">
        <f t="shared" si="11"/>
        <v>0</v>
      </c>
      <c r="AI8" s="35" t="str">
        <f t="shared" si="12"/>
        <v>I</v>
      </c>
      <c r="AJ8" s="32" t="s">
        <v>711</v>
      </c>
      <c r="AK8" s="34" t="s">
        <v>935</v>
      </c>
      <c r="AL8" s="34" t="s">
        <v>617</v>
      </c>
      <c r="AM8" s="34" t="s">
        <v>936</v>
      </c>
      <c r="AN8" s="34" t="s">
        <v>66</v>
      </c>
      <c r="AO8" s="32">
        <f t="shared" si="4"/>
        <v>1</v>
      </c>
      <c r="AP8" s="34">
        <f t="shared" si="5"/>
        <v>1</v>
      </c>
      <c r="AQ8" s="34">
        <f t="shared" si="6"/>
        <v>1</v>
      </c>
      <c r="AR8" s="34">
        <f t="shared" si="7"/>
        <v>1</v>
      </c>
      <c r="AS8" s="35">
        <f t="shared" si="8"/>
        <v>1</v>
      </c>
      <c r="AT8" s="1"/>
    </row>
    <row r="9" spans="1:46">
      <c r="A9" t="str">
        <f>'Model output'!A8</f>
        <v>TCGA-BJ-A18Y</v>
      </c>
      <c r="B9" s="26">
        <v>29</v>
      </c>
      <c r="C9" s="1" t="str">
        <f>IF(OR(ISNUMBER(SEARCH("0",'Model output'!D8)), ISNUMBER(SEARCH("1",'Model output'!D8)), ISNUMBER(SEARCH("1a",'Model output'!D8)), ISNUMBER(SEARCH("1b",'Model output'!D8)), ISNUMBER(SEARCH("2",'Model output'!D8)), ISNUMBER(SEARCH("3",'Model output'!D8)), ISNUMBER(SEARCH("4a",'Model output'!D8)), ISNUMBER(SEARCH("4b",'Model output'!D8))), IF(ISNUMBER(SEARCH("pT",'Model output'!D8)),IF(OR(ISNUMBER(SEARCH("a",'Model output'!D8)),ISNUMBER(SEARCH("b",'Model output'!D8))),MID(SUBSTITUTE('Model output'!D8," ",""),SEARCH("pT",'Model output'!D8)+2,2),MID(SUBSTITUTE('Model output'!D8," ",""),SEARCH("pT",'Model output'!D8)+2,1)),IF(ISNUMBER(SEARCH("T",'Model output'!D8)),IF(OR(ISNUMBER(SEARCH("a",'Model output'!D8)),ISNUMBER(SEARCH("b",'Model output'!D8))),MID(SUBSTITUTE('Model output'!D8," ",""),SEARCH("T",'Model output'!D8)+1,2),MID(SUBSTITUTE('Model output'!D8," ",""),SEARCH("T",'Model output'!D8)+1,1)),SUBSTITUTE('Model output'!D8," ",""))),"")</f>
        <v>1b</v>
      </c>
      <c r="D9" s="1" t="str">
        <f>IF(ISNUMBER(SEARCH("lymph node",'Model output'!E8)),"1", IF(AND('Model output'!E8&lt;&gt;"",ISNUMBER('Model output'!E8),'Model output'!E8&gt;0),"1",IF(OR(ISNUMBER(SEARCH("0",'Model output'!E8)), ISNUMBER(SEARCH("1",'Model output'!E8)), ISNUMBER(SEARCH("1a",'Model output'!E8)), ISNUMBER(SEARCH("1b",'Model output'!E8)), ISNUMBER(SEARCH("X",'Model output'!E8))), IF(ISNUMBER(SEARCH("pN",'Model output'!E8)),IF(OR(ISNUMBER(SEARCH("a",'Model output'!E8)),ISNUMBER(SEARCH("b",'Model output'!E8))),MID(SUBSTITUTE('Model output'!E8," ",""),SEARCH("pN",'Model output'!E8)+2,2),MID(SUBSTITUTE('Model output'!E8," ",""),SEARCH("pN",'Model output'!E8)+2,1)),IF(ISNUMBER(SEARCH("N",'Model output'!E8)),IF(OR(ISNUMBER(SEARCH("a",'Model output'!E8)),ISNUMBER(SEARCH("b",'Model output'!E8))),MID(SUBSTITUTE('Model output'!E8," ",""),SEARCH("N",'Model output'!E8)+1,2),MID(SUBSTITUTE('Model output'!E8," ",""),SEARCH("N",'Model output'!E8)+1,1)),SUBSTITUTE('Model output'!E8," ",""))),"")))</f>
        <v>0</v>
      </c>
      <c r="E9" s="1" t="str">
        <f>IF(OR(ISNUMBER(SEARCH("Not applicable",'Model output'!F8)), ISNUMBER(SEARCH("N/A",'Model output'!F8))),"0",IF(OR(ISNUMBER(SEARCH("0",'Model output'!F8)), ISNUMBER(SEARCH("1",'Model output'!F8)), ISNUMBER(SEARCH("X",'Model output'!F8))), IF(ISNUMBER(SEARCH("pM",'Model output'!F8)),MID(SUBSTITUTE('Model output'!F8," ",""),SEARCH("pM",'Model output'!F8)+2,1),IF(ISNUMBER(SEARCH("M",'Model output'!F8)),MID(SUBSTITUTE('Model output'!F8," ",""),SEARCH("M",'Model output'!F8)+1,1),SUBSTITUTE('Model output'!F8," ",""))),""))</f>
        <v>0</v>
      </c>
      <c r="F9" t="str">
        <f t="shared" si="9"/>
        <v>negative</v>
      </c>
      <c r="G9" t="str">
        <f>IF(OR('Model output'!G8="",AND(ISNUMBER('Model output'!J8),'Model output'!J8&lt;1)),"",IF(OR(ISNUMBER(SEARCH("lateral",'Model output'!G8)),ISNUMBER(SEARCH("cervical",'Model output'!G8)),ISNUMBER(SEARCH("jugular",'Model output'!G8)),ISNUMBER(SEARCH("left neck",'Model output'!G8)),ISNUMBER(SEARCH("left anterior neck",'Model output'!G8)),ISNUMBER(SEARCH("left posterior neck",'Model output'!G8)),ISNUMBER(SEARCH("right neck",'Model output'!G8)),ISNUMBER(SEARCH("right anterior neck",'Model output'!G8)),ISNUMBER(SEARCH("right posterior neck",'Model output'!G8)),AND(ISNUMBER(SEARCH("level",'Model output'!G8)),OR(,ISNUMBER(SEARCH("II",'Model output'!G8)),ISNUMBER(SEARCH("two",'Model output'!G8)),AND(ISNUMBER(SEARCH("2",'Model output'!G8)),NOT(ISNUMBER(SEARCH("1 of 2",'Model output'!G8)))),ISNUMBER(SEARCH("III",'Model output'!G8)),AND(ISNUMBER(SEARCH("three",'Model output'!G8)),NOT(ISNUMBER(SEARCH("#3 (three)",'Model output'!G8)))),AND(ISNUMBER(SEARCH("3",'Model output'!G8)),NOT(ISNUMBER(SEARCH("#3 (three)",'Model output'!G8)))),ISNUMBER(SEARCH("IV",'Model output'!G8)),ISNUMBER(SEARCH("four",'Model output'!G8)),ISNUMBER(SEARCH("4",'Model output'!G8)),ISNUMBER(SEARCH("V ",'Model output'!G8)),ISNUMBER(SEARCH("five",'Model output'!G8)),ISNUMBER(SEARCH("5",'Model output'!G8))))), "lateral", "central"))</f>
        <v/>
      </c>
      <c r="H9" t="str">
        <f>IF('Model output'!H8="","negative",IF(OR(ISNUMBER(SEARCH("lymph node",'Model output'!H8)),ISNUMBER(SEARCH("gland",'Model output'!H8)),ISNUMBER(SEARCH("lobe",'Model output'!H8)),ISNUMBER(SEARCH("isthmus",'Model output'!H8)),ISNUMBER(SEARCH("mediastinum",'Model output'!H8)),ISNUMBER(SEARCH("Not mentioned",'Model output'!H8)), ISNUMBER(SEARCH("Not applicable",'Model output'!H8)), ISNUMBER(SEARCH("paratracheal",'Model output'!H8)),ISNUMBER(SEARCH("fibroadipose tissue",'Model output'!H8)),ISNUMBER(SEARCH("thyroid node",'Model output'!H8)),ISNUMBER(SEARCH("skeletal muscle",'Model output'!H8)),ISNUMBER(SEARCH("right",'Model output'!H8)),ISNUMBER(SEARCH("left",'Model output'!H8)),ISNUMBER(SEARCH("Not specified",'Model output'!H8)),ISNUMBER(SEARCH("N/A",'Model output'!H8))),"negative","positive"))</f>
        <v>negative</v>
      </c>
      <c r="I9">
        <f>IF(OR('Model output'!I8="",'Model output'!I8="Not answered",'Model output'!I8="Not mentioned"),"",IF(ISNUMBER('Model output'!I8),'Model output'!I8,1))</f>
        <v>4</v>
      </c>
      <c r="J9">
        <f>IF(OR('Model output'!J8="",'Model output'!J8="Not answered",'Model output'!J8="Not mentioned"),"",IF(AND(ISNUMBER('Model output'!J8),'Model output'!J8&lt;=I9),'Model output'!J8,IF(AND(ISNUMBER('Model output'!J8), 'Model output'!J8&gt;=DATE(2024,1,1)), MIN(DAY('Model output'!J8), MONTH('Model output'!J8), YEAR('Model output'!J8)), IF(ISNUMBER(SEARCH("0/",'Model output'!J8)),0,IF(ISNUMBER(SEARCH("/",'Model output'!J8)), VALUE(LEFT('Model output'!J8, SEARCH("/",'Model output'!J8)-1)),1)))))</f>
        <v>0</v>
      </c>
      <c r="K9" t="str" cm="1">
        <f t="array" ref="K9">IF(COUNT(FIND({0,1,2,3,4,5,6,7,8,9},'Model output'!K8))&gt;0,'Model output'!K8,"")</f>
        <v/>
      </c>
      <c r="L9" s="8" t="str">
        <f t="shared" si="1"/>
        <v/>
      </c>
      <c r="M9" t="str" cm="1">
        <f t="array" ref="M9">IF(L9="","",IF(ISNUMBER(SEARCH("cm",L9)),MAX(VALUE(SUBSTITUTE(_xlfn.FILTERXML("&lt;t&gt;&lt;s&gt;"&amp;SUBSTITUTE(L9,",","&lt;/s&gt;&lt;s&gt;")&amp;"&lt;/s&gt;&lt;/t&gt;","//s"),"cm",""))),MAX(VALUE(SUBSTITUTE(_xlfn.FILTERXML("&lt;t&gt;&lt;s&gt;"&amp;SUBSTITUTE(L9,",","&lt;/s&gt;&lt;s&gt;")&amp;"&lt;/s&gt;&lt;/t&gt;","//s"),"mm","")))/10))</f>
        <v/>
      </c>
      <c r="N9" t="str">
        <f>IF('Model output'!L8="","",'Model output'!L8)</f>
        <v>Papillary carcinoma, encapsulated follicular variant</v>
      </c>
      <c r="O9" t="str">
        <f>IF('Model output'!M8="","",'Model output'!M8)</f>
        <v/>
      </c>
      <c r="P9" t="str">
        <f>IF('Model output'!N8="","",'Model output'!N8)</f>
        <v>1.4 cm</v>
      </c>
      <c r="Q9" t="str">
        <f t="shared" si="10"/>
        <v>1.4cm</v>
      </c>
      <c r="R9" cm="1">
        <f t="array" ref="R9">IF(Q9="","",IF(ISNUMBER(SEARCH("cm",Q9)),MAX(VALUE(SUBSTITUTE(_xlfn.FILTERXML("&lt;t&gt;&lt;s&gt;"&amp;SUBSTITUTE(Q9,",","&lt;/s&gt;&lt;s&gt;")&amp;"&lt;/s&gt;&lt;/t&gt;","//s"),"cm",""))),MAX(VALUE(SUBSTITUTE(_xlfn.FILTERXML("&lt;t&gt;&lt;s&gt;"&amp;SUBSTITUTE(Q9,",","&lt;/s&gt;&lt;s&gt;")&amp;"&lt;/s&gt;&lt;/t&gt;","//s"),"mm","")))/10))</f>
        <v>1.4</v>
      </c>
      <c r="S9" t="str">
        <f>IF(OR('Model output'!P8="",ISNUMBER(SEARCH("Not identified", 'Model output'!P8)),ISNUMBER(SEARCH("Absent",'Model output'!P8)),AND(ISNUMBER(SEARCH("No",'Model output'!P8)),NOT(ISNUMBER(SEARCH("diagnostic",'Model output'!P8)))),ISNUMBER(SEARCH("Negative",'Model output'!P8))),"negative","positive")</f>
        <v>negative</v>
      </c>
      <c r="T9">
        <f>IF('Model output'!O8="","",'Model output'!O8)</f>
        <v>2</v>
      </c>
      <c r="U9" t="str">
        <f>IF('Model output'!Q8&lt;&gt;"",'Model output'!Q8,IF('Classification result'!S9="positive",IF(ISNUMBER(SEARCH("single",'Model output'!P8)),1,IF(OR(ISNUMBER(SEARCH("&lt;4",'Model output'!P8)),ISNUMBER(SEARCH("&lt; 4",'Model output'!P8)),ISNUMBER(SEARCH("less than 4",'Model output'!P8))),"&lt;4",IF(OR(ISNUMBER(SEARCH("&gt;4",'Model output'!P8)),ISNUMBER(SEARCH("&gt; 4",'Model output'!P8)),ISNUMBER(SEARCH("4 or more",'Model output'!P8))),"&gt;4",""))), ""))</f>
        <v/>
      </c>
      <c r="V9" t="str">
        <f>IF(S9="negative","",IF(OR(ISNUMBER(SEARCH("Focal",'Model output'!P8)),'Classification result'!U9&lt;4,ISNUMBER(SEARCH("Focal",'Classification result'!U9)),ISNUMBER(SEARCH("&lt;4",'Classification result'!U9)),ISNUMBER(SEARCH("&lt; 4",'Classification result'!U9))),"minimal", IF(OR(ISNUMBER(SEARCH("Extensive",'Model output'!P8)),ISNUMBER(SEARCH("Extensive",'Classification result'!U9)),ISNUMBER(SEARCH("&gt;4",'Classification result'!U9)),ISNUMBER(SEARCH("&gt; 4",'Classification result'!U9)),ISNUMBER(SEARCH("4 or more",'Classification result'!U9))),"extensive","")))</f>
        <v/>
      </c>
      <c r="W9" t="str">
        <f>IF(OR('Model output'!R8="",ISNUMBER(SEARCH("Not identified", 'Model output'!R8)),ISNUMBER(SEARCH("Absent",'Model output'!R8)),ISNUMBER(SEARCH("No",'Model output'!R8)),ISNUMBER(SEARCH("Negative",'Model output'!R8)),ISNUMBER(SEARCH("None seen",'Model output'!R8)),ISNUMBER(SEARCH("Free",'Model output'!R8)),ISNUMBER(SEARCH("Cannot be assessed",'Model output'!R8))),"negative","positive")</f>
        <v>negative</v>
      </c>
      <c r="X9" s="15" t="str">
        <f>IF('Model output'!S8="","",'Model output'!S8)</f>
        <v>Not identified</v>
      </c>
      <c r="Y9" t="str">
        <f>IF(OR('Model output'!S8="",ISNUMBER(SEARCH("Absent",'Model output'!S8)),ISNUMBER(SEARCH("Not identified",'Model output'!S8)),AND(ISNUMBER(SEARCH("No",'Model output'!S8)),NOT(ISNUMBER(SEARCH("carcinoma",'Model output'!S8)))),ISNUMBER(SEARCH("confined to the thyroid",'Model output'!S8)),ISNUMBER(SEARCH("negative",'Model output'!S8))),"negative",IF(Z9="positive","gETE", "positive"))</f>
        <v>negative</v>
      </c>
      <c r="Z9" t="str">
        <f>IF(OR('Model output'!S8="",ISNUMBER(SEARCH("Absent",'Model output'!S8)),ISNUMBER(SEARCH("Not identified",'Model output'!S8)),ISNUMBER(SEARCH("No",'Model output'!S8)),ISNUMBER(SEARCH("Minimal",'Model output'!S8)),ISNUMBER(SEARCH("negative",'Model output'!S8))),"negative",IF(OR(ISNUMBER(SEARCH("extensive",X9)),ISNUMBER(SEARCH("skeletal muscle",X9)),ISNUMBER(SEARCH("larynx",X9)),ISNUMBER(SEARCH("trachea",X9)),ISNUMBER(SEARCH("esophagus",X9)),ISNUMBER(SEARCH("recurrent laryngeal nerve",X9))),"positive","negative"))</f>
        <v>negative</v>
      </c>
      <c r="AA9" t="str">
        <f>IF('Model output'!T8="","",IF('Model output'!T8="Not mentioned", "No", "Yes"))</f>
        <v>Yes</v>
      </c>
      <c r="AB9" t="str">
        <f>IF(AA9&lt;&gt;"Yes","",IF(OR('Model output'!U8="",ISNUMBER(SEARCH("Not identified",'Model output'!U8))),"",'Model output'!U8))</f>
        <v>HRAS codon 61</v>
      </c>
      <c r="AC9" s="1" t="str">
        <f>IF(OR('Model output'!V8="", 'Model output'!V8="No", AND(ISERROR(SEARCH("Positive",'Model output'!V8)), ISNUMBER(SEARCH("Negative",'Model output'!V8))), AND(ISNUMBER(SEARCH("Uninvolved",'Model output'!V8)),NOT(ISNUMBER(SEARCH("margins involved",'Model output'!V8)))), ISNUMBER(SEARCH("not involved",'Model output'!V8)), ISNUMBER(SEARCH("None",'Model output'!V8)), ISNUMBER(SEARCH("Free",'Model output'!V8)), ISNUMBER(SEARCH("1 mm",'Model output'!V8)), ISNUMBER(SEARCH("0.1 CM",'Model output'!V8)), ISNUMBER(SEARCH("less than 0.2 mm",'Model output'!V8)), ISNUMBER(SEARCH("less than 0.5 mm",'Model output'!V8)), ISNUMBER(SEARCH("less than 1.0 mm",'Model output'!V8)), ISNUMBER(SEARCH("noted very close",'Model output'!V8)), ISNUMBER(SEARCH("abut",'Model output'!V8)), ISNUMBER(SEARCH("not mentioned",'Model output'!V8)), ISNUMBER(SEARCH("Cannot be assessed",'Model output'!V8)), ISNUMBER(SEARCH("Lymphocyte invasion - present",'Model output'!V8)), ISNUMBER(SEARCH("capsule",'Model output'!V8))), "negative", "positive")</f>
        <v>negative</v>
      </c>
      <c r="AE9" s="28" t="str" cm="1">
        <f t="array" aca="1" ref="AE9" ca="1">IF(OR(AC9="positive",Z9="positive",AND(OR(ISNUMBER(SEARCH("Follicular carcinoma",N9)),ISNUMBER(SEARCH("Follicular thyroid carcinoma",N9))),V9="extensive"),AND(AND(ISNUMBER(J9),J9&gt;0),AND(ISNUMBER(M9),M9&gt;3)),OR(H9="positive",AH9=1)),"high",IF(OR(ISNUMBER(SEARCH("lateral",G9,1)),ISNUMBER(SEARCH("positive",Y9,1)),ISNUMBER(SEARCH("tall",O9,1)),ISNUMBER(SEARCH("hobnail",O9,1)),ISNUMBER(SEARCH("cribriform",O9,1)),ISNUMBER(SEARCH("diffuse",O9,1)),ISNUMBER(SEARCH("columnar",O9,1)),ISNUMBER(SEARCH("solid",O9,1)),ISNUMBER(SEARCH("tall",N9,1)),ISNUMBER(SEARCH("hobnail",N9,1)),ISNUMBER(SEARCH("cribriform",N9,1)),ISNUMBER(SEARCH("diffuse",N9,1)),ISNUMBER(SEARCH("columnar",N9,1)),ISNUMBER(SEARCH("solid",N9,1)),AND(ISNUMBER(SEARCH("papillary",N9,1)),S9="positive"),AND(AND(ISNUMBER(J9),J9&gt;=5),M9=""),AND(AND(ISNUMBER(J9),J9&gt;=5),AND(ISNUMBER(M9),M9&gt;=1)),AND(ISNUMBER(SERACH("papillary",N9)),OR(Y9="positive",Z9="positive"), ISNUMBER(SEARCH("BRAF",AB9)))),"intermediate","low"))</f>
        <v>low</v>
      </c>
      <c r="AF9" s="29" t="str">
        <f t="shared" si="2"/>
        <v>1b</v>
      </c>
      <c r="AG9" s="29" t="str">
        <f t="shared" si="3"/>
        <v>0</v>
      </c>
      <c r="AH9" s="29" t="str">
        <f t="shared" si="11"/>
        <v>0</v>
      </c>
      <c r="AI9" s="35" t="str">
        <f t="shared" si="12"/>
        <v>I</v>
      </c>
      <c r="AJ9" s="32" t="s">
        <v>713</v>
      </c>
      <c r="AK9" s="34" t="s">
        <v>932</v>
      </c>
      <c r="AL9" s="34" t="s">
        <v>933</v>
      </c>
      <c r="AM9" s="34" t="s">
        <v>936</v>
      </c>
      <c r="AN9" s="34" t="s">
        <v>66</v>
      </c>
      <c r="AO9" s="32">
        <f t="shared" ca="1" si="4"/>
        <v>1</v>
      </c>
      <c r="AP9" s="34">
        <f t="shared" si="5"/>
        <v>1</v>
      </c>
      <c r="AQ9" s="34">
        <f t="shared" si="6"/>
        <v>1</v>
      </c>
      <c r="AR9" s="34">
        <f t="shared" si="7"/>
        <v>1</v>
      </c>
      <c r="AS9" s="35">
        <f t="shared" si="8"/>
        <v>1</v>
      </c>
      <c r="AT9" s="1"/>
    </row>
    <row r="10" spans="1:46">
      <c r="A10" t="str">
        <f>'Model output'!A9</f>
        <v>TCGA-BJ-A18Z</v>
      </c>
      <c r="B10" s="26">
        <v>58</v>
      </c>
      <c r="C10" s="1" t="str">
        <f>IF(OR(ISNUMBER(SEARCH("0",'Model output'!D9)), ISNUMBER(SEARCH("1",'Model output'!D9)), ISNUMBER(SEARCH("1a",'Model output'!D9)), ISNUMBER(SEARCH("1b",'Model output'!D9)), ISNUMBER(SEARCH("2",'Model output'!D9)), ISNUMBER(SEARCH("3",'Model output'!D9)), ISNUMBER(SEARCH("4a",'Model output'!D9)), ISNUMBER(SEARCH("4b",'Model output'!D9))), IF(ISNUMBER(SEARCH("pT",'Model output'!D9)),IF(OR(ISNUMBER(SEARCH("a",'Model output'!D9)),ISNUMBER(SEARCH("b",'Model output'!D9))),MID(SUBSTITUTE('Model output'!D9," ",""),SEARCH("pT",'Model output'!D9)+2,2),MID(SUBSTITUTE('Model output'!D9," ",""),SEARCH("pT",'Model output'!D9)+2,1)),IF(ISNUMBER(SEARCH("T",'Model output'!D9)),IF(OR(ISNUMBER(SEARCH("a",'Model output'!D9)),ISNUMBER(SEARCH("b",'Model output'!D9))),MID(SUBSTITUTE('Model output'!D9," ",""),SEARCH("T",'Model output'!D9)+1,2),MID(SUBSTITUTE('Model output'!D9," ",""),SEARCH("T",'Model output'!D9)+1,1)),SUBSTITUTE('Model output'!D9," ",""))),"")</f>
        <v>3</v>
      </c>
      <c r="D10" s="1" t="str">
        <f>IF(ISNUMBER(SEARCH("lymph node",'Model output'!E9)),"1", IF(AND('Model output'!E9&lt;&gt;"",ISNUMBER('Model output'!E9),'Model output'!E9&gt;0),"1",IF(OR(ISNUMBER(SEARCH("0",'Model output'!E9)), ISNUMBER(SEARCH("1",'Model output'!E9)), ISNUMBER(SEARCH("1a",'Model output'!E9)), ISNUMBER(SEARCH("1b",'Model output'!E9)), ISNUMBER(SEARCH("X",'Model output'!E9))), IF(ISNUMBER(SEARCH("pN",'Model output'!E9)),IF(OR(ISNUMBER(SEARCH("a",'Model output'!E9)),ISNUMBER(SEARCH("b",'Model output'!E9))),MID(SUBSTITUTE('Model output'!E9," ",""),SEARCH("pN",'Model output'!E9)+2,2),MID(SUBSTITUTE('Model output'!E9," ",""),SEARCH("pN",'Model output'!E9)+2,1)),IF(ISNUMBER(SEARCH("N",'Model output'!E9)),IF(OR(ISNUMBER(SEARCH("a",'Model output'!E9)),ISNUMBER(SEARCH("b",'Model output'!E9))),MID(SUBSTITUTE('Model output'!E9," ",""),SEARCH("N",'Model output'!E9)+1,2),MID(SUBSTITUTE('Model output'!E9," ",""),SEARCH("N",'Model output'!E9)+1,1)),SUBSTITUTE('Model output'!E9," ",""))),"")))</f>
        <v>1b</v>
      </c>
      <c r="E10" s="1" t="str">
        <f>IF(OR(ISNUMBER(SEARCH("Not applicable",'Model output'!F9)), ISNUMBER(SEARCH("N/A",'Model output'!F9))),"0",IF(OR(ISNUMBER(SEARCH("0",'Model output'!F9)), ISNUMBER(SEARCH("1",'Model output'!F9)), ISNUMBER(SEARCH("X",'Model output'!F9))), IF(ISNUMBER(SEARCH("pM",'Model output'!F9)),MID(SUBSTITUTE('Model output'!F9," ",""),SEARCH("pM",'Model output'!F9)+2,1),IF(ISNUMBER(SEARCH("M",'Model output'!F9)),MID(SUBSTITUTE('Model output'!F9," ",""),SEARCH("M",'Model output'!F9)+1,1),SUBSTITUTE('Model output'!F9," ",""))),""))</f>
        <v>0</v>
      </c>
      <c r="F10" t="str">
        <f t="shared" si="9"/>
        <v>positive</v>
      </c>
      <c r="G10" t="str">
        <f>IF(OR('Model output'!G9="",AND(ISNUMBER('Model output'!J9),'Model output'!J9&lt;1)),"",IF(OR(ISNUMBER(SEARCH("lateral",'Model output'!G9)),ISNUMBER(SEARCH("cervical",'Model output'!G9)),ISNUMBER(SEARCH("jugular",'Model output'!G9)),ISNUMBER(SEARCH("left neck",'Model output'!G9)),ISNUMBER(SEARCH("left anterior neck",'Model output'!G9)),ISNUMBER(SEARCH("left posterior neck",'Model output'!G9)),ISNUMBER(SEARCH("right neck",'Model output'!G9)),ISNUMBER(SEARCH("right anterior neck",'Model output'!G9)),ISNUMBER(SEARCH("right posterior neck",'Model output'!G9)),AND(ISNUMBER(SEARCH("level",'Model output'!G9)),OR(,ISNUMBER(SEARCH("II",'Model output'!G9)),ISNUMBER(SEARCH("two",'Model output'!G9)),AND(ISNUMBER(SEARCH("2",'Model output'!G9)),NOT(ISNUMBER(SEARCH("1 of 2",'Model output'!G9)))),ISNUMBER(SEARCH("III",'Model output'!G9)),AND(ISNUMBER(SEARCH("three",'Model output'!G9)),NOT(ISNUMBER(SEARCH("#3 (three)",'Model output'!G9)))),AND(ISNUMBER(SEARCH("3",'Model output'!G9)),NOT(ISNUMBER(SEARCH("#3 (three)",'Model output'!G9)))),ISNUMBER(SEARCH("IV",'Model output'!G9)),ISNUMBER(SEARCH("four",'Model output'!G9)),ISNUMBER(SEARCH("4",'Model output'!G9)),ISNUMBER(SEARCH("V ",'Model output'!G9)),ISNUMBER(SEARCH("five",'Model output'!G9)),ISNUMBER(SEARCH("5",'Model output'!G9))))), "lateral", "central"))</f>
        <v/>
      </c>
      <c r="H10" t="str">
        <f>IF('Model output'!H9="","negative",IF(OR(ISNUMBER(SEARCH("lymph node",'Model output'!H9)),ISNUMBER(SEARCH("gland",'Model output'!H9)),ISNUMBER(SEARCH("lobe",'Model output'!H9)),ISNUMBER(SEARCH("isthmus",'Model output'!H9)),ISNUMBER(SEARCH("mediastinum",'Model output'!H9)),ISNUMBER(SEARCH("Not mentioned",'Model output'!H9)), ISNUMBER(SEARCH("Not applicable",'Model output'!H9)), ISNUMBER(SEARCH("paratracheal",'Model output'!H9)),ISNUMBER(SEARCH("fibroadipose tissue",'Model output'!H9)),ISNUMBER(SEARCH("thyroid node",'Model output'!H9)),ISNUMBER(SEARCH("skeletal muscle",'Model output'!H9)),ISNUMBER(SEARCH("right",'Model output'!H9)),ISNUMBER(SEARCH("left",'Model output'!H9)),ISNUMBER(SEARCH("Not specified",'Model output'!H9)),ISNUMBER(SEARCH("N/A",'Model output'!H9))),"negative","positive"))</f>
        <v>negative</v>
      </c>
      <c r="I10">
        <f>IF(OR('Model output'!I9="",'Model output'!I9="Not answered",'Model output'!I9="Not mentioned"),"",IF(ISNUMBER('Model output'!I9),'Model output'!I9,1))</f>
        <v>37</v>
      </c>
      <c r="J10">
        <f>IF(OR('Model output'!J9="",'Model output'!J9="Not answered",'Model output'!J9="Not mentioned"),"",IF(AND(ISNUMBER('Model output'!J9),'Model output'!J9&lt;=I10),'Model output'!J9,IF(AND(ISNUMBER('Model output'!J9), 'Model output'!J9&gt;=DATE(2024,1,1)), MIN(DAY('Model output'!J9), MONTH('Model output'!J9), YEAR('Model output'!J9)), IF(ISNUMBER(SEARCH("0/",'Model output'!J9)),0,IF(ISNUMBER(SEARCH("/",'Model output'!J9)), VALUE(LEFT('Model output'!J9, SEARCH("/",'Model output'!J9)-1)),1)))))</f>
        <v>3</v>
      </c>
      <c r="K10" t="str" cm="1">
        <f t="array" ref="K10">IF(COUNT(FIND({0,1,2,3,4,5,6,7,8,9},'Model output'!K9))&gt;0,'Model output'!K9,"")</f>
        <v/>
      </c>
      <c r="L10" s="8" t="str">
        <f t="shared" si="1"/>
        <v/>
      </c>
      <c r="M10" t="str" cm="1">
        <f t="array" ref="M10">IF(L10="","",IF(ISNUMBER(SEARCH("cm",L10)),MAX(VALUE(SUBSTITUTE(_xlfn.FILTERXML("&lt;t&gt;&lt;s&gt;"&amp;SUBSTITUTE(L10,",","&lt;/s&gt;&lt;s&gt;")&amp;"&lt;/s&gt;&lt;/t&gt;","//s"),"cm",""))),MAX(VALUE(SUBSTITUTE(_xlfn.FILTERXML("&lt;t&gt;&lt;s&gt;"&amp;SUBSTITUTE(L10,",","&lt;/s&gt;&lt;s&gt;")&amp;"&lt;/s&gt;&lt;/t&gt;","//s"),"mm","")))/10))</f>
        <v/>
      </c>
      <c r="N10" t="str">
        <f>IF('Model output'!L9="","",'Model output'!L9)</f>
        <v>Papillary</v>
      </c>
      <c r="O10" t="str">
        <f>IF('Model output'!M9="","",'Model output'!M9)</f>
        <v>Conventional with tall cell features</v>
      </c>
      <c r="P10" t="str">
        <f>IF('Model output'!N9="","",'Model output'!N9)</f>
        <v>3.6 cm</v>
      </c>
      <c r="Q10" t="str">
        <f t="shared" si="10"/>
        <v>3.6cm</v>
      </c>
      <c r="R10" cm="1">
        <f t="array" ref="R10">IF(Q10="","",IF(ISNUMBER(SEARCH("cm",Q10)),MAX(VALUE(SUBSTITUTE(_xlfn.FILTERXML("&lt;t&gt;&lt;s&gt;"&amp;SUBSTITUTE(Q10,",","&lt;/s&gt;&lt;s&gt;")&amp;"&lt;/s&gt;&lt;/t&gt;","//s"),"cm",""))),MAX(VALUE(SUBSTITUTE(_xlfn.FILTERXML("&lt;t&gt;&lt;s&gt;"&amp;SUBSTITUTE(Q10,",","&lt;/s&gt;&lt;s&gt;")&amp;"&lt;/s&gt;&lt;/t&gt;","//s"),"mm","")))/10))</f>
        <v>3.6</v>
      </c>
      <c r="S10" t="str">
        <f>IF(OR('Model output'!P9="",ISNUMBER(SEARCH("Not identified", 'Model output'!P9)),ISNUMBER(SEARCH("Absent",'Model output'!P9)),AND(ISNUMBER(SEARCH("No",'Model output'!P9)),NOT(ISNUMBER(SEARCH("diagnostic",'Model output'!P9)))),ISNUMBER(SEARCH("Negative",'Model output'!P9))),"negative","positive")</f>
        <v>positive</v>
      </c>
      <c r="T10">
        <f>IF('Model output'!O9="","",'Model output'!O9)</f>
        <v>3</v>
      </c>
      <c r="U10" t="str">
        <f>IF('Model output'!Q9&lt;&gt;"",'Model output'!Q9,IF('Classification result'!S10="positive",IF(ISNUMBER(SEARCH("single",'Model output'!P9)),1,IF(OR(ISNUMBER(SEARCH("&lt;4",'Model output'!P9)),ISNUMBER(SEARCH("&lt; 4",'Model output'!P9)),ISNUMBER(SEARCH("less than 4",'Model output'!P9))),"&lt;4",IF(OR(ISNUMBER(SEARCH("&gt;4",'Model output'!P9)),ISNUMBER(SEARCH("&gt; 4",'Model output'!P9)),ISNUMBER(SEARCH("4 or more",'Model output'!P9))),"&gt;4",""))), ""))</f>
        <v/>
      </c>
      <c r="V10" t="str">
        <f>IF(S10="negative","",IF(OR(ISNUMBER(SEARCH("Focal",'Model output'!P9)),'Classification result'!U10&lt;4,ISNUMBER(SEARCH("Focal",'Classification result'!U10)),ISNUMBER(SEARCH("&lt;4",'Classification result'!U10)),ISNUMBER(SEARCH("&lt; 4",'Classification result'!U10))),"minimal", IF(OR(ISNUMBER(SEARCH("Extensive",'Model output'!P9)),ISNUMBER(SEARCH("Extensive",'Classification result'!U10)),ISNUMBER(SEARCH("&gt;4",'Classification result'!U10)),ISNUMBER(SEARCH("&gt; 4",'Classification result'!U10)),ISNUMBER(SEARCH("4 or more",'Classification result'!U10))),"extensive","")))</f>
        <v/>
      </c>
      <c r="W10" t="str">
        <f>IF(OR('Model output'!R9="",ISNUMBER(SEARCH("Not identified", 'Model output'!R9)),ISNUMBER(SEARCH("Absent",'Model output'!R9)),ISNUMBER(SEARCH("No",'Model output'!R9)),ISNUMBER(SEARCH("Negative",'Model output'!R9)),ISNUMBER(SEARCH("None seen",'Model output'!R9)),ISNUMBER(SEARCH("Free",'Model output'!R9)),ISNUMBER(SEARCH("Cannot be assessed",'Model output'!R9))),"negative","positive")</f>
        <v>positive</v>
      </c>
      <c r="X10" s="15" t="str">
        <f>IF('Model output'!S9="","",'Model output'!S9)</f>
        <v>Present</v>
      </c>
      <c r="Y10" t="str">
        <f>IF(OR('Model output'!S9="",ISNUMBER(SEARCH("Absent",'Model output'!S9)),ISNUMBER(SEARCH("Not identified",'Model output'!S9)),AND(ISNUMBER(SEARCH("No",'Model output'!S9)),NOT(ISNUMBER(SEARCH("carcinoma",'Model output'!S9)))),ISNUMBER(SEARCH("confined to the thyroid",'Model output'!S9)),ISNUMBER(SEARCH("negative",'Model output'!S9))),"negative",IF(Z10="positive","gETE", "positive"))</f>
        <v>positive</v>
      </c>
      <c r="Z10" t="str">
        <f>IF(OR('Model output'!S9="",ISNUMBER(SEARCH("Absent",'Model output'!S9)),ISNUMBER(SEARCH("Not identified",'Model output'!S9)),ISNUMBER(SEARCH("No",'Model output'!S9)),ISNUMBER(SEARCH("Minimal",'Model output'!S9)),ISNUMBER(SEARCH("negative",'Model output'!S9))),"negative",IF(OR(ISNUMBER(SEARCH("extensive",X10)),ISNUMBER(SEARCH("skeletal muscle",X10)),ISNUMBER(SEARCH("larynx",X10)),ISNUMBER(SEARCH("trachea",X10)),ISNUMBER(SEARCH("esophagus",X10)),ISNUMBER(SEARCH("recurrent laryngeal nerve",X10))),"positive","negative"))</f>
        <v>negative</v>
      </c>
      <c r="AA10" t="str">
        <f>IF('Model output'!T9="","",IF('Model output'!T9="Not mentioned", "No", "Yes"))</f>
        <v>Yes</v>
      </c>
      <c r="AB10" t="str">
        <f>IF(AA10&lt;&gt;"Yes","",IF(OR('Model output'!U9="",ISNUMBER(SEARCH("Not identified",'Model output'!U9))),"",'Model output'!U9))</f>
        <v>BRAF p.V600E</v>
      </c>
      <c r="AC10" s="1" t="str">
        <f>IF(OR('Model output'!V9="", 'Model output'!V9="No", AND(ISERROR(SEARCH("Positive",'Model output'!V9)), ISNUMBER(SEARCH("Negative",'Model output'!V9))), AND(ISNUMBER(SEARCH("Uninvolved",'Model output'!V9)),NOT(ISNUMBER(SEARCH("margins involved",'Model output'!V9)))), ISNUMBER(SEARCH("not involved",'Model output'!V9)), ISNUMBER(SEARCH("None",'Model output'!V9)), ISNUMBER(SEARCH("Free",'Model output'!V9)), ISNUMBER(SEARCH("1 mm",'Model output'!V9)), ISNUMBER(SEARCH("0.1 CM",'Model output'!V9)), ISNUMBER(SEARCH("less than 0.2 mm",'Model output'!V9)), ISNUMBER(SEARCH("less than 0.5 mm",'Model output'!V9)), ISNUMBER(SEARCH("less than 1.0 mm",'Model output'!V9)), ISNUMBER(SEARCH("noted very close",'Model output'!V9)), ISNUMBER(SEARCH("abut",'Model output'!V9)), ISNUMBER(SEARCH("not mentioned",'Model output'!V9)), ISNUMBER(SEARCH("Cannot be assessed",'Model output'!V9)), ISNUMBER(SEARCH("Lymphocyte invasion - present",'Model output'!V9)), ISNUMBER(SEARCH("capsule",'Model output'!V9))), "negative", "positive")</f>
        <v>positive</v>
      </c>
      <c r="AE10" s="28" t="str" cm="1">
        <f t="array" ref="AE10">IF(OR(AC10="positive",Z10="positive",AND(OR(ISNUMBER(SEARCH("Follicular carcinoma",N10)),ISNUMBER(SEARCH("Follicular thyroid carcinoma",N10))),V10="extensive"),AND(AND(ISNUMBER(J10),J10&gt;0),AND(ISNUMBER(M10),M10&gt;3)),OR(H10="positive",AH10=1)),"high",IF(OR(ISNUMBER(SEARCH("lateral",G10,1)),ISNUMBER(SEARCH("positive",Y10,1)),ISNUMBER(SEARCH("tall",O10,1)),ISNUMBER(SEARCH("hobnail",O10,1)),ISNUMBER(SEARCH("cribriform",O10,1)),ISNUMBER(SEARCH("diffuse",O10,1)),ISNUMBER(SEARCH("columnar",O10,1)),ISNUMBER(SEARCH("solid",O10,1)),ISNUMBER(SEARCH("tall",N10,1)),ISNUMBER(SEARCH("hobnail",N10,1)),ISNUMBER(SEARCH("cribriform",N10,1)),ISNUMBER(SEARCH("diffuse",N10,1)),ISNUMBER(SEARCH("columnar",N10,1)),ISNUMBER(SEARCH("solid",N10,1)),AND(ISNUMBER(SEARCH("papillary",N10,1)),S10="positive"),AND(AND(ISNUMBER(J10),J10&gt;=5),M10=""),AND(AND(ISNUMBER(J10),J10&gt;=5),AND(ISNUMBER(M10),M10&gt;=1)),AND(ISNUMBER(SERACH("papillary",N10)),OR(Y10="positive",Z10="positive"), ISNUMBER(SEARCH("BRAF",AB10)))),"intermediate","low"))</f>
        <v>high</v>
      </c>
      <c r="AF10" s="29" t="str">
        <f t="shared" si="2"/>
        <v>2</v>
      </c>
      <c r="AG10" s="29" t="str">
        <f t="shared" si="3"/>
        <v>1a</v>
      </c>
      <c r="AH10" s="29" t="str">
        <f t="shared" si="11"/>
        <v>0</v>
      </c>
      <c r="AI10" s="35" t="str">
        <f t="shared" si="12"/>
        <v>II</v>
      </c>
      <c r="AJ10" s="32" t="s">
        <v>711</v>
      </c>
      <c r="AK10" s="34" t="s">
        <v>935</v>
      </c>
      <c r="AL10" s="34" t="s">
        <v>932</v>
      </c>
      <c r="AM10" s="34" t="s">
        <v>936</v>
      </c>
      <c r="AN10" s="34" t="s">
        <v>934</v>
      </c>
      <c r="AO10" s="32">
        <f t="shared" si="4"/>
        <v>1</v>
      </c>
      <c r="AP10" s="34">
        <f t="shared" si="5"/>
        <v>1</v>
      </c>
      <c r="AQ10" s="34">
        <f t="shared" si="6"/>
        <v>0</v>
      </c>
      <c r="AR10" s="34">
        <f t="shared" si="7"/>
        <v>1</v>
      </c>
      <c r="AS10" s="35">
        <f t="shared" si="8"/>
        <v>1</v>
      </c>
      <c r="AT10" s="1"/>
    </row>
    <row r="11" spans="1:46">
      <c r="A11" t="str">
        <f>'Model output'!A10</f>
        <v>TCGA-BJ-A191</v>
      </c>
      <c r="B11" s="26">
        <v>49</v>
      </c>
      <c r="C11" s="1" t="str">
        <f>IF(OR(ISNUMBER(SEARCH("0",'Model output'!D10)), ISNUMBER(SEARCH("1",'Model output'!D10)), ISNUMBER(SEARCH("1a",'Model output'!D10)), ISNUMBER(SEARCH("1b",'Model output'!D10)), ISNUMBER(SEARCH("2",'Model output'!D10)), ISNUMBER(SEARCH("3",'Model output'!D10)), ISNUMBER(SEARCH("4a",'Model output'!D10)), ISNUMBER(SEARCH("4b",'Model output'!D10))), IF(ISNUMBER(SEARCH("pT",'Model output'!D10)),IF(OR(ISNUMBER(SEARCH("a",'Model output'!D10)),ISNUMBER(SEARCH("b",'Model output'!D10))),MID(SUBSTITUTE('Model output'!D10," ",""),SEARCH("pT",'Model output'!D10)+2,2),MID(SUBSTITUTE('Model output'!D10," ",""),SEARCH("pT",'Model output'!D10)+2,1)),IF(ISNUMBER(SEARCH("T",'Model output'!D10)),IF(OR(ISNUMBER(SEARCH("a",'Model output'!D10)),ISNUMBER(SEARCH("b",'Model output'!D10))),MID(SUBSTITUTE('Model output'!D10," ",""),SEARCH("T",'Model output'!D10)+1,2),MID(SUBSTITUTE('Model output'!D10," ",""),SEARCH("T",'Model output'!D10)+1,1)),SUBSTITUTE('Model output'!D10," ",""))),"")</f>
        <v>1b</v>
      </c>
      <c r="D11" s="1" t="str">
        <f>IF(ISNUMBER(SEARCH("lymph node",'Model output'!E10)),"1", IF(AND('Model output'!E10&lt;&gt;"",ISNUMBER('Model output'!E10),'Model output'!E10&gt;0),"1",IF(OR(ISNUMBER(SEARCH("0",'Model output'!E10)), ISNUMBER(SEARCH("1",'Model output'!E10)), ISNUMBER(SEARCH("1a",'Model output'!E10)), ISNUMBER(SEARCH("1b",'Model output'!E10)), ISNUMBER(SEARCH("X",'Model output'!E10))), IF(ISNUMBER(SEARCH("pN",'Model output'!E10)),IF(OR(ISNUMBER(SEARCH("a",'Model output'!E10)),ISNUMBER(SEARCH("b",'Model output'!E10))),MID(SUBSTITUTE('Model output'!E10," ",""),SEARCH("pN",'Model output'!E10)+2,2),MID(SUBSTITUTE('Model output'!E10," ",""),SEARCH("pN",'Model output'!E10)+2,1)),IF(ISNUMBER(SEARCH("N",'Model output'!E10)),IF(OR(ISNUMBER(SEARCH("a",'Model output'!E10)),ISNUMBER(SEARCH("b",'Model output'!E10))),MID(SUBSTITUTE('Model output'!E10," ",""),SEARCH("N",'Model output'!E10)+1,2),MID(SUBSTITUTE('Model output'!E10," ",""),SEARCH("N",'Model output'!E10)+1,1)),SUBSTITUTE('Model output'!E10," ",""))),"")))</f>
        <v>0</v>
      </c>
      <c r="E11" s="1" t="str">
        <f>IF(OR(ISNUMBER(SEARCH("Not applicable",'Model output'!F10)), ISNUMBER(SEARCH("N/A",'Model output'!F10))),"0",IF(OR(ISNUMBER(SEARCH("0",'Model output'!F10)), ISNUMBER(SEARCH("1",'Model output'!F10)), ISNUMBER(SEARCH("X",'Model output'!F10))), IF(ISNUMBER(SEARCH("pM",'Model output'!F10)),MID(SUBSTITUTE('Model output'!F10," ",""),SEARCH("pM",'Model output'!F10)+2,1),IF(ISNUMBER(SEARCH("M",'Model output'!F10)),MID(SUBSTITUTE('Model output'!F10," ",""),SEARCH("M",'Model output'!F10)+1,1),SUBSTITUTE('Model output'!F10," ",""))),""))</f>
        <v/>
      </c>
      <c r="F11" t="str">
        <f t="shared" si="9"/>
        <v>negative</v>
      </c>
      <c r="G11" t="str">
        <f>IF(OR('Model output'!G10="",AND(ISNUMBER('Model output'!J10),'Model output'!J10&lt;1)),"",IF(OR(ISNUMBER(SEARCH("lateral",'Model output'!G10)),ISNUMBER(SEARCH("cervical",'Model output'!G10)),ISNUMBER(SEARCH("jugular",'Model output'!G10)),ISNUMBER(SEARCH("left neck",'Model output'!G10)),ISNUMBER(SEARCH("left anterior neck",'Model output'!G10)),ISNUMBER(SEARCH("left posterior neck",'Model output'!G10)),ISNUMBER(SEARCH("right neck",'Model output'!G10)),ISNUMBER(SEARCH("right anterior neck",'Model output'!G10)),ISNUMBER(SEARCH("right posterior neck",'Model output'!G10)),AND(ISNUMBER(SEARCH("level",'Model output'!G10)),OR(,ISNUMBER(SEARCH("II",'Model output'!G10)),ISNUMBER(SEARCH("two",'Model output'!G10)),AND(ISNUMBER(SEARCH("2",'Model output'!G10)),NOT(ISNUMBER(SEARCH("1 of 2",'Model output'!G10)))),ISNUMBER(SEARCH("III",'Model output'!G10)),AND(ISNUMBER(SEARCH("three",'Model output'!G10)),NOT(ISNUMBER(SEARCH("#3 (three)",'Model output'!G10)))),AND(ISNUMBER(SEARCH("3",'Model output'!G10)),NOT(ISNUMBER(SEARCH("#3 (three)",'Model output'!G10)))),ISNUMBER(SEARCH("IV",'Model output'!G10)),ISNUMBER(SEARCH("four",'Model output'!G10)),ISNUMBER(SEARCH("4",'Model output'!G10)),ISNUMBER(SEARCH("V ",'Model output'!G10)),ISNUMBER(SEARCH("five",'Model output'!G10)),ISNUMBER(SEARCH("5",'Model output'!G10))))), "lateral", "central"))</f>
        <v/>
      </c>
      <c r="H11" t="str">
        <f>IF('Model output'!H10="","negative",IF(OR(ISNUMBER(SEARCH("lymph node",'Model output'!H10)),ISNUMBER(SEARCH("gland",'Model output'!H10)),ISNUMBER(SEARCH("lobe",'Model output'!H10)),ISNUMBER(SEARCH("isthmus",'Model output'!H10)),ISNUMBER(SEARCH("mediastinum",'Model output'!H10)),ISNUMBER(SEARCH("Not mentioned",'Model output'!H10)), ISNUMBER(SEARCH("Not applicable",'Model output'!H10)), ISNUMBER(SEARCH("paratracheal",'Model output'!H10)),ISNUMBER(SEARCH("fibroadipose tissue",'Model output'!H10)),ISNUMBER(SEARCH("thyroid node",'Model output'!H10)),ISNUMBER(SEARCH("skeletal muscle",'Model output'!H10)),ISNUMBER(SEARCH("right",'Model output'!H10)),ISNUMBER(SEARCH("left",'Model output'!H10)),ISNUMBER(SEARCH("Not specified",'Model output'!H10)),ISNUMBER(SEARCH("N/A",'Model output'!H10))),"negative","positive"))</f>
        <v>negative</v>
      </c>
      <c r="I11">
        <f>IF(OR('Model output'!I10="",'Model output'!I10="Not answered",'Model output'!I10="Not mentioned"),"",IF(ISNUMBER('Model output'!I10),'Model output'!I10,1))</f>
        <v>3</v>
      </c>
      <c r="J11">
        <f>IF(OR('Model output'!J10="",'Model output'!J10="Not answered",'Model output'!J10="Not mentioned"),"",IF(AND(ISNUMBER('Model output'!J10),'Model output'!J10&lt;=I11),'Model output'!J10,IF(AND(ISNUMBER('Model output'!J10), 'Model output'!J10&gt;=DATE(2024,1,1)), MIN(DAY('Model output'!J10), MONTH('Model output'!J10), YEAR('Model output'!J10)), IF(ISNUMBER(SEARCH("0/",'Model output'!J10)),0,IF(ISNUMBER(SEARCH("/",'Model output'!J10)), VALUE(LEFT('Model output'!J10, SEARCH("/",'Model output'!J10)-1)),1)))))</f>
        <v>0</v>
      </c>
      <c r="K11" t="str" cm="1">
        <f t="array" ref="K11">IF(COUNT(FIND({0,1,2,3,4,5,6,7,8,9},'Model output'!K10))&gt;0,'Model output'!K10,"")</f>
        <v/>
      </c>
      <c r="L11" s="8" t="str">
        <f t="shared" si="1"/>
        <v/>
      </c>
      <c r="M11" t="str" cm="1">
        <f t="array" ref="M11">IF(L11="","",IF(ISNUMBER(SEARCH("cm",L11)),MAX(VALUE(SUBSTITUTE(_xlfn.FILTERXML("&lt;t&gt;&lt;s&gt;"&amp;SUBSTITUTE(L11,",","&lt;/s&gt;&lt;s&gt;")&amp;"&lt;/s&gt;&lt;/t&gt;","//s"),"cm",""))),MAX(VALUE(SUBSTITUTE(_xlfn.FILTERXML("&lt;t&gt;&lt;s&gt;"&amp;SUBSTITUTE(L11,",","&lt;/s&gt;&lt;s&gt;")&amp;"&lt;/s&gt;&lt;/t&gt;","//s"),"mm","")))/10))</f>
        <v/>
      </c>
      <c r="N11" t="str">
        <f>IF('Model output'!L10="","",'Model output'!L10)</f>
        <v>Papillary carcinoma, columnar cell variant</v>
      </c>
      <c r="O11" t="str">
        <f>IF('Model output'!M10="","",'Model output'!M10)</f>
        <v/>
      </c>
      <c r="P11" t="str">
        <f>IF('Model output'!N10="","",'Model output'!N10)</f>
        <v>2 cm</v>
      </c>
      <c r="Q11" t="str">
        <f t="shared" si="10"/>
        <v>2cm</v>
      </c>
      <c r="R11" cm="1">
        <f t="array" ref="R11">IF(Q11="","",IF(ISNUMBER(SEARCH("cm",Q11)),MAX(VALUE(SUBSTITUTE(_xlfn.FILTERXML("&lt;t&gt;&lt;s&gt;"&amp;SUBSTITUTE(Q11,",","&lt;/s&gt;&lt;s&gt;")&amp;"&lt;/s&gt;&lt;/t&gt;","//s"),"cm",""))),MAX(VALUE(SUBSTITUTE(_xlfn.FILTERXML("&lt;t&gt;&lt;s&gt;"&amp;SUBSTITUTE(Q11,",","&lt;/s&gt;&lt;s&gt;")&amp;"&lt;/s&gt;&lt;/t&gt;","//s"),"mm","")))/10))</f>
        <v>2</v>
      </c>
      <c r="S11" t="str">
        <f>IF(OR('Model output'!P10="",ISNUMBER(SEARCH("Not identified", 'Model output'!P10)),ISNUMBER(SEARCH("Absent",'Model output'!P10)),AND(ISNUMBER(SEARCH("No",'Model output'!P10)),NOT(ISNUMBER(SEARCH("diagnostic",'Model output'!P10)))),ISNUMBER(SEARCH("Negative",'Model output'!P10))),"negative","positive")</f>
        <v>positive</v>
      </c>
      <c r="T11">
        <f>IF('Model output'!O10="","",'Model output'!O10)</f>
        <v>1</v>
      </c>
      <c r="U11" t="str">
        <f>IF('Model output'!Q10&lt;&gt;"",'Model output'!Q10,IF('Classification result'!S11="positive",IF(ISNUMBER(SEARCH("single",'Model output'!P10)),1,IF(OR(ISNUMBER(SEARCH("&lt;4",'Model output'!P10)),ISNUMBER(SEARCH("&lt; 4",'Model output'!P10)),ISNUMBER(SEARCH("less than 4",'Model output'!P10))),"&lt;4",IF(OR(ISNUMBER(SEARCH("&gt;4",'Model output'!P10)),ISNUMBER(SEARCH("&gt; 4",'Model output'!P10)),ISNUMBER(SEARCH("4 or more",'Model output'!P10))),"&gt;4",""))), ""))</f>
        <v/>
      </c>
      <c r="V11" t="str">
        <f>IF(S11="negative","",IF(OR(ISNUMBER(SEARCH("Focal",'Model output'!P10)),'Classification result'!U11&lt;4,ISNUMBER(SEARCH("Focal",'Classification result'!U11)),ISNUMBER(SEARCH("&lt;4",'Classification result'!U11)),ISNUMBER(SEARCH("&lt; 4",'Classification result'!U11))),"minimal", IF(OR(ISNUMBER(SEARCH("Extensive",'Model output'!P10)),ISNUMBER(SEARCH("Extensive",'Classification result'!U11)),ISNUMBER(SEARCH("&gt;4",'Classification result'!U11)),ISNUMBER(SEARCH("&gt; 4",'Classification result'!U11)),ISNUMBER(SEARCH("4 or more",'Classification result'!U11))),"extensive","")))</f>
        <v/>
      </c>
      <c r="W11" t="str">
        <f>IF(OR('Model output'!R10="",ISNUMBER(SEARCH("Not identified", 'Model output'!R10)),ISNUMBER(SEARCH("Absent",'Model output'!R10)),ISNUMBER(SEARCH("No",'Model output'!R10)),ISNUMBER(SEARCH("Negative",'Model output'!R10)),ISNUMBER(SEARCH("None seen",'Model output'!R10)),ISNUMBER(SEARCH("Free",'Model output'!R10)),ISNUMBER(SEARCH("Cannot be assessed",'Model output'!R10))),"negative","positive")</f>
        <v>negative</v>
      </c>
      <c r="X11" s="15" t="str">
        <f>IF('Model output'!S10="","",'Model output'!S10)</f>
        <v>Not identified</v>
      </c>
      <c r="Y11" t="str">
        <f>IF(OR('Model output'!S10="",ISNUMBER(SEARCH("Absent",'Model output'!S10)),ISNUMBER(SEARCH("Not identified",'Model output'!S10)),AND(ISNUMBER(SEARCH("No",'Model output'!S10)),NOT(ISNUMBER(SEARCH("carcinoma",'Model output'!S10)))),ISNUMBER(SEARCH("confined to the thyroid",'Model output'!S10)),ISNUMBER(SEARCH("negative",'Model output'!S10))),"negative",IF(Z11="positive","gETE", "positive"))</f>
        <v>negative</v>
      </c>
      <c r="Z11" t="str">
        <f>IF(OR('Model output'!S10="",ISNUMBER(SEARCH("Absent",'Model output'!S10)),ISNUMBER(SEARCH("Not identified",'Model output'!S10)),ISNUMBER(SEARCH("No",'Model output'!S10)),ISNUMBER(SEARCH("Minimal",'Model output'!S10)),ISNUMBER(SEARCH("negative",'Model output'!S10))),"negative",IF(OR(ISNUMBER(SEARCH("extensive",X11)),ISNUMBER(SEARCH("skeletal muscle",X11)),ISNUMBER(SEARCH("larynx",X11)),ISNUMBER(SEARCH("trachea",X11)),ISNUMBER(SEARCH("esophagus",X11)),ISNUMBER(SEARCH("recurrent laryngeal nerve",X11))),"positive","negative"))</f>
        <v>negative</v>
      </c>
      <c r="AA11" t="str">
        <f>IF('Model output'!T10="","",IF('Model output'!T10="Not mentioned", "No", "Yes"))</f>
        <v/>
      </c>
      <c r="AB11" t="str">
        <f>IF(AA11&lt;&gt;"Yes","",IF(OR('Model output'!U10="",ISNUMBER(SEARCH("Not identified",'Model output'!U10))),"",'Model output'!U10))</f>
        <v/>
      </c>
      <c r="AC11" s="1" t="str">
        <f>IF(OR('Model output'!V10="", 'Model output'!V10="No", AND(ISERROR(SEARCH("Positive",'Model output'!V10)), ISNUMBER(SEARCH("Negative",'Model output'!V10))), AND(ISNUMBER(SEARCH("Uninvolved",'Model output'!V10)),NOT(ISNUMBER(SEARCH("margins involved",'Model output'!V10)))), ISNUMBER(SEARCH("not involved",'Model output'!V10)), ISNUMBER(SEARCH("None",'Model output'!V10)), ISNUMBER(SEARCH("Free",'Model output'!V10)), ISNUMBER(SEARCH("1 mm",'Model output'!V10)), ISNUMBER(SEARCH("0.1 CM",'Model output'!V10)), ISNUMBER(SEARCH("less than 0.2 mm",'Model output'!V10)), ISNUMBER(SEARCH("less than 0.5 mm",'Model output'!V10)), ISNUMBER(SEARCH("less than 1.0 mm",'Model output'!V10)), ISNUMBER(SEARCH("noted very close",'Model output'!V10)), ISNUMBER(SEARCH("abut",'Model output'!V10)), ISNUMBER(SEARCH("not mentioned",'Model output'!V10)), ISNUMBER(SEARCH("Cannot be assessed",'Model output'!V10)), ISNUMBER(SEARCH("Lymphocyte invasion - present",'Model output'!V10)), ISNUMBER(SEARCH("capsule",'Model output'!V10))), "negative", "positive")</f>
        <v>negative</v>
      </c>
      <c r="AE11" s="28" t="str" cm="1">
        <f t="array" aca="1" ref="AE11" ca="1">IF(OR(AC11="positive",Z11="positive",AND(OR(ISNUMBER(SEARCH("Follicular carcinoma",N11)),ISNUMBER(SEARCH("Follicular thyroid carcinoma",N11))),V11="extensive"),AND(AND(ISNUMBER(J11),J11&gt;0),AND(ISNUMBER(M11),M11&gt;3)),OR(H11="positive",AH11=1)),"high",IF(OR(ISNUMBER(SEARCH("lateral",G11,1)),ISNUMBER(SEARCH("positive",Y11,1)),ISNUMBER(SEARCH("tall",O11,1)),ISNUMBER(SEARCH("hobnail",O11,1)),ISNUMBER(SEARCH("cribriform",O11,1)),ISNUMBER(SEARCH("diffuse",O11,1)),ISNUMBER(SEARCH("columnar",O11,1)),ISNUMBER(SEARCH("solid",O11,1)),ISNUMBER(SEARCH("tall",N11,1)),ISNUMBER(SEARCH("hobnail",N11,1)),ISNUMBER(SEARCH("cribriform",N11,1)),ISNUMBER(SEARCH("diffuse",N11,1)),ISNUMBER(SEARCH("columnar",N11,1)),ISNUMBER(SEARCH("solid",N11,1)),AND(ISNUMBER(SEARCH("papillary",N11,1)),S11="positive"),AND(AND(ISNUMBER(J11),J11&gt;=5),M11=""),AND(AND(ISNUMBER(J11),J11&gt;=5),AND(ISNUMBER(M11),M11&gt;=1)),AND(ISNUMBER(SERACH("papillary",N11)),OR(Y11="positive",Z11="positive"), ISNUMBER(SEARCH("BRAF",AB11)))),"intermediate","low"))</f>
        <v>intermediate</v>
      </c>
      <c r="AF11" s="29" t="str">
        <f t="shared" si="2"/>
        <v>1b</v>
      </c>
      <c r="AG11" s="29" t="str">
        <f t="shared" si="3"/>
        <v>0</v>
      </c>
      <c r="AH11" s="29" t="str">
        <f t="shared" si="11"/>
        <v>0</v>
      </c>
      <c r="AI11" s="35" t="str">
        <f t="shared" si="12"/>
        <v>I</v>
      </c>
      <c r="AJ11" s="32" t="s">
        <v>714</v>
      </c>
      <c r="AK11" s="34" t="s">
        <v>932</v>
      </c>
      <c r="AL11" s="34" t="s">
        <v>933</v>
      </c>
      <c r="AM11" s="34" t="s">
        <v>936</v>
      </c>
      <c r="AN11" s="34" t="s">
        <v>66</v>
      </c>
      <c r="AO11" s="32">
        <f t="shared" ca="1" si="4"/>
        <v>1</v>
      </c>
      <c r="AP11" s="34">
        <f t="shared" si="5"/>
        <v>1</v>
      </c>
      <c r="AQ11" s="34">
        <f t="shared" si="6"/>
        <v>1</v>
      </c>
      <c r="AR11" s="34">
        <f t="shared" si="7"/>
        <v>1</v>
      </c>
      <c r="AS11" s="35">
        <f t="shared" si="8"/>
        <v>1</v>
      </c>
      <c r="AT11" s="1"/>
    </row>
    <row r="12" spans="1:46">
      <c r="A12" t="str">
        <f>'Model output'!A11</f>
        <v>TCGA-BJ-A192</v>
      </c>
      <c r="B12" s="26">
        <v>54</v>
      </c>
      <c r="C12" s="1" t="str">
        <f>IF(OR(ISNUMBER(SEARCH("0",'Model output'!D11)), ISNUMBER(SEARCH("1",'Model output'!D11)), ISNUMBER(SEARCH("1a",'Model output'!D11)), ISNUMBER(SEARCH("1b",'Model output'!D11)), ISNUMBER(SEARCH("2",'Model output'!D11)), ISNUMBER(SEARCH("3",'Model output'!D11)), ISNUMBER(SEARCH("4a",'Model output'!D11)), ISNUMBER(SEARCH("4b",'Model output'!D11))), IF(ISNUMBER(SEARCH("pT",'Model output'!D11)),IF(OR(ISNUMBER(SEARCH("a",'Model output'!D11)),ISNUMBER(SEARCH("b",'Model output'!D11))),MID(SUBSTITUTE('Model output'!D11," ",""),SEARCH("pT",'Model output'!D11)+2,2),MID(SUBSTITUTE('Model output'!D11," ",""),SEARCH("pT",'Model output'!D11)+2,1)),IF(ISNUMBER(SEARCH("T",'Model output'!D11)),IF(OR(ISNUMBER(SEARCH("a",'Model output'!D11)),ISNUMBER(SEARCH("b",'Model output'!D11))),MID(SUBSTITUTE('Model output'!D11," ",""),SEARCH("T",'Model output'!D11)+1,2),MID(SUBSTITUTE('Model output'!D11," ",""),SEARCH("T",'Model output'!D11)+1,1)),SUBSTITUTE('Model output'!D11," ",""))),"")</f>
        <v>3</v>
      </c>
      <c r="D12" s="1" t="str">
        <f>IF(ISNUMBER(SEARCH("lymph node",'Model output'!E11)),"1", IF(AND('Model output'!E11&lt;&gt;"",ISNUMBER('Model output'!E11),'Model output'!E11&gt;0),"1",IF(OR(ISNUMBER(SEARCH("0",'Model output'!E11)), ISNUMBER(SEARCH("1",'Model output'!E11)), ISNUMBER(SEARCH("1a",'Model output'!E11)), ISNUMBER(SEARCH("1b",'Model output'!E11)), ISNUMBER(SEARCH("X",'Model output'!E11))), IF(ISNUMBER(SEARCH("pN",'Model output'!E11)),IF(OR(ISNUMBER(SEARCH("a",'Model output'!E11)),ISNUMBER(SEARCH("b",'Model output'!E11))),MID(SUBSTITUTE('Model output'!E11," ",""),SEARCH("pN",'Model output'!E11)+2,2),MID(SUBSTITUTE('Model output'!E11," ",""),SEARCH("pN",'Model output'!E11)+2,1)),IF(ISNUMBER(SEARCH("N",'Model output'!E11)),IF(OR(ISNUMBER(SEARCH("a",'Model output'!E11)),ISNUMBER(SEARCH("b",'Model output'!E11))),MID(SUBSTITUTE('Model output'!E11," ",""),SEARCH("N",'Model output'!E11)+1,2),MID(SUBSTITUTE('Model output'!E11," ",""),SEARCH("N",'Model output'!E11)+1,1)),SUBSTITUTE('Model output'!E11," ",""))),"")))</f>
        <v>X</v>
      </c>
      <c r="E12" s="1" t="str">
        <f>IF(OR(ISNUMBER(SEARCH("Not applicable",'Model output'!F11)), ISNUMBER(SEARCH("N/A",'Model output'!F11))),"0",IF(OR(ISNUMBER(SEARCH("0",'Model output'!F11)), ISNUMBER(SEARCH("1",'Model output'!F11)), ISNUMBER(SEARCH("X",'Model output'!F11))), IF(ISNUMBER(SEARCH("pM",'Model output'!F11)),MID(SUBSTITUTE('Model output'!F11," ",""),SEARCH("pM",'Model output'!F11)+2,1),IF(ISNUMBER(SEARCH("M",'Model output'!F11)),MID(SUBSTITUTE('Model output'!F11," ",""),SEARCH("M",'Model output'!F11)+1,1),SUBSTITUTE('Model output'!F11," ",""))),""))</f>
        <v/>
      </c>
      <c r="F12" t="str">
        <f t="shared" si="9"/>
        <v>positive</v>
      </c>
      <c r="G12" t="str">
        <f>IF(OR('Model output'!G11="",AND(ISNUMBER('Model output'!J11),'Model output'!J11&lt;1)),"",IF(OR(ISNUMBER(SEARCH("lateral",'Model output'!G11)),ISNUMBER(SEARCH("cervical",'Model output'!G11)),ISNUMBER(SEARCH("jugular",'Model output'!G11)),ISNUMBER(SEARCH("left neck",'Model output'!G11)),ISNUMBER(SEARCH("left anterior neck",'Model output'!G11)),ISNUMBER(SEARCH("left posterior neck",'Model output'!G11)),ISNUMBER(SEARCH("right neck",'Model output'!G11)),ISNUMBER(SEARCH("right anterior neck",'Model output'!G11)),ISNUMBER(SEARCH("right posterior neck",'Model output'!G11)),AND(ISNUMBER(SEARCH("level",'Model output'!G11)),OR(,ISNUMBER(SEARCH("II",'Model output'!G11)),ISNUMBER(SEARCH("two",'Model output'!G11)),AND(ISNUMBER(SEARCH("2",'Model output'!G11)),NOT(ISNUMBER(SEARCH("1 of 2",'Model output'!G11)))),ISNUMBER(SEARCH("III",'Model output'!G11)),AND(ISNUMBER(SEARCH("three",'Model output'!G11)),NOT(ISNUMBER(SEARCH("#3 (three)",'Model output'!G11)))),AND(ISNUMBER(SEARCH("3",'Model output'!G11)),NOT(ISNUMBER(SEARCH("#3 (three)",'Model output'!G11)))),ISNUMBER(SEARCH("IV",'Model output'!G11)),ISNUMBER(SEARCH("four",'Model output'!G11)),ISNUMBER(SEARCH("4",'Model output'!G11)),ISNUMBER(SEARCH("V ",'Model output'!G11)),ISNUMBER(SEARCH("five",'Model output'!G11)),ISNUMBER(SEARCH("5",'Model output'!G11))))), "lateral", "central"))</f>
        <v/>
      </c>
      <c r="H12" t="str">
        <f>IF('Model output'!H11="","negative",IF(OR(ISNUMBER(SEARCH("lymph node",'Model output'!H11)),ISNUMBER(SEARCH("gland",'Model output'!H11)),ISNUMBER(SEARCH("lobe",'Model output'!H11)),ISNUMBER(SEARCH("isthmus",'Model output'!H11)),ISNUMBER(SEARCH("mediastinum",'Model output'!H11)),ISNUMBER(SEARCH("Not mentioned",'Model output'!H11)), ISNUMBER(SEARCH("Not applicable",'Model output'!H11)), ISNUMBER(SEARCH("paratracheal",'Model output'!H11)),ISNUMBER(SEARCH("fibroadipose tissue",'Model output'!H11)),ISNUMBER(SEARCH("thyroid node",'Model output'!H11)),ISNUMBER(SEARCH("skeletal muscle",'Model output'!H11)),ISNUMBER(SEARCH("right",'Model output'!H11)),ISNUMBER(SEARCH("left",'Model output'!H11)),ISNUMBER(SEARCH("Not specified",'Model output'!H11)),ISNUMBER(SEARCH("N/A",'Model output'!H11))),"negative","positive"))</f>
        <v>negative</v>
      </c>
      <c r="I12">
        <f>IF(OR('Model output'!I11="",'Model output'!I11="Not answered",'Model output'!I11="Not mentioned"),"",IF(ISNUMBER('Model output'!I11),'Model output'!I11,1))</f>
        <v>2</v>
      </c>
      <c r="J12">
        <f>IF(OR('Model output'!J11="",'Model output'!J11="Not answered",'Model output'!J11="Not mentioned"),"",IF(AND(ISNUMBER('Model output'!J11),'Model output'!J11&lt;=I12),'Model output'!J11,IF(AND(ISNUMBER('Model output'!J11), 'Model output'!J11&gt;=DATE(2024,1,1)), MIN(DAY('Model output'!J11), MONTH('Model output'!J11), YEAR('Model output'!J11)), IF(ISNUMBER(SEARCH("0/",'Model output'!J11)),0,IF(ISNUMBER(SEARCH("/",'Model output'!J11)), VALUE(LEFT('Model output'!J11, SEARCH("/",'Model output'!J11)-1)),1)))))</f>
        <v>1</v>
      </c>
      <c r="K12" t="str" cm="1">
        <f t="array" ref="K12">IF(COUNT(FIND({0,1,2,3,4,5,6,7,8,9},'Model output'!K11))&gt;0,'Model output'!K11,"")</f>
        <v/>
      </c>
      <c r="L12" s="8" t="str">
        <f t="shared" si="1"/>
        <v/>
      </c>
      <c r="M12" t="str" cm="1">
        <f t="array" ref="M12">IF(L12="","",IF(ISNUMBER(SEARCH("cm",L12)),MAX(VALUE(SUBSTITUTE(_xlfn.FILTERXML("&lt;t&gt;&lt;s&gt;"&amp;SUBSTITUTE(L12,",","&lt;/s&gt;&lt;s&gt;")&amp;"&lt;/s&gt;&lt;/t&gt;","//s"),"cm",""))),MAX(VALUE(SUBSTITUTE(_xlfn.FILTERXML("&lt;t&gt;&lt;s&gt;"&amp;SUBSTITUTE(L12,",","&lt;/s&gt;&lt;s&gt;")&amp;"&lt;/s&gt;&lt;/t&gt;","//s"),"mm","")))/10))</f>
        <v/>
      </c>
      <c r="N12" t="str">
        <f>IF('Model output'!L11="","",'Model output'!L11)</f>
        <v>Papillary</v>
      </c>
      <c r="O12" t="str">
        <f>IF('Model output'!M11="","",'Model output'!M11)</f>
        <v>Oncocytic Variant</v>
      </c>
      <c r="P12" t="str">
        <f>IF('Model output'!N11="","",'Model output'!N11)</f>
        <v>5.0 CM</v>
      </c>
      <c r="Q12" t="str">
        <f t="shared" si="10"/>
        <v>5.0cm</v>
      </c>
      <c r="R12" cm="1">
        <f t="array" ref="R12">IF(Q12="","",IF(ISNUMBER(SEARCH("cm",Q12)),MAX(VALUE(SUBSTITUTE(_xlfn.FILTERXML("&lt;t&gt;&lt;s&gt;"&amp;SUBSTITUTE(Q12,",","&lt;/s&gt;&lt;s&gt;")&amp;"&lt;/s&gt;&lt;/t&gt;","//s"),"cm",""))),MAX(VALUE(SUBSTITUTE(_xlfn.FILTERXML("&lt;t&gt;&lt;s&gt;"&amp;SUBSTITUTE(Q12,",","&lt;/s&gt;&lt;s&gt;")&amp;"&lt;/s&gt;&lt;/t&gt;","//s"),"mm","")))/10))</f>
        <v>5</v>
      </c>
      <c r="S12" t="str">
        <f>IF(OR('Model output'!P11="",ISNUMBER(SEARCH("Not identified", 'Model output'!P11)),ISNUMBER(SEARCH("Absent",'Model output'!P11)),AND(ISNUMBER(SEARCH("No",'Model output'!P11)),NOT(ISNUMBER(SEARCH("diagnostic",'Model output'!P11)))),ISNUMBER(SEARCH("Negative",'Model output'!P11))),"negative","positive")</f>
        <v>negative</v>
      </c>
      <c r="T12">
        <f>IF('Model output'!O11="","",'Model output'!O11)</f>
        <v>1</v>
      </c>
      <c r="U12" t="str">
        <f>IF('Model output'!Q11&lt;&gt;"",'Model output'!Q11,IF('Classification result'!S12="positive",IF(ISNUMBER(SEARCH("single",'Model output'!P11)),1,IF(OR(ISNUMBER(SEARCH("&lt;4",'Model output'!P11)),ISNUMBER(SEARCH("&lt; 4",'Model output'!P11)),ISNUMBER(SEARCH("less than 4",'Model output'!P11))),"&lt;4",IF(OR(ISNUMBER(SEARCH("&gt;4",'Model output'!P11)),ISNUMBER(SEARCH("&gt; 4",'Model output'!P11)),ISNUMBER(SEARCH("4 or more",'Model output'!P11))),"&gt;4",""))), ""))</f>
        <v/>
      </c>
      <c r="V12" t="str">
        <f>IF(S12="negative","",IF(OR(ISNUMBER(SEARCH("Focal",'Model output'!P11)),'Classification result'!U12&lt;4,ISNUMBER(SEARCH("Focal",'Classification result'!U12)),ISNUMBER(SEARCH("&lt;4",'Classification result'!U12)),ISNUMBER(SEARCH("&lt; 4",'Classification result'!U12))),"minimal", IF(OR(ISNUMBER(SEARCH("Extensive",'Model output'!P11)),ISNUMBER(SEARCH("Extensive",'Classification result'!U12)),ISNUMBER(SEARCH("&gt;4",'Classification result'!U12)),ISNUMBER(SEARCH("&gt; 4",'Classification result'!U12)),ISNUMBER(SEARCH("4 or more",'Classification result'!U12))),"extensive","")))</f>
        <v/>
      </c>
      <c r="W12" t="str">
        <f>IF(OR('Model output'!R11="",ISNUMBER(SEARCH("Not identified", 'Model output'!R11)),ISNUMBER(SEARCH("Absent",'Model output'!R11)),ISNUMBER(SEARCH("No",'Model output'!R11)),ISNUMBER(SEARCH("Negative",'Model output'!R11)),ISNUMBER(SEARCH("None seen",'Model output'!R11)),ISNUMBER(SEARCH("Free",'Model output'!R11)),ISNUMBER(SEARCH("Cannot be assessed",'Model output'!R11))),"negative","positive")</f>
        <v>negative</v>
      </c>
      <c r="X12" s="15" t="str">
        <f>IF('Model output'!S11="","",'Model output'!S11)</f>
        <v>CONFINED TO THE THYROID</v>
      </c>
      <c r="Y12" t="str">
        <f>IF(OR('Model output'!S11="",ISNUMBER(SEARCH("Absent",'Model output'!S11)),ISNUMBER(SEARCH("Not identified",'Model output'!S11)),AND(ISNUMBER(SEARCH("No",'Model output'!S11)),NOT(ISNUMBER(SEARCH("carcinoma",'Model output'!S11)))),ISNUMBER(SEARCH("confined to the thyroid",'Model output'!S11)),ISNUMBER(SEARCH("negative",'Model output'!S11))),"negative",IF(Z12="positive","gETE", "positive"))</f>
        <v>negative</v>
      </c>
      <c r="Z12" t="str">
        <f>IF(OR('Model output'!S11="",ISNUMBER(SEARCH("Absent",'Model output'!S11)),ISNUMBER(SEARCH("Not identified",'Model output'!S11)),ISNUMBER(SEARCH("No",'Model output'!S11)),ISNUMBER(SEARCH("Minimal",'Model output'!S11)),ISNUMBER(SEARCH("negative",'Model output'!S11))),"negative",IF(OR(ISNUMBER(SEARCH("extensive",X12)),ISNUMBER(SEARCH("skeletal muscle",X12)),ISNUMBER(SEARCH("larynx",X12)),ISNUMBER(SEARCH("trachea",X12)),ISNUMBER(SEARCH("esophagus",X12)),ISNUMBER(SEARCH("recurrent laryngeal nerve",X12))),"positive","negative"))</f>
        <v>negative</v>
      </c>
      <c r="AA12" t="str">
        <f>IF('Model output'!T11="","",IF('Model output'!T11="Not mentioned", "No", "Yes"))</f>
        <v/>
      </c>
      <c r="AB12" t="str">
        <f>IF(AA12&lt;&gt;"Yes","",IF(OR('Model output'!U11="",ISNUMBER(SEARCH("Not identified",'Model output'!U11))),"",'Model output'!U11))</f>
        <v/>
      </c>
      <c r="AC12" s="1" t="str">
        <f>IF(OR('Model output'!V11="", 'Model output'!V11="No", AND(ISERROR(SEARCH("Positive",'Model output'!V11)), ISNUMBER(SEARCH("Negative",'Model output'!V11))), AND(ISNUMBER(SEARCH("Uninvolved",'Model output'!V11)),NOT(ISNUMBER(SEARCH("margins involved",'Model output'!V11)))), ISNUMBER(SEARCH("not involved",'Model output'!V11)), ISNUMBER(SEARCH("None",'Model output'!V11)), ISNUMBER(SEARCH("Free",'Model output'!V11)), ISNUMBER(SEARCH("1 mm",'Model output'!V11)), ISNUMBER(SEARCH("0.1 CM",'Model output'!V11)), ISNUMBER(SEARCH("less than 0.2 mm",'Model output'!V11)), ISNUMBER(SEARCH("less than 0.5 mm",'Model output'!V11)), ISNUMBER(SEARCH("less than 1.0 mm",'Model output'!V11)), ISNUMBER(SEARCH("noted very close",'Model output'!V11)), ISNUMBER(SEARCH("abut",'Model output'!V11)), ISNUMBER(SEARCH("not mentioned",'Model output'!V11)), ISNUMBER(SEARCH("Cannot be assessed",'Model output'!V11)), ISNUMBER(SEARCH("Lymphocyte invasion - present",'Model output'!V11)), ISNUMBER(SEARCH("capsule",'Model output'!V11))), "negative", "positive")</f>
        <v>negative</v>
      </c>
      <c r="AE12" s="28" t="str" cm="1">
        <f t="array" aca="1" ref="AE12" ca="1">IF(OR(AC12="positive",Z12="positive",AND(OR(ISNUMBER(SEARCH("Follicular carcinoma",N12)),ISNUMBER(SEARCH("Follicular thyroid carcinoma",N12))),V12="extensive"),AND(AND(ISNUMBER(J12),J12&gt;0),AND(ISNUMBER(M12),M12&gt;3)),OR(H12="positive",AH12=1)),"high",IF(OR(ISNUMBER(SEARCH("lateral",G12,1)),ISNUMBER(SEARCH("positive",Y12,1)),ISNUMBER(SEARCH("tall",O12,1)),ISNUMBER(SEARCH("hobnail",O12,1)),ISNUMBER(SEARCH("cribriform",O12,1)),ISNUMBER(SEARCH("diffuse",O12,1)),ISNUMBER(SEARCH("columnar",O12,1)),ISNUMBER(SEARCH("solid",O12,1)),ISNUMBER(SEARCH("tall",N12,1)),ISNUMBER(SEARCH("hobnail",N12,1)),ISNUMBER(SEARCH("cribriform",N12,1)),ISNUMBER(SEARCH("diffuse",N12,1)),ISNUMBER(SEARCH("columnar",N12,1)),ISNUMBER(SEARCH("solid",N12,1)),AND(ISNUMBER(SEARCH("papillary",N12,1)),S12="positive"),AND(AND(ISNUMBER(J12),J12&gt;=5),M12=""),AND(AND(ISNUMBER(J12),J12&gt;=5),AND(ISNUMBER(M12),M12&gt;=1)),AND(ISNUMBER(SERACH("papillary",N12)),OR(Y12="positive",Z12="positive"), ISNUMBER(SEARCH("BRAF",AB12)))),"intermediate","low"))</f>
        <v>low</v>
      </c>
      <c r="AF12" s="29" t="str">
        <f t="shared" si="2"/>
        <v>3a</v>
      </c>
      <c r="AG12" s="29" t="str">
        <f t="shared" si="3"/>
        <v>1a</v>
      </c>
      <c r="AH12" s="29" t="str">
        <f t="shared" si="11"/>
        <v>0</v>
      </c>
      <c r="AI12" s="35" t="str">
        <f t="shared" si="12"/>
        <v>I</v>
      </c>
      <c r="AJ12" s="32" t="s">
        <v>713</v>
      </c>
      <c r="AK12" s="34" t="s">
        <v>937</v>
      </c>
      <c r="AL12" s="34" t="s">
        <v>936</v>
      </c>
      <c r="AM12" s="34" t="s">
        <v>936</v>
      </c>
      <c r="AN12" s="34" t="s">
        <v>66</v>
      </c>
      <c r="AO12" s="32">
        <f t="shared" ca="1" si="4"/>
        <v>1</v>
      </c>
      <c r="AP12" s="34">
        <f t="shared" si="5"/>
        <v>1</v>
      </c>
      <c r="AQ12" s="34">
        <f t="shared" si="6"/>
        <v>0</v>
      </c>
      <c r="AR12" s="34">
        <f t="shared" si="7"/>
        <v>1</v>
      </c>
      <c r="AS12" s="35">
        <f t="shared" si="8"/>
        <v>1</v>
      </c>
      <c r="AT12" s="1"/>
    </row>
    <row r="13" spans="1:46">
      <c r="A13" t="str">
        <f>'Model output'!A12</f>
        <v>TCGA-BJ-A28R</v>
      </c>
      <c r="B13" s="26">
        <v>38</v>
      </c>
      <c r="C13" s="1" t="str">
        <f>IF(OR(ISNUMBER(SEARCH("0",'Model output'!D12)), ISNUMBER(SEARCH("1",'Model output'!D12)), ISNUMBER(SEARCH("1a",'Model output'!D12)), ISNUMBER(SEARCH("1b",'Model output'!D12)), ISNUMBER(SEARCH("2",'Model output'!D12)), ISNUMBER(SEARCH("3",'Model output'!D12)), ISNUMBER(SEARCH("4a",'Model output'!D12)), ISNUMBER(SEARCH("4b",'Model output'!D12))), IF(ISNUMBER(SEARCH("pT",'Model output'!D12)),IF(OR(ISNUMBER(SEARCH("a",'Model output'!D12)),ISNUMBER(SEARCH("b",'Model output'!D12))),MID(SUBSTITUTE('Model output'!D12," ",""),SEARCH("pT",'Model output'!D12)+2,2),MID(SUBSTITUTE('Model output'!D12," ",""),SEARCH("pT",'Model output'!D12)+2,1)),IF(ISNUMBER(SEARCH("T",'Model output'!D12)),IF(OR(ISNUMBER(SEARCH("a",'Model output'!D12)),ISNUMBER(SEARCH("b",'Model output'!D12))),MID(SUBSTITUTE('Model output'!D12," ",""),SEARCH("T",'Model output'!D12)+1,2),MID(SUBSTITUTE('Model output'!D12," ",""),SEARCH("T",'Model output'!D12)+1,1)),SUBSTITUTE('Model output'!D12," ",""))),"")</f>
        <v>1b</v>
      </c>
      <c r="D13" s="1" t="str">
        <f>IF(ISNUMBER(SEARCH("lymph node",'Model output'!E12)),"1", IF(AND('Model output'!E12&lt;&gt;"",ISNUMBER('Model output'!E12),'Model output'!E12&gt;0),"1",IF(OR(ISNUMBER(SEARCH("0",'Model output'!E12)), ISNUMBER(SEARCH("1",'Model output'!E12)), ISNUMBER(SEARCH("1a",'Model output'!E12)), ISNUMBER(SEARCH("1b",'Model output'!E12)), ISNUMBER(SEARCH("X",'Model output'!E12))), IF(ISNUMBER(SEARCH("pN",'Model output'!E12)),IF(OR(ISNUMBER(SEARCH("a",'Model output'!E12)),ISNUMBER(SEARCH("b",'Model output'!E12))),MID(SUBSTITUTE('Model output'!E12," ",""),SEARCH("pN",'Model output'!E12)+2,2),MID(SUBSTITUTE('Model output'!E12," ",""),SEARCH("pN",'Model output'!E12)+2,1)),IF(ISNUMBER(SEARCH("N",'Model output'!E12)),IF(OR(ISNUMBER(SEARCH("a",'Model output'!E12)),ISNUMBER(SEARCH("b",'Model output'!E12))),MID(SUBSTITUTE('Model output'!E12," ",""),SEARCH("N",'Model output'!E12)+1,2),MID(SUBSTITUTE('Model output'!E12," ",""),SEARCH("N",'Model output'!E12)+1,1)),SUBSTITUTE('Model output'!E12," ",""))),"")))</f>
        <v>0</v>
      </c>
      <c r="E13" s="1" t="str">
        <f>IF(OR(ISNUMBER(SEARCH("Not applicable",'Model output'!F12)), ISNUMBER(SEARCH("N/A",'Model output'!F12))),"0",IF(OR(ISNUMBER(SEARCH("0",'Model output'!F12)), ISNUMBER(SEARCH("1",'Model output'!F12)), ISNUMBER(SEARCH("X",'Model output'!F12))), IF(ISNUMBER(SEARCH("pM",'Model output'!F12)),MID(SUBSTITUTE('Model output'!F12," ",""),SEARCH("pM",'Model output'!F12)+2,1),IF(ISNUMBER(SEARCH("M",'Model output'!F12)),MID(SUBSTITUTE('Model output'!F12," ",""),SEARCH("M",'Model output'!F12)+1,1),SUBSTITUTE('Model output'!F12," ",""))),""))</f>
        <v>0</v>
      </c>
      <c r="F13" t="str">
        <f t="shared" si="9"/>
        <v>negative</v>
      </c>
      <c r="G13" t="str">
        <f>IF(OR('Model output'!G12="",AND(ISNUMBER('Model output'!J12),'Model output'!J12&lt;1)),"",IF(OR(ISNUMBER(SEARCH("lateral",'Model output'!G12)),ISNUMBER(SEARCH("cervical",'Model output'!G12)),ISNUMBER(SEARCH("jugular",'Model output'!G12)),ISNUMBER(SEARCH("left neck",'Model output'!G12)),ISNUMBER(SEARCH("left anterior neck",'Model output'!G12)),ISNUMBER(SEARCH("left posterior neck",'Model output'!G12)),ISNUMBER(SEARCH("right neck",'Model output'!G12)),ISNUMBER(SEARCH("right anterior neck",'Model output'!G12)),ISNUMBER(SEARCH("right posterior neck",'Model output'!G12)),AND(ISNUMBER(SEARCH("level",'Model output'!G12)),OR(,ISNUMBER(SEARCH("II",'Model output'!G12)),ISNUMBER(SEARCH("two",'Model output'!G12)),AND(ISNUMBER(SEARCH("2",'Model output'!G12)),NOT(ISNUMBER(SEARCH("1 of 2",'Model output'!G12)))),ISNUMBER(SEARCH("III",'Model output'!G12)),AND(ISNUMBER(SEARCH("three",'Model output'!G12)),NOT(ISNUMBER(SEARCH("#3 (three)",'Model output'!G12)))),AND(ISNUMBER(SEARCH("3",'Model output'!G12)),NOT(ISNUMBER(SEARCH("#3 (three)",'Model output'!G12)))),ISNUMBER(SEARCH("IV",'Model output'!G12)),ISNUMBER(SEARCH("four",'Model output'!G12)),ISNUMBER(SEARCH("4",'Model output'!G12)),ISNUMBER(SEARCH("V ",'Model output'!G12)),ISNUMBER(SEARCH("five",'Model output'!G12)),ISNUMBER(SEARCH("5",'Model output'!G12))))), "lateral", "central"))</f>
        <v/>
      </c>
      <c r="H13" t="str">
        <f>IF('Model output'!H12="","negative",IF(OR(ISNUMBER(SEARCH("lymph node",'Model output'!H12)),ISNUMBER(SEARCH("gland",'Model output'!H12)),ISNUMBER(SEARCH("lobe",'Model output'!H12)),ISNUMBER(SEARCH("isthmus",'Model output'!H12)),ISNUMBER(SEARCH("mediastinum",'Model output'!H12)),ISNUMBER(SEARCH("Not mentioned",'Model output'!H12)), ISNUMBER(SEARCH("Not applicable",'Model output'!H12)), ISNUMBER(SEARCH("paratracheal",'Model output'!H12)),ISNUMBER(SEARCH("fibroadipose tissue",'Model output'!H12)),ISNUMBER(SEARCH("thyroid node",'Model output'!H12)),ISNUMBER(SEARCH("skeletal muscle",'Model output'!H12)),ISNUMBER(SEARCH("right",'Model output'!H12)),ISNUMBER(SEARCH("left",'Model output'!H12)),ISNUMBER(SEARCH("Not specified",'Model output'!H12)),ISNUMBER(SEARCH("N/A",'Model output'!H12))),"negative","positive"))</f>
        <v>negative</v>
      </c>
      <c r="I13">
        <f>IF(OR('Model output'!I12="",'Model output'!I12="Not answered",'Model output'!I12="Not mentioned"),"",IF(ISNUMBER('Model output'!I12),'Model output'!I12,1))</f>
        <v>20</v>
      </c>
      <c r="J13">
        <f>IF(OR('Model output'!J12="",'Model output'!J12="Not answered",'Model output'!J12="Not mentioned"),"",IF(AND(ISNUMBER('Model output'!J12),'Model output'!J12&lt;=I13),'Model output'!J12,IF(AND(ISNUMBER('Model output'!J12), 'Model output'!J12&gt;=DATE(2024,1,1)), MIN(DAY('Model output'!J12), MONTH('Model output'!J12), YEAR('Model output'!J12)), IF(ISNUMBER(SEARCH("0/",'Model output'!J12)),0,IF(ISNUMBER(SEARCH("/",'Model output'!J12)), VALUE(LEFT('Model output'!J12, SEARCH("/",'Model output'!J12)-1)),1)))))</f>
        <v>0</v>
      </c>
      <c r="K13" t="str" cm="1">
        <f t="array" ref="K13">IF(COUNT(FIND({0,1,2,3,4,5,6,7,8,9},'Model output'!K12))&gt;0,'Model output'!K12,"")</f>
        <v/>
      </c>
      <c r="L13" s="8" t="str">
        <f t="shared" si="1"/>
        <v/>
      </c>
      <c r="M13" t="str" cm="1">
        <f t="array" ref="M13">IF(L13="","",IF(ISNUMBER(SEARCH("cm",L13)),MAX(VALUE(SUBSTITUTE(_xlfn.FILTERXML("&lt;t&gt;&lt;s&gt;"&amp;SUBSTITUTE(L13,",","&lt;/s&gt;&lt;s&gt;")&amp;"&lt;/s&gt;&lt;/t&gt;","//s"),"cm",""))),MAX(VALUE(SUBSTITUTE(_xlfn.FILTERXML("&lt;t&gt;&lt;s&gt;"&amp;SUBSTITUTE(L13,",","&lt;/s&gt;&lt;s&gt;")&amp;"&lt;/s&gt;&lt;/t&gt;","//s"),"mm","")))/10))</f>
        <v/>
      </c>
      <c r="N13" t="str">
        <f>IF('Model output'!L12="","",'Model output'!L12)</f>
        <v>Papillary</v>
      </c>
      <c r="O13" t="str">
        <f>IF('Model output'!M12="","",'Model output'!M12)</f>
        <v>Conventional</v>
      </c>
      <c r="P13" t="str">
        <f>IF('Model output'!N12="","",'Model output'!N12)</f>
        <v>1.5 cm</v>
      </c>
      <c r="Q13" t="str">
        <f t="shared" si="10"/>
        <v>1.5cm</v>
      </c>
      <c r="R13" cm="1">
        <f t="array" ref="R13">IF(Q13="","",IF(ISNUMBER(SEARCH("cm",Q13)),MAX(VALUE(SUBSTITUTE(_xlfn.FILTERXML("&lt;t&gt;&lt;s&gt;"&amp;SUBSTITUTE(Q13,",","&lt;/s&gt;&lt;s&gt;")&amp;"&lt;/s&gt;&lt;/t&gt;","//s"),"cm",""))),MAX(VALUE(SUBSTITUTE(_xlfn.FILTERXML("&lt;t&gt;&lt;s&gt;"&amp;SUBSTITUTE(Q13,",","&lt;/s&gt;&lt;s&gt;")&amp;"&lt;/s&gt;&lt;/t&gt;","//s"),"mm","")))/10))</f>
        <v>1.5</v>
      </c>
      <c r="S13" t="str">
        <f>IF(OR('Model output'!P12="",ISNUMBER(SEARCH("Not identified", 'Model output'!P12)),ISNUMBER(SEARCH("Absent",'Model output'!P12)),AND(ISNUMBER(SEARCH("No",'Model output'!P12)),NOT(ISNUMBER(SEARCH("diagnostic",'Model output'!P12)))),ISNUMBER(SEARCH("Negative",'Model output'!P12))),"negative","positive")</f>
        <v>positive</v>
      </c>
      <c r="T13">
        <f>IF('Model output'!O12="","",'Model output'!O12)</f>
        <v>1</v>
      </c>
      <c r="U13" t="str">
        <f>IF('Model output'!Q12&lt;&gt;"",'Model output'!Q12,IF('Classification result'!S13="positive",IF(ISNUMBER(SEARCH("single",'Model output'!P12)),1,IF(OR(ISNUMBER(SEARCH("&lt;4",'Model output'!P12)),ISNUMBER(SEARCH("&lt; 4",'Model output'!P12)),ISNUMBER(SEARCH("less than 4",'Model output'!P12))),"&lt;4",IF(OR(ISNUMBER(SEARCH("&gt;4",'Model output'!P12)),ISNUMBER(SEARCH("&gt; 4",'Model output'!P12)),ISNUMBER(SEARCH("4 or more",'Model output'!P12))),"&gt;4",""))), ""))</f>
        <v/>
      </c>
      <c r="V13" t="str">
        <f>IF(S13="negative","",IF(OR(ISNUMBER(SEARCH("Focal",'Model output'!P12)),'Classification result'!U13&lt;4,ISNUMBER(SEARCH("Focal",'Classification result'!U13)),ISNUMBER(SEARCH("&lt;4",'Classification result'!U13)),ISNUMBER(SEARCH("&lt; 4",'Classification result'!U13))),"minimal", IF(OR(ISNUMBER(SEARCH("Extensive",'Model output'!P12)),ISNUMBER(SEARCH("Extensive",'Classification result'!U13)),ISNUMBER(SEARCH("&gt;4",'Classification result'!U13)),ISNUMBER(SEARCH("&gt; 4",'Classification result'!U13)),ISNUMBER(SEARCH("4 or more",'Classification result'!U13))),"extensive","")))</f>
        <v/>
      </c>
      <c r="W13" t="str">
        <f>IF(OR('Model output'!R12="",ISNUMBER(SEARCH("Not identified", 'Model output'!R12)),ISNUMBER(SEARCH("Absent",'Model output'!R12)),ISNUMBER(SEARCH("No",'Model output'!R12)),ISNUMBER(SEARCH("Negative",'Model output'!R12)),ISNUMBER(SEARCH("None seen",'Model output'!R12)),ISNUMBER(SEARCH("Free",'Model output'!R12)),ISNUMBER(SEARCH("Cannot be assessed",'Model output'!R12))),"negative","positive")</f>
        <v>negative</v>
      </c>
      <c r="X13" s="15" t="str">
        <f>IF('Model output'!S12="","",'Model output'!S12)</f>
        <v>Not identified</v>
      </c>
      <c r="Y13" t="str">
        <f>IF(OR('Model output'!S12="",ISNUMBER(SEARCH("Absent",'Model output'!S12)),ISNUMBER(SEARCH("Not identified",'Model output'!S12)),AND(ISNUMBER(SEARCH("No",'Model output'!S12)),NOT(ISNUMBER(SEARCH("carcinoma",'Model output'!S12)))),ISNUMBER(SEARCH("confined to the thyroid",'Model output'!S12)),ISNUMBER(SEARCH("negative",'Model output'!S12))),"negative",IF(Z13="positive","gETE", "positive"))</f>
        <v>negative</v>
      </c>
      <c r="Z13" t="str">
        <f>IF(OR('Model output'!S12="",ISNUMBER(SEARCH("Absent",'Model output'!S12)),ISNUMBER(SEARCH("Not identified",'Model output'!S12)),ISNUMBER(SEARCH("No",'Model output'!S12)),ISNUMBER(SEARCH("Minimal",'Model output'!S12)),ISNUMBER(SEARCH("negative",'Model output'!S12))),"negative",IF(OR(ISNUMBER(SEARCH("extensive",X13)),ISNUMBER(SEARCH("skeletal muscle",X13)),ISNUMBER(SEARCH("larynx",X13)),ISNUMBER(SEARCH("trachea",X13)),ISNUMBER(SEARCH("esophagus",X13)),ISNUMBER(SEARCH("recurrent laryngeal nerve",X13))),"positive","negative"))</f>
        <v>negative</v>
      </c>
      <c r="AA13" t="str">
        <f>IF('Model output'!T12="","",IF('Model output'!T12="Not mentioned", "No", "Yes"))</f>
        <v/>
      </c>
      <c r="AB13" t="str">
        <f>IF(AA13&lt;&gt;"Yes","",IF(OR('Model output'!U12="",ISNUMBER(SEARCH("Not identified",'Model output'!U12))),"",'Model output'!U12))</f>
        <v/>
      </c>
      <c r="AC13" s="1" t="str">
        <f>IF(OR('Model output'!V12="", 'Model output'!V12="No", AND(ISERROR(SEARCH("Positive",'Model output'!V12)), ISNUMBER(SEARCH("Negative",'Model output'!V12))), AND(ISNUMBER(SEARCH("Uninvolved",'Model output'!V12)),NOT(ISNUMBER(SEARCH("margins involved",'Model output'!V12)))), ISNUMBER(SEARCH("not involved",'Model output'!V12)), ISNUMBER(SEARCH("None",'Model output'!V12)), ISNUMBER(SEARCH("Free",'Model output'!V12)), ISNUMBER(SEARCH("1 mm",'Model output'!V12)), ISNUMBER(SEARCH("0.1 CM",'Model output'!V12)), ISNUMBER(SEARCH("less than 0.2 mm",'Model output'!V12)), ISNUMBER(SEARCH("less than 0.5 mm",'Model output'!V12)), ISNUMBER(SEARCH("less than 1.0 mm",'Model output'!V12)), ISNUMBER(SEARCH("noted very close",'Model output'!V12)), ISNUMBER(SEARCH("abut",'Model output'!V12)), ISNUMBER(SEARCH("not mentioned",'Model output'!V12)), ISNUMBER(SEARCH("Cannot be assessed",'Model output'!V12)), ISNUMBER(SEARCH("Lymphocyte invasion - present",'Model output'!V12)), ISNUMBER(SEARCH("capsule",'Model output'!V12))), "negative", "positive")</f>
        <v>negative</v>
      </c>
      <c r="AE13" s="28" t="str" cm="1">
        <f t="array" aca="1" ref="AE13" ca="1">IF(OR(AC13="positive",Z13="positive",AND(OR(ISNUMBER(SEARCH("Follicular carcinoma",N13)),ISNUMBER(SEARCH("Follicular thyroid carcinoma",N13))),V13="extensive"),AND(AND(ISNUMBER(J13),J13&gt;0),AND(ISNUMBER(M13),M13&gt;3)),OR(H13="positive",AH13=1)),"high",IF(OR(ISNUMBER(SEARCH("lateral",G13,1)),ISNUMBER(SEARCH("positive",Y13,1)),ISNUMBER(SEARCH("tall",O13,1)),ISNUMBER(SEARCH("hobnail",O13,1)),ISNUMBER(SEARCH("cribriform",O13,1)),ISNUMBER(SEARCH("diffuse",O13,1)),ISNUMBER(SEARCH("columnar",O13,1)),ISNUMBER(SEARCH("solid",O13,1)),ISNUMBER(SEARCH("tall",N13,1)),ISNUMBER(SEARCH("hobnail",N13,1)),ISNUMBER(SEARCH("cribriform",N13,1)),ISNUMBER(SEARCH("diffuse",N13,1)),ISNUMBER(SEARCH("columnar",N13,1)),ISNUMBER(SEARCH("solid",N13,1)),AND(ISNUMBER(SEARCH("papillary",N13,1)),S13="positive"),AND(AND(ISNUMBER(J13),J13&gt;=5),M13=""),AND(AND(ISNUMBER(J13),J13&gt;=5),AND(ISNUMBER(M13),M13&gt;=1)),AND(ISNUMBER(SERACH("papillary",N13)),OR(Y13="positive",Z13="positive"), ISNUMBER(SEARCH("BRAF",AB13)))),"intermediate","low"))</f>
        <v>intermediate</v>
      </c>
      <c r="AF13" s="29" t="str">
        <f t="shared" si="2"/>
        <v>1b</v>
      </c>
      <c r="AG13" s="29" t="str">
        <f t="shared" si="3"/>
        <v>0</v>
      </c>
      <c r="AH13" s="29" t="str">
        <f t="shared" si="11"/>
        <v>0</v>
      </c>
      <c r="AI13" s="35" t="str">
        <f t="shared" si="12"/>
        <v>I</v>
      </c>
      <c r="AJ13" s="32" t="s">
        <v>714</v>
      </c>
      <c r="AK13" s="34" t="s">
        <v>932</v>
      </c>
      <c r="AL13" s="34" t="s">
        <v>933</v>
      </c>
      <c r="AM13" s="34" t="s">
        <v>936</v>
      </c>
      <c r="AN13" s="34" t="s">
        <v>66</v>
      </c>
      <c r="AO13" s="32">
        <f t="shared" ca="1" si="4"/>
        <v>1</v>
      </c>
      <c r="AP13" s="34">
        <f t="shared" si="5"/>
        <v>1</v>
      </c>
      <c r="AQ13" s="34">
        <f t="shared" si="6"/>
        <v>1</v>
      </c>
      <c r="AR13" s="34">
        <f t="shared" si="7"/>
        <v>1</v>
      </c>
      <c r="AS13" s="35">
        <f t="shared" si="8"/>
        <v>1</v>
      </c>
      <c r="AT13" s="1"/>
    </row>
    <row r="14" spans="1:46">
      <c r="A14" t="str">
        <f>'Model output'!A13</f>
        <v>TCGA-BJ-A28S</v>
      </c>
      <c r="B14" s="26">
        <v>79</v>
      </c>
      <c r="C14" s="1" t="str">
        <f>IF(OR(ISNUMBER(SEARCH("0",'Model output'!D13)), ISNUMBER(SEARCH("1",'Model output'!D13)), ISNUMBER(SEARCH("1a",'Model output'!D13)), ISNUMBER(SEARCH("1b",'Model output'!D13)), ISNUMBER(SEARCH("2",'Model output'!D13)), ISNUMBER(SEARCH("3",'Model output'!D13)), ISNUMBER(SEARCH("4a",'Model output'!D13)), ISNUMBER(SEARCH("4b",'Model output'!D13))), IF(ISNUMBER(SEARCH("pT",'Model output'!D13)),IF(OR(ISNUMBER(SEARCH("a",'Model output'!D13)),ISNUMBER(SEARCH("b",'Model output'!D13))),MID(SUBSTITUTE('Model output'!D13," ",""),SEARCH("pT",'Model output'!D13)+2,2),MID(SUBSTITUTE('Model output'!D13," ",""),SEARCH("pT",'Model output'!D13)+2,1)),IF(ISNUMBER(SEARCH("T",'Model output'!D13)),IF(OR(ISNUMBER(SEARCH("a",'Model output'!D13)),ISNUMBER(SEARCH("b",'Model output'!D13))),MID(SUBSTITUTE('Model output'!D13," ",""),SEARCH("T",'Model output'!D13)+1,2),MID(SUBSTITUTE('Model output'!D13," ",""),SEARCH("T",'Model output'!D13)+1,1)),SUBSTITUTE('Model output'!D13," ",""))),"")</f>
        <v>2</v>
      </c>
      <c r="D14" s="1" t="str">
        <f>IF(ISNUMBER(SEARCH("lymph node",'Model output'!E13)),"1", IF(AND('Model output'!E13&lt;&gt;"",ISNUMBER('Model output'!E13),'Model output'!E13&gt;0),"1",IF(OR(ISNUMBER(SEARCH("0",'Model output'!E13)), ISNUMBER(SEARCH("1",'Model output'!E13)), ISNUMBER(SEARCH("1a",'Model output'!E13)), ISNUMBER(SEARCH("1b",'Model output'!E13)), ISNUMBER(SEARCH("X",'Model output'!E13))), IF(ISNUMBER(SEARCH("pN",'Model output'!E13)),IF(OR(ISNUMBER(SEARCH("a",'Model output'!E13)),ISNUMBER(SEARCH("b",'Model output'!E13))),MID(SUBSTITUTE('Model output'!E13," ",""),SEARCH("pN",'Model output'!E13)+2,2),MID(SUBSTITUTE('Model output'!E13," ",""),SEARCH("pN",'Model output'!E13)+2,1)),IF(ISNUMBER(SEARCH("N",'Model output'!E13)),IF(OR(ISNUMBER(SEARCH("a",'Model output'!E13)),ISNUMBER(SEARCH("b",'Model output'!E13))),MID(SUBSTITUTE('Model output'!E13," ",""),SEARCH("N",'Model output'!E13)+1,2),MID(SUBSTITUTE('Model output'!E13," ",""),SEARCH("N",'Model output'!E13)+1,1)),SUBSTITUTE('Model output'!E13," ",""))),"")))</f>
        <v>X</v>
      </c>
      <c r="E14" s="1" t="str">
        <f>IF(OR(ISNUMBER(SEARCH("Not applicable",'Model output'!F13)), ISNUMBER(SEARCH("N/A",'Model output'!F13))),"0",IF(OR(ISNUMBER(SEARCH("0",'Model output'!F13)), ISNUMBER(SEARCH("1",'Model output'!F13)), ISNUMBER(SEARCH("X",'Model output'!F13))), IF(ISNUMBER(SEARCH("pM",'Model output'!F13)),MID(SUBSTITUTE('Model output'!F13," ",""),SEARCH("pM",'Model output'!F13)+2,1),IF(ISNUMBER(SEARCH("M",'Model output'!F13)),MID(SUBSTITUTE('Model output'!F13," ",""),SEARCH("M",'Model output'!F13)+1,1),SUBSTITUTE('Model output'!F13," ",""))),""))</f>
        <v/>
      </c>
      <c r="F14" t="str">
        <f t="shared" si="9"/>
        <v>negative</v>
      </c>
      <c r="G14" t="str">
        <f>IF(OR('Model output'!G13="",AND(ISNUMBER('Model output'!J13),'Model output'!J13&lt;1)),"",IF(OR(ISNUMBER(SEARCH("lateral",'Model output'!G13)),ISNUMBER(SEARCH("cervical",'Model output'!G13)),ISNUMBER(SEARCH("jugular",'Model output'!G13)),ISNUMBER(SEARCH("left neck",'Model output'!G13)),ISNUMBER(SEARCH("left anterior neck",'Model output'!G13)),ISNUMBER(SEARCH("left posterior neck",'Model output'!G13)),ISNUMBER(SEARCH("right neck",'Model output'!G13)),ISNUMBER(SEARCH("right anterior neck",'Model output'!G13)),ISNUMBER(SEARCH("right posterior neck",'Model output'!G13)),AND(ISNUMBER(SEARCH("level",'Model output'!G13)),OR(,ISNUMBER(SEARCH("II",'Model output'!G13)),ISNUMBER(SEARCH("two",'Model output'!G13)),AND(ISNUMBER(SEARCH("2",'Model output'!G13)),NOT(ISNUMBER(SEARCH("1 of 2",'Model output'!G13)))),ISNUMBER(SEARCH("III",'Model output'!G13)),AND(ISNUMBER(SEARCH("three",'Model output'!G13)),NOT(ISNUMBER(SEARCH("#3 (three)",'Model output'!G13)))),AND(ISNUMBER(SEARCH("3",'Model output'!G13)),NOT(ISNUMBER(SEARCH("#3 (three)",'Model output'!G13)))),ISNUMBER(SEARCH("IV",'Model output'!G13)),ISNUMBER(SEARCH("four",'Model output'!G13)),ISNUMBER(SEARCH("4",'Model output'!G13)),ISNUMBER(SEARCH("V ",'Model output'!G13)),ISNUMBER(SEARCH("five",'Model output'!G13)),ISNUMBER(SEARCH("5",'Model output'!G13))))), "lateral", "central"))</f>
        <v/>
      </c>
      <c r="H14" t="str">
        <f>IF('Model output'!H13="","negative",IF(OR(ISNUMBER(SEARCH("lymph node",'Model output'!H13)),ISNUMBER(SEARCH("gland",'Model output'!H13)),ISNUMBER(SEARCH("lobe",'Model output'!H13)),ISNUMBER(SEARCH("isthmus",'Model output'!H13)),ISNUMBER(SEARCH("mediastinum",'Model output'!H13)),ISNUMBER(SEARCH("Not mentioned",'Model output'!H13)), ISNUMBER(SEARCH("Not applicable",'Model output'!H13)), ISNUMBER(SEARCH("paratracheal",'Model output'!H13)),ISNUMBER(SEARCH("fibroadipose tissue",'Model output'!H13)),ISNUMBER(SEARCH("thyroid node",'Model output'!H13)),ISNUMBER(SEARCH("skeletal muscle",'Model output'!H13)),ISNUMBER(SEARCH("right",'Model output'!H13)),ISNUMBER(SEARCH("left",'Model output'!H13)),ISNUMBER(SEARCH("Not specified",'Model output'!H13)),ISNUMBER(SEARCH("N/A",'Model output'!H13))),"negative","positive"))</f>
        <v>negative</v>
      </c>
      <c r="I14">
        <f>IF(OR('Model output'!I13="",'Model output'!I13="Not answered",'Model output'!I13="Not mentioned"),"",IF(ISNUMBER('Model output'!I13),'Model output'!I13,1))</f>
        <v>0</v>
      </c>
      <c r="J14">
        <f>IF(OR('Model output'!J13="",'Model output'!J13="Not answered",'Model output'!J13="Not mentioned"),"",IF(AND(ISNUMBER('Model output'!J13),'Model output'!J13&lt;=I14),'Model output'!J13,IF(AND(ISNUMBER('Model output'!J13), 'Model output'!J13&gt;=DATE(2024,1,1)), MIN(DAY('Model output'!J13), MONTH('Model output'!J13), YEAR('Model output'!J13)), IF(ISNUMBER(SEARCH("0/",'Model output'!J13)),0,IF(ISNUMBER(SEARCH("/",'Model output'!J13)), VALUE(LEFT('Model output'!J13, SEARCH("/",'Model output'!J13)-1)),1)))))</f>
        <v>0</v>
      </c>
      <c r="K14" t="str" cm="1">
        <f t="array" ref="K14">IF(COUNT(FIND({0,1,2,3,4,5,6,7,8,9},'Model output'!K13))&gt;0,'Model output'!K13,"")</f>
        <v/>
      </c>
      <c r="L14" s="8" t="str">
        <f t="shared" si="1"/>
        <v/>
      </c>
      <c r="M14" t="str" cm="1">
        <f t="array" ref="M14">IF(L14="","",IF(ISNUMBER(SEARCH("cm",L14)),MAX(VALUE(SUBSTITUTE(_xlfn.FILTERXML("&lt;t&gt;&lt;s&gt;"&amp;SUBSTITUTE(L14,",","&lt;/s&gt;&lt;s&gt;")&amp;"&lt;/s&gt;&lt;/t&gt;","//s"),"cm",""))),MAX(VALUE(SUBSTITUTE(_xlfn.FILTERXML("&lt;t&gt;&lt;s&gt;"&amp;SUBSTITUTE(L14,",","&lt;/s&gt;&lt;s&gt;")&amp;"&lt;/s&gt;&lt;/t&gt;","//s"),"mm","")))/10))</f>
        <v/>
      </c>
      <c r="N14" t="str">
        <f>IF('Model output'!L13="","",'Model output'!L13)</f>
        <v>Papillary carcinoma</v>
      </c>
      <c r="O14" t="str">
        <f>IF('Model output'!M13="","",'Model output'!M13)</f>
        <v>Encapsulated follicular variant</v>
      </c>
      <c r="P14" t="str">
        <f>IF('Model output'!N13="","",'Model output'!N13)</f>
        <v>3.4 cm</v>
      </c>
      <c r="Q14" t="str">
        <f t="shared" si="10"/>
        <v>3.4cm</v>
      </c>
      <c r="R14" cm="1">
        <f t="array" ref="R14">IF(Q14="","",IF(ISNUMBER(SEARCH("cm",Q14)),MAX(VALUE(SUBSTITUTE(_xlfn.FILTERXML("&lt;t&gt;&lt;s&gt;"&amp;SUBSTITUTE(Q14,",","&lt;/s&gt;&lt;s&gt;")&amp;"&lt;/s&gt;&lt;/t&gt;","//s"),"cm",""))),MAX(VALUE(SUBSTITUTE(_xlfn.FILTERXML("&lt;t&gt;&lt;s&gt;"&amp;SUBSTITUTE(Q14,",","&lt;/s&gt;&lt;s&gt;")&amp;"&lt;/s&gt;&lt;/t&gt;","//s"),"mm","")))/10))</f>
        <v>3.4</v>
      </c>
      <c r="S14" t="str">
        <f>IF(OR('Model output'!P13="",ISNUMBER(SEARCH("Not identified", 'Model output'!P13)),ISNUMBER(SEARCH("Absent",'Model output'!P13)),AND(ISNUMBER(SEARCH("No",'Model output'!P13)),NOT(ISNUMBER(SEARCH("diagnostic",'Model output'!P13)))),ISNUMBER(SEARCH("Negative",'Model output'!P13))),"negative","positive")</f>
        <v>negative</v>
      </c>
      <c r="T14">
        <f>IF('Model output'!O13="","",'Model output'!O13)</f>
        <v>2</v>
      </c>
      <c r="U14" t="str">
        <f>IF('Model output'!Q13&lt;&gt;"",'Model output'!Q13,IF('Classification result'!S14="positive",IF(ISNUMBER(SEARCH("single",'Model output'!P13)),1,IF(OR(ISNUMBER(SEARCH("&lt;4",'Model output'!P13)),ISNUMBER(SEARCH("&lt; 4",'Model output'!P13)),ISNUMBER(SEARCH("less than 4",'Model output'!P13))),"&lt;4",IF(OR(ISNUMBER(SEARCH("&gt;4",'Model output'!P13)),ISNUMBER(SEARCH("&gt; 4",'Model output'!P13)),ISNUMBER(SEARCH("4 or more",'Model output'!P13))),"&gt;4",""))), ""))</f>
        <v/>
      </c>
      <c r="V14" t="str">
        <f>IF(S14="negative","",IF(OR(ISNUMBER(SEARCH("Focal",'Model output'!P13)),'Classification result'!U14&lt;4,ISNUMBER(SEARCH("Focal",'Classification result'!U14)),ISNUMBER(SEARCH("&lt;4",'Classification result'!U14)),ISNUMBER(SEARCH("&lt; 4",'Classification result'!U14))),"minimal", IF(OR(ISNUMBER(SEARCH("Extensive",'Model output'!P13)),ISNUMBER(SEARCH("Extensive",'Classification result'!U14)),ISNUMBER(SEARCH("&gt;4",'Classification result'!U14)),ISNUMBER(SEARCH("&gt; 4",'Classification result'!U14)),ISNUMBER(SEARCH("4 or more",'Classification result'!U14))),"extensive","")))</f>
        <v/>
      </c>
      <c r="W14" t="str">
        <f>IF(OR('Model output'!R13="",ISNUMBER(SEARCH("Not identified", 'Model output'!R13)),ISNUMBER(SEARCH("Absent",'Model output'!R13)),ISNUMBER(SEARCH("No",'Model output'!R13)),ISNUMBER(SEARCH("Negative",'Model output'!R13)),ISNUMBER(SEARCH("None seen",'Model output'!R13)),ISNUMBER(SEARCH("Free",'Model output'!R13)),ISNUMBER(SEARCH("Cannot be assessed",'Model output'!R13))),"negative","positive")</f>
        <v>negative</v>
      </c>
      <c r="X14" s="15" t="str">
        <f>IF('Model output'!S13="","",'Model output'!S13)</f>
        <v>Not identified</v>
      </c>
      <c r="Y14" t="str">
        <f>IF(OR('Model output'!S13="",ISNUMBER(SEARCH("Absent",'Model output'!S13)),ISNUMBER(SEARCH("Not identified",'Model output'!S13)),AND(ISNUMBER(SEARCH("No",'Model output'!S13)),NOT(ISNUMBER(SEARCH("carcinoma",'Model output'!S13)))),ISNUMBER(SEARCH("confined to the thyroid",'Model output'!S13)),ISNUMBER(SEARCH("negative",'Model output'!S13))),"negative",IF(Z14="positive","gETE", "positive"))</f>
        <v>negative</v>
      </c>
      <c r="Z14" t="str">
        <f>IF(OR('Model output'!S13="",ISNUMBER(SEARCH("Absent",'Model output'!S13)),ISNUMBER(SEARCH("Not identified",'Model output'!S13)),ISNUMBER(SEARCH("No",'Model output'!S13)),ISNUMBER(SEARCH("Minimal",'Model output'!S13)),ISNUMBER(SEARCH("negative",'Model output'!S13))),"negative",IF(OR(ISNUMBER(SEARCH("extensive",X14)),ISNUMBER(SEARCH("skeletal muscle",X14)),ISNUMBER(SEARCH("larynx",X14)),ISNUMBER(SEARCH("trachea",X14)),ISNUMBER(SEARCH("esophagus",X14)),ISNUMBER(SEARCH("recurrent laryngeal nerve",X14))),"positive","negative"))</f>
        <v>negative</v>
      </c>
      <c r="AA14" t="str">
        <f>IF('Model output'!T13="","",IF('Model output'!T13="Not mentioned", "No", "Yes"))</f>
        <v>Yes</v>
      </c>
      <c r="AB14" t="str">
        <f>IF(AA14&lt;&gt;"Yes","",IF(OR('Model output'!U13="",ISNUMBER(SEARCH("Not identified",'Model output'!U13))),"",'Model output'!U13))</f>
        <v/>
      </c>
      <c r="AC14" s="1" t="str">
        <f>IF(OR('Model output'!V13="", 'Model output'!V13="No", AND(ISERROR(SEARCH("Positive",'Model output'!V13)), ISNUMBER(SEARCH("Negative",'Model output'!V13))), AND(ISNUMBER(SEARCH("Uninvolved",'Model output'!V13)),NOT(ISNUMBER(SEARCH("margins involved",'Model output'!V13)))), ISNUMBER(SEARCH("not involved",'Model output'!V13)), ISNUMBER(SEARCH("None",'Model output'!V13)), ISNUMBER(SEARCH("Free",'Model output'!V13)), ISNUMBER(SEARCH("1 mm",'Model output'!V13)), ISNUMBER(SEARCH("0.1 CM",'Model output'!V13)), ISNUMBER(SEARCH("less than 0.2 mm",'Model output'!V13)), ISNUMBER(SEARCH("less than 0.5 mm",'Model output'!V13)), ISNUMBER(SEARCH("less than 1.0 mm",'Model output'!V13)), ISNUMBER(SEARCH("noted very close",'Model output'!V13)), ISNUMBER(SEARCH("abut",'Model output'!V13)), ISNUMBER(SEARCH("not mentioned",'Model output'!V13)), ISNUMBER(SEARCH("Cannot be assessed",'Model output'!V13)), ISNUMBER(SEARCH("Lymphocyte invasion - present",'Model output'!V13)), ISNUMBER(SEARCH("capsule",'Model output'!V13))), "negative", "positive")</f>
        <v>negative</v>
      </c>
      <c r="AE14" s="28" t="str" cm="1">
        <f t="array" aca="1" ref="AE14" ca="1">IF(OR(AC14="positive",Z14="positive",AND(OR(ISNUMBER(SEARCH("Follicular carcinoma",N14)),ISNUMBER(SEARCH("Follicular thyroid carcinoma",N14))),V14="extensive"),AND(AND(ISNUMBER(J14),J14&gt;0),AND(ISNUMBER(M14),M14&gt;3)),OR(H14="positive",AH14=1)),"high",IF(OR(ISNUMBER(SEARCH("lateral",G14,1)),ISNUMBER(SEARCH("positive",Y14,1)),ISNUMBER(SEARCH("tall",O14,1)),ISNUMBER(SEARCH("hobnail",O14,1)),ISNUMBER(SEARCH("cribriform",O14,1)),ISNUMBER(SEARCH("diffuse",O14,1)),ISNUMBER(SEARCH("columnar",O14,1)),ISNUMBER(SEARCH("solid",O14,1)),ISNUMBER(SEARCH("tall",N14,1)),ISNUMBER(SEARCH("hobnail",N14,1)),ISNUMBER(SEARCH("cribriform",N14,1)),ISNUMBER(SEARCH("diffuse",N14,1)),ISNUMBER(SEARCH("columnar",N14,1)),ISNUMBER(SEARCH("solid",N14,1)),AND(ISNUMBER(SEARCH("papillary",N14,1)),S14="positive"),AND(AND(ISNUMBER(J14),J14&gt;=5),M14=""),AND(AND(ISNUMBER(J14),J14&gt;=5),AND(ISNUMBER(M14),M14&gt;=1)),AND(ISNUMBER(SERACH("papillary",N14)),OR(Y14="positive",Z14="positive"), ISNUMBER(SEARCH("BRAF",AB14)))),"intermediate","low"))</f>
        <v>low</v>
      </c>
      <c r="AF14" s="29" t="str">
        <f t="shared" si="2"/>
        <v>2</v>
      </c>
      <c r="AG14" s="29" t="str">
        <f t="shared" si="3"/>
        <v>0</v>
      </c>
      <c r="AH14" s="29" t="str">
        <f t="shared" si="11"/>
        <v>0</v>
      </c>
      <c r="AI14" s="35" t="str">
        <f t="shared" si="12"/>
        <v>I</v>
      </c>
      <c r="AJ14" s="32" t="s">
        <v>713</v>
      </c>
      <c r="AK14" s="34" t="s">
        <v>935</v>
      </c>
      <c r="AL14" s="34" t="s">
        <v>936</v>
      </c>
      <c r="AM14" s="34" t="s">
        <v>936</v>
      </c>
      <c r="AN14" s="34" t="s">
        <v>66</v>
      </c>
      <c r="AO14" s="32">
        <f t="shared" ca="1" si="4"/>
        <v>1</v>
      </c>
      <c r="AP14" s="34">
        <f t="shared" si="5"/>
        <v>1</v>
      </c>
      <c r="AQ14" s="34">
        <f t="shared" si="6"/>
        <v>1</v>
      </c>
      <c r="AR14" s="34">
        <f t="shared" si="7"/>
        <v>1</v>
      </c>
      <c r="AS14" s="35">
        <f t="shared" si="8"/>
        <v>1</v>
      </c>
      <c r="AT14" s="1"/>
    </row>
    <row r="15" spans="1:46">
      <c r="A15" t="str">
        <f>'Model output'!A14</f>
        <v>TCGA-BJ-A28T</v>
      </c>
      <c r="B15" s="26">
        <v>34</v>
      </c>
      <c r="C15" s="1" t="str">
        <f>IF(OR(ISNUMBER(SEARCH("0",'Model output'!D14)), ISNUMBER(SEARCH("1",'Model output'!D14)), ISNUMBER(SEARCH("1a",'Model output'!D14)), ISNUMBER(SEARCH("1b",'Model output'!D14)), ISNUMBER(SEARCH("2",'Model output'!D14)), ISNUMBER(SEARCH("3",'Model output'!D14)), ISNUMBER(SEARCH("4a",'Model output'!D14)), ISNUMBER(SEARCH("4b",'Model output'!D14))), IF(ISNUMBER(SEARCH("pT",'Model output'!D14)),IF(OR(ISNUMBER(SEARCH("a",'Model output'!D14)),ISNUMBER(SEARCH("b",'Model output'!D14))),MID(SUBSTITUTE('Model output'!D14," ",""),SEARCH("pT",'Model output'!D14)+2,2),MID(SUBSTITUTE('Model output'!D14," ",""),SEARCH("pT",'Model output'!D14)+2,1)),IF(ISNUMBER(SEARCH("T",'Model output'!D14)),IF(OR(ISNUMBER(SEARCH("a",'Model output'!D14)),ISNUMBER(SEARCH("b",'Model output'!D14))),MID(SUBSTITUTE('Model output'!D14," ",""),SEARCH("T",'Model output'!D14)+1,2),MID(SUBSTITUTE('Model output'!D14," ",""),SEARCH("T",'Model output'!D14)+1,1)),SUBSTITUTE('Model output'!D14," ",""))),"")</f>
        <v>1b</v>
      </c>
      <c r="D15" s="1" t="str">
        <f>IF(ISNUMBER(SEARCH("lymph node",'Model output'!E14)),"1", IF(AND('Model output'!E14&lt;&gt;"",ISNUMBER('Model output'!E14),'Model output'!E14&gt;0),"1",IF(OR(ISNUMBER(SEARCH("0",'Model output'!E14)), ISNUMBER(SEARCH("1",'Model output'!E14)), ISNUMBER(SEARCH("1a",'Model output'!E14)), ISNUMBER(SEARCH("1b",'Model output'!E14)), ISNUMBER(SEARCH("X",'Model output'!E14))), IF(ISNUMBER(SEARCH("pN",'Model output'!E14)),IF(OR(ISNUMBER(SEARCH("a",'Model output'!E14)),ISNUMBER(SEARCH("b",'Model output'!E14))),MID(SUBSTITUTE('Model output'!E14," ",""),SEARCH("pN",'Model output'!E14)+2,2),MID(SUBSTITUTE('Model output'!E14," ",""),SEARCH("pN",'Model output'!E14)+2,1)),IF(ISNUMBER(SEARCH("N",'Model output'!E14)),IF(OR(ISNUMBER(SEARCH("a",'Model output'!E14)),ISNUMBER(SEARCH("b",'Model output'!E14))),MID(SUBSTITUTE('Model output'!E14," ",""),SEARCH("N",'Model output'!E14)+1,2),MID(SUBSTITUTE('Model output'!E14," ",""),SEARCH("N",'Model output'!E14)+1,1)),SUBSTITUTE('Model output'!E14," ",""))),"")))</f>
        <v>1a</v>
      </c>
      <c r="E15" s="1" t="str">
        <f>IF(OR(ISNUMBER(SEARCH("Not applicable",'Model output'!F14)), ISNUMBER(SEARCH("N/A",'Model output'!F14))),"0",IF(OR(ISNUMBER(SEARCH("0",'Model output'!F14)), ISNUMBER(SEARCH("1",'Model output'!F14)), ISNUMBER(SEARCH("X",'Model output'!F14))), IF(ISNUMBER(SEARCH("pM",'Model output'!F14)),MID(SUBSTITUTE('Model output'!F14," ",""),SEARCH("pM",'Model output'!F14)+2,1),IF(ISNUMBER(SEARCH("M",'Model output'!F14)),MID(SUBSTITUTE('Model output'!F14," ",""),SEARCH("M",'Model output'!F14)+1,1),SUBSTITUTE('Model output'!F14," ",""))),""))</f>
        <v>0</v>
      </c>
      <c r="F15" t="str">
        <f t="shared" si="9"/>
        <v>positive</v>
      </c>
      <c r="G15" t="str">
        <f>IF(OR('Model output'!G14="",AND(ISNUMBER('Model output'!J14),'Model output'!J14&lt;1)),"",IF(OR(ISNUMBER(SEARCH("lateral",'Model output'!G14)),ISNUMBER(SEARCH("cervical",'Model output'!G14)),ISNUMBER(SEARCH("jugular",'Model output'!G14)),ISNUMBER(SEARCH("left neck",'Model output'!G14)),ISNUMBER(SEARCH("left anterior neck",'Model output'!G14)),ISNUMBER(SEARCH("left posterior neck",'Model output'!G14)),ISNUMBER(SEARCH("right neck",'Model output'!G14)),ISNUMBER(SEARCH("right anterior neck",'Model output'!G14)),ISNUMBER(SEARCH("right posterior neck",'Model output'!G14)),AND(ISNUMBER(SEARCH("level",'Model output'!G14)),OR(,ISNUMBER(SEARCH("II",'Model output'!G14)),ISNUMBER(SEARCH("two",'Model output'!G14)),AND(ISNUMBER(SEARCH("2",'Model output'!G14)),NOT(ISNUMBER(SEARCH("1 of 2",'Model output'!G14)))),ISNUMBER(SEARCH("III",'Model output'!G14)),AND(ISNUMBER(SEARCH("three",'Model output'!G14)),NOT(ISNUMBER(SEARCH("#3 (three)",'Model output'!G14)))),AND(ISNUMBER(SEARCH("3",'Model output'!G14)),NOT(ISNUMBER(SEARCH("#3 (three)",'Model output'!G14)))),ISNUMBER(SEARCH("IV",'Model output'!G14)),ISNUMBER(SEARCH("four",'Model output'!G14)),ISNUMBER(SEARCH("4",'Model output'!G14)),ISNUMBER(SEARCH("V ",'Model output'!G14)),ISNUMBER(SEARCH("five",'Model output'!G14)),ISNUMBER(SEARCH("5",'Model output'!G14))))), "lateral", "central"))</f>
        <v/>
      </c>
      <c r="H15" t="str">
        <f>IF('Model output'!H14="","negative",IF(OR(ISNUMBER(SEARCH("lymph node",'Model output'!H14)),ISNUMBER(SEARCH("gland",'Model output'!H14)),ISNUMBER(SEARCH("lobe",'Model output'!H14)),ISNUMBER(SEARCH("isthmus",'Model output'!H14)),ISNUMBER(SEARCH("mediastinum",'Model output'!H14)),ISNUMBER(SEARCH("Not mentioned",'Model output'!H14)), ISNUMBER(SEARCH("Not applicable",'Model output'!H14)), ISNUMBER(SEARCH("paratracheal",'Model output'!H14)),ISNUMBER(SEARCH("fibroadipose tissue",'Model output'!H14)),ISNUMBER(SEARCH("thyroid node",'Model output'!H14)),ISNUMBER(SEARCH("skeletal muscle",'Model output'!H14)),ISNUMBER(SEARCH("right",'Model output'!H14)),ISNUMBER(SEARCH("left",'Model output'!H14)),ISNUMBER(SEARCH("Not specified",'Model output'!H14)),ISNUMBER(SEARCH("N/A",'Model output'!H14))),"negative","positive"))</f>
        <v>negative</v>
      </c>
      <c r="I15">
        <f>IF(OR('Model output'!I14="",'Model output'!I14="Not answered",'Model output'!I14="Not mentioned"),"",IF(ISNUMBER('Model output'!I14),'Model output'!I14,1))</f>
        <v>9</v>
      </c>
      <c r="J15">
        <f>IF(OR('Model output'!J14="",'Model output'!J14="Not answered",'Model output'!J14="Not mentioned"),"",IF(AND(ISNUMBER('Model output'!J14),'Model output'!J14&lt;=I15),'Model output'!J14,IF(AND(ISNUMBER('Model output'!J14), 'Model output'!J14&gt;=DATE(2024,1,1)), MIN(DAY('Model output'!J14), MONTH('Model output'!J14), YEAR('Model output'!J14)), IF(ISNUMBER(SEARCH("0/",'Model output'!J14)),0,IF(ISNUMBER(SEARCH("/",'Model output'!J14)), VALUE(LEFT('Model output'!J14, SEARCH("/",'Model output'!J14)-1)),1)))))</f>
        <v>3</v>
      </c>
      <c r="K15" t="str" cm="1">
        <f t="array" ref="K15">IF(COUNT(FIND({0,1,2,3,4,5,6,7,8,9},'Model output'!K14))&gt;0,'Model output'!K14,"")</f>
        <v/>
      </c>
      <c r="L15" s="8" t="str">
        <f t="shared" si="1"/>
        <v/>
      </c>
      <c r="M15" t="str" cm="1">
        <f t="array" ref="M15">IF(L15="","",IF(ISNUMBER(SEARCH("cm",L15)),MAX(VALUE(SUBSTITUTE(_xlfn.FILTERXML("&lt;t&gt;&lt;s&gt;"&amp;SUBSTITUTE(L15,",","&lt;/s&gt;&lt;s&gt;")&amp;"&lt;/s&gt;&lt;/t&gt;","//s"),"cm",""))),MAX(VALUE(SUBSTITUTE(_xlfn.FILTERXML("&lt;t&gt;&lt;s&gt;"&amp;SUBSTITUTE(L15,",","&lt;/s&gt;&lt;s&gt;")&amp;"&lt;/s&gt;&lt;/t&gt;","//s"),"mm","")))/10))</f>
        <v/>
      </c>
      <c r="N15" t="str">
        <f>IF('Model output'!L14="","",'Model output'!L14)</f>
        <v>Papillary</v>
      </c>
      <c r="O15" t="str">
        <f>IF('Model output'!M14="","",'Model output'!M14)</f>
        <v/>
      </c>
      <c r="P15" t="str">
        <f>IF('Model output'!N14="","",'Model output'!N14)</f>
        <v>1.3 cm</v>
      </c>
      <c r="Q15" t="str">
        <f t="shared" si="10"/>
        <v>1.3cm</v>
      </c>
      <c r="R15" cm="1">
        <f t="array" ref="R15">IF(Q15="","",IF(ISNUMBER(SEARCH("cm",Q15)),MAX(VALUE(SUBSTITUTE(_xlfn.FILTERXML("&lt;t&gt;&lt;s&gt;"&amp;SUBSTITUTE(Q15,",","&lt;/s&gt;&lt;s&gt;")&amp;"&lt;/s&gt;&lt;/t&gt;","//s"),"cm",""))),MAX(VALUE(SUBSTITUTE(_xlfn.FILTERXML("&lt;t&gt;&lt;s&gt;"&amp;SUBSTITUTE(Q15,",","&lt;/s&gt;&lt;s&gt;")&amp;"&lt;/s&gt;&lt;/t&gt;","//s"),"mm","")))/10))</f>
        <v>1.3</v>
      </c>
      <c r="S15" t="str">
        <f>IF(OR('Model output'!P14="",ISNUMBER(SEARCH("Not identified", 'Model output'!P14)),ISNUMBER(SEARCH("Absent",'Model output'!P14)),AND(ISNUMBER(SEARCH("No",'Model output'!P14)),NOT(ISNUMBER(SEARCH("diagnostic",'Model output'!P14)))),ISNUMBER(SEARCH("Negative",'Model output'!P14))),"negative","positive")</f>
        <v>positive</v>
      </c>
      <c r="T15">
        <f>IF('Model output'!O14="","",'Model output'!O14)</f>
        <v>2</v>
      </c>
      <c r="U15" t="str">
        <f>IF('Model output'!Q14&lt;&gt;"",'Model output'!Q14,IF('Classification result'!S15="positive",IF(ISNUMBER(SEARCH("single",'Model output'!P14)),1,IF(OR(ISNUMBER(SEARCH("&lt;4",'Model output'!P14)),ISNUMBER(SEARCH("&lt; 4",'Model output'!P14)),ISNUMBER(SEARCH("less than 4",'Model output'!P14))),"&lt;4",IF(OR(ISNUMBER(SEARCH("&gt;4",'Model output'!P14)),ISNUMBER(SEARCH("&gt; 4",'Model output'!P14)),ISNUMBER(SEARCH("4 or more",'Model output'!P14))),"&gt;4",""))), ""))</f>
        <v/>
      </c>
      <c r="V15" t="str">
        <f>IF(S15="negative","",IF(OR(ISNUMBER(SEARCH("Focal",'Model output'!P14)),'Classification result'!U15&lt;4,ISNUMBER(SEARCH("Focal",'Classification result'!U15)),ISNUMBER(SEARCH("&lt;4",'Classification result'!U15)),ISNUMBER(SEARCH("&lt; 4",'Classification result'!U15))),"minimal", IF(OR(ISNUMBER(SEARCH("Extensive",'Model output'!P14)),ISNUMBER(SEARCH("Extensive",'Classification result'!U15)),ISNUMBER(SEARCH("&gt;4",'Classification result'!U15)),ISNUMBER(SEARCH("&gt; 4",'Classification result'!U15)),ISNUMBER(SEARCH("4 or more",'Classification result'!U15))),"extensive","")))</f>
        <v/>
      </c>
      <c r="W15" t="str">
        <f>IF(OR('Model output'!R14="",ISNUMBER(SEARCH("Not identified", 'Model output'!R14)),ISNUMBER(SEARCH("Absent",'Model output'!R14)),ISNUMBER(SEARCH("No",'Model output'!R14)),ISNUMBER(SEARCH("Negative",'Model output'!R14)),ISNUMBER(SEARCH("None seen",'Model output'!R14)),ISNUMBER(SEARCH("Free",'Model output'!R14)),ISNUMBER(SEARCH("Cannot be assessed",'Model output'!R14))),"negative","positive")</f>
        <v>negative</v>
      </c>
      <c r="X15" s="15" t="str">
        <f>IF('Model output'!S14="","",'Model output'!S14)</f>
        <v>Not identified</v>
      </c>
      <c r="Y15" t="str">
        <f>IF(OR('Model output'!S14="",ISNUMBER(SEARCH("Absent",'Model output'!S14)),ISNUMBER(SEARCH("Not identified",'Model output'!S14)),AND(ISNUMBER(SEARCH("No",'Model output'!S14)),NOT(ISNUMBER(SEARCH("carcinoma",'Model output'!S14)))),ISNUMBER(SEARCH("confined to the thyroid",'Model output'!S14)),ISNUMBER(SEARCH("negative",'Model output'!S14))),"negative",IF(Z15="positive","gETE", "positive"))</f>
        <v>negative</v>
      </c>
      <c r="Z15" t="str">
        <f>IF(OR('Model output'!S14="",ISNUMBER(SEARCH("Absent",'Model output'!S14)),ISNUMBER(SEARCH("Not identified",'Model output'!S14)),ISNUMBER(SEARCH("No",'Model output'!S14)),ISNUMBER(SEARCH("Minimal",'Model output'!S14)),ISNUMBER(SEARCH("negative",'Model output'!S14))),"negative",IF(OR(ISNUMBER(SEARCH("extensive",X15)),ISNUMBER(SEARCH("skeletal muscle",X15)),ISNUMBER(SEARCH("larynx",X15)),ISNUMBER(SEARCH("trachea",X15)),ISNUMBER(SEARCH("esophagus",X15)),ISNUMBER(SEARCH("recurrent laryngeal nerve",X15))),"positive","negative"))</f>
        <v>negative</v>
      </c>
      <c r="AA15" t="str">
        <f>IF('Model output'!T14="","",IF('Model output'!T14="Not mentioned", "No", "Yes"))</f>
        <v/>
      </c>
      <c r="AB15" t="str">
        <f>IF(AA15&lt;&gt;"Yes","",IF(OR('Model output'!U14="",ISNUMBER(SEARCH("Not identified",'Model output'!U14))),"",'Model output'!U14))</f>
        <v/>
      </c>
      <c r="AC15" s="1" t="str">
        <f>IF(OR('Model output'!V14="", 'Model output'!V14="No", AND(ISERROR(SEARCH("Positive",'Model output'!V14)), ISNUMBER(SEARCH("Negative",'Model output'!V14))), AND(ISNUMBER(SEARCH("Uninvolved",'Model output'!V14)),NOT(ISNUMBER(SEARCH("margins involved",'Model output'!V14)))), ISNUMBER(SEARCH("not involved",'Model output'!V14)), ISNUMBER(SEARCH("None",'Model output'!V14)), ISNUMBER(SEARCH("Free",'Model output'!V14)), ISNUMBER(SEARCH("1 mm",'Model output'!V14)), ISNUMBER(SEARCH("0.1 CM",'Model output'!V14)), ISNUMBER(SEARCH("less than 0.2 mm",'Model output'!V14)), ISNUMBER(SEARCH("less than 0.5 mm",'Model output'!V14)), ISNUMBER(SEARCH("less than 1.0 mm",'Model output'!V14)), ISNUMBER(SEARCH("noted very close",'Model output'!V14)), ISNUMBER(SEARCH("abut",'Model output'!V14)), ISNUMBER(SEARCH("not mentioned",'Model output'!V14)), ISNUMBER(SEARCH("Cannot be assessed",'Model output'!V14)), ISNUMBER(SEARCH("Lymphocyte invasion - present",'Model output'!V14)), ISNUMBER(SEARCH("capsule",'Model output'!V14))), "negative", "positive")</f>
        <v>negative</v>
      </c>
      <c r="AE15" s="28" t="str" cm="1">
        <f t="array" aca="1" ref="AE15" ca="1">IF(OR(AC15="positive",Z15="positive",AND(OR(ISNUMBER(SEARCH("Follicular carcinoma",N15)),ISNUMBER(SEARCH("Follicular thyroid carcinoma",N15))),V15="extensive"),AND(AND(ISNUMBER(J15),J15&gt;0),AND(ISNUMBER(M15),M15&gt;3)),OR(H15="positive",AH15=1)),"high",IF(OR(ISNUMBER(SEARCH("lateral",G15,1)),ISNUMBER(SEARCH("positive",Y15,1)),ISNUMBER(SEARCH("tall",O15,1)),ISNUMBER(SEARCH("hobnail",O15,1)),ISNUMBER(SEARCH("cribriform",O15,1)),ISNUMBER(SEARCH("diffuse",O15,1)),ISNUMBER(SEARCH("columnar",O15,1)),ISNUMBER(SEARCH("solid",O15,1)),ISNUMBER(SEARCH("tall",N15,1)),ISNUMBER(SEARCH("hobnail",N15,1)),ISNUMBER(SEARCH("cribriform",N15,1)),ISNUMBER(SEARCH("diffuse",N15,1)),ISNUMBER(SEARCH("columnar",N15,1)),ISNUMBER(SEARCH("solid",N15,1)),AND(ISNUMBER(SEARCH("papillary",N15,1)),S15="positive"),AND(AND(ISNUMBER(J15),J15&gt;=5),M15=""),AND(AND(ISNUMBER(J15),J15&gt;=5),AND(ISNUMBER(M15),M15&gt;=1)),AND(ISNUMBER(SERACH("papillary",N15)),OR(Y15="positive",Z15="positive"), ISNUMBER(SEARCH("BRAF",AB15)))),"intermediate","low"))</f>
        <v>intermediate</v>
      </c>
      <c r="AF15" s="29" t="str">
        <f t="shared" si="2"/>
        <v>1b</v>
      </c>
      <c r="AG15" s="29" t="str">
        <f t="shared" si="3"/>
        <v>1a</v>
      </c>
      <c r="AH15" s="29" t="str">
        <f t="shared" si="11"/>
        <v>0</v>
      </c>
      <c r="AI15" s="35" t="str">
        <f t="shared" si="12"/>
        <v>I</v>
      </c>
      <c r="AJ15" s="32" t="s">
        <v>716</v>
      </c>
      <c r="AK15" s="34" t="s">
        <v>932</v>
      </c>
      <c r="AL15" s="34" t="s">
        <v>617</v>
      </c>
      <c r="AM15" s="34" t="s">
        <v>936</v>
      </c>
      <c r="AN15" s="34" t="s">
        <v>66</v>
      </c>
      <c r="AO15" s="32">
        <f t="shared" ca="1" si="4"/>
        <v>1</v>
      </c>
      <c r="AP15" s="34">
        <f t="shared" si="5"/>
        <v>1</v>
      </c>
      <c r="AQ15" s="34">
        <f t="shared" si="6"/>
        <v>1</v>
      </c>
      <c r="AR15" s="34">
        <f t="shared" si="7"/>
        <v>1</v>
      </c>
      <c r="AS15" s="35">
        <f t="shared" si="8"/>
        <v>1</v>
      </c>
      <c r="AT15" s="1"/>
    </row>
    <row r="16" spans="1:46">
      <c r="A16" t="str">
        <f>'Model output'!A15</f>
        <v>TCGA-BJ-A28V</v>
      </c>
      <c r="B16" s="26">
        <v>80</v>
      </c>
      <c r="C16" s="1" t="str">
        <f>IF(OR(ISNUMBER(SEARCH("0",'Model output'!D15)), ISNUMBER(SEARCH("1",'Model output'!D15)), ISNUMBER(SEARCH("1a",'Model output'!D15)), ISNUMBER(SEARCH("1b",'Model output'!D15)), ISNUMBER(SEARCH("2",'Model output'!D15)), ISNUMBER(SEARCH("3",'Model output'!D15)), ISNUMBER(SEARCH("4a",'Model output'!D15)), ISNUMBER(SEARCH("4b",'Model output'!D15))), IF(ISNUMBER(SEARCH("pT",'Model output'!D15)),IF(OR(ISNUMBER(SEARCH("a",'Model output'!D15)),ISNUMBER(SEARCH("b",'Model output'!D15))),MID(SUBSTITUTE('Model output'!D15," ",""),SEARCH("pT",'Model output'!D15)+2,2),MID(SUBSTITUTE('Model output'!D15," ",""),SEARCH("pT",'Model output'!D15)+2,1)),IF(ISNUMBER(SEARCH("T",'Model output'!D15)),IF(OR(ISNUMBER(SEARCH("a",'Model output'!D15)),ISNUMBER(SEARCH("b",'Model output'!D15))),MID(SUBSTITUTE('Model output'!D15," ",""),SEARCH("T",'Model output'!D15)+1,2),MID(SUBSTITUTE('Model output'!D15," ",""),SEARCH("T",'Model output'!D15)+1,1)),SUBSTITUTE('Model output'!D15," ",""))),"")</f>
        <v>3</v>
      </c>
      <c r="D16" s="1" t="str">
        <f>IF(ISNUMBER(SEARCH("lymph node",'Model output'!E15)),"1", IF(AND('Model output'!E15&lt;&gt;"",ISNUMBER('Model output'!E15),'Model output'!E15&gt;0),"1",IF(OR(ISNUMBER(SEARCH("0",'Model output'!E15)), ISNUMBER(SEARCH("1",'Model output'!E15)), ISNUMBER(SEARCH("1a",'Model output'!E15)), ISNUMBER(SEARCH("1b",'Model output'!E15)), ISNUMBER(SEARCH("X",'Model output'!E15))), IF(ISNUMBER(SEARCH("pN",'Model output'!E15)),IF(OR(ISNUMBER(SEARCH("a",'Model output'!E15)),ISNUMBER(SEARCH("b",'Model output'!E15))),MID(SUBSTITUTE('Model output'!E15," ",""),SEARCH("pN",'Model output'!E15)+2,2),MID(SUBSTITUTE('Model output'!E15," ",""),SEARCH("pN",'Model output'!E15)+2,1)),IF(ISNUMBER(SEARCH("N",'Model output'!E15)),IF(OR(ISNUMBER(SEARCH("a",'Model output'!E15)),ISNUMBER(SEARCH("b",'Model output'!E15))),MID(SUBSTITUTE('Model output'!E15," ",""),SEARCH("N",'Model output'!E15)+1,2),MID(SUBSTITUTE('Model output'!E15," ",""),SEARCH("N",'Model output'!E15)+1,1)),SUBSTITUTE('Model output'!E15," ",""))),"")))</f>
        <v>0</v>
      </c>
      <c r="E16" s="1" t="str">
        <f>IF(OR(ISNUMBER(SEARCH("Not applicable",'Model output'!F15)), ISNUMBER(SEARCH("N/A",'Model output'!F15))),"0",IF(OR(ISNUMBER(SEARCH("0",'Model output'!F15)), ISNUMBER(SEARCH("1",'Model output'!F15)), ISNUMBER(SEARCH("X",'Model output'!F15))), IF(ISNUMBER(SEARCH("pM",'Model output'!F15)),MID(SUBSTITUTE('Model output'!F15," ",""),SEARCH("pM",'Model output'!F15)+2,1),IF(ISNUMBER(SEARCH("M",'Model output'!F15)),MID(SUBSTITUTE('Model output'!F15," ",""),SEARCH("M",'Model output'!F15)+1,1),SUBSTITUTE('Model output'!F15," ",""))),""))</f>
        <v>0</v>
      </c>
      <c r="F16" t="str">
        <f t="shared" si="9"/>
        <v>negative</v>
      </c>
      <c r="G16" t="str">
        <f>IF(OR('Model output'!G15="",AND(ISNUMBER('Model output'!J15),'Model output'!J15&lt;1)),"",IF(OR(ISNUMBER(SEARCH("lateral",'Model output'!G15)),ISNUMBER(SEARCH("cervical",'Model output'!G15)),ISNUMBER(SEARCH("jugular",'Model output'!G15)),ISNUMBER(SEARCH("left neck",'Model output'!G15)),ISNUMBER(SEARCH("left anterior neck",'Model output'!G15)),ISNUMBER(SEARCH("left posterior neck",'Model output'!G15)),ISNUMBER(SEARCH("right neck",'Model output'!G15)),ISNUMBER(SEARCH("right anterior neck",'Model output'!G15)),ISNUMBER(SEARCH("right posterior neck",'Model output'!G15)),AND(ISNUMBER(SEARCH("level",'Model output'!G15)),OR(,ISNUMBER(SEARCH("II",'Model output'!G15)),ISNUMBER(SEARCH("two",'Model output'!G15)),AND(ISNUMBER(SEARCH("2",'Model output'!G15)),NOT(ISNUMBER(SEARCH("1 of 2",'Model output'!G15)))),ISNUMBER(SEARCH("III",'Model output'!G15)),AND(ISNUMBER(SEARCH("three",'Model output'!G15)),NOT(ISNUMBER(SEARCH("#3 (three)",'Model output'!G15)))),AND(ISNUMBER(SEARCH("3",'Model output'!G15)),NOT(ISNUMBER(SEARCH("#3 (three)",'Model output'!G15)))),ISNUMBER(SEARCH("IV",'Model output'!G15)),ISNUMBER(SEARCH("four",'Model output'!G15)),ISNUMBER(SEARCH("4",'Model output'!G15)),ISNUMBER(SEARCH("V ",'Model output'!G15)),ISNUMBER(SEARCH("five",'Model output'!G15)),ISNUMBER(SEARCH("5",'Model output'!G15))))), "lateral", "central"))</f>
        <v/>
      </c>
      <c r="H16" t="str">
        <f>IF('Model output'!H15="","negative",IF(OR(ISNUMBER(SEARCH("lymph node",'Model output'!H15)),ISNUMBER(SEARCH("gland",'Model output'!H15)),ISNUMBER(SEARCH("lobe",'Model output'!H15)),ISNUMBER(SEARCH("isthmus",'Model output'!H15)),ISNUMBER(SEARCH("mediastinum",'Model output'!H15)),ISNUMBER(SEARCH("Not mentioned",'Model output'!H15)), ISNUMBER(SEARCH("Not applicable",'Model output'!H15)), ISNUMBER(SEARCH("paratracheal",'Model output'!H15)),ISNUMBER(SEARCH("fibroadipose tissue",'Model output'!H15)),ISNUMBER(SEARCH("thyroid node",'Model output'!H15)),ISNUMBER(SEARCH("skeletal muscle",'Model output'!H15)),ISNUMBER(SEARCH("right",'Model output'!H15)),ISNUMBER(SEARCH("left",'Model output'!H15)),ISNUMBER(SEARCH("Not specified",'Model output'!H15)),ISNUMBER(SEARCH("N/A",'Model output'!H15))),"negative","positive"))</f>
        <v>negative</v>
      </c>
      <c r="I16">
        <f>IF(OR('Model output'!I15="",'Model output'!I15="Not answered",'Model output'!I15="Not mentioned"),"",IF(ISNUMBER('Model output'!I15),'Model output'!I15,1))</f>
        <v>0</v>
      </c>
      <c r="J16">
        <f>IF(OR('Model output'!J15="",'Model output'!J15="Not answered",'Model output'!J15="Not mentioned"),"",IF(AND(ISNUMBER('Model output'!J15),'Model output'!J15&lt;=I16),'Model output'!J15,IF(AND(ISNUMBER('Model output'!J15), 'Model output'!J15&gt;=DATE(2024,1,1)), MIN(DAY('Model output'!J15), MONTH('Model output'!J15), YEAR('Model output'!J15)), IF(ISNUMBER(SEARCH("0/",'Model output'!J15)),0,IF(ISNUMBER(SEARCH("/",'Model output'!J15)), VALUE(LEFT('Model output'!J15, SEARCH("/",'Model output'!J15)-1)),1)))))</f>
        <v>0</v>
      </c>
      <c r="K16" t="str" cm="1">
        <f t="array" ref="K16">IF(COUNT(FIND({0,1,2,3,4,5,6,7,8,9},'Model output'!K15))&gt;0,'Model output'!K15,"")</f>
        <v/>
      </c>
      <c r="L16" s="8" t="str">
        <f t="shared" si="1"/>
        <v/>
      </c>
      <c r="M16" t="str" cm="1">
        <f t="array" ref="M16">IF(L16="","",IF(ISNUMBER(SEARCH("cm",L16)),MAX(VALUE(SUBSTITUTE(_xlfn.FILTERXML("&lt;t&gt;&lt;s&gt;"&amp;SUBSTITUTE(L16,",","&lt;/s&gt;&lt;s&gt;")&amp;"&lt;/s&gt;&lt;/t&gt;","//s"),"cm",""))),MAX(VALUE(SUBSTITUTE(_xlfn.FILTERXML("&lt;t&gt;&lt;s&gt;"&amp;SUBSTITUTE(L16,",","&lt;/s&gt;&lt;s&gt;")&amp;"&lt;/s&gt;&lt;/t&gt;","//s"),"mm","")))/10))</f>
        <v/>
      </c>
      <c r="N16" t="str">
        <f>IF('Model output'!L15="","",'Model output'!L15)</f>
        <v>Papillary carcinoma</v>
      </c>
      <c r="O16" t="str">
        <f>IF('Model output'!M15="","",'Model output'!M15)</f>
        <v>encapsulated follicular variant</v>
      </c>
      <c r="P16" t="str">
        <f>IF('Model output'!N15="","",'Model output'!N15)</f>
        <v>4.5 cm</v>
      </c>
      <c r="Q16" t="str">
        <f t="shared" si="10"/>
        <v>4.5cm</v>
      </c>
      <c r="R16" cm="1">
        <f t="array" ref="R16">IF(Q16="","",IF(ISNUMBER(SEARCH("cm",Q16)),MAX(VALUE(SUBSTITUTE(_xlfn.FILTERXML("&lt;t&gt;&lt;s&gt;"&amp;SUBSTITUTE(Q16,",","&lt;/s&gt;&lt;s&gt;")&amp;"&lt;/s&gt;&lt;/t&gt;","//s"),"cm",""))),MAX(VALUE(SUBSTITUTE(_xlfn.FILTERXML("&lt;t&gt;&lt;s&gt;"&amp;SUBSTITUTE(Q16,",","&lt;/s&gt;&lt;s&gt;")&amp;"&lt;/s&gt;&lt;/t&gt;","//s"),"mm","")))/10))</f>
        <v>4.5</v>
      </c>
      <c r="S16" t="str">
        <f>IF(OR('Model output'!P15="",ISNUMBER(SEARCH("Not identified", 'Model output'!P15)),ISNUMBER(SEARCH("Absent",'Model output'!P15)),AND(ISNUMBER(SEARCH("No",'Model output'!P15)),NOT(ISNUMBER(SEARCH("diagnostic",'Model output'!P15)))),ISNUMBER(SEARCH("Negative",'Model output'!P15))),"negative","positive")</f>
        <v>negative</v>
      </c>
      <c r="T16">
        <f>IF('Model output'!O15="","",'Model output'!O15)</f>
        <v>2</v>
      </c>
      <c r="U16" t="str">
        <f>IF('Model output'!Q15&lt;&gt;"",'Model output'!Q15,IF('Classification result'!S16="positive",IF(ISNUMBER(SEARCH("single",'Model output'!P15)),1,IF(OR(ISNUMBER(SEARCH("&lt;4",'Model output'!P15)),ISNUMBER(SEARCH("&lt; 4",'Model output'!P15)),ISNUMBER(SEARCH("less than 4",'Model output'!P15))),"&lt;4",IF(OR(ISNUMBER(SEARCH("&gt;4",'Model output'!P15)),ISNUMBER(SEARCH("&gt; 4",'Model output'!P15)),ISNUMBER(SEARCH("4 or more",'Model output'!P15))),"&gt;4",""))), ""))</f>
        <v/>
      </c>
      <c r="V16" t="str">
        <f>IF(S16="negative","",IF(OR(ISNUMBER(SEARCH("Focal",'Model output'!P15)),'Classification result'!U16&lt;4,ISNUMBER(SEARCH("Focal",'Classification result'!U16)),ISNUMBER(SEARCH("&lt;4",'Classification result'!U16)),ISNUMBER(SEARCH("&lt; 4",'Classification result'!U16))),"minimal", IF(OR(ISNUMBER(SEARCH("Extensive",'Model output'!P15)),ISNUMBER(SEARCH("Extensive",'Classification result'!U16)),ISNUMBER(SEARCH("&gt;4",'Classification result'!U16)),ISNUMBER(SEARCH("&gt; 4",'Classification result'!U16)),ISNUMBER(SEARCH("4 or more",'Classification result'!U16))),"extensive","")))</f>
        <v/>
      </c>
      <c r="W16" t="str">
        <f>IF(OR('Model output'!R15="",ISNUMBER(SEARCH("Not identified", 'Model output'!R15)),ISNUMBER(SEARCH("Absent",'Model output'!R15)),ISNUMBER(SEARCH("No",'Model output'!R15)),ISNUMBER(SEARCH("Negative",'Model output'!R15)),ISNUMBER(SEARCH("None seen",'Model output'!R15)),ISNUMBER(SEARCH("Free",'Model output'!R15)),ISNUMBER(SEARCH("Cannot be assessed",'Model output'!R15))),"negative","positive")</f>
        <v>negative</v>
      </c>
      <c r="X16" s="15" t="str">
        <f>IF('Model output'!S15="","",'Model output'!S15)</f>
        <v>Not identified</v>
      </c>
      <c r="Y16" t="str">
        <f>IF(OR('Model output'!S15="",ISNUMBER(SEARCH("Absent",'Model output'!S15)),ISNUMBER(SEARCH("Not identified",'Model output'!S15)),AND(ISNUMBER(SEARCH("No",'Model output'!S15)),NOT(ISNUMBER(SEARCH("carcinoma",'Model output'!S15)))),ISNUMBER(SEARCH("confined to the thyroid",'Model output'!S15)),ISNUMBER(SEARCH("negative",'Model output'!S15))),"negative",IF(Z16="positive","gETE", "positive"))</f>
        <v>negative</v>
      </c>
      <c r="Z16" t="str">
        <f>IF(OR('Model output'!S15="",ISNUMBER(SEARCH("Absent",'Model output'!S15)),ISNUMBER(SEARCH("Not identified",'Model output'!S15)),ISNUMBER(SEARCH("No",'Model output'!S15)),ISNUMBER(SEARCH("Minimal",'Model output'!S15)),ISNUMBER(SEARCH("negative",'Model output'!S15))),"negative",IF(OR(ISNUMBER(SEARCH("extensive",X16)),ISNUMBER(SEARCH("skeletal muscle",X16)),ISNUMBER(SEARCH("larynx",X16)),ISNUMBER(SEARCH("trachea",X16)),ISNUMBER(SEARCH("esophagus",X16)),ISNUMBER(SEARCH("recurrent laryngeal nerve",X16))),"positive","negative"))</f>
        <v>negative</v>
      </c>
      <c r="AA16" t="str">
        <f>IF('Model output'!T15="","",IF('Model output'!T15="Not mentioned", "No", "Yes"))</f>
        <v/>
      </c>
      <c r="AB16" t="str">
        <f>IF(AA16&lt;&gt;"Yes","",IF(OR('Model output'!U15="",ISNUMBER(SEARCH("Not identified",'Model output'!U15))),"",'Model output'!U15))</f>
        <v/>
      </c>
      <c r="AC16" s="1" t="str">
        <f>IF(OR('Model output'!V15="", 'Model output'!V15="No", AND(ISERROR(SEARCH("Positive",'Model output'!V15)), ISNUMBER(SEARCH("Negative",'Model output'!V15))), AND(ISNUMBER(SEARCH("Uninvolved",'Model output'!V15)),NOT(ISNUMBER(SEARCH("margins involved",'Model output'!V15)))), ISNUMBER(SEARCH("not involved",'Model output'!V15)), ISNUMBER(SEARCH("None",'Model output'!V15)), ISNUMBER(SEARCH("Free",'Model output'!V15)), ISNUMBER(SEARCH("1 mm",'Model output'!V15)), ISNUMBER(SEARCH("0.1 CM",'Model output'!V15)), ISNUMBER(SEARCH("less than 0.2 mm",'Model output'!V15)), ISNUMBER(SEARCH("less than 0.5 mm",'Model output'!V15)), ISNUMBER(SEARCH("less than 1.0 mm",'Model output'!V15)), ISNUMBER(SEARCH("noted very close",'Model output'!V15)), ISNUMBER(SEARCH("abut",'Model output'!V15)), ISNUMBER(SEARCH("not mentioned",'Model output'!V15)), ISNUMBER(SEARCH("Cannot be assessed",'Model output'!V15)), ISNUMBER(SEARCH("Lymphocyte invasion - present",'Model output'!V15)), ISNUMBER(SEARCH("capsule",'Model output'!V15))), "negative", "positive")</f>
        <v>negative</v>
      </c>
      <c r="AE16" s="28" t="str" cm="1">
        <f t="array" aca="1" ref="AE16" ca="1">IF(OR(AC16="positive",Z16="positive",AND(OR(ISNUMBER(SEARCH("Follicular carcinoma",N16)),ISNUMBER(SEARCH("Follicular thyroid carcinoma",N16))),V16="extensive"),AND(AND(ISNUMBER(J16),J16&gt;0),AND(ISNUMBER(M16),M16&gt;3)),OR(H16="positive",AH16=1)),"high",IF(OR(ISNUMBER(SEARCH("lateral",G16,1)),ISNUMBER(SEARCH("positive",Y16,1)),ISNUMBER(SEARCH("tall",O16,1)),ISNUMBER(SEARCH("hobnail",O16,1)),ISNUMBER(SEARCH("cribriform",O16,1)),ISNUMBER(SEARCH("diffuse",O16,1)),ISNUMBER(SEARCH("columnar",O16,1)),ISNUMBER(SEARCH("solid",O16,1)),ISNUMBER(SEARCH("tall",N16,1)),ISNUMBER(SEARCH("hobnail",N16,1)),ISNUMBER(SEARCH("cribriform",N16,1)),ISNUMBER(SEARCH("diffuse",N16,1)),ISNUMBER(SEARCH("columnar",N16,1)),ISNUMBER(SEARCH("solid",N16,1)),AND(ISNUMBER(SEARCH("papillary",N16,1)),S16="positive"),AND(AND(ISNUMBER(J16),J16&gt;=5),M16=""),AND(AND(ISNUMBER(J16),J16&gt;=5),AND(ISNUMBER(M16),M16&gt;=1)),AND(ISNUMBER(SERACH("papillary",N16)),OR(Y16="positive",Z16="positive"), ISNUMBER(SEARCH("BRAF",AB16)))),"intermediate","low"))</f>
        <v>low</v>
      </c>
      <c r="AF16" s="29" t="str">
        <f t="shared" si="2"/>
        <v>3a</v>
      </c>
      <c r="AG16" s="29" t="str">
        <f t="shared" si="3"/>
        <v>0</v>
      </c>
      <c r="AH16" s="29" t="str">
        <f t="shared" si="11"/>
        <v>0</v>
      </c>
      <c r="AI16" s="35" t="str">
        <f t="shared" si="12"/>
        <v>II</v>
      </c>
      <c r="AJ16" s="32" t="s">
        <v>713</v>
      </c>
      <c r="AK16" s="34" t="s">
        <v>937</v>
      </c>
      <c r="AL16" s="34" t="s">
        <v>933</v>
      </c>
      <c r="AM16" s="34" t="s">
        <v>936</v>
      </c>
      <c r="AN16" s="34" t="s">
        <v>934</v>
      </c>
      <c r="AO16" s="32">
        <f t="shared" ca="1" si="4"/>
        <v>1</v>
      </c>
      <c r="AP16" s="34">
        <f t="shared" si="5"/>
        <v>1</v>
      </c>
      <c r="AQ16" s="34">
        <f t="shared" si="6"/>
        <v>1</v>
      </c>
      <c r="AR16" s="34">
        <f t="shared" si="7"/>
        <v>1</v>
      </c>
      <c r="AS16" s="35">
        <f t="shared" si="8"/>
        <v>1</v>
      </c>
      <c r="AT16" s="1"/>
    </row>
    <row r="17" spans="1:46">
      <c r="A17" t="str">
        <f>'Model output'!A16</f>
        <v>TCGA-BJ-A28X</v>
      </c>
      <c r="B17" s="26">
        <v>32</v>
      </c>
      <c r="C17" s="1" t="str">
        <f>IF(OR(ISNUMBER(SEARCH("0",'Model output'!D16)), ISNUMBER(SEARCH("1",'Model output'!D16)), ISNUMBER(SEARCH("1a",'Model output'!D16)), ISNUMBER(SEARCH("1b",'Model output'!D16)), ISNUMBER(SEARCH("2",'Model output'!D16)), ISNUMBER(SEARCH("3",'Model output'!D16)), ISNUMBER(SEARCH("4a",'Model output'!D16)), ISNUMBER(SEARCH("4b",'Model output'!D16))), IF(ISNUMBER(SEARCH("pT",'Model output'!D16)),IF(OR(ISNUMBER(SEARCH("a",'Model output'!D16)),ISNUMBER(SEARCH("b",'Model output'!D16))),MID(SUBSTITUTE('Model output'!D16," ",""),SEARCH("pT",'Model output'!D16)+2,2),MID(SUBSTITUTE('Model output'!D16," ",""),SEARCH("pT",'Model output'!D16)+2,1)),IF(ISNUMBER(SEARCH("T",'Model output'!D16)),IF(OR(ISNUMBER(SEARCH("a",'Model output'!D16)),ISNUMBER(SEARCH("b",'Model output'!D16))),MID(SUBSTITUTE('Model output'!D16," ",""),SEARCH("T",'Model output'!D16)+1,2),MID(SUBSTITUTE('Model output'!D16," ",""),SEARCH("T",'Model output'!D16)+1,1)),SUBSTITUTE('Model output'!D16," ",""))),"")</f>
        <v>3</v>
      </c>
      <c r="D17" s="1" t="str">
        <f>IF(ISNUMBER(SEARCH("lymph node",'Model output'!E16)),"1", IF(AND('Model output'!E16&lt;&gt;"",ISNUMBER('Model output'!E16),'Model output'!E16&gt;0),"1",IF(OR(ISNUMBER(SEARCH("0",'Model output'!E16)), ISNUMBER(SEARCH("1",'Model output'!E16)), ISNUMBER(SEARCH("1a",'Model output'!E16)), ISNUMBER(SEARCH("1b",'Model output'!E16)), ISNUMBER(SEARCH("X",'Model output'!E16))), IF(ISNUMBER(SEARCH("pN",'Model output'!E16)),IF(OR(ISNUMBER(SEARCH("a",'Model output'!E16)),ISNUMBER(SEARCH("b",'Model output'!E16))),MID(SUBSTITUTE('Model output'!E16," ",""),SEARCH("pN",'Model output'!E16)+2,2),MID(SUBSTITUTE('Model output'!E16," ",""),SEARCH("pN",'Model output'!E16)+2,1)),IF(ISNUMBER(SEARCH("N",'Model output'!E16)),IF(OR(ISNUMBER(SEARCH("a",'Model output'!E16)),ISNUMBER(SEARCH("b",'Model output'!E16))),MID(SUBSTITUTE('Model output'!E16," ",""),SEARCH("N",'Model output'!E16)+1,2),MID(SUBSTITUTE('Model output'!E16," ",""),SEARCH("N",'Model output'!E16)+1,1)),SUBSTITUTE('Model output'!E16," ",""))),"")))</f>
        <v>1a</v>
      </c>
      <c r="E17" s="1" t="str">
        <f>IF(OR(ISNUMBER(SEARCH("Not applicable",'Model output'!F16)), ISNUMBER(SEARCH("N/A",'Model output'!F16))),"0",IF(OR(ISNUMBER(SEARCH("0",'Model output'!F16)), ISNUMBER(SEARCH("1",'Model output'!F16)), ISNUMBER(SEARCH("X",'Model output'!F16))), IF(ISNUMBER(SEARCH("pM",'Model output'!F16)),MID(SUBSTITUTE('Model output'!F16," ",""),SEARCH("pM",'Model output'!F16)+2,1),IF(ISNUMBER(SEARCH("M",'Model output'!F16)),MID(SUBSTITUTE('Model output'!F16," ",""),SEARCH("M",'Model output'!F16)+1,1),SUBSTITUTE('Model output'!F16," ",""))),""))</f>
        <v>0</v>
      </c>
      <c r="F17" t="str">
        <f t="shared" si="9"/>
        <v>positive</v>
      </c>
      <c r="G17" t="str">
        <f>IF(OR('Model output'!G16="",AND(ISNUMBER('Model output'!J16),'Model output'!J16&lt;1)),"",IF(OR(ISNUMBER(SEARCH("lateral",'Model output'!G16)),ISNUMBER(SEARCH("cervical",'Model output'!G16)),ISNUMBER(SEARCH("jugular",'Model output'!G16)),ISNUMBER(SEARCH("left neck",'Model output'!G16)),ISNUMBER(SEARCH("left anterior neck",'Model output'!G16)),ISNUMBER(SEARCH("left posterior neck",'Model output'!G16)),ISNUMBER(SEARCH("right neck",'Model output'!G16)),ISNUMBER(SEARCH("right anterior neck",'Model output'!G16)),ISNUMBER(SEARCH("right posterior neck",'Model output'!G16)),AND(ISNUMBER(SEARCH("level",'Model output'!G16)),OR(,ISNUMBER(SEARCH("II",'Model output'!G16)),ISNUMBER(SEARCH("two",'Model output'!G16)),AND(ISNUMBER(SEARCH("2",'Model output'!G16)),NOT(ISNUMBER(SEARCH("1 of 2",'Model output'!G16)))),ISNUMBER(SEARCH("III",'Model output'!G16)),AND(ISNUMBER(SEARCH("three",'Model output'!G16)),NOT(ISNUMBER(SEARCH("#3 (three)",'Model output'!G16)))),AND(ISNUMBER(SEARCH("3",'Model output'!G16)),NOT(ISNUMBER(SEARCH("#3 (three)",'Model output'!G16)))),ISNUMBER(SEARCH("IV",'Model output'!G16)),ISNUMBER(SEARCH("four",'Model output'!G16)),ISNUMBER(SEARCH("4",'Model output'!G16)),ISNUMBER(SEARCH("V ",'Model output'!G16)),ISNUMBER(SEARCH("five",'Model output'!G16)),ISNUMBER(SEARCH("5",'Model output'!G16))))), "lateral", "central"))</f>
        <v/>
      </c>
      <c r="H17" t="str">
        <f>IF('Model output'!H16="","negative",IF(OR(ISNUMBER(SEARCH("lymph node",'Model output'!H16)),ISNUMBER(SEARCH("gland",'Model output'!H16)),ISNUMBER(SEARCH("lobe",'Model output'!H16)),ISNUMBER(SEARCH("isthmus",'Model output'!H16)),ISNUMBER(SEARCH("mediastinum",'Model output'!H16)),ISNUMBER(SEARCH("Not mentioned",'Model output'!H16)), ISNUMBER(SEARCH("Not applicable",'Model output'!H16)), ISNUMBER(SEARCH("paratracheal",'Model output'!H16)),ISNUMBER(SEARCH("fibroadipose tissue",'Model output'!H16)),ISNUMBER(SEARCH("thyroid node",'Model output'!H16)),ISNUMBER(SEARCH("skeletal muscle",'Model output'!H16)),ISNUMBER(SEARCH("right",'Model output'!H16)),ISNUMBER(SEARCH("left",'Model output'!H16)),ISNUMBER(SEARCH("Not specified",'Model output'!H16)),ISNUMBER(SEARCH("N/A",'Model output'!H16))),"negative","positive"))</f>
        <v>negative</v>
      </c>
      <c r="I17">
        <f>IF(OR('Model output'!I16="",'Model output'!I16="Not answered",'Model output'!I16="Not mentioned"),"",IF(ISNUMBER('Model output'!I16),'Model output'!I16,1))</f>
        <v>6</v>
      </c>
      <c r="J17">
        <f>IF(OR('Model output'!J16="",'Model output'!J16="Not answered",'Model output'!J16="Not mentioned"),"",IF(AND(ISNUMBER('Model output'!J16),'Model output'!J16&lt;=I17),'Model output'!J16,IF(AND(ISNUMBER('Model output'!J16), 'Model output'!J16&gt;=DATE(2024,1,1)), MIN(DAY('Model output'!J16), MONTH('Model output'!J16), YEAR('Model output'!J16)), IF(ISNUMBER(SEARCH("0/",'Model output'!J16)),0,IF(ISNUMBER(SEARCH("/",'Model output'!J16)), VALUE(LEFT('Model output'!J16, SEARCH("/",'Model output'!J16)-1)),1)))))</f>
        <v>2</v>
      </c>
      <c r="K17" t="str" cm="1">
        <f t="array" ref="K17">IF(COUNT(FIND({0,1,2,3,4,5,6,7,8,9},'Model output'!K16))&gt;0,'Model output'!K16,"")</f>
        <v/>
      </c>
      <c r="L17" s="8" t="str">
        <f t="shared" si="1"/>
        <v/>
      </c>
      <c r="M17" t="str" cm="1">
        <f t="array" ref="M17">IF(L17="","",IF(ISNUMBER(SEARCH("cm",L17)),MAX(VALUE(SUBSTITUTE(_xlfn.FILTERXML("&lt;t&gt;&lt;s&gt;"&amp;SUBSTITUTE(L17,",","&lt;/s&gt;&lt;s&gt;")&amp;"&lt;/s&gt;&lt;/t&gt;","//s"),"cm",""))),MAX(VALUE(SUBSTITUTE(_xlfn.FILTERXML("&lt;t&gt;&lt;s&gt;"&amp;SUBSTITUTE(L17,",","&lt;/s&gt;&lt;s&gt;")&amp;"&lt;/s&gt;&lt;/t&gt;","//s"),"mm","")))/10))</f>
        <v/>
      </c>
      <c r="N17" t="str">
        <f>IF('Model output'!L16="","",'Model output'!L16)</f>
        <v>Papillary carcinoma</v>
      </c>
      <c r="O17" t="str">
        <f>IF('Model output'!M16="","",'Model output'!M16)</f>
        <v>Tall cell variant</v>
      </c>
      <c r="P17" t="str">
        <f>IF('Model output'!N16="","",'Model output'!N16)</f>
        <v>1.2 cm</v>
      </c>
      <c r="Q17" t="str">
        <f t="shared" si="10"/>
        <v>1.2cm</v>
      </c>
      <c r="R17" cm="1">
        <f t="array" ref="R17">IF(Q17="","",IF(ISNUMBER(SEARCH("cm",Q17)),MAX(VALUE(SUBSTITUTE(_xlfn.FILTERXML("&lt;t&gt;&lt;s&gt;"&amp;SUBSTITUTE(Q17,",","&lt;/s&gt;&lt;s&gt;")&amp;"&lt;/s&gt;&lt;/t&gt;","//s"),"cm",""))),MAX(VALUE(SUBSTITUTE(_xlfn.FILTERXML("&lt;t&gt;&lt;s&gt;"&amp;SUBSTITUTE(Q17,",","&lt;/s&gt;&lt;s&gt;")&amp;"&lt;/s&gt;&lt;/t&gt;","//s"),"mm","")))/10))</f>
        <v>1.2</v>
      </c>
      <c r="S17" t="str">
        <f>IF(OR('Model output'!P16="",ISNUMBER(SEARCH("Not identified", 'Model output'!P16)),ISNUMBER(SEARCH("Absent",'Model output'!P16)),AND(ISNUMBER(SEARCH("No",'Model output'!P16)),NOT(ISNUMBER(SEARCH("diagnostic",'Model output'!P16)))),ISNUMBER(SEARCH("Negative",'Model output'!P16))),"negative","positive")</f>
        <v>positive</v>
      </c>
      <c r="T17">
        <f>IF('Model output'!O16="","",'Model output'!O16)</f>
        <v>2</v>
      </c>
      <c r="U17" t="str">
        <f>IF('Model output'!Q16&lt;&gt;"",'Model output'!Q16,IF('Classification result'!S17="positive",IF(ISNUMBER(SEARCH("single",'Model output'!P16)),1,IF(OR(ISNUMBER(SEARCH("&lt;4",'Model output'!P16)),ISNUMBER(SEARCH("&lt; 4",'Model output'!P16)),ISNUMBER(SEARCH("less than 4",'Model output'!P16))),"&lt;4",IF(OR(ISNUMBER(SEARCH("&gt;4",'Model output'!P16)),ISNUMBER(SEARCH("&gt; 4",'Model output'!P16)),ISNUMBER(SEARCH("4 or more",'Model output'!P16))),"&gt;4",""))), ""))</f>
        <v/>
      </c>
      <c r="V17" t="str">
        <f>IF(S17="negative","",IF(OR(ISNUMBER(SEARCH("Focal",'Model output'!P16)),'Classification result'!U17&lt;4,ISNUMBER(SEARCH("Focal",'Classification result'!U17)),ISNUMBER(SEARCH("&lt;4",'Classification result'!U17)),ISNUMBER(SEARCH("&lt; 4",'Classification result'!U17))),"minimal", IF(OR(ISNUMBER(SEARCH("Extensive",'Model output'!P16)),ISNUMBER(SEARCH("Extensive",'Classification result'!U17)),ISNUMBER(SEARCH("&gt;4",'Classification result'!U17)),ISNUMBER(SEARCH("&gt; 4",'Classification result'!U17)),ISNUMBER(SEARCH("4 or more",'Classification result'!U17))),"extensive","")))</f>
        <v/>
      </c>
      <c r="W17" t="str">
        <f>IF(OR('Model output'!R16="",ISNUMBER(SEARCH("Not identified", 'Model output'!R16)),ISNUMBER(SEARCH("Absent",'Model output'!R16)),ISNUMBER(SEARCH("No",'Model output'!R16)),ISNUMBER(SEARCH("Negative",'Model output'!R16)),ISNUMBER(SEARCH("None seen",'Model output'!R16)),ISNUMBER(SEARCH("Free",'Model output'!R16)),ISNUMBER(SEARCH("Cannot be assessed",'Model output'!R16))),"negative","positive")</f>
        <v>negative</v>
      </c>
      <c r="X17" s="15" t="str">
        <f>IF('Model output'!S16="","",'Model output'!S16)</f>
        <v>Present</v>
      </c>
      <c r="Y17" t="str">
        <f>IF(OR('Model output'!S16="",ISNUMBER(SEARCH("Absent",'Model output'!S16)),ISNUMBER(SEARCH("Not identified",'Model output'!S16)),AND(ISNUMBER(SEARCH("No",'Model output'!S16)),NOT(ISNUMBER(SEARCH("carcinoma",'Model output'!S16)))),ISNUMBER(SEARCH("confined to the thyroid",'Model output'!S16)),ISNUMBER(SEARCH("negative",'Model output'!S16))),"negative",IF(Z17="positive","gETE", "positive"))</f>
        <v>positive</v>
      </c>
      <c r="Z17" t="str">
        <f>IF(OR('Model output'!S16="",ISNUMBER(SEARCH("Absent",'Model output'!S16)),ISNUMBER(SEARCH("Not identified",'Model output'!S16)),ISNUMBER(SEARCH("No",'Model output'!S16)),ISNUMBER(SEARCH("Minimal",'Model output'!S16)),ISNUMBER(SEARCH("negative",'Model output'!S16))),"negative",IF(OR(ISNUMBER(SEARCH("extensive",X17)),ISNUMBER(SEARCH("skeletal muscle",X17)),ISNUMBER(SEARCH("larynx",X17)),ISNUMBER(SEARCH("trachea",X17)),ISNUMBER(SEARCH("esophagus",X17)),ISNUMBER(SEARCH("recurrent laryngeal nerve",X17))),"positive","negative"))</f>
        <v>negative</v>
      </c>
      <c r="AA17" t="str">
        <f>IF('Model output'!T16="","",IF('Model output'!T16="Not mentioned", "No", "Yes"))</f>
        <v/>
      </c>
      <c r="AB17" t="str">
        <f>IF(AA17&lt;&gt;"Yes","",IF(OR('Model output'!U16="",ISNUMBER(SEARCH("Not identified",'Model output'!U16))),"",'Model output'!U16))</f>
        <v/>
      </c>
      <c r="AC17" s="1" t="str">
        <f>IF(OR('Model output'!V16="", 'Model output'!V16="No", AND(ISERROR(SEARCH("Positive",'Model output'!V16)), ISNUMBER(SEARCH("Negative",'Model output'!V16))), AND(ISNUMBER(SEARCH("Uninvolved",'Model output'!V16)),NOT(ISNUMBER(SEARCH("margins involved",'Model output'!V16)))), ISNUMBER(SEARCH("not involved",'Model output'!V16)), ISNUMBER(SEARCH("None",'Model output'!V16)), ISNUMBER(SEARCH("Free",'Model output'!V16)), ISNUMBER(SEARCH("1 mm",'Model output'!V16)), ISNUMBER(SEARCH("0.1 CM",'Model output'!V16)), ISNUMBER(SEARCH("less than 0.2 mm",'Model output'!V16)), ISNUMBER(SEARCH("less than 0.5 mm",'Model output'!V16)), ISNUMBER(SEARCH("less than 1.0 mm",'Model output'!V16)), ISNUMBER(SEARCH("noted very close",'Model output'!V16)), ISNUMBER(SEARCH("abut",'Model output'!V16)), ISNUMBER(SEARCH("not mentioned",'Model output'!V16)), ISNUMBER(SEARCH("Cannot be assessed",'Model output'!V16)), ISNUMBER(SEARCH("Lymphocyte invasion - present",'Model output'!V16)), ISNUMBER(SEARCH("capsule",'Model output'!V16))), "negative", "positive")</f>
        <v>negative</v>
      </c>
      <c r="AE17" s="28" t="str" cm="1">
        <f t="array" aca="1" ref="AE17" ca="1">IF(OR(AC17="positive",Z17="positive",AND(OR(ISNUMBER(SEARCH("Follicular carcinoma",N17)),ISNUMBER(SEARCH("Follicular thyroid carcinoma",N17))),V17="extensive"),AND(AND(ISNUMBER(J17),J17&gt;0),AND(ISNUMBER(M17),M17&gt;3)),OR(H17="positive",AH17=1)),"high",IF(OR(ISNUMBER(SEARCH("lateral",G17,1)),ISNUMBER(SEARCH("positive",Y17,1)),ISNUMBER(SEARCH("tall",O17,1)),ISNUMBER(SEARCH("hobnail",O17,1)),ISNUMBER(SEARCH("cribriform",O17,1)),ISNUMBER(SEARCH("diffuse",O17,1)),ISNUMBER(SEARCH("columnar",O17,1)),ISNUMBER(SEARCH("solid",O17,1)),ISNUMBER(SEARCH("tall",N17,1)),ISNUMBER(SEARCH("hobnail",N17,1)),ISNUMBER(SEARCH("cribriform",N17,1)),ISNUMBER(SEARCH("diffuse",N17,1)),ISNUMBER(SEARCH("columnar",N17,1)),ISNUMBER(SEARCH("solid",N17,1)),AND(ISNUMBER(SEARCH("papillary",N17,1)),S17="positive"),AND(AND(ISNUMBER(J17),J17&gt;=5),M17=""),AND(AND(ISNUMBER(J17),J17&gt;=5),AND(ISNUMBER(M17),M17&gt;=1)),AND(ISNUMBER(SERACH("papillary",N17)),OR(Y17="positive",Z17="positive"), ISNUMBER(SEARCH("BRAF",AB17)))),"intermediate","low"))</f>
        <v>intermediate</v>
      </c>
      <c r="AF17" s="29" t="str">
        <f t="shared" si="2"/>
        <v>1b</v>
      </c>
      <c r="AG17" s="29" t="str">
        <f t="shared" si="3"/>
        <v>1a</v>
      </c>
      <c r="AH17" s="29" t="str">
        <f t="shared" si="11"/>
        <v>0</v>
      </c>
      <c r="AI17" s="35" t="str">
        <f t="shared" si="12"/>
        <v>I</v>
      </c>
      <c r="AJ17" s="32" t="s">
        <v>714</v>
      </c>
      <c r="AK17" s="34" t="s">
        <v>932</v>
      </c>
      <c r="AL17" s="34" t="s">
        <v>617</v>
      </c>
      <c r="AM17" s="34" t="s">
        <v>936</v>
      </c>
      <c r="AN17" s="34" t="s">
        <v>66</v>
      </c>
      <c r="AO17" s="32">
        <f t="shared" ca="1" si="4"/>
        <v>1</v>
      </c>
      <c r="AP17" s="34">
        <f t="shared" si="5"/>
        <v>1</v>
      </c>
      <c r="AQ17" s="34">
        <f t="shared" si="6"/>
        <v>1</v>
      </c>
      <c r="AR17" s="34">
        <f t="shared" si="7"/>
        <v>1</v>
      </c>
      <c r="AS17" s="35">
        <f t="shared" si="8"/>
        <v>1</v>
      </c>
      <c r="AT17" s="1"/>
    </row>
    <row r="18" spans="1:46">
      <c r="A18" t="str">
        <f>'Model output'!A17</f>
        <v>TCGA-BJ-A28Z</v>
      </c>
      <c r="B18" s="26">
        <v>46</v>
      </c>
      <c r="C18" s="1" t="str">
        <f>IF(OR(ISNUMBER(SEARCH("0",'Model output'!D17)), ISNUMBER(SEARCH("1",'Model output'!D17)), ISNUMBER(SEARCH("1a",'Model output'!D17)), ISNUMBER(SEARCH("1b",'Model output'!D17)), ISNUMBER(SEARCH("2",'Model output'!D17)), ISNUMBER(SEARCH("3",'Model output'!D17)), ISNUMBER(SEARCH("4a",'Model output'!D17)), ISNUMBER(SEARCH("4b",'Model output'!D17))), IF(ISNUMBER(SEARCH("pT",'Model output'!D17)),IF(OR(ISNUMBER(SEARCH("a",'Model output'!D17)),ISNUMBER(SEARCH("b",'Model output'!D17))),MID(SUBSTITUTE('Model output'!D17," ",""),SEARCH("pT",'Model output'!D17)+2,2),MID(SUBSTITUTE('Model output'!D17," ",""),SEARCH("pT",'Model output'!D17)+2,1)),IF(ISNUMBER(SEARCH("T",'Model output'!D17)),IF(OR(ISNUMBER(SEARCH("a",'Model output'!D17)),ISNUMBER(SEARCH("b",'Model output'!D17))),MID(SUBSTITUTE('Model output'!D17," ",""),SEARCH("T",'Model output'!D17)+1,2),MID(SUBSTITUTE('Model output'!D17," ",""),SEARCH("T",'Model output'!D17)+1,1)),SUBSTITUTE('Model output'!D17," ",""))),"")</f>
        <v>3</v>
      </c>
      <c r="D18" s="1" t="str">
        <f>IF(ISNUMBER(SEARCH("lymph node",'Model output'!E17)),"1", IF(AND('Model output'!E17&lt;&gt;"",ISNUMBER('Model output'!E17),'Model output'!E17&gt;0),"1",IF(OR(ISNUMBER(SEARCH("0",'Model output'!E17)), ISNUMBER(SEARCH("1",'Model output'!E17)), ISNUMBER(SEARCH("1a",'Model output'!E17)), ISNUMBER(SEARCH("1b",'Model output'!E17)), ISNUMBER(SEARCH("X",'Model output'!E17))), IF(ISNUMBER(SEARCH("pN",'Model output'!E17)),IF(OR(ISNUMBER(SEARCH("a",'Model output'!E17)),ISNUMBER(SEARCH("b",'Model output'!E17))),MID(SUBSTITUTE('Model output'!E17," ",""),SEARCH("pN",'Model output'!E17)+2,2),MID(SUBSTITUTE('Model output'!E17," ",""),SEARCH("pN",'Model output'!E17)+2,1)),IF(ISNUMBER(SEARCH("N",'Model output'!E17)),IF(OR(ISNUMBER(SEARCH("a",'Model output'!E17)),ISNUMBER(SEARCH("b",'Model output'!E17))),MID(SUBSTITUTE('Model output'!E17," ",""),SEARCH("N",'Model output'!E17)+1,2),MID(SUBSTITUTE('Model output'!E17," ",""),SEARCH("N",'Model output'!E17)+1,1)),SUBSTITUTE('Model output'!E17," ",""))),"")))</f>
        <v>1a</v>
      </c>
      <c r="E18" s="1" t="str">
        <f>IF(OR(ISNUMBER(SEARCH("Not applicable",'Model output'!F17)), ISNUMBER(SEARCH("N/A",'Model output'!F17))),"0",IF(OR(ISNUMBER(SEARCH("0",'Model output'!F17)), ISNUMBER(SEARCH("1",'Model output'!F17)), ISNUMBER(SEARCH("X",'Model output'!F17))), IF(ISNUMBER(SEARCH("pM",'Model output'!F17)),MID(SUBSTITUTE('Model output'!F17," ",""),SEARCH("pM",'Model output'!F17)+2,1),IF(ISNUMBER(SEARCH("M",'Model output'!F17)),MID(SUBSTITUTE('Model output'!F17," ",""),SEARCH("M",'Model output'!F17)+1,1),SUBSTITUTE('Model output'!F17," ",""))),""))</f>
        <v>0</v>
      </c>
      <c r="F18" t="str">
        <f t="shared" si="9"/>
        <v>positive</v>
      </c>
      <c r="G18" t="str">
        <f>IF(OR('Model output'!G17="",AND(ISNUMBER('Model output'!J17),'Model output'!J17&lt;1)),"",IF(OR(ISNUMBER(SEARCH("lateral",'Model output'!G17)),ISNUMBER(SEARCH("cervical",'Model output'!G17)),ISNUMBER(SEARCH("jugular",'Model output'!G17)),ISNUMBER(SEARCH("left neck",'Model output'!G17)),ISNUMBER(SEARCH("left anterior neck",'Model output'!G17)),ISNUMBER(SEARCH("left posterior neck",'Model output'!G17)),ISNUMBER(SEARCH("right neck",'Model output'!G17)),ISNUMBER(SEARCH("right anterior neck",'Model output'!G17)),ISNUMBER(SEARCH("right posterior neck",'Model output'!G17)),AND(ISNUMBER(SEARCH("level",'Model output'!G17)),OR(,ISNUMBER(SEARCH("II",'Model output'!G17)),ISNUMBER(SEARCH("two",'Model output'!G17)),AND(ISNUMBER(SEARCH("2",'Model output'!G17)),NOT(ISNUMBER(SEARCH("1 of 2",'Model output'!G17)))),ISNUMBER(SEARCH("III",'Model output'!G17)),AND(ISNUMBER(SEARCH("three",'Model output'!G17)),NOT(ISNUMBER(SEARCH("#3 (three)",'Model output'!G17)))),AND(ISNUMBER(SEARCH("3",'Model output'!G17)),NOT(ISNUMBER(SEARCH("#3 (three)",'Model output'!G17)))),ISNUMBER(SEARCH("IV",'Model output'!G17)),ISNUMBER(SEARCH("four",'Model output'!G17)),ISNUMBER(SEARCH("4",'Model output'!G17)),ISNUMBER(SEARCH("V ",'Model output'!G17)),ISNUMBER(SEARCH("five",'Model output'!G17)),ISNUMBER(SEARCH("5",'Model output'!G17))))), "lateral", "central"))</f>
        <v/>
      </c>
      <c r="H18" t="str">
        <f>IF('Model output'!H17="","negative",IF(OR(ISNUMBER(SEARCH("lymph node",'Model output'!H17)),ISNUMBER(SEARCH("gland",'Model output'!H17)),ISNUMBER(SEARCH("lobe",'Model output'!H17)),ISNUMBER(SEARCH("isthmus",'Model output'!H17)),ISNUMBER(SEARCH("mediastinum",'Model output'!H17)),ISNUMBER(SEARCH("Not mentioned",'Model output'!H17)), ISNUMBER(SEARCH("Not applicable",'Model output'!H17)), ISNUMBER(SEARCH("paratracheal",'Model output'!H17)),ISNUMBER(SEARCH("fibroadipose tissue",'Model output'!H17)),ISNUMBER(SEARCH("thyroid node",'Model output'!H17)),ISNUMBER(SEARCH("skeletal muscle",'Model output'!H17)),ISNUMBER(SEARCH("right",'Model output'!H17)),ISNUMBER(SEARCH("left",'Model output'!H17)),ISNUMBER(SEARCH("Not specified",'Model output'!H17)),ISNUMBER(SEARCH("N/A",'Model output'!H17))),"negative","positive"))</f>
        <v>negative</v>
      </c>
      <c r="I18">
        <f>IF(OR('Model output'!I17="",'Model output'!I17="Not answered",'Model output'!I17="Not mentioned"),"",IF(ISNUMBER('Model output'!I17),'Model output'!I17,1))</f>
        <v>16</v>
      </c>
      <c r="J18">
        <f>IF(OR('Model output'!J17="",'Model output'!J17="Not answered",'Model output'!J17="Not mentioned"),"",IF(AND(ISNUMBER('Model output'!J17),'Model output'!J17&lt;=I18),'Model output'!J17,IF(AND(ISNUMBER('Model output'!J17), 'Model output'!J17&gt;=DATE(2024,1,1)), MIN(DAY('Model output'!J17), MONTH('Model output'!J17), YEAR('Model output'!J17)), IF(ISNUMBER(SEARCH("0/",'Model output'!J17)),0,IF(ISNUMBER(SEARCH("/",'Model output'!J17)), VALUE(LEFT('Model output'!J17, SEARCH("/",'Model output'!J17)-1)),1)))))</f>
        <v>1</v>
      </c>
      <c r="K18" t="str" cm="1">
        <f t="array" ref="K18">IF(COUNT(FIND({0,1,2,3,4,5,6,7,8,9},'Model output'!K17))&gt;0,'Model output'!K17,"")</f>
        <v/>
      </c>
      <c r="L18" s="8" t="str">
        <f t="shared" si="1"/>
        <v/>
      </c>
      <c r="M18" t="str" cm="1">
        <f t="array" ref="M18">IF(L18="","",IF(ISNUMBER(SEARCH("cm",L18)),MAX(VALUE(SUBSTITUTE(_xlfn.FILTERXML("&lt;t&gt;&lt;s&gt;"&amp;SUBSTITUTE(L18,",","&lt;/s&gt;&lt;s&gt;")&amp;"&lt;/s&gt;&lt;/t&gt;","//s"),"cm",""))),MAX(VALUE(SUBSTITUTE(_xlfn.FILTERXML("&lt;t&gt;&lt;s&gt;"&amp;SUBSTITUTE(L18,",","&lt;/s&gt;&lt;s&gt;")&amp;"&lt;/s&gt;&lt;/t&gt;","//s"),"mm","")))/10))</f>
        <v/>
      </c>
      <c r="N18" t="str">
        <f>IF('Model output'!L17="","",'Model output'!L17)</f>
        <v>Papillary</v>
      </c>
      <c r="O18" t="str">
        <f>IF('Model output'!M17="","",'Model output'!M17)</f>
        <v/>
      </c>
      <c r="P18" t="str">
        <f>IF('Model output'!N17="","",'Model output'!N17)</f>
        <v>Greatest Dimension: 1 cm</v>
      </c>
      <c r="Q18" t="str">
        <f t="shared" si="10"/>
        <v>1cm</v>
      </c>
      <c r="R18" cm="1">
        <f t="array" ref="R18">IF(Q18="","",IF(ISNUMBER(SEARCH("cm",Q18)),MAX(VALUE(SUBSTITUTE(_xlfn.FILTERXML("&lt;t&gt;&lt;s&gt;"&amp;SUBSTITUTE(Q18,",","&lt;/s&gt;&lt;s&gt;")&amp;"&lt;/s&gt;&lt;/t&gt;","//s"),"cm",""))),MAX(VALUE(SUBSTITUTE(_xlfn.FILTERXML("&lt;t&gt;&lt;s&gt;"&amp;SUBSTITUTE(Q18,",","&lt;/s&gt;&lt;s&gt;")&amp;"&lt;/s&gt;&lt;/t&gt;","//s"),"mm","")))/10))</f>
        <v>1</v>
      </c>
      <c r="S18" t="str">
        <f>IF(OR('Model output'!P17="",ISNUMBER(SEARCH("Not identified", 'Model output'!P17)),ISNUMBER(SEARCH("Absent",'Model output'!P17)),AND(ISNUMBER(SEARCH("No",'Model output'!P17)),NOT(ISNUMBER(SEARCH("diagnostic",'Model output'!P17)))),ISNUMBER(SEARCH("Negative",'Model output'!P17))),"negative","positive")</f>
        <v>negative</v>
      </c>
      <c r="T18">
        <f>IF('Model output'!O17="","",'Model output'!O17)</f>
        <v>3</v>
      </c>
      <c r="U18" t="str">
        <f>IF('Model output'!Q17&lt;&gt;"",'Model output'!Q17,IF('Classification result'!S18="positive",IF(ISNUMBER(SEARCH("single",'Model output'!P17)),1,IF(OR(ISNUMBER(SEARCH("&lt;4",'Model output'!P17)),ISNUMBER(SEARCH("&lt; 4",'Model output'!P17)),ISNUMBER(SEARCH("less than 4",'Model output'!P17))),"&lt;4",IF(OR(ISNUMBER(SEARCH("&gt;4",'Model output'!P17)),ISNUMBER(SEARCH("&gt; 4",'Model output'!P17)),ISNUMBER(SEARCH("4 or more",'Model output'!P17))),"&gt;4",""))), ""))</f>
        <v/>
      </c>
      <c r="V18" t="str">
        <f>IF(S18="negative","",IF(OR(ISNUMBER(SEARCH("Focal",'Model output'!P17)),'Classification result'!U18&lt;4,ISNUMBER(SEARCH("Focal",'Classification result'!U18)),ISNUMBER(SEARCH("&lt;4",'Classification result'!U18)),ISNUMBER(SEARCH("&lt; 4",'Classification result'!U18))),"minimal", IF(OR(ISNUMBER(SEARCH("Extensive",'Model output'!P17)),ISNUMBER(SEARCH("Extensive",'Classification result'!U18)),ISNUMBER(SEARCH("&gt;4",'Classification result'!U18)),ISNUMBER(SEARCH("&gt; 4",'Classification result'!U18)),ISNUMBER(SEARCH("4 or more",'Classification result'!U18))),"extensive","")))</f>
        <v/>
      </c>
      <c r="W18" t="str">
        <f>IF(OR('Model output'!R17="",ISNUMBER(SEARCH("Not identified", 'Model output'!R17)),ISNUMBER(SEARCH("Absent",'Model output'!R17)),ISNUMBER(SEARCH("No",'Model output'!R17)),ISNUMBER(SEARCH("Negative",'Model output'!R17)),ISNUMBER(SEARCH("None seen",'Model output'!R17)),ISNUMBER(SEARCH("Free",'Model output'!R17)),ISNUMBER(SEARCH("Cannot be assessed",'Model output'!R17))),"negative","positive")</f>
        <v>negative</v>
      </c>
      <c r="X18" s="15" t="str">
        <f>IF('Model output'!S17="","",'Model output'!S17)</f>
        <v>Present</v>
      </c>
      <c r="Y18" t="str">
        <f>IF(OR('Model output'!S17="",ISNUMBER(SEARCH("Absent",'Model output'!S17)),ISNUMBER(SEARCH("Not identified",'Model output'!S17)),AND(ISNUMBER(SEARCH("No",'Model output'!S17)),NOT(ISNUMBER(SEARCH("carcinoma",'Model output'!S17)))),ISNUMBER(SEARCH("confined to the thyroid",'Model output'!S17)),ISNUMBER(SEARCH("negative",'Model output'!S17))),"negative",IF(Z18="positive","gETE", "positive"))</f>
        <v>positive</v>
      </c>
      <c r="Z18" t="str">
        <f>IF(OR('Model output'!S17="",ISNUMBER(SEARCH("Absent",'Model output'!S17)),ISNUMBER(SEARCH("Not identified",'Model output'!S17)),ISNUMBER(SEARCH("No",'Model output'!S17)),ISNUMBER(SEARCH("Minimal",'Model output'!S17)),ISNUMBER(SEARCH("negative",'Model output'!S17))),"negative",IF(OR(ISNUMBER(SEARCH("extensive",X18)),ISNUMBER(SEARCH("skeletal muscle",X18)),ISNUMBER(SEARCH("larynx",X18)),ISNUMBER(SEARCH("trachea",X18)),ISNUMBER(SEARCH("esophagus",X18)),ISNUMBER(SEARCH("recurrent laryngeal nerve",X18))),"positive","negative"))</f>
        <v>negative</v>
      </c>
      <c r="AA18" t="str">
        <f>IF('Model output'!T17="","",IF('Model output'!T17="Not mentioned", "No", "Yes"))</f>
        <v>Yes</v>
      </c>
      <c r="AB18" t="str">
        <f>IF(AA18&lt;&gt;"Yes","",IF(OR('Model output'!U17="",ISNUMBER(SEARCH("Not identified",'Model output'!U17))),"",'Model output'!U17))</f>
        <v/>
      </c>
      <c r="AC18" s="1" t="str">
        <f>IF(OR('Model output'!V17="", 'Model output'!V17="No", AND(ISERROR(SEARCH("Positive",'Model output'!V17)), ISNUMBER(SEARCH("Negative",'Model output'!V17))), AND(ISNUMBER(SEARCH("Uninvolved",'Model output'!V17)),NOT(ISNUMBER(SEARCH("margins involved",'Model output'!V17)))), ISNUMBER(SEARCH("not involved",'Model output'!V17)), ISNUMBER(SEARCH("None",'Model output'!V17)), ISNUMBER(SEARCH("Free",'Model output'!V17)), ISNUMBER(SEARCH("1 mm",'Model output'!V17)), ISNUMBER(SEARCH("0.1 CM",'Model output'!V17)), ISNUMBER(SEARCH("less than 0.2 mm",'Model output'!V17)), ISNUMBER(SEARCH("less than 0.5 mm",'Model output'!V17)), ISNUMBER(SEARCH("less than 1.0 mm",'Model output'!V17)), ISNUMBER(SEARCH("noted very close",'Model output'!V17)), ISNUMBER(SEARCH("abut",'Model output'!V17)), ISNUMBER(SEARCH("not mentioned",'Model output'!V17)), ISNUMBER(SEARCH("Cannot be assessed",'Model output'!V17)), ISNUMBER(SEARCH("Lymphocyte invasion - present",'Model output'!V17)), ISNUMBER(SEARCH("capsule",'Model output'!V17))), "negative", "positive")</f>
        <v>negative</v>
      </c>
      <c r="AE18" s="28" t="str" cm="1">
        <f t="array" aca="1" ref="AE18" ca="1">IF(OR(AC18="positive",Z18="positive",AND(OR(ISNUMBER(SEARCH("Follicular carcinoma",N18)),ISNUMBER(SEARCH("Follicular thyroid carcinoma",N18))),V18="extensive"),AND(AND(ISNUMBER(J18),J18&gt;0),AND(ISNUMBER(M18),M18&gt;3)),OR(H18="positive",AH18=1)),"high",IF(OR(ISNUMBER(SEARCH("lateral",G18,1)),ISNUMBER(SEARCH("positive",Y18,1)),ISNUMBER(SEARCH("tall",O18,1)),ISNUMBER(SEARCH("hobnail",O18,1)),ISNUMBER(SEARCH("cribriform",O18,1)),ISNUMBER(SEARCH("diffuse",O18,1)),ISNUMBER(SEARCH("columnar",O18,1)),ISNUMBER(SEARCH("solid",O18,1)),ISNUMBER(SEARCH("tall",N18,1)),ISNUMBER(SEARCH("hobnail",N18,1)),ISNUMBER(SEARCH("cribriform",N18,1)),ISNUMBER(SEARCH("diffuse",N18,1)),ISNUMBER(SEARCH("columnar",N18,1)),ISNUMBER(SEARCH("solid",N18,1)),AND(ISNUMBER(SEARCH("papillary",N18,1)),S18="positive"),AND(AND(ISNUMBER(J18),J18&gt;=5),M18=""),AND(AND(ISNUMBER(J18),J18&gt;=5),AND(ISNUMBER(M18),M18&gt;=1)),AND(ISNUMBER(SERACH("papillary",N18)),OR(Y18="positive",Z18="positive"), ISNUMBER(SEARCH("BRAF",AB18)))),"intermediate","low"))</f>
        <v>intermediate</v>
      </c>
      <c r="AF18" s="29" t="str">
        <f t="shared" si="2"/>
        <v>1a</v>
      </c>
      <c r="AG18" s="29" t="str">
        <f t="shared" si="3"/>
        <v>1a</v>
      </c>
      <c r="AH18" s="29" t="str">
        <f t="shared" si="11"/>
        <v>0</v>
      </c>
      <c r="AI18" s="35" t="str">
        <f t="shared" si="12"/>
        <v>I</v>
      </c>
      <c r="AJ18" s="32" t="s">
        <v>714</v>
      </c>
      <c r="AK18" s="34" t="s">
        <v>617</v>
      </c>
      <c r="AL18" s="34" t="s">
        <v>617</v>
      </c>
      <c r="AM18" s="34" t="s">
        <v>936</v>
      </c>
      <c r="AN18" s="34" t="s">
        <v>66</v>
      </c>
      <c r="AO18" s="32">
        <f t="shared" ca="1" si="4"/>
        <v>1</v>
      </c>
      <c r="AP18" s="34">
        <f t="shared" si="5"/>
        <v>1</v>
      </c>
      <c r="AQ18" s="34">
        <f t="shared" si="6"/>
        <v>1</v>
      </c>
      <c r="AR18" s="34">
        <f t="shared" si="7"/>
        <v>1</v>
      </c>
      <c r="AS18" s="35">
        <f t="shared" si="8"/>
        <v>1</v>
      </c>
      <c r="AT18" s="1"/>
    </row>
    <row r="19" spans="1:46">
      <c r="A19" t="str">
        <f>'Model output'!A18</f>
        <v>TCGA-BJ-A290</v>
      </c>
      <c r="B19" s="26">
        <v>70</v>
      </c>
      <c r="C19" s="1" t="str">
        <f>IF(OR(ISNUMBER(SEARCH("0",'Model output'!D18)), ISNUMBER(SEARCH("1",'Model output'!D18)), ISNUMBER(SEARCH("1a",'Model output'!D18)), ISNUMBER(SEARCH("1b",'Model output'!D18)), ISNUMBER(SEARCH("2",'Model output'!D18)), ISNUMBER(SEARCH("3",'Model output'!D18)), ISNUMBER(SEARCH("4a",'Model output'!D18)), ISNUMBER(SEARCH("4b",'Model output'!D18))), IF(ISNUMBER(SEARCH("pT",'Model output'!D18)),IF(OR(ISNUMBER(SEARCH("a",'Model output'!D18)),ISNUMBER(SEARCH("b",'Model output'!D18))),MID(SUBSTITUTE('Model output'!D18," ",""),SEARCH("pT",'Model output'!D18)+2,2),MID(SUBSTITUTE('Model output'!D18," ",""),SEARCH("pT",'Model output'!D18)+2,1)),IF(ISNUMBER(SEARCH("T",'Model output'!D18)),IF(OR(ISNUMBER(SEARCH("a",'Model output'!D18)),ISNUMBER(SEARCH("b",'Model output'!D18))),MID(SUBSTITUTE('Model output'!D18," ",""),SEARCH("T",'Model output'!D18)+1,2),MID(SUBSTITUTE('Model output'!D18," ",""),SEARCH("T",'Model output'!D18)+1,1)),SUBSTITUTE('Model output'!D18," ",""))),"")</f>
        <v>3</v>
      </c>
      <c r="D19" s="1" t="str">
        <f>IF(ISNUMBER(SEARCH("lymph node",'Model output'!E18)),"1", IF(AND('Model output'!E18&lt;&gt;"",ISNUMBER('Model output'!E18),'Model output'!E18&gt;0),"1",IF(OR(ISNUMBER(SEARCH("0",'Model output'!E18)), ISNUMBER(SEARCH("1",'Model output'!E18)), ISNUMBER(SEARCH("1a",'Model output'!E18)), ISNUMBER(SEARCH("1b",'Model output'!E18)), ISNUMBER(SEARCH("X",'Model output'!E18))), IF(ISNUMBER(SEARCH("pN",'Model output'!E18)),IF(OR(ISNUMBER(SEARCH("a",'Model output'!E18)),ISNUMBER(SEARCH("b",'Model output'!E18))),MID(SUBSTITUTE('Model output'!E18," ",""),SEARCH("pN",'Model output'!E18)+2,2),MID(SUBSTITUTE('Model output'!E18," ",""),SEARCH("pN",'Model output'!E18)+2,1)),IF(ISNUMBER(SEARCH("N",'Model output'!E18)),IF(OR(ISNUMBER(SEARCH("a",'Model output'!E18)),ISNUMBER(SEARCH("b",'Model output'!E18))),MID(SUBSTITUTE('Model output'!E18," ",""),SEARCH("N",'Model output'!E18)+1,2),MID(SUBSTITUTE('Model output'!E18," ",""),SEARCH("N",'Model output'!E18)+1,1)),SUBSTITUTE('Model output'!E18," ",""))),"")))</f>
        <v>1a</v>
      </c>
      <c r="E19" s="1" t="str">
        <f>IF(OR(ISNUMBER(SEARCH("Not applicable",'Model output'!F18)), ISNUMBER(SEARCH("N/A",'Model output'!F18))),"0",IF(OR(ISNUMBER(SEARCH("0",'Model output'!F18)), ISNUMBER(SEARCH("1",'Model output'!F18)), ISNUMBER(SEARCH("X",'Model output'!F18))), IF(ISNUMBER(SEARCH("pM",'Model output'!F18)),MID(SUBSTITUTE('Model output'!F18," ",""),SEARCH("pM",'Model output'!F18)+2,1),IF(ISNUMBER(SEARCH("M",'Model output'!F18)),MID(SUBSTITUTE('Model output'!F18," ",""),SEARCH("M",'Model output'!F18)+1,1),SUBSTITUTE('Model output'!F18," ",""))),""))</f>
        <v>X</v>
      </c>
      <c r="F19" t="str">
        <f t="shared" si="9"/>
        <v>positive</v>
      </c>
      <c r="G19" t="str">
        <f>IF(OR('Model output'!G18="",AND(ISNUMBER('Model output'!J18),'Model output'!J18&lt;1)),"",IF(OR(ISNUMBER(SEARCH("lateral",'Model output'!G18)),ISNUMBER(SEARCH("cervical",'Model output'!G18)),ISNUMBER(SEARCH("jugular",'Model output'!G18)),ISNUMBER(SEARCH("left neck",'Model output'!G18)),ISNUMBER(SEARCH("left anterior neck",'Model output'!G18)),ISNUMBER(SEARCH("left posterior neck",'Model output'!G18)),ISNUMBER(SEARCH("right neck",'Model output'!G18)),ISNUMBER(SEARCH("right anterior neck",'Model output'!G18)),ISNUMBER(SEARCH("right posterior neck",'Model output'!G18)),AND(ISNUMBER(SEARCH("level",'Model output'!G18)),OR(,ISNUMBER(SEARCH("II",'Model output'!G18)),ISNUMBER(SEARCH("two",'Model output'!G18)),AND(ISNUMBER(SEARCH("2",'Model output'!G18)),NOT(ISNUMBER(SEARCH("1 of 2",'Model output'!G18)))),ISNUMBER(SEARCH("III",'Model output'!G18)),AND(ISNUMBER(SEARCH("three",'Model output'!G18)),NOT(ISNUMBER(SEARCH("#3 (three)",'Model output'!G18)))),AND(ISNUMBER(SEARCH("3",'Model output'!G18)),NOT(ISNUMBER(SEARCH("#3 (three)",'Model output'!G18)))),ISNUMBER(SEARCH("IV",'Model output'!G18)),ISNUMBER(SEARCH("four",'Model output'!G18)),ISNUMBER(SEARCH("4",'Model output'!G18)),ISNUMBER(SEARCH("V ",'Model output'!G18)),ISNUMBER(SEARCH("five",'Model output'!G18)),ISNUMBER(SEARCH("5",'Model output'!G18))))), "lateral", "central"))</f>
        <v/>
      </c>
      <c r="H19" t="str">
        <f>IF('Model output'!H18="","negative",IF(OR(ISNUMBER(SEARCH("lymph node",'Model output'!H18)),ISNUMBER(SEARCH("gland",'Model output'!H18)),ISNUMBER(SEARCH("lobe",'Model output'!H18)),ISNUMBER(SEARCH("isthmus",'Model output'!H18)),ISNUMBER(SEARCH("mediastinum",'Model output'!H18)),ISNUMBER(SEARCH("Not mentioned",'Model output'!H18)), ISNUMBER(SEARCH("Not applicable",'Model output'!H18)), ISNUMBER(SEARCH("paratracheal",'Model output'!H18)),ISNUMBER(SEARCH("fibroadipose tissue",'Model output'!H18)),ISNUMBER(SEARCH("thyroid node",'Model output'!H18)),ISNUMBER(SEARCH("skeletal muscle",'Model output'!H18)),ISNUMBER(SEARCH("right",'Model output'!H18)),ISNUMBER(SEARCH("left",'Model output'!H18)),ISNUMBER(SEARCH("Not specified",'Model output'!H18)),ISNUMBER(SEARCH("N/A",'Model output'!H18))),"negative","positive"))</f>
        <v>negative</v>
      </c>
      <c r="I19">
        <f>IF(OR('Model output'!I18="",'Model output'!I18="Not answered",'Model output'!I18="Not mentioned"),"",IF(ISNUMBER('Model output'!I18),'Model output'!I18,1))</f>
        <v>3</v>
      </c>
      <c r="J19">
        <f>IF(OR('Model output'!J18="",'Model output'!J18="Not answered",'Model output'!J18="Not mentioned"),"",IF(AND(ISNUMBER('Model output'!J18),'Model output'!J18&lt;=I19),'Model output'!J18,IF(AND(ISNUMBER('Model output'!J18), 'Model output'!J18&gt;=DATE(2024,1,1)), MIN(DAY('Model output'!J18), MONTH('Model output'!J18), YEAR('Model output'!J18)), IF(ISNUMBER(SEARCH("0/",'Model output'!J18)),0,IF(ISNUMBER(SEARCH("/",'Model output'!J18)), VALUE(LEFT('Model output'!J18, SEARCH("/",'Model output'!J18)-1)),1)))))</f>
        <v>3</v>
      </c>
      <c r="K19" t="str" cm="1">
        <f t="array" ref="K19">IF(COUNT(FIND({0,1,2,3,4,5,6,7,8,9},'Model output'!K18))&gt;0,'Model output'!K18,"")</f>
        <v/>
      </c>
      <c r="L19" s="8" t="str">
        <f t="shared" si="1"/>
        <v/>
      </c>
      <c r="M19" t="str" cm="1">
        <f t="array" ref="M19">IF(L19="","",IF(ISNUMBER(SEARCH("cm",L19)),MAX(VALUE(SUBSTITUTE(_xlfn.FILTERXML("&lt;t&gt;&lt;s&gt;"&amp;SUBSTITUTE(L19,",","&lt;/s&gt;&lt;s&gt;")&amp;"&lt;/s&gt;&lt;/t&gt;","//s"),"cm",""))),MAX(VALUE(SUBSTITUTE(_xlfn.FILTERXML("&lt;t&gt;&lt;s&gt;"&amp;SUBSTITUTE(L19,",","&lt;/s&gt;&lt;s&gt;")&amp;"&lt;/s&gt;&lt;/t&gt;","//s"),"mm","")))/10))</f>
        <v/>
      </c>
      <c r="N19" t="str">
        <f>IF('Model output'!L18="","",'Model output'!L18)</f>
        <v>Papillary</v>
      </c>
      <c r="O19" t="str">
        <f>IF('Model output'!M18="","",'Model output'!M18)</f>
        <v>Tall cell features</v>
      </c>
      <c r="P19" t="str">
        <f>IF('Model output'!N18="","",'Model output'!N18)</f>
        <v>4.5 cm</v>
      </c>
      <c r="Q19" t="str">
        <f t="shared" si="10"/>
        <v>4.5cm</v>
      </c>
      <c r="R19" cm="1">
        <f t="array" ref="R19">IF(Q19="","",IF(ISNUMBER(SEARCH("cm",Q19)),MAX(VALUE(SUBSTITUTE(_xlfn.FILTERXML("&lt;t&gt;&lt;s&gt;"&amp;SUBSTITUTE(Q19,",","&lt;/s&gt;&lt;s&gt;")&amp;"&lt;/s&gt;&lt;/t&gt;","//s"),"cm",""))),MAX(VALUE(SUBSTITUTE(_xlfn.FILTERXML("&lt;t&gt;&lt;s&gt;"&amp;SUBSTITUTE(Q19,",","&lt;/s&gt;&lt;s&gt;")&amp;"&lt;/s&gt;&lt;/t&gt;","//s"),"mm","")))/10))</f>
        <v>4.5</v>
      </c>
      <c r="S19" t="str">
        <f>IF(OR('Model output'!P18="",ISNUMBER(SEARCH("Not identified", 'Model output'!P18)),ISNUMBER(SEARCH("Absent",'Model output'!P18)),AND(ISNUMBER(SEARCH("No",'Model output'!P18)),NOT(ISNUMBER(SEARCH("diagnostic",'Model output'!P18)))),ISNUMBER(SEARCH("Negative",'Model output'!P18))),"negative","positive")</f>
        <v>positive</v>
      </c>
      <c r="T19">
        <f>IF('Model output'!O18="","",'Model output'!O18)</f>
        <v>1</v>
      </c>
      <c r="U19" t="str">
        <f>IF('Model output'!Q18&lt;&gt;"",'Model output'!Q18,IF('Classification result'!S19="positive",IF(ISNUMBER(SEARCH("single",'Model output'!P18)),1,IF(OR(ISNUMBER(SEARCH("&lt;4",'Model output'!P18)),ISNUMBER(SEARCH("&lt; 4",'Model output'!P18)),ISNUMBER(SEARCH("less than 4",'Model output'!P18))),"&lt;4",IF(OR(ISNUMBER(SEARCH("&gt;4",'Model output'!P18)),ISNUMBER(SEARCH("&gt; 4",'Model output'!P18)),ISNUMBER(SEARCH("4 or more",'Model output'!P18))),"&gt;4",""))), ""))</f>
        <v/>
      </c>
      <c r="V19" t="str">
        <f>IF(S19="negative","",IF(OR(ISNUMBER(SEARCH("Focal",'Model output'!P18)),'Classification result'!U19&lt;4,ISNUMBER(SEARCH("Focal",'Classification result'!U19)),ISNUMBER(SEARCH("&lt;4",'Classification result'!U19)),ISNUMBER(SEARCH("&lt; 4",'Classification result'!U19))),"minimal", IF(OR(ISNUMBER(SEARCH("Extensive",'Model output'!P18)),ISNUMBER(SEARCH("Extensive",'Classification result'!U19)),ISNUMBER(SEARCH("&gt;4",'Classification result'!U19)),ISNUMBER(SEARCH("&gt; 4",'Classification result'!U19)),ISNUMBER(SEARCH("4 or more",'Classification result'!U19))),"extensive","")))</f>
        <v/>
      </c>
      <c r="W19" t="str">
        <f>IF(OR('Model output'!R18="",ISNUMBER(SEARCH("Not identified", 'Model output'!R18)),ISNUMBER(SEARCH("Absent",'Model output'!R18)),ISNUMBER(SEARCH("No",'Model output'!R18)),ISNUMBER(SEARCH("Negative",'Model output'!R18)),ISNUMBER(SEARCH("None seen",'Model output'!R18)),ISNUMBER(SEARCH("Free",'Model output'!R18)),ISNUMBER(SEARCH("Cannot be assessed",'Model output'!R18))),"negative","positive")</f>
        <v>positive</v>
      </c>
      <c r="X19" s="15" t="str">
        <f>IF('Model output'!S18="","",'Model output'!S18)</f>
        <v>Present</v>
      </c>
      <c r="Y19" t="str">
        <f>IF(OR('Model output'!S18="",ISNUMBER(SEARCH("Absent",'Model output'!S18)),ISNUMBER(SEARCH("Not identified",'Model output'!S18)),AND(ISNUMBER(SEARCH("No",'Model output'!S18)),NOT(ISNUMBER(SEARCH("carcinoma",'Model output'!S18)))),ISNUMBER(SEARCH("confined to the thyroid",'Model output'!S18)),ISNUMBER(SEARCH("negative",'Model output'!S18))),"negative",IF(Z19="positive","gETE", "positive"))</f>
        <v>positive</v>
      </c>
      <c r="Z19" t="str">
        <f>IF(OR('Model output'!S18="",ISNUMBER(SEARCH("Absent",'Model output'!S18)),ISNUMBER(SEARCH("Not identified",'Model output'!S18)),ISNUMBER(SEARCH("No",'Model output'!S18)),ISNUMBER(SEARCH("Minimal",'Model output'!S18)),ISNUMBER(SEARCH("negative",'Model output'!S18))),"negative",IF(OR(ISNUMBER(SEARCH("extensive",X19)),ISNUMBER(SEARCH("skeletal muscle",X19)),ISNUMBER(SEARCH("larynx",X19)),ISNUMBER(SEARCH("trachea",X19)),ISNUMBER(SEARCH("esophagus",X19)),ISNUMBER(SEARCH("recurrent laryngeal nerve",X19))),"positive","negative"))</f>
        <v>negative</v>
      </c>
      <c r="AA19" t="str">
        <f>IF('Model output'!T18="","",IF('Model output'!T18="Not mentioned", "No", "Yes"))</f>
        <v>Yes</v>
      </c>
      <c r="AB19" t="str">
        <f>IF(AA19&lt;&gt;"Yes","",IF(OR('Model output'!U18="",ISNUMBER(SEARCH("Not identified",'Model output'!U18))),"",'Model output'!U18))</f>
        <v>['BRAF V600E']</v>
      </c>
      <c r="AC19" s="1" t="str">
        <f>IF(OR('Model output'!V18="", 'Model output'!V18="No", AND(ISERROR(SEARCH("Positive",'Model output'!V18)), ISNUMBER(SEARCH("Negative",'Model output'!V18))), AND(ISNUMBER(SEARCH("Uninvolved",'Model output'!V18)),NOT(ISNUMBER(SEARCH("margins involved",'Model output'!V18)))), ISNUMBER(SEARCH("not involved",'Model output'!V18)), ISNUMBER(SEARCH("None",'Model output'!V18)), ISNUMBER(SEARCH("Free",'Model output'!V18)), ISNUMBER(SEARCH("1 mm",'Model output'!V18)), ISNUMBER(SEARCH("0.1 CM",'Model output'!V18)), ISNUMBER(SEARCH("less than 0.2 mm",'Model output'!V18)), ISNUMBER(SEARCH("less than 0.5 mm",'Model output'!V18)), ISNUMBER(SEARCH("less than 1.0 mm",'Model output'!V18)), ISNUMBER(SEARCH("noted very close",'Model output'!V18)), ISNUMBER(SEARCH("abut",'Model output'!V18)), ISNUMBER(SEARCH("not mentioned",'Model output'!V18)), ISNUMBER(SEARCH("Cannot be assessed",'Model output'!V18)), ISNUMBER(SEARCH("Lymphocyte invasion - present",'Model output'!V18)), ISNUMBER(SEARCH("capsule",'Model output'!V18))), "negative", "positive")</f>
        <v>positive</v>
      </c>
      <c r="AE19" s="28" t="str" cm="1">
        <f t="array" ref="AE19">IF(OR(AC19="positive",Z19="positive",AND(OR(ISNUMBER(SEARCH("Follicular carcinoma",N19)),ISNUMBER(SEARCH("Follicular thyroid carcinoma",N19))),V19="extensive"),AND(AND(ISNUMBER(J19),J19&gt;0),AND(ISNUMBER(M19),M19&gt;3)),OR(H19="positive",AH19=1)),"high",IF(OR(ISNUMBER(SEARCH("lateral",G19,1)),ISNUMBER(SEARCH("positive",Y19,1)),ISNUMBER(SEARCH("tall",O19,1)),ISNUMBER(SEARCH("hobnail",O19,1)),ISNUMBER(SEARCH("cribriform",O19,1)),ISNUMBER(SEARCH("diffuse",O19,1)),ISNUMBER(SEARCH("columnar",O19,1)),ISNUMBER(SEARCH("solid",O19,1)),ISNUMBER(SEARCH("tall",N19,1)),ISNUMBER(SEARCH("hobnail",N19,1)),ISNUMBER(SEARCH("cribriform",N19,1)),ISNUMBER(SEARCH("diffuse",N19,1)),ISNUMBER(SEARCH("columnar",N19,1)),ISNUMBER(SEARCH("solid",N19,1)),AND(ISNUMBER(SEARCH("papillary",N19,1)),S19="positive"),AND(AND(ISNUMBER(J19),J19&gt;=5),M19=""),AND(AND(ISNUMBER(J19),J19&gt;=5),AND(ISNUMBER(M19),M19&gt;=1)),AND(ISNUMBER(SERACH("papillary",N19)),OR(Y19="positive",Z19="positive"), ISNUMBER(SEARCH("BRAF",AB19)))),"intermediate","low"))</f>
        <v>high</v>
      </c>
      <c r="AF19" s="29" t="str">
        <f t="shared" si="2"/>
        <v>3a</v>
      </c>
      <c r="AG19" s="29" t="str">
        <f t="shared" si="3"/>
        <v>1a</v>
      </c>
      <c r="AH19" s="29" t="str">
        <f t="shared" si="11"/>
        <v>0</v>
      </c>
      <c r="AI19" s="35" t="str">
        <f t="shared" si="12"/>
        <v>II</v>
      </c>
      <c r="AJ19" s="32" t="s">
        <v>711</v>
      </c>
      <c r="AK19" s="34" t="s">
        <v>931</v>
      </c>
      <c r="AL19" s="34" t="s">
        <v>617</v>
      </c>
      <c r="AM19" s="34" t="s">
        <v>936</v>
      </c>
      <c r="AN19" s="34" t="s">
        <v>934</v>
      </c>
      <c r="AO19" s="32">
        <f t="shared" si="4"/>
        <v>1</v>
      </c>
      <c r="AP19" s="34">
        <f t="shared" si="5"/>
        <v>0</v>
      </c>
      <c r="AQ19" s="34">
        <f t="shared" si="6"/>
        <v>1</v>
      </c>
      <c r="AR19" s="34">
        <f t="shared" si="7"/>
        <v>1</v>
      </c>
      <c r="AS19" s="35">
        <f t="shared" si="8"/>
        <v>1</v>
      </c>
      <c r="AT19" s="1"/>
    </row>
    <row r="20" spans="1:46">
      <c r="A20" t="str">
        <f>'Model output'!A19</f>
        <v>TCGA-BJ-A291</v>
      </c>
      <c r="B20" s="26">
        <v>56</v>
      </c>
      <c r="C20" s="1" t="str">
        <f>IF(OR(ISNUMBER(SEARCH("0",'Model output'!D19)), ISNUMBER(SEARCH("1",'Model output'!D19)), ISNUMBER(SEARCH("1a",'Model output'!D19)), ISNUMBER(SEARCH("1b",'Model output'!D19)), ISNUMBER(SEARCH("2",'Model output'!D19)), ISNUMBER(SEARCH("3",'Model output'!D19)), ISNUMBER(SEARCH("4a",'Model output'!D19)), ISNUMBER(SEARCH("4b",'Model output'!D19))), IF(ISNUMBER(SEARCH("pT",'Model output'!D19)),IF(OR(ISNUMBER(SEARCH("a",'Model output'!D19)),ISNUMBER(SEARCH("b",'Model output'!D19))),MID(SUBSTITUTE('Model output'!D19," ",""),SEARCH("pT",'Model output'!D19)+2,2),MID(SUBSTITUTE('Model output'!D19," ",""),SEARCH("pT",'Model output'!D19)+2,1)),IF(ISNUMBER(SEARCH("T",'Model output'!D19)),IF(OR(ISNUMBER(SEARCH("a",'Model output'!D19)),ISNUMBER(SEARCH("b",'Model output'!D19))),MID(SUBSTITUTE('Model output'!D19," ",""),SEARCH("T",'Model output'!D19)+1,2),MID(SUBSTITUTE('Model output'!D19," ",""),SEARCH("T",'Model output'!D19)+1,1)),SUBSTITUTE('Model output'!D19," ",""))),"")</f>
        <v>1</v>
      </c>
      <c r="D20" s="1" t="str">
        <f>IF(ISNUMBER(SEARCH("lymph node",'Model output'!E19)),"1", IF(AND('Model output'!E19&lt;&gt;"",ISNUMBER('Model output'!E19),'Model output'!E19&gt;0),"1",IF(OR(ISNUMBER(SEARCH("0",'Model output'!E19)), ISNUMBER(SEARCH("1",'Model output'!E19)), ISNUMBER(SEARCH("1a",'Model output'!E19)), ISNUMBER(SEARCH("1b",'Model output'!E19)), ISNUMBER(SEARCH("X",'Model output'!E19))), IF(ISNUMBER(SEARCH("pN",'Model output'!E19)),IF(OR(ISNUMBER(SEARCH("a",'Model output'!E19)),ISNUMBER(SEARCH("b",'Model output'!E19))),MID(SUBSTITUTE('Model output'!E19," ",""),SEARCH("pN",'Model output'!E19)+2,2),MID(SUBSTITUTE('Model output'!E19," ",""),SEARCH("pN",'Model output'!E19)+2,1)),IF(ISNUMBER(SEARCH("N",'Model output'!E19)),IF(OR(ISNUMBER(SEARCH("a",'Model output'!E19)),ISNUMBER(SEARCH("b",'Model output'!E19))),MID(SUBSTITUTE('Model output'!E19," ",""),SEARCH("N",'Model output'!E19)+1,2),MID(SUBSTITUTE('Model output'!E19," ",""),SEARCH("N",'Model output'!E19)+1,1)),SUBSTITUTE('Model output'!E19," ",""))),"")))</f>
        <v>0</v>
      </c>
      <c r="E20" s="1" t="str">
        <f>IF(OR(ISNUMBER(SEARCH("Not applicable",'Model output'!F19)), ISNUMBER(SEARCH("N/A",'Model output'!F19))),"0",IF(OR(ISNUMBER(SEARCH("0",'Model output'!F19)), ISNUMBER(SEARCH("1",'Model output'!F19)), ISNUMBER(SEARCH("X",'Model output'!F19))), IF(ISNUMBER(SEARCH("pM",'Model output'!F19)),MID(SUBSTITUTE('Model output'!F19," ",""),SEARCH("pM",'Model output'!F19)+2,1),IF(ISNUMBER(SEARCH("M",'Model output'!F19)),MID(SUBSTITUTE('Model output'!F19," ",""),SEARCH("M",'Model output'!F19)+1,1),SUBSTITUTE('Model output'!F19," ",""))),""))</f>
        <v>X</v>
      </c>
      <c r="F20" t="str">
        <f t="shared" si="9"/>
        <v>negative</v>
      </c>
      <c r="G20" t="str">
        <f>IF(OR('Model output'!G19="",AND(ISNUMBER('Model output'!J19),'Model output'!J19&lt;1)),"",IF(OR(ISNUMBER(SEARCH("lateral",'Model output'!G19)),ISNUMBER(SEARCH("cervical",'Model output'!G19)),ISNUMBER(SEARCH("jugular",'Model output'!G19)),ISNUMBER(SEARCH("left neck",'Model output'!G19)),ISNUMBER(SEARCH("left anterior neck",'Model output'!G19)),ISNUMBER(SEARCH("left posterior neck",'Model output'!G19)),ISNUMBER(SEARCH("right neck",'Model output'!G19)),ISNUMBER(SEARCH("right anterior neck",'Model output'!G19)),ISNUMBER(SEARCH("right posterior neck",'Model output'!G19)),AND(ISNUMBER(SEARCH("level",'Model output'!G19)),OR(,ISNUMBER(SEARCH("II",'Model output'!G19)),ISNUMBER(SEARCH("two",'Model output'!G19)),AND(ISNUMBER(SEARCH("2",'Model output'!G19)),NOT(ISNUMBER(SEARCH("1 of 2",'Model output'!G19)))),ISNUMBER(SEARCH("III",'Model output'!G19)),AND(ISNUMBER(SEARCH("three",'Model output'!G19)),NOT(ISNUMBER(SEARCH("#3 (three)",'Model output'!G19)))),AND(ISNUMBER(SEARCH("3",'Model output'!G19)),NOT(ISNUMBER(SEARCH("#3 (three)",'Model output'!G19)))),ISNUMBER(SEARCH("IV",'Model output'!G19)),ISNUMBER(SEARCH("four",'Model output'!G19)),ISNUMBER(SEARCH("4",'Model output'!G19)),ISNUMBER(SEARCH("V ",'Model output'!G19)),ISNUMBER(SEARCH("five",'Model output'!G19)),ISNUMBER(SEARCH("5",'Model output'!G19))))), "lateral", "central"))</f>
        <v/>
      </c>
      <c r="H20" t="str">
        <f>IF('Model output'!H19="","negative",IF(OR(ISNUMBER(SEARCH("lymph node",'Model output'!H19)),ISNUMBER(SEARCH("gland",'Model output'!H19)),ISNUMBER(SEARCH("lobe",'Model output'!H19)),ISNUMBER(SEARCH("isthmus",'Model output'!H19)),ISNUMBER(SEARCH("mediastinum",'Model output'!H19)),ISNUMBER(SEARCH("Not mentioned",'Model output'!H19)), ISNUMBER(SEARCH("Not applicable",'Model output'!H19)), ISNUMBER(SEARCH("paratracheal",'Model output'!H19)),ISNUMBER(SEARCH("fibroadipose tissue",'Model output'!H19)),ISNUMBER(SEARCH("thyroid node",'Model output'!H19)),ISNUMBER(SEARCH("skeletal muscle",'Model output'!H19)),ISNUMBER(SEARCH("right",'Model output'!H19)),ISNUMBER(SEARCH("left",'Model output'!H19)),ISNUMBER(SEARCH("Not specified",'Model output'!H19)),ISNUMBER(SEARCH("N/A",'Model output'!H19))),"negative","positive"))</f>
        <v>negative</v>
      </c>
      <c r="I20">
        <f>IF(OR('Model output'!I19="",'Model output'!I19="Not answered",'Model output'!I19="Not mentioned"),"",IF(ISNUMBER('Model output'!I19),'Model output'!I19,1))</f>
        <v>9</v>
      </c>
      <c r="J20">
        <f>IF(OR('Model output'!J19="",'Model output'!J19="Not answered",'Model output'!J19="Not mentioned"),"",IF(AND(ISNUMBER('Model output'!J19),'Model output'!J19&lt;=I20),'Model output'!J19,IF(AND(ISNUMBER('Model output'!J19), 'Model output'!J19&gt;=DATE(2024,1,1)), MIN(DAY('Model output'!J19), MONTH('Model output'!J19), YEAR('Model output'!J19)), IF(ISNUMBER(SEARCH("0/",'Model output'!J19)),0,IF(ISNUMBER(SEARCH("/",'Model output'!J19)), VALUE(LEFT('Model output'!J19, SEARCH("/",'Model output'!J19)-1)),1)))))</f>
        <v>0</v>
      </c>
      <c r="K20" t="str" cm="1">
        <f t="array" ref="K20">IF(COUNT(FIND({0,1,2,3,4,5,6,7,8,9},'Model output'!K19))&gt;0,'Model output'!K19,"")</f>
        <v/>
      </c>
      <c r="L20" s="8" t="str">
        <f t="shared" si="1"/>
        <v/>
      </c>
      <c r="M20" t="str" cm="1">
        <f t="array" ref="M20">IF(L20="","",IF(ISNUMBER(SEARCH("cm",L20)),MAX(VALUE(SUBSTITUTE(_xlfn.FILTERXML("&lt;t&gt;&lt;s&gt;"&amp;SUBSTITUTE(L20,",","&lt;/s&gt;&lt;s&gt;")&amp;"&lt;/s&gt;&lt;/t&gt;","//s"),"cm",""))),MAX(VALUE(SUBSTITUTE(_xlfn.FILTERXML("&lt;t&gt;&lt;s&gt;"&amp;SUBSTITUTE(L20,",","&lt;/s&gt;&lt;s&gt;")&amp;"&lt;/s&gt;&lt;/t&gt;","//s"),"mm","")))/10))</f>
        <v/>
      </c>
      <c r="N20" t="str">
        <f>IF('Model output'!L19="","",'Model output'!L19)</f>
        <v>Papillary</v>
      </c>
      <c r="O20" t="str">
        <f>IF('Model output'!M19="","",'Model output'!M19)</f>
        <v>Oncocytic variant</v>
      </c>
      <c r="P20" t="str">
        <f>IF('Model output'!N19="","",'Model output'!N19)</f>
        <v>1.5 cm</v>
      </c>
      <c r="Q20" t="str">
        <f t="shared" si="10"/>
        <v>1.5cm</v>
      </c>
      <c r="R20" cm="1">
        <f t="array" ref="R20">IF(Q20="","",IF(ISNUMBER(SEARCH("cm",Q20)),MAX(VALUE(SUBSTITUTE(_xlfn.FILTERXML("&lt;t&gt;&lt;s&gt;"&amp;SUBSTITUTE(Q20,",","&lt;/s&gt;&lt;s&gt;")&amp;"&lt;/s&gt;&lt;/t&gt;","//s"),"cm",""))),MAX(VALUE(SUBSTITUTE(_xlfn.FILTERXML("&lt;t&gt;&lt;s&gt;"&amp;SUBSTITUTE(Q20,",","&lt;/s&gt;&lt;s&gt;")&amp;"&lt;/s&gt;&lt;/t&gt;","//s"),"mm","")))/10))</f>
        <v>1.5</v>
      </c>
      <c r="S20" t="str">
        <f>IF(OR('Model output'!P19="",ISNUMBER(SEARCH("Not identified", 'Model output'!P19)),ISNUMBER(SEARCH("Absent",'Model output'!P19)),AND(ISNUMBER(SEARCH("No",'Model output'!P19)),NOT(ISNUMBER(SEARCH("diagnostic",'Model output'!P19)))),ISNUMBER(SEARCH("Negative",'Model output'!P19))),"negative","positive")</f>
        <v>negative</v>
      </c>
      <c r="T20">
        <f>IF('Model output'!O19="","",'Model output'!O19)</f>
        <v>2</v>
      </c>
      <c r="U20" t="str">
        <f>IF('Model output'!Q19&lt;&gt;"",'Model output'!Q19,IF('Classification result'!S20="positive",IF(ISNUMBER(SEARCH("single",'Model output'!P19)),1,IF(OR(ISNUMBER(SEARCH("&lt;4",'Model output'!P19)),ISNUMBER(SEARCH("&lt; 4",'Model output'!P19)),ISNUMBER(SEARCH("less than 4",'Model output'!P19))),"&lt;4",IF(OR(ISNUMBER(SEARCH("&gt;4",'Model output'!P19)),ISNUMBER(SEARCH("&gt; 4",'Model output'!P19)),ISNUMBER(SEARCH("4 or more",'Model output'!P19))),"&gt;4",""))), ""))</f>
        <v/>
      </c>
      <c r="V20" t="str">
        <f>IF(S20="negative","",IF(OR(ISNUMBER(SEARCH("Focal",'Model output'!P19)),'Classification result'!U20&lt;4,ISNUMBER(SEARCH("Focal",'Classification result'!U20)),ISNUMBER(SEARCH("&lt;4",'Classification result'!U20)),ISNUMBER(SEARCH("&lt; 4",'Classification result'!U20))),"minimal", IF(OR(ISNUMBER(SEARCH("Extensive",'Model output'!P19)),ISNUMBER(SEARCH("Extensive",'Classification result'!U20)),ISNUMBER(SEARCH("&gt;4",'Classification result'!U20)),ISNUMBER(SEARCH("&gt; 4",'Classification result'!U20)),ISNUMBER(SEARCH("4 or more",'Classification result'!U20))),"extensive","")))</f>
        <v/>
      </c>
      <c r="W20" t="str">
        <f>IF(OR('Model output'!R19="",ISNUMBER(SEARCH("Not identified", 'Model output'!R19)),ISNUMBER(SEARCH("Absent",'Model output'!R19)),ISNUMBER(SEARCH("No",'Model output'!R19)),ISNUMBER(SEARCH("Negative",'Model output'!R19)),ISNUMBER(SEARCH("None seen",'Model output'!R19)),ISNUMBER(SEARCH("Free",'Model output'!R19)),ISNUMBER(SEARCH("Cannot be assessed",'Model output'!R19))),"negative","positive")</f>
        <v>negative</v>
      </c>
      <c r="X20" s="15" t="str">
        <f>IF('Model output'!S19="","",'Model output'!S19)</f>
        <v>Absent</v>
      </c>
      <c r="Y20" t="str">
        <f>IF(OR('Model output'!S19="",ISNUMBER(SEARCH("Absent",'Model output'!S19)),ISNUMBER(SEARCH("Not identified",'Model output'!S19)),AND(ISNUMBER(SEARCH("No",'Model output'!S19)),NOT(ISNUMBER(SEARCH("carcinoma",'Model output'!S19)))),ISNUMBER(SEARCH("confined to the thyroid",'Model output'!S19)),ISNUMBER(SEARCH("negative",'Model output'!S19))),"negative",IF(Z20="positive","gETE", "positive"))</f>
        <v>negative</v>
      </c>
      <c r="Z20" t="str">
        <f>IF(OR('Model output'!S19="",ISNUMBER(SEARCH("Absent",'Model output'!S19)),ISNUMBER(SEARCH("Not identified",'Model output'!S19)),ISNUMBER(SEARCH("No",'Model output'!S19)),ISNUMBER(SEARCH("Minimal",'Model output'!S19)),ISNUMBER(SEARCH("negative",'Model output'!S19))),"negative",IF(OR(ISNUMBER(SEARCH("extensive",X20)),ISNUMBER(SEARCH("skeletal muscle",X20)),ISNUMBER(SEARCH("larynx",X20)),ISNUMBER(SEARCH("trachea",X20)),ISNUMBER(SEARCH("esophagus",X20)),ISNUMBER(SEARCH("recurrent laryngeal nerve",X20))),"positive","negative"))</f>
        <v>negative</v>
      </c>
      <c r="AA20" t="str">
        <f>IF('Model output'!T19="","",IF('Model output'!T19="Not mentioned", "No", "Yes"))</f>
        <v/>
      </c>
      <c r="AB20" t="str">
        <f>IF(AA20&lt;&gt;"Yes","",IF(OR('Model output'!U19="",ISNUMBER(SEARCH("Not identified",'Model output'!U19))),"",'Model output'!U19))</f>
        <v/>
      </c>
      <c r="AC20" s="1" t="str">
        <f>IF(OR('Model output'!V19="", 'Model output'!V19="No", AND(ISERROR(SEARCH("Positive",'Model output'!V19)), ISNUMBER(SEARCH("Negative",'Model output'!V19))), AND(ISNUMBER(SEARCH("Uninvolved",'Model output'!V19)),NOT(ISNUMBER(SEARCH("margins involved",'Model output'!V19)))), ISNUMBER(SEARCH("not involved",'Model output'!V19)), ISNUMBER(SEARCH("None",'Model output'!V19)), ISNUMBER(SEARCH("Free",'Model output'!V19)), ISNUMBER(SEARCH("1 mm",'Model output'!V19)), ISNUMBER(SEARCH("0.1 CM",'Model output'!V19)), ISNUMBER(SEARCH("less than 0.2 mm",'Model output'!V19)), ISNUMBER(SEARCH("less than 0.5 mm",'Model output'!V19)), ISNUMBER(SEARCH("less than 1.0 mm",'Model output'!V19)), ISNUMBER(SEARCH("noted very close",'Model output'!V19)), ISNUMBER(SEARCH("abut",'Model output'!V19)), ISNUMBER(SEARCH("not mentioned",'Model output'!V19)), ISNUMBER(SEARCH("Cannot be assessed",'Model output'!V19)), ISNUMBER(SEARCH("Lymphocyte invasion - present",'Model output'!V19)), ISNUMBER(SEARCH("capsule",'Model output'!V19))), "negative", "positive")</f>
        <v>negative</v>
      </c>
      <c r="AE20" s="28" t="str" cm="1">
        <f t="array" aca="1" ref="AE20" ca="1">IF(OR(AC20="positive",Z20="positive",AND(OR(ISNUMBER(SEARCH("Follicular carcinoma",N20)),ISNUMBER(SEARCH("Follicular thyroid carcinoma",N20))),V20="extensive"),AND(AND(ISNUMBER(J20),J20&gt;0),AND(ISNUMBER(M20),M20&gt;3)),OR(H20="positive",AH20=1)),"high",IF(OR(ISNUMBER(SEARCH("lateral",G20,1)),ISNUMBER(SEARCH("positive",Y20,1)),ISNUMBER(SEARCH("tall",O20,1)),ISNUMBER(SEARCH("hobnail",O20,1)),ISNUMBER(SEARCH("cribriform",O20,1)),ISNUMBER(SEARCH("diffuse",O20,1)),ISNUMBER(SEARCH("columnar",O20,1)),ISNUMBER(SEARCH("solid",O20,1)),ISNUMBER(SEARCH("tall",N20,1)),ISNUMBER(SEARCH("hobnail",N20,1)),ISNUMBER(SEARCH("cribriform",N20,1)),ISNUMBER(SEARCH("diffuse",N20,1)),ISNUMBER(SEARCH("columnar",N20,1)),ISNUMBER(SEARCH("solid",N20,1)),AND(ISNUMBER(SEARCH("papillary",N20,1)),S20="positive"),AND(AND(ISNUMBER(J20),J20&gt;=5),M20=""),AND(AND(ISNUMBER(J20),J20&gt;=5),AND(ISNUMBER(M20),M20&gt;=1)),AND(ISNUMBER(SERACH("papillary",N20)),OR(Y20="positive",Z20="positive"), ISNUMBER(SEARCH("BRAF",AB20)))),"intermediate","low"))</f>
        <v>low</v>
      </c>
      <c r="AF20" s="29" t="str">
        <f t="shared" si="2"/>
        <v>1b</v>
      </c>
      <c r="AG20" s="29" t="str">
        <f t="shared" si="3"/>
        <v>0</v>
      </c>
      <c r="AH20" s="29" t="str">
        <f t="shared" si="11"/>
        <v>0</v>
      </c>
      <c r="AI20" s="35" t="str">
        <f t="shared" si="12"/>
        <v>I</v>
      </c>
      <c r="AJ20" s="32" t="s">
        <v>713</v>
      </c>
      <c r="AK20" s="34" t="s">
        <v>932</v>
      </c>
      <c r="AL20" s="34" t="s">
        <v>933</v>
      </c>
      <c r="AM20" s="34" t="s">
        <v>936</v>
      </c>
      <c r="AN20" s="34" t="s">
        <v>66</v>
      </c>
      <c r="AO20" s="32">
        <f t="shared" ca="1" si="4"/>
        <v>1</v>
      </c>
      <c r="AP20" s="34">
        <f t="shared" si="5"/>
        <v>1</v>
      </c>
      <c r="AQ20" s="34">
        <f t="shared" si="6"/>
        <v>1</v>
      </c>
      <c r="AR20" s="34">
        <f t="shared" si="7"/>
        <v>1</v>
      </c>
      <c r="AS20" s="35">
        <f t="shared" si="8"/>
        <v>1</v>
      </c>
      <c r="AT20" s="1"/>
    </row>
    <row r="21" spans="1:46">
      <c r="A21" t="str">
        <f>'Model output'!A20</f>
        <v>TCGA-BJ-A2N7</v>
      </c>
      <c r="B21" s="26">
        <v>30</v>
      </c>
      <c r="C21" s="1" t="str">
        <f>IF(OR(ISNUMBER(SEARCH("0",'Model output'!D20)), ISNUMBER(SEARCH("1",'Model output'!D20)), ISNUMBER(SEARCH("1a",'Model output'!D20)), ISNUMBER(SEARCH("1b",'Model output'!D20)), ISNUMBER(SEARCH("2",'Model output'!D20)), ISNUMBER(SEARCH("3",'Model output'!D20)), ISNUMBER(SEARCH("4a",'Model output'!D20)), ISNUMBER(SEARCH("4b",'Model output'!D20))), IF(ISNUMBER(SEARCH("pT",'Model output'!D20)),IF(OR(ISNUMBER(SEARCH("a",'Model output'!D20)),ISNUMBER(SEARCH("b",'Model output'!D20))),MID(SUBSTITUTE('Model output'!D20," ",""),SEARCH("pT",'Model output'!D20)+2,2),MID(SUBSTITUTE('Model output'!D20," ",""),SEARCH("pT",'Model output'!D20)+2,1)),IF(ISNUMBER(SEARCH("T",'Model output'!D20)),IF(OR(ISNUMBER(SEARCH("a",'Model output'!D20)),ISNUMBER(SEARCH("b",'Model output'!D20))),MID(SUBSTITUTE('Model output'!D20," ",""),SEARCH("T",'Model output'!D20)+1,2),MID(SUBSTITUTE('Model output'!D20," ",""),SEARCH("T",'Model output'!D20)+1,1)),SUBSTITUTE('Model output'!D20," ",""))),"")</f>
        <v>3</v>
      </c>
      <c r="D21" s="1" t="str">
        <f>IF(ISNUMBER(SEARCH("lymph node",'Model output'!E20)),"1", IF(AND('Model output'!E20&lt;&gt;"",ISNUMBER('Model output'!E20),'Model output'!E20&gt;0),"1",IF(OR(ISNUMBER(SEARCH("0",'Model output'!E20)), ISNUMBER(SEARCH("1",'Model output'!E20)), ISNUMBER(SEARCH("1a",'Model output'!E20)), ISNUMBER(SEARCH("1b",'Model output'!E20)), ISNUMBER(SEARCH("X",'Model output'!E20))), IF(ISNUMBER(SEARCH("pN",'Model output'!E20)),IF(OR(ISNUMBER(SEARCH("a",'Model output'!E20)),ISNUMBER(SEARCH("b",'Model output'!E20))),MID(SUBSTITUTE('Model output'!E20," ",""),SEARCH("pN",'Model output'!E20)+2,2),MID(SUBSTITUTE('Model output'!E20," ",""),SEARCH("pN",'Model output'!E20)+2,1)),IF(ISNUMBER(SEARCH("N",'Model output'!E20)),IF(OR(ISNUMBER(SEARCH("a",'Model output'!E20)),ISNUMBER(SEARCH("b",'Model output'!E20))),MID(SUBSTITUTE('Model output'!E20," ",""),SEARCH("N",'Model output'!E20)+1,2),MID(SUBSTITUTE('Model output'!E20," ",""),SEARCH("N",'Model output'!E20)+1,1)),SUBSTITUTE('Model output'!E20," ",""))),"")))</f>
        <v>X</v>
      </c>
      <c r="E21" s="1" t="str">
        <f>IF(OR(ISNUMBER(SEARCH("Not applicable",'Model output'!F20)), ISNUMBER(SEARCH("N/A",'Model output'!F20))),"0",IF(OR(ISNUMBER(SEARCH("0",'Model output'!F20)), ISNUMBER(SEARCH("1",'Model output'!F20)), ISNUMBER(SEARCH("X",'Model output'!F20))), IF(ISNUMBER(SEARCH("pM",'Model output'!F20)),MID(SUBSTITUTE('Model output'!F20," ",""),SEARCH("pM",'Model output'!F20)+2,1),IF(ISNUMBER(SEARCH("M",'Model output'!F20)),MID(SUBSTITUTE('Model output'!F20," ",""),SEARCH("M",'Model output'!F20)+1,1),SUBSTITUTE('Model output'!F20," ",""))),""))</f>
        <v>0</v>
      </c>
      <c r="F21" t="str">
        <f t="shared" si="9"/>
        <v>negative</v>
      </c>
      <c r="G21" t="str">
        <f>IF(OR('Model output'!G20="",AND(ISNUMBER('Model output'!J20),'Model output'!J20&lt;1)),"",IF(OR(ISNUMBER(SEARCH("lateral",'Model output'!G20)),ISNUMBER(SEARCH("cervical",'Model output'!G20)),ISNUMBER(SEARCH("jugular",'Model output'!G20)),ISNUMBER(SEARCH("left neck",'Model output'!G20)),ISNUMBER(SEARCH("left anterior neck",'Model output'!G20)),ISNUMBER(SEARCH("left posterior neck",'Model output'!G20)),ISNUMBER(SEARCH("right neck",'Model output'!G20)),ISNUMBER(SEARCH("right anterior neck",'Model output'!G20)),ISNUMBER(SEARCH("right posterior neck",'Model output'!G20)),AND(ISNUMBER(SEARCH("level",'Model output'!G20)),OR(,ISNUMBER(SEARCH("II",'Model output'!G20)),ISNUMBER(SEARCH("two",'Model output'!G20)),AND(ISNUMBER(SEARCH("2",'Model output'!G20)),NOT(ISNUMBER(SEARCH("1 of 2",'Model output'!G20)))),ISNUMBER(SEARCH("III",'Model output'!G20)),AND(ISNUMBER(SEARCH("three",'Model output'!G20)),NOT(ISNUMBER(SEARCH("#3 (three)",'Model output'!G20)))),AND(ISNUMBER(SEARCH("3",'Model output'!G20)),NOT(ISNUMBER(SEARCH("#3 (three)",'Model output'!G20)))),ISNUMBER(SEARCH("IV",'Model output'!G20)),ISNUMBER(SEARCH("four",'Model output'!G20)),ISNUMBER(SEARCH("4",'Model output'!G20)),ISNUMBER(SEARCH("V ",'Model output'!G20)),ISNUMBER(SEARCH("five",'Model output'!G20)),ISNUMBER(SEARCH("5",'Model output'!G20))))), "lateral", "central"))</f>
        <v/>
      </c>
      <c r="H21" t="str">
        <f>IF('Model output'!H20="","negative",IF(OR(ISNUMBER(SEARCH("lymph node",'Model output'!H20)),ISNUMBER(SEARCH("gland",'Model output'!H20)),ISNUMBER(SEARCH("lobe",'Model output'!H20)),ISNUMBER(SEARCH("isthmus",'Model output'!H20)),ISNUMBER(SEARCH("mediastinum",'Model output'!H20)),ISNUMBER(SEARCH("Not mentioned",'Model output'!H20)), ISNUMBER(SEARCH("Not applicable",'Model output'!H20)), ISNUMBER(SEARCH("paratracheal",'Model output'!H20)),ISNUMBER(SEARCH("fibroadipose tissue",'Model output'!H20)),ISNUMBER(SEARCH("thyroid node",'Model output'!H20)),ISNUMBER(SEARCH("skeletal muscle",'Model output'!H20)),ISNUMBER(SEARCH("right",'Model output'!H20)),ISNUMBER(SEARCH("left",'Model output'!H20)),ISNUMBER(SEARCH("Not specified",'Model output'!H20)),ISNUMBER(SEARCH("N/A",'Model output'!H20))),"negative","positive"))</f>
        <v>negative</v>
      </c>
      <c r="I21" t="str">
        <f>IF(OR('Model output'!I20="",'Model output'!I20="Not answered",'Model output'!I20="Not mentioned"),"",IF(ISNUMBER('Model output'!I20),'Model output'!I20,1))</f>
        <v/>
      </c>
      <c r="J21" t="str">
        <f>IF(OR('Model output'!J20="",'Model output'!J20="Not answered",'Model output'!J20="Not mentioned"),"",IF(AND(ISNUMBER('Model output'!J20),'Model output'!J20&lt;=I21),'Model output'!J20,IF(AND(ISNUMBER('Model output'!J20), 'Model output'!J20&gt;=DATE(2024,1,1)), MIN(DAY('Model output'!J20), MONTH('Model output'!J20), YEAR('Model output'!J20)), IF(ISNUMBER(SEARCH("0/",'Model output'!J20)),0,IF(ISNUMBER(SEARCH("/",'Model output'!J20)), VALUE(LEFT('Model output'!J20, SEARCH("/",'Model output'!J20)-1)),1)))))</f>
        <v/>
      </c>
      <c r="K21" t="str" cm="1">
        <f t="array" ref="K21">IF(COUNT(FIND({0,1,2,3,4,5,6,7,8,9},'Model output'!K20))&gt;0,'Model output'!K20,"")</f>
        <v/>
      </c>
      <c r="L21" s="8" t="str">
        <f t="shared" si="1"/>
        <v/>
      </c>
      <c r="M21" t="str" cm="1">
        <f t="array" ref="M21">IF(L21="","",IF(ISNUMBER(SEARCH("cm",L21)),MAX(VALUE(SUBSTITUTE(_xlfn.FILTERXML("&lt;t&gt;&lt;s&gt;"&amp;SUBSTITUTE(L21,",","&lt;/s&gt;&lt;s&gt;")&amp;"&lt;/s&gt;&lt;/t&gt;","//s"),"cm",""))),MAX(VALUE(SUBSTITUTE(_xlfn.FILTERXML("&lt;t&gt;&lt;s&gt;"&amp;SUBSTITUTE(L21,",","&lt;/s&gt;&lt;s&gt;")&amp;"&lt;/s&gt;&lt;/t&gt;","//s"),"mm","")))/10))</f>
        <v/>
      </c>
      <c r="N21" t="str">
        <f>IF('Model output'!L20="","",'Model output'!L20)</f>
        <v>Papillary</v>
      </c>
      <c r="O21" t="str">
        <f>IF('Model output'!M20="","",'Model output'!M20)</f>
        <v/>
      </c>
      <c r="P21" t="str">
        <f>IF('Model output'!N20="","",'Model output'!N20)</f>
        <v>5.0 cm</v>
      </c>
      <c r="Q21" t="str">
        <f t="shared" si="10"/>
        <v>5.0cm</v>
      </c>
      <c r="R21" cm="1">
        <f t="array" ref="R21">IF(Q21="","",IF(ISNUMBER(SEARCH("cm",Q21)),MAX(VALUE(SUBSTITUTE(_xlfn.FILTERXML("&lt;t&gt;&lt;s&gt;"&amp;SUBSTITUTE(Q21,",","&lt;/s&gt;&lt;s&gt;")&amp;"&lt;/s&gt;&lt;/t&gt;","//s"),"cm",""))),MAX(VALUE(SUBSTITUTE(_xlfn.FILTERXML("&lt;t&gt;&lt;s&gt;"&amp;SUBSTITUTE(Q21,",","&lt;/s&gt;&lt;s&gt;")&amp;"&lt;/s&gt;&lt;/t&gt;","//s"),"mm","")))/10))</f>
        <v>5</v>
      </c>
      <c r="S21" t="str">
        <f>IF(OR('Model output'!P20="",ISNUMBER(SEARCH("Not identified", 'Model output'!P20)),ISNUMBER(SEARCH("Absent",'Model output'!P20)),AND(ISNUMBER(SEARCH("No",'Model output'!P20)),NOT(ISNUMBER(SEARCH("diagnostic",'Model output'!P20)))),ISNUMBER(SEARCH("Negative",'Model output'!P20))),"negative","positive")</f>
        <v>positive</v>
      </c>
      <c r="T21">
        <f>IF('Model output'!O20="","",'Model output'!O20)</f>
        <v>2</v>
      </c>
      <c r="U21" t="str">
        <f>IF('Model output'!Q20&lt;&gt;"",'Model output'!Q20,IF('Classification result'!S21="positive",IF(ISNUMBER(SEARCH("single",'Model output'!P20)),1,IF(OR(ISNUMBER(SEARCH("&lt;4",'Model output'!P20)),ISNUMBER(SEARCH("&lt; 4",'Model output'!P20)),ISNUMBER(SEARCH("less than 4",'Model output'!P20))),"&lt;4",IF(OR(ISNUMBER(SEARCH("&gt;4",'Model output'!P20)),ISNUMBER(SEARCH("&gt; 4",'Model output'!P20)),ISNUMBER(SEARCH("4 or more",'Model output'!P20))),"&gt;4",""))), ""))</f>
        <v/>
      </c>
      <c r="V21" t="str">
        <f>IF(S21="negative","",IF(OR(ISNUMBER(SEARCH("Focal",'Model output'!P20)),'Classification result'!U21&lt;4,ISNUMBER(SEARCH("Focal",'Classification result'!U21)),ISNUMBER(SEARCH("&lt;4",'Classification result'!U21)),ISNUMBER(SEARCH("&lt; 4",'Classification result'!U21))),"minimal", IF(OR(ISNUMBER(SEARCH("Extensive",'Model output'!P20)),ISNUMBER(SEARCH("Extensive",'Classification result'!U21)),ISNUMBER(SEARCH("&gt;4",'Classification result'!U21)),ISNUMBER(SEARCH("&gt; 4",'Classification result'!U21)),ISNUMBER(SEARCH("4 or more",'Classification result'!U21))),"extensive","")))</f>
        <v/>
      </c>
      <c r="W21" t="str">
        <f>IF(OR('Model output'!R20="",ISNUMBER(SEARCH("Not identified", 'Model output'!R20)),ISNUMBER(SEARCH("Absent",'Model output'!R20)),ISNUMBER(SEARCH("No",'Model output'!R20)),ISNUMBER(SEARCH("Negative",'Model output'!R20)),ISNUMBER(SEARCH("None seen",'Model output'!R20)),ISNUMBER(SEARCH("Free",'Model output'!R20)),ISNUMBER(SEARCH("Cannot be assessed",'Model output'!R20))),"negative","positive")</f>
        <v>positive</v>
      </c>
      <c r="X21" s="15" t="str">
        <f>IF('Model output'!S20="","",'Model output'!S20)</f>
        <v>Absent</v>
      </c>
      <c r="Y21" t="str">
        <f>IF(OR('Model output'!S20="",ISNUMBER(SEARCH("Absent",'Model output'!S20)),ISNUMBER(SEARCH("Not identified",'Model output'!S20)),AND(ISNUMBER(SEARCH("No",'Model output'!S20)),NOT(ISNUMBER(SEARCH("carcinoma",'Model output'!S20)))),ISNUMBER(SEARCH("confined to the thyroid",'Model output'!S20)),ISNUMBER(SEARCH("negative",'Model output'!S20))),"negative",IF(Z21="positive","gETE", "positive"))</f>
        <v>negative</v>
      </c>
      <c r="Z21" t="str">
        <f>IF(OR('Model output'!S20="",ISNUMBER(SEARCH("Absent",'Model output'!S20)),ISNUMBER(SEARCH("Not identified",'Model output'!S20)),ISNUMBER(SEARCH("No",'Model output'!S20)),ISNUMBER(SEARCH("Minimal",'Model output'!S20)),ISNUMBER(SEARCH("negative",'Model output'!S20))),"negative",IF(OR(ISNUMBER(SEARCH("extensive",X21)),ISNUMBER(SEARCH("skeletal muscle",X21)),ISNUMBER(SEARCH("larynx",X21)),ISNUMBER(SEARCH("trachea",X21)),ISNUMBER(SEARCH("esophagus",X21)),ISNUMBER(SEARCH("recurrent laryngeal nerve",X21))),"positive","negative"))</f>
        <v>negative</v>
      </c>
      <c r="AA21" t="str">
        <f>IF('Model output'!T20="","",IF('Model output'!T20="Not mentioned", "No", "Yes"))</f>
        <v>Yes</v>
      </c>
      <c r="AB21" t="str">
        <f>IF(AA21&lt;&gt;"Yes","",IF(OR('Model output'!U20="",ISNUMBER(SEARCH("Not identified",'Model output'!U20))),"",'Model output'!U20))</f>
        <v/>
      </c>
      <c r="AC21" s="1" t="str">
        <f>IF(OR('Model output'!V20="", 'Model output'!V20="No", AND(ISERROR(SEARCH("Positive",'Model output'!V20)), ISNUMBER(SEARCH("Negative",'Model output'!V20))), AND(ISNUMBER(SEARCH("Uninvolved",'Model output'!V20)),NOT(ISNUMBER(SEARCH("margins involved",'Model output'!V20)))), ISNUMBER(SEARCH("not involved",'Model output'!V20)), ISNUMBER(SEARCH("None",'Model output'!V20)), ISNUMBER(SEARCH("Free",'Model output'!V20)), ISNUMBER(SEARCH("1 mm",'Model output'!V20)), ISNUMBER(SEARCH("0.1 CM",'Model output'!V20)), ISNUMBER(SEARCH("less than 0.2 mm",'Model output'!V20)), ISNUMBER(SEARCH("less than 0.5 mm",'Model output'!V20)), ISNUMBER(SEARCH("less than 1.0 mm",'Model output'!V20)), ISNUMBER(SEARCH("noted very close",'Model output'!V20)), ISNUMBER(SEARCH("abut",'Model output'!V20)), ISNUMBER(SEARCH("not mentioned",'Model output'!V20)), ISNUMBER(SEARCH("Cannot be assessed",'Model output'!V20)), ISNUMBER(SEARCH("Lymphocyte invasion - present",'Model output'!V20)), ISNUMBER(SEARCH("capsule",'Model output'!V20))), "negative", "positive")</f>
        <v>negative</v>
      </c>
      <c r="AE21" s="28" t="str" cm="1">
        <f t="array" aca="1" ref="AE21" ca="1">IF(OR(AC21="positive",Z21="positive",AND(OR(ISNUMBER(SEARCH("Follicular carcinoma",N21)),ISNUMBER(SEARCH("Follicular thyroid carcinoma",N21))),V21="extensive"),AND(AND(ISNUMBER(J21),J21&gt;0),AND(ISNUMBER(M21),M21&gt;3)),OR(H21="positive",AH21=1)),"high",IF(OR(ISNUMBER(SEARCH("lateral",G21,1)),ISNUMBER(SEARCH("positive",Y21,1)),ISNUMBER(SEARCH("tall",O21,1)),ISNUMBER(SEARCH("hobnail",O21,1)),ISNUMBER(SEARCH("cribriform",O21,1)),ISNUMBER(SEARCH("diffuse",O21,1)),ISNUMBER(SEARCH("columnar",O21,1)),ISNUMBER(SEARCH("solid",O21,1)),ISNUMBER(SEARCH("tall",N21,1)),ISNUMBER(SEARCH("hobnail",N21,1)),ISNUMBER(SEARCH("cribriform",N21,1)),ISNUMBER(SEARCH("diffuse",N21,1)),ISNUMBER(SEARCH("columnar",N21,1)),ISNUMBER(SEARCH("solid",N21,1)),AND(ISNUMBER(SEARCH("papillary",N21,1)),S21="positive"),AND(AND(ISNUMBER(J21),J21&gt;=5),M21=""),AND(AND(ISNUMBER(J21),J21&gt;=5),AND(ISNUMBER(M21),M21&gt;=1)),AND(ISNUMBER(SERACH("papillary",N21)),OR(Y21="positive",Z21="positive"), ISNUMBER(SEARCH("BRAF",AB21)))),"intermediate","low"))</f>
        <v>intermediate</v>
      </c>
      <c r="AF21" s="29" t="str">
        <f t="shared" si="2"/>
        <v>3a</v>
      </c>
      <c r="AG21" s="29" t="str">
        <f t="shared" si="3"/>
        <v>0</v>
      </c>
      <c r="AH21" s="29" t="str">
        <f t="shared" si="11"/>
        <v>0</v>
      </c>
      <c r="AI21" s="35" t="str">
        <f t="shared" si="12"/>
        <v>I</v>
      </c>
      <c r="AJ21" s="32" t="s">
        <v>714</v>
      </c>
      <c r="AK21" s="34" t="s">
        <v>937</v>
      </c>
      <c r="AL21" s="34" t="s">
        <v>936</v>
      </c>
      <c r="AM21" s="34" t="s">
        <v>936</v>
      </c>
      <c r="AN21" s="34" t="s">
        <v>66</v>
      </c>
      <c r="AO21" s="32">
        <f t="shared" ca="1" si="4"/>
        <v>1</v>
      </c>
      <c r="AP21" s="34">
        <f t="shared" si="5"/>
        <v>1</v>
      </c>
      <c r="AQ21" s="34">
        <f t="shared" si="6"/>
        <v>1</v>
      </c>
      <c r="AR21" s="34">
        <f t="shared" si="7"/>
        <v>1</v>
      </c>
      <c r="AS21" s="35">
        <f t="shared" si="8"/>
        <v>1</v>
      </c>
      <c r="AT21" s="1"/>
    </row>
    <row r="22" spans="1:46">
      <c r="A22" t="str">
        <f>'Model output'!A21</f>
        <v>TCGA-BJ-A2N8</v>
      </c>
      <c r="B22" s="26">
        <v>30</v>
      </c>
      <c r="C22" s="1" t="str">
        <f>IF(OR(ISNUMBER(SEARCH("0",'Model output'!D21)), ISNUMBER(SEARCH("1",'Model output'!D21)), ISNUMBER(SEARCH("1a",'Model output'!D21)), ISNUMBER(SEARCH("1b",'Model output'!D21)), ISNUMBER(SEARCH("2",'Model output'!D21)), ISNUMBER(SEARCH("3",'Model output'!D21)), ISNUMBER(SEARCH("4a",'Model output'!D21)), ISNUMBER(SEARCH("4b",'Model output'!D21))), IF(ISNUMBER(SEARCH("pT",'Model output'!D21)),IF(OR(ISNUMBER(SEARCH("a",'Model output'!D21)),ISNUMBER(SEARCH("b",'Model output'!D21))),MID(SUBSTITUTE('Model output'!D21," ",""),SEARCH("pT",'Model output'!D21)+2,2),MID(SUBSTITUTE('Model output'!D21," ",""),SEARCH("pT",'Model output'!D21)+2,1)),IF(ISNUMBER(SEARCH("T",'Model output'!D21)),IF(OR(ISNUMBER(SEARCH("a",'Model output'!D21)),ISNUMBER(SEARCH("b",'Model output'!D21))),MID(SUBSTITUTE('Model output'!D21," ",""),SEARCH("T",'Model output'!D21)+1,2),MID(SUBSTITUTE('Model output'!D21," ",""),SEARCH("T",'Model output'!D21)+1,1)),SUBSTITUTE('Model output'!D21," ",""))),"")</f>
        <v>1b</v>
      </c>
      <c r="D22" s="1" t="str">
        <f>IF(ISNUMBER(SEARCH("lymph node",'Model output'!E21)),"1", IF(AND('Model output'!E21&lt;&gt;"",ISNUMBER('Model output'!E21),'Model output'!E21&gt;0),"1",IF(OR(ISNUMBER(SEARCH("0",'Model output'!E21)), ISNUMBER(SEARCH("1",'Model output'!E21)), ISNUMBER(SEARCH("1a",'Model output'!E21)), ISNUMBER(SEARCH("1b",'Model output'!E21)), ISNUMBER(SEARCH("X",'Model output'!E21))), IF(ISNUMBER(SEARCH("pN",'Model output'!E21)),IF(OR(ISNUMBER(SEARCH("a",'Model output'!E21)),ISNUMBER(SEARCH("b",'Model output'!E21))),MID(SUBSTITUTE('Model output'!E21," ",""),SEARCH("pN",'Model output'!E21)+2,2),MID(SUBSTITUTE('Model output'!E21," ",""),SEARCH("pN",'Model output'!E21)+2,1)),IF(ISNUMBER(SEARCH("N",'Model output'!E21)),IF(OR(ISNUMBER(SEARCH("a",'Model output'!E21)),ISNUMBER(SEARCH("b",'Model output'!E21))),MID(SUBSTITUTE('Model output'!E21," ",""),SEARCH("N",'Model output'!E21)+1,2),MID(SUBSTITUTE('Model output'!E21," ",""),SEARCH("N",'Model output'!E21)+1,1)),SUBSTITUTE('Model output'!E21," ",""))),"")))</f>
        <v>0</v>
      </c>
      <c r="E22" s="1" t="str">
        <f>IF(OR(ISNUMBER(SEARCH("Not applicable",'Model output'!F21)), ISNUMBER(SEARCH("N/A",'Model output'!F21))),"0",IF(OR(ISNUMBER(SEARCH("0",'Model output'!F21)), ISNUMBER(SEARCH("1",'Model output'!F21)), ISNUMBER(SEARCH("X",'Model output'!F21))), IF(ISNUMBER(SEARCH("pM",'Model output'!F21)),MID(SUBSTITUTE('Model output'!F21," ",""),SEARCH("pM",'Model output'!F21)+2,1),IF(ISNUMBER(SEARCH("M",'Model output'!F21)),MID(SUBSTITUTE('Model output'!F21," ",""),SEARCH("M",'Model output'!F21)+1,1),SUBSTITUTE('Model output'!F21," ",""))),""))</f>
        <v>0</v>
      </c>
      <c r="F22" t="str">
        <f t="shared" si="9"/>
        <v>negative</v>
      </c>
      <c r="G22" t="str">
        <f>IF(OR('Model output'!G21="",AND(ISNUMBER('Model output'!J21),'Model output'!J21&lt;1)),"",IF(OR(ISNUMBER(SEARCH("lateral",'Model output'!G21)),ISNUMBER(SEARCH("cervical",'Model output'!G21)),ISNUMBER(SEARCH("jugular",'Model output'!G21)),ISNUMBER(SEARCH("left neck",'Model output'!G21)),ISNUMBER(SEARCH("left anterior neck",'Model output'!G21)),ISNUMBER(SEARCH("left posterior neck",'Model output'!G21)),ISNUMBER(SEARCH("right neck",'Model output'!G21)),ISNUMBER(SEARCH("right anterior neck",'Model output'!G21)),ISNUMBER(SEARCH("right posterior neck",'Model output'!G21)),AND(ISNUMBER(SEARCH("level",'Model output'!G21)),OR(,ISNUMBER(SEARCH("II",'Model output'!G21)),ISNUMBER(SEARCH("two",'Model output'!G21)),AND(ISNUMBER(SEARCH("2",'Model output'!G21)),NOT(ISNUMBER(SEARCH("1 of 2",'Model output'!G21)))),ISNUMBER(SEARCH("III",'Model output'!G21)),AND(ISNUMBER(SEARCH("three",'Model output'!G21)),NOT(ISNUMBER(SEARCH("#3 (three)",'Model output'!G21)))),AND(ISNUMBER(SEARCH("3",'Model output'!G21)),NOT(ISNUMBER(SEARCH("#3 (three)",'Model output'!G21)))),ISNUMBER(SEARCH("IV",'Model output'!G21)),ISNUMBER(SEARCH("four",'Model output'!G21)),ISNUMBER(SEARCH("4",'Model output'!G21)),ISNUMBER(SEARCH("V ",'Model output'!G21)),ISNUMBER(SEARCH("five",'Model output'!G21)),ISNUMBER(SEARCH("5",'Model output'!G21))))), "lateral", "central"))</f>
        <v/>
      </c>
      <c r="H22" t="str">
        <f>IF('Model output'!H21="","negative",IF(OR(ISNUMBER(SEARCH("lymph node",'Model output'!H21)),ISNUMBER(SEARCH("gland",'Model output'!H21)),ISNUMBER(SEARCH("lobe",'Model output'!H21)),ISNUMBER(SEARCH("isthmus",'Model output'!H21)),ISNUMBER(SEARCH("mediastinum",'Model output'!H21)),ISNUMBER(SEARCH("Not mentioned",'Model output'!H21)), ISNUMBER(SEARCH("Not applicable",'Model output'!H21)), ISNUMBER(SEARCH("paratracheal",'Model output'!H21)),ISNUMBER(SEARCH("fibroadipose tissue",'Model output'!H21)),ISNUMBER(SEARCH("thyroid node",'Model output'!H21)),ISNUMBER(SEARCH("skeletal muscle",'Model output'!H21)),ISNUMBER(SEARCH("right",'Model output'!H21)),ISNUMBER(SEARCH("left",'Model output'!H21)),ISNUMBER(SEARCH("Not specified",'Model output'!H21)),ISNUMBER(SEARCH("N/A",'Model output'!H21))),"negative","positive"))</f>
        <v>negative</v>
      </c>
      <c r="I22">
        <f>IF(OR('Model output'!I21="",'Model output'!I21="Not answered",'Model output'!I21="Not mentioned"),"",IF(ISNUMBER('Model output'!I21),'Model output'!I21,1))</f>
        <v>2</v>
      </c>
      <c r="J22">
        <f>IF(OR('Model output'!J21="",'Model output'!J21="Not answered",'Model output'!J21="Not mentioned"),"",IF(AND(ISNUMBER('Model output'!J21),'Model output'!J21&lt;=I22),'Model output'!J21,IF(AND(ISNUMBER('Model output'!J21), 'Model output'!J21&gt;=DATE(2024,1,1)), MIN(DAY('Model output'!J21), MONTH('Model output'!J21), YEAR('Model output'!J21)), IF(ISNUMBER(SEARCH("0/",'Model output'!J21)),0,IF(ISNUMBER(SEARCH("/",'Model output'!J21)), VALUE(LEFT('Model output'!J21, SEARCH("/",'Model output'!J21)-1)),1)))))</f>
        <v>0</v>
      </c>
      <c r="K22" t="str" cm="1">
        <f t="array" ref="K22">IF(COUNT(FIND({0,1,2,3,4,5,6,7,8,9},'Model output'!K21))&gt;0,'Model output'!K21,"")</f>
        <v/>
      </c>
      <c r="L22" s="8" t="str">
        <f t="shared" si="1"/>
        <v/>
      </c>
      <c r="M22" t="str" cm="1">
        <f t="array" ref="M22">IF(L22="","",IF(ISNUMBER(SEARCH("cm",L22)),MAX(VALUE(SUBSTITUTE(_xlfn.FILTERXML("&lt;t&gt;&lt;s&gt;"&amp;SUBSTITUTE(L22,",","&lt;/s&gt;&lt;s&gt;")&amp;"&lt;/s&gt;&lt;/t&gt;","//s"),"cm",""))),MAX(VALUE(SUBSTITUTE(_xlfn.FILTERXML("&lt;t&gt;&lt;s&gt;"&amp;SUBSTITUTE(L22,",","&lt;/s&gt;&lt;s&gt;")&amp;"&lt;/s&gt;&lt;/t&gt;","//s"),"mm","")))/10))</f>
        <v/>
      </c>
      <c r="N22" t="str">
        <f>IF('Model output'!L21="","",'Model output'!L21)</f>
        <v>Papillary</v>
      </c>
      <c r="O22" t="str">
        <f>IF('Model output'!M21="","",'Model output'!M21)</f>
        <v/>
      </c>
      <c r="P22" t="str">
        <f>IF('Model output'!N21="","",'Model output'!N21)</f>
        <v>1.4 cm</v>
      </c>
      <c r="Q22" t="str">
        <f t="shared" si="10"/>
        <v>1.4cm</v>
      </c>
      <c r="R22" cm="1">
        <f t="array" ref="R22">IF(Q22="","",IF(ISNUMBER(SEARCH("cm",Q22)),MAX(VALUE(SUBSTITUTE(_xlfn.FILTERXML("&lt;t&gt;&lt;s&gt;"&amp;SUBSTITUTE(Q22,",","&lt;/s&gt;&lt;s&gt;")&amp;"&lt;/s&gt;&lt;/t&gt;","//s"),"cm",""))),MAX(VALUE(SUBSTITUTE(_xlfn.FILTERXML("&lt;t&gt;&lt;s&gt;"&amp;SUBSTITUTE(Q22,",","&lt;/s&gt;&lt;s&gt;")&amp;"&lt;/s&gt;&lt;/t&gt;","//s"),"mm","")))/10))</f>
        <v>1.4</v>
      </c>
      <c r="S22" t="str">
        <f>IF(OR('Model output'!P21="",ISNUMBER(SEARCH("Not identified", 'Model output'!P21)),ISNUMBER(SEARCH("Absent",'Model output'!P21)),AND(ISNUMBER(SEARCH("No",'Model output'!P21)),NOT(ISNUMBER(SEARCH("diagnostic",'Model output'!P21)))),ISNUMBER(SEARCH("Negative",'Model output'!P21))),"negative","positive")</f>
        <v>positive</v>
      </c>
      <c r="T22">
        <f>IF('Model output'!O21="","",'Model output'!O21)</f>
        <v>2</v>
      </c>
      <c r="U22" t="str">
        <f>IF('Model output'!Q21&lt;&gt;"",'Model output'!Q21,IF('Classification result'!S22="positive",IF(ISNUMBER(SEARCH("single",'Model output'!P21)),1,IF(OR(ISNUMBER(SEARCH("&lt;4",'Model output'!P21)),ISNUMBER(SEARCH("&lt; 4",'Model output'!P21)),ISNUMBER(SEARCH("less than 4",'Model output'!P21))),"&lt;4",IF(OR(ISNUMBER(SEARCH("&gt;4",'Model output'!P21)),ISNUMBER(SEARCH("&gt; 4",'Model output'!P21)),ISNUMBER(SEARCH("4 or more",'Model output'!P21))),"&gt;4",""))), ""))</f>
        <v/>
      </c>
      <c r="V22" t="str">
        <f>IF(S22="negative","",IF(OR(ISNUMBER(SEARCH("Focal",'Model output'!P21)),'Classification result'!U22&lt;4,ISNUMBER(SEARCH("Focal",'Classification result'!U22)),ISNUMBER(SEARCH("&lt;4",'Classification result'!U22)),ISNUMBER(SEARCH("&lt; 4",'Classification result'!U22))),"minimal", IF(OR(ISNUMBER(SEARCH("Extensive",'Model output'!P21)),ISNUMBER(SEARCH("Extensive",'Classification result'!U22)),ISNUMBER(SEARCH("&gt;4",'Classification result'!U22)),ISNUMBER(SEARCH("&gt; 4",'Classification result'!U22)),ISNUMBER(SEARCH("4 or more",'Classification result'!U22))),"extensive","")))</f>
        <v/>
      </c>
      <c r="W22" t="str">
        <f>IF(OR('Model output'!R21="",ISNUMBER(SEARCH("Not identified", 'Model output'!R21)),ISNUMBER(SEARCH("Absent",'Model output'!R21)),ISNUMBER(SEARCH("No",'Model output'!R21)),ISNUMBER(SEARCH("Negative",'Model output'!R21)),ISNUMBER(SEARCH("None seen",'Model output'!R21)),ISNUMBER(SEARCH("Free",'Model output'!R21)),ISNUMBER(SEARCH("Cannot be assessed",'Model output'!R21))),"negative","positive")</f>
        <v>negative</v>
      </c>
      <c r="X22" s="15" t="str">
        <f>IF('Model output'!S21="","",'Model output'!S21)</f>
        <v>Not identified</v>
      </c>
      <c r="Y22" t="str">
        <f>IF(OR('Model output'!S21="",ISNUMBER(SEARCH("Absent",'Model output'!S21)),ISNUMBER(SEARCH("Not identified",'Model output'!S21)),AND(ISNUMBER(SEARCH("No",'Model output'!S21)),NOT(ISNUMBER(SEARCH("carcinoma",'Model output'!S21)))),ISNUMBER(SEARCH("confined to the thyroid",'Model output'!S21)),ISNUMBER(SEARCH("negative",'Model output'!S21))),"negative",IF(Z22="positive","gETE", "positive"))</f>
        <v>negative</v>
      </c>
      <c r="Z22" t="str">
        <f>IF(OR('Model output'!S21="",ISNUMBER(SEARCH("Absent",'Model output'!S21)),ISNUMBER(SEARCH("Not identified",'Model output'!S21)),ISNUMBER(SEARCH("No",'Model output'!S21)),ISNUMBER(SEARCH("Minimal",'Model output'!S21)),ISNUMBER(SEARCH("negative",'Model output'!S21))),"negative",IF(OR(ISNUMBER(SEARCH("extensive",X22)),ISNUMBER(SEARCH("skeletal muscle",X22)),ISNUMBER(SEARCH("larynx",X22)),ISNUMBER(SEARCH("trachea",X22)),ISNUMBER(SEARCH("esophagus",X22)),ISNUMBER(SEARCH("recurrent laryngeal nerve",X22))),"positive","negative"))</f>
        <v>negative</v>
      </c>
      <c r="AA22" t="str">
        <f>IF('Model output'!T21="","",IF('Model output'!T21="Not mentioned", "No", "Yes"))</f>
        <v>Yes</v>
      </c>
      <c r="AB22" t="str">
        <f>IF(AA22&lt;&gt;"Yes","",IF(OR('Model output'!U21="",ISNUMBER(SEARCH("Not identified",'Model output'!U21))),"",'Model output'!U21))</f>
        <v>['NRAS codon 61']</v>
      </c>
      <c r="AC22" s="1" t="str">
        <f>IF(OR('Model output'!V21="", 'Model output'!V21="No", AND(ISERROR(SEARCH("Positive",'Model output'!V21)), ISNUMBER(SEARCH("Negative",'Model output'!V21))), AND(ISNUMBER(SEARCH("Uninvolved",'Model output'!V21)),NOT(ISNUMBER(SEARCH("margins involved",'Model output'!V21)))), ISNUMBER(SEARCH("not involved",'Model output'!V21)), ISNUMBER(SEARCH("None",'Model output'!V21)), ISNUMBER(SEARCH("Free",'Model output'!V21)), ISNUMBER(SEARCH("1 mm",'Model output'!V21)), ISNUMBER(SEARCH("0.1 CM",'Model output'!V21)), ISNUMBER(SEARCH("less than 0.2 mm",'Model output'!V21)), ISNUMBER(SEARCH("less than 0.5 mm",'Model output'!V21)), ISNUMBER(SEARCH("less than 1.0 mm",'Model output'!V21)), ISNUMBER(SEARCH("noted very close",'Model output'!V21)), ISNUMBER(SEARCH("abut",'Model output'!V21)), ISNUMBER(SEARCH("not mentioned",'Model output'!V21)), ISNUMBER(SEARCH("Cannot be assessed",'Model output'!V21)), ISNUMBER(SEARCH("Lymphocyte invasion - present",'Model output'!V21)), ISNUMBER(SEARCH("capsule",'Model output'!V21))), "negative", "positive")</f>
        <v>negative</v>
      </c>
      <c r="AE22" s="28" t="str" cm="1">
        <f t="array" aca="1" ref="AE22" ca="1">IF(OR(AC22="positive",Z22="positive",AND(OR(ISNUMBER(SEARCH("Follicular carcinoma",N22)),ISNUMBER(SEARCH("Follicular thyroid carcinoma",N22))),V22="extensive"),AND(AND(ISNUMBER(J22),J22&gt;0),AND(ISNUMBER(M22),M22&gt;3)),OR(H22="positive",AH22=1)),"high",IF(OR(ISNUMBER(SEARCH("lateral",G22,1)),ISNUMBER(SEARCH("positive",Y22,1)),ISNUMBER(SEARCH("tall",O22,1)),ISNUMBER(SEARCH("hobnail",O22,1)),ISNUMBER(SEARCH("cribriform",O22,1)),ISNUMBER(SEARCH("diffuse",O22,1)),ISNUMBER(SEARCH("columnar",O22,1)),ISNUMBER(SEARCH("solid",O22,1)),ISNUMBER(SEARCH("tall",N22,1)),ISNUMBER(SEARCH("hobnail",N22,1)),ISNUMBER(SEARCH("cribriform",N22,1)),ISNUMBER(SEARCH("diffuse",N22,1)),ISNUMBER(SEARCH("columnar",N22,1)),ISNUMBER(SEARCH("solid",N22,1)),AND(ISNUMBER(SEARCH("papillary",N22,1)),S22="positive"),AND(AND(ISNUMBER(J22),J22&gt;=5),M22=""),AND(AND(ISNUMBER(J22),J22&gt;=5),AND(ISNUMBER(M22),M22&gt;=1)),AND(ISNUMBER(SERACH("papillary",N22)),OR(Y22="positive",Z22="positive"), ISNUMBER(SEARCH("BRAF",AB22)))),"intermediate","low"))</f>
        <v>intermediate</v>
      </c>
      <c r="AF22" s="29" t="str">
        <f t="shared" si="2"/>
        <v>1b</v>
      </c>
      <c r="AG22" s="29" t="str">
        <f t="shared" si="3"/>
        <v>0</v>
      </c>
      <c r="AH22" s="29" t="str">
        <f t="shared" si="11"/>
        <v>0</v>
      </c>
      <c r="AI22" s="35" t="str">
        <f t="shared" si="12"/>
        <v>I</v>
      </c>
      <c r="AJ22" s="32" t="s">
        <v>714</v>
      </c>
      <c r="AK22" s="34" t="s">
        <v>932</v>
      </c>
      <c r="AL22" s="34" t="s">
        <v>933</v>
      </c>
      <c r="AM22" s="34" t="s">
        <v>936</v>
      </c>
      <c r="AN22" s="34" t="s">
        <v>66</v>
      </c>
      <c r="AO22" s="32">
        <f t="shared" ca="1" si="4"/>
        <v>1</v>
      </c>
      <c r="AP22" s="34">
        <f t="shared" si="5"/>
        <v>1</v>
      </c>
      <c r="AQ22" s="34">
        <f t="shared" si="6"/>
        <v>1</v>
      </c>
      <c r="AR22" s="34">
        <f t="shared" si="7"/>
        <v>1</v>
      </c>
      <c r="AS22" s="35">
        <f t="shared" si="8"/>
        <v>1</v>
      </c>
      <c r="AT22" s="1"/>
    </row>
    <row r="23" spans="1:46">
      <c r="A23" t="str">
        <f>'Model output'!A22</f>
        <v>TCGA-BJ-A2N9</v>
      </c>
      <c r="B23" s="26">
        <v>42</v>
      </c>
      <c r="C23" s="1" t="str">
        <f>IF(OR(ISNUMBER(SEARCH("0",'Model output'!D22)), ISNUMBER(SEARCH("1",'Model output'!D22)), ISNUMBER(SEARCH("1a",'Model output'!D22)), ISNUMBER(SEARCH("1b",'Model output'!D22)), ISNUMBER(SEARCH("2",'Model output'!D22)), ISNUMBER(SEARCH("3",'Model output'!D22)), ISNUMBER(SEARCH("4a",'Model output'!D22)), ISNUMBER(SEARCH("4b",'Model output'!D22))), IF(ISNUMBER(SEARCH("pT",'Model output'!D22)),IF(OR(ISNUMBER(SEARCH("a",'Model output'!D22)),ISNUMBER(SEARCH("b",'Model output'!D22))),MID(SUBSTITUTE('Model output'!D22," ",""),SEARCH("pT",'Model output'!D22)+2,2),MID(SUBSTITUTE('Model output'!D22," ",""),SEARCH("pT",'Model output'!D22)+2,1)),IF(ISNUMBER(SEARCH("T",'Model output'!D22)),IF(OR(ISNUMBER(SEARCH("a",'Model output'!D22)),ISNUMBER(SEARCH("b",'Model output'!D22))),MID(SUBSTITUTE('Model output'!D22," ",""),SEARCH("T",'Model output'!D22)+1,2),MID(SUBSTITUTE('Model output'!D22," ",""),SEARCH("T",'Model output'!D22)+1,1)),SUBSTITUTE('Model output'!D22," ",""))),"")</f>
        <v>2</v>
      </c>
      <c r="D23" s="1" t="str">
        <f>IF(ISNUMBER(SEARCH("lymph node",'Model output'!E22)),"1", IF(AND('Model output'!E22&lt;&gt;"",ISNUMBER('Model output'!E22),'Model output'!E22&gt;0),"1",IF(OR(ISNUMBER(SEARCH("0",'Model output'!E22)), ISNUMBER(SEARCH("1",'Model output'!E22)), ISNUMBER(SEARCH("1a",'Model output'!E22)), ISNUMBER(SEARCH("1b",'Model output'!E22)), ISNUMBER(SEARCH("X",'Model output'!E22))), IF(ISNUMBER(SEARCH("pN",'Model output'!E22)),IF(OR(ISNUMBER(SEARCH("a",'Model output'!E22)),ISNUMBER(SEARCH("b",'Model output'!E22))),MID(SUBSTITUTE('Model output'!E22," ",""),SEARCH("pN",'Model output'!E22)+2,2),MID(SUBSTITUTE('Model output'!E22," ",""),SEARCH("pN",'Model output'!E22)+2,1)),IF(ISNUMBER(SEARCH("N",'Model output'!E22)),IF(OR(ISNUMBER(SEARCH("a",'Model output'!E22)),ISNUMBER(SEARCH("b",'Model output'!E22))),MID(SUBSTITUTE('Model output'!E22," ",""),SEARCH("N",'Model output'!E22)+1,2),MID(SUBSTITUTE('Model output'!E22," ",""),SEARCH("N",'Model output'!E22)+1,1)),SUBSTITUTE('Model output'!E22," ",""))),"")))</f>
        <v>0</v>
      </c>
      <c r="E23" s="1" t="str">
        <f>IF(OR(ISNUMBER(SEARCH("Not applicable",'Model output'!F22)), ISNUMBER(SEARCH("N/A",'Model output'!F22))),"0",IF(OR(ISNUMBER(SEARCH("0",'Model output'!F22)), ISNUMBER(SEARCH("1",'Model output'!F22)), ISNUMBER(SEARCH("X",'Model output'!F22))), IF(ISNUMBER(SEARCH("pM",'Model output'!F22)),MID(SUBSTITUTE('Model output'!F22," ",""),SEARCH("pM",'Model output'!F22)+2,1),IF(ISNUMBER(SEARCH("M",'Model output'!F22)),MID(SUBSTITUTE('Model output'!F22," ",""),SEARCH("M",'Model output'!F22)+1,1),SUBSTITUTE('Model output'!F22," ",""))),""))</f>
        <v>0</v>
      </c>
      <c r="F23" t="str">
        <f t="shared" si="9"/>
        <v>negative</v>
      </c>
      <c r="G23" t="str">
        <f>IF(OR('Model output'!G22="",AND(ISNUMBER('Model output'!J22),'Model output'!J22&lt;1)),"",IF(OR(ISNUMBER(SEARCH("lateral",'Model output'!G22)),ISNUMBER(SEARCH("cervical",'Model output'!G22)),ISNUMBER(SEARCH("jugular",'Model output'!G22)),ISNUMBER(SEARCH("left neck",'Model output'!G22)),ISNUMBER(SEARCH("left anterior neck",'Model output'!G22)),ISNUMBER(SEARCH("left posterior neck",'Model output'!G22)),ISNUMBER(SEARCH("right neck",'Model output'!G22)),ISNUMBER(SEARCH("right anterior neck",'Model output'!G22)),ISNUMBER(SEARCH("right posterior neck",'Model output'!G22)),AND(ISNUMBER(SEARCH("level",'Model output'!G22)),OR(,ISNUMBER(SEARCH("II",'Model output'!G22)),ISNUMBER(SEARCH("two",'Model output'!G22)),AND(ISNUMBER(SEARCH("2",'Model output'!G22)),NOT(ISNUMBER(SEARCH("1 of 2",'Model output'!G22)))),ISNUMBER(SEARCH("III",'Model output'!G22)),AND(ISNUMBER(SEARCH("three",'Model output'!G22)),NOT(ISNUMBER(SEARCH("#3 (three)",'Model output'!G22)))),AND(ISNUMBER(SEARCH("3",'Model output'!G22)),NOT(ISNUMBER(SEARCH("#3 (three)",'Model output'!G22)))),ISNUMBER(SEARCH("IV",'Model output'!G22)),ISNUMBER(SEARCH("four",'Model output'!G22)),ISNUMBER(SEARCH("4",'Model output'!G22)),ISNUMBER(SEARCH("V ",'Model output'!G22)),ISNUMBER(SEARCH("five",'Model output'!G22)),ISNUMBER(SEARCH("5",'Model output'!G22))))), "lateral", "central"))</f>
        <v/>
      </c>
      <c r="H23" t="str">
        <f>IF('Model output'!H22="","negative",IF(OR(ISNUMBER(SEARCH("lymph node",'Model output'!H22)),ISNUMBER(SEARCH("gland",'Model output'!H22)),ISNUMBER(SEARCH("lobe",'Model output'!H22)),ISNUMBER(SEARCH("isthmus",'Model output'!H22)),ISNUMBER(SEARCH("mediastinum",'Model output'!H22)),ISNUMBER(SEARCH("Not mentioned",'Model output'!H22)), ISNUMBER(SEARCH("Not applicable",'Model output'!H22)), ISNUMBER(SEARCH("paratracheal",'Model output'!H22)),ISNUMBER(SEARCH("fibroadipose tissue",'Model output'!H22)),ISNUMBER(SEARCH("thyroid node",'Model output'!H22)),ISNUMBER(SEARCH("skeletal muscle",'Model output'!H22)),ISNUMBER(SEARCH("right",'Model output'!H22)),ISNUMBER(SEARCH("left",'Model output'!H22)),ISNUMBER(SEARCH("Not specified",'Model output'!H22)),ISNUMBER(SEARCH("N/A",'Model output'!H22))),"negative","positive"))</f>
        <v>negative</v>
      </c>
      <c r="I23">
        <f>IF(OR('Model output'!I22="",'Model output'!I22="Not answered",'Model output'!I22="Not mentioned"),"",IF(ISNUMBER('Model output'!I22),'Model output'!I22,1))</f>
        <v>11</v>
      </c>
      <c r="J23">
        <f>IF(OR('Model output'!J22="",'Model output'!J22="Not answered",'Model output'!J22="Not mentioned"),"",IF(AND(ISNUMBER('Model output'!J22),'Model output'!J22&lt;=I23),'Model output'!J22,IF(AND(ISNUMBER('Model output'!J22), 'Model output'!J22&gt;=DATE(2024,1,1)), MIN(DAY('Model output'!J22), MONTH('Model output'!J22), YEAR('Model output'!J22)), IF(ISNUMBER(SEARCH("0/",'Model output'!J22)),0,IF(ISNUMBER(SEARCH("/",'Model output'!J22)), VALUE(LEFT('Model output'!J22, SEARCH("/",'Model output'!J22)-1)),1)))))</f>
        <v>0</v>
      </c>
      <c r="K23" t="str" cm="1">
        <f t="array" ref="K23">IF(COUNT(FIND({0,1,2,3,4,5,6,7,8,9},'Model output'!K22))&gt;0,'Model output'!K22,"")</f>
        <v/>
      </c>
      <c r="L23" s="8" t="str">
        <f t="shared" si="1"/>
        <v/>
      </c>
      <c r="M23" t="str" cm="1">
        <f t="array" ref="M23">IF(L23="","",IF(ISNUMBER(SEARCH("cm",L23)),MAX(VALUE(SUBSTITUTE(_xlfn.FILTERXML("&lt;t&gt;&lt;s&gt;"&amp;SUBSTITUTE(L23,",","&lt;/s&gt;&lt;s&gt;")&amp;"&lt;/s&gt;&lt;/t&gt;","//s"),"cm",""))),MAX(VALUE(SUBSTITUTE(_xlfn.FILTERXML("&lt;t&gt;&lt;s&gt;"&amp;SUBSTITUTE(L23,",","&lt;/s&gt;&lt;s&gt;")&amp;"&lt;/s&gt;&lt;/t&gt;","//s"),"mm","")))/10))</f>
        <v/>
      </c>
      <c r="N23" t="str">
        <f>IF('Model output'!L22="","",'Model output'!L22)</f>
        <v>Papillary carcinoma, encapsulated follicular variant</v>
      </c>
      <c r="O23" t="str">
        <f>IF('Model output'!M22="","",'Model output'!M22)</f>
        <v/>
      </c>
      <c r="P23" t="str">
        <f>IF('Model output'!N22="","",'Model output'!N22)</f>
        <v>2.5 cm</v>
      </c>
      <c r="Q23" t="str">
        <f t="shared" si="10"/>
        <v>2.5cm</v>
      </c>
      <c r="R23" cm="1">
        <f t="array" ref="R23">IF(Q23="","",IF(ISNUMBER(SEARCH("cm",Q23)),MAX(VALUE(SUBSTITUTE(_xlfn.FILTERXML("&lt;t&gt;&lt;s&gt;"&amp;SUBSTITUTE(Q23,",","&lt;/s&gt;&lt;s&gt;")&amp;"&lt;/s&gt;&lt;/t&gt;","//s"),"cm",""))),MAX(VALUE(SUBSTITUTE(_xlfn.FILTERXML("&lt;t&gt;&lt;s&gt;"&amp;SUBSTITUTE(Q23,",","&lt;/s&gt;&lt;s&gt;")&amp;"&lt;/s&gt;&lt;/t&gt;","//s"),"mm","")))/10))</f>
        <v>2.5</v>
      </c>
      <c r="S23" t="str">
        <f>IF(OR('Model output'!P22="",ISNUMBER(SEARCH("Not identified", 'Model output'!P22)),ISNUMBER(SEARCH("Absent",'Model output'!P22)),AND(ISNUMBER(SEARCH("No",'Model output'!P22)),NOT(ISNUMBER(SEARCH("diagnostic",'Model output'!P22)))),ISNUMBER(SEARCH("Negative",'Model output'!P22))),"negative","positive")</f>
        <v>negative</v>
      </c>
      <c r="T23">
        <f>IF('Model output'!O22="","",'Model output'!O22)</f>
        <v>1</v>
      </c>
      <c r="U23" t="str">
        <f>IF('Model output'!Q22&lt;&gt;"",'Model output'!Q22,IF('Classification result'!S23="positive",IF(ISNUMBER(SEARCH("single",'Model output'!P22)),1,IF(OR(ISNUMBER(SEARCH("&lt;4",'Model output'!P22)),ISNUMBER(SEARCH("&lt; 4",'Model output'!P22)),ISNUMBER(SEARCH("less than 4",'Model output'!P22))),"&lt;4",IF(OR(ISNUMBER(SEARCH("&gt;4",'Model output'!P22)),ISNUMBER(SEARCH("&gt; 4",'Model output'!P22)),ISNUMBER(SEARCH("4 or more",'Model output'!P22))),"&gt;4",""))), ""))</f>
        <v/>
      </c>
      <c r="V23" t="str">
        <f>IF(S23="negative","",IF(OR(ISNUMBER(SEARCH("Focal",'Model output'!P22)),'Classification result'!U23&lt;4,ISNUMBER(SEARCH("Focal",'Classification result'!U23)),ISNUMBER(SEARCH("&lt;4",'Classification result'!U23)),ISNUMBER(SEARCH("&lt; 4",'Classification result'!U23))),"minimal", IF(OR(ISNUMBER(SEARCH("Extensive",'Model output'!P22)),ISNUMBER(SEARCH("Extensive",'Classification result'!U23)),ISNUMBER(SEARCH("&gt;4",'Classification result'!U23)),ISNUMBER(SEARCH("&gt; 4",'Classification result'!U23)),ISNUMBER(SEARCH("4 or more",'Classification result'!U23))),"extensive","")))</f>
        <v/>
      </c>
      <c r="W23" t="str">
        <f>IF(OR('Model output'!R22="",ISNUMBER(SEARCH("Not identified", 'Model output'!R22)),ISNUMBER(SEARCH("Absent",'Model output'!R22)),ISNUMBER(SEARCH("No",'Model output'!R22)),ISNUMBER(SEARCH("Negative",'Model output'!R22)),ISNUMBER(SEARCH("None seen",'Model output'!R22)),ISNUMBER(SEARCH("Free",'Model output'!R22)),ISNUMBER(SEARCH("Cannot be assessed",'Model output'!R22))),"negative","positive")</f>
        <v>negative</v>
      </c>
      <c r="X23" s="15" t="str">
        <f>IF('Model output'!S22="","",'Model output'!S22)</f>
        <v>Not identified</v>
      </c>
      <c r="Y23" t="str">
        <f>IF(OR('Model output'!S22="",ISNUMBER(SEARCH("Absent",'Model output'!S22)),ISNUMBER(SEARCH("Not identified",'Model output'!S22)),AND(ISNUMBER(SEARCH("No",'Model output'!S22)),NOT(ISNUMBER(SEARCH("carcinoma",'Model output'!S22)))),ISNUMBER(SEARCH("confined to the thyroid",'Model output'!S22)),ISNUMBER(SEARCH("negative",'Model output'!S22))),"negative",IF(Z23="positive","gETE", "positive"))</f>
        <v>negative</v>
      </c>
      <c r="Z23" t="str">
        <f>IF(OR('Model output'!S22="",ISNUMBER(SEARCH("Absent",'Model output'!S22)),ISNUMBER(SEARCH("Not identified",'Model output'!S22)),ISNUMBER(SEARCH("No",'Model output'!S22)),ISNUMBER(SEARCH("Minimal",'Model output'!S22)),ISNUMBER(SEARCH("negative",'Model output'!S22))),"negative",IF(OR(ISNUMBER(SEARCH("extensive",X23)),ISNUMBER(SEARCH("skeletal muscle",X23)),ISNUMBER(SEARCH("larynx",X23)),ISNUMBER(SEARCH("trachea",X23)),ISNUMBER(SEARCH("esophagus",X23)),ISNUMBER(SEARCH("recurrent laryngeal nerve",X23))),"positive","negative"))</f>
        <v>negative</v>
      </c>
      <c r="AA23" t="str">
        <f>IF('Model output'!T22="","",IF('Model output'!T22="Not mentioned", "No", "Yes"))</f>
        <v/>
      </c>
      <c r="AB23" t="str">
        <f>IF(AA23&lt;&gt;"Yes","",IF(OR('Model output'!U22="",ISNUMBER(SEARCH("Not identified",'Model output'!U22))),"",'Model output'!U22))</f>
        <v/>
      </c>
      <c r="AC23" s="1" t="str">
        <f>IF(OR('Model output'!V22="", 'Model output'!V22="No", AND(ISERROR(SEARCH("Positive",'Model output'!V22)), ISNUMBER(SEARCH("Negative",'Model output'!V22))), AND(ISNUMBER(SEARCH("Uninvolved",'Model output'!V22)),NOT(ISNUMBER(SEARCH("margins involved",'Model output'!V22)))), ISNUMBER(SEARCH("not involved",'Model output'!V22)), ISNUMBER(SEARCH("None",'Model output'!V22)), ISNUMBER(SEARCH("Free",'Model output'!V22)), ISNUMBER(SEARCH("1 mm",'Model output'!V22)), ISNUMBER(SEARCH("0.1 CM",'Model output'!V22)), ISNUMBER(SEARCH("less than 0.2 mm",'Model output'!V22)), ISNUMBER(SEARCH("less than 0.5 mm",'Model output'!V22)), ISNUMBER(SEARCH("less than 1.0 mm",'Model output'!V22)), ISNUMBER(SEARCH("noted very close",'Model output'!V22)), ISNUMBER(SEARCH("abut",'Model output'!V22)), ISNUMBER(SEARCH("not mentioned",'Model output'!V22)), ISNUMBER(SEARCH("Cannot be assessed",'Model output'!V22)), ISNUMBER(SEARCH("Lymphocyte invasion - present",'Model output'!V22)), ISNUMBER(SEARCH("capsule",'Model output'!V22))), "negative", "positive")</f>
        <v>negative</v>
      </c>
      <c r="AE23" s="28" t="str" cm="1">
        <f t="array" aca="1" ref="AE23" ca="1">IF(OR(AC23="positive",Z23="positive",AND(OR(ISNUMBER(SEARCH("Follicular carcinoma",N23)),ISNUMBER(SEARCH("Follicular thyroid carcinoma",N23))),V23="extensive"),AND(AND(ISNUMBER(J23),J23&gt;0),AND(ISNUMBER(M23),M23&gt;3)),OR(H23="positive",AH23=1)),"high",IF(OR(ISNUMBER(SEARCH("lateral",G23,1)),ISNUMBER(SEARCH("positive",Y23,1)),ISNUMBER(SEARCH("tall",O23,1)),ISNUMBER(SEARCH("hobnail",O23,1)),ISNUMBER(SEARCH("cribriform",O23,1)),ISNUMBER(SEARCH("diffuse",O23,1)),ISNUMBER(SEARCH("columnar",O23,1)),ISNUMBER(SEARCH("solid",O23,1)),ISNUMBER(SEARCH("tall",N23,1)),ISNUMBER(SEARCH("hobnail",N23,1)),ISNUMBER(SEARCH("cribriform",N23,1)),ISNUMBER(SEARCH("diffuse",N23,1)),ISNUMBER(SEARCH("columnar",N23,1)),ISNUMBER(SEARCH("solid",N23,1)),AND(ISNUMBER(SEARCH("papillary",N23,1)),S23="positive"),AND(AND(ISNUMBER(J23),J23&gt;=5),M23=""),AND(AND(ISNUMBER(J23),J23&gt;=5),AND(ISNUMBER(M23),M23&gt;=1)),AND(ISNUMBER(SERACH("papillary",N23)),OR(Y23="positive",Z23="positive"), ISNUMBER(SEARCH("BRAF",AB23)))),"intermediate","low"))</f>
        <v>low</v>
      </c>
      <c r="AF23" s="29" t="str">
        <f t="shared" si="2"/>
        <v>2</v>
      </c>
      <c r="AG23" s="29" t="str">
        <f t="shared" si="3"/>
        <v>0</v>
      </c>
      <c r="AH23" s="29" t="str">
        <f t="shared" si="11"/>
        <v>0</v>
      </c>
      <c r="AI23" s="35" t="str">
        <f t="shared" si="12"/>
        <v>I</v>
      </c>
      <c r="AJ23" s="32" t="s">
        <v>713</v>
      </c>
      <c r="AK23" s="34" t="s">
        <v>935</v>
      </c>
      <c r="AL23" s="34" t="s">
        <v>933</v>
      </c>
      <c r="AM23" s="34" t="s">
        <v>936</v>
      </c>
      <c r="AN23" s="34" t="s">
        <v>66</v>
      </c>
      <c r="AO23" s="32">
        <f t="shared" ca="1" si="4"/>
        <v>1</v>
      </c>
      <c r="AP23" s="34">
        <f t="shared" si="5"/>
        <v>1</v>
      </c>
      <c r="AQ23" s="34">
        <f t="shared" si="6"/>
        <v>1</v>
      </c>
      <c r="AR23" s="34">
        <f t="shared" si="7"/>
        <v>1</v>
      </c>
      <c r="AS23" s="35">
        <f t="shared" si="8"/>
        <v>1</v>
      </c>
      <c r="AT23" s="1"/>
    </row>
    <row r="24" spans="1:46">
      <c r="A24" t="str">
        <f>'Model output'!A23</f>
        <v>TCGA-BJ-A2NA</v>
      </c>
      <c r="B24" s="26">
        <v>77</v>
      </c>
      <c r="C24" s="1" t="str">
        <f>IF(OR(ISNUMBER(SEARCH("0",'Model output'!D23)), ISNUMBER(SEARCH("1",'Model output'!D23)), ISNUMBER(SEARCH("1a",'Model output'!D23)), ISNUMBER(SEARCH("1b",'Model output'!D23)), ISNUMBER(SEARCH("2",'Model output'!D23)), ISNUMBER(SEARCH("3",'Model output'!D23)), ISNUMBER(SEARCH("4a",'Model output'!D23)), ISNUMBER(SEARCH("4b",'Model output'!D23))), IF(ISNUMBER(SEARCH("pT",'Model output'!D23)),IF(OR(ISNUMBER(SEARCH("a",'Model output'!D23)),ISNUMBER(SEARCH("b",'Model output'!D23))),MID(SUBSTITUTE('Model output'!D23," ",""),SEARCH("pT",'Model output'!D23)+2,2),MID(SUBSTITUTE('Model output'!D23," ",""),SEARCH("pT",'Model output'!D23)+2,1)),IF(ISNUMBER(SEARCH("T",'Model output'!D23)),IF(OR(ISNUMBER(SEARCH("a",'Model output'!D23)),ISNUMBER(SEARCH("b",'Model output'!D23))),MID(SUBSTITUTE('Model output'!D23," ",""),SEARCH("T",'Model output'!D23)+1,2),MID(SUBSTITUTE('Model output'!D23," ",""),SEARCH("T",'Model output'!D23)+1,1)),SUBSTITUTE('Model output'!D23," ",""))),"")</f>
        <v>3</v>
      </c>
      <c r="D24" s="1" t="str">
        <f>IF(ISNUMBER(SEARCH("lymph node",'Model output'!E23)),"1", IF(AND('Model output'!E23&lt;&gt;"",ISNUMBER('Model output'!E23),'Model output'!E23&gt;0),"1",IF(OR(ISNUMBER(SEARCH("0",'Model output'!E23)), ISNUMBER(SEARCH("1",'Model output'!E23)), ISNUMBER(SEARCH("1a",'Model output'!E23)), ISNUMBER(SEARCH("1b",'Model output'!E23)), ISNUMBER(SEARCH("X",'Model output'!E23))), IF(ISNUMBER(SEARCH("pN",'Model output'!E23)),IF(OR(ISNUMBER(SEARCH("a",'Model output'!E23)),ISNUMBER(SEARCH("b",'Model output'!E23))),MID(SUBSTITUTE('Model output'!E23," ",""),SEARCH("pN",'Model output'!E23)+2,2),MID(SUBSTITUTE('Model output'!E23," ",""),SEARCH("pN",'Model output'!E23)+2,1)),IF(ISNUMBER(SEARCH("N",'Model output'!E23)),IF(OR(ISNUMBER(SEARCH("a",'Model output'!E23)),ISNUMBER(SEARCH("b",'Model output'!E23))),MID(SUBSTITUTE('Model output'!E23," ",""),SEARCH("N",'Model output'!E23)+1,2),MID(SUBSTITUTE('Model output'!E23," ",""),SEARCH("N",'Model output'!E23)+1,1)),SUBSTITUTE('Model output'!E23," ",""))),"")))</f>
        <v>0</v>
      </c>
      <c r="E24" s="1" t="str">
        <f>IF(OR(ISNUMBER(SEARCH("Not applicable",'Model output'!F23)), ISNUMBER(SEARCH("N/A",'Model output'!F23))),"0",IF(OR(ISNUMBER(SEARCH("0",'Model output'!F23)), ISNUMBER(SEARCH("1",'Model output'!F23)), ISNUMBER(SEARCH("X",'Model output'!F23))), IF(ISNUMBER(SEARCH("pM",'Model output'!F23)),MID(SUBSTITUTE('Model output'!F23," ",""),SEARCH("pM",'Model output'!F23)+2,1),IF(ISNUMBER(SEARCH("M",'Model output'!F23)),MID(SUBSTITUTE('Model output'!F23," ",""),SEARCH("M",'Model output'!F23)+1,1),SUBSTITUTE('Model output'!F23," ",""))),""))</f>
        <v>0</v>
      </c>
      <c r="F24" t="str">
        <f t="shared" si="9"/>
        <v>negative</v>
      </c>
      <c r="G24" t="str">
        <f>IF(OR('Model output'!G23="",AND(ISNUMBER('Model output'!J23),'Model output'!J23&lt;1)),"",IF(OR(ISNUMBER(SEARCH("lateral",'Model output'!G23)),ISNUMBER(SEARCH("cervical",'Model output'!G23)),ISNUMBER(SEARCH("jugular",'Model output'!G23)),ISNUMBER(SEARCH("left neck",'Model output'!G23)),ISNUMBER(SEARCH("left anterior neck",'Model output'!G23)),ISNUMBER(SEARCH("left posterior neck",'Model output'!G23)),ISNUMBER(SEARCH("right neck",'Model output'!G23)),ISNUMBER(SEARCH("right anterior neck",'Model output'!G23)),ISNUMBER(SEARCH("right posterior neck",'Model output'!G23)),AND(ISNUMBER(SEARCH("level",'Model output'!G23)),OR(,ISNUMBER(SEARCH("II",'Model output'!G23)),ISNUMBER(SEARCH("two",'Model output'!G23)),AND(ISNUMBER(SEARCH("2",'Model output'!G23)),NOT(ISNUMBER(SEARCH("1 of 2",'Model output'!G23)))),ISNUMBER(SEARCH("III",'Model output'!G23)),AND(ISNUMBER(SEARCH("three",'Model output'!G23)),NOT(ISNUMBER(SEARCH("#3 (three)",'Model output'!G23)))),AND(ISNUMBER(SEARCH("3",'Model output'!G23)),NOT(ISNUMBER(SEARCH("#3 (three)",'Model output'!G23)))),ISNUMBER(SEARCH("IV",'Model output'!G23)),ISNUMBER(SEARCH("four",'Model output'!G23)),ISNUMBER(SEARCH("4",'Model output'!G23)),ISNUMBER(SEARCH("V ",'Model output'!G23)),ISNUMBER(SEARCH("five",'Model output'!G23)),ISNUMBER(SEARCH("5",'Model output'!G23))))), "lateral", "central"))</f>
        <v/>
      </c>
      <c r="H24" t="str">
        <f>IF('Model output'!H23="","negative",IF(OR(ISNUMBER(SEARCH("lymph node",'Model output'!H23)),ISNUMBER(SEARCH("gland",'Model output'!H23)),ISNUMBER(SEARCH("lobe",'Model output'!H23)),ISNUMBER(SEARCH("isthmus",'Model output'!H23)),ISNUMBER(SEARCH("mediastinum",'Model output'!H23)),ISNUMBER(SEARCH("Not mentioned",'Model output'!H23)), ISNUMBER(SEARCH("Not applicable",'Model output'!H23)), ISNUMBER(SEARCH("paratracheal",'Model output'!H23)),ISNUMBER(SEARCH("fibroadipose tissue",'Model output'!H23)),ISNUMBER(SEARCH("thyroid node",'Model output'!H23)),ISNUMBER(SEARCH("skeletal muscle",'Model output'!H23)),ISNUMBER(SEARCH("right",'Model output'!H23)),ISNUMBER(SEARCH("left",'Model output'!H23)),ISNUMBER(SEARCH("Not specified",'Model output'!H23)),ISNUMBER(SEARCH("N/A",'Model output'!H23))),"negative","positive"))</f>
        <v>negative</v>
      </c>
      <c r="I24">
        <f>IF(OR('Model output'!I23="",'Model output'!I23="Not answered",'Model output'!I23="Not mentioned"),"",IF(ISNUMBER('Model output'!I23),'Model output'!I23,1))</f>
        <v>1</v>
      </c>
      <c r="J24">
        <f>IF(OR('Model output'!J23="",'Model output'!J23="Not answered",'Model output'!J23="Not mentioned"),"",IF(AND(ISNUMBER('Model output'!J23),'Model output'!J23&lt;=I24),'Model output'!J23,IF(AND(ISNUMBER('Model output'!J23), 'Model output'!J23&gt;=DATE(2024,1,1)), MIN(DAY('Model output'!J23), MONTH('Model output'!J23), YEAR('Model output'!J23)), IF(ISNUMBER(SEARCH("0/",'Model output'!J23)),0,IF(ISNUMBER(SEARCH("/",'Model output'!J23)), VALUE(LEFT('Model output'!J23, SEARCH("/",'Model output'!J23)-1)),1)))))</f>
        <v>0</v>
      </c>
      <c r="K24" t="str" cm="1">
        <f t="array" ref="K24">IF(COUNT(FIND({0,1,2,3,4,5,6,7,8,9},'Model output'!K23))&gt;0,'Model output'!K23,"")</f>
        <v/>
      </c>
      <c r="L24" s="8" t="str">
        <f t="shared" si="1"/>
        <v/>
      </c>
      <c r="M24" t="str" cm="1">
        <f t="array" ref="M24">IF(L24="","",IF(ISNUMBER(SEARCH("cm",L24)),MAX(VALUE(SUBSTITUTE(_xlfn.FILTERXML("&lt;t&gt;&lt;s&gt;"&amp;SUBSTITUTE(L24,",","&lt;/s&gt;&lt;s&gt;")&amp;"&lt;/s&gt;&lt;/t&gt;","//s"),"cm",""))),MAX(VALUE(SUBSTITUTE(_xlfn.FILTERXML("&lt;t&gt;&lt;s&gt;"&amp;SUBSTITUTE(L24,",","&lt;/s&gt;&lt;s&gt;")&amp;"&lt;/s&gt;&lt;/t&gt;","//s"),"mm","")))/10))</f>
        <v/>
      </c>
      <c r="N24" t="str">
        <f>IF('Model output'!L23="","",'Model output'!L23)</f>
        <v>Papillary</v>
      </c>
      <c r="O24" t="str">
        <f>IF('Model output'!M23="","",'Model output'!M23)</f>
        <v>Conventional with focal tall cell features</v>
      </c>
      <c r="P24" t="str">
        <f>IF('Model output'!N23="","",'Model output'!N23)</f>
        <v>1.5 cm</v>
      </c>
      <c r="Q24" t="str">
        <f t="shared" si="10"/>
        <v>1.5cm</v>
      </c>
      <c r="R24" cm="1">
        <f t="array" ref="R24">IF(Q24="","",IF(ISNUMBER(SEARCH("cm",Q24)),MAX(VALUE(SUBSTITUTE(_xlfn.FILTERXML("&lt;t&gt;&lt;s&gt;"&amp;SUBSTITUTE(Q24,",","&lt;/s&gt;&lt;s&gt;")&amp;"&lt;/s&gt;&lt;/t&gt;","//s"),"cm",""))),MAX(VALUE(SUBSTITUTE(_xlfn.FILTERXML("&lt;t&gt;&lt;s&gt;"&amp;SUBSTITUTE(Q24,",","&lt;/s&gt;&lt;s&gt;")&amp;"&lt;/s&gt;&lt;/t&gt;","//s"),"mm","")))/10))</f>
        <v>1.5</v>
      </c>
      <c r="S24" t="str">
        <f>IF(OR('Model output'!P23="",ISNUMBER(SEARCH("Not identified", 'Model output'!P23)),ISNUMBER(SEARCH("Absent",'Model output'!P23)),AND(ISNUMBER(SEARCH("No",'Model output'!P23)),NOT(ISNUMBER(SEARCH("diagnostic",'Model output'!P23)))),ISNUMBER(SEARCH("Negative",'Model output'!P23))),"negative","positive")</f>
        <v>negative</v>
      </c>
      <c r="T24" t="str">
        <f>IF('Model output'!O23="","",'Model output'!O23)</f>
        <v>At least 7 foci</v>
      </c>
      <c r="U24" t="str">
        <f>IF('Model output'!Q23&lt;&gt;"",'Model output'!Q23,IF('Classification result'!S24="positive",IF(ISNUMBER(SEARCH("single",'Model output'!P23)),1,IF(OR(ISNUMBER(SEARCH("&lt;4",'Model output'!P23)),ISNUMBER(SEARCH("&lt; 4",'Model output'!P23)),ISNUMBER(SEARCH("less than 4",'Model output'!P23))),"&lt;4",IF(OR(ISNUMBER(SEARCH("&gt;4",'Model output'!P23)),ISNUMBER(SEARCH("&gt; 4",'Model output'!P23)),ISNUMBER(SEARCH("4 or more",'Model output'!P23))),"&gt;4",""))), ""))</f>
        <v/>
      </c>
      <c r="V24" t="str">
        <f>IF(S24="negative","",IF(OR(ISNUMBER(SEARCH("Focal",'Model output'!P23)),'Classification result'!U24&lt;4,ISNUMBER(SEARCH("Focal",'Classification result'!U24)),ISNUMBER(SEARCH("&lt;4",'Classification result'!U24)),ISNUMBER(SEARCH("&lt; 4",'Classification result'!U24))),"minimal", IF(OR(ISNUMBER(SEARCH("Extensive",'Model output'!P23)),ISNUMBER(SEARCH("Extensive",'Classification result'!U24)),ISNUMBER(SEARCH("&gt;4",'Classification result'!U24)),ISNUMBER(SEARCH("&gt; 4",'Classification result'!U24)),ISNUMBER(SEARCH("4 or more",'Classification result'!U24))),"extensive","")))</f>
        <v/>
      </c>
      <c r="W24" t="str">
        <f>IF(OR('Model output'!R23="",ISNUMBER(SEARCH("Not identified", 'Model output'!R23)),ISNUMBER(SEARCH("Absent",'Model output'!R23)),ISNUMBER(SEARCH("No",'Model output'!R23)),ISNUMBER(SEARCH("Negative",'Model output'!R23)),ISNUMBER(SEARCH("None seen",'Model output'!R23)),ISNUMBER(SEARCH("Free",'Model output'!R23)),ISNUMBER(SEARCH("Cannot be assessed",'Model output'!R23))),"negative","positive")</f>
        <v>positive</v>
      </c>
      <c r="X24" s="15" t="str">
        <f>IF('Model output'!S23="","",'Model output'!S23)</f>
        <v>MICROSCOPIC EXTRATHYROIDAL EXTENSION PRESENT.</v>
      </c>
      <c r="Y24" t="str">
        <f>IF(OR('Model output'!S23="",ISNUMBER(SEARCH("Absent",'Model output'!S23)),ISNUMBER(SEARCH("Not identified",'Model output'!S23)),AND(ISNUMBER(SEARCH("No",'Model output'!S23)),NOT(ISNUMBER(SEARCH("carcinoma",'Model output'!S23)))),ISNUMBER(SEARCH("confined to the thyroid",'Model output'!S23)),ISNUMBER(SEARCH("negative",'Model output'!S23))),"negative",IF(Z24="positive","gETE", "positive"))</f>
        <v>positive</v>
      </c>
      <c r="Z24" t="str">
        <f>IF(OR('Model output'!S23="",ISNUMBER(SEARCH("Absent",'Model output'!S23)),ISNUMBER(SEARCH("Not identified",'Model output'!S23)),ISNUMBER(SEARCH("No",'Model output'!S23)),ISNUMBER(SEARCH("Minimal",'Model output'!S23)),ISNUMBER(SEARCH("negative",'Model output'!S23))),"negative",IF(OR(ISNUMBER(SEARCH("extensive",X24)),ISNUMBER(SEARCH("skeletal muscle",X24)),ISNUMBER(SEARCH("larynx",X24)),ISNUMBER(SEARCH("trachea",X24)),ISNUMBER(SEARCH("esophagus",X24)),ISNUMBER(SEARCH("recurrent laryngeal nerve",X24))),"positive","negative"))</f>
        <v>negative</v>
      </c>
      <c r="AA24" t="str">
        <f>IF('Model output'!T23="","",IF('Model output'!T23="Not mentioned", "No", "Yes"))</f>
        <v>Yes</v>
      </c>
      <c r="AB24" t="str">
        <f>IF(AA24&lt;&gt;"Yes","",IF(OR('Model output'!U23="",ISNUMBER(SEARCH("Not identified",'Model output'!U23))),"",'Model output'!U23))</f>
        <v>Identified</v>
      </c>
      <c r="AC24" s="1" t="str">
        <f>IF(OR('Model output'!V23="", 'Model output'!V23="No", AND(ISERROR(SEARCH("Positive",'Model output'!V23)), ISNUMBER(SEARCH("Negative",'Model output'!V23))), AND(ISNUMBER(SEARCH("Uninvolved",'Model output'!V23)),NOT(ISNUMBER(SEARCH("margins involved",'Model output'!V23)))), ISNUMBER(SEARCH("not involved",'Model output'!V23)), ISNUMBER(SEARCH("None",'Model output'!V23)), ISNUMBER(SEARCH("Free",'Model output'!V23)), ISNUMBER(SEARCH("1 mm",'Model output'!V23)), ISNUMBER(SEARCH("0.1 CM",'Model output'!V23)), ISNUMBER(SEARCH("less than 0.2 mm",'Model output'!V23)), ISNUMBER(SEARCH("less than 0.5 mm",'Model output'!V23)), ISNUMBER(SEARCH("less than 1.0 mm",'Model output'!V23)), ISNUMBER(SEARCH("noted very close",'Model output'!V23)), ISNUMBER(SEARCH("abut",'Model output'!V23)), ISNUMBER(SEARCH("not mentioned",'Model output'!V23)), ISNUMBER(SEARCH("Cannot be assessed",'Model output'!V23)), ISNUMBER(SEARCH("Lymphocyte invasion - present",'Model output'!V23)), ISNUMBER(SEARCH("capsule",'Model output'!V23))), "negative", "positive")</f>
        <v>positive</v>
      </c>
      <c r="AE24" s="28" t="str" cm="1">
        <f t="array" ref="AE24">IF(OR(AC24="positive",Z24="positive",AND(OR(ISNUMBER(SEARCH("Follicular carcinoma",N24)),ISNUMBER(SEARCH("Follicular thyroid carcinoma",N24))),V24="extensive"),AND(AND(ISNUMBER(J24),J24&gt;0),AND(ISNUMBER(M24),M24&gt;3)),OR(H24="positive",AH24=1)),"high",IF(OR(ISNUMBER(SEARCH("lateral",G24,1)),ISNUMBER(SEARCH("positive",Y24,1)),ISNUMBER(SEARCH("tall",O24,1)),ISNUMBER(SEARCH("hobnail",O24,1)),ISNUMBER(SEARCH("cribriform",O24,1)),ISNUMBER(SEARCH("diffuse",O24,1)),ISNUMBER(SEARCH("columnar",O24,1)),ISNUMBER(SEARCH("solid",O24,1)),ISNUMBER(SEARCH("tall",N24,1)),ISNUMBER(SEARCH("hobnail",N24,1)),ISNUMBER(SEARCH("cribriform",N24,1)),ISNUMBER(SEARCH("diffuse",N24,1)),ISNUMBER(SEARCH("columnar",N24,1)),ISNUMBER(SEARCH("solid",N24,1)),AND(ISNUMBER(SEARCH("papillary",N24,1)),S24="positive"),AND(AND(ISNUMBER(J24),J24&gt;=5),M24=""),AND(AND(ISNUMBER(J24),J24&gt;=5),AND(ISNUMBER(M24),M24&gt;=1)),AND(ISNUMBER(SERACH("papillary",N24)),OR(Y24="positive",Z24="positive"), ISNUMBER(SEARCH("BRAF",AB24)))),"intermediate","low"))</f>
        <v>high</v>
      </c>
      <c r="AF24" s="29" t="str">
        <f t="shared" si="2"/>
        <v>1b</v>
      </c>
      <c r="AG24" s="29" t="str">
        <f t="shared" si="3"/>
        <v>0</v>
      </c>
      <c r="AH24" s="29" t="str">
        <f t="shared" si="11"/>
        <v>0</v>
      </c>
      <c r="AI24" s="35" t="str">
        <f t="shared" si="12"/>
        <v>I</v>
      </c>
      <c r="AJ24" s="32" t="s">
        <v>711</v>
      </c>
      <c r="AK24" s="34" t="s">
        <v>932</v>
      </c>
      <c r="AL24" s="34" t="s">
        <v>933</v>
      </c>
      <c r="AM24" s="34" t="s">
        <v>936</v>
      </c>
      <c r="AN24" s="34" t="s">
        <v>66</v>
      </c>
      <c r="AO24" s="32">
        <f t="shared" si="4"/>
        <v>1</v>
      </c>
      <c r="AP24" s="34">
        <f t="shared" si="5"/>
        <v>1</v>
      </c>
      <c r="AQ24" s="34">
        <f t="shared" si="6"/>
        <v>1</v>
      </c>
      <c r="AR24" s="34">
        <f t="shared" si="7"/>
        <v>1</v>
      </c>
      <c r="AS24" s="35">
        <f t="shared" si="8"/>
        <v>1</v>
      </c>
      <c r="AT24" s="1"/>
    </row>
    <row r="25" spans="1:46">
      <c r="A25" t="str">
        <f>'Model output'!A24</f>
        <v>TCGA-BJ-A2P4</v>
      </c>
      <c r="B25" s="26">
        <v>29</v>
      </c>
      <c r="C25" s="1" t="str">
        <f>IF(OR(ISNUMBER(SEARCH("0",'Model output'!D24)), ISNUMBER(SEARCH("1",'Model output'!D24)), ISNUMBER(SEARCH("1a",'Model output'!D24)), ISNUMBER(SEARCH("1b",'Model output'!D24)), ISNUMBER(SEARCH("2",'Model output'!D24)), ISNUMBER(SEARCH("3",'Model output'!D24)), ISNUMBER(SEARCH("4a",'Model output'!D24)), ISNUMBER(SEARCH("4b",'Model output'!D24))), IF(ISNUMBER(SEARCH("pT",'Model output'!D24)),IF(OR(ISNUMBER(SEARCH("a",'Model output'!D24)),ISNUMBER(SEARCH("b",'Model output'!D24))),MID(SUBSTITUTE('Model output'!D24," ",""),SEARCH("pT",'Model output'!D24)+2,2),MID(SUBSTITUTE('Model output'!D24," ",""),SEARCH("pT",'Model output'!D24)+2,1)),IF(ISNUMBER(SEARCH("T",'Model output'!D24)),IF(OR(ISNUMBER(SEARCH("a",'Model output'!D24)),ISNUMBER(SEARCH("b",'Model output'!D24))),MID(SUBSTITUTE('Model output'!D24," ",""),SEARCH("T",'Model output'!D24)+1,2),MID(SUBSTITUTE('Model output'!D24," ",""),SEARCH("T",'Model output'!D24)+1,1)),SUBSTITUTE('Model output'!D24," ",""))),"")</f>
        <v>2</v>
      </c>
      <c r="D25" s="1" t="str">
        <f>IF(ISNUMBER(SEARCH("lymph node",'Model output'!E24)),"1", IF(AND('Model output'!E24&lt;&gt;"",ISNUMBER('Model output'!E24),'Model output'!E24&gt;0),"1",IF(OR(ISNUMBER(SEARCH("0",'Model output'!E24)), ISNUMBER(SEARCH("1",'Model output'!E24)), ISNUMBER(SEARCH("1a",'Model output'!E24)), ISNUMBER(SEARCH("1b",'Model output'!E24)), ISNUMBER(SEARCH("X",'Model output'!E24))), IF(ISNUMBER(SEARCH("pN",'Model output'!E24)),IF(OR(ISNUMBER(SEARCH("a",'Model output'!E24)),ISNUMBER(SEARCH("b",'Model output'!E24))),MID(SUBSTITUTE('Model output'!E24," ",""),SEARCH("pN",'Model output'!E24)+2,2),MID(SUBSTITUTE('Model output'!E24," ",""),SEARCH("pN",'Model output'!E24)+2,1)),IF(ISNUMBER(SEARCH("N",'Model output'!E24)),IF(OR(ISNUMBER(SEARCH("a",'Model output'!E24)),ISNUMBER(SEARCH("b",'Model output'!E24))),MID(SUBSTITUTE('Model output'!E24," ",""),SEARCH("N",'Model output'!E24)+1,2),MID(SUBSTITUTE('Model output'!E24," ",""),SEARCH("N",'Model output'!E24)+1,1)),SUBSTITUTE('Model output'!E24," ",""))),"")))</f>
        <v>X</v>
      </c>
      <c r="E25" s="1" t="str">
        <f>IF(OR(ISNUMBER(SEARCH("Not applicable",'Model output'!F24)), ISNUMBER(SEARCH("N/A",'Model output'!F24))),"0",IF(OR(ISNUMBER(SEARCH("0",'Model output'!F24)), ISNUMBER(SEARCH("1",'Model output'!F24)), ISNUMBER(SEARCH("X",'Model output'!F24))), IF(ISNUMBER(SEARCH("pM",'Model output'!F24)),MID(SUBSTITUTE('Model output'!F24," ",""),SEARCH("pM",'Model output'!F24)+2,1),IF(ISNUMBER(SEARCH("M",'Model output'!F24)),MID(SUBSTITUTE('Model output'!F24," ",""),SEARCH("M",'Model output'!F24)+1,1),SUBSTITUTE('Model output'!F24," ",""))),""))</f>
        <v/>
      </c>
      <c r="F25" t="str">
        <f t="shared" si="9"/>
        <v>negative</v>
      </c>
      <c r="G25" t="str">
        <f>IF(OR('Model output'!G24="",AND(ISNUMBER('Model output'!J24),'Model output'!J24&lt;1)),"",IF(OR(ISNUMBER(SEARCH("lateral",'Model output'!G24)),ISNUMBER(SEARCH("cervical",'Model output'!G24)),ISNUMBER(SEARCH("jugular",'Model output'!G24)),ISNUMBER(SEARCH("left neck",'Model output'!G24)),ISNUMBER(SEARCH("left anterior neck",'Model output'!G24)),ISNUMBER(SEARCH("left posterior neck",'Model output'!G24)),ISNUMBER(SEARCH("right neck",'Model output'!G24)),ISNUMBER(SEARCH("right anterior neck",'Model output'!G24)),ISNUMBER(SEARCH("right posterior neck",'Model output'!G24)),AND(ISNUMBER(SEARCH("level",'Model output'!G24)),OR(,ISNUMBER(SEARCH("II",'Model output'!G24)),ISNUMBER(SEARCH("two",'Model output'!G24)),AND(ISNUMBER(SEARCH("2",'Model output'!G24)),NOT(ISNUMBER(SEARCH("1 of 2",'Model output'!G24)))),ISNUMBER(SEARCH("III",'Model output'!G24)),AND(ISNUMBER(SEARCH("three",'Model output'!G24)),NOT(ISNUMBER(SEARCH("#3 (three)",'Model output'!G24)))),AND(ISNUMBER(SEARCH("3",'Model output'!G24)),NOT(ISNUMBER(SEARCH("#3 (three)",'Model output'!G24)))),ISNUMBER(SEARCH("IV",'Model output'!G24)),ISNUMBER(SEARCH("four",'Model output'!G24)),ISNUMBER(SEARCH("4",'Model output'!G24)),ISNUMBER(SEARCH("V ",'Model output'!G24)),ISNUMBER(SEARCH("five",'Model output'!G24)),ISNUMBER(SEARCH("5",'Model output'!G24))))), "lateral", "central"))</f>
        <v/>
      </c>
      <c r="H25" t="str">
        <f>IF('Model output'!H24="","negative",IF(OR(ISNUMBER(SEARCH("lymph node",'Model output'!H24)),ISNUMBER(SEARCH("gland",'Model output'!H24)),ISNUMBER(SEARCH("lobe",'Model output'!H24)),ISNUMBER(SEARCH("isthmus",'Model output'!H24)),ISNUMBER(SEARCH("mediastinum",'Model output'!H24)),ISNUMBER(SEARCH("Not mentioned",'Model output'!H24)), ISNUMBER(SEARCH("Not applicable",'Model output'!H24)), ISNUMBER(SEARCH("paratracheal",'Model output'!H24)),ISNUMBER(SEARCH("fibroadipose tissue",'Model output'!H24)),ISNUMBER(SEARCH("thyroid node",'Model output'!H24)),ISNUMBER(SEARCH("skeletal muscle",'Model output'!H24)),ISNUMBER(SEARCH("right",'Model output'!H24)),ISNUMBER(SEARCH("left",'Model output'!H24)),ISNUMBER(SEARCH("Not specified",'Model output'!H24)),ISNUMBER(SEARCH("N/A",'Model output'!H24))),"negative","positive"))</f>
        <v>negative</v>
      </c>
      <c r="I25" t="str">
        <f>IF(OR('Model output'!I24="",'Model output'!I24="Not answered",'Model output'!I24="Not mentioned"),"",IF(ISNUMBER('Model output'!I24),'Model output'!I24,1))</f>
        <v/>
      </c>
      <c r="J25" t="str">
        <f>IF(OR('Model output'!J24="",'Model output'!J24="Not answered",'Model output'!J24="Not mentioned"),"",IF(AND(ISNUMBER('Model output'!J24),'Model output'!J24&lt;=I25),'Model output'!J24,IF(AND(ISNUMBER('Model output'!J24), 'Model output'!J24&gt;=DATE(2024,1,1)), MIN(DAY('Model output'!J24), MONTH('Model output'!J24), YEAR('Model output'!J24)), IF(ISNUMBER(SEARCH("0/",'Model output'!J24)),0,IF(ISNUMBER(SEARCH("/",'Model output'!J24)), VALUE(LEFT('Model output'!J24, SEARCH("/",'Model output'!J24)-1)),1)))))</f>
        <v/>
      </c>
      <c r="K25" t="str" cm="1">
        <f t="array" ref="K25">IF(COUNT(FIND({0,1,2,3,4,5,6,7,8,9},'Model output'!K24))&gt;0,'Model output'!K24,"")</f>
        <v/>
      </c>
      <c r="L25" s="8" t="str">
        <f t="shared" si="1"/>
        <v/>
      </c>
      <c r="M25" t="str" cm="1">
        <f t="array" ref="M25">IF(L25="","",IF(ISNUMBER(SEARCH("cm",L25)),MAX(VALUE(SUBSTITUTE(_xlfn.FILTERXML("&lt;t&gt;&lt;s&gt;"&amp;SUBSTITUTE(L25,",","&lt;/s&gt;&lt;s&gt;")&amp;"&lt;/s&gt;&lt;/t&gt;","//s"),"cm",""))),MAX(VALUE(SUBSTITUTE(_xlfn.FILTERXML("&lt;t&gt;&lt;s&gt;"&amp;SUBSTITUTE(L25,",","&lt;/s&gt;&lt;s&gt;")&amp;"&lt;/s&gt;&lt;/t&gt;","//s"),"mm","")))/10))</f>
        <v/>
      </c>
      <c r="N25" t="str">
        <f>IF('Model output'!L24="","",'Model output'!L24)</f>
        <v>Papillary</v>
      </c>
      <c r="O25" t="str">
        <f>IF('Model output'!M24="","",'Model output'!M24)</f>
        <v/>
      </c>
      <c r="P25" t="str">
        <f>IF('Model output'!N24="","",'Model output'!N24)</f>
        <v>3.3 cm</v>
      </c>
      <c r="Q25" t="str">
        <f t="shared" si="10"/>
        <v>3.3cm</v>
      </c>
      <c r="R25" cm="1">
        <f t="array" ref="R25">IF(Q25="","",IF(ISNUMBER(SEARCH("cm",Q25)),MAX(VALUE(SUBSTITUTE(_xlfn.FILTERXML("&lt;t&gt;&lt;s&gt;"&amp;SUBSTITUTE(Q25,",","&lt;/s&gt;&lt;s&gt;")&amp;"&lt;/s&gt;&lt;/t&gt;","//s"),"cm",""))),MAX(VALUE(SUBSTITUTE(_xlfn.FILTERXML("&lt;t&gt;&lt;s&gt;"&amp;SUBSTITUTE(Q25,",","&lt;/s&gt;&lt;s&gt;")&amp;"&lt;/s&gt;&lt;/t&gt;","//s"),"mm","")))/10))</f>
        <v>3.3</v>
      </c>
      <c r="S25" t="str">
        <f>IF(OR('Model output'!P24="",ISNUMBER(SEARCH("Not identified", 'Model output'!P24)),ISNUMBER(SEARCH("Absent",'Model output'!P24)),AND(ISNUMBER(SEARCH("No",'Model output'!P24)),NOT(ISNUMBER(SEARCH("diagnostic",'Model output'!P24)))),ISNUMBER(SEARCH("Negative",'Model output'!P24))),"negative","positive")</f>
        <v>negative</v>
      </c>
      <c r="T25">
        <f>IF('Model output'!O24="","",'Model output'!O24)</f>
        <v>1</v>
      </c>
      <c r="U25" t="str">
        <f>IF('Model output'!Q24&lt;&gt;"",'Model output'!Q24,IF('Classification result'!S25="positive",IF(ISNUMBER(SEARCH("single",'Model output'!P24)),1,IF(OR(ISNUMBER(SEARCH("&lt;4",'Model output'!P24)),ISNUMBER(SEARCH("&lt; 4",'Model output'!P24)),ISNUMBER(SEARCH("less than 4",'Model output'!P24))),"&lt;4",IF(OR(ISNUMBER(SEARCH("&gt;4",'Model output'!P24)),ISNUMBER(SEARCH("&gt; 4",'Model output'!P24)),ISNUMBER(SEARCH("4 or more",'Model output'!P24))),"&gt;4",""))), ""))</f>
        <v/>
      </c>
      <c r="V25" t="str">
        <f>IF(S25="negative","",IF(OR(ISNUMBER(SEARCH("Focal",'Model output'!P24)),'Classification result'!U25&lt;4,ISNUMBER(SEARCH("Focal",'Classification result'!U25)),ISNUMBER(SEARCH("&lt;4",'Classification result'!U25)),ISNUMBER(SEARCH("&lt; 4",'Classification result'!U25))),"minimal", IF(OR(ISNUMBER(SEARCH("Extensive",'Model output'!P24)),ISNUMBER(SEARCH("Extensive",'Classification result'!U25)),ISNUMBER(SEARCH("&gt;4",'Classification result'!U25)),ISNUMBER(SEARCH("&gt; 4",'Classification result'!U25)),ISNUMBER(SEARCH("4 or more",'Classification result'!U25))),"extensive","")))</f>
        <v/>
      </c>
      <c r="W25" t="str">
        <f>IF(OR('Model output'!R24="",ISNUMBER(SEARCH("Not identified", 'Model output'!R24)),ISNUMBER(SEARCH("Absent",'Model output'!R24)),ISNUMBER(SEARCH("No",'Model output'!R24)),ISNUMBER(SEARCH("Negative",'Model output'!R24)),ISNUMBER(SEARCH("None seen",'Model output'!R24)),ISNUMBER(SEARCH("Free",'Model output'!R24)),ISNUMBER(SEARCH("Cannot be assessed",'Model output'!R24))),"negative","positive")</f>
        <v>negative</v>
      </c>
      <c r="X25" s="15" t="str">
        <f>IF('Model output'!S24="","",'Model output'!S24)</f>
        <v>Not identified</v>
      </c>
      <c r="Y25" t="str">
        <f>IF(OR('Model output'!S24="",ISNUMBER(SEARCH("Absent",'Model output'!S24)),ISNUMBER(SEARCH("Not identified",'Model output'!S24)),AND(ISNUMBER(SEARCH("No",'Model output'!S24)),NOT(ISNUMBER(SEARCH("carcinoma",'Model output'!S24)))),ISNUMBER(SEARCH("confined to the thyroid",'Model output'!S24)),ISNUMBER(SEARCH("negative",'Model output'!S24))),"negative",IF(Z25="positive","gETE", "positive"))</f>
        <v>negative</v>
      </c>
      <c r="Z25" t="str">
        <f>IF(OR('Model output'!S24="",ISNUMBER(SEARCH("Absent",'Model output'!S24)),ISNUMBER(SEARCH("Not identified",'Model output'!S24)),ISNUMBER(SEARCH("No",'Model output'!S24)),ISNUMBER(SEARCH("Minimal",'Model output'!S24)),ISNUMBER(SEARCH("negative",'Model output'!S24))),"negative",IF(OR(ISNUMBER(SEARCH("extensive",X25)),ISNUMBER(SEARCH("skeletal muscle",X25)),ISNUMBER(SEARCH("larynx",X25)),ISNUMBER(SEARCH("trachea",X25)),ISNUMBER(SEARCH("esophagus",X25)),ISNUMBER(SEARCH("recurrent laryngeal nerve",X25))),"positive","negative"))</f>
        <v>negative</v>
      </c>
      <c r="AA25" t="str">
        <f>IF('Model output'!T24="","",IF('Model output'!T24="Not mentioned", "No", "Yes"))</f>
        <v>Yes</v>
      </c>
      <c r="AB25" t="str">
        <f>IF(AA25&lt;&gt;"Yes","",IF(OR('Model output'!U24="",ISNUMBER(SEARCH("Not identified",'Model output'!U24))),"",'Model output'!U24))</f>
        <v>HRAS</v>
      </c>
      <c r="AC25" s="1" t="str">
        <f>IF(OR('Model output'!V24="", 'Model output'!V24="No", AND(ISERROR(SEARCH("Positive",'Model output'!V24)), ISNUMBER(SEARCH("Negative",'Model output'!V24))), AND(ISNUMBER(SEARCH("Uninvolved",'Model output'!V24)),NOT(ISNUMBER(SEARCH("margins involved",'Model output'!V24)))), ISNUMBER(SEARCH("not involved",'Model output'!V24)), ISNUMBER(SEARCH("None",'Model output'!V24)), ISNUMBER(SEARCH("Free",'Model output'!V24)), ISNUMBER(SEARCH("1 mm",'Model output'!V24)), ISNUMBER(SEARCH("0.1 CM",'Model output'!V24)), ISNUMBER(SEARCH("less than 0.2 mm",'Model output'!V24)), ISNUMBER(SEARCH("less than 0.5 mm",'Model output'!V24)), ISNUMBER(SEARCH("less than 1.0 mm",'Model output'!V24)), ISNUMBER(SEARCH("noted very close",'Model output'!V24)), ISNUMBER(SEARCH("abut",'Model output'!V24)), ISNUMBER(SEARCH("not mentioned",'Model output'!V24)), ISNUMBER(SEARCH("Cannot be assessed",'Model output'!V24)), ISNUMBER(SEARCH("Lymphocyte invasion - present",'Model output'!V24)), ISNUMBER(SEARCH("capsule",'Model output'!V24))), "negative", "positive")</f>
        <v>negative</v>
      </c>
      <c r="AE25" s="28" t="str" cm="1">
        <f t="array" aca="1" ref="AE25" ca="1">IF(OR(AC25="positive",Z25="positive",AND(OR(ISNUMBER(SEARCH("Follicular carcinoma",N25)),ISNUMBER(SEARCH("Follicular thyroid carcinoma",N25))),V25="extensive"),AND(AND(ISNUMBER(J25),J25&gt;0),AND(ISNUMBER(M25),M25&gt;3)),OR(H25="positive",AH25=1)),"high",IF(OR(ISNUMBER(SEARCH("lateral",G25,1)),ISNUMBER(SEARCH("positive",Y25,1)),ISNUMBER(SEARCH("tall",O25,1)),ISNUMBER(SEARCH("hobnail",O25,1)),ISNUMBER(SEARCH("cribriform",O25,1)),ISNUMBER(SEARCH("diffuse",O25,1)),ISNUMBER(SEARCH("columnar",O25,1)),ISNUMBER(SEARCH("solid",O25,1)),ISNUMBER(SEARCH("tall",N25,1)),ISNUMBER(SEARCH("hobnail",N25,1)),ISNUMBER(SEARCH("cribriform",N25,1)),ISNUMBER(SEARCH("diffuse",N25,1)),ISNUMBER(SEARCH("columnar",N25,1)),ISNUMBER(SEARCH("solid",N25,1)),AND(ISNUMBER(SEARCH("papillary",N25,1)),S25="positive"),AND(AND(ISNUMBER(J25),J25&gt;=5),M25=""),AND(AND(ISNUMBER(J25),J25&gt;=5),AND(ISNUMBER(M25),M25&gt;=1)),AND(ISNUMBER(SERACH("papillary",N25)),OR(Y25="positive",Z25="positive"), ISNUMBER(SEARCH("BRAF",AB25)))),"intermediate","low"))</f>
        <v>low</v>
      </c>
      <c r="AF25" s="29" t="str">
        <f t="shared" si="2"/>
        <v>2</v>
      </c>
      <c r="AG25" s="29" t="str">
        <f t="shared" si="3"/>
        <v>0</v>
      </c>
      <c r="AH25" s="29" t="str">
        <f t="shared" si="11"/>
        <v>0</v>
      </c>
      <c r="AI25" s="35" t="str">
        <f t="shared" si="12"/>
        <v>I</v>
      </c>
      <c r="AJ25" s="32" t="s">
        <v>713</v>
      </c>
      <c r="AK25" s="34" t="s">
        <v>935</v>
      </c>
      <c r="AL25" s="34" t="s">
        <v>936</v>
      </c>
      <c r="AM25" s="34" t="s">
        <v>936</v>
      </c>
      <c r="AN25" s="34" t="s">
        <v>66</v>
      </c>
      <c r="AO25" s="32">
        <f t="shared" ca="1" si="4"/>
        <v>1</v>
      </c>
      <c r="AP25" s="34">
        <f t="shared" si="5"/>
        <v>1</v>
      </c>
      <c r="AQ25" s="34">
        <f t="shared" si="6"/>
        <v>1</v>
      </c>
      <c r="AR25" s="34">
        <f t="shared" si="7"/>
        <v>1</v>
      </c>
      <c r="AS25" s="35">
        <f t="shared" si="8"/>
        <v>1</v>
      </c>
      <c r="AT25" s="1"/>
    </row>
    <row r="26" spans="1:46">
      <c r="A26" t="str">
        <f>'Model output'!A25</f>
        <v>TCGA-BJ-A3EZ</v>
      </c>
      <c r="B26" s="26">
        <v>51</v>
      </c>
      <c r="C26" s="1" t="str">
        <f>IF(OR(ISNUMBER(SEARCH("0",'Model output'!D25)), ISNUMBER(SEARCH("1",'Model output'!D25)), ISNUMBER(SEARCH("1a",'Model output'!D25)), ISNUMBER(SEARCH("1b",'Model output'!D25)), ISNUMBER(SEARCH("2",'Model output'!D25)), ISNUMBER(SEARCH("3",'Model output'!D25)), ISNUMBER(SEARCH("4a",'Model output'!D25)), ISNUMBER(SEARCH("4b",'Model output'!D25))), IF(ISNUMBER(SEARCH("pT",'Model output'!D25)),IF(OR(ISNUMBER(SEARCH("a",'Model output'!D25)),ISNUMBER(SEARCH("b",'Model output'!D25))),MID(SUBSTITUTE('Model output'!D25," ",""),SEARCH("pT",'Model output'!D25)+2,2),MID(SUBSTITUTE('Model output'!D25," ",""),SEARCH("pT",'Model output'!D25)+2,1)),IF(ISNUMBER(SEARCH("T",'Model output'!D25)),IF(OR(ISNUMBER(SEARCH("a",'Model output'!D25)),ISNUMBER(SEARCH("b",'Model output'!D25))),MID(SUBSTITUTE('Model output'!D25," ",""),SEARCH("T",'Model output'!D25)+1,2),MID(SUBSTITUTE('Model output'!D25," ",""),SEARCH("T",'Model output'!D25)+1,1)),SUBSTITUTE('Model output'!D25," ",""))),"")</f>
        <v>3</v>
      </c>
      <c r="D26" s="1" t="str">
        <f>IF(ISNUMBER(SEARCH("lymph node",'Model output'!E25)),"1", IF(AND('Model output'!E25&lt;&gt;"",ISNUMBER('Model output'!E25),'Model output'!E25&gt;0),"1",IF(OR(ISNUMBER(SEARCH("0",'Model output'!E25)), ISNUMBER(SEARCH("1",'Model output'!E25)), ISNUMBER(SEARCH("1a",'Model output'!E25)), ISNUMBER(SEARCH("1b",'Model output'!E25)), ISNUMBER(SEARCH("X",'Model output'!E25))), IF(ISNUMBER(SEARCH("pN",'Model output'!E25)),IF(OR(ISNUMBER(SEARCH("a",'Model output'!E25)),ISNUMBER(SEARCH("b",'Model output'!E25))),MID(SUBSTITUTE('Model output'!E25," ",""),SEARCH("pN",'Model output'!E25)+2,2),MID(SUBSTITUTE('Model output'!E25," ",""),SEARCH("pN",'Model output'!E25)+2,1)),IF(ISNUMBER(SEARCH("N",'Model output'!E25)),IF(OR(ISNUMBER(SEARCH("a",'Model output'!E25)),ISNUMBER(SEARCH("b",'Model output'!E25))),MID(SUBSTITUTE('Model output'!E25," ",""),SEARCH("N",'Model output'!E25)+1,2),MID(SUBSTITUTE('Model output'!E25," ",""),SEARCH("N",'Model output'!E25)+1,1)),SUBSTITUTE('Model output'!E25," ",""))),"")))</f>
        <v>1b</v>
      </c>
      <c r="E26" s="1" t="str">
        <f>IF(OR(ISNUMBER(SEARCH("Not applicable",'Model output'!F25)), ISNUMBER(SEARCH("N/A",'Model output'!F25))),"0",IF(OR(ISNUMBER(SEARCH("0",'Model output'!F25)), ISNUMBER(SEARCH("1",'Model output'!F25)), ISNUMBER(SEARCH("X",'Model output'!F25))), IF(ISNUMBER(SEARCH("pM",'Model output'!F25)),MID(SUBSTITUTE('Model output'!F25," ",""),SEARCH("pM",'Model output'!F25)+2,1),IF(ISNUMBER(SEARCH("M",'Model output'!F25)),MID(SUBSTITUTE('Model output'!F25," ",""),SEARCH("M",'Model output'!F25)+1,1),SUBSTITUTE('Model output'!F25," ",""))),""))</f>
        <v>0</v>
      </c>
      <c r="F26" t="str">
        <f t="shared" si="9"/>
        <v>positive</v>
      </c>
      <c r="G26" t="str">
        <f>IF(OR('Model output'!G25="",AND(ISNUMBER('Model output'!J25),'Model output'!J25&lt;1)),"",IF(OR(ISNUMBER(SEARCH("lateral",'Model output'!G25)),ISNUMBER(SEARCH("cervical",'Model output'!G25)),ISNUMBER(SEARCH("jugular",'Model output'!G25)),ISNUMBER(SEARCH("left neck",'Model output'!G25)),ISNUMBER(SEARCH("left anterior neck",'Model output'!G25)),ISNUMBER(SEARCH("left posterior neck",'Model output'!G25)),ISNUMBER(SEARCH("right neck",'Model output'!G25)),ISNUMBER(SEARCH("right anterior neck",'Model output'!G25)),ISNUMBER(SEARCH("right posterior neck",'Model output'!G25)),AND(ISNUMBER(SEARCH("level",'Model output'!G25)),OR(,ISNUMBER(SEARCH("II",'Model output'!G25)),ISNUMBER(SEARCH("two",'Model output'!G25)),AND(ISNUMBER(SEARCH("2",'Model output'!G25)),NOT(ISNUMBER(SEARCH("1 of 2",'Model output'!G25)))),ISNUMBER(SEARCH("III",'Model output'!G25)),AND(ISNUMBER(SEARCH("three",'Model output'!G25)),NOT(ISNUMBER(SEARCH("#3 (three)",'Model output'!G25)))),AND(ISNUMBER(SEARCH("3",'Model output'!G25)),NOT(ISNUMBER(SEARCH("#3 (three)",'Model output'!G25)))),ISNUMBER(SEARCH("IV",'Model output'!G25)),ISNUMBER(SEARCH("four",'Model output'!G25)),ISNUMBER(SEARCH("4",'Model output'!G25)),ISNUMBER(SEARCH("V ",'Model output'!G25)),ISNUMBER(SEARCH("five",'Model output'!G25)),ISNUMBER(SEARCH("5",'Model output'!G25))))), "lateral", "central"))</f>
        <v/>
      </c>
      <c r="H26" t="str">
        <f>IF('Model output'!H25="","negative",IF(OR(ISNUMBER(SEARCH("lymph node",'Model output'!H25)),ISNUMBER(SEARCH("gland",'Model output'!H25)),ISNUMBER(SEARCH("lobe",'Model output'!H25)),ISNUMBER(SEARCH("isthmus",'Model output'!H25)),ISNUMBER(SEARCH("mediastinum",'Model output'!H25)),ISNUMBER(SEARCH("Not mentioned",'Model output'!H25)), ISNUMBER(SEARCH("Not applicable",'Model output'!H25)), ISNUMBER(SEARCH("paratracheal",'Model output'!H25)),ISNUMBER(SEARCH("fibroadipose tissue",'Model output'!H25)),ISNUMBER(SEARCH("thyroid node",'Model output'!H25)),ISNUMBER(SEARCH("skeletal muscle",'Model output'!H25)),ISNUMBER(SEARCH("right",'Model output'!H25)),ISNUMBER(SEARCH("left",'Model output'!H25)),ISNUMBER(SEARCH("Not specified",'Model output'!H25)),ISNUMBER(SEARCH("N/A",'Model output'!H25))),"negative","positive"))</f>
        <v>negative</v>
      </c>
      <c r="I26">
        <f>IF(OR('Model output'!I25="",'Model output'!I25="Not answered",'Model output'!I25="Not mentioned"),"",IF(ISNUMBER('Model output'!I25),'Model output'!I25,1))</f>
        <v>42</v>
      </c>
      <c r="J26">
        <f>IF(OR('Model output'!J25="",'Model output'!J25="Not answered",'Model output'!J25="Not mentioned"),"",IF(AND(ISNUMBER('Model output'!J25),'Model output'!J25&lt;=I26),'Model output'!J25,IF(AND(ISNUMBER('Model output'!J25), 'Model output'!J25&gt;=DATE(2024,1,1)), MIN(DAY('Model output'!J25), MONTH('Model output'!J25), YEAR('Model output'!J25)), IF(ISNUMBER(SEARCH("0/",'Model output'!J25)),0,IF(ISNUMBER(SEARCH("/",'Model output'!J25)), VALUE(LEFT('Model output'!J25, SEARCH("/",'Model output'!J25)-1)),1)))))</f>
        <v>6</v>
      </c>
      <c r="K26" t="str" cm="1">
        <f t="array" ref="K26">IF(COUNT(FIND({0,1,2,3,4,5,6,7,8,9},'Model output'!K25))&gt;0,'Model output'!K25,"")</f>
        <v/>
      </c>
      <c r="L26" s="8" t="str">
        <f t="shared" si="1"/>
        <v/>
      </c>
      <c r="M26" t="str" cm="1">
        <f t="array" ref="M26">IF(L26="","",IF(ISNUMBER(SEARCH("cm",L26)),MAX(VALUE(SUBSTITUTE(_xlfn.FILTERXML("&lt;t&gt;&lt;s&gt;"&amp;SUBSTITUTE(L26,",","&lt;/s&gt;&lt;s&gt;")&amp;"&lt;/s&gt;&lt;/t&gt;","//s"),"cm",""))),MAX(VALUE(SUBSTITUTE(_xlfn.FILTERXML("&lt;t&gt;&lt;s&gt;"&amp;SUBSTITUTE(L26,",","&lt;/s&gt;&lt;s&gt;")&amp;"&lt;/s&gt;&lt;/t&gt;","//s"),"mm","")))/10))</f>
        <v/>
      </c>
      <c r="N26" t="str">
        <f>IF('Model output'!L25="","",'Model output'!L25)</f>
        <v>Papillary</v>
      </c>
      <c r="O26" t="str">
        <f>IF('Model output'!M25="","",'Model output'!M25)</f>
        <v>Conventional</v>
      </c>
      <c r="P26" t="str">
        <f>IF('Model output'!N25="","",'Model output'!N25)</f>
        <v>2.4 cm</v>
      </c>
      <c r="Q26" t="str">
        <f t="shared" si="10"/>
        <v>2.4cm</v>
      </c>
      <c r="R26" cm="1">
        <f t="array" ref="R26">IF(Q26="","",IF(ISNUMBER(SEARCH("cm",Q26)),MAX(VALUE(SUBSTITUTE(_xlfn.FILTERXML("&lt;t&gt;&lt;s&gt;"&amp;SUBSTITUTE(Q26,",","&lt;/s&gt;&lt;s&gt;")&amp;"&lt;/s&gt;&lt;/t&gt;","//s"),"cm",""))),MAX(VALUE(SUBSTITUTE(_xlfn.FILTERXML("&lt;t&gt;&lt;s&gt;"&amp;SUBSTITUTE(Q26,",","&lt;/s&gt;&lt;s&gt;")&amp;"&lt;/s&gt;&lt;/t&gt;","//s"),"mm","")))/10))</f>
        <v>2.4</v>
      </c>
      <c r="S26" t="str">
        <f>IF(OR('Model output'!P25="",ISNUMBER(SEARCH("Not identified", 'Model output'!P25)),ISNUMBER(SEARCH("Absent",'Model output'!P25)),AND(ISNUMBER(SEARCH("No",'Model output'!P25)),NOT(ISNUMBER(SEARCH("diagnostic",'Model output'!P25)))),ISNUMBER(SEARCH("Negative",'Model output'!P25))),"negative","positive")</f>
        <v>positive</v>
      </c>
      <c r="T26">
        <f>IF('Model output'!O25="","",'Model output'!O25)</f>
        <v>3</v>
      </c>
      <c r="U26" t="str">
        <f>IF('Model output'!Q25&lt;&gt;"",'Model output'!Q25,IF('Classification result'!S26="positive",IF(ISNUMBER(SEARCH("single",'Model output'!P25)),1,IF(OR(ISNUMBER(SEARCH("&lt;4",'Model output'!P25)),ISNUMBER(SEARCH("&lt; 4",'Model output'!P25)),ISNUMBER(SEARCH("less than 4",'Model output'!P25))),"&lt;4",IF(OR(ISNUMBER(SEARCH("&gt;4",'Model output'!P25)),ISNUMBER(SEARCH("&gt; 4",'Model output'!P25)),ISNUMBER(SEARCH("4 or more",'Model output'!P25))),"&gt;4",""))), ""))</f>
        <v>Extensive</v>
      </c>
      <c r="V26" t="str">
        <f>IF(S26="negative","",IF(OR(ISNUMBER(SEARCH("Focal",'Model output'!P25)),'Classification result'!U26&lt;4,ISNUMBER(SEARCH("Focal",'Classification result'!U26)),ISNUMBER(SEARCH("&lt;4",'Classification result'!U26)),ISNUMBER(SEARCH("&lt; 4",'Classification result'!U26))),"minimal", IF(OR(ISNUMBER(SEARCH("Extensive",'Model output'!P25)),ISNUMBER(SEARCH("Extensive",'Classification result'!U26)),ISNUMBER(SEARCH("&gt;4",'Classification result'!U26)),ISNUMBER(SEARCH("&gt; 4",'Classification result'!U26)),ISNUMBER(SEARCH("4 or more",'Classification result'!U26))),"extensive","")))</f>
        <v>extensive</v>
      </c>
      <c r="W26" t="str">
        <f>IF(OR('Model output'!R25="",ISNUMBER(SEARCH("Not identified", 'Model output'!R25)),ISNUMBER(SEARCH("Absent",'Model output'!R25)),ISNUMBER(SEARCH("No",'Model output'!R25)),ISNUMBER(SEARCH("Negative",'Model output'!R25)),ISNUMBER(SEARCH("None seen",'Model output'!R25)),ISNUMBER(SEARCH("Free",'Model output'!R25)),ISNUMBER(SEARCH("Cannot be assessed",'Model output'!R25))),"negative","positive")</f>
        <v>positive</v>
      </c>
      <c r="X26" s="15" t="str">
        <f>IF('Model output'!S25="","",'Model output'!S25)</f>
        <v>Present</v>
      </c>
      <c r="Y26" t="str">
        <f>IF(OR('Model output'!S25="",ISNUMBER(SEARCH("Absent",'Model output'!S25)),ISNUMBER(SEARCH("Not identified",'Model output'!S25)),AND(ISNUMBER(SEARCH("No",'Model output'!S25)),NOT(ISNUMBER(SEARCH("carcinoma",'Model output'!S25)))),ISNUMBER(SEARCH("confined to the thyroid",'Model output'!S25)),ISNUMBER(SEARCH("negative",'Model output'!S25))),"negative",IF(Z26="positive","gETE", "positive"))</f>
        <v>positive</v>
      </c>
      <c r="Z26" t="str">
        <f>IF(OR('Model output'!S25="",ISNUMBER(SEARCH("Absent",'Model output'!S25)),ISNUMBER(SEARCH("Not identified",'Model output'!S25)),ISNUMBER(SEARCH("No",'Model output'!S25)),ISNUMBER(SEARCH("Minimal",'Model output'!S25)),ISNUMBER(SEARCH("negative",'Model output'!S25))),"negative",IF(OR(ISNUMBER(SEARCH("extensive",X26)),ISNUMBER(SEARCH("skeletal muscle",X26)),ISNUMBER(SEARCH("larynx",X26)),ISNUMBER(SEARCH("trachea",X26)),ISNUMBER(SEARCH("esophagus",X26)),ISNUMBER(SEARCH("recurrent laryngeal nerve",X26))),"positive","negative"))</f>
        <v>negative</v>
      </c>
      <c r="AA26" t="str">
        <f>IF('Model output'!T25="","",IF('Model output'!T25="Not mentioned", "No", "Yes"))</f>
        <v/>
      </c>
      <c r="AB26" t="str">
        <f>IF(AA26&lt;&gt;"Yes","",IF(OR('Model output'!U25="",ISNUMBER(SEARCH("Not identified",'Model output'!U25))),"",'Model output'!U25))</f>
        <v/>
      </c>
      <c r="AC26" s="1" t="str">
        <f>IF(OR('Model output'!V25="", 'Model output'!V25="No", AND(ISERROR(SEARCH("Positive",'Model output'!V25)), ISNUMBER(SEARCH("Negative",'Model output'!V25))), AND(ISNUMBER(SEARCH("Uninvolved",'Model output'!V25)),NOT(ISNUMBER(SEARCH("margins involved",'Model output'!V25)))), ISNUMBER(SEARCH("not involved",'Model output'!V25)), ISNUMBER(SEARCH("None",'Model output'!V25)), ISNUMBER(SEARCH("Free",'Model output'!V25)), ISNUMBER(SEARCH("1 mm",'Model output'!V25)), ISNUMBER(SEARCH("0.1 CM",'Model output'!V25)), ISNUMBER(SEARCH("less than 0.2 mm",'Model output'!V25)), ISNUMBER(SEARCH("less than 0.5 mm",'Model output'!V25)), ISNUMBER(SEARCH("less than 1.0 mm",'Model output'!V25)), ISNUMBER(SEARCH("noted very close",'Model output'!V25)), ISNUMBER(SEARCH("abut",'Model output'!V25)), ISNUMBER(SEARCH("not mentioned",'Model output'!V25)), ISNUMBER(SEARCH("Cannot be assessed",'Model output'!V25)), ISNUMBER(SEARCH("Lymphocyte invasion - present",'Model output'!V25)), ISNUMBER(SEARCH("capsule",'Model output'!V25))), "negative", "positive")</f>
        <v>positive</v>
      </c>
      <c r="AE26" s="28" t="str" cm="1">
        <f t="array" ref="AE26">IF(OR(AC26="positive",Z26="positive",AND(OR(ISNUMBER(SEARCH("Follicular carcinoma",N26)),ISNUMBER(SEARCH("Follicular thyroid carcinoma",N26))),V26="extensive"),AND(AND(ISNUMBER(J26),J26&gt;0),AND(ISNUMBER(M26),M26&gt;3)),OR(H26="positive",AH26=1)),"high",IF(OR(ISNUMBER(SEARCH("lateral",G26,1)),ISNUMBER(SEARCH("positive",Y26,1)),ISNUMBER(SEARCH("tall",O26,1)),ISNUMBER(SEARCH("hobnail",O26,1)),ISNUMBER(SEARCH("cribriform",O26,1)),ISNUMBER(SEARCH("diffuse",O26,1)),ISNUMBER(SEARCH("columnar",O26,1)),ISNUMBER(SEARCH("solid",O26,1)),ISNUMBER(SEARCH("tall",N26,1)),ISNUMBER(SEARCH("hobnail",N26,1)),ISNUMBER(SEARCH("cribriform",N26,1)),ISNUMBER(SEARCH("diffuse",N26,1)),ISNUMBER(SEARCH("columnar",N26,1)),ISNUMBER(SEARCH("solid",N26,1)),AND(ISNUMBER(SEARCH("papillary",N26,1)),S26="positive"),AND(AND(ISNUMBER(J26),J26&gt;=5),M26=""),AND(AND(ISNUMBER(J26),J26&gt;=5),AND(ISNUMBER(M26),M26&gt;=1)),AND(ISNUMBER(SERACH("papillary",N26)),OR(Y26="positive",Z26="positive"), ISNUMBER(SEARCH("BRAF",AB26)))),"intermediate","low"))</f>
        <v>high</v>
      </c>
      <c r="AF26" s="29" t="str">
        <f t="shared" si="2"/>
        <v>2</v>
      </c>
      <c r="AG26" s="29" t="str">
        <f t="shared" si="3"/>
        <v>1a</v>
      </c>
      <c r="AH26" s="29" t="str">
        <f t="shared" si="11"/>
        <v>0</v>
      </c>
      <c r="AI26" s="35" t="str">
        <f t="shared" si="12"/>
        <v>I</v>
      </c>
      <c r="AJ26" s="32" t="s">
        <v>711</v>
      </c>
      <c r="AK26" s="34" t="s">
        <v>931</v>
      </c>
      <c r="AL26" s="34" t="s">
        <v>932</v>
      </c>
      <c r="AM26" s="34" t="s">
        <v>936</v>
      </c>
      <c r="AN26" s="34" t="s">
        <v>66</v>
      </c>
      <c r="AO26" s="32">
        <f t="shared" si="4"/>
        <v>1</v>
      </c>
      <c r="AP26" s="34">
        <f t="shared" si="5"/>
        <v>0</v>
      </c>
      <c r="AQ26" s="34">
        <f t="shared" si="6"/>
        <v>0</v>
      </c>
      <c r="AR26" s="34">
        <f t="shared" si="7"/>
        <v>1</v>
      </c>
      <c r="AS26" s="35">
        <f t="shared" si="8"/>
        <v>1</v>
      </c>
      <c r="AT26" s="1"/>
    </row>
    <row r="27" spans="1:46">
      <c r="A27" t="str">
        <f>'Model output'!A26</f>
        <v>TCGA-BJ-A3F0</v>
      </c>
      <c r="B27" s="26">
        <v>64</v>
      </c>
      <c r="C27" s="1" t="str">
        <f>IF(OR(ISNUMBER(SEARCH("0",'Model output'!D26)), ISNUMBER(SEARCH("1",'Model output'!D26)), ISNUMBER(SEARCH("1a",'Model output'!D26)), ISNUMBER(SEARCH("1b",'Model output'!D26)), ISNUMBER(SEARCH("2",'Model output'!D26)), ISNUMBER(SEARCH("3",'Model output'!D26)), ISNUMBER(SEARCH("4a",'Model output'!D26)), ISNUMBER(SEARCH("4b",'Model output'!D26))), IF(ISNUMBER(SEARCH("pT",'Model output'!D26)),IF(OR(ISNUMBER(SEARCH("a",'Model output'!D26)),ISNUMBER(SEARCH("b",'Model output'!D26))),MID(SUBSTITUTE('Model output'!D26," ",""),SEARCH("pT",'Model output'!D26)+2,2),MID(SUBSTITUTE('Model output'!D26," ",""),SEARCH("pT",'Model output'!D26)+2,1)),IF(ISNUMBER(SEARCH("T",'Model output'!D26)),IF(OR(ISNUMBER(SEARCH("a",'Model output'!D26)),ISNUMBER(SEARCH("b",'Model output'!D26))),MID(SUBSTITUTE('Model output'!D26," ",""),SEARCH("T",'Model output'!D26)+1,2),MID(SUBSTITUTE('Model output'!D26," ",""),SEARCH("T",'Model output'!D26)+1,1)),SUBSTITUTE('Model output'!D26," ",""))),"")</f>
        <v>1b</v>
      </c>
      <c r="D27" s="1" t="str">
        <f>IF(ISNUMBER(SEARCH("lymph node",'Model output'!E26)),"1", IF(AND('Model output'!E26&lt;&gt;"",ISNUMBER('Model output'!E26),'Model output'!E26&gt;0),"1",IF(OR(ISNUMBER(SEARCH("0",'Model output'!E26)), ISNUMBER(SEARCH("1",'Model output'!E26)), ISNUMBER(SEARCH("1a",'Model output'!E26)), ISNUMBER(SEARCH("1b",'Model output'!E26)), ISNUMBER(SEARCH("X",'Model output'!E26))), IF(ISNUMBER(SEARCH("pN",'Model output'!E26)),IF(OR(ISNUMBER(SEARCH("a",'Model output'!E26)),ISNUMBER(SEARCH("b",'Model output'!E26))),MID(SUBSTITUTE('Model output'!E26," ",""),SEARCH("pN",'Model output'!E26)+2,2),MID(SUBSTITUTE('Model output'!E26," ",""),SEARCH("pN",'Model output'!E26)+2,1)),IF(ISNUMBER(SEARCH("N",'Model output'!E26)),IF(OR(ISNUMBER(SEARCH("a",'Model output'!E26)),ISNUMBER(SEARCH("b",'Model output'!E26))),MID(SUBSTITUTE('Model output'!E26," ",""),SEARCH("N",'Model output'!E26)+1,2),MID(SUBSTITUTE('Model output'!E26," ",""),SEARCH("N",'Model output'!E26)+1,1)),SUBSTITUTE('Model output'!E26," ",""))),"")))</f>
        <v>X</v>
      </c>
      <c r="E27" s="1" t="str">
        <f>IF(OR(ISNUMBER(SEARCH("Not applicable",'Model output'!F26)), ISNUMBER(SEARCH("N/A",'Model output'!F26))),"0",IF(OR(ISNUMBER(SEARCH("0",'Model output'!F26)), ISNUMBER(SEARCH("1",'Model output'!F26)), ISNUMBER(SEARCH("X",'Model output'!F26))), IF(ISNUMBER(SEARCH("pM",'Model output'!F26)),MID(SUBSTITUTE('Model output'!F26," ",""),SEARCH("pM",'Model output'!F26)+2,1),IF(ISNUMBER(SEARCH("M",'Model output'!F26)),MID(SUBSTITUTE('Model output'!F26," ",""),SEARCH("M",'Model output'!F26)+1,1),SUBSTITUTE('Model output'!F26," ",""))),""))</f>
        <v>0</v>
      </c>
      <c r="F27" t="str">
        <f t="shared" si="9"/>
        <v>negative</v>
      </c>
      <c r="G27" t="str">
        <f>IF(OR('Model output'!G26="",AND(ISNUMBER('Model output'!J26),'Model output'!J26&lt;1)),"",IF(OR(ISNUMBER(SEARCH("lateral",'Model output'!G26)),ISNUMBER(SEARCH("cervical",'Model output'!G26)),ISNUMBER(SEARCH("jugular",'Model output'!G26)),ISNUMBER(SEARCH("left neck",'Model output'!G26)),ISNUMBER(SEARCH("left anterior neck",'Model output'!G26)),ISNUMBER(SEARCH("left posterior neck",'Model output'!G26)),ISNUMBER(SEARCH("right neck",'Model output'!G26)),ISNUMBER(SEARCH("right anterior neck",'Model output'!G26)),ISNUMBER(SEARCH("right posterior neck",'Model output'!G26)),AND(ISNUMBER(SEARCH("level",'Model output'!G26)),OR(,ISNUMBER(SEARCH("II",'Model output'!G26)),ISNUMBER(SEARCH("two",'Model output'!G26)),AND(ISNUMBER(SEARCH("2",'Model output'!G26)),NOT(ISNUMBER(SEARCH("1 of 2",'Model output'!G26)))),ISNUMBER(SEARCH("III",'Model output'!G26)),AND(ISNUMBER(SEARCH("three",'Model output'!G26)),NOT(ISNUMBER(SEARCH("#3 (three)",'Model output'!G26)))),AND(ISNUMBER(SEARCH("3",'Model output'!G26)),NOT(ISNUMBER(SEARCH("#3 (three)",'Model output'!G26)))),ISNUMBER(SEARCH("IV",'Model output'!G26)),ISNUMBER(SEARCH("four",'Model output'!G26)),ISNUMBER(SEARCH("4",'Model output'!G26)),ISNUMBER(SEARCH("V ",'Model output'!G26)),ISNUMBER(SEARCH("five",'Model output'!G26)),ISNUMBER(SEARCH("5",'Model output'!G26))))), "lateral", "central"))</f>
        <v/>
      </c>
      <c r="H27" t="str">
        <f>IF('Model output'!H26="","negative",IF(OR(ISNUMBER(SEARCH("lymph node",'Model output'!H26)),ISNUMBER(SEARCH("gland",'Model output'!H26)),ISNUMBER(SEARCH("lobe",'Model output'!H26)),ISNUMBER(SEARCH("isthmus",'Model output'!H26)),ISNUMBER(SEARCH("mediastinum",'Model output'!H26)),ISNUMBER(SEARCH("Not mentioned",'Model output'!H26)), ISNUMBER(SEARCH("Not applicable",'Model output'!H26)), ISNUMBER(SEARCH("paratracheal",'Model output'!H26)),ISNUMBER(SEARCH("fibroadipose tissue",'Model output'!H26)),ISNUMBER(SEARCH("thyroid node",'Model output'!H26)),ISNUMBER(SEARCH("skeletal muscle",'Model output'!H26)),ISNUMBER(SEARCH("right",'Model output'!H26)),ISNUMBER(SEARCH("left",'Model output'!H26)),ISNUMBER(SEARCH("Not specified",'Model output'!H26)),ISNUMBER(SEARCH("N/A",'Model output'!H26))),"negative","positive"))</f>
        <v>negative</v>
      </c>
      <c r="I27" t="str">
        <f>IF(OR('Model output'!I26="",'Model output'!I26="Not answered",'Model output'!I26="Not mentioned"),"",IF(ISNUMBER('Model output'!I26),'Model output'!I26,1))</f>
        <v/>
      </c>
      <c r="J27" t="str">
        <f>IF(OR('Model output'!J26="",'Model output'!J26="Not answered",'Model output'!J26="Not mentioned"),"",IF(AND(ISNUMBER('Model output'!J26),'Model output'!J26&lt;=I27),'Model output'!J26,IF(AND(ISNUMBER('Model output'!J26), 'Model output'!J26&gt;=DATE(2024,1,1)), MIN(DAY('Model output'!J26), MONTH('Model output'!J26), YEAR('Model output'!J26)), IF(ISNUMBER(SEARCH("0/",'Model output'!J26)),0,IF(ISNUMBER(SEARCH("/",'Model output'!J26)), VALUE(LEFT('Model output'!J26, SEARCH("/",'Model output'!J26)-1)),1)))))</f>
        <v/>
      </c>
      <c r="K27" t="str" cm="1">
        <f t="array" ref="K27">IF(COUNT(FIND({0,1,2,3,4,5,6,7,8,9},'Model output'!K26))&gt;0,'Model output'!K26,"")</f>
        <v/>
      </c>
      <c r="L27" s="8" t="str">
        <f t="shared" si="1"/>
        <v/>
      </c>
      <c r="M27" t="str" cm="1">
        <f t="array" ref="M27">IF(L27="","",IF(ISNUMBER(SEARCH("cm",L27)),MAX(VALUE(SUBSTITUTE(_xlfn.FILTERXML("&lt;t&gt;&lt;s&gt;"&amp;SUBSTITUTE(L27,",","&lt;/s&gt;&lt;s&gt;")&amp;"&lt;/s&gt;&lt;/t&gt;","//s"),"cm",""))),MAX(VALUE(SUBSTITUTE(_xlfn.FILTERXML("&lt;t&gt;&lt;s&gt;"&amp;SUBSTITUTE(L27,",","&lt;/s&gt;&lt;s&gt;")&amp;"&lt;/s&gt;&lt;/t&gt;","//s"),"mm","")))/10))</f>
        <v/>
      </c>
      <c r="N27" t="str">
        <f>IF('Model output'!L26="","",'Model output'!L26)</f>
        <v>Papillary carcinoma, encapsulated follicular variant</v>
      </c>
      <c r="O27" t="str">
        <f>IF('Model output'!M26="","",'Model output'!M26)</f>
        <v/>
      </c>
      <c r="P27" t="str">
        <f>IF('Model output'!N26="","",'Model output'!N26)</f>
        <v>1.4 cm</v>
      </c>
      <c r="Q27" t="str">
        <f t="shared" si="10"/>
        <v>1.4cm</v>
      </c>
      <c r="R27" cm="1">
        <f t="array" ref="R27">IF(Q27="","",IF(ISNUMBER(SEARCH("cm",Q27)),MAX(VALUE(SUBSTITUTE(_xlfn.FILTERXML("&lt;t&gt;&lt;s&gt;"&amp;SUBSTITUTE(Q27,",","&lt;/s&gt;&lt;s&gt;")&amp;"&lt;/s&gt;&lt;/t&gt;","//s"),"cm",""))),MAX(VALUE(SUBSTITUTE(_xlfn.FILTERXML("&lt;t&gt;&lt;s&gt;"&amp;SUBSTITUTE(Q27,",","&lt;/s&gt;&lt;s&gt;")&amp;"&lt;/s&gt;&lt;/t&gt;","//s"),"mm","")))/10))</f>
        <v>1.4</v>
      </c>
      <c r="S27" t="str">
        <f>IF(OR('Model output'!P26="",ISNUMBER(SEARCH("Not identified", 'Model output'!P26)),ISNUMBER(SEARCH("Absent",'Model output'!P26)),AND(ISNUMBER(SEARCH("No",'Model output'!P26)),NOT(ISNUMBER(SEARCH("diagnostic",'Model output'!P26)))),ISNUMBER(SEARCH("Negative",'Model output'!P26))),"negative","positive")</f>
        <v>negative</v>
      </c>
      <c r="T27">
        <f>IF('Model output'!O26="","",'Model output'!O26)</f>
        <v>1</v>
      </c>
      <c r="U27" t="str">
        <f>IF('Model output'!Q26&lt;&gt;"",'Model output'!Q26,IF('Classification result'!S27="positive",IF(ISNUMBER(SEARCH("single",'Model output'!P26)),1,IF(OR(ISNUMBER(SEARCH("&lt;4",'Model output'!P26)),ISNUMBER(SEARCH("&lt; 4",'Model output'!P26)),ISNUMBER(SEARCH("less than 4",'Model output'!P26))),"&lt;4",IF(OR(ISNUMBER(SEARCH("&gt;4",'Model output'!P26)),ISNUMBER(SEARCH("&gt; 4",'Model output'!P26)),ISNUMBER(SEARCH("4 or more",'Model output'!P26))),"&gt;4",""))), ""))</f>
        <v/>
      </c>
      <c r="V27" t="str">
        <f>IF(S27="negative","",IF(OR(ISNUMBER(SEARCH("Focal",'Model output'!P26)),'Classification result'!U27&lt;4,ISNUMBER(SEARCH("Focal",'Classification result'!U27)),ISNUMBER(SEARCH("&lt;4",'Classification result'!U27)),ISNUMBER(SEARCH("&lt; 4",'Classification result'!U27))),"minimal", IF(OR(ISNUMBER(SEARCH("Extensive",'Model output'!P26)),ISNUMBER(SEARCH("Extensive",'Classification result'!U27)),ISNUMBER(SEARCH("&gt;4",'Classification result'!U27)),ISNUMBER(SEARCH("&gt; 4",'Classification result'!U27)),ISNUMBER(SEARCH("4 or more",'Classification result'!U27))),"extensive","")))</f>
        <v/>
      </c>
      <c r="W27" t="str">
        <f>IF(OR('Model output'!R26="",ISNUMBER(SEARCH("Not identified", 'Model output'!R26)),ISNUMBER(SEARCH("Absent",'Model output'!R26)),ISNUMBER(SEARCH("No",'Model output'!R26)),ISNUMBER(SEARCH("Negative",'Model output'!R26)),ISNUMBER(SEARCH("None seen",'Model output'!R26)),ISNUMBER(SEARCH("Free",'Model output'!R26)),ISNUMBER(SEARCH("Cannot be assessed",'Model output'!R26))),"negative","positive")</f>
        <v>negative</v>
      </c>
      <c r="X27" s="15" t="str">
        <f>IF('Model output'!S26="","",'Model output'!S26)</f>
        <v>Not identified</v>
      </c>
      <c r="Y27" t="str">
        <f>IF(OR('Model output'!S26="",ISNUMBER(SEARCH("Absent",'Model output'!S26)),ISNUMBER(SEARCH("Not identified",'Model output'!S26)),AND(ISNUMBER(SEARCH("No",'Model output'!S26)),NOT(ISNUMBER(SEARCH("carcinoma",'Model output'!S26)))),ISNUMBER(SEARCH("confined to the thyroid",'Model output'!S26)),ISNUMBER(SEARCH("negative",'Model output'!S26))),"negative",IF(Z27="positive","gETE", "positive"))</f>
        <v>negative</v>
      </c>
      <c r="Z27" t="str">
        <f>IF(OR('Model output'!S26="",ISNUMBER(SEARCH("Absent",'Model output'!S26)),ISNUMBER(SEARCH("Not identified",'Model output'!S26)),ISNUMBER(SEARCH("No",'Model output'!S26)),ISNUMBER(SEARCH("Minimal",'Model output'!S26)),ISNUMBER(SEARCH("negative",'Model output'!S26))),"negative",IF(OR(ISNUMBER(SEARCH("extensive",X27)),ISNUMBER(SEARCH("skeletal muscle",X27)),ISNUMBER(SEARCH("larynx",X27)),ISNUMBER(SEARCH("trachea",X27)),ISNUMBER(SEARCH("esophagus",X27)),ISNUMBER(SEARCH("recurrent laryngeal nerve",X27))),"positive","negative"))</f>
        <v>negative</v>
      </c>
      <c r="AA27" t="str">
        <f>IF('Model output'!T26="","",IF('Model output'!T26="Not mentioned", "No", "Yes"))</f>
        <v/>
      </c>
      <c r="AB27" t="str">
        <f>IF(AA27&lt;&gt;"Yes","",IF(OR('Model output'!U26="",ISNUMBER(SEARCH("Not identified",'Model output'!U26))),"",'Model output'!U26))</f>
        <v/>
      </c>
      <c r="AC27" s="1" t="str">
        <f>IF(OR('Model output'!V26="", 'Model output'!V26="No", AND(ISERROR(SEARCH("Positive",'Model output'!V26)), ISNUMBER(SEARCH("Negative",'Model output'!V26))), AND(ISNUMBER(SEARCH("Uninvolved",'Model output'!V26)),NOT(ISNUMBER(SEARCH("margins involved",'Model output'!V26)))), ISNUMBER(SEARCH("not involved",'Model output'!V26)), ISNUMBER(SEARCH("None",'Model output'!V26)), ISNUMBER(SEARCH("Free",'Model output'!V26)), ISNUMBER(SEARCH("1 mm",'Model output'!V26)), ISNUMBER(SEARCH("0.1 CM",'Model output'!V26)), ISNUMBER(SEARCH("less than 0.2 mm",'Model output'!V26)), ISNUMBER(SEARCH("less than 0.5 mm",'Model output'!V26)), ISNUMBER(SEARCH("less than 1.0 mm",'Model output'!V26)), ISNUMBER(SEARCH("noted very close",'Model output'!V26)), ISNUMBER(SEARCH("abut",'Model output'!V26)), ISNUMBER(SEARCH("not mentioned",'Model output'!V26)), ISNUMBER(SEARCH("Cannot be assessed",'Model output'!V26)), ISNUMBER(SEARCH("Lymphocyte invasion - present",'Model output'!V26)), ISNUMBER(SEARCH("capsule",'Model output'!V26))), "negative", "positive")</f>
        <v>negative</v>
      </c>
      <c r="AE27" s="28" t="str" cm="1">
        <f t="array" aca="1" ref="AE27" ca="1">IF(OR(AC27="positive",Z27="positive",AND(OR(ISNUMBER(SEARCH("Follicular carcinoma",N27)),ISNUMBER(SEARCH("Follicular thyroid carcinoma",N27))),V27="extensive"),AND(AND(ISNUMBER(J27),J27&gt;0),AND(ISNUMBER(M27),M27&gt;3)),OR(H27="positive",AH27=1)),"high",IF(OR(ISNUMBER(SEARCH("lateral",G27,1)),ISNUMBER(SEARCH("positive",Y27,1)),ISNUMBER(SEARCH("tall",O27,1)),ISNUMBER(SEARCH("hobnail",O27,1)),ISNUMBER(SEARCH("cribriform",O27,1)),ISNUMBER(SEARCH("diffuse",O27,1)),ISNUMBER(SEARCH("columnar",O27,1)),ISNUMBER(SEARCH("solid",O27,1)),ISNUMBER(SEARCH("tall",N27,1)),ISNUMBER(SEARCH("hobnail",N27,1)),ISNUMBER(SEARCH("cribriform",N27,1)),ISNUMBER(SEARCH("diffuse",N27,1)),ISNUMBER(SEARCH("columnar",N27,1)),ISNUMBER(SEARCH("solid",N27,1)),AND(ISNUMBER(SEARCH("papillary",N27,1)),S27="positive"),AND(AND(ISNUMBER(J27),J27&gt;=5),M27=""),AND(AND(ISNUMBER(J27),J27&gt;=5),AND(ISNUMBER(M27),M27&gt;=1)),AND(ISNUMBER(SERACH("papillary",N27)),OR(Y27="positive",Z27="positive"), ISNUMBER(SEARCH("BRAF",AB27)))),"intermediate","low"))</f>
        <v>low</v>
      </c>
      <c r="AF27" s="29" t="str">
        <f t="shared" si="2"/>
        <v>1b</v>
      </c>
      <c r="AG27" s="29" t="str">
        <f t="shared" si="3"/>
        <v>0</v>
      </c>
      <c r="AH27" s="29" t="str">
        <f t="shared" si="11"/>
        <v>0</v>
      </c>
      <c r="AI27" s="35" t="str">
        <f t="shared" si="12"/>
        <v>I</v>
      </c>
      <c r="AJ27" s="32" t="s">
        <v>713</v>
      </c>
      <c r="AK27" s="34" t="s">
        <v>932</v>
      </c>
      <c r="AL27" s="34" t="s">
        <v>936</v>
      </c>
      <c r="AM27" s="34" t="s">
        <v>936</v>
      </c>
      <c r="AN27" s="34" t="s">
        <v>66</v>
      </c>
      <c r="AO27" s="32">
        <f t="shared" ca="1" si="4"/>
        <v>1</v>
      </c>
      <c r="AP27" s="34">
        <f t="shared" si="5"/>
        <v>1</v>
      </c>
      <c r="AQ27" s="34">
        <f t="shared" si="6"/>
        <v>1</v>
      </c>
      <c r="AR27" s="34">
        <f t="shared" si="7"/>
        <v>1</v>
      </c>
      <c r="AS27" s="35">
        <f t="shared" si="8"/>
        <v>1</v>
      </c>
      <c r="AT27" s="1"/>
    </row>
    <row r="28" spans="1:46">
      <c r="A28" t="str">
        <f>'Model output'!A27</f>
        <v>TCGA-BJ-A3PR</v>
      </c>
      <c r="B28" s="26">
        <v>69</v>
      </c>
      <c r="C28" s="1" t="str">
        <f>IF(OR(ISNUMBER(SEARCH("0",'Model output'!D27)), ISNUMBER(SEARCH("1",'Model output'!D27)), ISNUMBER(SEARCH("1a",'Model output'!D27)), ISNUMBER(SEARCH("1b",'Model output'!D27)), ISNUMBER(SEARCH("2",'Model output'!D27)), ISNUMBER(SEARCH("3",'Model output'!D27)), ISNUMBER(SEARCH("4a",'Model output'!D27)), ISNUMBER(SEARCH("4b",'Model output'!D27))), IF(ISNUMBER(SEARCH("pT",'Model output'!D27)),IF(OR(ISNUMBER(SEARCH("a",'Model output'!D27)),ISNUMBER(SEARCH("b",'Model output'!D27))),MID(SUBSTITUTE('Model output'!D27," ",""),SEARCH("pT",'Model output'!D27)+2,2),MID(SUBSTITUTE('Model output'!D27," ",""),SEARCH("pT",'Model output'!D27)+2,1)),IF(ISNUMBER(SEARCH("T",'Model output'!D27)),IF(OR(ISNUMBER(SEARCH("a",'Model output'!D27)),ISNUMBER(SEARCH("b",'Model output'!D27))),MID(SUBSTITUTE('Model output'!D27," ",""),SEARCH("T",'Model output'!D27)+1,2),MID(SUBSTITUTE('Model output'!D27," ",""),SEARCH("T",'Model output'!D27)+1,1)),SUBSTITUTE('Model output'!D27," ",""))),"")</f>
        <v>2</v>
      </c>
      <c r="D28" s="1" t="str">
        <f>IF(ISNUMBER(SEARCH("lymph node",'Model output'!E27)),"1", IF(AND('Model output'!E27&lt;&gt;"",ISNUMBER('Model output'!E27),'Model output'!E27&gt;0),"1",IF(OR(ISNUMBER(SEARCH("0",'Model output'!E27)), ISNUMBER(SEARCH("1",'Model output'!E27)), ISNUMBER(SEARCH("1a",'Model output'!E27)), ISNUMBER(SEARCH("1b",'Model output'!E27)), ISNUMBER(SEARCH("X",'Model output'!E27))), IF(ISNUMBER(SEARCH("pN",'Model output'!E27)),IF(OR(ISNUMBER(SEARCH("a",'Model output'!E27)),ISNUMBER(SEARCH("b",'Model output'!E27))),MID(SUBSTITUTE('Model output'!E27," ",""),SEARCH("pN",'Model output'!E27)+2,2),MID(SUBSTITUTE('Model output'!E27," ",""),SEARCH("pN",'Model output'!E27)+2,1)),IF(ISNUMBER(SEARCH("N",'Model output'!E27)),IF(OR(ISNUMBER(SEARCH("a",'Model output'!E27)),ISNUMBER(SEARCH("b",'Model output'!E27))),MID(SUBSTITUTE('Model output'!E27," ",""),SEARCH("N",'Model output'!E27)+1,2),MID(SUBSTITUTE('Model output'!E27," ",""),SEARCH("N",'Model output'!E27)+1,1)),SUBSTITUTE('Model output'!E27," ",""))),"")))</f>
        <v>0</v>
      </c>
      <c r="E28" s="1" t="str">
        <f>IF(OR(ISNUMBER(SEARCH("Not applicable",'Model output'!F27)), ISNUMBER(SEARCH("N/A",'Model output'!F27))),"0",IF(OR(ISNUMBER(SEARCH("0",'Model output'!F27)), ISNUMBER(SEARCH("1",'Model output'!F27)), ISNUMBER(SEARCH("X",'Model output'!F27))), IF(ISNUMBER(SEARCH("pM",'Model output'!F27)),MID(SUBSTITUTE('Model output'!F27," ",""),SEARCH("pM",'Model output'!F27)+2,1),IF(ISNUMBER(SEARCH("M",'Model output'!F27)),MID(SUBSTITUTE('Model output'!F27," ",""),SEARCH("M",'Model output'!F27)+1,1),SUBSTITUTE('Model output'!F27," ",""))),""))</f>
        <v>0</v>
      </c>
      <c r="F28" t="str">
        <f t="shared" si="9"/>
        <v>negative</v>
      </c>
      <c r="G28" t="str">
        <f>IF(OR('Model output'!G27="",AND(ISNUMBER('Model output'!J27),'Model output'!J27&lt;1)),"",IF(OR(ISNUMBER(SEARCH("lateral",'Model output'!G27)),ISNUMBER(SEARCH("cervical",'Model output'!G27)),ISNUMBER(SEARCH("jugular",'Model output'!G27)),ISNUMBER(SEARCH("left neck",'Model output'!G27)),ISNUMBER(SEARCH("left anterior neck",'Model output'!G27)),ISNUMBER(SEARCH("left posterior neck",'Model output'!G27)),ISNUMBER(SEARCH("right neck",'Model output'!G27)),ISNUMBER(SEARCH("right anterior neck",'Model output'!G27)),ISNUMBER(SEARCH("right posterior neck",'Model output'!G27)),AND(ISNUMBER(SEARCH("level",'Model output'!G27)),OR(,ISNUMBER(SEARCH("II",'Model output'!G27)),ISNUMBER(SEARCH("two",'Model output'!G27)),AND(ISNUMBER(SEARCH("2",'Model output'!G27)),NOT(ISNUMBER(SEARCH("1 of 2",'Model output'!G27)))),ISNUMBER(SEARCH("III",'Model output'!G27)),AND(ISNUMBER(SEARCH("three",'Model output'!G27)),NOT(ISNUMBER(SEARCH("#3 (three)",'Model output'!G27)))),AND(ISNUMBER(SEARCH("3",'Model output'!G27)),NOT(ISNUMBER(SEARCH("#3 (three)",'Model output'!G27)))),ISNUMBER(SEARCH("IV",'Model output'!G27)),ISNUMBER(SEARCH("four",'Model output'!G27)),ISNUMBER(SEARCH("4",'Model output'!G27)),ISNUMBER(SEARCH("V ",'Model output'!G27)),ISNUMBER(SEARCH("five",'Model output'!G27)),ISNUMBER(SEARCH("5",'Model output'!G27))))), "lateral", "central"))</f>
        <v/>
      </c>
      <c r="H28" t="str">
        <f>IF('Model output'!H27="","negative",IF(OR(ISNUMBER(SEARCH("lymph node",'Model output'!H27)),ISNUMBER(SEARCH("gland",'Model output'!H27)),ISNUMBER(SEARCH("lobe",'Model output'!H27)),ISNUMBER(SEARCH("isthmus",'Model output'!H27)),ISNUMBER(SEARCH("mediastinum",'Model output'!H27)),ISNUMBER(SEARCH("Not mentioned",'Model output'!H27)), ISNUMBER(SEARCH("Not applicable",'Model output'!H27)), ISNUMBER(SEARCH("paratracheal",'Model output'!H27)),ISNUMBER(SEARCH("fibroadipose tissue",'Model output'!H27)),ISNUMBER(SEARCH("thyroid node",'Model output'!H27)),ISNUMBER(SEARCH("skeletal muscle",'Model output'!H27)),ISNUMBER(SEARCH("right",'Model output'!H27)),ISNUMBER(SEARCH("left",'Model output'!H27)),ISNUMBER(SEARCH("Not specified",'Model output'!H27)),ISNUMBER(SEARCH("N/A",'Model output'!H27))),"negative","positive"))</f>
        <v>negative</v>
      </c>
      <c r="I28">
        <f>IF(OR('Model output'!I27="",'Model output'!I27="Not answered",'Model output'!I27="Not mentioned"),"",IF(ISNUMBER('Model output'!I27),'Model output'!I27,1))</f>
        <v>6</v>
      </c>
      <c r="J28">
        <f>IF(OR('Model output'!J27="",'Model output'!J27="Not answered",'Model output'!J27="Not mentioned"),"",IF(AND(ISNUMBER('Model output'!J27),'Model output'!J27&lt;=I28),'Model output'!J27,IF(AND(ISNUMBER('Model output'!J27), 'Model output'!J27&gt;=DATE(2024,1,1)), MIN(DAY('Model output'!J27), MONTH('Model output'!J27), YEAR('Model output'!J27)), IF(ISNUMBER(SEARCH("0/",'Model output'!J27)),0,IF(ISNUMBER(SEARCH("/",'Model output'!J27)), VALUE(LEFT('Model output'!J27, SEARCH("/",'Model output'!J27)-1)),1)))))</f>
        <v>0</v>
      </c>
      <c r="K28" t="str" cm="1">
        <f t="array" ref="K28">IF(COUNT(FIND({0,1,2,3,4,5,6,7,8,9},'Model output'!K27))&gt;0,'Model output'!K27,"")</f>
        <v/>
      </c>
      <c r="L28" s="8" t="str">
        <f t="shared" si="1"/>
        <v/>
      </c>
      <c r="M28" t="str" cm="1">
        <f t="array" ref="M28">IF(L28="","",IF(ISNUMBER(SEARCH("cm",L28)),MAX(VALUE(SUBSTITUTE(_xlfn.FILTERXML("&lt;t&gt;&lt;s&gt;"&amp;SUBSTITUTE(L28,",","&lt;/s&gt;&lt;s&gt;")&amp;"&lt;/s&gt;&lt;/t&gt;","//s"),"cm",""))),MAX(VALUE(SUBSTITUTE(_xlfn.FILTERXML("&lt;t&gt;&lt;s&gt;"&amp;SUBSTITUTE(L28,",","&lt;/s&gt;&lt;s&gt;")&amp;"&lt;/s&gt;&lt;/t&gt;","//s"),"mm","")))/10))</f>
        <v/>
      </c>
      <c r="N28" t="str">
        <f>IF('Model output'!L27="","",'Model output'!L27)</f>
        <v>Papillary</v>
      </c>
      <c r="O28" t="str">
        <f>IF('Model output'!M27="","",'Model output'!M27)</f>
        <v/>
      </c>
      <c r="P28" t="str">
        <f>IF('Model output'!N27="","",'Model output'!N27)</f>
        <v>2.5 cm</v>
      </c>
      <c r="Q28" t="str">
        <f t="shared" si="10"/>
        <v>2.5cm</v>
      </c>
      <c r="R28" cm="1">
        <f t="array" ref="R28">IF(Q28="","",IF(ISNUMBER(SEARCH("cm",Q28)),MAX(VALUE(SUBSTITUTE(_xlfn.FILTERXML("&lt;t&gt;&lt;s&gt;"&amp;SUBSTITUTE(Q28,",","&lt;/s&gt;&lt;s&gt;")&amp;"&lt;/s&gt;&lt;/t&gt;","//s"),"cm",""))),MAX(VALUE(SUBSTITUTE(_xlfn.FILTERXML("&lt;t&gt;&lt;s&gt;"&amp;SUBSTITUTE(Q28,",","&lt;/s&gt;&lt;s&gt;")&amp;"&lt;/s&gt;&lt;/t&gt;","//s"),"mm","")))/10))</f>
        <v>2.5</v>
      </c>
      <c r="S28" t="str">
        <f>IF(OR('Model output'!P27="",ISNUMBER(SEARCH("Not identified", 'Model output'!P27)),ISNUMBER(SEARCH("Absent",'Model output'!P27)),AND(ISNUMBER(SEARCH("No",'Model output'!P27)),NOT(ISNUMBER(SEARCH("diagnostic",'Model output'!P27)))),ISNUMBER(SEARCH("Negative",'Model output'!P27))),"negative","positive")</f>
        <v>negative</v>
      </c>
      <c r="T28">
        <f>IF('Model output'!O27="","",'Model output'!O27)</f>
        <v>1</v>
      </c>
      <c r="U28" t="str">
        <f>IF('Model output'!Q27&lt;&gt;"",'Model output'!Q27,IF('Classification result'!S28="positive",IF(ISNUMBER(SEARCH("single",'Model output'!P27)),1,IF(OR(ISNUMBER(SEARCH("&lt;4",'Model output'!P27)),ISNUMBER(SEARCH("&lt; 4",'Model output'!P27)),ISNUMBER(SEARCH("less than 4",'Model output'!P27))),"&lt;4",IF(OR(ISNUMBER(SEARCH("&gt;4",'Model output'!P27)),ISNUMBER(SEARCH("&gt; 4",'Model output'!P27)),ISNUMBER(SEARCH("4 or more",'Model output'!P27))),"&gt;4",""))), ""))</f>
        <v/>
      </c>
      <c r="V28" t="str">
        <f>IF(S28="negative","",IF(OR(ISNUMBER(SEARCH("Focal",'Model output'!P27)),'Classification result'!U28&lt;4,ISNUMBER(SEARCH("Focal",'Classification result'!U28)),ISNUMBER(SEARCH("&lt;4",'Classification result'!U28)),ISNUMBER(SEARCH("&lt; 4",'Classification result'!U28))),"minimal", IF(OR(ISNUMBER(SEARCH("Extensive",'Model output'!P27)),ISNUMBER(SEARCH("Extensive",'Classification result'!U28)),ISNUMBER(SEARCH("&gt;4",'Classification result'!U28)),ISNUMBER(SEARCH("&gt; 4",'Classification result'!U28)),ISNUMBER(SEARCH("4 or more",'Classification result'!U28))),"extensive","")))</f>
        <v/>
      </c>
      <c r="W28" t="str">
        <f>IF(OR('Model output'!R27="",ISNUMBER(SEARCH("Not identified", 'Model output'!R27)),ISNUMBER(SEARCH("Absent",'Model output'!R27)),ISNUMBER(SEARCH("No",'Model output'!R27)),ISNUMBER(SEARCH("Negative",'Model output'!R27)),ISNUMBER(SEARCH("None seen",'Model output'!R27)),ISNUMBER(SEARCH("Free",'Model output'!R27)),ISNUMBER(SEARCH("Cannot be assessed",'Model output'!R27))),"negative","positive")</f>
        <v>negative</v>
      </c>
      <c r="X28" s="15" t="str">
        <f>IF('Model output'!S27="","",'Model output'!S27)</f>
        <v>Present</v>
      </c>
      <c r="Y28" t="str">
        <f>IF(OR('Model output'!S27="",ISNUMBER(SEARCH("Absent",'Model output'!S27)),ISNUMBER(SEARCH("Not identified",'Model output'!S27)),AND(ISNUMBER(SEARCH("No",'Model output'!S27)),NOT(ISNUMBER(SEARCH("carcinoma",'Model output'!S27)))),ISNUMBER(SEARCH("confined to the thyroid",'Model output'!S27)),ISNUMBER(SEARCH("negative",'Model output'!S27))),"negative",IF(Z28="positive","gETE", "positive"))</f>
        <v>positive</v>
      </c>
      <c r="Z28" t="str">
        <f>IF(OR('Model output'!S27="",ISNUMBER(SEARCH("Absent",'Model output'!S27)),ISNUMBER(SEARCH("Not identified",'Model output'!S27)),ISNUMBER(SEARCH("No",'Model output'!S27)),ISNUMBER(SEARCH("Minimal",'Model output'!S27)),ISNUMBER(SEARCH("negative",'Model output'!S27))),"negative",IF(OR(ISNUMBER(SEARCH("extensive",X28)),ISNUMBER(SEARCH("skeletal muscle",X28)),ISNUMBER(SEARCH("larynx",X28)),ISNUMBER(SEARCH("trachea",X28)),ISNUMBER(SEARCH("esophagus",X28)),ISNUMBER(SEARCH("recurrent laryngeal nerve",X28))),"positive","negative"))</f>
        <v>negative</v>
      </c>
      <c r="AA28" t="str">
        <f>IF('Model output'!T27="","",IF('Model output'!T27="Not mentioned", "No", "Yes"))</f>
        <v/>
      </c>
      <c r="AB28" t="str">
        <f>IF(AA28&lt;&gt;"Yes","",IF(OR('Model output'!U27="",ISNUMBER(SEARCH("Not identified",'Model output'!U27))),"",'Model output'!U27))</f>
        <v/>
      </c>
      <c r="AC28" s="1" t="str">
        <f>IF(OR('Model output'!V27="", 'Model output'!V27="No", AND(ISERROR(SEARCH("Positive",'Model output'!V27)), ISNUMBER(SEARCH("Negative",'Model output'!V27))), AND(ISNUMBER(SEARCH("Uninvolved",'Model output'!V27)),NOT(ISNUMBER(SEARCH("margins involved",'Model output'!V27)))), ISNUMBER(SEARCH("not involved",'Model output'!V27)), ISNUMBER(SEARCH("None",'Model output'!V27)), ISNUMBER(SEARCH("Free",'Model output'!V27)), ISNUMBER(SEARCH("1 mm",'Model output'!V27)), ISNUMBER(SEARCH("0.1 CM",'Model output'!V27)), ISNUMBER(SEARCH("less than 0.2 mm",'Model output'!V27)), ISNUMBER(SEARCH("less than 0.5 mm",'Model output'!V27)), ISNUMBER(SEARCH("less than 1.0 mm",'Model output'!V27)), ISNUMBER(SEARCH("noted very close",'Model output'!V27)), ISNUMBER(SEARCH("abut",'Model output'!V27)), ISNUMBER(SEARCH("not mentioned",'Model output'!V27)), ISNUMBER(SEARCH("Cannot be assessed",'Model output'!V27)), ISNUMBER(SEARCH("Lymphocyte invasion - present",'Model output'!V27)), ISNUMBER(SEARCH("capsule",'Model output'!V27))), "negative", "positive")</f>
        <v>positive</v>
      </c>
      <c r="AE28" s="28" t="str" cm="1">
        <f t="array" ref="AE28">IF(OR(AC28="positive",Z28="positive",AND(OR(ISNUMBER(SEARCH("Follicular carcinoma",N28)),ISNUMBER(SEARCH("Follicular thyroid carcinoma",N28))),V28="extensive"),AND(AND(ISNUMBER(J28),J28&gt;0),AND(ISNUMBER(M28),M28&gt;3)),OR(H28="positive",AH28=1)),"high",IF(OR(ISNUMBER(SEARCH("lateral",G28,1)),ISNUMBER(SEARCH("positive",Y28,1)),ISNUMBER(SEARCH("tall",O28,1)),ISNUMBER(SEARCH("hobnail",O28,1)),ISNUMBER(SEARCH("cribriform",O28,1)),ISNUMBER(SEARCH("diffuse",O28,1)),ISNUMBER(SEARCH("columnar",O28,1)),ISNUMBER(SEARCH("solid",O28,1)),ISNUMBER(SEARCH("tall",N28,1)),ISNUMBER(SEARCH("hobnail",N28,1)),ISNUMBER(SEARCH("cribriform",N28,1)),ISNUMBER(SEARCH("diffuse",N28,1)),ISNUMBER(SEARCH("columnar",N28,1)),ISNUMBER(SEARCH("solid",N28,1)),AND(ISNUMBER(SEARCH("papillary",N28,1)),S28="positive"),AND(AND(ISNUMBER(J28),J28&gt;=5),M28=""),AND(AND(ISNUMBER(J28),J28&gt;=5),AND(ISNUMBER(M28),M28&gt;=1)),AND(ISNUMBER(SERACH("papillary",N28)),OR(Y28="positive",Z28="positive"), ISNUMBER(SEARCH("BRAF",AB28)))),"intermediate","low"))</f>
        <v>high</v>
      </c>
      <c r="AF28" s="29" t="str">
        <f t="shared" si="2"/>
        <v>2</v>
      </c>
      <c r="AG28" s="29" t="str">
        <f t="shared" si="3"/>
        <v>0</v>
      </c>
      <c r="AH28" s="29" t="str">
        <f t="shared" si="11"/>
        <v>0</v>
      </c>
      <c r="AI28" s="35" t="str">
        <f t="shared" si="12"/>
        <v>I</v>
      </c>
      <c r="AJ28" s="32" t="s">
        <v>711</v>
      </c>
      <c r="AK28" s="34" t="s">
        <v>935</v>
      </c>
      <c r="AL28" s="34" t="s">
        <v>933</v>
      </c>
      <c r="AM28" s="34" t="s">
        <v>936</v>
      </c>
      <c r="AN28" s="34" t="s">
        <v>66</v>
      </c>
      <c r="AO28" s="32">
        <f t="shared" si="4"/>
        <v>1</v>
      </c>
      <c r="AP28" s="34">
        <f t="shared" si="5"/>
        <v>1</v>
      </c>
      <c r="AQ28" s="34">
        <f t="shared" si="6"/>
        <v>1</v>
      </c>
      <c r="AR28" s="34">
        <f t="shared" si="7"/>
        <v>1</v>
      </c>
      <c r="AS28" s="35">
        <f t="shared" si="8"/>
        <v>1</v>
      </c>
      <c r="AT28" s="1"/>
    </row>
    <row r="29" spans="1:46">
      <c r="A29" t="str">
        <f>'Model output'!A28</f>
        <v>TCGA-BJ-A3PT</v>
      </c>
      <c r="B29" s="26">
        <v>51</v>
      </c>
      <c r="C29" s="1" t="str">
        <f>IF(OR(ISNUMBER(SEARCH("0",'Model output'!D28)), ISNUMBER(SEARCH("1",'Model output'!D28)), ISNUMBER(SEARCH("1a",'Model output'!D28)), ISNUMBER(SEARCH("1b",'Model output'!D28)), ISNUMBER(SEARCH("2",'Model output'!D28)), ISNUMBER(SEARCH("3",'Model output'!D28)), ISNUMBER(SEARCH("4a",'Model output'!D28)), ISNUMBER(SEARCH("4b",'Model output'!D28))), IF(ISNUMBER(SEARCH("pT",'Model output'!D28)),IF(OR(ISNUMBER(SEARCH("a",'Model output'!D28)),ISNUMBER(SEARCH("b",'Model output'!D28))),MID(SUBSTITUTE('Model output'!D28," ",""),SEARCH("pT",'Model output'!D28)+2,2),MID(SUBSTITUTE('Model output'!D28," ",""),SEARCH("pT",'Model output'!D28)+2,1)),IF(ISNUMBER(SEARCH("T",'Model output'!D28)),IF(OR(ISNUMBER(SEARCH("a",'Model output'!D28)),ISNUMBER(SEARCH("b",'Model output'!D28))),MID(SUBSTITUTE('Model output'!D28," ",""),SEARCH("T",'Model output'!D28)+1,2),MID(SUBSTITUTE('Model output'!D28," ",""),SEARCH("T",'Model output'!D28)+1,1)),SUBSTITUTE('Model output'!D28," ",""))),"")</f>
        <v>3</v>
      </c>
      <c r="D29" s="1" t="str">
        <f>IF(ISNUMBER(SEARCH("lymph node",'Model output'!E28)),"1", IF(AND('Model output'!E28&lt;&gt;"",ISNUMBER('Model output'!E28),'Model output'!E28&gt;0),"1",IF(OR(ISNUMBER(SEARCH("0",'Model output'!E28)), ISNUMBER(SEARCH("1",'Model output'!E28)), ISNUMBER(SEARCH("1a",'Model output'!E28)), ISNUMBER(SEARCH("1b",'Model output'!E28)), ISNUMBER(SEARCH("X",'Model output'!E28))), IF(ISNUMBER(SEARCH("pN",'Model output'!E28)),IF(OR(ISNUMBER(SEARCH("a",'Model output'!E28)),ISNUMBER(SEARCH("b",'Model output'!E28))),MID(SUBSTITUTE('Model output'!E28," ",""),SEARCH("pN",'Model output'!E28)+2,2),MID(SUBSTITUTE('Model output'!E28," ",""),SEARCH("pN",'Model output'!E28)+2,1)),IF(ISNUMBER(SEARCH("N",'Model output'!E28)),IF(OR(ISNUMBER(SEARCH("a",'Model output'!E28)),ISNUMBER(SEARCH("b",'Model output'!E28))),MID(SUBSTITUTE('Model output'!E28," ",""),SEARCH("N",'Model output'!E28)+1,2),MID(SUBSTITUTE('Model output'!E28," ",""),SEARCH("N",'Model output'!E28)+1,1)),SUBSTITUTE('Model output'!E28," ",""))),"")))</f>
        <v>X</v>
      </c>
      <c r="E29" s="1" t="str">
        <f>IF(OR(ISNUMBER(SEARCH("Not applicable",'Model output'!F28)), ISNUMBER(SEARCH("N/A",'Model output'!F28))),"0",IF(OR(ISNUMBER(SEARCH("0",'Model output'!F28)), ISNUMBER(SEARCH("1",'Model output'!F28)), ISNUMBER(SEARCH("X",'Model output'!F28))), IF(ISNUMBER(SEARCH("pM",'Model output'!F28)),MID(SUBSTITUTE('Model output'!F28," ",""),SEARCH("pM",'Model output'!F28)+2,1),IF(ISNUMBER(SEARCH("M",'Model output'!F28)),MID(SUBSTITUTE('Model output'!F28," ",""),SEARCH("M",'Model output'!F28)+1,1),SUBSTITUTE('Model output'!F28," ",""))),""))</f>
        <v>0</v>
      </c>
      <c r="F29" t="str">
        <f t="shared" si="9"/>
        <v>negative</v>
      </c>
      <c r="G29" t="str">
        <f>IF(OR('Model output'!G28="",AND(ISNUMBER('Model output'!J28),'Model output'!J28&lt;1)),"",IF(OR(ISNUMBER(SEARCH("lateral",'Model output'!G28)),ISNUMBER(SEARCH("cervical",'Model output'!G28)),ISNUMBER(SEARCH("jugular",'Model output'!G28)),ISNUMBER(SEARCH("left neck",'Model output'!G28)),ISNUMBER(SEARCH("left anterior neck",'Model output'!G28)),ISNUMBER(SEARCH("left posterior neck",'Model output'!G28)),ISNUMBER(SEARCH("right neck",'Model output'!G28)),ISNUMBER(SEARCH("right anterior neck",'Model output'!G28)),ISNUMBER(SEARCH("right posterior neck",'Model output'!G28)),AND(ISNUMBER(SEARCH("level",'Model output'!G28)),OR(,ISNUMBER(SEARCH("II",'Model output'!G28)),ISNUMBER(SEARCH("two",'Model output'!G28)),AND(ISNUMBER(SEARCH("2",'Model output'!G28)),NOT(ISNUMBER(SEARCH("1 of 2",'Model output'!G28)))),ISNUMBER(SEARCH("III",'Model output'!G28)),AND(ISNUMBER(SEARCH("three",'Model output'!G28)),NOT(ISNUMBER(SEARCH("#3 (three)",'Model output'!G28)))),AND(ISNUMBER(SEARCH("3",'Model output'!G28)),NOT(ISNUMBER(SEARCH("#3 (three)",'Model output'!G28)))),ISNUMBER(SEARCH("IV",'Model output'!G28)),ISNUMBER(SEARCH("four",'Model output'!G28)),ISNUMBER(SEARCH("4",'Model output'!G28)),ISNUMBER(SEARCH("V ",'Model output'!G28)),ISNUMBER(SEARCH("five",'Model output'!G28)),ISNUMBER(SEARCH("5",'Model output'!G28))))), "lateral", "central"))</f>
        <v/>
      </c>
      <c r="H29" t="str">
        <f>IF('Model output'!H28="","negative",IF(OR(ISNUMBER(SEARCH("lymph node",'Model output'!H28)),ISNUMBER(SEARCH("gland",'Model output'!H28)),ISNUMBER(SEARCH("lobe",'Model output'!H28)),ISNUMBER(SEARCH("isthmus",'Model output'!H28)),ISNUMBER(SEARCH("mediastinum",'Model output'!H28)),ISNUMBER(SEARCH("Not mentioned",'Model output'!H28)), ISNUMBER(SEARCH("Not applicable",'Model output'!H28)), ISNUMBER(SEARCH("paratracheal",'Model output'!H28)),ISNUMBER(SEARCH("fibroadipose tissue",'Model output'!H28)),ISNUMBER(SEARCH("thyroid node",'Model output'!H28)),ISNUMBER(SEARCH("skeletal muscle",'Model output'!H28)),ISNUMBER(SEARCH("right",'Model output'!H28)),ISNUMBER(SEARCH("left",'Model output'!H28)),ISNUMBER(SEARCH("Not specified",'Model output'!H28)),ISNUMBER(SEARCH("N/A",'Model output'!H28))),"negative","positive"))</f>
        <v>negative</v>
      </c>
      <c r="I29">
        <f>IF(OR('Model output'!I28="",'Model output'!I28="Not answered",'Model output'!I28="Not mentioned"),"",IF(ISNUMBER('Model output'!I28),'Model output'!I28,1))</f>
        <v>0</v>
      </c>
      <c r="J29">
        <f>IF(OR('Model output'!J28="",'Model output'!J28="Not answered",'Model output'!J28="Not mentioned"),"",IF(AND(ISNUMBER('Model output'!J28),'Model output'!J28&lt;=I29),'Model output'!J28,IF(AND(ISNUMBER('Model output'!J28), 'Model output'!J28&gt;=DATE(2024,1,1)), MIN(DAY('Model output'!J28), MONTH('Model output'!J28), YEAR('Model output'!J28)), IF(ISNUMBER(SEARCH("0/",'Model output'!J28)),0,IF(ISNUMBER(SEARCH("/",'Model output'!J28)), VALUE(LEFT('Model output'!J28, SEARCH("/",'Model output'!J28)-1)),1)))))</f>
        <v>0</v>
      </c>
      <c r="K29" t="str" cm="1">
        <f t="array" ref="K29">IF(COUNT(FIND({0,1,2,3,4,5,6,7,8,9},'Model output'!K28))&gt;0,'Model output'!K28,"")</f>
        <v/>
      </c>
      <c r="L29" s="8" t="str">
        <f t="shared" si="1"/>
        <v/>
      </c>
      <c r="M29" t="str" cm="1">
        <f t="array" ref="M29">IF(L29="","",IF(ISNUMBER(SEARCH("cm",L29)),MAX(VALUE(SUBSTITUTE(_xlfn.FILTERXML("&lt;t&gt;&lt;s&gt;"&amp;SUBSTITUTE(L29,",","&lt;/s&gt;&lt;s&gt;")&amp;"&lt;/s&gt;&lt;/t&gt;","//s"),"cm",""))),MAX(VALUE(SUBSTITUTE(_xlfn.FILTERXML("&lt;t&gt;&lt;s&gt;"&amp;SUBSTITUTE(L29,",","&lt;/s&gt;&lt;s&gt;")&amp;"&lt;/s&gt;&lt;/t&gt;","//s"),"mm","")))/10))</f>
        <v/>
      </c>
      <c r="N29" t="str">
        <f>IF('Model output'!L28="","",'Model output'!L28)</f>
        <v>Papillary carcinoma, follicular variant</v>
      </c>
      <c r="O29" t="str">
        <f>IF('Model output'!M28="","",'Model output'!M28)</f>
        <v/>
      </c>
      <c r="P29" t="str">
        <f>IF('Model output'!N28="","",'Model output'!N28)</f>
        <v>1.5 cm</v>
      </c>
      <c r="Q29" t="str">
        <f t="shared" si="10"/>
        <v>1.5cm</v>
      </c>
      <c r="R29" cm="1">
        <f t="array" ref="R29">IF(Q29="","",IF(ISNUMBER(SEARCH("cm",Q29)),MAX(VALUE(SUBSTITUTE(_xlfn.FILTERXML("&lt;t&gt;&lt;s&gt;"&amp;SUBSTITUTE(Q29,",","&lt;/s&gt;&lt;s&gt;")&amp;"&lt;/s&gt;&lt;/t&gt;","//s"),"cm",""))),MAX(VALUE(SUBSTITUTE(_xlfn.FILTERXML("&lt;t&gt;&lt;s&gt;"&amp;SUBSTITUTE(Q29,",","&lt;/s&gt;&lt;s&gt;")&amp;"&lt;/s&gt;&lt;/t&gt;","//s"),"mm","")))/10))</f>
        <v>1.5</v>
      </c>
      <c r="S29" t="str">
        <f>IF(OR('Model output'!P28="",ISNUMBER(SEARCH("Not identified", 'Model output'!P28)),ISNUMBER(SEARCH("Absent",'Model output'!P28)),AND(ISNUMBER(SEARCH("No",'Model output'!P28)),NOT(ISNUMBER(SEARCH("diagnostic",'Model output'!P28)))),ISNUMBER(SEARCH("Negative",'Model output'!P28))),"negative","positive")</f>
        <v>negative</v>
      </c>
      <c r="T29" t="str">
        <f>IF('Model output'!O28="","",'Model output'!O28)</f>
        <v>At least 5</v>
      </c>
      <c r="U29" t="str">
        <f>IF('Model output'!Q28&lt;&gt;"",'Model output'!Q28,IF('Classification result'!S29="positive",IF(ISNUMBER(SEARCH("single",'Model output'!P28)),1,IF(OR(ISNUMBER(SEARCH("&lt;4",'Model output'!P28)),ISNUMBER(SEARCH("&lt; 4",'Model output'!P28)),ISNUMBER(SEARCH("less than 4",'Model output'!P28))),"&lt;4",IF(OR(ISNUMBER(SEARCH("&gt;4",'Model output'!P28)),ISNUMBER(SEARCH("&gt; 4",'Model output'!P28)),ISNUMBER(SEARCH("4 or more",'Model output'!P28))),"&gt;4",""))), ""))</f>
        <v/>
      </c>
      <c r="V29" t="str">
        <f>IF(S29="negative","",IF(OR(ISNUMBER(SEARCH("Focal",'Model output'!P28)),'Classification result'!U29&lt;4,ISNUMBER(SEARCH("Focal",'Classification result'!U29)),ISNUMBER(SEARCH("&lt;4",'Classification result'!U29)),ISNUMBER(SEARCH("&lt; 4",'Classification result'!U29))),"minimal", IF(OR(ISNUMBER(SEARCH("Extensive",'Model output'!P28)),ISNUMBER(SEARCH("Extensive",'Classification result'!U29)),ISNUMBER(SEARCH("&gt;4",'Classification result'!U29)),ISNUMBER(SEARCH("&gt; 4",'Classification result'!U29)),ISNUMBER(SEARCH("4 or more",'Classification result'!U29))),"extensive","")))</f>
        <v/>
      </c>
      <c r="W29" t="str">
        <f>IF(OR('Model output'!R28="",ISNUMBER(SEARCH("Not identified", 'Model output'!R28)),ISNUMBER(SEARCH("Absent",'Model output'!R28)),ISNUMBER(SEARCH("No",'Model output'!R28)),ISNUMBER(SEARCH("Negative",'Model output'!R28)),ISNUMBER(SEARCH("None seen",'Model output'!R28)),ISNUMBER(SEARCH("Free",'Model output'!R28)),ISNUMBER(SEARCH("Cannot be assessed",'Model output'!R28))),"negative","positive")</f>
        <v>positive</v>
      </c>
      <c r="X29" s="15" t="str">
        <f>IF('Model output'!S28="","",'Model output'!S28)</f>
        <v>Present</v>
      </c>
      <c r="Y29" t="str">
        <f>IF(OR('Model output'!S28="",ISNUMBER(SEARCH("Absent",'Model output'!S28)),ISNUMBER(SEARCH("Not identified",'Model output'!S28)),AND(ISNUMBER(SEARCH("No",'Model output'!S28)),NOT(ISNUMBER(SEARCH("carcinoma",'Model output'!S28)))),ISNUMBER(SEARCH("confined to the thyroid",'Model output'!S28)),ISNUMBER(SEARCH("negative",'Model output'!S28))),"negative",IF(Z29="positive","gETE", "positive"))</f>
        <v>positive</v>
      </c>
      <c r="Z29" t="str">
        <f>IF(OR('Model output'!S28="",ISNUMBER(SEARCH("Absent",'Model output'!S28)),ISNUMBER(SEARCH("Not identified",'Model output'!S28)),ISNUMBER(SEARCH("No",'Model output'!S28)),ISNUMBER(SEARCH("Minimal",'Model output'!S28)),ISNUMBER(SEARCH("negative",'Model output'!S28))),"negative",IF(OR(ISNUMBER(SEARCH("extensive",X29)),ISNUMBER(SEARCH("skeletal muscle",X29)),ISNUMBER(SEARCH("larynx",X29)),ISNUMBER(SEARCH("trachea",X29)),ISNUMBER(SEARCH("esophagus",X29)),ISNUMBER(SEARCH("recurrent laryngeal nerve",X29))),"positive","negative"))</f>
        <v>negative</v>
      </c>
      <c r="AA29" t="str">
        <f>IF('Model output'!T28="","",IF('Model output'!T28="Not mentioned", "No", "Yes"))</f>
        <v>Yes</v>
      </c>
      <c r="AB29" t="str">
        <f>IF(AA29&lt;&gt;"Yes","",IF(OR('Model output'!U28="",ISNUMBER(SEARCH("Not identified",'Model output'!U28))),"",'Model output'!U28))</f>
        <v>HRAS codon 61</v>
      </c>
      <c r="AC29" s="1" t="str">
        <f>IF(OR('Model output'!V28="", 'Model output'!V28="No", AND(ISERROR(SEARCH("Positive",'Model output'!V28)), ISNUMBER(SEARCH("Negative",'Model output'!V28))), AND(ISNUMBER(SEARCH("Uninvolved",'Model output'!V28)),NOT(ISNUMBER(SEARCH("margins involved",'Model output'!V28)))), ISNUMBER(SEARCH("not involved",'Model output'!V28)), ISNUMBER(SEARCH("None",'Model output'!V28)), ISNUMBER(SEARCH("Free",'Model output'!V28)), ISNUMBER(SEARCH("1 mm",'Model output'!V28)), ISNUMBER(SEARCH("0.1 CM",'Model output'!V28)), ISNUMBER(SEARCH("less than 0.2 mm",'Model output'!V28)), ISNUMBER(SEARCH("less than 0.5 mm",'Model output'!V28)), ISNUMBER(SEARCH("less than 1.0 mm",'Model output'!V28)), ISNUMBER(SEARCH("noted very close",'Model output'!V28)), ISNUMBER(SEARCH("abut",'Model output'!V28)), ISNUMBER(SEARCH("not mentioned",'Model output'!V28)), ISNUMBER(SEARCH("Cannot be assessed",'Model output'!V28)), ISNUMBER(SEARCH("Lymphocyte invasion - present",'Model output'!V28)), ISNUMBER(SEARCH("capsule",'Model output'!V28))), "negative", "positive")</f>
        <v>positive</v>
      </c>
      <c r="AE29" s="28" t="str" cm="1">
        <f t="array" ref="AE29">IF(OR(AC29="positive",Z29="positive",AND(OR(ISNUMBER(SEARCH("Follicular carcinoma",N29)),ISNUMBER(SEARCH("Follicular thyroid carcinoma",N29))),V29="extensive"),AND(AND(ISNUMBER(J29),J29&gt;0),AND(ISNUMBER(M29),M29&gt;3)),OR(H29="positive",AH29=1)),"high",IF(OR(ISNUMBER(SEARCH("lateral",G29,1)),ISNUMBER(SEARCH("positive",Y29,1)),ISNUMBER(SEARCH("tall",O29,1)),ISNUMBER(SEARCH("hobnail",O29,1)),ISNUMBER(SEARCH("cribriform",O29,1)),ISNUMBER(SEARCH("diffuse",O29,1)),ISNUMBER(SEARCH("columnar",O29,1)),ISNUMBER(SEARCH("solid",O29,1)),ISNUMBER(SEARCH("tall",N29,1)),ISNUMBER(SEARCH("hobnail",N29,1)),ISNUMBER(SEARCH("cribriform",N29,1)),ISNUMBER(SEARCH("diffuse",N29,1)),ISNUMBER(SEARCH("columnar",N29,1)),ISNUMBER(SEARCH("solid",N29,1)),AND(ISNUMBER(SEARCH("papillary",N29,1)),S29="positive"),AND(AND(ISNUMBER(J29),J29&gt;=5),M29=""),AND(AND(ISNUMBER(J29),J29&gt;=5),AND(ISNUMBER(M29),M29&gt;=1)),AND(ISNUMBER(SERACH("papillary",N29)),OR(Y29="positive",Z29="positive"), ISNUMBER(SEARCH("BRAF",AB29)))),"intermediate","low"))</f>
        <v>high</v>
      </c>
      <c r="AF29" s="29" t="str">
        <f t="shared" si="2"/>
        <v>1b</v>
      </c>
      <c r="AG29" s="29" t="str">
        <f t="shared" si="3"/>
        <v>0</v>
      </c>
      <c r="AH29" s="29" t="str">
        <f t="shared" si="11"/>
        <v>0</v>
      </c>
      <c r="AI29" s="35" t="str">
        <f t="shared" si="12"/>
        <v>I</v>
      </c>
      <c r="AJ29" s="32" t="s">
        <v>711</v>
      </c>
      <c r="AK29" s="34" t="s">
        <v>932</v>
      </c>
      <c r="AL29" s="34" t="s">
        <v>936</v>
      </c>
      <c r="AM29" s="34" t="s">
        <v>936</v>
      </c>
      <c r="AN29" s="34" t="s">
        <v>66</v>
      </c>
      <c r="AO29" s="32">
        <f t="shared" si="4"/>
        <v>1</v>
      </c>
      <c r="AP29" s="34">
        <f t="shared" si="5"/>
        <v>1</v>
      </c>
      <c r="AQ29" s="34">
        <f t="shared" si="6"/>
        <v>1</v>
      </c>
      <c r="AR29" s="34">
        <f t="shared" si="7"/>
        <v>1</v>
      </c>
      <c r="AS29" s="35">
        <f t="shared" si="8"/>
        <v>1</v>
      </c>
      <c r="AT29" s="1"/>
    </row>
    <row r="30" spans="1:46">
      <c r="A30" t="str">
        <f>'Model output'!A29</f>
        <v>TCGA-BJ-A3PU</v>
      </c>
      <c r="B30" s="26">
        <v>52</v>
      </c>
      <c r="C30" s="1" t="str">
        <f>IF(OR(ISNUMBER(SEARCH("0",'Model output'!D29)), ISNUMBER(SEARCH("1",'Model output'!D29)), ISNUMBER(SEARCH("1a",'Model output'!D29)), ISNUMBER(SEARCH("1b",'Model output'!D29)), ISNUMBER(SEARCH("2",'Model output'!D29)), ISNUMBER(SEARCH("3",'Model output'!D29)), ISNUMBER(SEARCH("4a",'Model output'!D29)), ISNUMBER(SEARCH("4b",'Model output'!D29))), IF(ISNUMBER(SEARCH("pT",'Model output'!D29)),IF(OR(ISNUMBER(SEARCH("a",'Model output'!D29)),ISNUMBER(SEARCH("b",'Model output'!D29))),MID(SUBSTITUTE('Model output'!D29," ",""),SEARCH("pT",'Model output'!D29)+2,2),MID(SUBSTITUTE('Model output'!D29," ",""),SEARCH("pT",'Model output'!D29)+2,1)),IF(ISNUMBER(SEARCH("T",'Model output'!D29)),IF(OR(ISNUMBER(SEARCH("a",'Model output'!D29)),ISNUMBER(SEARCH("b",'Model output'!D29))),MID(SUBSTITUTE('Model output'!D29," ",""),SEARCH("T",'Model output'!D29)+1,2),MID(SUBSTITUTE('Model output'!D29," ",""),SEARCH("T",'Model output'!D29)+1,1)),SUBSTITUTE('Model output'!D29," ",""))),"")</f>
        <v>3</v>
      </c>
      <c r="D30" s="1" t="str">
        <f>IF(ISNUMBER(SEARCH("lymph node",'Model output'!E29)),"1", IF(AND('Model output'!E29&lt;&gt;"",ISNUMBER('Model output'!E29),'Model output'!E29&gt;0),"1",IF(OR(ISNUMBER(SEARCH("0",'Model output'!E29)), ISNUMBER(SEARCH("1",'Model output'!E29)), ISNUMBER(SEARCH("1a",'Model output'!E29)), ISNUMBER(SEARCH("1b",'Model output'!E29)), ISNUMBER(SEARCH("X",'Model output'!E29))), IF(ISNUMBER(SEARCH("pN",'Model output'!E29)),IF(OR(ISNUMBER(SEARCH("a",'Model output'!E29)),ISNUMBER(SEARCH("b",'Model output'!E29))),MID(SUBSTITUTE('Model output'!E29," ",""),SEARCH("pN",'Model output'!E29)+2,2),MID(SUBSTITUTE('Model output'!E29," ",""),SEARCH("pN",'Model output'!E29)+2,1)),IF(ISNUMBER(SEARCH("N",'Model output'!E29)),IF(OR(ISNUMBER(SEARCH("a",'Model output'!E29)),ISNUMBER(SEARCH("b",'Model output'!E29))),MID(SUBSTITUTE('Model output'!E29," ",""),SEARCH("N",'Model output'!E29)+1,2),MID(SUBSTITUTE('Model output'!E29," ",""),SEARCH("N",'Model output'!E29)+1,1)),SUBSTITUTE('Model output'!E29," ",""))),"")))</f>
        <v>1a</v>
      </c>
      <c r="E30" s="1" t="str">
        <f>IF(OR(ISNUMBER(SEARCH("Not applicable",'Model output'!F29)), ISNUMBER(SEARCH("N/A",'Model output'!F29))),"0",IF(OR(ISNUMBER(SEARCH("0",'Model output'!F29)), ISNUMBER(SEARCH("1",'Model output'!F29)), ISNUMBER(SEARCH("X",'Model output'!F29))), IF(ISNUMBER(SEARCH("pM",'Model output'!F29)),MID(SUBSTITUTE('Model output'!F29," ",""),SEARCH("pM",'Model output'!F29)+2,1),IF(ISNUMBER(SEARCH("M",'Model output'!F29)),MID(SUBSTITUTE('Model output'!F29," ",""),SEARCH("M",'Model output'!F29)+1,1),SUBSTITUTE('Model output'!F29," ",""))),""))</f>
        <v>0</v>
      </c>
      <c r="F30" t="str">
        <f t="shared" si="9"/>
        <v>positive</v>
      </c>
      <c r="G30" t="str">
        <f>IF(OR('Model output'!G29="",AND(ISNUMBER('Model output'!J29),'Model output'!J29&lt;1)),"",IF(OR(ISNUMBER(SEARCH("lateral",'Model output'!G29)),ISNUMBER(SEARCH("cervical",'Model output'!G29)),ISNUMBER(SEARCH("jugular",'Model output'!G29)),ISNUMBER(SEARCH("left neck",'Model output'!G29)),ISNUMBER(SEARCH("left anterior neck",'Model output'!G29)),ISNUMBER(SEARCH("left posterior neck",'Model output'!G29)),ISNUMBER(SEARCH("right neck",'Model output'!G29)),ISNUMBER(SEARCH("right anterior neck",'Model output'!G29)),ISNUMBER(SEARCH("right posterior neck",'Model output'!G29)),AND(ISNUMBER(SEARCH("level",'Model output'!G29)),OR(,ISNUMBER(SEARCH("II",'Model output'!G29)),ISNUMBER(SEARCH("two",'Model output'!G29)),AND(ISNUMBER(SEARCH("2",'Model output'!G29)),NOT(ISNUMBER(SEARCH("1 of 2",'Model output'!G29)))),ISNUMBER(SEARCH("III",'Model output'!G29)),AND(ISNUMBER(SEARCH("three",'Model output'!G29)),NOT(ISNUMBER(SEARCH("#3 (three)",'Model output'!G29)))),AND(ISNUMBER(SEARCH("3",'Model output'!G29)),NOT(ISNUMBER(SEARCH("#3 (three)",'Model output'!G29)))),ISNUMBER(SEARCH("IV",'Model output'!G29)),ISNUMBER(SEARCH("four",'Model output'!G29)),ISNUMBER(SEARCH("4",'Model output'!G29)),ISNUMBER(SEARCH("V ",'Model output'!G29)),ISNUMBER(SEARCH("five",'Model output'!G29)),ISNUMBER(SEARCH("5",'Model output'!G29))))), "lateral", "central"))</f>
        <v/>
      </c>
      <c r="H30" t="str">
        <f>IF('Model output'!H29="","negative",IF(OR(ISNUMBER(SEARCH("lymph node",'Model output'!H29)),ISNUMBER(SEARCH("gland",'Model output'!H29)),ISNUMBER(SEARCH("lobe",'Model output'!H29)),ISNUMBER(SEARCH("isthmus",'Model output'!H29)),ISNUMBER(SEARCH("mediastinum",'Model output'!H29)),ISNUMBER(SEARCH("Not mentioned",'Model output'!H29)), ISNUMBER(SEARCH("Not applicable",'Model output'!H29)), ISNUMBER(SEARCH("paratracheal",'Model output'!H29)),ISNUMBER(SEARCH("fibroadipose tissue",'Model output'!H29)),ISNUMBER(SEARCH("thyroid node",'Model output'!H29)),ISNUMBER(SEARCH("skeletal muscle",'Model output'!H29)),ISNUMBER(SEARCH("right",'Model output'!H29)),ISNUMBER(SEARCH("left",'Model output'!H29)),ISNUMBER(SEARCH("Not specified",'Model output'!H29)),ISNUMBER(SEARCH("N/A",'Model output'!H29))),"negative","positive"))</f>
        <v>negative</v>
      </c>
      <c r="I30">
        <f>IF(OR('Model output'!I29="",'Model output'!I29="Not answered",'Model output'!I29="Not mentioned"),"",IF(ISNUMBER('Model output'!I29),'Model output'!I29,1))</f>
        <v>7</v>
      </c>
      <c r="J30">
        <f>IF(OR('Model output'!J29="",'Model output'!J29="Not answered",'Model output'!J29="Not mentioned"),"",IF(AND(ISNUMBER('Model output'!J29),'Model output'!J29&lt;=I30),'Model output'!J29,IF(AND(ISNUMBER('Model output'!J29), 'Model output'!J29&gt;=DATE(2024,1,1)), MIN(DAY('Model output'!J29), MONTH('Model output'!J29), YEAR('Model output'!J29)), IF(ISNUMBER(SEARCH("0/",'Model output'!J29)),0,IF(ISNUMBER(SEARCH("/",'Model output'!J29)), VALUE(LEFT('Model output'!J29, SEARCH("/",'Model output'!J29)-1)),1)))))</f>
        <v>7</v>
      </c>
      <c r="K30" t="str" cm="1">
        <f t="array" ref="K30">IF(COUNT(FIND({0,1,2,3,4,5,6,7,8,9},'Model output'!K29))&gt;0,'Model output'!K29,"")</f>
        <v/>
      </c>
      <c r="L30" s="8" t="str">
        <f t="shared" si="1"/>
        <v/>
      </c>
      <c r="M30" t="str" cm="1">
        <f t="array" ref="M30">IF(L30="","",IF(ISNUMBER(SEARCH("cm",L30)),MAX(VALUE(SUBSTITUTE(_xlfn.FILTERXML("&lt;t&gt;&lt;s&gt;"&amp;SUBSTITUTE(L30,",","&lt;/s&gt;&lt;s&gt;")&amp;"&lt;/s&gt;&lt;/t&gt;","//s"),"cm",""))),MAX(VALUE(SUBSTITUTE(_xlfn.FILTERXML("&lt;t&gt;&lt;s&gt;"&amp;SUBSTITUTE(L30,",","&lt;/s&gt;&lt;s&gt;")&amp;"&lt;/s&gt;&lt;/t&gt;","//s"),"mm","")))/10))</f>
        <v/>
      </c>
      <c r="N30" t="str">
        <f>IF('Model output'!L29="","",'Model output'!L29)</f>
        <v>Papillary carcinoma</v>
      </c>
      <c r="O30" t="str">
        <f>IF('Model output'!M29="","",'Model output'!M29)</f>
        <v>Follicular variant</v>
      </c>
      <c r="P30" t="str">
        <f>IF('Model output'!N29="","",'Model output'!N29)</f>
        <v>2.6 cm</v>
      </c>
      <c r="Q30" t="str">
        <f t="shared" si="10"/>
        <v>2.6cm</v>
      </c>
      <c r="R30" cm="1">
        <f t="array" ref="R30">IF(Q30="","",IF(ISNUMBER(SEARCH("cm",Q30)),MAX(VALUE(SUBSTITUTE(_xlfn.FILTERXML("&lt;t&gt;&lt;s&gt;"&amp;SUBSTITUTE(Q30,",","&lt;/s&gt;&lt;s&gt;")&amp;"&lt;/s&gt;&lt;/t&gt;","//s"),"cm",""))),MAX(VALUE(SUBSTITUTE(_xlfn.FILTERXML("&lt;t&gt;&lt;s&gt;"&amp;SUBSTITUTE(Q30,",","&lt;/s&gt;&lt;s&gt;")&amp;"&lt;/s&gt;&lt;/t&gt;","//s"),"mm","")))/10))</f>
        <v>2.6</v>
      </c>
      <c r="S30" t="str">
        <f>IF(OR('Model output'!P29="",ISNUMBER(SEARCH("Not identified", 'Model output'!P29)),ISNUMBER(SEARCH("Absent",'Model output'!P29)),AND(ISNUMBER(SEARCH("No",'Model output'!P29)),NOT(ISNUMBER(SEARCH("diagnostic",'Model output'!P29)))),ISNUMBER(SEARCH("Negative",'Model output'!P29))),"negative","positive")</f>
        <v>positive</v>
      </c>
      <c r="T30">
        <f>IF('Model output'!O29="","",'Model output'!O29)</f>
        <v>1</v>
      </c>
      <c r="U30" t="str">
        <f>IF('Model output'!Q29&lt;&gt;"",'Model output'!Q29,IF('Classification result'!S30="positive",IF(ISNUMBER(SEARCH("single",'Model output'!P29)),1,IF(OR(ISNUMBER(SEARCH("&lt;4",'Model output'!P29)),ISNUMBER(SEARCH("&lt; 4",'Model output'!P29)),ISNUMBER(SEARCH("less than 4",'Model output'!P29))),"&lt;4",IF(OR(ISNUMBER(SEARCH("&gt;4",'Model output'!P29)),ISNUMBER(SEARCH("&gt; 4",'Model output'!P29)),ISNUMBER(SEARCH("4 or more",'Model output'!P29))),"&gt;4",""))), ""))</f>
        <v/>
      </c>
      <c r="V30" t="str">
        <f>IF(S30="negative","",IF(OR(ISNUMBER(SEARCH("Focal",'Model output'!P29)),'Classification result'!U30&lt;4,ISNUMBER(SEARCH("Focal",'Classification result'!U30)),ISNUMBER(SEARCH("&lt;4",'Classification result'!U30)),ISNUMBER(SEARCH("&lt; 4",'Classification result'!U30))),"minimal", IF(OR(ISNUMBER(SEARCH("Extensive",'Model output'!P29)),ISNUMBER(SEARCH("Extensive",'Classification result'!U30)),ISNUMBER(SEARCH("&gt;4",'Classification result'!U30)),ISNUMBER(SEARCH("&gt; 4",'Classification result'!U30)),ISNUMBER(SEARCH("4 or more",'Classification result'!U30))),"extensive","")))</f>
        <v/>
      </c>
      <c r="W30" t="str">
        <f>IF(OR('Model output'!R29="",ISNUMBER(SEARCH("Not identified", 'Model output'!R29)),ISNUMBER(SEARCH("Absent",'Model output'!R29)),ISNUMBER(SEARCH("No",'Model output'!R29)),ISNUMBER(SEARCH("Negative",'Model output'!R29)),ISNUMBER(SEARCH("None seen",'Model output'!R29)),ISNUMBER(SEARCH("Free",'Model output'!R29)),ISNUMBER(SEARCH("Cannot be assessed",'Model output'!R29))),"negative","positive")</f>
        <v>positive</v>
      </c>
      <c r="X30" s="15" t="str">
        <f>IF('Model output'!S29="","",'Model output'!S29)</f>
        <v>Present</v>
      </c>
      <c r="Y30" t="str">
        <f>IF(OR('Model output'!S29="",ISNUMBER(SEARCH("Absent",'Model output'!S29)),ISNUMBER(SEARCH("Not identified",'Model output'!S29)),AND(ISNUMBER(SEARCH("No",'Model output'!S29)),NOT(ISNUMBER(SEARCH("carcinoma",'Model output'!S29)))),ISNUMBER(SEARCH("confined to the thyroid",'Model output'!S29)),ISNUMBER(SEARCH("negative",'Model output'!S29))),"negative",IF(Z30="positive","gETE", "positive"))</f>
        <v>positive</v>
      </c>
      <c r="Z30" t="str">
        <f>IF(OR('Model output'!S29="",ISNUMBER(SEARCH("Absent",'Model output'!S29)),ISNUMBER(SEARCH("Not identified",'Model output'!S29)),ISNUMBER(SEARCH("No",'Model output'!S29)),ISNUMBER(SEARCH("Minimal",'Model output'!S29)),ISNUMBER(SEARCH("negative",'Model output'!S29))),"negative",IF(OR(ISNUMBER(SEARCH("extensive",X30)),ISNUMBER(SEARCH("skeletal muscle",X30)),ISNUMBER(SEARCH("larynx",X30)),ISNUMBER(SEARCH("trachea",X30)),ISNUMBER(SEARCH("esophagus",X30)),ISNUMBER(SEARCH("recurrent laryngeal nerve",X30))),"positive","negative"))</f>
        <v>negative</v>
      </c>
      <c r="AA30" t="str">
        <f>IF('Model output'!T29="","",IF('Model output'!T29="Not mentioned", "No", "Yes"))</f>
        <v/>
      </c>
      <c r="AB30" t="str">
        <f>IF(AA30&lt;&gt;"Yes","",IF(OR('Model output'!U29="",ISNUMBER(SEARCH("Not identified",'Model output'!U29))),"",'Model output'!U29))</f>
        <v/>
      </c>
      <c r="AC30" s="1" t="str">
        <f>IF(OR('Model output'!V29="", 'Model output'!V29="No", AND(ISERROR(SEARCH("Positive",'Model output'!V29)), ISNUMBER(SEARCH("Negative",'Model output'!V29))), AND(ISNUMBER(SEARCH("Uninvolved",'Model output'!V29)),NOT(ISNUMBER(SEARCH("margins involved",'Model output'!V29)))), ISNUMBER(SEARCH("not involved",'Model output'!V29)), ISNUMBER(SEARCH("None",'Model output'!V29)), ISNUMBER(SEARCH("Free",'Model output'!V29)), ISNUMBER(SEARCH("1 mm",'Model output'!V29)), ISNUMBER(SEARCH("0.1 CM",'Model output'!V29)), ISNUMBER(SEARCH("less than 0.2 mm",'Model output'!V29)), ISNUMBER(SEARCH("less than 0.5 mm",'Model output'!V29)), ISNUMBER(SEARCH("less than 1.0 mm",'Model output'!V29)), ISNUMBER(SEARCH("noted very close",'Model output'!V29)), ISNUMBER(SEARCH("abut",'Model output'!V29)), ISNUMBER(SEARCH("not mentioned",'Model output'!V29)), ISNUMBER(SEARCH("Cannot be assessed",'Model output'!V29)), ISNUMBER(SEARCH("Lymphocyte invasion - present",'Model output'!V29)), ISNUMBER(SEARCH("capsule",'Model output'!V29))), "negative", "positive")</f>
        <v>positive</v>
      </c>
      <c r="AE30" s="28" t="str" cm="1">
        <f t="array" ref="AE30">IF(OR(AC30="positive",Z30="positive",AND(OR(ISNUMBER(SEARCH("Follicular carcinoma",N30)),ISNUMBER(SEARCH("Follicular thyroid carcinoma",N30))),V30="extensive"),AND(AND(ISNUMBER(J30),J30&gt;0),AND(ISNUMBER(M30),M30&gt;3)),OR(H30="positive",AH30=1)),"high",IF(OR(ISNUMBER(SEARCH("lateral",G30,1)),ISNUMBER(SEARCH("positive",Y30,1)),ISNUMBER(SEARCH("tall",O30,1)),ISNUMBER(SEARCH("hobnail",O30,1)),ISNUMBER(SEARCH("cribriform",O30,1)),ISNUMBER(SEARCH("diffuse",O30,1)),ISNUMBER(SEARCH("columnar",O30,1)),ISNUMBER(SEARCH("solid",O30,1)),ISNUMBER(SEARCH("tall",N30,1)),ISNUMBER(SEARCH("hobnail",N30,1)),ISNUMBER(SEARCH("cribriform",N30,1)),ISNUMBER(SEARCH("diffuse",N30,1)),ISNUMBER(SEARCH("columnar",N30,1)),ISNUMBER(SEARCH("solid",N30,1)),AND(ISNUMBER(SEARCH("papillary",N30,1)),S30="positive"),AND(AND(ISNUMBER(J30),J30&gt;=5),M30=""),AND(AND(ISNUMBER(J30),J30&gt;=5),AND(ISNUMBER(M30),M30&gt;=1)),AND(ISNUMBER(SERACH("papillary",N30)),OR(Y30="positive",Z30="positive"), ISNUMBER(SEARCH("BRAF",AB30)))),"intermediate","low"))</f>
        <v>high</v>
      </c>
      <c r="AF30" s="29" t="str">
        <f t="shared" si="2"/>
        <v>2</v>
      </c>
      <c r="AG30" s="29" t="str">
        <f t="shared" si="3"/>
        <v>1a</v>
      </c>
      <c r="AH30" s="29" t="str">
        <f t="shared" si="11"/>
        <v>0</v>
      </c>
      <c r="AI30" s="35" t="str">
        <f t="shared" si="12"/>
        <v>I</v>
      </c>
      <c r="AJ30" s="32" t="s">
        <v>711</v>
      </c>
      <c r="AK30" s="34" t="s">
        <v>931</v>
      </c>
      <c r="AL30" s="34" t="s">
        <v>617</v>
      </c>
      <c r="AM30" s="34" t="s">
        <v>936</v>
      </c>
      <c r="AN30" s="34" t="s">
        <v>66</v>
      </c>
      <c r="AO30" s="32">
        <f t="shared" si="4"/>
        <v>1</v>
      </c>
      <c r="AP30" s="34">
        <f t="shared" si="5"/>
        <v>0</v>
      </c>
      <c r="AQ30" s="34">
        <f t="shared" si="6"/>
        <v>1</v>
      </c>
      <c r="AR30" s="34">
        <f t="shared" si="7"/>
        <v>1</v>
      </c>
      <c r="AS30" s="35">
        <f t="shared" si="8"/>
        <v>1</v>
      </c>
      <c r="AT30" s="1"/>
    </row>
    <row r="31" spans="1:46">
      <c r="A31" t="str">
        <f>'Model output'!A30</f>
        <v>TCGA-BJ-A45D</v>
      </c>
      <c r="B31" s="26">
        <v>36</v>
      </c>
      <c r="C31" s="1" t="str">
        <f>IF(OR(ISNUMBER(SEARCH("0",'Model output'!D30)), ISNUMBER(SEARCH("1",'Model output'!D30)), ISNUMBER(SEARCH("1a",'Model output'!D30)), ISNUMBER(SEARCH("1b",'Model output'!D30)), ISNUMBER(SEARCH("2",'Model output'!D30)), ISNUMBER(SEARCH("3",'Model output'!D30)), ISNUMBER(SEARCH("4a",'Model output'!D30)), ISNUMBER(SEARCH("4b",'Model output'!D30))), IF(ISNUMBER(SEARCH("pT",'Model output'!D30)),IF(OR(ISNUMBER(SEARCH("a",'Model output'!D30)),ISNUMBER(SEARCH("b",'Model output'!D30))),MID(SUBSTITUTE('Model output'!D30," ",""),SEARCH("pT",'Model output'!D30)+2,2),MID(SUBSTITUTE('Model output'!D30," ",""),SEARCH("pT",'Model output'!D30)+2,1)),IF(ISNUMBER(SEARCH("T",'Model output'!D30)),IF(OR(ISNUMBER(SEARCH("a",'Model output'!D30)),ISNUMBER(SEARCH("b",'Model output'!D30))),MID(SUBSTITUTE('Model output'!D30," ",""),SEARCH("T",'Model output'!D30)+1,2),MID(SUBSTITUTE('Model output'!D30," ",""),SEARCH("T",'Model output'!D30)+1,1)),SUBSTITUTE('Model output'!D30," ",""))),"")</f>
        <v>2</v>
      </c>
      <c r="D31" s="1" t="str">
        <f>IF(ISNUMBER(SEARCH("lymph node",'Model output'!E30)),"1", IF(AND('Model output'!E30&lt;&gt;"",ISNUMBER('Model output'!E30),'Model output'!E30&gt;0),"1",IF(OR(ISNUMBER(SEARCH("0",'Model output'!E30)), ISNUMBER(SEARCH("1",'Model output'!E30)), ISNUMBER(SEARCH("1a",'Model output'!E30)), ISNUMBER(SEARCH("1b",'Model output'!E30)), ISNUMBER(SEARCH("X",'Model output'!E30))), IF(ISNUMBER(SEARCH("pN",'Model output'!E30)),IF(OR(ISNUMBER(SEARCH("a",'Model output'!E30)),ISNUMBER(SEARCH("b",'Model output'!E30))),MID(SUBSTITUTE('Model output'!E30," ",""),SEARCH("pN",'Model output'!E30)+2,2),MID(SUBSTITUTE('Model output'!E30," ",""),SEARCH("pN",'Model output'!E30)+2,1)),IF(ISNUMBER(SEARCH("N",'Model output'!E30)),IF(OR(ISNUMBER(SEARCH("a",'Model output'!E30)),ISNUMBER(SEARCH("b",'Model output'!E30))),MID(SUBSTITUTE('Model output'!E30," ",""),SEARCH("N",'Model output'!E30)+1,2),MID(SUBSTITUTE('Model output'!E30," ",""),SEARCH("N",'Model output'!E30)+1,1)),SUBSTITUTE('Model output'!E30," ",""))),"")))</f>
        <v>0</v>
      </c>
      <c r="E31" s="1" t="str">
        <f>IF(OR(ISNUMBER(SEARCH("Not applicable",'Model output'!F30)), ISNUMBER(SEARCH("N/A",'Model output'!F30))),"0",IF(OR(ISNUMBER(SEARCH("0",'Model output'!F30)), ISNUMBER(SEARCH("1",'Model output'!F30)), ISNUMBER(SEARCH("X",'Model output'!F30))), IF(ISNUMBER(SEARCH("pM",'Model output'!F30)),MID(SUBSTITUTE('Model output'!F30," ",""),SEARCH("pM",'Model output'!F30)+2,1),IF(ISNUMBER(SEARCH("M",'Model output'!F30)),MID(SUBSTITUTE('Model output'!F30," ",""),SEARCH("M",'Model output'!F30)+1,1),SUBSTITUTE('Model output'!F30," ",""))),""))</f>
        <v/>
      </c>
      <c r="F31" t="str">
        <f t="shared" si="9"/>
        <v>negative</v>
      </c>
      <c r="G31" t="str">
        <f>IF(OR('Model output'!G30="",AND(ISNUMBER('Model output'!J30),'Model output'!J30&lt;1)),"",IF(OR(ISNUMBER(SEARCH("lateral",'Model output'!G30)),ISNUMBER(SEARCH("cervical",'Model output'!G30)),ISNUMBER(SEARCH("jugular",'Model output'!G30)),ISNUMBER(SEARCH("left neck",'Model output'!G30)),ISNUMBER(SEARCH("left anterior neck",'Model output'!G30)),ISNUMBER(SEARCH("left posterior neck",'Model output'!G30)),ISNUMBER(SEARCH("right neck",'Model output'!G30)),ISNUMBER(SEARCH("right anterior neck",'Model output'!G30)),ISNUMBER(SEARCH("right posterior neck",'Model output'!G30)),AND(ISNUMBER(SEARCH("level",'Model output'!G30)),OR(,ISNUMBER(SEARCH("II",'Model output'!G30)),ISNUMBER(SEARCH("two",'Model output'!G30)),AND(ISNUMBER(SEARCH("2",'Model output'!G30)),NOT(ISNUMBER(SEARCH("1 of 2",'Model output'!G30)))),ISNUMBER(SEARCH("III",'Model output'!G30)),AND(ISNUMBER(SEARCH("three",'Model output'!G30)),NOT(ISNUMBER(SEARCH("#3 (three)",'Model output'!G30)))),AND(ISNUMBER(SEARCH("3",'Model output'!G30)),NOT(ISNUMBER(SEARCH("#3 (three)",'Model output'!G30)))),ISNUMBER(SEARCH("IV",'Model output'!G30)),ISNUMBER(SEARCH("four",'Model output'!G30)),ISNUMBER(SEARCH("4",'Model output'!G30)),ISNUMBER(SEARCH("V ",'Model output'!G30)),ISNUMBER(SEARCH("five",'Model output'!G30)),ISNUMBER(SEARCH("5",'Model output'!G30))))), "lateral", "central"))</f>
        <v/>
      </c>
      <c r="H31" t="str">
        <f>IF('Model output'!H30="","negative",IF(OR(ISNUMBER(SEARCH("lymph node",'Model output'!H30)),ISNUMBER(SEARCH("gland",'Model output'!H30)),ISNUMBER(SEARCH("lobe",'Model output'!H30)),ISNUMBER(SEARCH("isthmus",'Model output'!H30)),ISNUMBER(SEARCH("mediastinum",'Model output'!H30)),ISNUMBER(SEARCH("Not mentioned",'Model output'!H30)), ISNUMBER(SEARCH("Not applicable",'Model output'!H30)), ISNUMBER(SEARCH("paratracheal",'Model output'!H30)),ISNUMBER(SEARCH("fibroadipose tissue",'Model output'!H30)),ISNUMBER(SEARCH("thyroid node",'Model output'!H30)),ISNUMBER(SEARCH("skeletal muscle",'Model output'!H30)),ISNUMBER(SEARCH("right",'Model output'!H30)),ISNUMBER(SEARCH("left",'Model output'!H30)),ISNUMBER(SEARCH("Not specified",'Model output'!H30)),ISNUMBER(SEARCH("N/A",'Model output'!H30))),"negative","positive"))</f>
        <v>negative</v>
      </c>
      <c r="I31">
        <f>IF(OR('Model output'!I30="",'Model output'!I30="Not answered",'Model output'!I30="Not mentioned"),"",IF(ISNUMBER('Model output'!I30),'Model output'!I30,1))</f>
        <v>1</v>
      </c>
      <c r="J31">
        <f>IF(OR('Model output'!J30="",'Model output'!J30="Not answered",'Model output'!J30="Not mentioned"),"",IF(AND(ISNUMBER('Model output'!J30),'Model output'!J30&lt;=I31),'Model output'!J30,IF(AND(ISNUMBER('Model output'!J30), 'Model output'!J30&gt;=DATE(2024,1,1)), MIN(DAY('Model output'!J30), MONTH('Model output'!J30), YEAR('Model output'!J30)), IF(ISNUMBER(SEARCH("0/",'Model output'!J30)),0,IF(ISNUMBER(SEARCH("/",'Model output'!J30)), VALUE(LEFT('Model output'!J30, SEARCH("/",'Model output'!J30)-1)),1)))))</f>
        <v>0</v>
      </c>
      <c r="K31" t="str" cm="1">
        <f t="array" ref="K31">IF(COUNT(FIND({0,1,2,3,4,5,6,7,8,9},'Model output'!K30))&gt;0,'Model output'!K30,"")</f>
        <v/>
      </c>
      <c r="L31" s="8" t="str">
        <f t="shared" si="1"/>
        <v/>
      </c>
      <c r="M31" t="str" cm="1">
        <f t="array" ref="M31">IF(L31="","",IF(ISNUMBER(SEARCH("cm",L31)),MAX(VALUE(SUBSTITUTE(_xlfn.FILTERXML("&lt;t&gt;&lt;s&gt;"&amp;SUBSTITUTE(L31,",","&lt;/s&gt;&lt;s&gt;")&amp;"&lt;/s&gt;&lt;/t&gt;","//s"),"cm",""))),MAX(VALUE(SUBSTITUTE(_xlfn.FILTERXML("&lt;t&gt;&lt;s&gt;"&amp;SUBSTITUTE(L31,",","&lt;/s&gt;&lt;s&gt;")&amp;"&lt;/s&gt;&lt;/t&gt;","//s"),"mm","")))/10))</f>
        <v/>
      </c>
      <c r="N31" t="str">
        <f>IF('Model output'!L30="","",'Model output'!L30)</f>
        <v>Papillary carcinoma, encapsulated follicular variant</v>
      </c>
      <c r="O31" t="str">
        <f>IF('Model output'!M30="","",'Model output'!M30)</f>
        <v/>
      </c>
      <c r="P31" t="str">
        <f>IF('Model output'!N30="","",'Model output'!N30)</f>
        <v>2.5 cm</v>
      </c>
      <c r="Q31" t="str">
        <f t="shared" si="10"/>
        <v>2.5cm</v>
      </c>
      <c r="R31" cm="1">
        <f t="array" ref="R31">IF(Q31="","",IF(ISNUMBER(SEARCH("cm",Q31)),MAX(VALUE(SUBSTITUTE(_xlfn.FILTERXML("&lt;t&gt;&lt;s&gt;"&amp;SUBSTITUTE(Q31,",","&lt;/s&gt;&lt;s&gt;")&amp;"&lt;/s&gt;&lt;/t&gt;","//s"),"cm",""))),MAX(VALUE(SUBSTITUTE(_xlfn.FILTERXML("&lt;t&gt;&lt;s&gt;"&amp;SUBSTITUTE(Q31,",","&lt;/s&gt;&lt;s&gt;")&amp;"&lt;/s&gt;&lt;/t&gt;","//s"),"mm","")))/10))</f>
        <v>2.5</v>
      </c>
      <c r="S31" t="str">
        <f>IF(OR('Model output'!P30="",ISNUMBER(SEARCH("Not identified", 'Model output'!P30)),ISNUMBER(SEARCH("Absent",'Model output'!P30)),AND(ISNUMBER(SEARCH("No",'Model output'!P30)),NOT(ISNUMBER(SEARCH("diagnostic",'Model output'!P30)))),ISNUMBER(SEARCH("Negative",'Model output'!P30))),"negative","positive")</f>
        <v>positive</v>
      </c>
      <c r="T31">
        <f>IF('Model output'!O30="","",'Model output'!O30)</f>
        <v>1</v>
      </c>
      <c r="U31" t="str">
        <f>IF('Model output'!Q30&lt;&gt;"",'Model output'!Q30,IF('Classification result'!S31="positive",IF(ISNUMBER(SEARCH("single",'Model output'!P30)),1,IF(OR(ISNUMBER(SEARCH("&lt;4",'Model output'!P30)),ISNUMBER(SEARCH("&lt; 4",'Model output'!P30)),ISNUMBER(SEARCH("less than 4",'Model output'!P30))),"&lt;4",IF(OR(ISNUMBER(SEARCH("&gt;4",'Model output'!P30)),ISNUMBER(SEARCH("&gt; 4",'Model output'!P30)),ISNUMBER(SEARCH("4 or more",'Model output'!P30))),"&gt;4",""))), ""))</f>
        <v/>
      </c>
      <c r="V31" t="str">
        <f>IF(S31="negative","",IF(OR(ISNUMBER(SEARCH("Focal",'Model output'!P30)),'Classification result'!U31&lt;4,ISNUMBER(SEARCH("Focal",'Classification result'!U31)),ISNUMBER(SEARCH("&lt;4",'Classification result'!U31)),ISNUMBER(SEARCH("&lt; 4",'Classification result'!U31))),"minimal", IF(OR(ISNUMBER(SEARCH("Extensive",'Model output'!P30)),ISNUMBER(SEARCH("Extensive",'Classification result'!U31)),ISNUMBER(SEARCH("&gt;4",'Classification result'!U31)),ISNUMBER(SEARCH("&gt; 4",'Classification result'!U31)),ISNUMBER(SEARCH("4 or more",'Classification result'!U31))),"extensive","")))</f>
        <v/>
      </c>
      <c r="W31" t="str">
        <f>IF(OR('Model output'!R30="",ISNUMBER(SEARCH("Not identified", 'Model output'!R30)),ISNUMBER(SEARCH("Absent",'Model output'!R30)),ISNUMBER(SEARCH("No",'Model output'!R30)),ISNUMBER(SEARCH("Negative",'Model output'!R30)),ISNUMBER(SEARCH("None seen",'Model output'!R30)),ISNUMBER(SEARCH("Free",'Model output'!R30)),ISNUMBER(SEARCH("Cannot be assessed",'Model output'!R30))),"negative","positive")</f>
        <v>negative</v>
      </c>
      <c r="X31" s="15" t="str">
        <f>IF('Model output'!S30="","",'Model output'!S30)</f>
        <v>Not identified</v>
      </c>
      <c r="Y31" t="str">
        <f>IF(OR('Model output'!S30="",ISNUMBER(SEARCH("Absent",'Model output'!S30)),ISNUMBER(SEARCH("Not identified",'Model output'!S30)),AND(ISNUMBER(SEARCH("No",'Model output'!S30)),NOT(ISNUMBER(SEARCH("carcinoma",'Model output'!S30)))),ISNUMBER(SEARCH("confined to the thyroid",'Model output'!S30)),ISNUMBER(SEARCH("negative",'Model output'!S30))),"negative",IF(Z31="positive","gETE", "positive"))</f>
        <v>negative</v>
      </c>
      <c r="Z31" t="str">
        <f>IF(OR('Model output'!S30="",ISNUMBER(SEARCH("Absent",'Model output'!S30)),ISNUMBER(SEARCH("Not identified",'Model output'!S30)),ISNUMBER(SEARCH("No",'Model output'!S30)),ISNUMBER(SEARCH("Minimal",'Model output'!S30)),ISNUMBER(SEARCH("negative",'Model output'!S30))),"negative",IF(OR(ISNUMBER(SEARCH("extensive",X31)),ISNUMBER(SEARCH("skeletal muscle",X31)),ISNUMBER(SEARCH("larynx",X31)),ISNUMBER(SEARCH("trachea",X31)),ISNUMBER(SEARCH("esophagus",X31)),ISNUMBER(SEARCH("recurrent laryngeal nerve",X31))),"positive","negative"))</f>
        <v>negative</v>
      </c>
      <c r="AA31" t="str">
        <f>IF('Model output'!T30="","",IF('Model output'!T30="Not mentioned", "No", "Yes"))</f>
        <v/>
      </c>
      <c r="AB31" t="str">
        <f>IF(AA31&lt;&gt;"Yes","",IF(OR('Model output'!U30="",ISNUMBER(SEARCH("Not identified",'Model output'!U30))),"",'Model output'!U30))</f>
        <v/>
      </c>
      <c r="AC31" s="1" t="str">
        <f>IF(OR('Model output'!V30="", 'Model output'!V30="No", AND(ISERROR(SEARCH("Positive",'Model output'!V30)), ISNUMBER(SEARCH("Negative",'Model output'!V30))), AND(ISNUMBER(SEARCH("Uninvolved",'Model output'!V30)),NOT(ISNUMBER(SEARCH("margins involved",'Model output'!V30)))), ISNUMBER(SEARCH("not involved",'Model output'!V30)), ISNUMBER(SEARCH("None",'Model output'!V30)), ISNUMBER(SEARCH("Free",'Model output'!V30)), ISNUMBER(SEARCH("1 mm",'Model output'!V30)), ISNUMBER(SEARCH("0.1 CM",'Model output'!V30)), ISNUMBER(SEARCH("less than 0.2 mm",'Model output'!V30)), ISNUMBER(SEARCH("less than 0.5 mm",'Model output'!V30)), ISNUMBER(SEARCH("less than 1.0 mm",'Model output'!V30)), ISNUMBER(SEARCH("noted very close",'Model output'!V30)), ISNUMBER(SEARCH("abut",'Model output'!V30)), ISNUMBER(SEARCH("not mentioned",'Model output'!V30)), ISNUMBER(SEARCH("Cannot be assessed",'Model output'!V30)), ISNUMBER(SEARCH("Lymphocyte invasion - present",'Model output'!V30)), ISNUMBER(SEARCH("capsule",'Model output'!V30))), "negative", "positive")</f>
        <v>negative</v>
      </c>
      <c r="AE31" s="28" t="str" cm="1">
        <f t="array" aca="1" ref="AE31" ca="1">IF(OR(AC31="positive",Z31="positive",AND(OR(ISNUMBER(SEARCH("Follicular carcinoma",N31)),ISNUMBER(SEARCH("Follicular thyroid carcinoma",N31))),V31="extensive"),AND(AND(ISNUMBER(J31),J31&gt;0),AND(ISNUMBER(M31),M31&gt;3)),OR(H31="positive",AH31=1)),"high",IF(OR(ISNUMBER(SEARCH("lateral",G31,1)),ISNUMBER(SEARCH("positive",Y31,1)),ISNUMBER(SEARCH("tall",O31,1)),ISNUMBER(SEARCH("hobnail",O31,1)),ISNUMBER(SEARCH("cribriform",O31,1)),ISNUMBER(SEARCH("diffuse",O31,1)),ISNUMBER(SEARCH("columnar",O31,1)),ISNUMBER(SEARCH("solid",O31,1)),ISNUMBER(SEARCH("tall",N31,1)),ISNUMBER(SEARCH("hobnail",N31,1)),ISNUMBER(SEARCH("cribriform",N31,1)),ISNUMBER(SEARCH("diffuse",N31,1)),ISNUMBER(SEARCH("columnar",N31,1)),ISNUMBER(SEARCH("solid",N31,1)),AND(ISNUMBER(SEARCH("papillary",N31,1)),S31="positive"),AND(AND(ISNUMBER(J31),J31&gt;=5),M31=""),AND(AND(ISNUMBER(J31),J31&gt;=5),AND(ISNUMBER(M31),M31&gt;=1)),AND(ISNUMBER(SERACH("papillary",N31)),OR(Y31="positive",Z31="positive"), ISNUMBER(SEARCH("BRAF",AB31)))),"intermediate","low"))</f>
        <v>intermediate</v>
      </c>
      <c r="AF31" s="29" t="str">
        <f t="shared" si="2"/>
        <v>2</v>
      </c>
      <c r="AG31" s="29" t="str">
        <f t="shared" si="3"/>
        <v>0</v>
      </c>
      <c r="AH31" s="29" t="str">
        <f t="shared" si="11"/>
        <v>0</v>
      </c>
      <c r="AI31" s="35" t="str">
        <f t="shared" si="12"/>
        <v>I</v>
      </c>
      <c r="AJ31" s="32" t="s">
        <v>713</v>
      </c>
      <c r="AK31" s="34" t="s">
        <v>935</v>
      </c>
      <c r="AL31" s="34" t="s">
        <v>933</v>
      </c>
      <c r="AM31" s="34" t="s">
        <v>936</v>
      </c>
      <c r="AN31" s="34" t="s">
        <v>66</v>
      </c>
      <c r="AO31" s="32">
        <f t="shared" ca="1" si="4"/>
        <v>0</v>
      </c>
      <c r="AP31" s="34">
        <f t="shared" si="5"/>
        <v>1</v>
      </c>
      <c r="AQ31" s="34">
        <f t="shared" si="6"/>
        <v>1</v>
      </c>
      <c r="AR31" s="34">
        <f t="shared" si="7"/>
        <v>1</v>
      </c>
      <c r="AS31" s="35">
        <f t="shared" si="8"/>
        <v>1</v>
      </c>
      <c r="AT31" s="1"/>
    </row>
    <row r="32" spans="1:46">
      <c r="A32" t="str">
        <f>'Model output'!A31</f>
        <v>TCGA-BJ-A45E</v>
      </c>
      <c r="B32" s="26">
        <v>46</v>
      </c>
      <c r="C32" s="1" t="str">
        <f>IF(OR(ISNUMBER(SEARCH("0",'Model output'!D31)), ISNUMBER(SEARCH("1",'Model output'!D31)), ISNUMBER(SEARCH("1a",'Model output'!D31)), ISNUMBER(SEARCH("1b",'Model output'!D31)), ISNUMBER(SEARCH("2",'Model output'!D31)), ISNUMBER(SEARCH("3",'Model output'!D31)), ISNUMBER(SEARCH("4a",'Model output'!D31)), ISNUMBER(SEARCH("4b",'Model output'!D31))), IF(ISNUMBER(SEARCH("pT",'Model output'!D31)),IF(OR(ISNUMBER(SEARCH("a",'Model output'!D31)),ISNUMBER(SEARCH("b",'Model output'!D31))),MID(SUBSTITUTE('Model output'!D31," ",""),SEARCH("pT",'Model output'!D31)+2,2),MID(SUBSTITUTE('Model output'!D31," ",""),SEARCH("pT",'Model output'!D31)+2,1)),IF(ISNUMBER(SEARCH("T",'Model output'!D31)),IF(OR(ISNUMBER(SEARCH("a",'Model output'!D31)),ISNUMBER(SEARCH("b",'Model output'!D31))),MID(SUBSTITUTE('Model output'!D31," ",""),SEARCH("T",'Model output'!D31)+1,2),MID(SUBSTITUTE('Model output'!D31," ",""),SEARCH("T",'Model output'!D31)+1,1)),SUBSTITUTE('Model output'!D31," ",""))),"")</f>
        <v>1a</v>
      </c>
      <c r="D32" s="1" t="str">
        <f>IF(ISNUMBER(SEARCH("lymph node",'Model output'!E31)),"1", IF(AND('Model output'!E31&lt;&gt;"",ISNUMBER('Model output'!E31),'Model output'!E31&gt;0),"1",IF(OR(ISNUMBER(SEARCH("0",'Model output'!E31)), ISNUMBER(SEARCH("1",'Model output'!E31)), ISNUMBER(SEARCH("1a",'Model output'!E31)), ISNUMBER(SEARCH("1b",'Model output'!E31)), ISNUMBER(SEARCH("X",'Model output'!E31))), IF(ISNUMBER(SEARCH("pN",'Model output'!E31)),IF(OR(ISNUMBER(SEARCH("a",'Model output'!E31)),ISNUMBER(SEARCH("b",'Model output'!E31))),MID(SUBSTITUTE('Model output'!E31," ",""),SEARCH("pN",'Model output'!E31)+2,2),MID(SUBSTITUTE('Model output'!E31," ",""),SEARCH("pN",'Model output'!E31)+2,1)),IF(ISNUMBER(SEARCH("N",'Model output'!E31)),IF(OR(ISNUMBER(SEARCH("a",'Model output'!E31)),ISNUMBER(SEARCH("b",'Model output'!E31))),MID(SUBSTITUTE('Model output'!E31," ",""),SEARCH("N",'Model output'!E31)+1,2),MID(SUBSTITUTE('Model output'!E31," ",""),SEARCH("N",'Model output'!E31)+1,1)),SUBSTITUTE('Model output'!E31," ",""))),"")))</f>
        <v>0</v>
      </c>
      <c r="E32" s="1" t="str">
        <f>IF(OR(ISNUMBER(SEARCH("Not applicable",'Model output'!F31)), ISNUMBER(SEARCH("N/A",'Model output'!F31))),"0",IF(OR(ISNUMBER(SEARCH("0",'Model output'!F31)), ISNUMBER(SEARCH("1",'Model output'!F31)), ISNUMBER(SEARCH("X",'Model output'!F31))), IF(ISNUMBER(SEARCH("pM",'Model output'!F31)),MID(SUBSTITUTE('Model output'!F31," ",""),SEARCH("pM",'Model output'!F31)+2,1),IF(ISNUMBER(SEARCH("M",'Model output'!F31)),MID(SUBSTITUTE('Model output'!F31," ",""),SEARCH("M",'Model output'!F31)+1,1),SUBSTITUTE('Model output'!F31," ",""))),""))</f>
        <v>0</v>
      </c>
      <c r="F32" t="str">
        <f t="shared" si="9"/>
        <v>negative</v>
      </c>
      <c r="G32" t="str">
        <f>IF(OR('Model output'!G31="",AND(ISNUMBER('Model output'!J31),'Model output'!J31&lt;1)),"",IF(OR(ISNUMBER(SEARCH("lateral",'Model output'!G31)),ISNUMBER(SEARCH("cervical",'Model output'!G31)),ISNUMBER(SEARCH("jugular",'Model output'!G31)),ISNUMBER(SEARCH("left neck",'Model output'!G31)),ISNUMBER(SEARCH("left anterior neck",'Model output'!G31)),ISNUMBER(SEARCH("left posterior neck",'Model output'!G31)),ISNUMBER(SEARCH("right neck",'Model output'!G31)),ISNUMBER(SEARCH("right anterior neck",'Model output'!G31)),ISNUMBER(SEARCH("right posterior neck",'Model output'!G31)),AND(ISNUMBER(SEARCH("level",'Model output'!G31)),OR(,ISNUMBER(SEARCH("II",'Model output'!G31)),ISNUMBER(SEARCH("two",'Model output'!G31)),AND(ISNUMBER(SEARCH("2",'Model output'!G31)),NOT(ISNUMBER(SEARCH("1 of 2",'Model output'!G31)))),ISNUMBER(SEARCH("III",'Model output'!G31)),AND(ISNUMBER(SEARCH("three",'Model output'!G31)),NOT(ISNUMBER(SEARCH("#3 (three)",'Model output'!G31)))),AND(ISNUMBER(SEARCH("3",'Model output'!G31)),NOT(ISNUMBER(SEARCH("#3 (three)",'Model output'!G31)))),ISNUMBER(SEARCH("IV",'Model output'!G31)),ISNUMBER(SEARCH("four",'Model output'!G31)),ISNUMBER(SEARCH("4",'Model output'!G31)),ISNUMBER(SEARCH("V ",'Model output'!G31)),ISNUMBER(SEARCH("five",'Model output'!G31)),ISNUMBER(SEARCH("5",'Model output'!G31))))), "lateral", "central"))</f>
        <v/>
      </c>
      <c r="H32" t="str">
        <f>IF('Model output'!H31="","negative",IF(OR(ISNUMBER(SEARCH("lymph node",'Model output'!H31)),ISNUMBER(SEARCH("gland",'Model output'!H31)),ISNUMBER(SEARCH("lobe",'Model output'!H31)),ISNUMBER(SEARCH("isthmus",'Model output'!H31)),ISNUMBER(SEARCH("mediastinum",'Model output'!H31)),ISNUMBER(SEARCH("Not mentioned",'Model output'!H31)), ISNUMBER(SEARCH("Not applicable",'Model output'!H31)), ISNUMBER(SEARCH("paratracheal",'Model output'!H31)),ISNUMBER(SEARCH("fibroadipose tissue",'Model output'!H31)),ISNUMBER(SEARCH("thyroid node",'Model output'!H31)),ISNUMBER(SEARCH("skeletal muscle",'Model output'!H31)),ISNUMBER(SEARCH("right",'Model output'!H31)),ISNUMBER(SEARCH("left",'Model output'!H31)),ISNUMBER(SEARCH("Not specified",'Model output'!H31)),ISNUMBER(SEARCH("N/A",'Model output'!H31))),"negative","positive"))</f>
        <v>negative</v>
      </c>
      <c r="I32">
        <f>IF(OR('Model output'!I31="",'Model output'!I31="Not answered",'Model output'!I31="Not mentioned"),"",IF(ISNUMBER('Model output'!I31),'Model output'!I31,1))</f>
        <v>4</v>
      </c>
      <c r="J32">
        <f>IF(OR('Model output'!J31="",'Model output'!J31="Not answered",'Model output'!J31="Not mentioned"),"",IF(AND(ISNUMBER('Model output'!J31),'Model output'!J31&lt;=I32),'Model output'!J31,IF(AND(ISNUMBER('Model output'!J31), 'Model output'!J31&gt;=DATE(2024,1,1)), MIN(DAY('Model output'!J31), MONTH('Model output'!J31), YEAR('Model output'!J31)), IF(ISNUMBER(SEARCH("0/",'Model output'!J31)),0,IF(ISNUMBER(SEARCH("/",'Model output'!J31)), VALUE(LEFT('Model output'!J31, SEARCH("/",'Model output'!J31)-1)),1)))))</f>
        <v>0</v>
      </c>
      <c r="K32" t="str" cm="1">
        <f t="array" ref="K32">IF(COUNT(FIND({0,1,2,3,4,5,6,7,8,9},'Model output'!K31))&gt;0,'Model output'!K31,"")</f>
        <v/>
      </c>
      <c r="L32" s="8" t="str">
        <f t="shared" si="1"/>
        <v/>
      </c>
      <c r="M32" t="str" cm="1">
        <f t="array" ref="M32">IF(L32="","",IF(ISNUMBER(SEARCH("cm",L32)),MAX(VALUE(SUBSTITUTE(_xlfn.FILTERXML("&lt;t&gt;&lt;s&gt;"&amp;SUBSTITUTE(L32,",","&lt;/s&gt;&lt;s&gt;")&amp;"&lt;/s&gt;&lt;/t&gt;","//s"),"cm",""))),MAX(VALUE(SUBSTITUTE(_xlfn.FILTERXML("&lt;t&gt;&lt;s&gt;"&amp;SUBSTITUTE(L32,",","&lt;/s&gt;&lt;s&gt;")&amp;"&lt;/s&gt;&lt;/t&gt;","//s"),"mm","")))/10))</f>
        <v/>
      </c>
      <c r="N32" t="str">
        <f>IF('Model output'!L31="","",'Model output'!L31)</f>
        <v>Papillary</v>
      </c>
      <c r="O32" t="str">
        <f>IF('Model output'!M31="","",'Model output'!M31)</f>
        <v>Oncocytic/Warthin-Like Variant</v>
      </c>
      <c r="P32" t="str">
        <f>IF('Model output'!N31="","",'Model output'!N31)</f>
        <v>0.5 cm</v>
      </c>
      <c r="Q32" t="str">
        <f t="shared" si="10"/>
        <v>0.5cm</v>
      </c>
      <c r="R32" cm="1">
        <f t="array" ref="R32">IF(Q32="","",IF(ISNUMBER(SEARCH("cm",Q32)),MAX(VALUE(SUBSTITUTE(_xlfn.FILTERXML("&lt;t&gt;&lt;s&gt;"&amp;SUBSTITUTE(Q32,",","&lt;/s&gt;&lt;s&gt;")&amp;"&lt;/s&gt;&lt;/t&gt;","//s"),"cm",""))),MAX(VALUE(SUBSTITUTE(_xlfn.FILTERXML("&lt;t&gt;&lt;s&gt;"&amp;SUBSTITUTE(Q32,",","&lt;/s&gt;&lt;s&gt;")&amp;"&lt;/s&gt;&lt;/t&gt;","//s"),"mm","")))/10))</f>
        <v>0.5</v>
      </c>
      <c r="S32" t="str">
        <f>IF(OR('Model output'!P31="",ISNUMBER(SEARCH("Not identified", 'Model output'!P31)),ISNUMBER(SEARCH("Absent",'Model output'!P31)),AND(ISNUMBER(SEARCH("No",'Model output'!P31)),NOT(ISNUMBER(SEARCH("diagnostic",'Model output'!P31)))),ISNUMBER(SEARCH("Negative",'Model output'!P31))),"negative","positive")</f>
        <v>positive</v>
      </c>
      <c r="T32">
        <f>IF('Model output'!O31="","",'Model output'!O31)</f>
        <v>1</v>
      </c>
      <c r="U32" t="str">
        <f>IF('Model output'!Q31&lt;&gt;"",'Model output'!Q31,IF('Classification result'!S32="positive",IF(ISNUMBER(SEARCH("single",'Model output'!P31)),1,IF(OR(ISNUMBER(SEARCH("&lt;4",'Model output'!P31)),ISNUMBER(SEARCH("&lt; 4",'Model output'!P31)),ISNUMBER(SEARCH("less than 4",'Model output'!P31))),"&lt;4",IF(OR(ISNUMBER(SEARCH("&gt;4",'Model output'!P31)),ISNUMBER(SEARCH("&gt; 4",'Model output'!P31)),ISNUMBER(SEARCH("4 or more",'Model output'!P31))),"&gt;4",""))), ""))</f>
        <v/>
      </c>
      <c r="V32" t="str">
        <f>IF(S32="negative","",IF(OR(ISNUMBER(SEARCH("Focal",'Model output'!P31)),'Classification result'!U32&lt;4,ISNUMBER(SEARCH("Focal",'Classification result'!U32)),ISNUMBER(SEARCH("&lt;4",'Classification result'!U32)),ISNUMBER(SEARCH("&lt; 4",'Classification result'!U32))),"minimal", IF(OR(ISNUMBER(SEARCH("Extensive",'Model output'!P31)),ISNUMBER(SEARCH("Extensive",'Classification result'!U32)),ISNUMBER(SEARCH("&gt;4",'Classification result'!U32)),ISNUMBER(SEARCH("&gt; 4",'Classification result'!U32)),ISNUMBER(SEARCH("4 or more",'Classification result'!U32))),"extensive","")))</f>
        <v/>
      </c>
      <c r="W32" t="str">
        <f>IF(OR('Model output'!R31="",ISNUMBER(SEARCH("Not identified", 'Model output'!R31)),ISNUMBER(SEARCH("Absent",'Model output'!R31)),ISNUMBER(SEARCH("No",'Model output'!R31)),ISNUMBER(SEARCH("Negative",'Model output'!R31)),ISNUMBER(SEARCH("None seen",'Model output'!R31)),ISNUMBER(SEARCH("Free",'Model output'!R31)),ISNUMBER(SEARCH("Cannot be assessed",'Model output'!R31))),"negative","positive")</f>
        <v>negative</v>
      </c>
      <c r="X32" s="15" t="str">
        <f>IF('Model output'!S31="","",'Model output'!S31)</f>
        <v>Not Identified</v>
      </c>
      <c r="Y32" t="str">
        <f>IF(OR('Model output'!S31="",ISNUMBER(SEARCH("Absent",'Model output'!S31)),ISNUMBER(SEARCH("Not identified",'Model output'!S31)),AND(ISNUMBER(SEARCH("No",'Model output'!S31)),NOT(ISNUMBER(SEARCH("carcinoma",'Model output'!S31)))),ISNUMBER(SEARCH("confined to the thyroid",'Model output'!S31)),ISNUMBER(SEARCH("negative",'Model output'!S31))),"negative",IF(Z32="positive","gETE", "positive"))</f>
        <v>negative</v>
      </c>
      <c r="Z32" t="str">
        <f>IF(OR('Model output'!S31="",ISNUMBER(SEARCH("Absent",'Model output'!S31)),ISNUMBER(SEARCH("Not identified",'Model output'!S31)),ISNUMBER(SEARCH("No",'Model output'!S31)),ISNUMBER(SEARCH("Minimal",'Model output'!S31)),ISNUMBER(SEARCH("negative",'Model output'!S31))),"negative",IF(OR(ISNUMBER(SEARCH("extensive",X32)),ISNUMBER(SEARCH("skeletal muscle",X32)),ISNUMBER(SEARCH("larynx",X32)),ISNUMBER(SEARCH("trachea",X32)),ISNUMBER(SEARCH("esophagus",X32)),ISNUMBER(SEARCH("recurrent laryngeal nerve",X32))),"positive","negative"))</f>
        <v>negative</v>
      </c>
      <c r="AA32" t="str">
        <f>IF('Model output'!T31="","",IF('Model output'!T31="Not mentioned", "No", "Yes"))</f>
        <v>Yes</v>
      </c>
      <c r="AB32" t="str">
        <f>IF(AA32&lt;&gt;"Yes","",IF(OR('Model output'!U31="",ISNUMBER(SEARCH("Not identified",'Model output'!U31))),"",'Model output'!U31))</f>
        <v/>
      </c>
      <c r="AC32" s="1" t="str">
        <f>IF(OR('Model output'!V31="", 'Model output'!V31="No", AND(ISERROR(SEARCH("Positive",'Model output'!V31)), ISNUMBER(SEARCH("Negative",'Model output'!V31))), AND(ISNUMBER(SEARCH("Uninvolved",'Model output'!V31)),NOT(ISNUMBER(SEARCH("margins involved",'Model output'!V31)))), ISNUMBER(SEARCH("not involved",'Model output'!V31)), ISNUMBER(SEARCH("None",'Model output'!V31)), ISNUMBER(SEARCH("Free",'Model output'!V31)), ISNUMBER(SEARCH("1 mm",'Model output'!V31)), ISNUMBER(SEARCH("0.1 CM",'Model output'!V31)), ISNUMBER(SEARCH("less than 0.2 mm",'Model output'!V31)), ISNUMBER(SEARCH("less than 0.5 mm",'Model output'!V31)), ISNUMBER(SEARCH("less than 1.0 mm",'Model output'!V31)), ISNUMBER(SEARCH("noted very close",'Model output'!V31)), ISNUMBER(SEARCH("abut",'Model output'!V31)), ISNUMBER(SEARCH("not mentioned",'Model output'!V31)), ISNUMBER(SEARCH("Cannot be assessed",'Model output'!V31)), ISNUMBER(SEARCH("Lymphocyte invasion - present",'Model output'!V31)), ISNUMBER(SEARCH("capsule",'Model output'!V31))), "negative", "positive")</f>
        <v>negative</v>
      </c>
      <c r="AE32" s="28" t="str" cm="1">
        <f t="array" aca="1" ref="AE32" ca="1">IF(OR(AC32="positive",Z32="positive",AND(OR(ISNUMBER(SEARCH("Follicular carcinoma",N32)),ISNUMBER(SEARCH("Follicular thyroid carcinoma",N32))),V32="extensive"),AND(AND(ISNUMBER(J32),J32&gt;0),AND(ISNUMBER(M32),M32&gt;3)),OR(H32="positive",AH32=1)),"high",IF(OR(ISNUMBER(SEARCH("lateral",G32,1)),ISNUMBER(SEARCH("positive",Y32,1)),ISNUMBER(SEARCH("tall",O32,1)),ISNUMBER(SEARCH("hobnail",O32,1)),ISNUMBER(SEARCH("cribriform",O32,1)),ISNUMBER(SEARCH("diffuse",O32,1)),ISNUMBER(SEARCH("columnar",O32,1)),ISNUMBER(SEARCH("solid",O32,1)),ISNUMBER(SEARCH("tall",N32,1)),ISNUMBER(SEARCH("hobnail",N32,1)),ISNUMBER(SEARCH("cribriform",N32,1)),ISNUMBER(SEARCH("diffuse",N32,1)),ISNUMBER(SEARCH("columnar",N32,1)),ISNUMBER(SEARCH("solid",N32,1)),AND(ISNUMBER(SEARCH("papillary",N32,1)),S32="positive"),AND(AND(ISNUMBER(J32),J32&gt;=5),M32=""),AND(AND(ISNUMBER(J32),J32&gt;=5),AND(ISNUMBER(M32),M32&gt;=1)),AND(ISNUMBER(SERACH("papillary",N32)),OR(Y32="positive",Z32="positive"), ISNUMBER(SEARCH("BRAF",AB32)))),"intermediate","low"))</f>
        <v>intermediate</v>
      </c>
      <c r="AF32" s="29" t="str">
        <f t="shared" si="2"/>
        <v>1a</v>
      </c>
      <c r="AG32" s="29" t="str">
        <f t="shared" si="3"/>
        <v>0</v>
      </c>
      <c r="AH32" s="29" t="str">
        <f t="shared" si="11"/>
        <v>0</v>
      </c>
      <c r="AI32" s="35" t="str">
        <f t="shared" si="12"/>
        <v>I</v>
      </c>
      <c r="AJ32" s="32" t="s">
        <v>713</v>
      </c>
      <c r="AK32" s="34" t="s">
        <v>617</v>
      </c>
      <c r="AL32" s="34" t="s">
        <v>933</v>
      </c>
      <c r="AM32" s="34" t="s">
        <v>936</v>
      </c>
      <c r="AN32" s="34" t="s">
        <v>66</v>
      </c>
      <c r="AO32" s="32">
        <f t="shared" ca="1" si="4"/>
        <v>0</v>
      </c>
      <c r="AP32" s="34">
        <f t="shared" si="5"/>
        <v>1</v>
      </c>
      <c r="AQ32" s="34">
        <f t="shared" si="6"/>
        <v>1</v>
      </c>
      <c r="AR32" s="34">
        <f t="shared" si="7"/>
        <v>1</v>
      </c>
      <c r="AS32" s="35">
        <f t="shared" si="8"/>
        <v>1</v>
      </c>
      <c r="AT32" s="1"/>
    </row>
    <row r="33" spans="1:46">
      <c r="A33" t="str">
        <f>'Model output'!A32</f>
        <v>TCGA-BJ-A45G</v>
      </c>
      <c r="B33" s="26">
        <v>48</v>
      </c>
      <c r="C33" s="1" t="str">
        <f>IF(OR(ISNUMBER(SEARCH("0",'Model output'!D32)), ISNUMBER(SEARCH("1",'Model output'!D32)), ISNUMBER(SEARCH("1a",'Model output'!D32)), ISNUMBER(SEARCH("1b",'Model output'!D32)), ISNUMBER(SEARCH("2",'Model output'!D32)), ISNUMBER(SEARCH("3",'Model output'!D32)), ISNUMBER(SEARCH("4a",'Model output'!D32)), ISNUMBER(SEARCH("4b",'Model output'!D32))), IF(ISNUMBER(SEARCH("pT",'Model output'!D32)),IF(OR(ISNUMBER(SEARCH("a",'Model output'!D32)),ISNUMBER(SEARCH("b",'Model output'!D32))),MID(SUBSTITUTE('Model output'!D32," ",""),SEARCH("pT",'Model output'!D32)+2,2),MID(SUBSTITUTE('Model output'!D32," ",""),SEARCH("pT",'Model output'!D32)+2,1)),IF(ISNUMBER(SEARCH("T",'Model output'!D32)),IF(OR(ISNUMBER(SEARCH("a",'Model output'!D32)),ISNUMBER(SEARCH("b",'Model output'!D32))),MID(SUBSTITUTE('Model output'!D32," ",""),SEARCH("T",'Model output'!D32)+1,2),MID(SUBSTITUTE('Model output'!D32," ",""),SEARCH("T",'Model output'!D32)+1,1)),SUBSTITUTE('Model output'!D32," ",""))),"")</f>
        <v>2</v>
      </c>
      <c r="D33" s="1" t="str">
        <f>IF(ISNUMBER(SEARCH("lymph node",'Model output'!E32)),"1", IF(AND('Model output'!E32&lt;&gt;"",ISNUMBER('Model output'!E32),'Model output'!E32&gt;0),"1",IF(OR(ISNUMBER(SEARCH("0",'Model output'!E32)), ISNUMBER(SEARCH("1",'Model output'!E32)), ISNUMBER(SEARCH("1a",'Model output'!E32)), ISNUMBER(SEARCH("1b",'Model output'!E32)), ISNUMBER(SEARCH("X",'Model output'!E32))), IF(ISNUMBER(SEARCH("pN",'Model output'!E32)),IF(OR(ISNUMBER(SEARCH("a",'Model output'!E32)),ISNUMBER(SEARCH("b",'Model output'!E32))),MID(SUBSTITUTE('Model output'!E32," ",""),SEARCH("pN",'Model output'!E32)+2,2),MID(SUBSTITUTE('Model output'!E32," ",""),SEARCH("pN",'Model output'!E32)+2,1)),IF(ISNUMBER(SEARCH("N",'Model output'!E32)),IF(OR(ISNUMBER(SEARCH("a",'Model output'!E32)),ISNUMBER(SEARCH("b",'Model output'!E32))),MID(SUBSTITUTE('Model output'!E32," ",""),SEARCH("N",'Model output'!E32)+1,2),MID(SUBSTITUTE('Model output'!E32," ",""),SEARCH("N",'Model output'!E32)+1,1)),SUBSTITUTE('Model output'!E32," ",""))),"")))</f>
        <v>1a</v>
      </c>
      <c r="E33" s="1" t="str">
        <f>IF(OR(ISNUMBER(SEARCH("Not applicable",'Model output'!F32)), ISNUMBER(SEARCH("N/A",'Model output'!F32))),"0",IF(OR(ISNUMBER(SEARCH("0",'Model output'!F32)), ISNUMBER(SEARCH("1",'Model output'!F32)), ISNUMBER(SEARCH("X",'Model output'!F32))), IF(ISNUMBER(SEARCH("pM",'Model output'!F32)),MID(SUBSTITUTE('Model output'!F32," ",""),SEARCH("pM",'Model output'!F32)+2,1),IF(ISNUMBER(SEARCH("M",'Model output'!F32)),MID(SUBSTITUTE('Model output'!F32," ",""),SEARCH("M",'Model output'!F32)+1,1),SUBSTITUTE('Model output'!F32," ",""))),""))</f>
        <v>0</v>
      </c>
      <c r="F33" t="str">
        <f t="shared" si="9"/>
        <v>positive</v>
      </c>
      <c r="G33" t="str">
        <f>IF(OR('Model output'!G32="",AND(ISNUMBER('Model output'!J32),'Model output'!J32&lt;1)),"",IF(OR(ISNUMBER(SEARCH("lateral",'Model output'!G32)),ISNUMBER(SEARCH("cervical",'Model output'!G32)),ISNUMBER(SEARCH("jugular",'Model output'!G32)),ISNUMBER(SEARCH("left neck",'Model output'!G32)),ISNUMBER(SEARCH("left anterior neck",'Model output'!G32)),ISNUMBER(SEARCH("left posterior neck",'Model output'!G32)),ISNUMBER(SEARCH("right neck",'Model output'!G32)),ISNUMBER(SEARCH("right anterior neck",'Model output'!G32)),ISNUMBER(SEARCH("right posterior neck",'Model output'!G32)),AND(ISNUMBER(SEARCH("level",'Model output'!G32)),OR(,ISNUMBER(SEARCH("II",'Model output'!G32)),ISNUMBER(SEARCH("two",'Model output'!G32)),AND(ISNUMBER(SEARCH("2",'Model output'!G32)),NOT(ISNUMBER(SEARCH("1 of 2",'Model output'!G32)))),ISNUMBER(SEARCH("III",'Model output'!G32)),AND(ISNUMBER(SEARCH("three",'Model output'!G32)),NOT(ISNUMBER(SEARCH("#3 (three)",'Model output'!G32)))),AND(ISNUMBER(SEARCH("3",'Model output'!G32)),NOT(ISNUMBER(SEARCH("#3 (three)",'Model output'!G32)))),ISNUMBER(SEARCH("IV",'Model output'!G32)),ISNUMBER(SEARCH("four",'Model output'!G32)),ISNUMBER(SEARCH("4",'Model output'!G32)),ISNUMBER(SEARCH("V ",'Model output'!G32)),ISNUMBER(SEARCH("five",'Model output'!G32)),ISNUMBER(SEARCH("5",'Model output'!G32))))), "lateral", "central"))</f>
        <v/>
      </c>
      <c r="H33" t="str">
        <f>IF('Model output'!H32="","negative",IF(OR(ISNUMBER(SEARCH("lymph node",'Model output'!H32)),ISNUMBER(SEARCH("gland",'Model output'!H32)),ISNUMBER(SEARCH("lobe",'Model output'!H32)),ISNUMBER(SEARCH("isthmus",'Model output'!H32)),ISNUMBER(SEARCH("mediastinum",'Model output'!H32)),ISNUMBER(SEARCH("Not mentioned",'Model output'!H32)), ISNUMBER(SEARCH("Not applicable",'Model output'!H32)), ISNUMBER(SEARCH("paratracheal",'Model output'!H32)),ISNUMBER(SEARCH("fibroadipose tissue",'Model output'!H32)),ISNUMBER(SEARCH("thyroid node",'Model output'!H32)),ISNUMBER(SEARCH("skeletal muscle",'Model output'!H32)),ISNUMBER(SEARCH("right",'Model output'!H32)),ISNUMBER(SEARCH("left",'Model output'!H32)),ISNUMBER(SEARCH("Not specified",'Model output'!H32)),ISNUMBER(SEARCH("N/A",'Model output'!H32))),"negative","positive"))</f>
        <v>negative</v>
      </c>
      <c r="I33">
        <f>IF(OR('Model output'!I32="",'Model output'!I32="Not answered",'Model output'!I32="Not mentioned"),"",IF(ISNUMBER('Model output'!I32),'Model output'!I32,1))</f>
        <v>7</v>
      </c>
      <c r="J33">
        <f>IF(OR('Model output'!J32="",'Model output'!J32="Not answered",'Model output'!J32="Not mentioned"),"",IF(AND(ISNUMBER('Model output'!J32),'Model output'!J32&lt;=I33),'Model output'!J32,IF(AND(ISNUMBER('Model output'!J32), 'Model output'!J32&gt;=DATE(2024,1,1)), MIN(DAY('Model output'!J32), MONTH('Model output'!J32), YEAR('Model output'!J32)), IF(ISNUMBER(SEARCH("0/",'Model output'!J32)),0,IF(ISNUMBER(SEARCH("/",'Model output'!J32)), VALUE(LEFT('Model output'!J32, SEARCH("/",'Model output'!J32)-1)),1)))))</f>
        <v>4</v>
      </c>
      <c r="K33" t="str" cm="1">
        <f t="array" ref="K33">IF(COUNT(FIND({0,1,2,3,4,5,6,7,8,9},'Model output'!K32))&gt;0,'Model output'!K32,"")</f>
        <v/>
      </c>
      <c r="L33" s="8" t="str">
        <f t="shared" si="1"/>
        <v/>
      </c>
      <c r="M33" t="str" cm="1">
        <f t="array" ref="M33">IF(L33="","",IF(ISNUMBER(SEARCH("cm",L33)),MAX(VALUE(SUBSTITUTE(_xlfn.FILTERXML("&lt;t&gt;&lt;s&gt;"&amp;SUBSTITUTE(L33,",","&lt;/s&gt;&lt;s&gt;")&amp;"&lt;/s&gt;&lt;/t&gt;","//s"),"cm",""))),MAX(VALUE(SUBSTITUTE(_xlfn.FILTERXML("&lt;t&gt;&lt;s&gt;"&amp;SUBSTITUTE(L33,",","&lt;/s&gt;&lt;s&gt;")&amp;"&lt;/s&gt;&lt;/t&gt;","//s"),"mm","")))/10))</f>
        <v/>
      </c>
      <c r="N33" t="str">
        <f>IF('Model output'!L32="","",'Model output'!L32)</f>
        <v>Papillary carcinoma</v>
      </c>
      <c r="O33" t="str">
        <f>IF('Model output'!M32="","",'Model output'!M32)</f>
        <v>Encapsulated follicular variant</v>
      </c>
      <c r="P33" t="str">
        <f>IF('Model output'!N32="","",'Model output'!N32)</f>
        <v>2.5 cm</v>
      </c>
      <c r="Q33" t="str">
        <f t="shared" si="10"/>
        <v>2.5cm</v>
      </c>
      <c r="R33" cm="1">
        <f t="array" ref="R33">IF(Q33="","",IF(ISNUMBER(SEARCH("cm",Q33)),MAX(VALUE(SUBSTITUTE(_xlfn.FILTERXML("&lt;t&gt;&lt;s&gt;"&amp;SUBSTITUTE(Q33,",","&lt;/s&gt;&lt;s&gt;")&amp;"&lt;/s&gt;&lt;/t&gt;","//s"),"cm",""))),MAX(VALUE(SUBSTITUTE(_xlfn.FILTERXML("&lt;t&gt;&lt;s&gt;"&amp;SUBSTITUTE(Q33,",","&lt;/s&gt;&lt;s&gt;")&amp;"&lt;/s&gt;&lt;/t&gt;","//s"),"mm","")))/10))</f>
        <v>2.5</v>
      </c>
      <c r="S33" t="str">
        <f>IF(OR('Model output'!P32="",ISNUMBER(SEARCH("Not identified", 'Model output'!P32)),ISNUMBER(SEARCH("Absent",'Model output'!P32)),AND(ISNUMBER(SEARCH("No",'Model output'!P32)),NOT(ISNUMBER(SEARCH("diagnostic",'Model output'!P32)))),ISNUMBER(SEARCH("Negative",'Model output'!P32))),"negative","positive")</f>
        <v>positive</v>
      </c>
      <c r="T33">
        <f>IF('Model output'!O32="","",'Model output'!O32)</f>
        <v>2</v>
      </c>
      <c r="U33" t="str">
        <f>IF('Model output'!Q32&lt;&gt;"",'Model output'!Q32,IF('Classification result'!S33="positive",IF(ISNUMBER(SEARCH("single",'Model output'!P32)),1,IF(OR(ISNUMBER(SEARCH("&lt;4",'Model output'!P32)),ISNUMBER(SEARCH("&lt; 4",'Model output'!P32)),ISNUMBER(SEARCH("less than 4",'Model output'!P32))),"&lt;4",IF(OR(ISNUMBER(SEARCH("&gt;4",'Model output'!P32)),ISNUMBER(SEARCH("&gt; 4",'Model output'!P32)),ISNUMBER(SEARCH("4 or more",'Model output'!P32))),"&gt;4",""))), ""))</f>
        <v/>
      </c>
      <c r="V33" t="str">
        <f>IF(S33="negative","",IF(OR(ISNUMBER(SEARCH("Focal",'Model output'!P32)),'Classification result'!U33&lt;4,ISNUMBER(SEARCH("Focal",'Classification result'!U33)),ISNUMBER(SEARCH("&lt;4",'Classification result'!U33)),ISNUMBER(SEARCH("&lt; 4",'Classification result'!U33))),"minimal", IF(OR(ISNUMBER(SEARCH("Extensive",'Model output'!P32)),ISNUMBER(SEARCH("Extensive",'Classification result'!U33)),ISNUMBER(SEARCH("&gt;4",'Classification result'!U33)),ISNUMBER(SEARCH("&gt; 4",'Classification result'!U33)),ISNUMBER(SEARCH("4 or more",'Classification result'!U33))),"extensive","")))</f>
        <v/>
      </c>
      <c r="W33" t="str">
        <f>IF(OR('Model output'!R32="",ISNUMBER(SEARCH("Not identified", 'Model output'!R32)),ISNUMBER(SEARCH("Absent",'Model output'!R32)),ISNUMBER(SEARCH("No",'Model output'!R32)),ISNUMBER(SEARCH("Negative",'Model output'!R32)),ISNUMBER(SEARCH("None seen",'Model output'!R32)),ISNUMBER(SEARCH("Free",'Model output'!R32)),ISNUMBER(SEARCH("Cannot be assessed",'Model output'!R32))),"negative","positive")</f>
        <v>negative</v>
      </c>
      <c r="X33" s="15" t="str">
        <f>IF('Model output'!S32="","",'Model output'!S32)</f>
        <v>Not Identified</v>
      </c>
      <c r="Y33" t="str">
        <f>IF(OR('Model output'!S32="",ISNUMBER(SEARCH("Absent",'Model output'!S32)),ISNUMBER(SEARCH("Not identified",'Model output'!S32)),AND(ISNUMBER(SEARCH("No",'Model output'!S32)),NOT(ISNUMBER(SEARCH("carcinoma",'Model output'!S32)))),ISNUMBER(SEARCH("confined to the thyroid",'Model output'!S32)),ISNUMBER(SEARCH("negative",'Model output'!S32))),"negative",IF(Z33="positive","gETE", "positive"))</f>
        <v>negative</v>
      </c>
      <c r="Z33" t="str">
        <f>IF(OR('Model output'!S32="",ISNUMBER(SEARCH("Absent",'Model output'!S32)),ISNUMBER(SEARCH("Not identified",'Model output'!S32)),ISNUMBER(SEARCH("No",'Model output'!S32)),ISNUMBER(SEARCH("Minimal",'Model output'!S32)),ISNUMBER(SEARCH("negative",'Model output'!S32))),"negative",IF(OR(ISNUMBER(SEARCH("extensive",X33)),ISNUMBER(SEARCH("skeletal muscle",X33)),ISNUMBER(SEARCH("larynx",X33)),ISNUMBER(SEARCH("trachea",X33)),ISNUMBER(SEARCH("esophagus",X33)),ISNUMBER(SEARCH("recurrent laryngeal nerve",X33))),"positive","negative"))</f>
        <v>negative</v>
      </c>
      <c r="AA33" t="str">
        <f>IF('Model output'!T32="","",IF('Model output'!T32="Not mentioned", "No", "Yes"))</f>
        <v/>
      </c>
      <c r="AB33" t="str">
        <f>IF(AA33&lt;&gt;"Yes","",IF(OR('Model output'!U32="",ISNUMBER(SEARCH("Not identified",'Model output'!U32))),"",'Model output'!U32))</f>
        <v/>
      </c>
      <c r="AC33" s="1" t="str">
        <f>IF(OR('Model output'!V32="", 'Model output'!V32="No", AND(ISERROR(SEARCH("Positive",'Model output'!V32)), ISNUMBER(SEARCH("Negative",'Model output'!V32))), AND(ISNUMBER(SEARCH("Uninvolved",'Model output'!V32)),NOT(ISNUMBER(SEARCH("margins involved",'Model output'!V32)))), ISNUMBER(SEARCH("not involved",'Model output'!V32)), ISNUMBER(SEARCH("None",'Model output'!V32)), ISNUMBER(SEARCH("Free",'Model output'!V32)), ISNUMBER(SEARCH("1 mm",'Model output'!V32)), ISNUMBER(SEARCH("0.1 CM",'Model output'!V32)), ISNUMBER(SEARCH("less than 0.2 mm",'Model output'!V32)), ISNUMBER(SEARCH("less than 0.5 mm",'Model output'!V32)), ISNUMBER(SEARCH("less than 1.0 mm",'Model output'!V32)), ISNUMBER(SEARCH("noted very close",'Model output'!V32)), ISNUMBER(SEARCH("abut",'Model output'!V32)), ISNUMBER(SEARCH("not mentioned",'Model output'!V32)), ISNUMBER(SEARCH("Cannot be assessed",'Model output'!V32)), ISNUMBER(SEARCH("Lymphocyte invasion - present",'Model output'!V32)), ISNUMBER(SEARCH("capsule",'Model output'!V32))), "negative", "positive")</f>
        <v>negative</v>
      </c>
      <c r="AE33" s="28" t="str" cm="1">
        <f t="array" aca="1" ref="AE33" ca="1">IF(OR(AC33="positive",Z33="positive",AND(OR(ISNUMBER(SEARCH("Follicular carcinoma",N33)),ISNUMBER(SEARCH("Follicular thyroid carcinoma",N33))),V33="extensive"),AND(AND(ISNUMBER(J33),J33&gt;0),AND(ISNUMBER(M33),M33&gt;3)),OR(H33="positive",AH33=1)),"high",IF(OR(ISNUMBER(SEARCH("lateral",G33,1)),ISNUMBER(SEARCH("positive",Y33,1)),ISNUMBER(SEARCH("tall",O33,1)),ISNUMBER(SEARCH("hobnail",O33,1)),ISNUMBER(SEARCH("cribriform",O33,1)),ISNUMBER(SEARCH("diffuse",O33,1)),ISNUMBER(SEARCH("columnar",O33,1)),ISNUMBER(SEARCH("solid",O33,1)),ISNUMBER(SEARCH("tall",N33,1)),ISNUMBER(SEARCH("hobnail",N33,1)),ISNUMBER(SEARCH("cribriform",N33,1)),ISNUMBER(SEARCH("diffuse",N33,1)),ISNUMBER(SEARCH("columnar",N33,1)),ISNUMBER(SEARCH("solid",N33,1)),AND(ISNUMBER(SEARCH("papillary",N33,1)),S33="positive"),AND(AND(ISNUMBER(J33),J33&gt;=5),M33=""),AND(AND(ISNUMBER(J33),J33&gt;=5),AND(ISNUMBER(M33),M33&gt;=1)),AND(ISNUMBER(SERACH("papillary",N33)),OR(Y33="positive",Z33="positive"), ISNUMBER(SEARCH("BRAF",AB33)))),"intermediate","low"))</f>
        <v>intermediate</v>
      </c>
      <c r="AF33" s="29" t="str">
        <f t="shared" si="2"/>
        <v>2</v>
      </c>
      <c r="AG33" s="29" t="str">
        <f t="shared" si="3"/>
        <v>1a</v>
      </c>
      <c r="AH33" s="29" t="str">
        <f t="shared" si="11"/>
        <v>0</v>
      </c>
      <c r="AI33" s="35" t="str">
        <f t="shared" si="12"/>
        <v>I</v>
      </c>
      <c r="AJ33" s="32" t="s">
        <v>714</v>
      </c>
      <c r="AK33" s="34" t="s">
        <v>935</v>
      </c>
      <c r="AL33" s="34" t="s">
        <v>617</v>
      </c>
      <c r="AM33" s="34" t="s">
        <v>936</v>
      </c>
      <c r="AN33" s="34" t="s">
        <v>66</v>
      </c>
      <c r="AO33" s="32">
        <f t="shared" ca="1" si="4"/>
        <v>1</v>
      </c>
      <c r="AP33" s="34">
        <f t="shared" si="5"/>
        <v>1</v>
      </c>
      <c r="AQ33" s="34">
        <f t="shared" si="6"/>
        <v>1</v>
      </c>
      <c r="AR33" s="34">
        <f t="shared" si="7"/>
        <v>1</v>
      </c>
      <c r="AS33" s="35">
        <f t="shared" si="8"/>
        <v>1</v>
      </c>
      <c r="AT33" s="1"/>
    </row>
    <row r="34" spans="1:46">
      <c r="A34" t="str">
        <f>'Model output'!A33</f>
        <v>TCGA-BJ-A45H</v>
      </c>
      <c r="B34" s="26">
        <v>45</v>
      </c>
      <c r="C34" s="1" t="str">
        <f>IF(OR(ISNUMBER(SEARCH("0",'Model output'!D33)), ISNUMBER(SEARCH("1",'Model output'!D33)), ISNUMBER(SEARCH("1a",'Model output'!D33)), ISNUMBER(SEARCH("1b",'Model output'!D33)), ISNUMBER(SEARCH("2",'Model output'!D33)), ISNUMBER(SEARCH("3",'Model output'!D33)), ISNUMBER(SEARCH("4a",'Model output'!D33)), ISNUMBER(SEARCH("4b",'Model output'!D33))), IF(ISNUMBER(SEARCH("pT",'Model output'!D33)),IF(OR(ISNUMBER(SEARCH("a",'Model output'!D33)),ISNUMBER(SEARCH("b",'Model output'!D33))),MID(SUBSTITUTE('Model output'!D33," ",""),SEARCH("pT",'Model output'!D33)+2,2),MID(SUBSTITUTE('Model output'!D33," ",""),SEARCH("pT",'Model output'!D33)+2,1)),IF(ISNUMBER(SEARCH("T",'Model output'!D33)),IF(OR(ISNUMBER(SEARCH("a",'Model output'!D33)),ISNUMBER(SEARCH("b",'Model output'!D33))),MID(SUBSTITUTE('Model output'!D33," ",""),SEARCH("T",'Model output'!D33)+1,2),MID(SUBSTITUTE('Model output'!D33," ",""),SEARCH("T",'Model output'!D33)+1,1)),SUBSTITUTE('Model output'!D33," ",""))),"")</f>
        <v>3</v>
      </c>
      <c r="D34" s="1" t="str">
        <f>IF(ISNUMBER(SEARCH("lymph node",'Model output'!E33)),"1", IF(AND('Model output'!E33&lt;&gt;"",ISNUMBER('Model output'!E33),'Model output'!E33&gt;0),"1",IF(OR(ISNUMBER(SEARCH("0",'Model output'!E33)), ISNUMBER(SEARCH("1",'Model output'!E33)), ISNUMBER(SEARCH("1a",'Model output'!E33)), ISNUMBER(SEARCH("1b",'Model output'!E33)), ISNUMBER(SEARCH("X",'Model output'!E33))), IF(ISNUMBER(SEARCH("pN",'Model output'!E33)),IF(OR(ISNUMBER(SEARCH("a",'Model output'!E33)),ISNUMBER(SEARCH("b",'Model output'!E33))),MID(SUBSTITUTE('Model output'!E33," ",""),SEARCH("pN",'Model output'!E33)+2,2),MID(SUBSTITUTE('Model output'!E33," ",""),SEARCH("pN",'Model output'!E33)+2,1)),IF(ISNUMBER(SEARCH("N",'Model output'!E33)),IF(OR(ISNUMBER(SEARCH("a",'Model output'!E33)),ISNUMBER(SEARCH("b",'Model output'!E33))),MID(SUBSTITUTE('Model output'!E33," ",""),SEARCH("N",'Model output'!E33)+1,2),MID(SUBSTITUTE('Model output'!E33," ",""),SEARCH("N",'Model output'!E33)+1,1)),SUBSTITUTE('Model output'!E33," ",""))),"")))</f>
        <v>X</v>
      </c>
      <c r="E34" s="1" t="str">
        <f>IF(OR(ISNUMBER(SEARCH("Not applicable",'Model output'!F33)), ISNUMBER(SEARCH("N/A",'Model output'!F33))),"0",IF(OR(ISNUMBER(SEARCH("0",'Model output'!F33)), ISNUMBER(SEARCH("1",'Model output'!F33)), ISNUMBER(SEARCH("X",'Model output'!F33))), IF(ISNUMBER(SEARCH("pM",'Model output'!F33)),MID(SUBSTITUTE('Model output'!F33," ",""),SEARCH("pM",'Model output'!F33)+2,1),IF(ISNUMBER(SEARCH("M",'Model output'!F33)),MID(SUBSTITUTE('Model output'!F33," ",""),SEARCH("M",'Model output'!F33)+1,1),SUBSTITUTE('Model output'!F33," ",""))),""))</f>
        <v>0</v>
      </c>
      <c r="F34" t="str">
        <f t="shared" si="9"/>
        <v>negative</v>
      </c>
      <c r="G34" t="str">
        <f>IF(OR('Model output'!G33="",AND(ISNUMBER('Model output'!J33),'Model output'!J33&lt;1)),"",IF(OR(ISNUMBER(SEARCH("lateral",'Model output'!G33)),ISNUMBER(SEARCH("cervical",'Model output'!G33)),ISNUMBER(SEARCH("jugular",'Model output'!G33)),ISNUMBER(SEARCH("left neck",'Model output'!G33)),ISNUMBER(SEARCH("left anterior neck",'Model output'!G33)),ISNUMBER(SEARCH("left posterior neck",'Model output'!G33)),ISNUMBER(SEARCH("right neck",'Model output'!G33)),ISNUMBER(SEARCH("right anterior neck",'Model output'!G33)),ISNUMBER(SEARCH("right posterior neck",'Model output'!G33)),AND(ISNUMBER(SEARCH("level",'Model output'!G33)),OR(,ISNUMBER(SEARCH("II",'Model output'!G33)),ISNUMBER(SEARCH("two",'Model output'!G33)),AND(ISNUMBER(SEARCH("2",'Model output'!G33)),NOT(ISNUMBER(SEARCH("1 of 2",'Model output'!G33)))),ISNUMBER(SEARCH("III",'Model output'!G33)),AND(ISNUMBER(SEARCH("three",'Model output'!G33)),NOT(ISNUMBER(SEARCH("#3 (three)",'Model output'!G33)))),AND(ISNUMBER(SEARCH("3",'Model output'!G33)),NOT(ISNUMBER(SEARCH("#3 (three)",'Model output'!G33)))),ISNUMBER(SEARCH("IV",'Model output'!G33)),ISNUMBER(SEARCH("four",'Model output'!G33)),ISNUMBER(SEARCH("4",'Model output'!G33)),ISNUMBER(SEARCH("V ",'Model output'!G33)),ISNUMBER(SEARCH("five",'Model output'!G33)),ISNUMBER(SEARCH("5",'Model output'!G33))))), "lateral", "central"))</f>
        <v/>
      </c>
      <c r="H34" t="str">
        <f>IF('Model output'!H33="","negative",IF(OR(ISNUMBER(SEARCH("lymph node",'Model output'!H33)),ISNUMBER(SEARCH("gland",'Model output'!H33)),ISNUMBER(SEARCH("lobe",'Model output'!H33)),ISNUMBER(SEARCH("isthmus",'Model output'!H33)),ISNUMBER(SEARCH("mediastinum",'Model output'!H33)),ISNUMBER(SEARCH("Not mentioned",'Model output'!H33)), ISNUMBER(SEARCH("Not applicable",'Model output'!H33)), ISNUMBER(SEARCH("paratracheal",'Model output'!H33)),ISNUMBER(SEARCH("fibroadipose tissue",'Model output'!H33)),ISNUMBER(SEARCH("thyroid node",'Model output'!H33)),ISNUMBER(SEARCH("skeletal muscle",'Model output'!H33)),ISNUMBER(SEARCH("right",'Model output'!H33)),ISNUMBER(SEARCH("left",'Model output'!H33)),ISNUMBER(SEARCH("Not specified",'Model output'!H33)),ISNUMBER(SEARCH("N/A",'Model output'!H33))),"negative","positive"))</f>
        <v>negative</v>
      </c>
      <c r="I34" t="str">
        <f>IF(OR('Model output'!I33="",'Model output'!I33="Not answered",'Model output'!I33="Not mentioned"),"",IF(ISNUMBER('Model output'!I33),'Model output'!I33,1))</f>
        <v/>
      </c>
      <c r="J34" t="str">
        <f>IF(OR('Model output'!J33="",'Model output'!J33="Not answered",'Model output'!J33="Not mentioned"),"",IF(AND(ISNUMBER('Model output'!J33),'Model output'!J33&lt;=I34),'Model output'!J33,IF(AND(ISNUMBER('Model output'!J33), 'Model output'!J33&gt;=DATE(2024,1,1)), MIN(DAY('Model output'!J33), MONTH('Model output'!J33), YEAR('Model output'!J33)), IF(ISNUMBER(SEARCH("0/",'Model output'!J33)),0,IF(ISNUMBER(SEARCH("/",'Model output'!J33)), VALUE(LEFT('Model output'!J33, SEARCH("/",'Model output'!J33)-1)),1)))))</f>
        <v/>
      </c>
      <c r="K34" t="str" cm="1">
        <f t="array" ref="K34">IF(COUNT(FIND({0,1,2,3,4,5,6,7,8,9},'Model output'!K33))&gt;0,'Model output'!K33,"")</f>
        <v/>
      </c>
      <c r="L34" s="8" t="str">
        <f t="shared" si="1"/>
        <v/>
      </c>
      <c r="M34" t="str" cm="1">
        <f t="array" ref="M34">IF(L34="","",IF(ISNUMBER(SEARCH("cm",L34)),MAX(VALUE(SUBSTITUTE(_xlfn.FILTERXML("&lt;t&gt;&lt;s&gt;"&amp;SUBSTITUTE(L34,",","&lt;/s&gt;&lt;s&gt;")&amp;"&lt;/s&gt;&lt;/t&gt;","//s"),"cm",""))),MAX(VALUE(SUBSTITUTE(_xlfn.FILTERXML("&lt;t&gt;&lt;s&gt;"&amp;SUBSTITUTE(L34,",","&lt;/s&gt;&lt;s&gt;")&amp;"&lt;/s&gt;&lt;/t&gt;","//s"),"mm","")))/10))</f>
        <v/>
      </c>
      <c r="N34" t="str">
        <f>IF('Model output'!L33="","",'Model output'!L33)</f>
        <v>Papillary carcinoma</v>
      </c>
      <c r="O34" t="str">
        <f>IF('Model output'!M33="","",'Model output'!M33)</f>
        <v/>
      </c>
      <c r="P34" t="str">
        <f>IF('Model output'!N33="","",'Model output'!N33)</f>
        <v>1.5 cm</v>
      </c>
      <c r="Q34" t="str">
        <f t="shared" si="10"/>
        <v>1.5cm</v>
      </c>
      <c r="R34" cm="1">
        <f t="array" ref="R34">IF(Q34="","",IF(ISNUMBER(SEARCH("cm",Q34)),MAX(VALUE(SUBSTITUTE(_xlfn.FILTERXML("&lt;t&gt;&lt;s&gt;"&amp;SUBSTITUTE(Q34,",","&lt;/s&gt;&lt;s&gt;")&amp;"&lt;/s&gt;&lt;/t&gt;","//s"),"cm",""))),MAX(VALUE(SUBSTITUTE(_xlfn.FILTERXML("&lt;t&gt;&lt;s&gt;"&amp;SUBSTITUTE(Q34,",","&lt;/s&gt;&lt;s&gt;")&amp;"&lt;/s&gt;&lt;/t&gt;","//s"),"mm","")))/10))</f>
        <v>1.5</v>
      </c>
      <c r="S34" t="str">
        <f>IF(OR('Model output'!P33="",ISNUMBER(SEARCH("Not identified", 'Model output'!P33)),ISNUMBER(SEARCH("Absent",'Model output'!P33)),AND(ISNUMBER(SEARCH("No",'Model output'!P33)),NOT(ISNUMBER(SEARCH("diagnostic",'Model output'!P33)))),ISNUMBER(SEARCH("Negative",'Model output'!P33))),"negative","positive")</f>
        <v>positive</v>
      </c>
      <c r="T34">
        <f>IF('Model output'!O33="","",'Model output'!O33)</f>
        <v>2</v>
      </c>
      <c r="U34" t="str">
        <f>IF('Model output'!Q33&lt;&gt;"",'Model output'!Q33,IF('Classification result'!S34="positive",IF(ISNUMBER(SEARCH("single",'Model output'!P33)),1,IF(OR(ISNUMBER(SEARCH("&lt;4",'Model output'!P33)),ISNUMBER(SEARCH("&lt; 4",'Model output'!P33)),ISNUMBER(SEARCH("less than 4",'Model output'!P33))),"&lt;4",IF(OR(ISNUMBER(SEARCH("&gt;4",'Model output'!P33)),ISNUMBER(SEARCH("&gt; 4",'Model output'!P33)),ISNUMBER(SEARCH("4 or more",'Model output'!P33))),"&gt;4",""))), ""))</f>
        <v>Not mentioned</v>
      </c>
      <c r="V34" t="str">
        <f>IF(S34="negative","",IF(OR(ISNUMBER(SEARCH("Focal",'Model output'!P33)),'Classification result'!U34&lt;4,ISNUMBER(SEARCH("Focal",'Classification result'!U34)),ISNUMBER(SEARCH("&lt;4",'Classification result'!U34)),ISNUMBER(SEARCH("&lt; 4",'Classification result'!U34))),"minimal", IF(OR(ISNUMBER(SEARCH("Extensive",'Model output'!P33)),ISNUMBER(SEARCH("Extensive",'Classification result'!U34)),ISNUMBER(SEARCH("&gt;4",'Classification result'!U34)),ISNUMBER(SEARCH("&gt; 4",'Classification result'!U34)),ISNUMBER(SEARCH("4 or more",'Classification result'!U34))),"extensive","")))</f>
        <v/>
      </c>
      <c r="W34" t="str">
        <f>IF(OR('Model output'!R33="",ISNUMBER(SEARCH("Not identified", 'Model output'!R33)),ISNUMBER(SEARCH("Absent",'Model output'!R33)),ISNUMBER(SEARCH("No",'Model output'!R33)),ISNUMBER(SEARCH("Negative",'Model output'!R33)),ISNUMBER(SEARCH("None seen",'Model output'!R33)),ISNUMBER(SEARCH("Free",'Model output'!R33)),ISNUMBER(SEARCH("Cannot be assessed",'Model output'!R33))),"negative","positive")</f>
        <v>positive</v>
      </c>
      <c r="X34" s="15" t="str">
        <f>IF('Model output'!S33="","",'Model output'!S33)</f>
        <v>Present</v>
      </c>
      <c r="Y34" t="str">
        <f>IF(OR('Model output'!S33="",ISNUMBER(SEARCH("Absent",'Model output'!S33)),ISNUMBER(SEARCH("Not identified",'Model output'!S33)),AND(ISNUMBER(SEARCH("No",'Model output'!S33)),NOT(ISNUMBER(SEARCH("carcinoma",'Model output'!S33)))),ISNUMBER(SEARCH("confined to the thyroid",'Model output'!S33)),ISNUMBER(SEARCH("negative",'Model output'!S33))),"negative",IF(Z34="positive","gETE", "positive"))</f>
        <v>positive</v>
      </c>
      <c r="Z34" t="str">
        <f>IF(OR('Model output'!S33="",ISNUMBER(SEARCH("Absent",'Model output'!S33)),ISNUMBER(SEARCH("Not identified",'Model output'!S33)),ISNUMBER(SEARCH("No",'Model output'!S33)),ISNUMBER(SEARCH("Minimal",'Model output'!S33)),ISNUMBER(SEARCH("negative",'Model output'!S33))),"negative",IF(OR(ISNUMBER(SEARCH("extensive",X34)),ISNUMBER(SEARCH("skeletal muscle",X34)),ISNUMBER(SEARCH("larynx",X34)),ISNUMBER(SEARCH("trachea",X34)),ISNUMBER(SEARCH("esophagus",X34)),ISNUMBER(SEARCH("recurrent laryngeal nerve",X34))),"positive","negative"))</f>
        <v>negative</v>
      </c>
      <c r="AA34" t="str">
        <f>IF('Model output'!T33="","",IF('Model output'!T33="Not mentioned", "No", "Yes"))</f>
        <v>Yes</v>
      </c>
      <c r="AB34" t="str">
        <f>IF(AA34&lt;&gt;"Yes","",IF(OR('Model output'!U33="",ISNUMBER(SEARCH("Not identified",'Model output'!U33))),"",'Model output'!U33))</f>
        <v>['BRAF V600E']</v>
      </c>
      <c r="AC34" s="1" t="str">
        <f>IF(OR('Model output'!V33="", 'Model output'!V33="No", AND(ISERROR(SEARCH("Positive",'Model output'!V33)), ISNUMBER(SEARCH("Negative",'Model output'!V33))), AND(ISNUMBER(SEARCH("Uninvolved",'Model output'!V33)),NOT(ISNUMBER(SEARCH("margins involved",'Model output'!V33)))), ISNUMBER(SEARCH("not involved",'Model output'!V33)), ISNUMBER(SEARCH("None",'Model output'!V33)), ISNUMBER(SEARCH("Free",'Model output'!V33)), ISNUMBER(SEARCH("1 mm",'Model output'!V33)), ISNUMBER(SEARCH("0.1 CM",'Model output'!V33)), ISNUMBER(SEARCH("less than 0.2 mm",'Model output'!V33)), ISNUMBER(SEARCH("less than 0.5 mm",'Model output'!V33)), ISNUMBER(SEARCH("less than 1.0 mm",'Model output'!V33)), ISNUMBER(SEARCH("noted very close",'Model output'!V33)), ISNUMBER(SEARCH("abut",'Model output'!V33)), ISNUMBER(SEARCH("not mentioned",'Model output'!V33)), ISNUMBER(SEARCH("Cannot be assessed",'Model output'!V33)), ISNUMBER(SEARCH("Lymphocyte invasion - present",'Model output'!V33)), ISNUMBER(SEARCH("capsule",'Model output'!V33))), "negative", "positive")</f>
        <v>positive</v>
      </c>
      <c r="AE34" s="28" t="str" cm="1">
        <f t="array" ref="AE34">IF(OR(AC34="positive",Z34="positive",AND(OR(ISNUMBER(SEARCH("Follicular carcinoma",N34)),ISNUMBER(SEARCH("Follicular thyroid carcinoma",N34))),V34="extensive"),AND(AND(ISNUMBER(J34),J34&gt;0),AND(ISNUMBER(M34),M34&gt;3)),OR(H34="positive",AH34=1)),"high",IF(OR(ISNUMBER(SEARCH("lateral",G34,1)),ISNUMBER(SEARCH("positive",Y34,1)),ISNUMBER(SEARCH("tall",O34,1)),ISNUMBER(SEARCH("hobnail",O34,1)),ISNUMBER(SEARCH("cribriform",O34,1)),ISNUMBER(SEARCH("diffuse",O34,1)),ISNUMBER(SEARCH("columnar",O34,1)),ISNUMBER(SEARCH("solid",O34,1)),ISNUMBER(SEARCH("tall",N34,1)),ISNUMBER(SEARCH("hobnail",N34,1)),ISNUMBER(SEARCH("cribriform",N34,1)),ISNUMBER(SEARCH("diffuse",N34,1)),ISNUMBER(SEARCH("columnar",N34,1)),ISNUMBER(SEARCH("solid",N34,1)),AND(ISNUMBER(SEARCH("papillary",N34,1)),S34="positive"),AND(AND(ISNUMBER(J34),J34&gt;=5),M34=""),AND(AND(ISNUMBER(J34),J34&gt;=5),AND(ISNUMBER(M34),M34&gt;=1)),AND(ISNUMBER(SERACH("papillary",N34)),OR(Y34="positive",Z34="positive"), ISNUMBER(SEARCH("BRAF",AB34)))),"intermediate","low"))</f>
        <v>high</v>
      </c>
      <c r="AF34" s="29" t="str">
        <f t="shared" si="2"/>
        <v>1b</v>
      </c>
      <c r="AG34" s="29" t="str">
        <f t="shared" si="3"/>
        <v>0</v>
      </c>
      <c r="AH34" s="29" t="str">
        <f t="shared" si="11"/>
        <v>0</v>
      </c>
      <c r="AI34" s="35" t="str">
        <f t="shared" si="12"/>
        <v>I</v>
      </c>
      <c r="AJ34" s="32" t="s">
        <v>711</v>
      </c>
      <c r="AK34" s="34" t="s">
        <v>931</v>
      </c>
      <c r="AL34" s="34" t="s">
        <v>936</v>
      </c>
      <c r="AM34" s="34" t="s">
        <v>936</v>
      </c>
      <c r="AN34" s="34" t="s">
        <v>66</v>
      </c>
      <c r="AO34" s="32">
        <f t="shared" si="4"/>
        <v>1</v>
      </c>
      <c r="AP34" s="34">
        <f t="shared" si="5"/>
        <v>0</v>
      </c>
      <c r="AQ34" s="34">
        <f t="shared" si="6"/>
        <v>1</v>
      </c>
      <c r="AR34" s="34">
        <f t="shared" si="7"/>
        <v>1</v>
      </c>
      <c r="AS34" s="35">
        <f t="shared" si="8"/>
        <v>1</v>
      </c>
      <c r="AT34" s="1"/>
    </row>
    <row r="35" spans="1:46">
      <c r="A35" t="str">
        <f>'Model output'!A34</f>
        <v>TCGA-BJ-A45I</v>
      </c>
      <c r="B35" s="26">
        <v>51</v>
      </c>
      <c r="C35" s="1" t="str">
        <f>IF(OR(ISNUMBER(SEARCH("0",'Model output'!D34)), ISNUMBER(SEARCH("1",'Model output'!D34)), ISNUMBER(SEARCH("1a",'Model output'!D34)), ISNUMBER(SEARCH("1b",'Model output'!D34)), ISNUMBER(SEARCH("2",'Model output'!D34)), ISNUMBER(SEARCH("3",'Model output'!D34)), ISNUMBER(SEARCH("4a",'Model output'!D34)), ISNUMBER(SEARCH("4b",'Model output'!D34))), IF(ISNUMBER(SEARCH("pT",'Model output'!D34)),IF(OR(ISNUMBER(SEARCH("a",'Model output'!D34)),ISNUMBER(SEARCH("b",'Model output'!D34))),MID(SUBSTITUTE('Model output'!D34," ",""),SEARCH("pT",'Model output'!D34)+2,2),MID(SUBSTITUTE('Model output'!D34," ",""),SEARCH("pT",'Model output'!D34)+2,1)),IF(ISNUMBER(SEARCH("T",'Model output'!D34)),IF(OR(ISNUMBER(SEARCH("a",'Model output'!D34)),ISNUMBER(SEARCH("b",'Model output'!D34))),MID(SUBSTITUTE('Model output'!D34," ",""),SEARCH("T",'Model output'!D34)+1,2),MID(SUBSTITUTE('Model output'!D34," ",""),SEARCH("T",'Model output'!D34)+1,1)),SUBSTITUTE('Model output'!D34," ",""))),"")</f>
        <v>3</v>
      </c>
      <c r="D35" s="1" t="str">
        <f>IF(ISNUMBER(SEARCH("lymph node",'Model output'!E34)),"1", IF(AND('Model output'!E34&lt;&gt;"",ISNUMBER('Model output'!E34),'Model output'!E34&gt;0),"1",IF(OR(ISNUMBER(SEARCH("0",'Model output'!E34)), ISNUMBER(SEARCH("1",'Model output'!E34)), ISNUMBER(SEARCH("1a",'Model output'!E34)), ISNUMBER(SEARCH("1b",'Model output'!E34)), ISNUMBER(SEARCH("X",'Model output'!E34))), IF(ISNUMBER(SEARCH("pN",'Model output'!E34)),IF(OR(ISNUMBER(SEARCH("a",'Model output'!E34)),ISNUMBER(SEARCH("b",'Model output'!E34))),MID(SUBSTITUTE('Model output'!E34," ",""),SEARCH("pN",'Model output'!E34)+2,2),MID(SUBSTITUTE('Model output'!E34," ",""),SEARCH("pN",'Model output'!E34)+2,1)),IF(ISNUMBER(SEARCH("N",'Model output'!E34)),IF(OR(ISNUMBER(SEARCH("a",'Model output'!E34)),ISNUMBER(SEARCH("b",'Model output'!E34))),MID(SUBSTITUTE('Model output'!E34," ",""),SEARCH("N",'Model output'!E34)+1,2),MID(SUBSTITUTE('Model output'!E34," ",""),SEARCH("N",'Model output'!E34)+1,1)),SUBSTITUTE('Model output'!E34," ",""))),"")))</f>
        <v>0</v>
      </c>
      <c r="E35" s="1" t="str">
        <f>IF(OR(ISNUMBER(SEARCH("Not applicable",'Model output'!F34)), ISNUMBER(SEARCH("N/A",'Model output'!F34))),"0",IF(OR(ISNUMBER(SEARCH("0",'Model output'!F34)), ISNUMBER(SEARCH("1",'Model output'!F34)), ISNUMBER(SEARCH("X",'Model output'!F34))), IF(ISNUMBER(SEARCH("pM",'Model output'!F34)),MID(SUBSTITUTE('Model output'!F34," ",""),SEARCH("pM",'Model output'!F34)+2,1),IF(ISNUMBER(SEARCH("M",'Model output'!F34)),MID(SUBSTITUTE('Model output'!F34," ",""),SEARCH("M",'Model output'!F34)+1,1),SUBSTITUTE('Model output'!F34," ",""))),""))</f>
        <v/>
      </c>
      <c r="F35" t="str">
        <f t="shared" si="9"/>
        <v>negative</v>
      </c>
      <c r="G35" t="str">
        <f>IF(OR('Model output'!G34="",AND(ISNUMBER('Model output'!J34),'Model output'!J34&lt;1)),"",IF(OR(ISNUMBER(SEARCH("lateral",'Model output'!G34)),ISNUMBER(SEARCH("cervical",'Model output'!G34)),ISNUMBER(SEARCH("jugular",'Model output'!G34)),ISNUMBER(SEARCH("left neck",'Model output'!G34)),ISNUMBER(SEARCH("left anterior neck",'Model output'!G34)),ISNUMBER(SEARCH("left posterior neck",'Model output'!G34)),ISNUMBER(SEARCH("right neck",'Model output'!G34)),ISNUMBER(SEARCH("right anterior neck",'Model output'!G34)),ISNUMBER(SEARCH("right posterior neck",'Model output'!G34)),AND(ISNUMBER(SEARCH("level",'Model output'!G34)),OR(,ISNUMBER(SEARCH("II",'Model output'!G34)),ISNUMBER(SEARCH("two",'Model output'!G34)),AND(ISNUMBER(SEARCH("2",'Model output'!G34)),NOT(ISNUMBER(SEARCH("1 of 2",'Model output'!G34)))),ISNUMBER(SEARCH("III",'Model output'!G34)),AND(ISNUMBER(SEARCH("three",'Model output'!G34)),NOT(ISNUMBER(SEARCH("#3 (three)",'Model output'!G34)))),AND(ISNUMBER(SEARCH("3",'Model output'!G34)),NOT(ISNUMBER(SEARCH("#3 (three)",'Model output'!G34)))),ISNUMBER(SEARCH("IV",'Model output'!G34)),ISNUMBER(SEARCH("four",'Model output'!G34)),ISNUMBER(SEARCH("4",'Model output'!G34)),ISNUMBER(SEARCH("V ",'Model output'!G34)),ISNUMBER(SEARCH("five",'Model output'!G34)),ISNUMBER(SEARCH("5",'Model output'!G34))))), "lateral", "central"))</f>
        <v/>
      </c>
      <c r="H35" t="str">
        <f>IF('Model output'!H34="","negative",IF(OR(ISNUMBER(SEARCH("lymph node",'Model output'!H34)),ISNUMBER(SEARCH("gland",'Model output'!H34)),ISNUMBER(SEARCH("lobe",'Model output'!H34)),ISNUMBER(SEARCH("isthmus",'Model output'!H34)),ISNUMBER(SEARCH("mediastinum",'Model output'!H34)),ISNUMBER(SEARCH("Not mentioned",'Model output'!H34)), ISNUMBER(SEARCH("Not applicable",'Model output'!H34)), ISNUMBER(SEARCH("paratracheal",'Model output'!H34)),ISNUMBER(SEARCH("fibroadipose tissue",'Model output'!H34)),ISNUMBER(SEARCH("thyroid node",'Model output'!H34)),ISNUMBER(SEARCH("skeletal muscle",'Model output'!H34)),ISNUMBER(SEARCH("right",'Model output'!H34)),ISNUMBER(SEARCH("left",'Model output'!H34)),ISNUMBER(SEARCH("Not specified",'Model output'!H34)),ISNUMBER(SEARCH("N/A",'Model output'!H34))),"negative","positive"))</f>
        <v>negative</v>
      </c>
      <c r="I35">
        <f>IF(OR('Model output'!I34="",'Model output'!I34="Not answered",'Model output'!I34="Not mentioned"),"",IF(ISNUMBER('Model output'!I34),'Model output'!I34,1))</f>
        <v>6</v>
      </c>
      <c r="J35">
        <f>IF(OR('Model output'!J34="",'Model output'!J34="Not answered",'Model output'!J34="Not mentioned"),"",IF(AND(ISNUMBER('Model output'!J34),'Model output'!J34&lt;=I35),'Model output'!J34,IF(AND(ISNUMBER('Model output'!J34), 'Model output'!J34&gt;=DATE(2024,1,1)), MIN(DAY('Model output'!J34), MONTH('Model output'!J34), YEAR('Model output'!J34)), IF(ISNUMBER(SEARCH("0/",'Model output'!J34)),0,IF(ISNUMBER(SEARCH("/",'Model output'!J34)), VALUE(LEFT('Model output'!J34, SEARCH("/",'Model output'!J34)-1)),1)))))</f>
        <v>0</v>
      </c>
      <c r="K35" t="str" cm="1">
        <f t="array" ref="K35">IF(COUNT(FIND({0,1,2,3,4,5,6,7,8,9},'Model output'!K34))&gt;0,'Model output'!K34,"")</f>
        <v/>
      </c>
      <c r="L35" s="8" t="str">
        <f t="shared" si="1"/>
        <v/>
      </c>
      <c r="M35" t="str" cm="1">
        <f t="array" ref="M35">IF(L35="","",IF(ISNUMBER(SEARCH("cm",L35)),MAX(VALUE(SUBSTITUTE(_xlfn.FILTERXML("&lt;t&gt;&lt;s&gt;"&amp;SUBSTITUTE(L35,",","&lt;/s&gt;&lt;s&gt;")&amp;"&lt;/s&gt;&lt;/t&gt;","//s"),"cm",""))),MAX(VALUE(SUBSTITUTE(_xlfn.FILTERXML("&lt;t&gt;&lt;s&gt;"&amp;SUBSTITUTE(L35,",","&lt;/s&gt;&lt;s&gt;")&amp;"&lt;/s&gt;&lt;/t&gt;","//s"),"mm","")))/10))</f>
        <v/>
      </c>
      <c r="N35" t="str">
        <f>IF('Model output'!L34="","",'Model output'!L34)</f>
        <v>Papillary carcinoma</v>
      </c>
      <c r="O35" t="str">
        <f>IF('Model output'!M34="","",'Model output'!M34)</f>
        <v>Tall cell variant</v>
      </c>
      <c r="P35" t="str">
        <f>IF('Model output'!N34="","",'Model output'!N34)</f>
        <v>2.1 cm</v>
      </c>
      <c r="Q35" t="str">
        <f t="shared" si="10"/>
        <v>2.1cm</v>
      </c>
      <c r="R35" cm="1">
        <f t="array" ref="R35">IF(Q35="","",IF(ISNUMBER(SEARCH("cm",Q35)),MAX(VALUE(SUBSTITUTE(_xlfn.FILTERXML("&lt;t&gt;&lt;s&gt;"&amp;SUBSTITUTE(Q35,",","&lt;/s&gt;&lt;s&gt;")&amp;"&lt;/s&gt;&lt;/t&gt;","//s"),"cm",""))),MAX(VALUE(SUBSTITUTE(_xlfn.FILTERXML("&lt;t&gt;&lt;s&gt;"&amp;SUBSTITUTE(Q35,",","&lt;/s&gt;&lt;s&gt;")&amp;"&lt;/s&gt;&lt;/t&gt;","//s"),"mm","")))/10))</f>
        <v>2.1</v>
      </c>
      <c r="S35" t="str">
        <f>IF(OR('Model output'!P34="",ISNUMBER(SEARCH("Not identified", 'Model output'!P34)),ISNUMBER(SEARCH("Absent",'Model output'!P34)),AND(ISNUMBER(SEARCH("No",'Model output'!P34)),NOT(ISNUMBER(SEARCH("diagnostic",'Model output'!P34)))),ISNUMBER(SEARCH("Negative",'Model output'!P34))),"negative","positive")</f>
        <v>negative</v>
      </c>
      <c r="T35">
        <f>IF('Model output'!O34="","",'Model output'!O34)</f>
        <v>2</v>
      </c>
      <c r="U35" t="str">
        <f>IF('Model output'!Q34&lt;&gt;"",'Model output'!Q34,IF('Classification result'!S35="positive",IF(ISNUMBER(SEARCH("single",'Model output'!P34)),1,IF(OR(ISNUMBER(SEARCH("&lt;4",'Model output'!P34)),ISNUMBER(SEARCH("&lt; 4",'Model output'!P34)),ISNUMBER(SEARCH("less than 4",'Model output'!P34))),"&lt;4",IF(OR(ISNUMBER(SEARCH("&gt;4",'Model output'!P34)),ISNUMBER(SEARCH("&gt; 4",'Model output'!P34)),ISNUMBER(SEARCH("4 or more",'Model output'!P34))),"&gt;4",""))), ""))</f>
        <v/>
      </c>
      <c r="V35" t="str">
        <f>IF(S35="negative","",IF(OR(ISNUMBER(SEARCH("Focal",'Model output'!P34)),'Classification result'!U35&lt;4,ISNUMBER(SEARCH("Focal",'Classification result'!U35)),ISNUMBER(SEARCH("&lt;4",'Classification result'!U35)),ISNUMBER(SEARCH("&lt; 4",'Classification result'!U35))),"minimal", IF(OR(ISNUMBER(SEARCH("Extensive",'Model output'!P34)),ISNUMBER(SEARCH("Extensive",'Classification result'!U35)),ISNUMBER(SEARCH("&gt;4",'Classification result'!U35)),ISNUMBER(SEARCH("&gt; 4",'Classification result'!U35)),ISNUMBER(SEARCH("4 or more",'Classification result'!U35))),"extensive","")))</f>
        <v/>
      </c>
      <c r="W35" t="str">
        <f>IF(OR('Model output'!R34="",ISNUMBER(SEARCH("Not identified", 'Model output'!R34)),ISNUMBER(SEARCH("Absent",'Model output'!R34)),ISNUMBER(SEARCH("No",'Model output'!R34)),ISNUMBER(SEARCH("Negative",'Model output'!R34)),ISNUMBER(SEARCH("None seen",'Model output'!R34)),ISNUMBER(SEARCH("Free",'Model output'!R34)),ISNUMBER(SEARCH("Cannot be assessed",'Model output'!R34))),"negative","positive")</f>
        <v>negative</v>
      </c>
      <c r="X35" s="15" t="str">
        <f>IF('Model output'!S34="","",'Model output'!S34)</f>
        <v>Present</v>
      </c>
      <c r="Y35" t="str">
        <f>IF(OR('Model output'!S34="",ISNUMBER(SEARCH("Absent",'Model output'!S34)),ISNUMBER(SEARCH("Not identified",'Model output'!S34)),AND(ISNUMBER(SEARCH("No",'Model output'!S34)),NOT(ISNUMBER(SEARCH("carcinoma",'Model output'!S34)))),ISNUMBER(SEARCH("confined to the thyroid",'Model output'!S34)),ISNUMBER(SEARCH("negative",'Model output'!S34))),"negative",IF(Z35="positive","gETE", "positive"))</f>
        <v>positive</v>
      </c>
      <c r="Z35" t="str">
        <f>IF(OR('Model output'!S34="",ISNUMBER(SEARCH("Absent",'Model output'!S34)),ISNUMBER(SEARCH("Not identified",'Model output'!S34)),ISNUMBER(SEARCH("No",'Model output'!S34)),ISNUMBER(SEARCH("Minimal",'Model output'!S34)),ISNUMBER(SEARCH("negative",'Model output'!S34))),"negative",IF(OR(ISNUMBER(SEARCH("extensive",X35)),ISNUMBER(SEARCH("skeletal muscle",X35)),ISNUMBER(SEARCH("larynx",X35)),ISNUMBER(SEARCH("trachea",X35)),ISNUMBER(SEARCH("esophagus",X35)),ISNUMBER(SEARCH("recurrent laryngeal nerve",X35))),"positive","negative"))</f>
        <v>negative</v>
      </c>
      <c r="AA35" t="str">
        <f>IF('Model output'!T34="","",IF('Model output'!T34="Not mentioned", "No", "Yes"))</f>
        <v>Yes</v>
      </c>
      <c r="AB35" t="str">
        <f>IF(AA35&lt;&gt;"Yes","",IF(OR('Model output'!U34="",ISNUMBER(SEARCH("Not identified",'Model output'!U34))),"",'Model output'!U34))</f>
        <v>DRAF</v>
      </c>
      <c r="AC35" s="1" t="str">
        <f>IF(OR('Model output'!V34="", 'Model output'!V34="No", AND(ISERROR(SEARCH("Positive",'Model output'!V34)), ISNUMBER(SEARCH("Negative",'Model output'!V34))), AND(ISNUMBER(SEARCH("Uninvolved",'Model output'!V34)),NOT(ISNUMBER(SEARCH("margins involved",'Model output'!V34)))), ISNUMBER(SEARCH("not involved",'Model output'!V34)), ISNUMBER(SEARCH("None",'Model output'!V34)), ISNUMBER(SEARCH("Free",'Model output'!V34)), ISNUMBER(SEARCH("1 mm",'Model output'!V34)), ISNUMBER(SEARCH("0.1 CM",'Model output'!V34)), ISNUMBER(SEARCH("less than 0.2 mm",'Model output'!V34)), ISNUMBER(SEARCH("less than 0.5 mm",'Model output'!V34)), ISNUMBER(SEARCH("less than 1.0 mm",'Model output'!V34)), ISNUMBER(SEARCH("noted very close",'Model output'!V34)), ISNUMBER(SEARCH("abut",'Model output'!V34)), ISNUMBER(SEARCH("not mentioned",'Model output'!V34)), ISNUMBER(SEARCH("Cannot be assessed",'Model output'!V34)), ISNUMBER(SEARCH("Lymphocyte invasion - present",'Model output'!V34)), ISNUMBER(SEARCH("capsule",'Model output'!V34))), "negative", "positive")</f>
        <v>positive</v>
      </c>
      <c r="AE35" s="28" t="str" cm="1">
        <f t="array" ref="AE35">IF(OR(AC35="positive",Z35="positive",AND(OR(ISNUMBER(SEARCH("Follicular carcinoma",N35)),ISNUMBER(SEARCH("Follicular thyroid carcinoma",N35))),V35="extensive"),AND(AND(ISNUMBER(J35),J35&gt;0),AND(ISNUMBER(M35),M35&gt;3)),OR(H35="positive",AH35=1)),"high",IF(OR(ISNUMBER(SEARCH("lateral",G35,1)),ISNUMBER(SEARCH("positive",Y35,1)),ISNUMBER(SEARCH("tall",O35,1)),ISNUMBER(SEARCH("hobnail",O35,1)),ISNUMBER(SEARCH("cribriform",O35,1)),ISNUMBER(SEARCH("diffuse",O35,1)),ISNUMBER(SEARCH("columnar",O35,1)),ISNUMBER(SEARCH("solid",O35,1)),ISNUMBER(SEARCH("tall",N35,1)),ISNUMBER(SEARCH("hobnail",N35,1)),ISNUMBER(SEARCH("cribriform",N35,1)),ISNUMBER(SEARCH("diffuse",N35,1)),ISNUMBER(SEARCH("columnar",N35,1)),ISNUMBER(SEARCH("solid",N35,1)),AND(ISNUMBER(SEARCH("papillary",N35,1)),S35="positive"),AND(AND(ISNUMBER(J35),J35&gt;=5),M35=""),AND(AND(ISNUMBER(J35),J35&gt;=5),AND(ISNUMBER(M35),M35&gt;=1)),AND(ISNUMBER(SERACH("papillary",N35)),OR(Y35="positive",Z35="positive"), ISNUMBER(SEARCH("BRAF",AB35)))),"intermediate","low"))</f>
        <v>high</v>
      </c>
      <c r="AF35" s="29" t="str">
        <f t="shared" si="2"/>
        <v>2</v>
      </c>
      <c r="AG35" s="29" t="str">
        <f t="shared" si="3"/>
        <v>0</v>
      </c>
      <c r="AH35" s="29" t="str">
        <f t="shared" si="11"/>
        <v>0</v>
      </c>
      <c r="AI35" s="35" t="str">
        <f t="shared" si="12"/>
        <v>I</v>
      </c>
      <c r="AJ35" s="32" t="s">
        <v>711</v>
      </c>
      <c r="AK35" s="34" t="s">
        <v>931</v>
      </c>
      <c r="AL35" s="34" t="s">
        <v>933</v>
      </c>
      <c r="AM35" s="34" t="s">
        <v>936</v>
      </c>
      <c r="AN35" s="34" t="s">
        <v>66</v>
      </c>
      <c r="AO35" s="32">
        <f t="shared" si="4"/>
        <v>1</v>
      </c>
      <c r="AP35" s="34">
        <f t="shared" si="5"/>
        <v>0</v>
      </c>
      <c r="AQ35" s="34">
        <f t="shared" si="6"/>
        <v>1</v>
      </c>
      <c r="AR35" s="34">
        <f t="shared" si="7"/>
        <v>1</v>
      </c>
      <c r="AS35" s="35">
        <f t="shared" si="8"/>
        <v>1</v>
      </c>
      <c r="AT35" s="1"/>
    </row>
    <row r="36" spans="1:46">
      <c r="A36" t="str">
        <f>'Model output'!A35</f>
        <v>TCGA-BJ-A45J</v>
      </c>
      <c r="B36" s="26">
        <v>39</v>
      </c>
      <c r="C36" s="1" t="str">
        <f>IF(OR(ISNUMBER(SEARCH("0",'Model output'!D35)), ISNUMBER(SEARCH("1",'Model output'!D35)), ISNUMBER(SEARCH("1a",'Model output'!D35)), ISNUMBER(SEARCH("1b",'Model output'!D35)), ISNUMBER(SEARCH("2",'Model output'!D35)), ISNUMBER(SEARCH("3",'Model output'!D35)), ISNUMBER(SEARCH("4a",'Model output'!D35)), ISNUMBER(SEARCH("4b",'Model output'!D35))), IF(ISNUMBER(SEARCH("pT",'Model output'!D35)),IF(OR(ISNUMBER(SEARCH("a",'Model output'!D35)),ISNUMBER(SEARCH("b",'Model output'!D35))),MID(SUBSTITUTE('Model output'!D35," ",""),SEARCH("pT",'Model output'!D35)+2,2),MID(SUBSTITUTE('Model output'!D35," ",""),SEARCH("pT",'Model output'!D35)+2,1)),IF(ISNUMBER(SEARCH("T",'Model output'!D35)),IF(OR(ISNUMBER(SEARCH("a",'Model output'!D35)),ISNUMBER(SEARCH("b",'Model output'!D35))),MID(SUBSTITUTE('Model output'!D35," ",""),SEARCH("T",'Model output'!D35)+1,2),MID(SUBSTITUTE('Model output'!D35," ",""),SEARCH("T",'Model output'!D35)+1,1)),SUBSTITUTE('Model output'!D35," ",""))),"")</f>
        <v>1a</v>
      </c>
      <c r="D36" s="1" t="str">
        <f>IF(ISNUMBER(SEARCH("lymph node",'Model output'!E35)),"1", IF(AND('Model output'!E35&lt;&gt;"",ISNUMBER('Model output'!E35),'Model output'!E35&gt;0),"1",IF(OR(ISNUMBER(SEARCH("0",'Model output'!E35)), ISNUMBER(SEARCH("1",'Model output'!E35)), ISNUMBER(SEARCH("1a",'Model output'!E35)), ISNUMBER(SEARCH("1b",'Model output'!E35)), ISNUMBER(SEARCH("X",'Model output'!E35))), IF(ISNUMBER(SEARCH("pN",'Model output'!E35)),IF(OR(ISNUMBER(SEARCH("a",'Model output'!E35)),ISNUMBER(SEARCH("b",'Model output'!E35))),MID(SUBSTITUTE('Model output'!E35," ",""),SEARCH("pN",'Model output'!E35)+2,2),MID(SUBSTITUTE('Model output'!E35," ",""),SEARCH("pN",'Model output'!E35)+2,1)),IF(ISNUMBER(SEARCH("N",'Model output'!E35)),IF(OR(ISNUMBER(SEARCH("a",'Model output'!E35)),ISNUMBER(SEARCH("b",'Model output'!E35))),MID(SUBSTITUTE('Model output'!E35," ",""),SEARCH("N",'Model output'!E35)+1,2),MID(SUBSTITUTE('Model output'!E35," ",""),SEARCH("N",'Model output'!E35)+1,1)),SUBSTITUTE('Model output'!E35," ",""))),"")))</f>
        <v>1a</v>
      </c>
      <c r="E36" s="1" t="str">
        <f>IF(OR(ISNUMBER(SEARCH("Not applicable",'Model output'!F35)), ISNUMBER(SEARCH("N/A",'Model output'!F35))),"0",IF(OR(ISNUMBER(SEARCH("0",'Model output'!F35)), ISNUMBER(SEARCH("1",'Model output'!F35)), ISNUMBER(SEARCH("X",'Model output'!F35))), IF(ISNUMBER(SEARCH("pM",'Model output'!F35)),MID(SUBSTITUTE('Model output'!F35," ",""),SEARCH("pM",'Model output'!F35)+2,1),IF(ISNUMBER(SEARCH("M",'Model output'!F35)),MID(SUBSTITUTE('Model output'!F35," ",""),SEARCH("M",'Model output'!F35)+1,1),SUBSTITUTE('Model output'!F35," ",""))),""))</f>
        <v>0</v>
      </c>
      <c r="F36" t="str">
        <f t="shared" si="9"/>
        <v>positive</v>
      </c>
      <c r="G36" t="str">
        <f>IF(OR('Model output'!G35="",AND(ISNUMBER('Model output'!J35),'Model output'!J35&lt;1)),"",IF(OR(ISNUMBER(SEARCH("lateral",'Model output'!G35)),ISNUMBER(SEARCH("cervical",'Model output'!G35)),ISNUMBER(SEARCH("jugular",'Model output'!G35)),ISNUMBER(SEARCH("left neck",'Model output'!G35)),ISNUMBER(SEARCH("left anterior neck",'Model output'!G35)),ISNUMBER(SEARCH("left posterior neck",'Model output'!G35)),ISNUMBER(SEARCH("right neck",'Model output'!G35)),ISNUMBER(SEARCH("right anterior neck",'Model output'!G35)),ISNUMBER(SEARCH("right posterior neck",'Model output'!G35)),AND(ISNUMBER(SEARCH("level",'Model output'!G35)),OR(,ISNUMBER(SEARCH("II",'Model output'!G35)),ISNUMBER(SEARCH("two",'Model output'!G35)),AND(ISNUMBER(SEARCH("2",'Model output'!G35)),NOT(ISNUMBER(SEARCH("1 of 2",'Model output'!G35)))),ISNUMBER(SEARCH("III",'Model output'!G35)),AND(ISNUMBER(SEARCH("three",'Model output'!G35)),NOT(ISNUMBER(SEARCH("#3 (three)",'Model output'!G35)))),AND(ISNUMBER(SEARCH("3",'Model output'!G35)),NOT(ISNUMBER(SEARCH("#3 (three)",'Model output'!G35)))),ISNUMBER(SEARCH("IV",'Model output'!G35)),ISNUMBER(SEARCH("four",'Model output'!G35)),ISNUMBER(SEARCH("4",'Model output'!G35)),ISNUMBER(SEARCH("V ",'Model output'!G35)),ISNUMBER(SEARCH("five",'Model output'!G35)),ISNUMBER(SEARCH("5",'Model output'!G35))))), "lateral", "central"))</f>
        <v/>
      </c>
      <c r="H36" t="str">
        <f>IF('Model output'!H35="","negative",IF(OR(ISNUMBER(SEARCH("lymph node",'Model output'!H35)),ISNUMBER(SEARCH("gland",'Model output'!H35)),ISNUMBER(SEARCH("lobe",'Model output'!H35)),ISNUMBER(SEARCH("isthmus",'Model output'!H35)),ISNUMBER(SEARCH("mediastinum",'Model output'!H35)),ISNUMBER(SEARCH("Not mentioned",'Model output'!H35)), ISNUMBER(SEARCH("Not applicable",'Model output'!H35)), ISNUMBER(SEARCH("paratracheal",'Model output'!H35)),ISNUMBER(SEARCH("fibroadipose tissue",'Model output'!H35)),ISNUMBER(SEARCH("thyroid node",'Model output'!H35)),ISNUMBER(SEARCH("skeletal muscle",'Model output'!H35)),ISNUMBER(SEARCH("right",'Model output'!H35)),ISNUMBER(SEARCH("left",'Model output'!H35)),ISNUMBER(SEARCH("Not specified",'Model output'!H35)),ISNUMBER(SEARCH("N/A",'Model output'!H35))),"negative","positive"))</f>
        <v>negative</v>
      </c>
      <c r="I36">
        <f>IF(OR('Model output'!I35="",'Model output'!I35="Not answered",'Model output'!I35="Not mentioned"),"",IF(ISNUMBER('Model output'!I35),'Model output'!I35,1))</f>
        <v>2</v>
      </c>
      <c r="J36">
        <f>IF(OR('Model output'!J35="",'Model output'!J35="Not answered",'Model output'!J35="Not mentioned"),"",IF(AND(ISNUMBER('Model output'!J35),'Model output'!J35&lt;=I36),'Model output'!J35,IF(AND(ISNUMBER('Model output'!J35), 'Model output'!J35&gt;=DATE(2024,1,1)), MIN(DAY('Model output'!J35), MONTH('Model output'!J35), YEAR('Model output'!J35)), IF(ISNUMBER(SEARCH("0/",'Model output'!J35)),0,IF(ISNUMBER(SEARCH("/",'Model output'!J35)), VALUE(LEFT('Model output'!J35, SEARCH("/",'Model output'!J35)-1)),1)))))</f>
        <v>2</v>
      </c>
      <c r="K36" t="str" cm="1">
        <f t="array" ref="K36">IF(COUNT(FIND({0,1,2,3,4,5,6,7,8,9},'Model output'!K35))&gt;0,'Model output'!K35,"")</f>
        <v/>
      </c>
      <c r="L36" s="8" t="str">
        <f t="shared" si="1"/>
        <v/>
      </c>
      <c r="M36" t="str" cm="1">
        <f t="array" ref="M36">IF(L36="","",IF(ISNUMBER(SEARCH("cm",L36)),MAX(VALUE(SUBSTITUTE(_xlfn.FILTERXML("&lt;t&gt;&lt;s&gt;"&amp;SUBSTITUTE(L36,",","&lt;/s&gt;&lt;s&gt;")&amp;"&lt;/s&gt;&lt;/t&gt;","//s"),"cm",""))),MAX(VALUE(SUBSTITUTE(_xlfn.FILTERXML("&lt;t&gt;&lt;s&gt;"&amp;SUBSTITUTE(L36,",","&lt;/s&gt;&lt;s&gt;")&amp;"&lt;/s&gt;&lt;/t&gt;","//s"),"mm","")))/10))</f>
        <v/>
      </c>
      <c r="N36" t="str">
        <f>IF('Model output'!L35="","",'Model output'!L35)</f>
        <v>Papillary carcinoma tall cell variant</v>
      </c>
      <c r="O36" t="str">
        <f>IF('Model output'!M35="","",'Model output'!M35)</f>
        <v>tall cell variant</v>
      </c>
      <c r="P36" t="str">
        <f>IF('Model output'!N35="","",'Model output'!N35)</f>
        <v>0.3 cm</v>
      </c>
      <c r="Q36" t="str">
        <f t="shared" si="10"/>
        <v>0.3cm</v>
      </c>
      <c r="R36" cm="1">
        <f t="array" ref="R36">IF(Q36="","",IF(ISNUMBER(SEARCH("cm",Q36)),MAX(VALUE(SUBSTITUTE(_xlfn.FILTERXML("&lt;t&gt;&lt;s&gt;"&amp;SUBSTITUTE(Q36,",","&lt;/s&gt;&lt;s&gt;")&amp;"&lt;/s&gt;&lt;/t&gt;","//s"),"cm",""))),MAX(VALUE(SUBSTITUTE(_xlfn.FILTERXML("&lt;t&gt;&lt;s&gt;"&amp;SUBSTITUTE(Q36,",","&lt;/s&gt;&lt;s&gt;")&amp;"&lt;/s&gt;&lt;/t&gt;","//s"),"mm","")))/10))</f>
        <v>0.3</v>
      </c>
      <c r="S36" t="str">
        <f>IF(OR('Model output'!P35="",ISNUMBER(SEARCH("Not identified", 'Model output'!P35)),ISNUMBER(SEARCH("Absent",'Model output'!P35)),AND(ISNUMBER(SEARCH("No",'Model output'!P35)),NOT(ISNUMBER(SEARCH("diagnostic",'Model output'!P35)))),ISNUMBER(SEARCH("Negative",'Model output'!P35))),"negative","positive")</f>
        <v>positive</v>
      </c>
      <c r="T36">
        <f>IF('Model output'!O35="","",'Model output'!O35)</f>
        <v>1</v>
      </c>
      <c r="U36" t="str">
        <f>IF('Model output'!Q35&lt;&gt;"",'Model output'!Q35,IF('Classification result'!S36="positive",IF(ISNUMBER(SEARCH("single",'Model output'!P35)),1,IF(OR(ISNUMBER(SEARCH("&lt;4",'Model output'!P35)),ISNUMBER(SEARCH("&lt; 4",'Model output'!P35)),ISNUMBER(SEARCH("less than 4",'Model output'!P35))),"&lt;4",IF(OR(ISNUMBER(SEARCH("&gt;4",'Model output'!P35)),ISNUMBER(SEARCH("&gt; 4",'Model output'!P35)),ISNUMBER(SEARCH("4 or more",'Model output'!P35))),"&gt;4",""))), ""))</f>
        <v/>
      </c>
      <c r="V36" t="str">
        <f>IF(S36="negative","",IF(OR(ISNUMBER(SEARCH("Focal",'Model output'!P35)),'Classification result'!U36&lt;4,ISNUMBER(SEARCH("Focal",'Classification result'!U36)),ISNUMBER(SEARCH("&lt;4",'Classification result'!U36)),ISNUMBER(SEARCH("&lt; 4",'Classification result'!U36))),"minimal", IF(OR(ISNUMBER(SEARCH("Extensive",'Model output'!P35)),ISNUMBER(SEARCH("Extensive",'Classification result'!U36)),ISNUMBER(SEARCH("&gt;4",'Classification result'!U36)),ISNUMBER(SEARCH("&gt; 4",'Classification result'!U36)),ISNUMBER(SEARCH("4 or more",'Classification result'!U36))),"extensive","")))</f>
        <v/>
      </c>
      <c r="W36" t="str">
        <f>IF(OR('Model output'!R35="",ISNUMBER(SEARCH("Not identified", 'Model output'!R35)),ISNUMBER(SEARCH("Absent",'Model output'!R35)),ISNUMBER(SEARCH("No",'Model output'!R35)),ISNUMBER(SEARCH("Negative",'Model output'!R35)),ISNUMBER(SEARCH("None seen",'Model output'!R35)),ISNUMBER(SEARCH("Free",'Model output'!R35)),ISNUMBER(SEARCH("Cannot be assessed",'Model output'!R35))),"negative","positive")</f>
        <v>negative</v>
      </c>
      <c r="X36" s="15" t="str">
        <f>IF('Model output'!S35="","",'Model output'!S35)</f>
        <v>Not Identified</v>
      </c>
      <c r="Y36" t="str">
        <f>IF(OR('Model output'!S35="",ISNUMBER(SEARCH("Absent",'Model output'!S35)),ISNUMBER(SEARCH("Not identified",'Model output'!S35)),AND(ISNUMBER(SEARCH("No",'Model output'!S35)),NOT(ISNUMBER(SEARCH("carcinoma",'Model output'!S35)))),ISNUMBER(SEARCH("confined to the thyroid",'Model output'!S35)),ISNUMBER(SEARCH("negative",'Model output'!S35))),"negative",IF(Z36="positive","gETE", "positive"))</f>
        <v>negative</v>
      </c>
      <c r="Z36" t="str">
        <f>IF(OR('Model output'!S35="",ISNUMBER(SEARCH("Absent",'Model output'!S35)),ISNUMBER(SEARCH("Not identified",'Model output'!S35)),ISNUMBER(SEARCH("No",'Model output'!S35)),ISNUMBER(SEARCH("Minimal",'Model output'!S35)),ISNUMBER(SEARCH("negative",'Model output'!S35))),"negative",IF(OR(ISNUMBER(SEARCH("extensive",X36)),ISNUMBER(SEARCH("skeletal muscle",X36)),ISNUMBER(SEARCH("larynx",X36)),ISNUMBER(SEARCH("trachea",X36)),ISNUMBER(SEARCH("esophagus",X36)),ISNUMBER(SEARCH("recurrent laryngeal nerve",X36))),"positive","negative"))</f>
        <v>negative</v>
      </c>
      <c r="AA36" t="str">
        <f>IF('Model output'!T35="","",IF('Model output'!T35="Not mentioned", "No", "Yes"))</f>
        <v>Yes</v>
      </c>
      <c r="AB36" t="str">
        <f>IF(AA36&lt;&gt;"Yes","",IF(OR('Model output'!U35="",ISNUMBER(SEARCH("Not identified",'Model output'!U35))),"",'Model output'!U35))</f>
        <v>['BRAF V600E']</v>
      </c>
      <c r="AC36" s="1" t="str">
        <f>IF(OR('Model output'!V35="", 'Model output'!V35="No", AND(ISERROR(SEARCH("Positive",'Model output'!V35)), ISNUMBER(SEARCH("Negative",'Model output'!V35))), AND(ISNUMBER(SEARCH("Uninvolved",'Model output'!V35)),NOT(ISNUMBER(SEARCH("margins involved",'Model output'!V35)))), ISNUMBER(SEARCH("not involved",'Model output'!V35)), ISNUMBER(SEARCH("None",'Model output'!V35)), ISNUMBER(SEARCH("Free",'Model output'!V35)), ISNUMBER(SEARCH("1 mm",'Model output'!V35)), ISNUMBER(SEARCH("0.1 CM",'Model output'!V35)), ISNUMBER(SEARCH("less than 0.2 mm",'Model output'!V35)), ISNUMBER(SEARCH("less than 0.5 mm",'Model output'!V35)), ISNUMBER(SEARCH("less than 1.0 mm",'Model output'!V35)), ISNUMBER(SEARCH("noted very close",'Model output'!V35)), ISNUMBER(SEARCH("abut",'Model output'!V35)), ISNUMBER(SEARCH("not mentioned",'Model output'!V35)), ISNUMBER(SEARCH("Cannot be assessed",'Model output'!V35)), ISNUMBER(SEARCH("Lymphocyte invasion - present",'Model output'!V35)), ISNUMBER(SEARCH("capsule",'Model output'!V35))), "negative", "positive")</f>
        <v>negative</v>
      </c>
      <c r="AE36" s="28" t="str" cm="1">
        <f t="array" aca="1" ref="AE36" ca="1">IF(OR(AC36="positive",Z36="positive",AND(OR(ISNUMBER(SEARCH("Follicular carcinoma",N36)),ISNUMBER(SEARCH("Follicular thyroid carcinoma",N36))),V36="extensive"),AND(AND(ISNUMBER(J36),J36&gt;0),AND(ISNUMBER(M36),M36&gt;3)),OR(H36="positive",AH36=1)),"high",IF(OR(ISNUMBER(SEARCH("lateral",G36,1)),ISNUMBER(SEARCH("positive",Y36,1)),ISNUMBER(SEARCH("tall",O36,1)),ISNUMBER(SEARCH("hobnail",O36,1)),ISNUMBER(SEARCH("cribriform",O36,1)),ISNUMBER(SEARCH("diffuse",O36,1)),ISNUMBER(SEARCH("columnar",O36,1)),ISNUMBER(SEARCH("solid",O36,1)),ISNUMBER(SEARCH("tall",N36,1)),ISNUMBER(SEARCH("hobnail",N36,1)),ISNUMBER(SEARCH("cribriform",N36,1)),ISNUMBER(SEARCH("diffuse",N36,1)),ISNUMBER(SEARCH("columnar",N36,1)),ISNUMBER(SEARCH("solid",N36,1)),AND(ISNUMBER(SEARCH("papillary",N36,1)),S36="positive"),AND(AND(ISNUMBER(J36),J36&gt;=5),M36=""),AND(AND(ISNUMBER(J36),J36&gt;=5),AND(ISNUMBER(M36),M36&gt;=1)),AND(ISNUMBER(SERACH("papillary",N36)),OR(Y36="positive",Z36="positive"), ISNUMBER(SEARCH("BRAF",AB36)))),"intermediate","low"))</f>
        <v>intermediate</v>
      </c>
      <c r="AF36" s="29" t="str">
        <f t="shared" si="2"/>
        <v>1a</v>
      </c>
      <c r="AG36" s="29" t="str">
        <f t="shared" si="3"/>
        <v>1a</v>
      </c>
      <c r="AH36" s="29" t="str">
        <f t="shared" si="11"/>
        <v>0</v>
      </c>
      <c r="AI36" s="35" t="str">
        <f t="shared" si="12"/>
        <v>I</v>
      </c>
      <c r="AJ36" s="32" t="s">
        <v>714</v>
      </c>
      <c r="AK36" s="34" t="s">
        <v>617</v>
      </c>
      <c r="AL36" s="34" t="s">
        <v>617</v>
      </c>
      <c r="AM36" s="34" t="s">
        <v>936</v>
      </c>
      <c r="AN36" s="34" t="s">
        <v>66</v>
      </c>
      <c r="AO36" s="32">
        <f t="shared" ca="1" si="4"/>
        <v>1</v>
      </c>
      <c r="AP36" s="34">
        <f t="shared" si="5"/>
        <v>1</v>
      </c>
      <c r="AQ36" s="34">
        <f t="shared" si="6"/>
        <v>1</v>
      </c>
      <c r="AR36" s="34">
        <f t="shared" si="7"/>
        <v>1</v>
      </c>
      <c r="AS36" s="35">
        <f t="shared" si="8"/>
        <v>1</v>
      </c>
      <c r="AT36" s="1"/>
    </row>
    <row r="37" spans="1:46">
      <c r="A37" t="str">
        <f>'Model output'!A36</f>
        <v>TCGA-BJ-A45K</v>
      </c>
      <c r="B37" s="26">
        <v>33</v>
      </c>
      <c r="C37" s="1" t="str">
        <f>IF(OR(ISNUMBER(SEARCH("0",'Model output'!D36)), ISNUMBER(SEARCH("1",'Model output'!D36)), ISNUMBER(SEARCH("1a",'Model output'!D36)), ISNUMBER(SEARCH("1b",'Model output'!D36)), ISNUMBER(SEARCH("2",'Model output'!D36)), ISNUMBER(SEARCH("3",'Model output'!D36)), ISNUMBER(SEARCH("4a",'Model output'!D36)), ISNUMBER(SEARCH("4b",'Model output'!D36))), IF(ISNUMBER(SEARCH("pT",'Model output'!D36)),IF(OR(ISNUMBER(SEARCH("a",'Model output'!D36)),ISNUMBER(SEARCH("b",'Model output'!D36))),MID(SUBSTITUTE('Model output'!D36," ",""),SEARCH("pT",'Model output'!D36)+2,2),MID(SUBSTITUTE('Model output'!D36," ",""),SEARCH("pT",'Model output'!D36)+2,1)),IF(ISNUMBER(SEARCH("T",'Model output'!D36)),IF(OR(ISNUMBER(SEARCH("a",'Model output'!D36)),ISNUMBER(SEARCH("b",'Model output'!D36))),MID(SUBSTITUTE('Model output'!D36," ",""),SEARCH("T",'Model output'!D36)+1,2),MID(SUBSTITUTE('Model output'!D36," ",""),SEARCH("T",'Model output'!D36)+1,1)),SUBSTITUTE('Model output'!D36," ",""))),"")</f>
        <v>2</v>
      </c>
      <c r="D37" s="1" t="str">
        <f>IF(ISNUMBER(SEARCH("lymph node",'Model output'!E36)),"1", IF(AND('Model output'!E36&lt;&gt;"",ISNUMBER('Model output'!E36),'Model output'!E36&gt;0),"1",IF(OR(ISNUMBER(SEARCH("0",'Model output'!E36)), ISNUMBER(SEARCH("1",'Model output'!E36)), ISNUMBER(SEARCH("1a",'Model output'!E36)), ISNUMBER(SEARCH("1b",'Model output'!E36)), ISNUMBER(SEARCH("X",'Model output'!E36))), IF(ISNUMBER(SEARCH("pN",'Model output'!E36)),IF(OR(ISNUMBER(SEARCH("a",'Model output'!E36)),ISNUMBER(SEARCH("b",'Model output'!E36))),MID(SUBSTITUTE('Model output'!E36," ",""),SEARCH("pN",'Model output'!E36)+2,2),MID(SUBSTITUTE('Model output'!E36," ",""),SEARCH("pN",'Model output'!E36)+2,1)),IF(ISNUMBER(SEARCH("N",'Model output'!E36)),IF(OR(ISNUMBER(SEARCH("a",'Model output'!E36)),ISNUMBER(SEARCH("b",'Model output'!E36))),MID(SUBSTITUTE('Model output'!E36," ",""),SEARCH("N",'Model output'!E36)+1,2),MID(SUBSTITUTE('Model output'!E36," ",""),SEARCH("N",'Model output'!E36)+1,1)),SUBSTITUTE('Model output'!E36," ",""))),"")))</f>
        <v>0</v>
      </c>
      <c r="E37" s="1" t="str">
        <f>IF(OR(ISNUMBER(SEARCH("Not applicable",'Model output'!F36)), ISNUMBER(SEARCH("N/A",'Model output'!F36))),"0",IF(OR(ISNUMBER(SEARCH("0",'Model output'!F36)), ISNUMBER(SEARCH("1",'Model output'!F36)), ISNUMBER(SEARCH("X",'Model output'!F36))), IF(ISNUMBER(SEARCH("pM",'Model output'!F36)),MID(SUBSTITUTE('Model output'!F36," ",""),SEARCH("pM",'Model output'!F36)+2,1),IF(ISNUMBER(SEARCH("M",'Model output'!F36)),MID(SUBSTITUTE('Model output'!F36," ",""),SEARCH("M",'Model output'!F36)+1,1),SUBSTITUTE('Model output'!F36," ",""))),""))</f>
        <v>0</v>
      </c>
      <c r="F37" t="str">
        <f t="shared" si="9"/>
        <v>negative</v>
      </c>
      <c r="G37" t="str">
        <f>IF(OR('Model output'!G36="",AND(ISNUMBER('Model output'!J36),'Model output'!J36&lt;1)),"",IF(OR(ISNUMBER(SEARCH("lateral",'Model output'!G36)),ISNUMBER(SEARCH("cervical",'Model output'!G36)),ISNUMBER(SEARCH("jugular",'Model output'!G36)),ISNUMBER(SEARCH("left neck",'Model output'!G36)),ISNUMBER(SEARCH("left anterior neck",'Model output'!G36)),ISNUMBER(SEARCH("left posterior neck",'Model output'!G36)),ISNUMBER(SEARCH("right neck",'Model output'!G36)),ISNUMBER(SEARCH("right anterior neck",'Model output'!G36)),ISNUMBER(SEARCH("right posterior neck",'Model output'!G36)),AND(ISNUMBER(SEARCH("level",'Model output'!G36)),OR(,ISNUMBER(SEARCH("II",'Model output'!G36)),ISNUMBER(SEARCH("two",'Model output'!G36)),AND(ISNUMBER(SEARCH("2",'Model output'!G36)),NOT(ISNUMBER(SEARCH("1 of 2",'Model output'!G36)))),ISNUMBER(SEARCH("III",'Model output'!G36)),AND(ISNUMBER(SEARCH("three",'Model output'!G36)),NOT(ISNUMBER(SEARCH("#3 (three)",'Model output'!G36)))),AND(ISNUMBER(SEARCH("3",'Model output'!G36)),NOT(ISNUMBER(SEARCH("#3 (three)",'Model output'!G36)))),ISNUMBER(SEARCH("IV",'Model output'!G36)),ISNUMBER(SEARCH("four",'Model output'!G36)),ISNUMBER(SEARCH("4",'Model output'!G36)),ISNUMBER(SEARCH("V ",'Model output'!G36)),ISNUMBER(SEARCH("five",'Model output'!G36)),ISNUMBER(SEARCH("5",'Model output'!G36))))), "lateral", "central"))</f>
        <v/>
      </c>
      <c r="H37" t="str">
        <f>IF('Model output'!H36="","negative",IF(OR(ISNUMBER(SEARCH("lymph node",'Model output'!H36)),ISNUMBER(SEARCH("gland",'Model output'!H36)),ISNUMBER(SEARCH("lobe",'Model output'!H36)),ISNUMBER(SEARCH("isthmus",'Model output'!H36)),ISNUMBER(SEARCH("mediastinum",'Model output'!H36)),ISNUMBER(SEARCH("Not mentioned",'Model output'!H36)), ISNUMBER(SEARCH("Not applicable",'Model output'!H36)), ISNUMBER(SEARCH("paratracheal",'Model output'!H36)),ISNUMBER(SEARCH("fibroadipose tissue",'Model output'!H36)),ISNUMBER(SEARCH("thyroid node",'Model output'!H36)),ISNUMBER(SEARCH("skeletal muscle",'Model output'!H36)),ISNUMBER(SEARCH("right",'Model output'!H36)),ISNUMBER(SEARCH("left",'Model output'!H36)),ISNUMBER(SEARCH("Not specified",'Model output'!H36)),ISNUMBER(SEARCH("N/A",'Model output'!H36))),"negative","positive"))</f>
        <v>negative</v>
      </c>
      <c r="I37">
        <f>IF(OR('Model output'!I36="",'Model output'!I36="Not answered",'Model output'!I36="Not mentioned"),"",IF(ISNUMBER('Model output'!I36),'Model output'!I36,1))</f>
        <v>8</v>
      </c>
      <c r="J37">
        <f>IF(OR('Model output'!J36="",'Model output'!J36="Not answered",'Model output'!J36="Not mentioned"),"",IF(AND(ISNUMBER('Model output'!J36),'Model output'!J36&lt;=I37),'Model output'!J36,IF(AND(ISNUMBER('Model output'!J36), 'Model output'!J36&gt;=DATE(2024,1,1)), MIN(DAY('Model output'!J36), MONTH('Model output'!J36), YEAR('Model output'!J36)), IF(ISNUMBER(SEARCH("0/",'Model output'!J36)),0,IF(ISNUMBER(SEARCH("/",'Model output'!J36)), VALUE(LEFT('Model output'!J36, SEARCH("/",'Model output'!J36)-1)),1)))))</f>
        <v>0</v>
      </c>
      <c r="K37" t="str" cm="1">
        <f t="array" ref="K37">IF(COUNT(FIND({0,1,2,3,4,5,6,7,8,9},'Model output'!K36))&gt;0,'Model output'!K36,"")</f>
        <v/>
      </c>
      <c r="L37" s="8" t="str">
        <f t="shared" si="1"/>
        <v/>
      </c>
      <c r="M37" t="str" cm="1">
        <f t="array" ref="M37">IF(L37="","",IF(ISNUMBER(SEARCH("cm",L37)),MAX(VALUE(SUBSTITUTE(_xlfn.FILTERXML("&lt;t&gt;&lt;s&gt;"&amp;SUBSTITUTE(L37,",","&lt;/s&gt;&lt;s&gt;")&amp;"&lt;/s&gt;&lt;/t&gt;","//s"),"cm",""))),MAX(VALUE(SUBSTITUTE(_xlfn.FILTERXML("&lt;t&gt;&lt;s&gt;"&amp;SUBSTITUTE(L37,",","&lt;/s&gt;&lt;s&gt;")&amp;"&lt;/s&gt;&lt;/t&gt;","//s"),"mm","")))/10))</f>
        <v/>
      </c>
      <c r="N37" t="str">
        <f>IF('Model output'!L36="","",'Model output'!L36)</f>
        <v>Papillary carcinoma, follicular variant</v>
      </c>
      <c r="O37" t="str">
        <f>IF('Model output'!M36="","",'Model output'!M36)</f>
        <v/>
      </c>
      <c r="P37" t="str">
        <f>IF('Model output'!N36="","",'Model output'!N36)</f>
        <v>2.3 cm</v>
      </c>
      <c r="Q37" t="str">
        <f t="shared" si="10"/>
        <v>2.3cm</v>
      </c>
      <c r="R37" cm="1">
        <f t="array" ref="R37">IF(Q37="","",IF(ISNUMBER(SEARCH("cm",Q37)),MAX(VALUE(SUBSTITUTE(_xlfn.FILTERXML("&lt;t&gt;&lt;s&gt;"&amp;SUBSTITUTE(Q37,",","&lt;/s&gt;&lt;s&gt;")&amp;"&lt;/s&gt;&lt;/t&gt;","//s"),"cm",""))),MAX(VALUE(SUBSTITUTE(_xlfn.FILTERXML("&lt;t&gt;&lt;s&gt;"&amp;SUBSTITUTE(Q37,",","&lt;/s&gt;&lt;s&gt;")&amp;"&lt;/s&gt;&lt;/t&gt;","//s"),"mm","")))/10))</f>
        <v>2.2999999999999998</v>
      </c>
      <c r="S37" t="str">
        <f>IF(OR('Model output'!P36="",ISNUMBER(SEARCH("Not identified", 'Model output'!P36)),ISNUMBER(SEARCH("Absent",'Model output'!P36)),AND(ISNUMBER(SEARCH("No",'Model output'!P36)),NOT(ISNUMBER(SEARCH("diagnostic",'Model output'!P36)))),ISNUMBER(SEARCH("Negative",'Model output'!P36))),"negative","positive")</f>
        <v>negative</v>
      </c>
      <c r="T37">
        <f>IF('Model output'!O36="","",'Model output'!O36)</f>
        <v>2</v>
      </c>
      <c r="U37" t="str">
        <f>IF('Model output'!Q36&lt;&gt;"",'Model output'!Q36,IF('Classification result'!S37="positive",IF(ISNUMBER(SEARCH("single",'Model output'!P36)),1,IF(OR(ISNUMBER(SEARCH("&lt;4",'Model output'!P36)),ISNUMBER(SEARCH("&lt; 4",'Model output'!P36)),ISNUMBER(SEARCH("less than 4",'Model output'!P36))),"&lt;4",IF(OR(ISNUMBER(SEARCH("&gt;4",'Model output'!P36)),ISNUMBER(SEARCH("&gt; 4",'Model output'!P36)),ISNUMBER(SEARCH("4 or more",'Model output'!P36))),"&gt;4",""))), ""))</f>
        <v/>
      </c>
      <c r="V37" t="str">
        <f>IF(S37="negative","",IF(OR(ISNUMBER(SEARCH("Focal",'Model output'!P36)),'Classification result'!U37&lt;4,ISNUMBER(SEARCH("Focal",'Classification result'!U37)),ISNUMBER(SEARCH("&lt;4",'Classification result'!U37)),ISNUMBER(SEARCH("&lt; 4",'Classification result'!U37))),"minimal", IF(OR(ISNUMBER(SEARCH("Extensive",'Model output'!P36)),ISNUMBER(SEARCH("Extensive",'Classification result'!U37)),ISNUMBER(SEARCH("&gt;4",'Classification result'!U37)),ISNUMBER(SEARCH("&gt; 4",'Classification result'!U37)),ISNUMBER(SEARCH("4 or more",'Classification result'!U37))),"extensive","")))</f>
        <v/>
      </c>
      <c r="W37" t="str">
        <f>IF(OR('Model output'!R36="",ISNUMBER(SEARCH("Not identified", 'Model output'!R36)),ISNUMBER(SEARCH("Absent",'Model output'!R36)),ISNUMBER(SEARCH("No",'Model output'!R36)),ISNUMBER(SEARCH("Negative",'Model output'!R36)),ISNUMBER(SEARCH("None seen",'Model output'!R36)),ISNUMBER(SEARCH("Free",'Model output'!R36)),ISNUMBER(SEARCH("Cannot be assessed",'Model output'!R36))),"negative","positive")</f>
        <v>negative</v>
      </c>
      <c r="X37" s="15" t="str">
        <f>IF('Model output'!S36="","",'Model output'!S36)</f>
        <v>Not identified</v>
      </c>
      <c r="Y37" t="str">
        <f>IF(OR('Model output'!S36="",ISNUMBER(SEARCH("Absent",'Model output'!S36)),ISNUMBER(SEARCH("Not identified",'Model output'!S36)),AND(ISNUMBER(SEARCH("No",'Model output'!S36)),NOT(ISNUMBER(SEARCH("carcinoma",'Model output'!S36)))),ISNUMBER(SEARCH("confined to the thyroid",'Model output'!S36)),ISNUMBER(SEARCH("negative",'Model output'!S36))),"negative",IF(Z37="positive","gETE", "positive"))</f>
        <v>negative</v>
      </c>
      <c r="Z37" t="str">
        <f>IF(OR('Model output'!S36="",ISNUMBER(SEARCH("Absent",'Model output'!S36)),ISNUMBER(SEARCH("Not identified",'Model output'!S36)),ISNUMBER(SEARCH("No",'Model output'!S36)),ISNUMBER(SEARCH("Minimal",'Model output'!S36)),ISNUMBER(SEARCH("negative",'Model output'!S36))),"negative",IF(OR(ISNUMBER(SEARCH("extensive",X37)),ISNUMBER(SEARCH("skeletal muscle",X37)),ISNUMBER(SEARCH("larynx",X37)),ISNUMBER(SEARCH("trachea",X37)),ISNUMBER(SEARCH("esophagus",X37)),ISNUMBER(SEARCH("recurrent laryngeal nerve",X37))),"positive","negative"))</f>
        <v>negative</v>
      </c>
      <c r="AA37" t="str">
        <f>IF('Model output'!T36="","",IF('Model output'!T36="Not mentioned", "No", "Yes"))</f>
        <v/>
      </c>
      <c r="AB37" t="str">
        <f>IF(AA37&lt;&gt;"Yes","",IF(OR('Model output'!U36="",ISNUMBER(SEARCH("Not identified",'Model output'!U36))),"",'Model output'!U36))</f>
        <v/>
      </c>
      <c r="AC37" s="1" t="str">
        <f>IF(OR('Model output'!V36="", 'Model output'!V36="No", AND(ISERROR(SEARCH("Positive",'Model output'!V36)), ISNUMBER(SEARCH("Negative",'Model output'!V36))), AND(ISNUMBER(SEARCH("Uninvolved",'Model output'!V36)),NOT(ISNUMBER(SEARCH("margins involved",'Model output'!V36)))), ISNUMBER(SEARCH("not involved",'Model output'!V36)), ISNUMBER(SEARCH("None",'Model output'!V36)), ISNUMBER(SEARCH("Free",'Model output'!V36)), ISNUMBER(SEARCH("1 mm",'Model output'!V36)), ISNUMBER(SEARCH("0.1 CM",'Model output'!V36)), ISNUMBER(SEARCH("less than 0.2 mm",'Model output'!V36)), ISNUMBER(SEARCH("less than 0.5 mm",'Model output'!V36)), ISNUMBER(SEARCH("less than 1.0 mm",'Model output'!V36)), ISNUMBER(SEARCH("noted very close",'Model output'!V36)), ISNUMBER(SEARCH("abut",'Model output'!V36)), ISNUMBER(SEARCH("not mentioned",'Model output'!V36)), ISNUMBER(SEARCH("Cannot be assessed",'Model output'!V36)), ISNUMBER(SEARCH("Lymphocyte invasion - present",'Model output'!V36)), ISNUMBER(SEARCH("capsule",'Model output'!V36))), "negative", "positive")</f>
        <v>negative</v>
      </c>
      <c r="AE37" s="28" t="str" cm="1">
        <f t="array" aca="1" ref="AE37" ca="1">IF(OR(AC37="positive",Z37="positive",AND(OR(ISNUMBER(SEARCH("Follicular carcinoma",N37)),ISNUMBER(SEARCH("Follicular thyroid carcinoma",N37))),V37="extensive"),AND(AND(ISNUMBER(J37),J37&gt;0),AND(ISNUMBER(M37),M37&gt;3)),OR(H37="positive",AH37=1)),"high",IF(OR(ISNUMBER(SEARCH("lateral",G37,1)),ISNUMBER(SEARCH("positive",Y37,1)),ISNUMBER(SEARCH("tall",O37,1)),ISNUMBER(SEARCH("hobnail",O37,1)),ISNUMBER(SEARCH("cribriform",O37,1)),ISNUMBER(SEARCH("diffuse",O37,1)),ISNUMBER(SEARCH("columnar",O37,1)),ISNUMBER(SEARCH("solid",O37,1)),ISNUMBER(SEARCH("tall",N37,1)),ISNUMBER(SEARCH("hobnail",N37,1)),ISNUMBER(SEARCH("cribriform",N37,1)),ISNUMBER(SEARCH("diffuse",N37,1)),ISNUMBER(SEARCH("columnar",N37,1)),ISNUMBER(SEARCH("solid",N37,1)),AND(ISNUMBER(SEARCH("papillary",N37,1)),S37="positive"),AND(AND(ISNUMBER(J37),J37&gt;=5),M37=""),AND(AND(ISNUMBER(J37),J37&gt;=5),AND(ISNUMBER(M37),M37&gt;=1)),AND(ISNUMBER(SERACH("papillary",N37)),OR(Y37="positive",Z37="positive"), ISNUMBER(SEARCH("BRAF",AB37)))),"intermediate","low"))</f>
        <v>low</v>
      </c>
      <c r="AF37" s="29" t="str">
        <f t="shared" si="2"/>
        <v>2</v>
      </c>
      <c r="AG37" s="29" t="str">
        <f t="shared" si="3"/>
        <v>0</v>
      </c>
      <c r="AH37" s="29" t="str">
        <f t="shared" si="11"/>
        <v>0</v>
      </c>
      <c r="AI37" s="35" t="str">
        <f t="shared" si="12"/>
        <v>I</v>
      </c>
      <c r="AJ37" s="32" t="s">
        <v>713</v>
      </c>
      <c r="AK37" s="34" t="s">
        <v>935</v>
      </c>
      <c r="AL37" s="34" t="s">
        <v>933</v>
      </c>
      <c r="AM37" s="34" t="s">
        <v>936</v>
      </c>
      <c r="AN37" s="34" t="s">
        <v>66</v>
      </c>
      <c r="AO37" s="32">
        <f t="shared" ca="1" si="4"/>
        <v>1</v>
      </c>
      <c r="AP37" s="34">
        <f t="shared" si="5"/>
        <v>1</v>
      </c>
      <c r="AQ37" s="34">
        <f t="shared" si="6"/>
        <v>1</v>
      </c>
      <c r="AR37" s="34">
        <f t="shared" si="7"/>
        <v>1</v>
      </c>
      <c r="AS37" s="35">
        <f t="shared" si="8"/>
        <v>1</v>
      </c>
      <c r="AT37" s="1"/>
    </row>
    <row r="38" spans="1:46">
      <c r="A38" t="str">
        <f>'Model output'!A37</f>
        <v>TCGA-BJ-A4O8</v>
      </c>
      <c r="B38" s="26">
        <v>47</v>
      </c>
      <c r="C38" s="1" t="str">
        <f>IF(OR(ISNUMBER(SEARCH("0",'Model output'!D37)), ISNUMBER(SEARCH("1",'Model output'!D37)), ISNUMBER(SEARCH("1a",'Model output'!D37)), ISNUMBER(SEARCH("1b",'Model output'!D37)), ISNUMBER(SEARCH("2",'Model output'!D37)), ISNUMBER(SEARCH("3",'Model output'!D37)), ISNUMBER(SEARCH("4a",'Model output'!D37)), ISNUMBER(SEARCH("4b",'Model output'!D37))), IF(ISNUMBER(SEARCH("pT",'Model output'!D37)),IF(OR(ISNUMBER(SEARCH("a",'Model output'!D37)),ISNUMBER(SEARCH("b",'Model output'!D37))),MID(SUBSTITUTE('Model output'!D37," ",""),SEARCH("pT",'Model output'!D37)+2,2),MID(SUBSTITUTE('Model output'!D37," ",""),SEARCH("pT",'Model output'!D37)+2,1)),IF(ISNUMBER(SEARCH("T",'Model output'!D37)),IF(OR(ISNUMBER(SEARCH("a",'Model output'!D37)),ISNUMBER(SEARCH("b",'Model output'!D37))),MID(SUBSTITUTE('Model output'!D37," ",""),SEARCH("T",'Model output'!D37)+1,2),MID(SUBSTITUTE('Model output'!D37," ",""),SEARCH("T",'Model output'!D37)+1,1)),SUBSTITUTE('Model output'!D37," ",""))),"")</f>
        <v>3</v>
      </c>
      <c r="D38" s="1" t="str">
        <f>IF(ISNUMBER(SEARCH("lymph node",'Model output'!E37)),"1", IF(AND('Model output'!E37&lt;&gt;"",ISNUMBER('Model output'!E37),'Model output'!E37&gt;0),"1",IF(OR(ISNUMBER(SEARCH("0",'Model output'!E37)), ISNUMBER(SEARCH("1",'Model output'!E37)), ISNUMBER(SEARCH("1a",'Model output'!E37)), ISNUMBER(SEARCH("1b",'Model output'!E37)), ISNUMBER(SEARCH("X",'Model output'!E37))), IF(ISNUMBER(SEARCH("pN",'Model output'!E37)),IF(OR(ISNUMBER(SEARCH("a",'Model output'!E37)),ISNUMBER(SEARCH("b",'Model output'!E37))),MID(SUBSTITUTE('Model output'!E37," ",""),SEARCH("pN",'Model output'!E37)+2,2),MID(SUBSTITUTE('Model output'!E37," ",""),SEARCH("pN",'Model output'!E37)+2,1)),IF(ISNUMBER(SEARCH("N",'Model output'!E37)),IF(OR(ISNUMBER(SEARCH("a",'Model output'!E37)),ISNUMBER(SEARCH("b",'Model output'!E37))),MID(SUBSTITUTE('Model output'!E37," ",""),SEARCH("N",'Model output'!E37)+1,2),MID(SUBSTITUTE('Model output'!E37," ",""),SEARCH("N",'Model output'!E37)+1,1)),SUBSTITUTE('Model output'!E37," ",""))),"")))</f>
        <v>1a</v>
      </c>
      <c r="E38" s="1" t="str">
        <f>IF(OR(ISNUMBER(SEARCH("Not applicable",'Model output'!F37)), ISNUMBER(SEARCH("N/A",'Model output'!F37))),"0",IF(OR(ISNUMBER(SEARCH("0",'Model output'!F37)), ISNUMBER(SEARCH("1",'Model output'!F37)), ISNUMBER(SEARCH("X",'Model output'!F37))), IF(ISNUMBER(SEARCH("pM",'Model output'!F37)),MID(SUBSTITUTE('Model output'!F37," ",""),SEARCH("pM",'Model output'!F37)+2,1),IF(ISNUMBER(SEARCH("M",'Model output'!F37)),MID(SUBSTITUTE('Model output'!F37," ",""),SEARCH("M",'Model output'!F37)+1,1),SUBSTITUTE('Model output'!F37," ",""))),""))</f>
        <v>0</v>
      </c>
      <c r="F38" t="str">
        <f t="shared" si="9"/>
        <v>positive</v>
      </c>
      <c r="G38" t="str">
        <f>IF(OR('Model output'!G37="",AND(ISNUMBER('Model output'!J37),'Model output'!J37&lt;1)),"",IF(OR(ISNUMBER(SEARCH("lateral",'Model output'!G37)),ISNUMBER(SEARCH("cervical",'Model output'!G37)),ISNUMBER(SEARCH("jugular",'Model output'!G37)),ISNUMBER(SEARCH("left neck",'Model output'!G37)),ISNUMBER(SEARCH("left anterior neck",'Model output'!G37)),ISNUMBER(SEARCH("left posterior neck",'Model output'!G37)),ISNUMBER(SEARCH("right neck",'Model output'!G37)),ISNUMBER(SEARCH("right anterior neck",'Model output'!G37)),ISNUMBER(SEARCH("right posterior neck",'Model output'!G37)),AND(ISNUMBER(SEARCH("level",'Model output'!G37)),OR(,ISNUMBER(SEARCH("II",'Model output'!G37)),ISNUMBER(SEARCH("two",'Model output'!G37)),AND(ISNUMBER(SEARCH("2",'Model output'!G37)),NOT(ISNUMBER(SEARCH("1 of 2",'Model output'!G37)))),ISNUMBER(SEARCH("III",'Model output'!G37)),AND(ISNUMBER(SEARCH("three",'Model output'!G37)),NOT(ISNUMBER(SEARCH("#3 (three)",'Model output'!G37)))),AND(ISNUMBER(SEARCH("3",'Model output'!G37)),NOT(ISNUMBER(SEARCH("#3 (three)",'Model output'!G37)))),ISNUMBER(SEARCH("IV",'Model output'!G37)),ISNUMBER(SEARCH("four",'Model output'!G37)),ISNUMBER(SEARCH("4",'Model output'!G37)),ISNUMBER(SEARCH("V ",'Model output'!G37)),ISNUMBER(SEARCH("five",'Model output'!G37)),ISNUMBER(SEARCH("5",'Model output'!G37))))), "lateral", "central"))</f>
        <v/>
      </c>
      <c r="H38" t="str">
        <f>IF('Model output'!H37="","negative",IF(OR(ISNUMBER(SEARCH("lymph node",'Model output'!H37)),ISNUMBER(SEARCH("gland",'Model output'!H37)),ISNUMBER(SEARCH("lobe",'Model output'!H37)),ISNUMBER(SEARCH("isthmus",'Model output'!H37)),ISNUMBER(SEARCH("mediastinum",'Model output'!H37)),ISNUMBER(SEARCH("Not mentioned",'Model output'!H37)), ISNUMBER(SEARCH("Not applicable",'Model output'!H37)), ISNUMBER(SEARCH("paratracheal",'Model output'!H37)),ISNUMBER(SEARCH("fibroadipose tissue",'Model output'!H37)),ISNUMBER(SEARCH("thyroid node",'Model output'!H37)),ISNUMBER(SEARCH("skeletal muscle",'Model output'!H37)),ISNUMBER(SEARCH("right",'Model output'!H37)),ISNUMBER(SEARCH("left",'Model output'!H37)),ISNUMBER(SEARCH("Not specified",'Model output'!H37)),ISNUMBER(SEARCH("N/A",'Model output'!H37))),"negative","positive"))</f>
        <v>negative</v>
      </c>
      <c r="I38">
        <f>IF(OR('Model output'!I37="",'Model output'!I37="Not answered",'Model output'!I37="Not mentioned"),"",IF(ISNUMBER('Model output'!I37),'Model output'!I37,1))</f>
        <v>14</v>
      </c>
      <c r="J38">
        <f>IF(OR('Model output'!J37="",'Model output'!J37="Not answered",'Model output'!J37="Not mentioned"),"",IF(AND(ISNUMBER('Model output'!J37),'Model output'!J37&lt;=I38),'Model output'!J37,IF(AND(ISNUMBER('Model output'!J37), 'Model output'!J37&gt;=DATE(2024,1,1)), MIN(DAY('Model output'!J37), MONTH('Model output'!J37), YEAR('Model output'!J37)), IF(ISNUMBER(SEARCH("0/",'Model output'!J37)),0,IF(ISNUMBER(SEARCH("/",'Model output'!J37)), VALUE(LEFT('Model output'!J37, SEARCH("/",'Model output'!J37)-1)),1)))))</f>
        <v>6</v>
      </c>
      <c r="K38" t="str" cm="1">
        <f t="array" ref="K38">IF(COUNT(FIND({0,1,2,3,4,5,6,7,8,9},'Model output'!K37))&gt;0,'Model output'!K37,"")</f>
        <v/>
      </c>
      <c r="L38" s="8" t="str">
        <f t="shared" si="1"/>
        <v/>
      </c>
      <c r="M38" t="str" cm="1">
        <f t="array" ref="M38">IF(L38="","",IF(ISNUMBER(SEARCH("cm",L38)),MAX(VALUE(SUBSTITUTE(_xlfn.FILTERXML("&lt;t&gt;&lt;s&gt;"&amp;SUBSTITUTE(L38,",","&lt;/s&gt;&lt;s&gt;")&amp;"&lt;/s&gt;&lt;/t&gt;","//s"),"cm",""))),MAX(VALUE(SUBSTITUTE(_xlfn.FILTERXML("&lt;t&gt;&lt;s&gt;"&amp;SUBSTITUTE(L38,",","&lt;/s&gt;&lt;s&gt;")&amp;"&lt;/s&gt;&lt;/t&gt;","//s"),"mm","")))/10))</f>
        <v/>
      </c>
      <c r="N38" t="str">
        <f>IF('Model output'!L37="","",'Model output'!L37)</f>
        <v>Papillary</v>
      </c>
      <c r="O38" t="str">
        <f>IF('Model output'!M37="","",'Model output'!M37)</f>
        <v/>
      </c>
      <c r="P38" t="str">
        <f>IF('Model output'!N37="","",'Model output'!N37)</f>
        <v>1.5 cm</v>
      </c>
      <c r="Q38" t="str">
        <f t="shared" si="10"/>
        <v>1.5cm</v>
      </c>
      <c r="R38" cm="1">
        <f t="array" ref="R38">IF(Q38="","",IF(ISNUMBER(SEARCH("cm",Q38)),MAX(VALUE(SUBSTITUTE(_xlfn.FILTERXML("&lt;t&gt;&lt;s&gt;"&amp;SUBSTITUTE(Q38,",","&lt;/s&gt;&lt;s&gt;")&amp;"&lt;/s&gt;&lt;/t&gt;","//s"),"cm",""))),MAX(VALUE(SUBSTITUTE(_xlfn.FILTERXML("&lt;t&gt;&lt;s&gt;"&amp;SUBSTITUTE(Q38,",","&lt;/s&gt;&lt;s&gt;")&amp;"&lt;/s&gt;&lt;/t&gt;","//s"),"mm","")))/10))</f>
        <v>1.5</v>
      </c>
      <c r="S38" t="str">
        <f>IF(OR('Model output'!P37="",ISNUMBER(SEARCH("Not identified", 'Model output'!P37)),ISNUMBER(SEARCH("Absent",'Model output'!P37)),AND(ISNUMBER(SEARCH("No",'Model output'!P37)),NOT(ISNUMBER(SEARCH("diagnostic",'Model output'!P37)))),ISNUMBER(SEARCH("Negative",'Model output'!P37))),"negative","positive")</f>
        <v>negative</v>
      </c>
      <c r="T38">
        <f>IF('Model output'!O37="","",'Model output'!O37)</f>
        <v>2</v>
      </c>
      <c r="U38" t="str">
        <f>IF('Model output'!Q37&lt;&gt;"",'Model output'!Q37,IF('Classification result'!S38="positive",IF(ISNUMBER(SEARCH("single",'Model output'!P37)),1,IF(OR(ISNUMBER(SEARCH("&lt;4",'Model output'!P37)),ISNUMBER(SEARCH("&lt; 4",'Model output'!P37)),ISNUMBER(SEARCH("less than 4",'Model output'!P37))),"&lt;4",IF(OR(ISNUMBER(SEARCH("&gt;4",'Model output'!P37)),ISNUMBER(SEARCH("&gt; 4",'Model output'!P37)),ISNUMBER(SEARCH("4 or more",'Model output'!P37))),"&gt;4",""))), ""))</f>
        <v/>
      </c>
      <c r="V38" t="str">
        <f>IF(S38="negative","",IF(OR(ISNUMBER(SEARCH("Focal",'Model output'!P37)),'Classification result'!U38&lt;4,ISNUMBER(SEARCH("Focal",'Classification result'!U38)),ISNUMBER(SEARCH("&lt;4",'Classification result'!U38)),ISNUMBER(SEARCH("&lt; 4",'Classification result'!U38))),"minimal", IF(OR(ISNUMBER(SEARCH("Extensive",'Model output'!P37)),ISNUMBER(SEARCH("Extensive",'Classification result'!U38)),ISNUMBER(SEARCH("&gt;4",'Classification result'!U38)),ISNUMBER(SEARCH("&gt; 4",'Classification result'!U38)),ISNUMBER(SEARCH("4 or more",'Classification result'!U38))),"extensive","")))</f>
        <v/>
      </c>
      <c r="W38" t="str">
        <f>IF(OR('Model output'!R37="",ISNUMBER(SEARCH("Not identified", 'Model output'!R37)),ISNUMBER(SEARCH("Absent",'Model output'!R37)),ISNUMBER(SEARCH("No",'Model output'!R37)),ISNUMBER(SEARCH("Negative",'Model output'!R37)),ISNUMBER(SEARCH("None seen",'Model output'!R37)),ISNUMBER(SEARCH("Free",'Model output'!R37)),ISNUMBER(SEARCH("Cannot be assessed",'Model output'!R37))),"negative","positive")</f>
        <v>negative</v>
      </c>
      <c r="X38" s="15" t="str">
        <f>IF('Model output'!S37="","",'Model output'!S37)</f>
        <v>Present</v>
      </c>
      <c r="Y38" t="str">
        <f>IF(OR('Model output'!S37="",ISNUMBER(SEARCH("Absent",'Model output'!S37)),ISNUMBER(SEARCH("Not identified",'Model output'!S37)),AND(ISNUMBER(SEARCH("No",'Model output'!S37)),NOT(ISNUMBER(SEARCH("carcinoma",'Model output'!S37)))),ISNUMBER(SEARCH("confined to the thyroid",'Model output'!S37)),ISNUMBER(SEARCH("negative",'Model output'!S37))),"negative",IF(Z38="positive","gETE", "positive"))</f>
        <v>positive</v>
      </c>
      <c r="Z38" t="str">
        <f>IF(OR('Model output'!S37="",ISNUMBER(SEARCH("Absent",'Model output'!S37)),ISNUMBER(SEARCH("Not identified",'Model output'!S37)),ISNUMBER(SEARCH("No",'Model output'!S37)),ISNUMBER(SEARCH("Minimal",'Model output'!S37)),ISNUMBER(SEARCH("negative",'Model output'!S37))),"negative",IF(OR(ISNUMBER(SEARCH("extensive",X38)),ISNUMBER(SEARCH("skeletal muscle",X38)),ISNUMBER(SEARCH("larynx",X38)),ISNUMBER(SEARCH("trachea",X38)),ISNUMBER(SEARCH("esophagus",X38)),ISNUMBER(SEARCH("recurrent laryngeal nerve",X38))),"positive","negative"))</f>
        <v>negative</v>
      </c>
      <c r="AA38" t="str">
        <f>IF('Model output'!T37="","",IF('Model output'!T37="Not mentioned", "No", "Yes"))</f>
        <v>Yes</v>
      </c>
      <c r="AB38" t="str">
        <f>IF(AA38&lt;&gt;"Yes","",IF(OR('Model output'!U37="",ISNUMBER(SEARCH("Not identified",'Model output'!U37))),"",'Model output'!U37))</f>
        <v>BRAF p.V600E</v>
      </c>
      <c r="AC38" s="1" t="str">
        <f>IF(OR('Model output'!V37="", 'Model output'!V37="No", AND(ISERROR(SEARCH("Positive",'Model output'!V37)), ISNUMBER(SEARCH("Negative",'Model output'!V37))), AND(ISNUMBER(SEARCH("Uninvolved",'Model output'!V37)),NOT(ISNUMBER(SEARCH("margins involved",'Model output'!V37)))), ISNUMBER(SEARCH("not involved",'Model output'!V37)), ISNUMBER(SEARCH("None",'Model output'!V37)), ISNUMBER(SEARCH("Free",'Model output'!V37)), ISNUMBER(SEARCH("1 mm",'Model output'!V37)), ISNUMBER(SEARCH("0.1 CM",'Model output'!V37)), ISNUMBER(SEARCH("less than 0.2 mm",'Model output'!V37)), ISNUMBER(SEARCH("less than 0.5 mm",'Model output'!V37)), ISNUMBER(SEARCH("less than 1.0 mm",'Model output'!V37)), ISNUMBER(SEARCH("noted very close",'Model output'!V37)), ISNUMBER(SEARCH("abut",'Model output'!V37)), ISNUMBER(SEARCH("not mentioned",'Model output'!V37)), ISNUMBER(SEARCH("Cannot be assessed",'Model output'!V37)), ISNUMBER(SEARCH("Lymphocyte invasion - present",'Model output'!V37)), ISNUMBER(SEARCH("capsule",'Model output'!V37))), "negative", "positive")</f>
        <v>negative</v>
      </c>
      <c r="AE38" s="28" t="str" cm="1">
        <f t="array" aca="1" ref="AE38" ca="1">IF(OR(AC38="positive",Z38="positive",AND(OR(ISNUMBER(SEARCH("Follicular carcinoma",N38)),ISNUMBER(SEARCH("Follicular thyroid carcinoma",N38))),V38="extensive"),AND(AND(ISNUMBER(J38),J38&gt;0),AND(ISNUMBER(M38),M38&gt;3)),OR(H38="positive",AH38=1)),"high",IF(OR(ISNUMBER(SEARCH("lateral",G38,1)),ISNUMBER(SEARCH("positive",Y38,1)),ISNUMBER(SEARCH("tall",O38,1)),ISNUMBER(SEARCH("hobnail",O38,1)),ISNUMBER(SEARCH("cribriform",O38,1)),ISNUMBER(SEARCH("diffuse",O38,1)),ISNUMBER(SEARCH("columnar",O38,1)),ISNUMBER(SEARCH("solid",O38,1)),ISNUMBER(SEARCH("tall",N38,1)),ISNUMBER(SEARCH("hobnail",N38,1)),ISNUMBER(SEARCH("cribriform",N38,1)),ISNUMBER(SEARCH("diffuse",N38,1)),ISNUMBER(SEARCH("columnar",N38,1)),ISNUMBER(SEARCH("solid",N38,1)),AND(ISNUMBER(SEARCH("papillary",N38,1)),S38="positive"),AND(AND(ISNUMBER(J38),J38&gt;=5),M38=""),AND(AND(ISNUMBER(J38),J38&gt;=5),AND(ISNUMBER(M38),M38&gt;=1)),AND(ISNUMBER(SERACH("papillary",N38)),OR(Y38="positive",Z38="positive"), ISNUMBER(SEARCH("BRAF",AB38)))),"intermediate","low"))</f>
        <v>intermediate</v>
      </c>
      <c r="AF38" s="29" t="str">
        <f t="shared" si="2"/>
        <v>1b</v>
      </c>
      <c r="AG38" s="29" t="str">
        <f t="shared" si="3"/>
        <v>1a</v>
      </c>
      <c r="AH38" s="29" t="str">
        <f t="shared" si="11"/>
        <v>0</v>
      </c>
      <c r="AI38" s="35" t="str">
        <f t="shared" si="12"/>
        <v>I</v>
      </c>
      <c r="AJ38" s="32" t="s">
        <v>714</v>
      </c>
      <c r="AK38" s="34" t="s">
        <v>932</v>
      </c>
      <c r="AL38" s="34" t="s">
        <v>617</v>
      </c>
      <c r="AM38" s="34" t="s">
        <v>936</v>
      </c>
      <c r="AN38" s="34" t="s">
        <v>66</v>
      </c>
      <c r="AO38" s="32">
        <f t="shared" ca="1" si="4"/>
        <v>1</v>
      </c>
      <c r="AP38" s="34">
        <f t="shared" si="5"/>
        <v>1</v>
      </c>
      <c r="AQ38" s="34">
        <f t="shared" si="6"/>
        <v>1</v>
      </c>
      <c r="AR38" s="34">
        <f t="shared" si="7"/>
        <v>1</v>
      </c>
      <c r="AS38" s="35">
        <f t="shared" si="8"/>
        <v>1</v>
      </c>
      <c r="AT38" s="1"/>
    </row>
    <row r="39" spans="1:46">
      <c r="A39" t="str">
        <f>'Model output'!A38</f>
        <v>TCGA-BJ-A4O9</v>
      </c>
      <c r="B39" s="26">
        <v>51</v>
      </c>
      <c r="C39" s="1" t="str">
        <f>IF(OR(ISNUMBER(SEARCH("0",'Model output'!D38)), ISNUMBER(SEARCH("1",'Model output'!D38)), ISNUMBER(SEARCH("1a",'Model output'!D38)), ISNUMBER(SEARCH("1b",'Model output'!D38)), ISNUMBER(SEARCH("2",'Model output'!D38)), ISNUMBER(SEARCH("3",'Model output'!D38)), ISNUMBER(SEARCH("4a",'Model output'!D38)), ISNUMBER(SEARCH("4b",'Model output'!D38))), IF(ISNUMBER(SEARCH("pT",'Model output'!D38)),IF(OR(ISNUMBER(SEARCH("a",'Model output'!D38)),ISNUMBER(SEARCH("b",'Model output'!D38))),MID(SUBSTITUTE('Model output'!D38," ",""),SEARCH("pT",'Model output'!D38)+2,2),MID(SUBSTITUTE('Model output'!D38," ",""),SEARCH("pT",'Model output'!D38)+2,1)),IF(ISNUMBER(SEARCH("T",'Model output'!D38)),IF(OR(ISNUMBER(SEARCH("a",'Model output'!D38)),ISNUMBER(SEARCH("b",'Model output'!D38))),MID(SUBSTITUTE('Model output'!D38," ",""),SEARCH("T",'Model output'!D38)+1,2),MID(SUBSTITUTE('Model output'!D38," ",""),SEARCH("T",'Model output'!D38)+1,1)),SUBSTITUTE('Model output'!D38," ",""))),"")</f>
        <v>2</v>
      </c>
      <c r="D39" s="1" t="str">
        <f>IF(ISNUMBER(SEARCH("lymph node",'Model output'!E38)),"1", IF(AND('Model output'!E38&lt;&gt;"",ISNUMBER('Model output'!E38),'Model output'!E38&gt;0),"1",IF(OR(ISNUMBER(SEARCH("0",'Model output'!E38)), ISNUMBER(SEARCH("1",'Model output'!E38)), ISNUMBER(SEARCH("1a",'Model output'!E38)), ISNUMBER(SEARCH("1b",'Model output'!E38)), ISNUMBER(SEARCH("X",'Model output'!E38))), IF(ISNUMBER(SEARCH("pN",'Model output'!E38)),IF(OR(ISNUMBER(SEARCH("a",'Model output'!E38)),ISNUMBER(SEARCH("b",'Model output'!E38))),MID(SUBSTITUTE('Model output'!E38," ",""),SEARCH("pN",'Model output'!E38)+2,2),MID(SUBSTITUTE('Model output'!E38," ",""),SEARCH("pN",'Model output'!E38)+2,1)),IF(ISNUMBER(SEARCH("N",'Model output'!E38)),IF(OR(ISNUMBER(SEARCH("a",'Model output'!E38)),ISNUMBER(SEARCH("b",'Model output'!E38))),MID(SUBSTITUTE('Model output'!E38," ",""),SEARCH("N",'Model output'!E38)+1,2),MID(SUBSTITUTE('Model output'!E38," ",""),SEARCH("N",'Model output'!E38)+1,1)),SUBSTITUTE('Model output'!E38," ",""))),"")))</f>
        <v>0</v>
      </c>
      <c r="E39" s="1" t="str">
        <f>IF(OR(ISNUMBER(SEARCH("Not applicable",'Model output'!F38)), ISNUMBER(SEARCH("N/A",'Model output'!F38))),"0",IF(OR(ISNUMBER(SEARCH("0",'Model output'!F38)), ISNUMBER(SEARCH("1",'Model output'!F38)), ISNUMBER(SEARCH("X",'Model output'!F38))), IF(ISNUMBER(SEARCH("pM",'Model output'!F38)),MID(SUBSTITUTE('Model output'!F38," ",""),SEARCH("pM",'Model output'!F38)+2,1),IF(ISNUMBER(SEARCH("M",'Model output'!F38)),MID(SUBSTITUTE('Model output'!F38," ",""),SEARCH("M",'Model output'!F38)+1,1),SUBSTITUTE('Model output'!F38," ",""))),""))</f>
        <v>0</v>
      </c>
      <c r="F39" t="str">
        <f t="shared" si="9"/>
        <v>negative</v>
      </c>
      <c r="G39" t="str">
        <f>IF(OR('Model output'!G38="",AND(ISNUMBER('Model output'!J38),'Model output'!J38&lt;1)),"",IF(OR(ISNUMBER(SEARCH("lateral",'Model output'!G38)),ISNUMBER(SEARCH("cervical",'Model output'!G38)),ISNUMBER(SEARCH("jugular",'Model output'!G38)),ISNUMBER(SEARCH("left neck",'Model output'!G38)),ISNUMBER(SEARCH("left anterior neck",'Model output'!G38)),ISNUMBER(SEARCH("left posterior neck",'Model output'!G38)),ISNUMBER(SEARCH("right neck",'Model output'!G38)),ISNUMBER(SEARCH("right anterior neck",'Model output'!G38)),ISNUMBER(SEARCH("right posterior neck",'Model output'!G38)),AND(ISNUMBER(SEARCH("level",'Model output'!G38)),OR(,ISNUMBER(SEARCH("II",'Model output'!G38)),ISNUMBER(SEARCH("two",'Model output'!G38)),AND(ISNUMBER(SEARCH("2",'Model output'!G38)),NOT(ISNUMBER(SEARCH("1 of 2",'Model output'!G38)))),ISNUMBER(SEARCH("III",'Model output'!G38)),AND(ISNUMBER(SEARCH("three",'Model output'!G38)),NOT(ISNUMBER(SEARCH("#3 (three)",'Model output'!G38)))),AND(ISNUMBER(SEARCH("3",'Model output'!G38)),NOT(ISNUMBER(SEARCH("#3 (three)",'Model output'!G38)))),ISNUMBER(SEARCH("IV",'Model output'!G38)),ISNUMBER(SEARCH("four",'Model output'!G38)),ISNUMBER(SEARCH("4",'Model output'!G38)),ISNUMBER(SEARCH("V ",'Model output'!G38)),ISNUMBER(SEARCH("five",'Model output'!G38)),ISNUMBER(SEARCH("5",'Model output'!G38))))), "lateral", "central"))</f>
        <v/>
      </c>
      <c r="H39" t="str">
        <f>IF('Model output'!H38="","negative",IF(OR(ISNUMBER(SEARCH("lymph node",'Model output'!H38)),ISNUMBER(SEARCH("gland",'Model output'!H38)),ISNUMBER(SEARCH("lobe",'Model output'!H38)),ISNUMBER(SEARCH("isthmus",'Model output'!H38)),ISNUMBER(SEARCH("mediastinum",'Model output'!H38)),ISNUMBER(SEARCH("Not mentioned",'Model output'!H38)), ISNUMBER(SEARCH("Not applicable",'Model output'!H38)), ISNUMBER(SEARCH("paratracheal",'Model output'!H38)),ISNUMBER(SEARCH("fibroadipose tissue",'Model output'!H38)),ISNUMBER(SEARCH("thyroid node",'Model output'!H38)),ISNUMBER(SEARCH("skeletal muscle",'Model output'!H38)),ISNUMBER(SEARCH("right",'Model output'!H38)),ISNUMBER(SEARCH("left",'Model output'!H38)),ISNUMBER(SEARCH("Not specified",'Model output'!H38)),ISNUMBER(SEARCH("N/A",'Model output'!H38))),"negative","positive"))</f>
        <v>negative</v>
      </c>
      <c r="I39">
        <f>IF(OR('Model output'!I38="",'Model output'!I38="Not answered",'Model output'!I38="Not mentioned"),"",IF(ISNUMBER('Model output'!I38),'Model output'!I38,1))</f>
        <v>8</v>
      </c>
      <c r="J39">
        <f>IF(OR('Model output'!J38="",'Model output'!J38="Not answered",'Model output'!J38="Not mentioned"),"",IF(AND(ISNUMBER('Model output'!J38),'Model output'!J38&lt;=I39),'Model output'!J38,IF(AND(ISNUMBER('Model output'!J38), 'Model output'!J38&gt;=DATE(2024,1,1)), MIN(DAY('Model output'!J38), MONTH('Model output'!J38), YEAR('Model output'!J38)), IF(ISNUMBER(SEARCH("0/",'Model output'!J38)),0,IF(ISNUMBER(SEARCH("/",'Model output'!J38)), VALUE(LEFT('Model output'!J38, SEARCH("/",'Model output'!J38)-1)),1)))))</f>
        <v>0</v>
      </c>
      <c r="K39" t="str" cm="1">
        <f t="array" ref="K39">IF(COUNT(FIND({0,1,2,3,4,5,6,7,8,9},'Model output'!K38))&gt;0,'Model output'!K38,"")</f>
        <v/>
      </c>
      <c r="L39" s="8" t="str">
        <f t="shared" si="1"/>
        <v/>
      </c>
      <c r="M39" t="str" cm="1">
        <f t="array" ref="M39">IF(L39="","",IF(ISNUMBER(SEARCH("cm",L39)),MAX(VALUE(SUBSTITUTE(_xlfn.FILTERXML("&lt;t&gt;&lt;s&gt;"&amp;SUBSTITUTE(L39,",","&lt;/s&gt;&lt;s&gt;")&amp;"&lt;/s&gt;&lt;/t&gt;","//s"),"cm",""))),MAX(VALUE(SUBSTITUTE(_xlfn.FILTERXML("&lt;t&gt;&lt;s&gt;"&amp;SUBSTITUTE(L39,",","&lt;/s&gt;&lt;s&gt;")&amp;"&lt;/s&gt;&lt;/t&gt;","//s"),"mm","")))/10))</f>
        <v/>
      </c>
      <c r="N39" t="str">
        <f>IF('Model output'!L38="","",'Model output'!L38)</f>
        <v>Papillary carcinoma, encapsulated follicular variant</v>
      </c>
      <c r="O39" t="str">
        <f>IF('Model output'!M38="","",'Model output'!M38)</f>
        <v/>
      </c>
      <c r="P39" t="str">
        <f>IF('Model output'!N38="","",'Model output'!N38)</f>
        <v>3.8 cm</v>
      </c>
      <c r="Q39" t="str">
        <f t="shared" si="10"/>
        <v>3.8cm</v>
      </c>
      <c r="R39" cm="1">
        <f t="array" ref="R39">IF(Q39="","",IF(ISNUMBER(SEARCH("cm",Q39)),MAX(VALUE(SUBSTITUTE(_xlfn.FILTERXML("&lt;t&gt;&lt;s&gt;"&amp;SUBSTITUTE(Q39,",","&lt;/s&gt;&lt;s&gt;")&amp;"&lt;/s&gt;&lt;/t&gt;","//s"),"cm",""))),MAX(VALUE(SUBSTITUTE(_xlfn.FILTERXML("&lt;t&gt;&lt;s&gt;"&amp;SUBSTITUTE(Q39,",","&lt;/s&gt;&lt;s&gt;")&amp;"&lt;/s&gt;&lt;/t&gt;","//s"),"mm","")))/10))</f>
        <v>3.8</v>
      </c>
      <c r="S39" t="str">
        <f>IF(OR('Model output'!P38="",ISNUMBER(SEARCH("Not identified", 'Model output'!P38)),ISNUMBER(SEARCH("Absent",'Model output'!P38)),AND(ISNUMBER(SEARCH("No",'Model output'!P38)),NOT(ISNUMBER(SEARCH("diagnostic",'Model output'!P38)))),ISNUMBER(SEARCH("Negative",'Model output'!P38))),"negative","positive")</f>
        <v>negative</v>
      </c>
      <c r="T39">
        <f>IF('Model output'!O38="","",'Model output'!O38)</f>
        <v>1</v>
      </c>
      <c r="U39" t="str">
        <f>IF('Model output'!Q38&lt;&gt;"",'Model output'!Q38,IF('Classification result'!S39="positive",IF(ISNUMBER(SEARCH("single",'Model output'!P38)),1,IF(OR(ISNUMBER(SEARCH("&lt;4",'Model output'!P38)),ISNUMBER(SEARCH("&lt; 4",'Model output'!P38)),ISNUMBER(SEARCH("less than 4",'Model output'!P38))),"&lt;4",IF(OR(ISNUMBER(SEARCH("&gt;4",'Model output'!P38)),ISNUMBER(SEARCH("&gt; 4",'Model output'!P38)),ISNUMBER(SEARCH("4 or more",'Model output'!P38))),"&gt;4",""))), ""))</f>
        <v/>
      </c>
      <c r="V39" t="str">
        <f>IF(S39="negative","",IF(OR(ISNUMBER(SEARCH("Focal",'Model output'!P38)),'Classification result'!U39&lt;4,ISNUMBER(SEARCH("Focal",'Classification result'!U39)),ISNUMBER(SEARCH("&lt;4",'Classification result'!U39)),ISNUMBER(SEARCH("&lt; 4",'Classification result'!U39))),"minimal", IF(OR(ISNUMBER(SEARCH("Extensive",'Model output'!P38)),ISNUMBER(SEARCH("Extensive",'Classification result'!U39)),ISNUMBER(SEARCH("&gt;4",'Classification result'!U39)),ISNUMBER(SEARCH("&gt; 4",'Classification result'!U39)),ISNUMBER(SEARCH("4 or more",'Classification result'!U39))),"extensive","")))</f>
        <v/>
      </c>
      <c r="W39" t="str">
        <f>IF(OR('Model output'!R38="",ISNUMBER(SEARCH("Not identified", 'Model output'!R38)),ISNUMBER(SEARCH("Absent",'Model output'!R38)),ISNUMBER(SEARCH("No",'Model output'!R38)),ISNUMBER(SEARCH("Negative",'Model output'!R38)),ISNUMBER(SEARCH("None seen",'Model output'!R38)),ISNUMBER(SEARCH("Free",'Model output'!R38)),ISNUMBER(SEARCH("Cannot be assessed",'Model output'!R38))),"negative","positive")</f>
        <v>negative</v>
      </c>
      <c r="X39" s="15" t="str">
        <f>IF('Model output'!S38="","",'Model output'!S38)</f>
        <v>Not Identified</v>
      </c>
      <c r="Y39" t="str">
        <f>IF(OR('Model output'!S38="",ISNUMBER(SEARCH("Absent",'Model output'!S38)),ISNUMBER(SEARCH("Not identified",'Model output'!S38)),AND(ISNUMBER(SEARCH("No",'Model output'!S38)),NOT(ISNUMBER(SEARCH("carcinoma",'Model output'!S38)))),ISNUMBER(SEARCH("confined to the thyroid",'Model output'!S38)),ISNUMBER(SEARCH("negative",'Model output'!S38))),"negative",IF(Z39="positive","gETE", "positive"))</f>
        <v>negative</v>
      </c>
      <c r="Z39" t="str">
        <f>IF(OR('Model output'!S38="",ISNUMBER(SEARCH("Absent",'Model output'!S38)),ISNUMBER(SEARCH("Not identified",'Model output'!S38)),ISNUMBER(SEARCH("No",'Model output'!S38)),ISNUMBER(SEARCH("Minimal",'Model output'!S38)),ISNUMBER(SEARCH("negative",'Model output'!S38))),"negative",IF(OR(ISNUMBER(SEARCH("extensive",X39)),ISNUMBER(SEARCH("skeletal muscle",X39)),ISNUMBER(SEARCH("larynx",X39)),ISNUMBER(SEARCH("trachea",X39)),ISNUMBER(SEARCH("esophagus",X39)),ISNUMBER(SEARCH("recurrent laryngeal nerve",X39))),"positive","negative"))</f>
        <v>negative</v>
      </c>
      <c r="AA39" t="str">
        <f>IF('Model output'!T38="","",IF('Model output'!T38="Not mentioned", "No", "Yes"))</f>
        <v>Yes</v>
      </c>
      <c r="AB39" t="str">
        <f>IF(AA39&lt;&gt;"Yes","",IF(OR('Model output'!U38="",ISNUMBER(SEARCH("Not identified",'Model output'!U38))),"",'Model output'!U38))</f>
        <v>p.V600E, C,1799T&gt;A</v>
      </c>
      <c r="AC39" s="1" t="str">
        <f>IF(OR('Model output'!V38="", 'Model output'!V38="No", AND(ISERROR(SEARCH("Positive",'Model output'!V38)), ISNUMBER(SEARCH("Negative",'Model output'!V38))), AND(ISNUMBER(SEARCH("Uninvolved",'Model output'!V38)),NOT(ISNUMBER(SEARCH("margins involved",'Model output'!V38)))), ISNUMBER(SEARCH("not involved",'Model output'!V38)), ISNUMBER(SEARCH("None",'Model output'!V38)), ISNUMBER(SEARCH("Free",'Model output'!V38)), ISNUMBER(SEARCH("1 mm",'Model output'!V38)), ISNUMBER(SEARCH("0.1 CM",'Model output'!V38)), ISNUMBER(SEARCH("less than 0.2 mm",'Model output'!V38)), ISNUMBER(SEARCH("less than 0.5 mm",'Model output'!V38)), ISNUMBER(SEARCH("less than 1.0 mm",'Model output'!V38)), ISNUMBER(SEARCH("noted very close",'Model output'!V38)), ISNUMBER(SEARCH("abut",'Model output'!V38)), ISNUMBER(SEARCH("not mentioned",'Model output'!V38)), ISNUMBER(SEARCH("Cannot be assessed",'Model output'!V38)), ISNUMBER(SEARCH("Lymphocyte invasion - present",'Model output'!V38)), ISNUMBER(SEARCH("capsule",'Model output'!V38))), "negative", "positive")</f>
        <v>negative</v>
      </c>
      <c r="AE39" s="28" t="str" cm="1">
        <f t="array" aca="1" ref="AE39" ca="1">IF(OR(AC39="positive",Z39="positive",AND(OR(ISNUMBER(SEARCH("Follicular carcinoma",N39)),ISNUMBER(SEARCH("Follicular thyroid carcinoma",N39))),V39="extensive"),AND(AND(ISNUMBER(J39),J39&gt;0),AND(ISNUMBER(M39),M39&gt;3)),OR(H39="positive",AH39=1)),"high",IF(OR(ISNUMBER(SEARCH("lateral",G39,1)),ISNUMBER(SEARCH("positive",Y39,1)),ISNUMBER(SEARCH("tall",O39,1)),ISNUMBER(SEARCH("hobnail",O39,1)),ISNUMBER(SEARCH("cribriform",O39,1)),ISNUMBER(SEARCH("diffuse",O39,1)),ISNUMBER(SEARCH("columnar",O39,1)),ISNUMBER(SEARCH("solid",O39,1)),ISNUMBER(SEARCH("tall",N39,1)),ISNUMBER(SEARCH("hobnail",N39,1)),ISNUMBER(SEARCH("cribriform",N39,1)),ISNUMBER(SEARCH("diffuse",N39,1)),ISNUMBER(SEARCH("columnar",N39,1)),ISNUMBER(SEARCH("solid",N39,1)),AND(ISNUMBER(SEARCH("papillary",N39,1)),S39="positive"),AND(AND(ISNUMBER(J39),J39&gt;=5),M39=""),AND(AND(ISNUMBER(J39),J39&gt;=5),AND(ISNUMBER(M39),M39&gt;=1)),AND(ISNUMBER(SERACH("papillary",N39)),OR(Y39="positive",Z39="positive"), ISNUMBER(SEARCH("BRAF",AB39)))),"intermediate","low"))</f>
        <v>low</v>
      </c>
      <c r="AF39" s="29" t="str">
        <f t="shared" si="2"/>
        <v>2</v>
      </c>
      <c r="AG39" s="29" t="str">
        <f t="shared" si="3"/>
        <v>0</v>
      </c>
      <c r="AH39" s="29" t="str">
        <f t="shared" si="11"/>
        <v>0</v>
      </c>
      <c r="AI39" s="35" t="str">
        <f t="shared" si="12"/>
        <v>I</v>
      </c>
      <c r="AJ39" s="32" t="s">
        <v>713</v>
      </c>
      <c r="AK39" s="34" t="s">
        <v>935</v>
      </c>
      <c r="AL39" s="34" t="s">
        <v>933</v>
      </c>
      <c r="AM39" s="34" t="s">
        <v>936</v>
      </c>
      <c r="AN39" s="34" t="s">
        <v>66</v>
      </c>
      <c r="AO39" s="32">
        <f t="shared" ca="1" si="4"/>
        <v>1</v>
      </c>
      <c r="AP39" s="34">
        <f t="shared" si="5"/>
        <v>1</v>
      </c>
      <c r="AQ39" s="34">
        <f t="shared" si="6"/>
        <v>1</v>
      </c>
      <c r="AR39" s="34">
        <f t="shared" si="7"/>
        <v>1</v>
      </c>
      <c r="AS39" s="35">
        <f t="shared" si="8"/>
        <v>1</v>
      </c>
      <c r="AT39" s="1"/>
    </row>
    <row r="40" spans="1:46">
      <c r="A40" t="str">
        <f>'Model output'!A39</f>
        <v>TCGA-DE-A0Y2</v>
      </c>
      <c r="B40" s="26">
        <v>30</v>
      </c>
      <c r="C40" s="1" t="str">
        <f>IF(OR(ISNUMBER(SEARCH("0",'Model output'!D39)), ISNUMBER(SEARCH("1",'Model output'!D39)), ISNUMBER(SEARCH("1a",'Model output'!D39)), ISNUMBER(SEARCH("1b",'Model output'!D39)), ISNUMBER(SEARCH("2",'Model output'!D39)), ISNUMBER(SEARCH("3",'Model output'!D39)), ISNUMBER(SEARCH("4a",'Model output'!D39)), ISNUMBER(SEARCH("4b",'Model output'!D39))), IF(ISNUMBER(SEARCH("pT",'Model output'!D39)),IF(OR(ISNUMBER(SEARCH("a",'Model output'!D39)),ISNUMBER(SEARCH("b",'Model output'!D39))),MID(SUBSTITUTE('Model output'!D39," ",""),SEARCH("pT",'Model output'!D39)+2,2),MID(SUBSTITUTE('Model output'!D39," ",""),SEARCH("pT",'Model output'!D39)+2,1)),IF(ISNUMBER(SEARCH("T",'Model output'!D39)),IF(OR(ISNUMBER(SEARCH("a",'Model output'!D39)),ISNUMBER(SEARCH("b",'Model output'!D39))),MID(SUBSTITUTE('Model output'!D39," ",""),SEARCH("T",'Model output'!D39)+1,2),MID(SUBSTITUTE('Model output'!D39," ",""),SEARCH("T",'Model output'!D39)+1,1)),SUBSTITUTE('Model output'!D39," ",""))),"")</f>
        <v>2</v>
      </c>
      <c r="D40" s="1" t="str">
        <f>IF(ISNUMBER(SEARCH("lymph node",'Model output'!E39)),"1", IF(AND('Model output'!E39&lt;&gt;"",ISNUMBER('Model output'!E39),'Model output'!E39&gt;0),"1",IF(OR(ISNUMBER(SEARCH("0",'Model output'!E39)), ISNUMBER(SEARCH("1",'Model output'!E39)), ISNUMBER(SEARCH("1a",'Model output'!E39)), ISNUMBER(SEARCH("1b",'Model output'!E39)), ISNUMBER(SEARCH("X",'Model output'!E39))), IF(ISNUMBER(SEARCH("pN",'Model output'!E39)),IF(OR(ISNUMBER(SEARCH("a",'Model output'!E39)),ISNUMBER(SEARCH("b",'Model output'!E39))),MID(SUBSTITUTE('Model output'!E39," ",""),SEARCH("pN",'Model output'!E39)+2,2),MID(SUBSTITUTE('Model output'!E39," ",""),SEARCH("pN",'Model output'!E39)+2,1)),IF(ISNUMBER(SEARCH("N",'Model output'!E39)),IF(OR(ISNUMBER(SEARCH("a",'Model output'!E39)),ISNUMBER(SEARCH("b",'Model output'!E39))),MID(SUBSTITUTE('Model output'!E39," ",""),SEARCH("N",'Model output'!E39)+1,2),MID(SUBSTITUTE('Model output'!E39," ",""),SEARCH("N",'Model output'!E39)+1,1)),SUBSTITUTE('Model output'!E39," ",""))),"")))</f>
        <v>1a</v>
      </c>
      <c r="E40" s="1" t="str">
        <f>IF(OR(ISNUMBER(SEARCH("Not applicable",'Model output'!F39)), ISNUMBER(SEARCH("N/A",'Model output'!F39))),"0",IF(OR(ISNUMBER(SEARCH("0",'Model output'!F39)), ISNUMBER(SEARCH("1",'Model output'!F39)), ISNUMBER(SEARCH("X",'Model output'!F39))), IF(ISNUMBER(SEARCH("pM",'Model output'!F39)),MID(SUBSTITUTE('Model output'!F39," ",""),SEARCH("pM",'Model output'!F39)+2,1),IF(ISNUMBER(SEARCH("M",'Model output'!F39)),MID(SUBSTITUTE('Model output'!F39," ",""),SEARCH("M",'Model output'!F39)+1,1),SUBSTITUTE('Model output'!F39," ",""))),""))</f>
        <v>X</v>
      </c>
      <c r="F40" t="str">
        <f t="shared" si="9"/>
        <v>positive</v>
      </c>
      <c r="G40" t="str">
        <f>IF(OR('Model output'!G39="",AND(ISNUMBER('Model output'!J39),'Model output'!J39&lt;1)),"",IF(OR(ISNUMBER(SEARCH("lateral",'Model output'!G39)),ISNUMBER(SEARCH("cervical",'Model output'!G39)),ISNUMBER(SEARCH("jugular",'Model output'!G39)),ISNUMBER(SEARCH("left neck",'Model output'!G39)),ISNUMBER(SEARCH("left anterior neck",'Model output'!G39)),ISNUMBER(SEARCH("left posterior neck",'Model output'!G39)),ISNUMBER(SEARCH("right neck",'Model output'!G39)),ISNUMBER(SEARCH("right anterior neck",'Model output'!G39)),ISNUMBER(SEARCH("right posterior neck",'Model output'!G39)),AND(ISNUMBER(SEARCH("level",'Model output'!G39)),OR(,ISNUMBER(SEARCH("II",'Model output'!G39)),ISNUMBER(SEARCH("two",'Model output'!G39)),AND(ISNUMBER(SEARCH("2",'Model output'!G39)),NOT(ISNUMBER(SEARCH("1 of 2",'Model output'!G39)))),ISNUMBER(SEARCH("III",'Model output'!G39)),AND(ISNUMBER(SEARCH("three",'Model output'!G39)),NOT(ISNUMBER(SEARCH("#3 (three)",'Model output'!G39)))),AND(ISNUMBER(SEARCH("3",'Model output'!G39)),NOT(ISNUMBER(SEARCH("#3 (three)",'Model output'!G39)))),ISNUMBER(SEARCH("IV",'Model output'!G39)),ISNUMBER(SEARCH("four",'Model output'!G39)),ISNUMBER(SEARCH("4",'Model output'!G39)),ISNUMBER(SEARCH("V ",'Model output'!G39)),ISNUMBER(SEARCH("five",'Model output'!G39)),ISNUMBER(SEARCH("5",'Model output'!G39))))), "lateral", "central"))</f>
        <v>lateral</v>
      </c>
      <c r="H40" t="str">
        <f>IF('Model output'!H39="","negative",IF(OR(ISNUMBER(SEARCH("lymph node",'Model output'!H39)),ISNUMBER(SEARCH("gland",'Model output'!H39)),ISNUMBER(SEARCH("lobe",'Model output'!H39)),ISNUMBER(SEARCH("isthmus",'Model output'!H39)),ISNUMBER(SEARCH("mediastinum",'Model output'!H39)),ISNUMBER(SEARCH("Not mentioned",'Model output'!H39)), ISNUMBER(SEARCH("Not applicable",'Model output'!H39)), ISNUMBER(SEARCH("paratracheal",'Model output'!H39)),ISNUMBER(SEARCH("fibroadipose tissue",'Model output'!H39)),ISNUMBER(SEARCH("thyroid node",'Model output'!H39)),ISNUMBER(SEARCH("skeletal muscle",'Model output'!H39)),ISNUMBER(SEARCH("right",'Model output'!H39)),ISNUMBER(SEARCH("left",'Model output'!H39)),ISNUMBER(SEARCH("Not specified",'Model output'!H39)),ISNUMBER(SEARCH("N/A",'Model output'!H39))),"negative","positive"))</f>
        <v>negative</v>
      </c>
      <c r="I40">
        <f>IF(OR('Model output'!I39="",'Model output'!I39="Not answered",'Model output'!I39="Not mentioned"),"",IF(ISNUMBER('Model output'!I39),'Model output'!I39,1))</f>
        <v>10</v>
      </c>
      <c r="J40">
        <f>IF(OR('Model output'!J39="",'Model output'!J39="Not answered",'Model output'!J39="Not mentioned"),"",IF(AND(ISNUMBER('Model output'!J39),'Model output'!J39&lt;=I40),'Model output'!J39,IF(AND(ISNUMBER('Model output'!J39), 'Model output'!J39&gt;=DATE(2024,1,1)), MIN(DAY('Model output'!J39), MONTH('Model output'!J39), YEAR('Model output'!J39)), IF(ISNUMBER(SEARCH("0/",'Model output'!J39)),0,IF(ISNUMBER(SEARCH("/",'Model output'!J39)), VALUE(LEFT('Model output'!J39, SEARCH("/",'Model output'!J39)-1)),1)))))</f>
        <v>5</v>
      </c>
      <c r="K40" t="str" cm="1">
        <f t="array" ref="K40">IF(COUNT(FIND({0,1,2,3,4,5,6,7,8,9},'Model output'!K39))&gt;0,'Model output'!K39,"")</f>
        <v>5 mm</v>
      </c>
      <c r="L40" s="8" t="str">
        <f t="shared" si="1"/>
        <v>5mm</v>
      </c>
      <c r="M40" cm="1">
        <f t="array" ref="M40">IF(L40="","",IF(ISNUMBER(SEARCH("cm",L40)),MAX(VALUE(SUBSTITUTE(_xlfn.FILTERXML("&lt;t&gt;&lt;s&gt;"&amp;SUBSTITUTE(L40,",","&lt;/s&gt;&lt;s&gt;")&amp;"&lt;/s&gt;&lt;/t&gt;","//s"),"cm",""))),MAX(VALUE(SUBSTITUTE(_xlfn.FILTERXML("&lt;t&gt;&lt;s&gt;"&amp;SUBSTITUTE(L40,",","&lt;/s&gt;&lt;s&gt;")&amp;"&lt;/s&gt;&lt;/t&gt;","//s"),"mm","")))/10))</f>
        <v>0.5</v>
      </c>
      <c r="N40" t="str">
        <f>IF('Model output'!L39="","",'Model output'!L39)</f>
        <v>papillary</v>
      </c>
      <c r="O40" t="str">
        <f>IF('Model output'!M39="","",'Model output'!M39)</f>
        <v/>
      </c>
      <c r="P40" t="str">
        <f>IF('Model output'!N39="","",'Model output'!N39)</f>
        <v>2.4 x 2.2 x 1.3 cm</v>
      </c>
      <c r="Q40" t="str">
        <f t="shared" si="10"/>
        <v>2.4,2.2,1.3cm</v>
      </c>
      <c r="R40" cm="1">
        <f t="array" ref="R40">IF(Q40="","",IF(ISNUMBER(SEARCH("cm",Q40)),MAX(VALUE(SUBSTITUTE(_xlfn.FILTERXML("&lt;t&gt;&lt;s&gt;"&amp;SUBSTITUTE(Q40,",","&lt;/s&gt;&lt;s&gt;")&amp;"&lt;/s&gt;&lt;/t&gt;","//s"),"cm",""))),MAX(VALUE(SUBSTITUTE(_xlfn.FILTERXML("&lt;t&gt;&lt;s&gt;"&amp;SUBSTITUTE(Q40,",","&lt;/s&gt;&lt;s&gt;")&amp;"&lt;/s&gt;&lt;/t&gt;","//s"),"mm","")))/10))</f>
        <v>2.4</v>
      </c>
      <c r="S40" t="str">
        <f>IF(OR('Model output'!P39="",ISNUMBER(SEARCH("Not identified", 'Model output'!P39)),ISNUMBER(SEARCH("Absent",'Model output'!P39)),AND(ISNUMBER(SEARCH("No",'Model output'!P39)),NOT(ISNUMBER(SEARCH("diagnostic",'Model output'!P39)))),ISNUMBER(SEARCH("Negative",'Model output'!P39))),"negative","positive")</f>
        <v>negative</v>
      </c>
      <c r="T40">
        <f>IF('Model output'!O39="","",'Model output'!O39)</f>
        <v>1</v>
      </c>
      <c r="U40" t="str">
        <f>IF('Model output'!Q39&lt;&gt;"",'Model output'!Q39,IF('Classification result'!S40="positive",IF(ISNUMBER(SEARCH("single",'Model output'!P39)),1,IF(OR(ISNUMBER(SEARCH("&lt;4",'Model output'!P39)),ISNUMBER(SEARCH("&lt; 4",'Model output'!P39)),ISNUMBER(SEARCH("less than 4",'Model output'!P39))),"&lt;4",IF(OR(ISNUMBER(SEARCH("&gt;4",'Model output'!P39)),ISNUMBER(SEARCH("&gt; 4",'Model output'!P39)),ISNUMBER(SEARCH("4 or more",'Model output'!P39))),"&gt;4",""))), ""))</f>
        <v/>
      </c>
      <c r="V40" t="str">
        <f>IF(S40="negative","",IF(OR(ISNUMBER(SEARCH("Focal",'Model output'!P39)),'Classification result'!U40&lt;4,ISNUMBER(SEARCH("Focal",'Classification result'!U40)),ISNUMBER(SEARCH("&lt;4",'Classification result'!U40)),ISNUMBER(SEARCH("&lt; 4",'Classification result'!U40))),"minimal", IF(OR(ISNUMBER(SEARCH("Extensive",'Model output'!P39)),ISNUMBER(SEARCH("Extensive",'Classification result'!U40)),ISNUMBER(SEARCH("&gt;4",'Classification result'!U40)),ISNUMBER(SEARCH("&gt; 4",'Classification result'!U40)),ISNUMBER(SEARCH("4 or more",'Classification result'!U40))),"extensive","")))</f>
        <v/>
      </c>
      <c r="W40" t="str">
        <f>IF(OR('Model output'!R39="",ISNUMBER(SEARCH("Not identified", 'Model output'!R39)),ISNUMBER(SEARCH("Absent",'Model output'!R39)),ISNUMBER(SEARCH("No",'Model output'!R39)),ISNUMBER(SEARCH("Negative",'Model output'!R39)),ISNUMBER(SEARCH("None seen",'Model output'!R39)),ISNUMBER(SEARCH("Free",'Model output'!R39)),ISNUMBER(SEARCH("Cannot be assessed",'Model output'!R39))),"negative","positive")</f>
        <v>negative</v>
      </c>
      <c r="X40" s="15" t="str">
        <f>IF('Model output'!S39="","",'Model output'!S39)</f>
        <v>Not identified</v>
      </c>
      <c r="Y40" t="str">
        <f>IF(OR('Model output'!S39="",ISNUMBER(SEARCH("Absent",'Model output'!S39)),ISNUMBER(SEARCH("Not identified",'Model output'!S39)),AND(ISNUMBER(SEARCH("No",'Model output'!S39)),NOT(ISNUMBER(SEARCH("carcinoma",'Model output'!S39)))),ISNUMBER(SEARCH("confined to the thyroid",'Model output'!S39)),ISNUMBER(SEARCH("negative",'Model output'!S39))),"negative",IF(Z40="positive","gETE", "positive"))</f>
        <v>negative</v>
      </c>
      <c r="Z40" t="str">
        <f>IF(OR('Model output'!S39="",ISNUMBER(SEARCH("Absent",'Model output'!S39)),ISNUMBER(SEARCH("Not identified",'Model output'!S39)),ISNUMBER(SEARCH("No",'Model output'!S39)),ISNUMBER(SEARCH("Minimal",'Model output'!S39)),ISNUMBER(SEARCH("negative",'Model output'!S39))),"negative",IF(OR(ISNUMBER(SEARCH("extensive",X40)),ISNUMBER(SEARCH("skeletal muscle",X40)),ISNUMBER(SEARCH("larynx",X40)),ISNUMBER(SEARCH("trachea",X40)),ISNUMBER(SEARCH("esophagus",X40)),ISNUMBER(SEARCH("recurrent laryngeal nerve",X40))),"positive","negative"))</f>
        <v>negative</v>
      </c>
      <c r="AA40" t="str">
        <f>IF('Model output'!T39="","",IF('Model output'!T39="Not mentioned", "No", "Yes"))</f>
        <v/>
      </c>
      <c r="AB40" t="str">
        <f>IF(AA40&lt;&gt;"Yes","",IF(OR('Model output'!U39="",ISNUMBER(SEARCH("Not identified",'Model output'!U39))),"",'Model output'!U39))</f>
        <v/>
      </c>
      <c r="AC40" s="1" t="str">
        <f>IF(OR('Model output'!V39="", 'Model output'!V39="No", AND(ISERROR(SEARCH("Positive",'Model output'!V39)), ISNUMBER(SEARCH("Negative",'Model output'!V39))), AND(ISNUMBER(SEARCH("Uninvolved",'Model output'!V39)),NOT(ISNUMBER(SEARCH("margins involved",'Model output'!V39)))), ISNUMBER(SEARCH("not involved",'Model output'!V39)), ISNUMBER(SEARCH("None",'Model output'!V39)), ISNUMBER(SEARCH("Free",'Model output'!V39)), ISNUMBER(SEARCH("1 mm",'Model output'!V39)), ISNUMBER(SEARCH("0.1 CM",'Model output'!V39)), ISNUMBER(SEARCH("less than 0.2 mm",'Model output'!V39)), ISNUMBER(SEARCH("less than 0.5 mm",'Model output'!V39)), ISNUMBER(SEARCH("less than 1.0 mm",'Model output'!V39)), ISNUMBER(SEARCH("noted very close",'Model output'!V39)), ISNUMBER(SEARCH("abut",'Model output'!V39)), ISNUMBER(SEARCH("not mentioned",'Model output'!V39)), ISNUMBER(SEARCH("Cannot be assessed",'Model output'!V39)), ISNUMBER(SEARCH("Lymphocyte invasion - present",'Model output'!V39)), ISNUMBER(SEARCH("capsule",'Model output'!V39))), "negative", "positive")</f>
        <v>negative</v>
      </c>
      <c r="AE40" s="28" t="str" cm="1">
        <f t="array" aca="1" ref="AE40" ca="1">IF(OR(AC40="positive",Z40="positive",AND(OR(ISNUMBER(SEARCH("Follicular carcinoma",N40)),ISNUMBER(SEARCH("Follicular thyroid carcinoma",N40))),V40="extensive"),AND(AND(ISNUMBER(J40),J40&gt;0),AND(ISNUMBER(M40),M40&gt;3)),OR(H40="positive",AH40=1)),"high",IF(OR(ISNUMBER(SEARCH("lateral",G40,1)),ISNUMBER(SEARCH("positive",Y40,1)),ISNUMBER(SEARCH("tall",O40,1)),ISNUMBER(SEARCH("hobnail",O40,1)),ISNUMBER(SEARCH("cribriform",O40,1)),ISNUMBER(SEARCH("diffuse",O40,1)),ISNUMBER(SEARCH("columnar",O40,1)),ISNUMBER(SEARCH("solid",O40,1)),ISNUMBER(SEARCH("tall",N40,1)),ISNUMBER(SEARCH("hobnail",N40,1)),ISNUMBER(SEARCH("cribriform",N40,1)),ISNUMBER(SEARCH("diffuse",N40,1)),ISNUMBER(SEARCH("columnar",N40,1)),ISNUMBER(SEARCH("solid",N40,1)),AND(ISNUMBER(SEARCH("papillary",N40,1)),S40="positive"),AND(AND(ISNUMBER(J40),J40&gt;=5),M40=""),AND(AND(ISNUMBER(J40),J40&gt;=5),AND(ISNUMBER(M40),M40&gt;=1)),AND(ISNUMBER(SERACH("papillary",N40)),OR(Y40="positive",Z40="positive"), ISNUMBER(SEARCH("BRAF",AB40)))),"intermediate","low"))</f>
        <v>intermediate</v>
      </c>
      <c r="AF40" s="29" t="str">
        <f t="shared" si="2"/>
        <v>2</v>
      </c>
      <c r="AG40" s="29" t="str">
        <f t="shared" si="3"/>
        <v>1b</v>
      </c>
      <c r="AH40" s="29" t="str">
        <f t="shared" si="11"/>
        <v>0</v>
      </c>
      <c r="AI40" s="35" t="str">
        <f t="shared" si="12"/>
        <v>I</v>
      </c>
      <c r="AJ40" s="32" t="s">
        <v>714</v>
      </c>
      <c r="AK40" s="34" t="s">
        <v>935</v>
      </c>
      <c r="AL40" s="34" t="s">
        <v>617</v>
      </c>
      <c r="AM40" s="34" t="s">
        <v>936</v>
      </c>
      <c r="AN40" s="34" t="s">
        <v>66</v>
      </c>
      <c r="AO40" s="32">
        <f t="shared" ca="1" si="4"/>
        <v>1</v>
      </c>
      <c r="AP40" s="34">
        <f t="shared" si="5"/>
        <v>1</v>
      </c>
      <c r="AQ40" s="34">
        <f t="shared" si="6"/>
        <v>0</v>
      </c>
      <c r="AR40" s="34">
        <f t="shared" si="7"/>
        <v>1</v>
      </c>
      <c r="AS40" s="35">
        <f t="shared" si="8"/>
        <v>1</v>
      </c>
      <c r="AT40" s="1"/>
    </row>
    <row r="41" spans="1:46">
      <c r="A41" t="str">
        <f>'Model output'!A40</f>
        <v>TCGA-DE-A2OL</v>
      </c>
      <c r="B41" s="26">
        <v>44</v>
      </c>
      <c r="C41" s="1" t="str">
        <f>IF(OR(ISNUMBER(SEARCH("0",'Model output'!D40)), ISNUMBER(SEARCH("1",'Model output'!D40)), ISNUMBER(SEARCH("1a",'Model output'!D40)), ISNUMBER(SEARCH("1b",'Model output'!D40)), ISNUMBER(SEARCH("2",'Model output'!D40)), ISNUMBER(SEARCH("3",'Model output'!D40)), ISNUMBER(SEARCH("4a",'Model output'!D40)), ISNUMBER(SEARCH("4b",'Model output'!D40))), IF(ISNUMBER(SEARCH("pT",'Model output'!D40)),IF(OR(ISNUMBER(SEARCH("a",'Model output'!D40)),ISNUMBER(SEARCH("b",'Model output'!D40))),MID(SUBSTITUTE('Model output'!D40," ",""),SEARCH("pT",'Model output'!D40)+2,2),MID(SUBSTITUTE('Model output'!D40," ",""),SEARCH("pT",'Model output'!D40)+2,1)),IF(ISNUMBER(SEARCH("T",'Model output'!D40)),IF(OR(ISNUMBER(SEARCH("a",'Model output'!D40)),ISNUMBER(SEARCH("b",'Model output'!D40))),MID(SUBSTITUTE('Model output'!D40," ",""),SEARCH("T",'Model output'!D40)+1,2),MID(SUBSTITUTE('Model output'!D40," ",""),SEARCH("T",'Model output'!D40)+1,1)),SUBSTITUTE('Model output'!D40," ",""))),"")</f>
        <v>2</v>
      </c>
      <c r="D41" s="1" t="str">
        <f>IF(ISNUMBER(SEARCH("lymph node",'Model output'!E40)),"1", IF(AND('Model output'!E40&lt;&gt;"",ISNUMBER('Model output'!E40),'Model output'!E40&gt;0),"1",IF(OR(ISNUMBER(SEARCH("0",'Model output'!E40)), ISNUMBER(SEARCH("1",'Model output'!E40)), ISNUMBER(SEARCH("1a",'Model output'!E40)), ISNUMBER(SEARCH("1b",'Model output'!E40)), ISNUMBER(SEARCH("X",'Model output'!E40))), IF(ISNUMBER(SEARCH("pN",'Model output'!E40)),IF(OR(ISNUMBER(SEARCH("a",'Model output'!E40)),ISNUMBER(SEARCH("b",'Model output'!E40))),MID(SUBSTITUTE('Model output'!E40," ",""),SEARCH("pN",'Model output'!E40)+2,2),MID(SUBSTITUTE('Model output'!E40," ",""),SEARCH("pN",'Model output'!E40)+2,1)),IF(ISNUMBER(SEARCH("N",'Model output'!E40)),IF(OR(ISNUMBER(SEARCH("a",'Model output'!E40)),ISNUMBER(SEARCH("b",'Model output'!E40))),MID(SUBSTITUTE('Model output'!E40," ",""),SEARCH("N",'Model output'!E40)+1,2),MID(SUBSTITUTE('Model output'!E40," ",""),SEARCH("N",'Model output'!E40)+1,1)),SUBSTITUTE('Model output'!E40," ",""))),"")))</f>
        <v>x</v>
      </c>
      <c r="E41" s="1" t="str">
        <f>IF(OR(ISNUMBER(SEARCH("Not applicable",'Model output'!F40)), ISNUMBER(SEARCH("N/A",'Model output'!F40))),"0",IF(OR(ISNUMBER(SEARCH("0",'Model output'!F40)), ISNUMBER(SEARCH("1",'Model output'!F40)), ISNUMBER(SEARCH("X",'Model output'!F40))), IF(ISNUMBER(SEARCH("pM",'Model output'!F40)),MID(SUBSTITUTE('Model output'!F40," ",""),SEARCH("pM",'Model output'!F40)+2,1),IF(ISNUMBER(SEARCH("M",'Model output'!F40)),MID(SUBSTITUTE('Model output'!F40," ",""),SEARCH("M",'Model output'!F40)+1,1),SUBSTITUTE('Model output'!F40," ",""))),""))</f>
        <v>X</v>
      </c>
      <c r="F41" t="str">
        <f t="shared" si="9"/>
        <v>negative</v>
      </c>
      <c r="G41" t="str">
        <f>IF(OR('Model output'!G40="",AND(ISNUMBER('Model output'!J40),'Model output'!J40&lt;1)),"",IF(OR(ISNUMBER(SEARCH("lateral",'Model output'!G40)),ISNUMBER(SEARCH("cervical",'Model output'!G40)),ISNUMBER(SEARCH("jugular",'Model output'!G40)),ISNUMBER(SEARCH("left neck",'Model output'!G40)),ISNUMBER(SEARCH("left anterior neck",'Model output'!G40)),ISNUMBER(SEARCH("left posterior neck",'Model output'!G40)),ISNUMBER(SEARCH("right neck",'Model output'!G40)),ISNUMBER(SEARCH("right anterior neck",'Model output'!G40)),ISNUMBER(SEARCH("right posterior neck",'Model output'!G40)),AND(ISNUMBER(SEARCH("level",'Model output'!G40)),OR(,ISNUMBER(SEARCH("II",'Model output'!G40)),ISNUMBER(SEARCH("two",'Model output'!G40)),AND(ISNUMBER(SEARCH("2",'Model output'!G40)),NOT(ISNUMBER(SEARCH("1 of 2",'Model output'!G40)))),ISNUMBER(SEARCH("III",'Model output'!G40)),AND(ISNUMBER(SEARCH("three",'Model output'!G40)),NOT(ISNUMBER(SEARCH("#3 (three)",'Model output'!G40)))),AND(ISNUMBER(SEARCH("3",'Model output'!G40)),NOT(ISNUMBER(SEARCH("#3 (three)",'Model output'!G40)))),ISNUMBER(SEARCH("IV",'Model output'!G40)),ISNUMBER(SEARCH("four",'Model output'!G40)),ISNUMBER(SEARCH("4",'Model output'!G40)),ISNUMBER(SEARCH("V ",'Model output'!G40)),ISNUMBER(SEARCH("five",'Model output'!G40)),ISNUMBER(SEARCH("5",'Model output'!G40))))), "lateral", "central"))</f>
        <v/>
      </c>
      <c r="H41" t="str">
        <f>IF('Model output'!H40="","negative",IF(OR(ISNUMBER(SEARCH("lymph node",'Model output'!H40)),ISNUMBER(SEARCH("gland",'Model output'!H40)),ISNUMBER(SEARCH("lobe",'Model output'!H40)),ISNUMBER(SEARCH("isthmus",'Model output'!H40)),ISNUMBER(SEARCH("mediastinum",'Model output'!H40)),ISNUMBER(SEARCH("Not mentioned",'Model output'!H40)), ISNUMBER(SEARCH("Not applicable",'Model output'!H40)), ISNUMBER(SEARCH("paratracheal",'Model output'!H40)),ISNUMBER(SEARCH("fibroadipose tissue",'Model output'!H40)),ISNUMBER(SEARCH("thyroid node",'Model output'!H40)),ISNUMBER(SEARCH("skeletal muscle",'Model output'!H40)),ISNUMBER(SEARCH("right",'Model output'!H40)),ISNUMBER(SEARCH("left",'Model output'!H40)),ISNUMBER(SEARCH("Not specified",'Model output'!H40)),ISNUMBER(SEARCH("N/A",'Model output'!H40))),"negative","positive"))</f>
        <v>negative</v>
      </c>
      <c r="I41">
        <f>IF(OR('Model output'!I40="",'Model output'!I40="Not answered",'Model output'!I40="Not mentioned"),"",IF(ISNUMBER('Model output'!I40),'Model output'!I40,1))</f>
        <v>0</v>
      </c>
      <c r="J41">
        <f>IF(OR('Model output'!J40="",'Model output'!J40="Not answered",'Model output'!J40="Not mentioned"),"",IF(AND(ISNUMBER('Model output'!J40),'Model output'!J40&lt;=I41),'Model output'!J40,IF(AND(ISNUMBER('Model output'!J40), 'Model output'!J40&gt;=DATE(2024,1,1)), MIN(DAY('Model output'!J40), MONTH('Model output'!J40), YEAR('Model output'!J40)), IF(ISNUMBER(SEARCH("0/",'Model output'!J40)),0,IF(ISNUMBER(SEARCH("/",'Model output'!J40)), VALUE(LEFT('Model output'!J40, SEARCH("/",'Model output'!J40)-1)),1)))))</f>
        <v>0</v>
      </c>
      <c r="K41" t="str" cm="1">
        <f t="array" ref="K41">IF(COUNT(FIND({0,1,2,3,4,5,6,7,8,9},'Model output'!K40))&gt;0,'Model output'!K40,"")</f>
        <v/>
      </c>
      <c r="L41" s="8" t="str">
        <f t="shared" si="1"/>
        <v/>
      </c>
      <c r="M41" t="str" cm="1">
        <f t="array" ref="M41">IF(L41="","",IF(ISNUMBER(SEARCH("cm",L41)),MAX(VALUE(SUBSTITUTE(_xlfn.FILTERXML("&lt;t&gt;&lt;s&gt;"&amp;SUBSTITUTE(L41,",","&lt;/s&gt;&lt;s&gt;")&amp;"&lt;/s&gt;&lt;/t&gt;","//s"),"cm",""))),MAX(VALUE(SUBSTITUTE(_xlfn.FILTERXML("&lt;t&gt;&lt;s&gt;"&amp;SUBSTITUTE(L41,",","&lt;/s&gt;&lt;s&gt;")&amp;"&lt;/s&gt;&lt;/t&gt;","//s"),"mm","")))/10))</f>
        <v/>
      </c>
      <c r="N41" t="str">
        <f>IF('Model output'!L40="","",'Model output'!L40)</f>
        <v>papillary thyroid carcinoma</v>
      </c>
      <c r="O41" t="str">
        <f>IF('Model output'!M40="","",'Model output'!M40)</f>
        <v>follicular variant, encapsulated</v>
      </c>
      <c r="P41" t="str">
        <f>IF('Model output'!N40="","",'Model output'!N40)</f>
        <v>2.9 cm</v>
      </c>
      <c r="Q41" t="str">
        <f t="shared" si="10"/>
        <v>2.9cm</v>
      </c>
      <c r="R41" cm="1">
        <f t="array" ref="R41">IF(Q41="","",IF(ISNUMBER(SEARCH("cm",Q41)),MAX(VALUE(SUBSTITUTE(_xlfn.FILTERXML("&lt;t&gt;&lt;s&gt;"&amp;SUBSTITUTE(Q41,",","&lt;/s&gt;&lt;s&gt;")&amp;"&lt;/s&gt;&lt;/t&gt;","//s"),"cm",""))),MAX(VALUE(SUBSTITUTE(_xlfn.FILTERXML("&lt;t&gt;&lt;s&gt;"&amp;SUBSTITUTE(Q41,",","&lt;/s&gt;&lt;s&gt;")&amp;"&lt;/s&gt;&lt;/t&gt;","//s"),"mm","")))/10))</f>
        <v>2.9</v>
      </c>
      <c r="S41" t="str">
        <f>IF(OR('Model output'!P40="",ISNUMBER(SEARCH("Not identified", 'Model output'!P40)),ISNUMBER(SEARCH("Absent",'Model output'!P40)),AND(ISNUMBER(SEARCH("No",'Model output'!P40)),NOT(ISNUMBER(SEARCH("diagnostic",'Model output'!P40)))),ISNUMBER(SEARCH("Negative",'Model output'!P40))),"negative","positive")</f>
        <v>negative</v>
      </c>
      <c r="T41">
        <f>IF('Model output'!O40="","",'Model output'!O40)</f>
        <v>1</v>
      </c>
      <c r="U41" t="str">
        <f>IF('Model output'!Q40&lt;&gt;"",'Model output'!Q40,IF('Classification result'!S41="positive",IF(ISNUMBER(SEARCH("single",'Model output'!P40)),1,IF(OR(ISNUMBER(SEARCH("&lt;4",'Model output'!P40)),ISNUMBER(SEARCH("&lt; 4",'Model output'!P40)),ISNUMBER(SEARCH("less than 4",'Model output'!P40))),"&lt;4",IF(OR(ISNUMBER(SEARCH("&gt;4",'Model output'!P40)),ISNUMBER(SEARCH("&gt; 4",'Model output'!P40)),ISNUMBER(SEARCH("4 or more",'Model output'!P40))),"&gt;4",""))), ""))</f>
        <v/>
      </c>
      <c r="V41" t="str">
        <f>IF(S41="negative","",IF(OR(ISNUMBER(SEARCH("Focal",'Model output'!P40)),'Classification result'!U41&lt;4,ISNUMBER(SEARCH("Focal",'Classification result'!U41)),ISNUMBER(SEARCH("&lt;4",'Classification result'!U41)),ISNUMBER(SEARCH("&lt; 4",'Classification result'!U41))),"minimal", IF(OR(ISNUMBER(SEARCH("Extensive",'Model output'!P40)),ISNUMBER(SEARCH("Extensive",'Classification result'!U41)),ISNUMBER(SEARCH("&gt;4",'Classification result'!U41)),ISNUMBER(SEARCH("&gt; 4",'Classification result'!U41)),ISNUMBER(SEARCH("4 or more",'Classification result'!U41))),"extensive","")))</f>
        <v/>
      </c>
      <c r="W41" t="str">
        <f>IF(OR('Model output'!R40="",ISNUMBER(SEARCH("Not identified", 'Model output'!R40)),ISNUMBER(SEARCH("Absent",'Model output'!R40)),ISNUMBER(SEARCH("No",'Model output'!R40)),ISNUMBER(SEARCH("Negative",'Model output'!R40)),ISNUMBER(SEARCH("None seen",'Model output'!R40)),ISNUMBER(SEARCH("Free",'Model output'!R40)),ISNUMBER(SEARCH("Cannot be assessed",'Model output'!R40))),"negative","positive")</f>
        <v>negative</v>
      </c>
      <c r="X41" s="15" t="str">
        <f>IF('Model output'!S40="","",'Model output'!S40)</f>
        <v>Negative</v>
      </c>
      <c r="Y41" t="str">
        <f>IF(OR('Model output'!S40="",ISNUMBER(SEARCH("Absent",'Model output'!S40)),ISNUMBER(SEARCH("Not identified",'Model output'!S40)),AND(ISNUMBER(SEARCH("No",'Model output'!S40)),NOT(ISNUMBER(SEARCH("carcinoma",'Model output'!S40)))),ISNUMBER(SEARCH("confined to the thyroid",'Model output'!S40)),ISNUMBER(SEARCH("negative",'Model output'!S40))),"negative",IF(Z41="positive","gETE", "positive"))</f>
        <v>negative</v>
      </c>
      <c r="Z41" t="str">
        <f>IF(OR('Model output'!S40="",ISNUMBER(SEARCH("Absent",'Model output'!S40)),ISNUMBER(SEARCH("Not identified",'Model output'!S40)),ISNUMBER(SEARCH("No",'Model output'!S40)),ISNUMBER(SEARCH("Minimal",'Model output'!S40)),ISNUMBER(SEARCH("negative",'Model output'!S40))),"negative",IF(OR(ISNUMBER(SEARCH("extensive",X41)),ISNUMBER(SEARCH("skeletal muscle",X41)),ISNUMBER(SEARCH("larynx",X41)),ISNUMBER(SEARCH("trachea",X41)),ISNUMBER(SEARCH("esophagus",X41)),ISNUMBER(SEARCH("recurrent laryngeal nerve",X41))),"positive","negative"))</f>
        <v>negative</v>
      </c>
      <c r="AA41" t="str">
        <f>IF('Model output'!T40="","",IF('Model output'!T40="Not mentioned", "No", "Yes"))</f>
        <v/>
      </c>
      <c r="AB41" t="str">
        <f>IF(AA41&lt;&gt;"Yes","",IF(OR('Model output'!U40="",ISNUMBER(SEARCH("Not identified",'Model output'!U40))),"",'Model output'!U40))</f>
        <v/>
      </c>
      <c r="AC41" s="1" t="str">
        <f>IF(OR('Model output'!V40="", 'Model output'!V40="No", AND(ISERROR(SEARCH("Positive",'Model output'!V40)), ISNUMBER(SEARCH("Negative",'Model output'!V40))), AND(ISNUMBER(SEARCH("Uninvolved",'Model output'!V40)),NOT(ISNUMBER(SEARCH("margins involved",'Model output'!V40)))), ISNUMBER(SEARCH("not involved",'Model output'!V40)), ISNUMBER(SEARCH("None",'Model output'!V40)), ISNUMBER(SEARCH("Free",'Model output'!V40)), ISNUMBER(SEARCH("1 mm",'Model output'!V40)), ISNUMBER(SEARCH("0.1 CM",'Model output'!V40)), ISNUMBER(SEARCH("less than 0.2 mm",'Model output'!V40)), ISNUMBER(SEARCH("less than 0.5 mm",'Model output'!V40)), ISNUMBER(SEARCH("less than 1.0 mm",'Model output'!V40)), ISNUMBER(SEARCH("noted very close",'Model output'!V40)), ISNUMBER(SEARCH("abut",'Model output'!V40)), ISNUMBER(SEARCH("not mentioned",'Model output'!V40)), ISNUMBER(SEARCH("Cannot be assessed",'Model output'!V40)), ISNUMBER(SEARCH("Lymphocyte invasion - present",'Model output'!V40)), ISNUMBER(SEARCH("capsule",'Model output'!V40))), "negative", "positive")</f>
        <v>negative</v>
      </c>
      <c r="AE41" s="28" t="str" cm="1">
        <f t="array" aca="1" ref="AE41" ca="1">IF(OR(AC41="positive",Z41="positive",AND(OR(ISNUMBER(SEARCH("Follicular carcinoma",N41)),ISNUMBER(SEARCH("Follicular thyroid carcinoma",N41))),V41="extensive"),AND(AND(ISNUMBER(J41),J41&gt;0),AND(ISNUMBER(M41),M41&gt;3)),OR(H41="positive",AH41=1)),"high",IF(OR(ISNUMBER(SEARCH("lateral",G41,1)),ISNUMBER(SEARCH("positive",Y41,1)),ISNUMBER(SEARCH("tall",O41,1)),ISNUMBER(SEARCH("hobnail",O41,1)),ISNUMBER(SEARCH("cribriform",O41,1)),ISNUMBER(SEARCH("diffuse",O41,1)),ISNUMBER(SEARCH("columnar",O41,1)),ISNUMBER(SEARCH("solid",O41,1)),ISNUMBER(SEARCH("tall",N41,1)),ISNUMBER(SEARCH("hobnail",N41,1)),ISNUMBER(SEARCH("cribriform",N41,1)),ISNUMBER(SEARCH("diffuse",N41,1)),ISNUMBER(SEARCH("columnar",N41,1)),ISNUMBER(SEARCH("solid",N41,1)),AND(ISNUMBER(SEARCH("papillary",N41,1)),S41="positive"),AND(AND(ISNUMBER(J41),J41&gt;=5),M41=""),AND(AND(ISNUMBER(J41),J41&gt;=5),AND(ISNUMBER(M41),M41&gt;=1)),AND(ISNUMBER(SERACH("papillary",N41)),OR(Y41="positive",Z41="positive"), ISNUMBER(SEARCH("BRAF",AB41)))),"intermediate","low"))</f>
        <v>low</v>
      </c>
      <c r="AF41" s="29" t="str">
        <f t="shared" si="2"/>
        <v>2</v>
      </c>
      <c r="AG41" s="29" t="str">
        <f t="shared" si="3"/>
        <v>0</v>
      </c>
      <c r="AH41" s="29" t="str">
        <f t="shared" si="11"/>
        <v>0</v>
      </c>
      <c r="AI41" s="35" t="str">
        <f t="shared" si="12"/>
        <v>I</v>
      </c>
      <c r="AJ41" s="32" t="s">
        <v>713</v>
      </c>
      <c r="AK41" s="34" t="s">
        <v>935</v>
      </c>
      <c r="AL41" s="34" t="s">
        <v>936</v>
      </c>
      <c r="AM41" s="34" t="s">
        <v>936</v>
      </c>
      <c r="AN41" s="34" t="s">
        <v>66</v>
      </c>
      <c r="AO41" s="32">
        <f t="shared" ca="1" si="4"/>
        <v>1</v>
      </c>
      <c r="AP41" s="34">
        <f t="shared" si="5"/>
        <v>1</v>
      </c>
      <c r="AQ41" s="34">
        <f t="shared" si="6"/>
        <v>1</v>
      </c>
      <c r="AR41" s="34">
        <f t="shared" si="7"/>
        <v>1</v>
      </c>
      <c r="AS41" s="35">
        <f t="shared" si="8"/>
        <v>1</v>
      </c>
      <c r="AT41" s="1"/>
    </row>
    <row r="42" spans="1:46">
      <c r="A42" t="str">
        <f>'Model output'!A41</f>
        <v>TCGA-DE-A3KN</v>
      </c>
      <c r="B42" s="26">
        <v>49</v>
      </c>
      <c r="C42" s="1" t="str">
        <f>IF(OR(ISNUMBER(SEARCH("0",'Model output'!D41)), ISNUMBER(SEARCH("1",'Model output'!D41)), ISNUMBER(SEARCH("1a",'Model output'!D41)), ISNUMBER(SEARCH("1b",'Model output'!D41)), ISNUMBER(SEARCH("2",'Model output'!D41)), ISNUMBER(SEARCH("3",'Model output'!D41)), ISNUMBER(SEARCH("4a",'Model output'!D41)), ISNUMBER(SEARCH("4b",'Model output'!D41))), IF(ISNUMBER(SEARCH("pT",'Model output'!D41)),IF(OR(ISNUMBER(SEARCH("a",'Model output'!D41)),ISNUMBER(SEARCH("b",'Model output'!D41))),MID(SUBSTITUTE('Model output'!D41," ",""),SEARCH("pT",'Model output'!D41)+2,2),MID(SUBSTITUTE('Model output'!D41," ",""),SEARCH("pT",'Model output'!D41)+2,1)),IF(ISNUMBER(SEARCH("T",'Model output'!D41)),IF(OR(ISNUMBER(SEARCH("a",'Model output'!D41)),ISNUMBER(SEARCH("b",'Model output'!D41))),MID(SUBSTITUTE('Model output'!D41," ",""),SEARCH("T",'Model output'!D41)+1,2),MID(SUBSTITUTE('Model output'!D41," ",""),SEARCH("T",'Model output'!D41)+1,1)),SUBSTITUTE('Model output'!D41," ",""))),"")</f>
        <v>3</v>
      </c>
      <c r="D42" s="1" t="str">
        <f>IF(ISNUMBER(SEARCH("lymph node",'Model output'!E41)),"1", IF(AND('Model output'!E41&lt;&gt;"",ISNUMBER('Model output'!E41),'Model output'!E41&gt;0),"1",IF(OR(ISNUMBER(SEARCH("0",'Model output'!E41)), ISNUMBER(SEARCH("1",'Model output'!E41)), ISNUMBER(SEARCH("1a",'Model output'!E41)), ISNUMBER(SEARCH("1b",'Model output'!E41)), ISNUMBER(SEARCH("X",'Model output'!E41))), IF(ISNUMBER(SEARCH("pN",'Model output'!E41)),IF(OR(ISNUMBER(SEARCH("a",'Model output'!E41)),ISNUMBER(SEARCH("b",'Model output'!E41))),MID(SUBSTITUTE('Model output'!E41," ",""),SEARCH("pN",'Model output'!E41)+2,2),MID(SUBSTITUTE('Model output'!E41," ",""),SEARCH("pN",'Model output'!E41)+2,1)),IF(ISNUMBER(SEARCH("N",'Model output'!E41)),IF(OR(ISNUMBER(SEARCH("a",'Model output'!E41)),ISNUMBER(SEARCH("b",'Model output'!E41))),MID(SUBSTITUTE('Model output'!E41," ",""),SEARCH("N",'Model output'!E41)+1,2),MID(SUBSTITUTE('Model output'!E41," ",""),SEARCH("N",'Model output'!E41)+1,1)),SUBSTITUTE('Model output'!E41," ",""))),"")))</f>
        <v>1b</v>
      </c>
      <c r="E42" s="1" t="str">
        <f>IF(OR(ISNUMBER(SEARCH("Not applicable",'Model output'!F41)), ISNUMBER(SEARCH("N/A",'Model output'!F41))),"0",IF(OR(ISNUMBER(SEARCH("0",'Model output'!F41)), ISNUMBER(SEARCH("1",'Model output'!F41)), ISNUMBER(SEARCH("X",'Model output'!F41))), IF(ISNUMBER(SEARCH("pM",'Model output'!F41)),MID(SUBSTITUTE('Model output'!F41," ",""),SEARCH("pM",'Model output'!F41)+2,1),IF(ISNUMBER(SEARCH("M",'Model output'!F41)),MID(SUBSTITUTE('Model output'!F41," ",""),SEARCH("M",'Model output'!F41)+1,1),SUBSTITUTE('Model output'!F41," ",""))),""))</f>
        <v/>
      </c>
      <c r="F42" t="str">
        <f t="shared" si="9"/>
        <v>positive</v>
      </c>
      <c r="G42" t="str">
        <f>IF(OR('Model output'!G41="",AND(ISNUMBER('Model output'!J41),'Model output'!J41&lt;1)),"",IF(OR(ISNUMBER(SEARCH("lateral",'Model output'!G41)),ISNUMBER(SEARCH("cervical",'Model output'!G41)),ISNUMBER(SEARCH("jugular",'Model output'!G41)),ISNUMBER(SEARCH("left neck",'Model output'!G41)),ISNUMBER(SEARCH("left anterior neck",'Model output'!G41)),ISNUMBER(SEARCH("left posterior neck",'Model output'!G41)),ISNUMBER(SEARCH("right neck",'Model output'!G41)),ISNUMBER(SEARCH("right anterior neck",'Model output'!G41)),ISNUMBER(SEARCH("right posterior neck",'Model output'!G41)),AND(ISNUMBER(SEARCH("level",'Model output'!G41)),OR(,ISNUMBER(SEARCH("II",'Model output'!G41)),ISNUMBER(SEARCH("two",'Model output'!G41)),AND(ISNUMBER(SEARCH("2",'Model output'!G41)),NOT(ISNUMBER(SEARCH("1 of 2",'Model output'!G41)))),ISNUMBER(SEARCH("III",'Model output'!G41)),AND(ISNUMBER(SEARCH("three",'Model output'!G41)),NOT(ISNUMBER(SEARCH("#3 (three)",'Model output'!G41)))),AND(ISNUMBER(SEARCH("3",'Model output'!G41)),NOT(ISNUMBER(SEARCH("#3 (three)",'Model output'!G41)))),ISNUMBER(SEARCH("IV",'Model output'!G41)),ISNUMBER(SEARCH("four",'Model output'!G41)),ISNUMBER(SEARCH("4",'Model output'!G41)),ISNUMBER(SEARCH("V ",'Model output'!G41)),ISNUMBER(SEARCH("five",'Model output'!G41)),ISNUMBER(SEARCH("5",'Model output'!G41))))), "lateral", "central"))</f>
        <v>central</v>
      </c>
      <c r="H42" t="str">
        <f>IF('Model output'!H41="","negative",IF(OR(ISNUMBER(SEARCH("lymph node",'Model output'!H41)),ISNUMBER(SEARCH("gland",'Model output'!H41)),ISNUMBER(SEARCH("lobe",'Model output'!H41)),ISNUMBER(SEARCH("isthmus",'Model output'!H41)),ISNUMBER(SEARCH("mediastinum",'Model output'!H41)),ISNUMBER(SEARCH("Not mentioned",'Model output'!H41)), ISNUMBER(SEARCH("Not applicable",'Model output'!H41)), ISNUMBER(SEARCH("paratracheal",'Model output'!H41)),ISNUMBER(SEARCH("fibroadipose tissue",'Model output'!H41)),ISNUMBER(SEARCH("thyroid node",'Model output'!H41)),ISNUMBER(SEARCH("skeletal muscle",'Model output'!H41)),ISNUMBER(SEARCH("right",'Model output'!H41)),ISNUMBER(SEARCH("left",'Model output'!H41)),ISNUMBER(SEARCH("Not specified",'Model output'!H41)),ISNUMBER(SEARCH("N/A",'Model output'!H41))),"negative","positive"))</f>
        <v>negative</v>
      </c>
      <c r="I42">
        <f>IF(OR('Model output'!I41="",'Model output'!I41="Not answered",'Model output'!I41="Not mentioned"),"",IF(ISNUMBER('Model output'!I41),'Model output'!I41,1))</f>
        <v>9</v>
      </c>
      <c r="J42">
        <f>IF(OR('Model output'!J41="",'Model output'!J41="Not answered",'Model output'!J41="Not mentioned"),"",IF(AND(ISNUMBER('Model output'!J41),'Model output'!J41&lt;=I42),'Model output'!J41,IF(AND(ISNUMBER('Model output'!J41), 'Model output'!J41&gt;=DATE(2024,1,1)), MIN(DAY('Model output'!J41), MONTH('Model output'!J41), YEAR('Model output'!J41)), IF(ISNUMBER(SEARCH("0/",'Model output'!J41)),0,IF(ISNUMBER(SEARCH("/",'Model output'!J41)), VALUE(LEFT('Model output'!J41, SEARCH("/",'Model output'!J41)-1)),1)))))</f>
        <v>5</v>
      </c>
      <c r="K42" cm="1">
        <f t="array" ref="K42">IF(COUNT(FIND({0,1,2,3,4,5,6,7,8,9},'Model output'!K41))&gt;0,'Model output'!K41,"")</f>
        <v>0.6</v>
      </c>
      <c r="L42" s="8" t="str">
        <f t="shared" si="1"/>
        <v>0.6</v>
      </c>
      <c r="M42" cm="1">
        <f t="array" ref="M42">IF(L42="","",IF(ISNUMBER(SEARCH("cm",L42)),MAX(VALUE(SUBSTITUTE(_xlfn.FILTERXML("&lt;t&gt;&lt;s&gt;"&amp;SUBSTITUTE(L42,",","&lt;/s&gt;&lt;s&gt;")&amp;"&lt;/s&gt;&lt;/t&gt;","//s"),"cm",""))),MAX(VALUE(SUBSTITUTE(_xlfn.FILTERXML("&lt;t&gt;&lt;s&gt;"&amp;SUBSTITUTE(L42,",","&lt;/s&gt;&lt;s&gt;")&amp;"&lt;/s&gt;&lt;/t&gt;","//s"),"mm","")))/10))</f>
        <v>0.06</v>
      </c>
      <c r="N42" t="str">
        <f>IF('Model output'!L41="","",'Model output'!L41)</f>
        <v>papillary carcinoma of thyroid</v>
      </c>
      <c r="O42" t="str">
        <f>IF('Model output'!M41="","",'Model output'!M41)</f>
        <v>mixed follicular and papillary variants</v>
      </c>
      <c r="P42">
        <f>IF('Model output'!N41="","",'Model output'!N41)</f>
        <v>4.5</v>
      </c>
      <c r="Q42" t="str">
        <f t="shared" si="10"/>
        <v>4.5</v>
      </c>
      <c r="R42" cm="1">
        <f t="array" ref="R42">IF(Q42="","",IF(ISNUMBER(SEARCH("cm",Q42)),MAX(VALUE(SUBSTITUTE(_xlfn.FILTERXML("&lt;t&gt;&lt;s&gt;"&amp;SUBSTITUTE(Q42,",","&lt;/s&gt;&lt;s&gt;")&amp;"&lt;/s&gt;&lt;/t&gt;","//s"),"cm",""))),MAX(VALUE(SUBSTITUTE(_xlfn.FILTERXML("&lt;t&gt;&lt;s&gt;"&amp;SUBSTITUTE(Q42,",","&lt;/s&gt;&lt;s&gt;")&amp;"&lt;/s&gt;&lt;/t&gt;","//s"),"mm","")))/10))</f>
        <v>0.45</v>
      </c>
      <c r="S42" t="str">
        <f>IF(OR('Model output'!P41="",ISNUMBER(SEARCH("Not identified", 'Model output'!P41)),ISNUMBER(SEARCH("Absent",'Model output'!P41)),AND(ISNUMBER(SEARCH("No",'Model output'!P41)),NOT(ISNUMBER(SEARCH("diagnostic",'Model output'!P41)))),ISNUMBER(SEARCH("Negative",'Model output'!P41))),"negative","positive")</f>
        <v>negative</v>
      </c>
      <c r="T42">
        <f>IF('Model output'!O41="","",'Model output'!O41)</f>
        <v>1</v>
      </c>
      <c r="U42" t="str">
        <f>IF('Model output'!Q41&lt;&gt;"",'Model output'!Q41,IF('Classification result'!S42="positive",IF(ISNUMBER(SEARCH("single",'Model output'!P41)),1,IF(OR(ISNUMBER(SEARCH("&lt;4",'Model output'!P41)),ISNUMBER(SEARCH("&lt; 4",'Model output'!P41)),ISNUMBER(SEARCH("less than 4",'Model output'!P41))),"&lt;4",IF(OR(ISNUMBER(SEARCH("&gt;4",'Model output'!P41)),ISNUMBER(SEARCH("&gt; 4",'Model output'!P41)),ISNUMBER(SEARCH("4 or more",'Model output'!P41))),"&gt;4",""))), ""))</f>
        <v/>
      </c>
      <c r="V42" t="str">
        <f>IF(S42="negative","",IF(OR(ISNUMBER(SEARCH("Focal",'Model output'!P41)),'Classification result'!U42&lt;4,ISNUMBER(SEARCH("Focal",'Classification result'!U42)),ISNUMBER(SEARCH("&lt;4",'Classification result'!U42)),ISNUMBER(SEARCH("&lt; 4",'Classification result'!U42))),"minimal", IF(OR(ISNUMBER(SEARCH("Extensive",'Model output'!P41)),ISNUMBER(SEARCH("Extensive",'Classification result'!U42)),ISNUMBER(SEARCH("&gt;4",'Classification result'!U42)),ISNUMBER(SEARCH("&gt; 4",'Classification result'!U42)),ISNUMBER(SEARCH("4 or more",'Classification result'!U42))),"extensive","")))</f>
        <v/>
      </c>
      <c r="W42" t="str">
        <f>IF(OR('Model output'!R41="",ISNUMBER(SEARCH("Not identified", 'Model output'!R41)),ISNUMBER(SEARCH("Absent",'Model output'!R41)),ISNUMBER(SEARCH("No",'Model output'!R41)),ISNUMBER(SEARCH("Negative",'Model output'!R41)),ISNUMBER(SEARCH("None seen",'Model output'!R41)),ISNUMBER(SEARCH("Free",'Model output'!R41)),ISNUMBER(SEARCH("Cannot be assessed",'Model output'!R41))),"negative","positive")</f>
        <v>negative</v>
      </c>
      <c r="X42" s="15" t="str">
        <f>IF('Model output'!S41="","",'Model output'!S41)</f>
        <v>present, focal extension into perithyroidal soft tissues (C4)</v>
      </c>
      <c r="Y42" t="str">
        <f>IF(OR('Model output'!S41="",ISNUMBER(SEARCH("Absent",'Model output'!S41)),ISNUMBER(SEARCH("Not identified",'Model output'!S41)),AND(ISNUMBER(SEARCH("No",'Model output'!S41)),NOT(ISNUMBER(SEARCH("carcinoma",'Model output'!S41)))),ISNUMBER(SEARCH("confined to the thyroid",'Model output'!S41)),ISNUMBER(SEARCH("negative",'Model output'!S41))),"negative",IF(Z42="positive","gETE", "positive"))</f>
        <v>positive</v>
      </c>
      <c r="Z42" t="str">
        <f>IF(OR('Model output'!S41="",ISNUMBER(SEARCH("Absent",'Model output'!S41)),ISNUMBER(SEARCH("Not identified",'Model output'!S41)),ISNUMBER(SEARCH("No",'Model output'!S41)),ISNUMBER(SEARCH("Minimal",'Model output'!S41)),ISNUMBER(SEARCH("negative",'Model output'!S41))),"negative",IF(OR(ISNUMBER(SEARCH("extensive",X42)),ISNUMBER(SEARCH("skeletal muscle",X42)),ISNUMBER(SEARCH("larynx",X42)),ISNUMBER(SEARCH("trachea",X42)),ISNUMBER(SEARCH("esophagus",X42)),ISNUMBER(SEARCH("recurrent laryngeal nerve",X42))),"positive","negative"))</f>
        <v>negative</v>
      </c>
      <c r="AA42" t="str">
        <f>IF('Model output'!T41="","",IF('Model output'!T41="Not mentioned", "No", "Yes"))</f>
        <v/>
      </c>
      <c r="AB42" t="str">
        <f>IF(AA42&lt;&gt;"Yes","",IF(OR('Model output'!U41="",ISNUMBER(SEARCH("Not identified",'Model output'!U41))),"",'Model output'!U41))</f>
        <v/>
      </c>
      <c r="AC42" s="1" t="str">
        <f>IF(OR('Model output'!V41="", 'Model output'!V41="No", AND(ISERROR(SEARCH("Positive",'Model output'!V41)), ISNUMBER(SEARCH("Negative",'Model output'!V41))), AND(ISNUMBER(SEARCH("Uninvolved",'Model output'!V41)),NOT(ISNUMBER(SEARCH("margins involved",'Model output'!V41)))), ISNUMBER(SEARCH("not involved",'Model output'!V41)), ISNUMBER(SEARCH("None",'Model output'!V41)), ISNUMBER(SEARCH("Free",'Model output'!V41)), ISNUMBER(SEARCH("1 mm",'Model output'!V41)), ISNUMBER(SEARCH("0.1 CM",'Model output'!V41)), ISNUMBER(SEARCH("less than 0.2 mm",'Model output'!V41)), ISNUMBER(SEARCH("less than 0.5 mm",'Model output'!V41)), ISNUMBER(SEARCH("less than 1.0 mm",'Model output'!V41)), ISNUMBER(SEARCH("noted very close",'Model output'!V41)), ISNUMBER(SEARCH("abut",'Model output'!V41)), ISNUMBER(SEARCH("not mentioned",'Model output'!V41)), ISNUMBER(SEARCH("Cannot be assessed",'Model output'!V41)), ISNUMBER(SEARCH("Lymphocyte invasion - present",'Model output'!V41)), ISNUMBER(SEARCH("capsule",'Model output'!V41))), "negative", "positive")</f>
        <v>negative</v>
      </c>
      <c r="AE42" s="28" t="str" cm="1">
        <f t="array" aca="1" ref="AE42" ca="1">IF(OR(AC42="positive",Z42="positive",AND(OR(ISNUMBER(SEARCH("Follicular carcinoma",N42)),ISNUMBER(SEARCH("Follicular thyroid carcinoma",N42))),V42="extensive"),AND(AND(ISNUMBER(J42),J42&gt;0),AND(ISNUMBER(M42),M42&gt;3)),OR(H42="positive",AH42=1)),"high",IF(OR(ISNUMBER(SEARCH("lateral",G42,1)),ISNUMBER(SEARCH("positive",Y42,1)),ISNUMBER(SEARCH("tall",O42,1)),ISNUMBER(SEARCH("hobnail",O42,1)),ISNUMBER(SEARCH("cribriform",O42,1)),ISNUMBER(SEARCH("diffuse",O42,1)),ISNUMBER(SEARCH("columnar",O42,1)),ISNUMBER(SEARCH("solid",O42,1)),ISNUMBER(SEARCH("tall",N42,1)),ISNUMBER(SEARCH("hobnail",N42,1)),ISNUMBER(SEARCH("cribriform",N42,1)),ISNUMBER(SEARCH("diffuse",N42,1)),ISNUMBER(SEARCH("columnar",N42,1)),ISNUMBER(SEARCH("solid",N42,1)),AND(ISNUMBER(SEARCH("papillary",N42,1)),S42="positive"),AND(AND(ISNUMBER(J42),J42&gt;=5),M42=""),AND(AND(ISNUMBER(J42),J42&gt;=5),AND(ISNUMBER(M42),M42&gt;=1)),AND(ISNUMBER(SERACH("papillary",N42)),OR(Y42="positive",Z42="positive"), ISNUMBER(SEARCH("BRAF",AB42)))),"intermediate","low"))</f>
        <v>intermediate</v>
      </c>
      <c r="AF42" s="29" t="str">
        <f t="shared" si="2"/>
        <v>1a</v>
      </c>
      <c r="AG42" s="29" t="str">
        <f t="shared" si="3"/>
        <v>1a</v>
      </c>
      <c r="AH42" s="29" t="str">
        <f t="shared" si="11"/>
        <v>0</v>
      </c>
      <c r="AI42" s="35" t="str">
        <f t="shared" si="12"/>
        <v>I</v>
      </c>
      <c r="AJ42" s="32" t="s">
        <v>714</v>
      </c>
      <c r="AK42" s="34" t="s">
        <v>937</v>
      </c>
      <c r="AL42" s="34" t="s">
        <v>617</v>
      </c>
      <c r="AM42" s="34" t="s">
        <v>936</v>
      </c>
      <c r="AN42" s="34" t="s">
        <v>66</v>
      </c>
      <c r="AO42" s="32">
        <f t="shared" ca="1" si="4"/>
        <v>1</v>
      </c>
      <c r="AP42" s="34">
        <f t="shared" si="5"/>
        <v>0</v>
      </c>
      <c r="AQ42" s="34">
        <f t="shared" si="6"/>
        <v>1</v>
      </c>
      <c r="AR42" s="34">
        <f t="shared" si="7"/>
        <v>1</v>
      </c>
      <c r="AS42" s="35">
        <f t="shared" si="8"/>
        <v>1</v>
      </c>
      <c r="AT42" s="1"/>
    </row>
    <row r="43" spans="1:46">
      <c r="A43" t="str">
        <f>'Model output'!A42</f>
        <v>TCGA-DE-A4M9</v>
      </c>
      <c r="B43" s="26">
        <v>28</v>
      </c>
      <c r="C43" s="1" t="str">
        <f>IF(OR(ISNUMBER(SEARCH("0",'Model output'!D42)), ISNUMBER(SEARCH("1",'Model output'!D42)), ISNUMBER(SEARCH("1a",'Model output'!D42)), ISNUMBER(SEARCH("1b",'Model output'!D42)), ISNUMBER(SEARCH("2",'Model output'!D42)), ISNUMBER(SEARCH("3",'Model output'!D42)), ISNUMBER(SEARCH("4a",'Model output'!D42)), ISNUMBER(SEARCH("4b",'Model output'!D42))), IF(ISNUMBER(SEARCH("pT",'Model output'!D42)),IF(OR(ISNUMBER(SEARCH("a",'Model output'!D42)),ISNUMBER(SEARCH("b",'Model output'!D42))),MID(SUBSTITUTE('Model output'!D42," ",""),SEARCH("pT",'Model output'!D42)+2,2),MID(SUBSTITUTE('Model output'!D42," ",""),SEARCH("pT",'Model output'!D42)+2,1)),IF(ISNUMBER(SEARCH("T",'Model output'!D42)),IF(OR(ISNUMBER(SEARCH("a",'Model output'!D42)),ISNUMBER(SEARCH("b",'Model output'!D42))),MID(SUBSTITUTE('Model output'!D42," ",""),SEARCH("T",'Model output'!D42)+1,2),MID(SUBSTITUTE('Model output'!D42," ",""),SEARCH("T",'Model output'!D42)+1,1)),SUBSTITUTE('Model output'!D42," ",""))),"")</f>
        <v>2</v>
      </c>
      <c r="D43" s="1" t="str">
        <f>IF(ISNUMBER(SEARCH("lymph node",'Model output'!E42)),"1", IF(AND('Model output'!E42&lt;&gt;"",ISNUMBER('Model output'!E42),'Model output'!E42&gt;0),"1",IF(OR(ISNUMBER(SEARCH("0",'Model output'!E42)), ISNUMBER(SEARCH("1",'Model output'!E42)), ISNUMBER(SEARCH("1a",'Model output'!E42)), ISNUMBER(SEARCH("1b",'Model output'!E42)), ISNUMBER(SEARCH("X",'Model output'!E42))), IF(ISNUMBER(SEARCH("pN",'Model output'!E42)),IF(OR(ISNUMBER(SEARCH("a",'Model output'!E42)),ISNUMBER(SEARCH("b",'Model output'!E42))),MID(SUBSTITUTE('Model output'!E42," ",""),SEARCH("pN",'Model output'!E42)+2,2),MID(SUBSTITUTE('Model output'!E42," ",""),SEARCH("pN",'Model output'!E42)+2,1)),IF(ISNUMBER(SEARCH("N",'Model output'!E42)),IF(OR(ISNUMBER(SEARCH("a",'Model output'!E42)),ISNUMBER(SEARCH("b",'Model output'!E42))),MID(SUBSTITUTE('Model output'!E42," ",""),SEARCH("N",'Model output'!E42)+1,2),MID(SUBSTITUTE('Model output'!E42," ",""),SEARCH("N",'Model output'!E42)+1,1)),SUBSTITUTE('Model output'!E42," ",""))),"")))</f>
        <v>x</v>
      </c>
      <c r="E43" s="1" t="str">
        <f>IF(OR(ISNUMBER(SEARCH("Not applicable",'Model output'!F42)), ISNUMBER(SEARCH("N/A",'Model output'!F42))),"0",IF(OR(ISNUMBER(SEARCH("0",'Model output'!F42)), ISNUMBER(SEARCH("1",'Model output'!F42)), ISNUMBER(SEARCH("X",'Model output'!F42))), IF(ISNUMBER(SEARCH("pM",'Model output'!F42)),MID(SUBSTITUTE('Model output'!F42," ",""),SEARCH("pM",'Model output'!F42)+2,1),IF(ISNUMBER(SEARCH("M",'Model output'!F42)),MID(SUBSTITUTE('Model output'!F42," ",""),SEARCH("M",'Model output'!F42)+1,1),SUBSTITUTE('Model output'!F42," ",""))),""))</f>
        <v>X</v>
      </c>
      <c r="F43" t="str">
        <f t="shared" si="9"/>
        <v>negative</v>
      </c>
      <c r="G43" t="str">
        <f>IF(OR('Model output'!G42="",AND(ISNUMBER('Model output'!J42),'Model output'!J42&lt;1)),"",IF(OR(ISNUMBER(SEARCH("lateral",'Model output'!G42)),ISNUMBER(SEARCH("cervical",'Model output'!G42)),ISNUMBER(SEARCH("jugular",'Model output'!G42)),ISNUMBER(SEARCH("left neck",'Model output'!G42)),ISNUMBER(SEARCH("left anterior neck",'Model output'!G42)),ISNUMBER(SEARCH("left posterior neck",'Model output'!G42)),ISNUMBER(SEARCH("right neck",'Model output'!G42)),ISNUMBER(SEARCH("right anterior neck",'Model output'!G42)),ISNUMBER(SEARCH("right posterior neck",'Model output'!G42)),AND(ISNUMBER(SEARCH("level",'Model output'!G42)),OR(,ISNUMBER(SEARCH("II",'Model output'!G42)),ISNUMBER(SEARCH("two",'Model output'!G42)),AND(ISNUMBER(SEARCH("2",'Model output'!G42)),NOT(ISNUMBER(SEARCH("1 of 2",'Model output'!G42)))),ISNUMBER(SEARCH("III",'Model output'!G42)),AND(ISNUMBER(SEARCH("three",'Model output'!G42)),NOT(ISNUMBER(SEARCH("#3 (three)",'Model output'!G42)))),AND(ISNUMBER(SEARCH("3",'Model output'!G42)),NOT(ISNUMBER(SEARCH("#3 (three)",'Model output'!G42)))),ISNUMBER(SEARCH("IV",'Model output'!G42)),ISNUMBER(SEARCH("four",'Model output'!G42)),ISNUMBER(SEARCH("4",'Model output'!G42)),ISNUMBER(SEARCH("V ",'Model output'!G42)),ISNUMBER(SEARCH("five",'Model output'!G42)),ISNUMBER(SEARCH("5",'Model output'!G42))))), "lateral", "central"))</f>
        <v/>
      </c>
      <c r="H43" t="str">
        <f>IF('Model output'!H42="","negative",IF(OR(ISNUMBER(SEARCH("lymph node",'Model output'!H42)),ISNUMBER(SEARCH("gland",'Model output'!H42)),ISNUMBER(SEARCH("lobe",'Model output'!H42)),ISNUMBER(SEARCH("isthmus",'Model output'!H42)),ISNUMBER(SEARCH("mediastinum",'Model output'!H42)),ISNUMBER(SEARCH("Not mentioned",'Model output'!H42)), ISNUMBER(SEARCH("Not applicable",'Model output'!H42)), ISNUMBER(SEARCH("paratracheal",'Model output'!H42)),ISNUMBER(SEARCH("fibroadipose tissue",'Model output'!H42)),ISNUMBER(SEARCH("thyroid node",'Model output'!H42)),ISNUMBER(SEARCH("skeletal muscle",'Model output'!H42)),ISNUMBER(SEARCH("right",'Model output'!H42)),ISNUMBER(SEARCH("left",'Model output'!H42)),ISNUMBER(SEARCH("Not specified",'Model output'!H42)),ISNUMBER(SEARCH("N/A",'Model output'!H42))),"negative","positive"))</f>
        <v>negative</v>
      </c>
      <c r="I43">
        <f>IF(OR('Model output'!I42="",'Model output'!I42="Not answered",'Model output'!I42="Not mentioned"),"",IF(ISNUMBER('Model output'!I42),'Model output'!I42,1))</f>
        <v>0</v>
      </c>
      <c r="J43">
        <f>IF(OR('Model output'!J42="",'Model output'!J42="Not answered",'Model output'!J42="Not mentioned"),"",IF(AND(ISNUMBER('Model output'!J42),'Model output'!J42&lt;=I43),'Model output'!J42,IF(AND(ISNUMBER('Model output'!J42), 'Model output'!J42&gt;=DATE(2024,1,1)), MIN(DAY('Model output'!J42), MONTH('Model output'!J42), YEAR('Model output'!J42)), IF(ISNUMBER(SEARCH("0/",'Model output'!J42)),0,IF(ISNUMBER(SEARCH("/",'Model output'!J42)), VALUE(LEFT('Model output'!J42, SEARCH("/",'Model output'!J42)-1)),1)))))</f>
        <v>0</v>
      </c>
      <c r="K43" t="str" cm="1">
        <f t="array" ref="K43">IF(COUNT(FIND({0,1,2,3,4,5,6,7,8,9},'Model output'!K42))&gt;0,'Model output'!K42,"")</f>
        <v/>
      </c>
      <c r="L43" s="8" t="str">
        <f t="shared" si="1"/>
        <v/>
      </c>
      <c r="M43" t="str" cm="1">
        <f t="array" ref="M43">IF(L43="","",IF(ISNUMBER(SEARCH("cm",L43)),MAX(VALUE(SUBSTITUTE(_xlfn.FILTERXML("&lt;t&gt;&lt;s&gt;"&amp;SUBSTITUTE(L43,",","&lt;/s&gt;&lt;s&gt;")&amp;"&lt;/s&gt;&lt;/t&gt;","//s"),"cm",""))),MAX(VALUE(SUBSTITUTE(_xlfn.FILTERXML("&lt;t&gt;&lt;s&gt;"&amp;SUBSTITUTE(L43,",","&lt;/s&gt;&lt;s&gt;")&amp;"&lt;/s&gt;&lt;/t&gt;","//s"),"mm","")))/10))</f>
        <v/>
      </c>
      <c r="N43" t="str">
        <f>IF('Model output'!L42="","",'Model output'!L42)</f>
        <v>Papillary</v>
      </c>
      <c r="O43" t="str">
        <f>IF('Model output'!M42="","",'Model output'!M42)</f>
        <v>Follicular and solid types</v>
      </c>
      <c r="P43" t="str">
        <f>IF('Model output'!N42="","",'Model output'!N42)</f>
        <v>3.0 cm</v>
      </c>
      <c r="Q43" t="str">
        <f t="shared" si="10"/>
        <v>3.0cm</v>
      </c>
      <c r="R43" cm="1">
        <f t="array" ref="R43">IF(Q43="","",IF(ISNUMBER(SEARCH("cm",Q43)),MAX(VALUE(SUBSTITUTE(_xlfn.FILTERXML("&lt;t&gt;&lt;s&gt;"&amp;SUBSTITUTE(Q43,",","&lt;/s&gt;&lt;s&gt;")&amp;"&lt;/s&gt;&lt;/t&gt;","//s"),"cm",""))),MAX(VALUE(SUBSTITUTE(_xlfn.FILTERXML("&lt;t&gt;&lt;s&gt;"&amp;SUBSTITUTE(Q43,",","&lt;/s&gt;&lt;s&gt;")&amp;"&lt;/s&gt;&lt;/t&gt;","//s"),"mm","")))/10))</f>
        <v>3</v>
      </c>
      <c r="S43" t="str">
        <f>IF(OR('Model output'!P42="",ISNUMBER(SEARCH("Not identified", 'Model output'!P42)),ISNUMBER(SEARCH("Absent",'Model output'!P42)),AND(ISNUMBER(SEARCH("No",'Model output'!P42)),NOT(ISNUMBER(SEARCH("diagnostic",'Model output'!P42)))),ISNUMBER(SEARCH("Negative",'Model output'!P42))),"negative","positive")</f>
        <v>positive</v>
      </c>
      <c r="T43">
        <f>IF('Model output'!O42="","",'Model output'!O42)</f>
        <v>2</v>
      </c>
      <c r="U43" t="str">
        <f>IF('Model output'!Q42&lt;&gt;"",'Model output'!Q42,IF('Classification result'!S43="positive",IF(ISNUMBER(SEARCH("single",'Model output'!P42)),1,IF(OR(ISNUMBER(SEARCH("&lt;4",'Model output'!P42)),ISNUMBER(SEARCH("&lt; 4",'Model output'!P42)),ISNUMBER(SEARCH("less than 4",'Model output'!P42))),"&lt;4",IF(OR(ISNUMBER(SEARCH("&gt;4",'Model output'!P42)),ISNUMBER(SEARCH("&gt; 4",'Model output'!P42)),ISNUMBER(SEARCH("4 or more",'Model output'!P42))),"&gt;4",""))), ""))</f>
        <v/>
      </c>
      <c r="V43" t="str">
        <f>IF(S43="negative","",IF(OR(ISNUMBER(SEARCH("Focal",'Model output'!P42)),'Classification result'!U43&lt;4,ISNUMBER(SEARCH("Focal",'Classification result'!U43)),ISNUMBER(SEARCH("&lt;4",'Classification result'!U43)),ISNUMBER(SEARCH("&lt; 4",'Classification result'!U43))),"minimal", IF(OR(ISNUMBER(SEARCH("Extensive",'Model output'!P42)),ISNUMBER(SEARCH("Extensive",'Classification result'!U43)),ISNUMBER(SEARCH("&gt;4",'Classification result'!U43)),ISNUMBER(SEARCH("&gt; 4",'Classification result'!U43)),ISNUMBER(SEARCH("4 or more",'Classification result'!U43))),"extensive","")))</f>
        <v/>
      </c>
      <c r="W43" t="str">
        <f>IF(OR('Model output'!R42="",ISNUMBER(SEARCH("Not identified", 'Model output'!R42)),ISNUMBER(SEARCH("Absent",'Model output'!R42)),ISNUMBER(SEARCH("No",'Model output'!R42)),ISNUMBER(SEARCH("Negative",'Model output'!R42)),ISNUMBER(SEARCH("None seen",'Model output'!R42)),ISNUMBER(SEARCH("Free",'Model output'!R42)),ISNUMBER(SEARCH("Cannot be assessed",'Model output'!R42))),"negative","positive")</f>
        <v>positive</v>
      </c>
      <c r="X43" s="15" t="str">
        <f>IF('Model output'!S42="","",'Model output'!S42)</f>
        <v>Not identified</v>
      </c>
      <c r="Y43" t="str">
        <f>IF(OR('Model output'!S42="",ISNUMBER(SEARCH("Absent",'Model output'!S42)),ISNUMBER(SEARCH("Not identified",'Model output'!S42)),AND(ISNUMBER(SEARCH("No",'Model output'!S42)),NOT(ISNUMBER(SEARCH("carcinoma",'Model output'!S42)))),ISNUMBER(SEARCH("confined to the thyroid",'Model output'!S42)),ISNUMBER(SEARCH("negative",'Model output'!S42))),"negative",IF(Z43="positive","gETE", "positive"))</f>
        <v>negative</v>
      </c>
      <c r="Z43" t="str">
        <f>IF(OR('Model output'!S42="",ISNUMBER(SEARCH("Absent",'Model output'!S42)),ISNUMBER(SEARCH("Not identified",'Model output'!S42)),ISNUMBER(SEARCH("No",'Model output'!S42)),ISNUMBER(SEARCH("Minimal",'Model output'!S42)),ISNUMBER(SEARCH("negative",'Model output'!S42))),"negative",IF(OR(ISNUMBER(SEARCH("extensive",X43)),ISNUMBER(SEARCH("skeletal muscle",X43)),ISNUMBER(SEARCH("larynx",X43)),ISNUMBER(SEARCH("trachea",X43)),ISNUMBER(SEARCH("esophagus",X43)),ISNUMBER(SEARCH("recurrent laryngeal nerve",X43))),"positive","negative"))</f>
        <v>negative</v>
      </c>
      <c r="AA43" t="str">
        <f>IF('Model output'!T42="","",IF('Model output'!T42="Not mentioned", "No", "Yes"))</f>
        <v/>
      </c>
      <c r="AB43" t="str">
        <f>IF(AA43&lt;&gt;"Yes","",IF(OR('Model output'!U42="",ISNUMBER(SEARCH("Not identified",'Model output'!U42))),"",'Model output'!U42))</f>
        <v/>
      </c>
      <c r="AC43" s="1" t="str">
        <f>IF(OR('Model output'!V42="", 'Model output'!V42="No", AND(ISERROR(SEARCH("Positive",'Model output'!V42)), ISNUMBER(SEARCH("Negative",'Model output'!V42))), AND(ISNUMBER(SEARCH("Uninvolved",'Model output'!V42)),NOT(ISNUMBER(SEARCH("margins involved",'Model output'!V42)))), ISNUMBER(SEARCH("not involved",'Model output'!V42)), ISNUMBER(SEARCH("None",'Model output'!V42)), ISNUMBER(SEARCH("Free",'Model output'!V42)), ISNUMBER(SEARCH("1 mm",'Model output'!V42)), ISNUMBER(SEARCH("0.1 CM",'Model output'!V42)), ISNUMBER(SEARCH("less than 0.2 mm",'Model output'!V42)), ISNUMBER(SEARCH("less than 0.5 mm",'Model output'!V42)), ISNUMBER(SEARCH("less than 1.0 mm",'Model output'!V42)), ISNUMBER(SEARCH("noted very close",'Model output'!V42)), ISNUMBER(SEARCH("abut",'Model output'!V42)), ISNUMBER(SEARCH("not mentioned",'Model output'!V42)), ISNUMBER(SEARCH("Cannot be assessed",'Model output'!V42)), ISNUMBER(SEARCH("Lymphocyte invasion - present",'Model output'!V42)), ISNUMBER(SEARCH("capsule",'Model output'!V42))), "negative", "positive")</f>
        <v>positive</v>
      </c>
      <c r="AE43" s="28" t="str" cm="1">
        <f t="array" ref="AE43">IF(OR(AC43="positive",Z43="positive",AND(OR(ISNUMBER(SEARCH("Follicular carcinoma",N43)),ISNUMBER(SEARCH("Follicular thyroid carcinoma",N43))),V43="extensive"),AND(AND(ISNUMBER(J43),J43&gt;0),AND(ISNUMBER(M43),M43&gt;3)),OR(H43="positive",AH43=1)),"high",IF(OR(ISNUMBER(SEARCH("lateral",G43,1)),ISNUMBER(SEARCH("positive",Y43,1)),ISNUMBER(SEARCH("tall",O43,1)),ISNUMBER(SEARCH("hobnail",O43,1)),ISNUMBER(SEARCH("cribriform",O43,1)),ISNUMBER(SEARCH("diffuse",O43,1)),ISNUMBER(SEARCH("columnar",O43,1)),ISNUMBER(SEARCH("solid",O43,1)),ISNUMBER(SEARCH("tall",N43,1)),ISNUMBER(SEARCH("hobnail",N43,1)),ISNUMBER(SEARCH("cribriform",N43,1)),ISNUMBER(SEARCH("diffuse",N43,1)),ISNUMBER(SEARCH("columnar",N43,1)),ISNUMBER(SEARCH("solid",N43,1)),AND(ISNUMBER(SEARCH("papillary",N43,1)),S43="positive"),AND(AND(ISNUMBER(J43),J43&gt;=5),M43=""),AND(AND(ISNUMBER(J43),J43&gt;=5),AND(ISNUMBER(M43),M43&gt;=1)),AND(ISNUMBER(SERACH("papillary",N43)),OR(Y43="positive",Z43="positive"), ISNUMBER(SEARCH("BRAF",AB43)))),"intermediate","low"))</f>
        <v>high</v>
      </c>
      <c r="AF43" s="29" t="str">
        <f t="shared" si="2"/>
        <v>2</v>
      </c>
      <c r="AG43" s="29" t="str">
        <f t="shared" si="3"/>
        <v>0</v>
      </c>
      <c r="AH43" s="29" t="str">
        <f t="shared" si="11"/>
        <v>0</v>
      </c>
      <c r="AI43" s="35" t="str">
        <f t="shared" si="12"/>
        <v>I</v>
      </c>
      <c r="AJ43" s="32" t="s">
        <v>711</v>
      </c>
      <c r="AK43" s="34" t="s">
        <v>935</v>
      </c>
      <c r="AL43" s="34" t="s">
        <v>936</v>
      </c>
      <c r="AM43" s="34" t="s">
        <v>936</v>
      </c>
      <c r="AN43" s="34" t="s">
        <v>66</v>
      </c>
      <c r="AO43" s="32">
        <f t="shared" si="4"/>
        <v>1</v>
      </c>
      <c r="AP43" s="34">
        <f t="shared" si="5"/>
        <v>1</v>
      </c>
      <c r="AQ43" s="34">
        <f t="shared" si="6"/>
        <v>1</v>
      </c>
      <c r="AR43" s="34">
        <f t="shared" si="7"/>
        <v>1</v>
      </c>
      <c r="AS43" s="35">
        <f t="shared" si="8"/>
        <v>1</v>
      </c>
      <c r="AT43" s="1"/>
    </row>
    <row r="44" spans="1:46">
      <c r="A44" t="str">
        <f>'Model output'!A43</f>
        <v>TCGA-DE-A4MA</v>
      </c>
      <c r="B44" s="26">
        <v>52</v>
      </c>
      <c r="C44" s="1" t="str">
        <f>IF(OR(ISNUMBER(SEARCH("0",'Model output'!D43)), ISNUMBER(SEARCH("1",'Model output'!D43)), ISNUMBER(SEARCH("1a",'Model output'!D43)), ISNUMBER(SEARCH("1b",'Model output'!D43)), ISNUMBER(SEARCH("2",'Model output'!D43)), ISNUMBER(SEARCH("3",'Model output'!D43)), ISNUMBER(SEARCH("4a",'Model output'!D43)), ISNUMBER(SEARCH("4b",'Model output'!D43))), IF(ISNUMBER(SEARCH("pT",'Model output'!D43)),IF(OR(ISNUMBER(SEARCH("a",'Model output'!D43)),ISNUMBER(SEARCH("b",'Model output'!D43))),MID(SUBSTITUTE('Model output'!D43," ",""),SEARCH("pT",'Model output'!D43)+2,2),MID(SUBSTITUTE('Model output'!D43," ",""),SEARCH("pT",'Model output'!D43)+2,1)),IF(ISNUMBER(SEARCH("T",'Model output'!D43)),IF(OR(ISNUMBER(SEARCH("a",'Model output'!D43)),ISNUMBER(SEARCH("b",'Model output'!D43))),MID(SUBSTITUTE('Model output'!D43," ",""),SEARCH("T",'Model output'!D43)+1,2),MID(SUBSTITUTE('Model output'!D43," ",""),SEARCH("T",'Model output'!D43)+1,1)),SUBSTITUTE('Model output'!D43," ",""))),"")</f>
        <v>3</v>
      </c>
      <c r="D44" s="1" t="str">
        <f>IF(ISNUMBER(SEARCH("lymph node",'Model output'!E43)),"1", IF(AND('Model output'!E43&lt;&gt;"",ISNUMBER('Model output'!E43),'Model output'!E43&gt;0),"1",IF(OR(ISNUMBER(SEARCH("0",'Model output'!E43)), ISNUMBER(SEARCH("1",'Model output'!E43)), ISNUMBER(SEARCH("1a",'Model output'!E43)), ISNUMBER(SEARCH("1b",'Model output'!E43)), ISNUMBER(SEARCH("X",'Model output'!E43))), IF(ISNUMBER(SEARCH("pN",'Model output'!E43)),IF(OR(ISNUMBER(SEARCH("a",'Model output'!E43)),ISNUMBER(SEARCH("b",'Model output'!E43))),MID(SUBSTITUTE('Model output'!E43," ",""),SEARCH("pN",'Model output'!E43)+2,2),MID(SUBSTITUTE('Model output'!E43," ",""),SEARCH("pN",'Model output'!E43)+2,1)),IF(ISNUMBER(SEARCH("N",'Model output'!E43)),IF(OR(ISNUMBER(SEARCH("a",'Model output'!E43)),ISNUMBER(SEARCH("b",'Model output'!E43))),MID(SUBSTITUTE('Model output'!E43," ",""),SEARCH("N",'Model output'!E43)+1,2),MID(SUBSTITUTE('Model output'!E43," ",""),SEARCH("N",'Model output'!E43)+1,1)),SUBSTITUTE('Model output'!E43," ",""))),"")))</f>
        <v>1a</v>
      </c>
      <c r="E44" s="1" t="str">
        <f>IF(OR(ISNUMBER(SEARCH("Not applicable",'Model output'!F43)), ISNUMBER(SEARCH("N/A",'Model output'!F43))),"0",IF(OR(ISNUMBER(SEARCH("0",'Model output'!F43)), ISNUMBER(SEARCH("1",'Model output'!F43)), ISNUMBER(SEARCH("X",'Model output'!F43))), IF(ISNUMBER(SEARCH("pM",'Model output'!F43)),MID(SUBSTITUTE('Model output'!F43," ",""),SEARCH("pM",'Model output'!F43)+2,1),IF(ISNUMBER(SEARCH("M",'Model output'!F43)),MID(SUBSTITUTE('Model output'!F43," ",""),SEARCH("M",'Model output'!F43)+1,1),SUBSTITUTE('Model output'!F43," ",""))),""))</f>
        <v>X</v>
      </c>
      <c r="F44" t="str">
        <f t="shared" si="9"/>
        <v>positive</v>
      </c>
      <c r="G44" t="str">
        <f>IF(OR('Model output'!G43="",AND(ISNUMBER('Model output'!J43),'Model output'!J43&lt;1)),"",IF(OR(ISNUMBER(SEARCH("lateral",'Model output'!G43)),ISNUMBER(SEARCH("cervical",'Model output'!G43)),ISNUMBER(SEARCH("jugular",'Model output'!G43)),ISNUMBER(SEARCH("left neck",'Model output'!G43)),ISNUMBER(SEARCH("left anterior neck",'Model output'!G43)),ISNUMBER(SEARCH("left posterior neck",'Model output'!G43)),ISNUMBER(SEARCH("right neck",'Model output'!G43)),ISNUMBER(SEARCH("right anterior neck",'Model output'!G43)),ISNUMBER(SEARCH("right posterior neck",'Model output'!G43)),AND(ISNUMBER(SEARCH("level",'Model output'!G43)),OR(,ISNUMBER(SEARCH("II",'Model output'!G43)),ISNUMBER(SEARCH("two",'Model output'!G43)),AND(ISNUMBER(SEARCH("2",'Model output'!G43)),NOT(ISNUMBER(SEARCH("1 of 2",'Model output'!G43)))),ISNUMBER(SEARCH("III",'Model output'!G43)),AND(ISNUMBER(SEARCH("three",'Model output'!G43)),NOT(ISNUMBER(SEARCH("#3 (three)",'Model output'!G43)))),AND(ISNUMBER(SEARCH("3",'Model output'!G43)),NOT(ISNUMBER(SEARCH("#3 (three)",'Model output'!G43)))),ISNUMBER(SEARCH("IV",'Model output'!G43)),ISNUMBER(SEARCH("four",'Model output'!G43)),ISNUMBER(SEARCH("4",'Model output'!G43)),ISNUMBER(SEARCH("V ",'Model output'!G43)),ISNUMBER(SEARCH("five",'Model output'!G43)),ISNUMBER(SEARCH("5",'Model output'!G43))))), "lateral", "central"))</f>
        <v/>
      </c>
      <c r="H44" t="str">
        <f>IF('Model output'!H43="","negative",IF(OR(ISNUMBER(SEARCH("lymph node",'Model output'!H43)),ISNUMBER(SEARCH("gland",'Model output'!H43)),ISNUMBER(SEARCH("lobe",'Model output'!H43)),ISNUMBER(SEARCH("isthmus",'Model output'!H43)),ISNUMBER(SEARCH("mediastinum",'Model output'!H43)),ISNUMBER(SEARCH("Not mentioned",'Model output'!H43)), ISNUMBER(SEARCH("Not applicable",'Model output'!H43)), ISNUMBER(SEARCH("paratracheal",'Model output'!H43)),ISNUMBER(SEARCH("fibroadipose tissue",'Model output'!H43)),ISNUMBER(SEARCH("thyroid node",'Model output'!H43)),ISNUMBER(SEARCH("skeletal muscle",'Model output'!H43)),ISNUMBER(SEARCH("right",'Model output'!H43)),ISNUMBER(SEARCH("left",'Model output'!H43)),ISNUMBER(SEARCH("Not specified",'Model output'!H43)),ISNUMBER(SEARCH("N/A",'Model output'!H43))),"negative","positive"))</f>
        <v>negative</v>
      </c>
      <c r="I44">
        <f>IF(OR('Model output'!I43="",'Model output'!I43="Not answered",'Model output'!I43="Not mentioned"),"",IF(ISNUMBER('Model output'!I43),'Model output'!I43,1))</f>
        <v>8</v>
      </c>
      <c r="J44">
        <f>IF(OR('Model output'!J43="",'Model output'!J43="Not answered",'Model output'!J43="Not mentioned"),"",IF(AND(ISNUMBER('Model output'!J43),'Model output'!J43&lt;=I44),'Model output'!J43,IF(AND(ISNUMBER('Model output'!J43), 'Model output'!J43&gt;=DATE(2024,1,1)), MIN(DAY('Model output'!J43), MONTH('Model output'!J43), YEAR('Model output'!J43)), IF(ISNUMBER(SEARCH("0/",'Model output'!J43)),0,IF(ISNUMBER(SEARCH("/",'Model output'!J43)), VALUE(LEFT('Model output'!J43, SEARCH("/",'Model output'!J43)-1)),1)))))</f>
        <v>7</v>
      </c>
      <c r="K44" t="str" cm="1">
        <f t="array" ref="K44">IF(COUNT(FIND({0,1,2,3,4,5,6,7,8,9},'Model output'!K43))&gt;0,'Model output'!K43,"")</f>
        <v>0.5 cm</v>
      </c>
      <c r="L44" s="8" t="str">
        <f t="shared" si="1"/>
        <v>0.5cm</v>
      </c>
      <c r="M44" cm="1">
        <f t="array" ref="M44">IF(L44="","",IF(ISNUMBER(SEARCH("cm",L44)),MAX(VALUE(SUBSTITUTE(_xlfn.FILTERXML("&lt;t&gt;&lt;s&gt;"&amp;SUBSTITUTE(L44,",","&lt;/s&gt;&lt;s&gt;")&amp;"&lt;/s&gt;&lt;/t&gt;","//s"),"cm",""))),MAX(VALUE(SUBSTITUTE(_xlfn.FILTERXML("&lt;t&gt;&lt;s&gt;"&amp;SUBSTITUTE(L44,",","&lt;/s&gt;&lt;s&gt;")&amp;"&lt;/s&gt;&lt;/t&gt;","//s"),"mm","")))/10))</f>
        <v>0.5</v>
      </c>
      <c r="N44" t="str">
        <f>IF('Model output'!L43="","",'Model output'!L43)</f>
        <v>Papillary thyroid carcinoma</v>
      </c>
      <c r="O44" t="str">
        <f>IF('Model output'!M43="","",'Model output'!M43)</f>
        <v>usual type, with focal oncocytic cytoplasmic features</v>
      </c>
      <c r="P44" t="str">
        <f>IF('Model output'!N43="","",'Model output'!N43)</f>
        <v>4.2 cm</v>
      </c>
      <c r="Q44" t="str">
        <f t="shared" si="10"/>
        <v>4.2cm</v>
      </c>
      <c r="R44" cm="1">
        <f t="array" ref="R44">IF(Q44="","",IF(ISNUMBER(SEARCH("cm",Q44)),MAX(VALUE(SUBSTITUTE(_xlfn.FILTERXML("&lt;t&gt;&lt;s&gt;"&amp;SUBSTITUTE(Q44,",","&lt;/s&gt;&lt;s&gt;")&amp;"&lt;/s&gt;&lt;/t&gt;","//s"),"cm",""))),MAX(VALUE(SUBSTITUTE(_xlfn.FILTERXML("&lt;t&gt;&lt;s&gt;"&amp;SUBSTITUTE(Q44,",","&lt;/s&gt;&lt;s&gt;")&amp;"&lt;/s&gt;&lt;/t&gt;","//s"),"mm","")))/10))</f>
        <v>4.2</v>
      </c>
      <c r="S44" t="str">
        <f>IF(OR('Model output'!P43="",ISNUMBER(SEARCH("Not identified", 'Model output'!P43)),ISNUMBER(SEARCH("Absent",'Model output'!P43)),AND(ISNUMBER(SEARCH("No",'Model output'!P43)),NOT(ISNUMBER(SEARCH("diagnostic",'Model output'!P43)))),ISNUMBER(SEARCH("Negative",'Model output'!P43))),"negative","positive")</f>
        <v>positive</v>
      </c>
      <c r="T44">
        <f>IF('Model output'!O43="","",'Model output'!O43)</f>
        <v>1</v>
      </c>
      <c r="U44" t="str">
        <f>IF('Model output'!Q43&lt;&gt;"",'Model output'!Q43,IF('Classification result'!S44="positive",IF(ISNUMBER(SEARCH("single",'Model output'!P43)),1,IF(OR(ISNUMBER(SEARCH("&lt;4",'Model output'!P43)),ISNUMBER(SEARCH("&lt; 4",'Model output'!P43)),ISNUMBER(SEARCH("less than 4",'Model output'!P43))),"&lt;4",IF(OR(ISNUMBER(SEARCH("&gt;4",'Model output'!P43)),ISNUMBER(SEARCH("&gt; 4",'Model output'!P43)),ISNUMBER(SEARCH("4 or more",'Model output'!P43))),"&gt;4",""))), ""))</f>
        <v/>
      </c>
      <c r="V44" t="str">
        <f>IF(S44="negative","",IF(OR(ISNUMBER(SEARCH("Focal",'Model output'!P43)),'Classification result'!U44&lt;4,ISNUMBER(SEARCH("Focal",'Classification result'!U44)),ISNUMBER(SEARCH("&lt;4",'Classification result'!U44)),ISNUMBER(SEARCH("&lt; 4",'Classification result'!U44))),"minimal", IF(OR(ISNUMBER(SEARCH("Extensive",'Model output'!P43)),ISNUMBER(SEARCH("Extensive",'Classification result'!U44)),ISNUMBER(SEARCH("&gt;4",'Classification result'!U44)),ISNUMBER(SEARCH("&gt; 4",'Classification result'!U44)),ISNUMBER(SEARCH("4 or more",'Classification result'!U44))),"extensive","")))</f>
        <v/>
      </c>
      <c r="W44" t="str">
        <f>IF(OR('Model output'!R43="",ISNUMBER(SEARCH("Not identified", 'Model output'!R43)),ISNUMBER(SEARCH("Absent",'Model output'!R43)),ISNUMBER(SEARCH("No",'Model output'!R43)),ISNUMBER(SEARCH("Negative",'Model output'!R43)),ISNUMBER(SEARCH("None seen",'Model output'!R43)),ISNUMBER(SEARCH("Free",'Model output'!R43)),ISNUMBER(SEARCH("Cannot be assessed",'Model output'!R43))),"negative","positive")</f>
        <v>positive</v>
      </c>
      <c r="X44" s="15" t="str">
        <f>IF('Model output'!S43="","",'Model output'!S43)</f>
        <v>Focus suspicious for extra thyroidal involvement of adipose tissue</v>
      </c>
      <c r="Y44" t="str">
        <f>IF(OR('Model output'!S43="",ISNUMBER(SEARCH("Absent",'Model output'!S43)),ISNUMBER(SEARCH("Not identified",'Model output'!S43)),AND(ISNUMBER(SEARCH("No",'Model output'!S43)),NOT(ISNUMBER(SEARCH("carcinoma",'Model output'!S43)))),ISNUMBER(SEARCH("confined to the thyroid",'Model output'!S43)),ISNUMBER(SEARCH("negative",'Model output'!S43))),"negative",IF(Z44="positive","gETE", "positive"))</f>
        <v>positive</v>
      </c>
      <c r="Z44" t="str">
        <f>IF(OR('Model output'!S43="",ISNUMBER(SEARCH("Absent",'Model output'!S43)),ISNUMBER(SEARCH("Not identified",'Model output'!S43)),ISNUMBER(SEARCH("No",'Model output'!S43)),ISNUMBER(SEARCH("Minimal",'Model output'!S43)),ISNUMBER(SEARCH("negative",'Model output'!S43))),"negative",IF(OR(ISNUMBER(SEARCH("extensive",X44)),ISNUMBER(SEARCH("skeletal muscle",X44)),ISNUMBER(SEARCH("larynx",X44)),ISNUMBER(SEARCH("trachea",X44)),ISNUMBER(SEARCH("esophagus",X44)),ISNUMBER(SEARCH("recurrent laryngeal nerve",X44))),"positive","negative"))</f>
        <v>negative</v>
      </c>
      <c r="AA44" t="str">
        <f>IF('Model output'!T43="","",IF('Model output'!T43="Not mentioned", "No", "Yes"))</f>
        <v/>
      </c>
      <c r="AB44" t="str">
        <f>IF(AA44&lt;&gt;"Yes","",IF(OR('Model output'!U43="",ISNUMBER(SEARCH("Not identified",'Model output'!U43))),"",'Model output'!U43))</f>
        <v/>
      </c>
      <c r="AC44" s="1" t="str">
        <f>IF(OR('Model output'!V43="", 'Model output'!V43="No", AND(ISERROR(SEARCH("Positive",'Model output'!V43)), ISNUMBER(SEARCH("Negative",'Model output'!V43))), AND(ISNUMBER(SEARCH("Uninvolved",'Model output'!V43)),NOT(ISNUMBER(SEARCH("margins involved",'Model output'!V43)))), ISNUMBER(SEARCH("not involved",'Model output'!V43)), ISNUMBER(SEARCH("None",'Model output'!V43)), ISNUMBER(SEARCH("Free",'Model output'!V43)), ISNUMBER(SEARCH("1 mm",'Model output'!V43)), ISNUMBER(SEARCH("0.1 CM",'Model output'!V43)), ISNUMBER(SEARCH("less than 0.2 mm",'Model output'!V43)), ISNUMBER(SEARCH("less than 0.5 mm",'Model output'!V43)), ISNUMBER(SEARCH("less than 1.0 mm",'Model output'!V43)), ISNUMBER(SEARCH("noted very close",'Model output'!V43)), ISNUMBER(SEARCH("abut",'Model output'!V43)), ISNUMBER(SEARCH("not mentioned",'Model output'!V43)), ISNUMBER(SEARCH("Cannot be assessed",'Model output'!V43)), ISNUMBER(SEARCH("Lymphocyte invasion - present",'Model output'!V43)), ISNUMBER(SEARCH("capsule",'Model output'!V43))), "negative", "positive")</f>
        <v>negative</v>
      </c>
      <c r="AE44" s="28" t="str" cm="1">
        <f t="array" aca="1" ref="AE44" ca="1">IF(OR(AC44="positive",Z44="positive",AND(OR(ISNUMBER(SEARCH("Follicular carcinoma",N44)),ISNUMBER(SEARCH("Follicular thyroid carcinoma",N44))),V44="extensive"),AND(AND(ISNUMBER(J44),J44&gt;0),AND(ISNUMBER(M44),M44&gt;3)),OR(H44="positive",AH44=1)),"high",IF(OR(ISNUMBER(SEARCH("lateral",G44,1)),ISNUMBER(SEARCH("positive",Y44,1)),ISNUMBER(SEARCH("tall",O44,1)),ISNUMBER(SEARCH("hobnail",O44,1)),ISNUMBER(SEARCH("cribriform",O44,1)),ISNUMBER(SEARCH("diffuse",O44,1)),ISNUMBER(SEARCH("columnar",O44,1)),ISNUMBER(SEARCH("solid",O44,1)),ISNUMBER(SEARCH("tall",N44,1)),ISNUMBER(SEARCH("hobnail",N44,1)),ISNUMBER(SEARCH("cribriform",N44,1)),ISNUMBER(SEARCH("diffuse",N44,1)),ISNUMBER(SEARCH("columnar",N44,1)),ISNUMBER(SEARCH("solid",N44,1)),AND(ISNUMBER(SEARCH("papillary",N44,1)),S44="positive"),AND(AND(ISNUMBER(J44),J44&gt;=5),M44=""),AND(AND(ISNUMBER(J44),J44&gt;=5),AND(ISNUMBER(M44),M44&gt;=1)),AND(ISNUMBER(SERACH("papillary",N44)),OR(Y44="positive",Z44="positive"), ISNUMBER(SEARCH("BRAF",AB44)))),"intermediate","low"))</f>
        <v>intermediate</v>
      </c>
      <c r="AF44" s="29" t="str">
        <f t="shared" si="2"/>
        <v>3a</v>
      </c>
      <c r="AG44" s="29" t="str">
        <f t="shared" si="3"/>
        <v>1a</v>
      </c>
      <c r="AH44" s="29" t="str">
        <f t="shared" si="11"/>
        <v>0</v>
      </c>
      <c r="AI44" s="35" t="str">
        <f t="shared" si="12"/>
        <v>I</v>
      </c>
      <c r="AJ44" s="32" t="s">
        <v>714</v>
      </c>
      <c r="AK44" s="34" t="s">
        <v>937</v>
      </c>
      <c r="AL44" s="34" t="s">
        <v>617</v>
      </c>
      <c r="AM44" s="34" t="s">
        <v>936</v>
      </c>
      <c r="AN44" s="34" t="s">
        <v>66</v>
      </c>
      <c r="AO44" s="32">
        <f t="shared" ca="1" si="4"/>
        <v>1</v>
      </c>
      <c r="AP44" s="34">
        <f t="shared" si="5"/>
        <v>1</v>
      </c>
      <c r="AQ44" s="34">
        <f t="shared" si="6"/>
        <v>1</v>
      </c>
      <c r="AR44" s="34">
        <f t="shared" si="7"/>
        <v>1</v>
      </c>
      <c r="AS44" s="35">
        <f t="shared" si="8"/>
        <v>1</v>
      </c>
      <c r="AT44" s="1"/>
    </row>
    <row r="45" spans="1:46">
      <c r="A45" t="str">
        <f>'Model output'!A44</f>
        <v>TCGA-DE-A4MC</v>
      </c>
      <c r="B45" s="26">
        <v>43</v>
      </c>
      <c r="C45" s="1" t="str">
        <f>IF(OR(ISNUMBER(SEARCH("0",'Model output'!D44)), ISNUMBER(SEARCH("1",'Model output'!D44)), ISNUMBER(SEARCH("1a",'Model output'!D44)), ISNUMBER(SEARCH("1b",'Model output'!D44)), ISNUMBER(SEARCH("2",'Model output'!D44)), ISNUMBER(SEARCH("3",'Model output'!D44)), ISNUMBER(SEARCH("4a",'Model output'!D44)), ISNUMBER(SEARCH("4b",'Model output'!D44))), IF(ISNUMBER(SEARCH("pT",'Model output'!D44)),IF(OR(ISNUMBER(SEARCH("a",'Model output'!D44)),ISNUMBER(SEARCH("b",'Model output'!D44))),MID(SUBSTITUTE('Model output'!D44," ",""),SEARCH("pT",'Model output'!D44)+2,2),MID(SUBSTITUTE('Model output'!D44," ",""),SEARCH("pT",'Model output'!D44)+2,1)),IF(ISNUMBER(SEARCH("T",'Model output'!D44)),IF(OR(ISNUMBER(SEARCH("a",'Model output'!D44)),ISNUMBER(SEARCH("b",'Model output'!D44))),MID(SUBSTITUTE('Model output'!D44," ",""),SEARCH("T",'Model output'!D44)+1,2),MID(SUBSTITUTE('Model output'!D44," ",""),SEARCH("T",'Model output'!D44)+1,1)),SUBSTITUTE('Model output'!D44," ",""))),"")</f>
        <v>3</v>
      </c>
      <c r="D45" s="1" t="str">
        <f>IF(ISNUMBER(SEARCH("lymph node",'Model output'!E44)),"1", IF(AND('Model output'!E44&lt;&gt;"",ISNUMBER('Model output'!E44),'Model output'!E44&gt;0),"1",IF(OR(ISNUMBER(SEARCH("0",'Model output'!E44)), ISNUMBER(SEARCH("1",'Model output'!E44)), ISNUMBER(SEARCH("1a",'Model output'!E44)), ISNUMBER(SEARCH("1b",'Model output'!E44)), ISNUMBER(SEARCH("X",'Model output'!E44))), IF(ISNUMBER(SEARCH("pN",'Model output'!E44)),IF(OR(ISNUMBER(SEARCH("a",'Model output'!E44)),ISNUMBER(SEARCH("b",'Model output'!E44))),MID(SUBSTITUTE('Model output'!E44," ",""),SEARCH("pN",'Model output'!E44)+2,2),MID(SUBSTITUTE('Model output'!E44," ",""),SEARCH("pN",'Model output'!E44)+2,1)),IF(ISNUMBER(SEARCH("N",'Model output'!E44)),IF(OR(ISNUMBER(SEARCH("a",'Model output'!E44)),ISNUMBER(SEARCH("b",'Model output'!E44))),MID(SUBSTITUTE('Model output'!E44," ",""),SEARCH("N",'Model output'!E44)+1,2),MID(SUBSTITUTE('Model output'!E44," ",""),SEARCH("N",'Model output'!E44)+1,1)),SUBSTITUTE('Model output'!E44," ",""))),"")))</f>
        <v>1b</v>
      </c>
      <c r="E45" s="1" t="str">
        <f>IF(OR(ISNUMBER(SEARCH("Not applicable",'Model output'!F44)), ISNUMBER(SEARCH("N/A",'Model output'!F44))),"0",IF(OR(ISNUMBER(SEARCH("0",'Model output'!F44)), ISNUMBER(SEARCH("1",'Model output'!F44)), ISNUMBER(SEARCH("X",'Model output'!F44))), IF(ISNUMBER(SEARCH("pM",'Model output'!F44)),MID(SUBSTITUTE('Model output'!F44," ",""),SEARCH("pM",'Model output'!F44)+2,1),IF(ISNUMBER(SEARCH("M",'Model output'!F44)),MID(SUBSTITUTE('Model output'!F44," ",""),SEARCH("M",'Model output'!F44)+1,1),SUBSTITUTE('Model output'!F44," ",""))),""))</f>
        <v/>
      </c>
      <c r="F45" t="str">
        <f t="shared" si="9"/>
        <v>positive</v>
      </c>
      <c r="G45" t="str">
        <f>IF(OR('Model output'!G44="",AND(ISNUMBER('Model output'!J44),'Model output'!J44&lt;1)),"",IF(OR(ISNUMBER(SEARCH("lateral",'Model output'!G44)),ISNUMBER(SEARCH("cervical",'Model output'!G44)),ISNUMBER(SEARCH("jugular",'Model output'!G44)),ISNUMBER(SEARCH("left neck",'Model output'!G44)),ISNUMBER(SEARCH("left anterior neck",'Model output'!G44)),ISNUMBER(SEARCH("left posterior neck",'Model output'!G44)),ISNUMBER(SEARCH("right neck",'Model output'!G44)),ISNUMBER(SEARCH("right anterior neck",'Model output'!G44)),ISNUMBER(SEARCH("right posterior neck",'Model output'!G44)),AND(ISNUMBER(SEARCH("level",'Model output'!G44)),OR(,ISNUMBER(SEARCH("II",'Model output'!G44)),ISNUMBER(SEARCH("two",'Model output'!G44)),AND(ISNUMBER(SEARCH("2",'Model output'!G44)),NOT(ISNUMBER(SEARCH("1 of 2",'Model output'!G44)))),ISNUMBER(SEARCH("III",'Model output'!G44)),AND(ISNUMBER(SEARCH("three",'Model output'!G44)),NOT(ISNUMBER(SEARCH("#3 (three)",'Model output'!G44)))),AND(ISNUMBER(SEARCH("3",'Model output'!G44)),NOT(ISNUMBER(SEARCH("#3 (three)",'Model output'!G44)))),ISNUMBER(SEARCH("IV",'Model output'!G44)),ISNUMBER(SEARCH("four",'Model output'!G44)),ISNUMBER(SEARCH("4",'Model output'!G44)),ISNUMBER(SEARCH("V ",'Model output'!G44)),ISNUMBER(SEARCH("five",'Model output'!G44)),ISNUMBER(SEARCH("5",'Model output'!G44))))), "lateral", "central"))</f>
        <v/>
      </c>
      <c r="H45" t="str">
        <f>IF('Model output'!H44="","negative",IF(OR(ISNUMBER(SEARCH("lymph node",'Model output'!H44)),ISNUMBER(SEARCH("gland",'Model output'!H44)),ISNUMBER(SEARCH("lobe",'Model output'!H44)),ISNUMBER(SEARCH("isthmus",'Model output'!H44)),ISNUMBER(SEARCH("mediastinum",'Model output'!H44)),ISNUMBER(SEARCH("Not mentioned",'Model output'!H44)), ISNUMBER(SEARCH("Not applicable",'Model output'!H44)), ISNUMBER(SEARCH("paratracheal",'Model output'!H44)),ISNUMBER(SEARCH("fibroadipose tissue",'Model output'!H44)),ISNUMBER(SEARCH("thyroid node",'Model output'!H44)),ISNUMBER(SEARCH("skeletal muscle",'Model output'!H44)),ISNUMBER(SEARCH("right",'Model output'!H44)),ISNUMBER(SEARCH("left",'Model output'!H44)),ISNUMBER(SEARCH("Not specified",'Model output'!H44)),ISNUMBER(SEARCH("N/A",'Model output'!H44))),"negative","positive"))</f>
        <v>negative</v>
      </c>
      <c r="I45">
        <f>IF(OR('Model output'!I44="",'Model output'!I44="Not answered",'Model output'!I44="Not mentioned"),"",IF(ISNUMBER('Model output'!I44),'Model output'!I44,1))</f>
        <v>1</v>
      </c>
      <c r="J45">
        <f>IF(OR('Model output'!J44="",'Model output'!J44="Not answered",'Model output'!J44="Not mentioned"),"",IF(AND(ISNUMBER('Model output'!J44),'Model output'!J44&lt;=I45),'Model output'!J44,IF(AND(ISNUMBER('Model output'!J44), 'Model output'!J44&gt;=DATE(2024,1,1)), MIN(DAY('Model output'!J44), MONTH('Model output'!J44), YEAR('Model output'!J44)), IF(ISNUMBER(SEARCH("0/",'Model output'!J44)),0,IF(ISNUMBER(SEARCH("/",'Model output'!J44)), VALUE(LEFT('Model output'!J44, SEARCH("/",'Model output'!J44)-1)),1)))))</f>
        <v>1</v>
      </c>
      <c r="K45" t="str" cm="1">
        <f t="array" ref="K45">IF(COUNT(FIND({0,1,2,3,4,5,6,7,8,9},'Model output'!K44))&gt;0,'Model output'!K44,"")</f>
        <v>7mm</v>
      </c>
      <c r="L45" s="8" t="str">
        <f t="shared" si="1"/>
        <v>7mm</v>
      </c>
      <c r="M45" cm="1">
        <f t="array" ref="M45">IF(L45="","",IF(ISNUMBER(SEARCH("cm",L45)),MAX(VALUE(SUBSTITUTE(_xlfn.FILTERXML("&lt;t&gt;&lt;s&gt;"&amp;SUBSTITUTE(L45,",","&lt;/s&gt;&lt;s&gt;")&amp;"&lt;/s&gt;&lt;/t&gt;","//s"),"cm",""))),MAX(VALUE(SUBSTITUTE(_xlfn.FILTERXML("&lt;t&gt;&lt;s&gt;"&amp;SUBSTITUTE(L45,",","&lt;/s&gt;&lt;s&gt;")&amp;"&lt;/s&gt;&lt;/t&gt;","//s"),"mm","")))/10))</f>
        <v>0.7</v>
      </c>
      <c r="N45" t="str">
        <f>IF('Model output'!L44="","",'Model output'!L44)</f>
        <v>papillary</v>
      </c>
      <c r="O45" t="str">
        <f>IF('Model output'!M44="","",'Model output'!M44)</f>
        <v/>
      </c>
      <c r="P45" t="str">
        <f>IF('Model output'!N44="","",'Model output'!N44)</f>
        <v>2.8 x 1.9 x 1.7 cm</v>
      </c>
      <c r="Q45" t="str">
        <f t="shared" si="10"/>
        <v>2.8,1.9,1.7cm</v>
      </c>
      <c r="R45" cm="1">
        <f t="array" ref="R45">IF(Q45="","",IF(ISNUMBER(SEARCH("cm",Q45)),MAX(VALUE(SUBSTITUTE(_xlfn.FILTERXML("&lt;t&gt;&lt;s&gt;"&amp;SUBSTITUTE(Q45,",","&lt;/s&gt;&lt;s&gt;")&amp;"&lt;/s&gt;&lt;/t&gt;","//s"),"cm",""))),MAX(VALUE(SUBSTITUTE(_xlfn.FILTERXML("&lt;t&gt;&lt;s&gt;"&amp;SUBSTITUTE(Q45,",","&lt;/s&gt;&lt;s&gt;")&amp;"&lt;/s&gt;&lt;/t&gt;","//s"),"mm","")))/10))</f>
        <v>2.8</v>
      </c>
      <c r="S45" t="str">
        <f>IF(OR('Model output'!P44="",ISNUMBER(SEARCH("Not identified", 'Model output'!P44)),ISNUMBER(SEARCH("Absent",'Model output'!P44)),AND(ISNUMBER(SEARCH("No",'Model output'!P44)),NOT(ISNUMBER(SEARCH("diagnostic",'Model output'!P44)))),ISNUMBER(SEARCH("Negative",'Model output'!P44))),"negative","positive")</f>
        <v>negative</v>
      </c>
      <c r="T45">
        <f>IF('Model output'!O44="","",'Model output'!O44)</f>
        <v>1</v>
      </c>
      <c r="U45" t="str">
        <f>IF('Model output'!Q44&lt;&gt;"",'Model output'!Q44,IF('Classification result'!S45="positive",IF(ISNUMBER(SEARCH("single",'Model output'!P44)),1,IF(OR(ISNUMBER(SEARCH("&lt;4",'Model output'!P44)),ISNUMBER(SEARCH("&lt; 4",'Model output'!P44)),ISNUMBER(SEARCH("less than 4",'Model output'!P44))),"&lt;4",IF(OR(ISNUMBER(SEARCH("&gt;4",'Model output'!P44)),ISNUMBER(SEARCH("&gt; 4",'Model output'!P44)),ISNUMBER(SEARCH("4 or more",'Model output'!P44))),"&gt;4",""))), ""))</f>
        <v/>
      </c>
      <c r="V45" t="str">
        <f>IF(S45="negative","",IF(OR(ISNUMBER(SEARCH("Focal",'Model output'!P44)),'Classification result'!U45&lt;4,ISNUMBER(SEARCH("Focal",'Classification result'!U45)),ISNUMBER(SEARCH("&lt;4",'Classification result'!U45)),ISNUMBER(SEARCH("&lt; 4",'Classification result'!U45))),"minimal", IF(OR(ISNUMBER(SEARCH("Extensive",'Model output'!P44)),ISNUMBER(SEARCH("Extensive",'Classification result'!U45)),ISNUMBER(SEARCH("&gt;4",'Classification result'!U45)),ISNUMBER(SEARCH("&gt; 4",'Classification result'!U45)),ISNUMBER(SEARCH("4 or more",'Classification result'!U45))),"extensive","")))</f>
        <v/>
      </c>
      <c r="W45" t="str">
        <f>IF(OR('Model output'!R44="",ISNUMBER(SEARCH("Not identified", 'Model output'!R44)),ISNUMBER(SEARCH("Absent",'Model output'!R44)),ISNUMBER(SEARCH("No",'Model output'!R44)),ISNUMBER(SEARCH("Negative",'Model output'!R44)),ISNUMBER(SEARCH("None seen",'Model output'!R44)),ISNUMBER(SEARCH("Free",'Model output'!R44)),ISNUMBER(SEARCH("Cannot be assessed",'Model output'!R44))),"negative","positive")</f>
        <v>negative</v>
      </c>
      <c r="X45" s="15" t="str">
        <f>IF('Model output'!S44="","",'Model output'!S44)</f>
        <v>present (A1, A3)</v>
      </c>
      <c r="Y45" t="str">
        <f>IF(OR('Model output'!S44="",ISNUMBER(SEARCH("Absent",'Model output'!S44)),ISNUMBER(SEARCH("Not identified",'Model output'!S44)),AND(ISNUMBER(SEARCH("No",'Model output'!S44)),NOT(ISNUMBER(SEARCH("carcinoma",'Model output'!S44)))),ISNUMBER(SEARCH("confined to the thyroid",'Model output'!S44)),ISNUMBER(SEARCH("negative",'Model output'!S44))),"negative",IF(Z45="positive","gETE", "positive"))</f>
        <v>positive</v>
      </c>
      <c r="Z45" t="str">
        <f>IF(OR('Model output'!S44="",ISNUMBER(SEARCH("Absent",'Model output'!S44)),ISNUMBER(SEARCH("Not identified",'Model output'!S44)),ISNUMBER(SEARCH("No",'Model output'!S44)),ISNUMBER(SEARCH("Minimal",'Model output'!S44)),ISNUMBER(SEARCH("negative",'Model output'!S44))),"negative",IF(OR(ISNUMBER(SEARCH("extensive",X45)),ISNUMBER(SEARCH("skeletal muscle",X45)),ISNUMBER(SEARCH("larynx",X45)),ISNUMBER(SEARCH("trachea",X45)),ISNUMBER(SEARCH("esophagus",X45)),ISNUMBER(SEARCH("recurrent laryngeal nerve",X45))),"positive","negative"))</f>
        <v>negative</v>
      </c>
      <c r="AA45" t="str">
        <f>IF('Model output'!T44="","",IF('Model output'!T44="Not mentioned", "No", "Yes"))</f>
        <v/>
      </c>
      <c r="AB45" t="str">
        <f>IF(AA45&lt;&gt;"Yes","",IF(OR('Model output'!U44="",ISNUMBER(SEARCH("Not identified",'Model output'!U44))),"",'Model output'!U44))</f>
        <v/>
      </c>
      <c r="AC45" s="1" t="str">
        <f>IF(OR('Model output'!V44="", 'Model output'!V44="No", AND(ISERROR(SEARCH("Positive",'Model output'!V44)), ISNUMBER(SEARCH("Negative",'Model output'!V44))), AND(ISNUMBER(SEARCH("Uninvolved",'Model output'!V44)),NOT(ISNUMBER(SEARCH("margins involved",'Model output'!V44)))), ISNUMBER(SEARCH("not involved",'Model output'!V44)), ISNUMBER(SEARCH("None",'Model output'!V44)), ISNUMBER(SEARCH("Free",'Model output'!V44)), ISNUMBER(SEARCH("1 mm",'Model output'!V44)), ISNUMBER(SEARCH("0.1 CM",'Model output'!V44)), ISNUMBER(SEARCH("less than 0.2 mm",'Model output'!V44)), ISNUMBER(SEARCH("less than 0.5 mm",'Model output'!V44)), ISNUMBER(SEARCH("less than 1.0 mm",'Model output'!V44)), ISNUMBER(SEARCH("noted very close",'Model output'!V44)), ISNUMBER(SEARCH("abut",'Model output'!V44)), ISNUMBER(SEARCH("not mentioned",'Model output'!V44)), ISNUMBER(SEARCH("Cannot be assessed",'Model output'!V44)), ISNUMBER(SEARCH("Lymphocyte invasion - present",'Model output'!V44)), ISNUMBER(SEARCH("capsule",'Model output'!V44))), "negative", "positive")</f>
        <v>negative</v>
      </c>
      <c r="AE45" s="28" t="str" cm="1">
        <f t="array" aca="1" ref="AE45" ca="1">IF(OR(AC45="positive",Z45="positive",AND(OR(ISNUMBER(SEARCH("Follicular carcinoma",N45)),ISNUMBER(SEARCH("Follicular thyroid carcinoma",N45))),V45="extensive"),AND(AND(ISNUMBER(J45),J45&gt;0),AND(ISNUMBER(M45),M45&gt;3)),OR(H45="positive",AH45=1)),"high",IF(OR(ISNUMBER(SEARCH("lateral",G45,1)),ISNUMBER(SEARCH("positive",Y45,1)),ISNUMBER(SEARCH("tall",O45,1)),ISNUMBER(SEARCH("hobnail",O45,1)),ISNUMBER(SEARCH("cribriform",O45,1)),ISNUMBER(SEARCH("diffuse",O45,1)),ISNUMBER(SEARCH("columnar",O45,1)),ISNUMBER(SEARCH("solid",O45,1)),ISNUMBER(SEARCH("tall",N45,1)),ISNUMBER(SEARCH("hobnail",N45,1)),ISNUMBER(SEARCH("cribriform",N45,1)),ISNUMBER(SEARCH("diffuse",N45,1)),ISNUMBER(SEARCH("columnar",N45,1)),ISNUMBER(SEARCH("solid",N45,1)),AND(ISNUMBER(SEARCH("papillary",N45,1)),S45="positive"),AND(AND(ISNUMBER(J45),J45&gt;=5),M45=""),AND(AND(ISNUMBER(J45),J45&gt;=5),AND(ISNUMBER(M45),M45&gt;=1)),AND(ISNUMBER(SERACH("papillary",N45)),OR(Y45="positive",Z45="positive"), ISNUMBER(SEARCH("BRAF",AB45)))),"intermediate","low"))</f>
        <v>intermediate</v>
      </c>
      <c r="AF45" s="29" t="str">
        <f t="shared" si="2"/>
        <v>2</v>
      </c>
      <c r="AG45" s="29" t="str">
        <f t="shared" si="3"/>
        <v>1a</v>
      </c>
      <c r="AH45" s="29" t="str">
        <f t="shared" si="11"/>
        <v>0</v>
      </c>
      <c r="AI45" s="35" t="str">
        <f t="shared" si="12"/>
        <v>I</v>
      </c>
      <c r="AJ45" s="32" t="s">
        <v>714</v>
      </c>
      <c r="AK45" s="34" t="s">
        <v>935</v>
      </c>
      <c r="AL45" s="34" t="s">
        <v>932</v>
      </c>
      <c r="AM45" s="34" t="s">
        <v>933</v>
      </c>
      <c r="AN45" s="34" t="s">
        <v>66</v>
      </c>
      <c r="AO45" s="32">
        <f t="shared" ca="1" si="4"/>
        <v>1</v>
      </c>
      <c r="AP45" s="34">
        <f t="shared" si="5"/>
        <v>1</v>
      </c>
      <c r="AQ45" s="34">
        <f t="shared" si="6"/>
        <v>0</v>
      </c>
      <c r="AR45" s="34">
        <f t="shared" si="7"/>
        <v>1</v>
      </c>
      <c r="AS45" s="35">
        <f t="shared" si="8"/>
        <v>1</v>
      </c>
      <c r="AT45" s="1"/>
    </row>
    <row r="46" spans="1:46">
      <c r="A46" t="str">
        <f>'Model output'!A45</f>
        <v>TCGA-DE-A4MD</v>
      </c>
      <c r="B46" s="26">
        <v>71</v>
      </c>
      <c r="C46" s="1" t="str">
        <f>IF(OR(ISNUMBER(SEARCH("0",'Model output'!D45)), ISNUMBER(SEARCH("1",'Model output'!D45)), ISNUMBER(SEARCH("1a",'Model output'!D45)), ISNUMBER(SEARCH("1b",'Model output'!D45)), ISNUMBER(SEARCH("2",'Model output'!D45)), ISNUMBER(SEARCH("3",'Model output'!D45)), ISNUMBER(SEARCH("4a",'Model output'!D45)), ISNUMBER(SEARCH("4b",'Model output'!D45))), IF(ISNUMBER(SEARCH("pT",'Model output'!D45)),IF(OR(ISNUMBER(SEARCH("a",'Model output'!D45)),ISNUMBER(SEARCH("b",'Model output'!D45))),MID(SUBSTITUTE('Model output'!D45," ",""),SEARCH("pT",'Model output'!D45)+2,2),MID(SUBSTITUTE('Model output'!D45," ",""),SEARCH("pT",'Model output'!D45)+2,1)),IF(ISNUMBER(SEARCH("T",'Model output'!D45)),IF(OR(ISNUMBER(SEARCH("a",'Model output'!D45)),ISNUMBER(SEARCH("b",'Model output'!D45))),MID(SUBSTITUTE('Model output'!D45," ",""),SEARCH("T",'Model output'!D45)+1,2),MID(SUBSTITUTE('Model output'!D45," ",""),SEARCH("T",'Model output'!D45)+1,1)),SUBSTITUTE('Model output'!D45," ",""))),"")</f>
        <v>3</v>
      </c>
      <c r="D46" s="1" t="str">
        <f>IF(ISNUMBER(SEARCH("lymph node",'Model output'!E45)),"1", IF(AND('Model output'!E45&lt;&gt;"",ISNUMBER('Model output'!E45),'Model output'!E45&gt;0),"1",IF(OR(ISNUMBER(SEARCH("0",'Model output'!E45)), ISNUMBER(SEARCH("1",'Model output'!E45)), ISNUMBER(SEARCH("1a",'Model output'!E45)), ISNUMBER(SEARCH("1b",'Model output'!E45)), ISNUMBER(SEARCH("X",'Model output'!E45))), IF(ISNUMBER(SEARCH("pN",'Model output'!E45)),IF(OR(ISNUMBER(SEARCH("a",'Model output'!E45)),ISNUMBER(SEARCH("b",'Model output'!E45))),MID(SUBSTITUTE('Model output'!E45," ",""),SEARCH("pN",'Model output'!E45)+2,2),MID(SUBSTITUTE('Model output'!E45," ",""),SEARCH("pN",'Model output'!E45)+2,1)),IF(ISNUMBER(SEARCH("N",'Model output'!E45)),IF(OR(ISNUMBER(SEARCH("a",'Model output'!E45)),ISNUMBER(SEARCH("b",'Model output'!E45))),MID(SUBSTITUTE('Model output'!E45," ",""),SEARCH("N",'Model output'!E45)+1,2),MID(SUBSTITUTE('Model output'!E45," ",""),SEARCH("N",'Model output'!E45)+1,1)),SUBSTITUTE('Model output'!E45," ",""))),"")))</f>
        <v>1b</v>
      </c>
      <c r="E46" s="1" t="str">
        <f>IF(OR(ISNUMBER(SEARCH("Not applicable",'Model output'!F45)), ISNUMBER(SEARCH("N/A",'Model output'!F45))),"0",IF(OR(ISNUMBER(SEARCH("0",'Model output'!F45)), ISNUMBER(SEARCH("1",'Model output'!F45)), ISNUMBER(SEARCH("X",'Model output'!F45))), IF(ISNUMBER(SEARCH("pM",'Model output'!F45)),MID(SUBSTITUTE('Model output'!F45," ",""),SEARCH("pM",'Model output'!F45)+2,1),IF(ISNUMBER(SEARCH("M",'Model output'!F45)),MID(SUBSTITUTE('Model output'!F45," ",""),SEARCH("M",'Model output'!F45)+1,1),SUBSTITUTE('Model output'!F45," ",""))),""))</f>
        <v/>
      </c>
      <c r="F46" t="str">
        <f t="shared" si="9"/>
        <v>positive</v>
      </c>
      <c r="G46" t="str">
        <f>IF(OR('Model output'!G45="",AND(ISNUMBER('Model output'!J45),'Model output'!J45&lt;1)),"",IF(OR(ISNUMBER(SEARCH("lateral",'Model output'!G45)),ISNUMBER(SEARCH("cervical",'Model output'!G45)),ISNUMBER(SEARCH("jugular",'Model output'!G45)),ISNUMBER(SEARCH("left neck",'Model output'!G45)),ISNUMBER(SEARCH("left anterior neck",'Model output'!G45)),ISNUMBER(SEARCH("left posterior neck",'Model output'!G45)),ISNUMBER(SEARCH("right neck",'Model output'!G45)),ISNUMBER(SEARCH("right anterior neck",'Model output'!G45)),ISNUMBER(SEARCH("right posterior neck",'Model output'!G45)),AND(ISNUMBER(SEARCH("level",'Model output'!G45)),OR(,ISNUMBER(SEARCH("II",'Model output'!G45)),ISNUMBER(SEARCH("two",'Model output'!G45)),AND(ISNUMBER(SEARCH("2",'Model output'!G45)),NOT(ISNUMBER(SEARCH("1 of 2",'Model output'!G45)))),ISNUMBER(SEARCH("III",'Model output'!G45)),AND(ISNUMBER(SEARCH("three",'Model output'!G45)),NOT(ISNUMBER(SEARCH("#3 (three)",'Model output'!G45)))),AND(ISNUMBER(SEARCH("3",'Model output'!G45)),NOT(ISNUMBER(SEARCH("#3 (three)",'Model output'!G45)))),ISNUMBER(SEARCH("IV",'Model output'!G45)),ISNUMBER(SEARCH("four",'Model output'!G45)),ISNUMBER(SEARCH("4",'Model output'!G45)),ISNUMBER(SEARCH("V ",'Model output'!G45)),ISNUMBER(SEARCH("five",'Model output'!G45)),ISNUMBER(SEARCH("5",'Model output'!G45))))), "lateral", "central"))</f>
        <v>lateral</v>
      </c>
      <c r="H46" t="str">
        <f>IF('Model output'!H45="","negative",IF(OR(ISNUMBER(SEARCH("lymph node",'Model output'!H45)),ISNUMBER(SEARCH("gland",'Model output'!H45)),ISNUMBER(SEARCH("lobe",'Model output'!H45)),ISNUMBER(SEARCH("isthmus",'Model output'!H45)),ISNUMBER(SEARCH("mediastinum",'Model output'!H45)),ISNUMBER(SEARCH("Not mentioned",'Model output'!H45)), ISNUMBER(SEARCH("Not applicable",'Model output'!H45)), ISNUMBER(SEARCH("paratracheal",'Model output'!H45)),ISNUMBER(SEARCH("fibroadipose tissue",'Model output'!H45)),ISNUMBER(SEARCH("thyroid node",'Model output'!H45)),ISNUMBER(SEARCH("skeletal muscle",'Model output'!H45)),ISNUMBER(SEARCH("right",'Model output'!H45)),ISNUMBER(SEARCH("left",'Model output'!H45)),ISNUMBER(SEARCH("Not specified",'Model output'!H45)),ISNUMBER(SEARCH("N/A",'Model output'!H45))),"negative","positive"))</f>
        <v>negative</v>
      </c>
      <c r="I46">
        <f>IF(OR('Model output'!I45="",'Model output'!I45="Not answered",'Model output'!I45="Not mentioned"),"",IF(ISNUMBER('Model output'!I45),'Model output'!I45,1))</f>
        <v>41</v>
      </c>
      <c r="J46">
        <f>IF(OR('Model output'!J45="",'Model output'!J45="Not answered",'Model output'!J45="Not mentioned"),"",IF(AND(ISNUMBER('Model output'!J45),'Model output'!J45&lt;=I46),'Model output'!J45,IF(AND(ISNUMBER('Model output'!J45), 'Model output'!J45&gt;=DATE(2024,1,1)), MIN(DAY('Model output'!J45), MONTH('Model output'!J45), YEAR('Model output'!J45)), IF(ISNUMBER(SEARCH("0/",'Model output'!J45)),0,IF(ISNUMBER(SEARCH("/",'Model output'!J45)), VALUE(LEFT('Model output'!J45, SEARCH("/",'Model output'!J45)-1)),1)))))</f>
        <v>9</v>
      </c>
      <c r="K46" t="str" cm="1">
        <f t="array" ref="K46">IF(COUNT(FIND({0,1,2,3,4,5,6,7,8,9},'Model output'!K45))&gt;0,'Model output'!K45,"")</f>
        <v>6.0 cm</v>
      </c>
      <c r="L46" s="8" t="str">
        <f t="shared" si="1"/>
        <v>6.0cm</v>
      </c>
      <c r="M46" cm="1">
        <f t="array" ref="M46">IF(L46="","",IF(ISNUMBER(SEARCH("cm",L46)),MAX(VALUE(SUBSTITUTE(_xlfn.FILTERXML("&lt;t&gt;&lt;s&gt;"&amp;SUBSTITUTE(L46,",","&lt;/s&gt;&lt;s&gt;")&amp;"&lt;/s&gt;&lt;/t&gt;","//s"),"cm",""))),MAX(VALUE(SUBSTITUTE(_xlfn.FILTERXML("&lt;t&gt;&lt;s&gt;"&amp;SUBSTITUTE(L46,",","&lt;/s&gt;&lt;s&gt;")&amp;"&lt;/s&gt;&lt;/t&gt;","//s"),"mm","")))/10))</f>
        <v>6</v>
      </c>
      <c r="N46" t="str">
        <f>IF('Model output'!L45="","",'Model output'!L45)</f>
        <v>papillary</v>
      </c>
      <c r="O46" t="str">
        <f>IF('Model output'!M45="","",'Model output'!M45)</f>
        <v/>
      </c>
      <c r="P46" t="str">
        <f>IF('Model output'!N45="","",'Model output'!N45)</f>
        <v>6.0 cm maximum dimension in right superior/middle thyroid by gross examination</v>
      </c>
      <c r="Q46" t="str">
        <f t="shared" si="10"/>
        <v>6.0cm</v>
      </c>
      <c r="R46" cm="1">
        <f t="array" ref="R46">IF(Q46="","",IF(ISNUMBER(SEARCH("cm",Q46)),MAX(VALUE(SUBSTITUTE(_xlfn.FILTERXML("&lt;t&gt;&lt;s&gt;"&amp;SUBSTITUTE(Q46,",","&lt;/s&gt;&lt;s&gt;")&amp;"&lt;/s&gt;&lt;/t&gt;","//s"),"cm",""))),MAX(VALUE(SUBSTITUTE(_xlfn.FILTERXML("&lt;t&gt;&lt;s&gt;"&amp;SUBSTITUTE(Q46,",","&lt;/s&gt;&lt;s&gt;")&amp;"&lt;/s&gt;&lt;/t&gt;","//s"),"mm","")))/10))</f>
        <v>6</v>
      </c>
      <c r="S46" t="str">
        <f>IF(OR('Model output'!P45="",ISNUMBER(SEARCH("Not identified", 'Model output'!P45)),ISNUMBER(SEARCH("Absent",'Model output'!P45)),AND(ISNUMBER(SEARCH("No",'Model output'!P45)),NOT(ISNUMBER(SEARCH("diagnostic",'Model output'!P45)))),ISNUMBER(SEARCH("Negative",'Model output'!P45))),"negative","positive")</f>
        <v>positive</v>
      </c>
      <c r="T46">
        <f>IF('Model output'!O45="","",'Model output'!O45)</f>
        <v>2</v>
      </c>
      <c r="U46" t="str">
        <f>IF('Model output'!Q45&lt;&gt;"",'Model output'!Q45,IF('Classification result'!S46="positive",IF(ISNUMBER(SEARCH("single",'Model output'!P45)),1,IF(OR(ISNUMBER(SEARCH("&lt;4",'Model output'!P45)),ISNUMBER(SEARCH("&lt; 4",'Model output'!P45)),ISNUMBER(SEARCH("less than 4",'Model output'!P45))),"&lt;4",IF(OR(ISNUMBER(SEARCH("&gt;4",'Model output'!P45)),ISNUMBER(SEARCH("&gt; 4",'Model output'!P45)),ISNUMBER(SEARCH("4 or more",'Model output'!P45))),"&gt;4",""))), ""))</f>
        <v/>
      </c>
      <c r="V46" t="str">
        <f>IF(S46="negative","",IF(OR(ISNUMBER(SEARCH("Focal",'Model output'!P45)),'Classification result'!U46&lt;4,ISNUMBER(SEARCH("Focal",'Classification result'!U46)),ISNUMBER(SEARCH("&lt;4",'Classification result'!U46)),ISNUMBER(SEARCH("&lt; 4",'Classification result'!U46))),"minimal", IF(OR(ISNUMBER(SEARCH("Extensive",'Model output'!P45)),ISNUMBER(SEARCH("Extensive",'Classification result'!U46)),ISNUMBER(SEARCH("&gt;4",'Classification result'!U46)),ISNUMBER(SEARCH("&gt; 4",'Classification result'!U46)),ISNUMBER(SEARCH("4 or more",'Classification result'!U46))),"extensive","")))</f>
        <v/>
      </c>
      <c r="W46" t="str">
        <f>IF(OR('Model output'!R45="",ISNUMBER(SEARCH("Not identified", 'Model output'!R45)),ISNUMBER(SEARCH("Absent",'Model output'!R45)),ISNUMBER(SEARCH("No",'Model output'!R45)),ISNUMBER(SEARCH("Negative",'Model output'!R45)),ISNUMBER(SEARCH("None seen",'Model output'!R45)),ISNUMBER(SEARCH("Free",'Model output'!R45)),ISNUMBER(SEARCH("Cannot be assessed",'Model output'!R45))),"negative","positive")</f>
        <v>negative</v>
      </c>
      <c r="X46" s="15" t="str">
        <f>IF('Model output'!S45="","",'Model output'!S45)</f>
        <v>Not identified</v>
      </c>
      <c r="Y46" t="str">
        <f>IF(OR('Model output'!S45="",ISNUMBER(SEARCH("Absent",'Model output'!S45)),ISNUMBER(SEARCH("Not identified",'Model output'!S45)),AND(ISNUMBER(SEARCH("No",'Model output'!S45)),NOT(ISNUMBER(SEARCH("carcinoma",'Model output'!S45)))),ISNUMBER(SEARCH("confined to the thyroid",'Model output'!S45)),ISNUMBER(SEARCH("negative",'Model output'!S45))),"negative",IF(Z46="positive","gETE", "positive"))</f>
        <v>negative</v>
      </c>
      <c r="Z46" t="str">
        <f>IF(OR('Model output'!S45="",ISNUMBER(SEARCH("Absent",'Model output'!S45)),ISNUMBER(SEARCH("Not identified",'Model output'!S45)),ISNUMBER(SEARCH("No",'Model output'!S45)),ISNUMBER(SEARCH("Minimal",'Model output'!S45)),ISNUMBER(SEARCH("negative",'Model output'!S45))),"negative",IF(OR(ISNUMBER(SEARCH("extensive",X46)),ISNUMBER(SEARCH("skeletal muscle",X46)),ISNUMBER(SEARCH("larynx",X46)),ISNUMBER(SEARCH("trachea",X46)),ISNUMBER(SEARCH("esophagus",X46)),ISNUMBER(SEARCH("recurrent laryngeal nerve",X46))),"positive","negative"))</f>
        <v>negative</v>
      </c>
      <c r="AA46" t="str">
        <f>IF('Model output'!T45="","",IF('Model output'!T45="Not mentioned", "No", "Yes"))</f>
        <v/>
      </c>
      <c r="AB46" t="str">
        <f>IF(AA46&lt;&gt;"Yes","",IF(OR('Model output'!U45="",ISNUMBER(SEARCH("Not identified",'Model output'!U45))),"",'Model output'!U45))</f>
        <v/>
      </c>
      <c r="AC46" s="1" t="str">
        <f>IF(OR('Model output'!V45="", 'Model output'!V45="No", AND(ISERROR(SEARCH("Positive",'Model output'!V45)), ISNUMBER(SEARCH("Negative",'Model output'!V45))), AND(ISNUMBER(SEARCH("Uninvolved",'Model output'!V45)),NOT(ISNUMBER(SEARCH("margins involved",'Model output'!V45)))), ISNUMBER(SEARCH("not involved",'Model output'!V45)), ISNUMBER(SEARCH("None",'Model output'!V45)), ISNUMBER(SEARCH("Free",'Model output'!V45)), ISNUMBER(SEARCH("1 mm",'Model output'!V45)), ISNUMBER(SEARCH("0.1 CM",'Model output'!V45)), ISNUMBER(SEARCH("less than 0.2 mm",'Model output'!V45)), ISNUMBER(SEARCH("less than 0.5 mm",'Model output'!V45)), ISNUMBER(SEARCH("less than 1.0 mm",'Model output'!V45)), ISNUMBER(SEARCH("noted very close",'Model output'!V45)), ISNUMBER(SEARCH("abut",'Model output'!V45)), ISNUMBER(SEARCH("not mentioned",'Model output'!V45)), ISNUMBER(SEARCH("Cannot be assessed",'Model output'!V45)), ISNUMBER(SEARCH("Lymphocyte invasion - present",'Model output'!V45)), ISNUMBER(SEARCH("capsule",'Model output'!V45))), "negative", "positive")</f>
        <v>negative</v>
      </c>
      <c r="AE46" s="28" t="str" cm="1">
        <f t="array" ref="AE46">IF(OR(AC46="positive",Z46="positive",AND(OR(ISNUMBER(SEARCH("Follicular carcinoma",N46)),ISNUMBER(SEARCH("Follicular thyroid carcinoma",N46))),V46="extensive"),AND(AND(ISNUMBER(J46),J46&gt;0),AND(ISNUMBER(M46),M46&gt;3)),OR(H46="positive",AH46=1)),"high",IF(OR(ISNUMBER(SEARCH("lateral",G46,1)),ISNUMBER(SEARCH("positive",Y46,1)),ISNUMBER(SEARCH("tall",O46,1)),ISNUMBER(SEARCH("hobnail",O46,1)),ISNUMBER(SEARCH("cribriform",O46,1)),ISNUMBER(SEARCH("diffuse",O46,1)),ISNUMBER(SEARCH("columnar",O46,1)),ISNUMBER(SEARCH("solid",O46,1)),ISNUMBER(SEARCH("tall",N46,1)),ISNUMBER(SEARCH("hobnail",N46,1)),ISNUMBER(SEARCH("cribriform",N46,1)),ISNUMBER(SEARCH("diffuse",N46,1)),ISNUMBER(SEARCH("columnar",N46,1)),ISNUMBER(SEARCH("solid",N46,1)),AND(ISNUMBER(SEARCH("papillary",N46,1)),S46="positive"),AND(AND(ISNUMBER(J46),J46&gt;=5),M46=""),AND(AND(ISNUMBER(J46),J46&gt;=5),AND(ISNUMBER(M46),M46&gt;=1)),AND(ISNUMBER(SERACH("papillary",N46)),OR(Y46="positive",Z46="positive"), ISNUMBER(SEARCH("BRAF",AB46)))),"intermediate","low"))</f>
        <v>high</v>
      </c>
      <c r="AF46" s="29" t="str">
        <f t="shared" si="2"/>
        <v>3a</v>
      </c>
      <c r="AG46" s="29" t="str">
        <f t="shared" si="3"/>
        <v>1b</v>
      </c>
      <c r="AH46" s="29" t="str">
        <f t="shared" si="11"/>
        <v>0</v>
      </c>
      <c r="AI46" s="35" t="str">
        <f t="shared" si="12"/>
        <v>II</v>
      </c>
      <c r="AJ46" s="32" t="s">
        <v>711</v>
      </c>
      <c r="AK46" s="34" t="s">
        <v>937</v>
      </c>
      <c r="AL46" s="34" t="s">
        <v>932</v>
      </c>
      <c r="AM46" s="34" t="s">
        <v>936</v>
      </c>
      <c r="AN46" s="34" t="s">
        <v>934</v>
      </c>
      <c r="AO46" s="32">
        <f t="shared" si="4"/>
        <v>1</v>
      </c>
      <c r="AP46" s="34">
        <f t="shared" si="5"/>
        <v>1</v>
      </c>
      <c r="AQ46" s="34">
        <f t="shared" si="6"/>
        <v>1</v>
      </c>
      <c r="AR46" s="34">
        <f t="shared" si="7"/>
        <v>1</v>
      </c>
      <c r="AS46" s="35">
        <f t="shared" si="8"/>
        <v>1</v>
      </c>
      <c r="AT46" s="1"/>
    </row>
    <row r="47" spans="1:46">
      <c r="A47" t="str">
        <f>'Model output'!A46</f>
        <v>TCGA-DE-A69J</v>
      </c>
      <c r="B47" s="26">
        <v>34</v>
      </c>
      <c r="C47" s="1" t="str">
        <f>IF(OR(ISNUMBER(SEARCH("0",'Model output'!D46)), ISNUMBER(SEARCH("1",'Model output'!D46)), ISNUMBER(SEARCH("1a",'Model output'!D46)), ISNUMBER(SEARCH("1b",'Model output'!D46)), ISNUMBER(SEARCH("2",'Model output'!D46)), ISNUMBER(SEARCH("3",'Model output'!D46)), ISNUMBER(SEARCH("4a",'Model output'!D46)), ISNUMBER(SEARCH("4b",'Model output'!D46))), IF(ISNUMBER(SEARCH("pT",'Model output'!D46)),IF(OR(ISNUMBER(SEARCH("a",'Model output'!D46)),ISNUMBER(SEARCH("b",'Model output'!D46))),MID(SUBSTITUTE('Model output'!D46," ",""),SEARCH("pT",'Model output'!D46)+2,2),MID(SUBSTITUTE('Model output'!D46," ",""),SEARCH("pT",'Model output'!D46)+2,1)),IF(ISNUMBER(SEARCH("T",'Model output'!D46)),IF(OR(ISNUMBER(SEARCH("a",'Model output'!D46)),ISNUMBER(SEARCH("b",'Model output'!D46))),MID(SUBSTITUTE('Model output'!D46," ",""),SEARCH("T",'Model output'!D46)+1,2),MID(SUBSTITUTE('Model output'!D46," ",""),SEARCH("T",'Model output'!D46)+1,1)),SUBSTITUTE('Model output'!D46," ",""))),"")</f>
        <v>2</v>
      </c>
      <c r="D47" s="1" t="str">
        <f>IF(ISNUMBER(SEARCH("lymph node",'Model output'!E46)),"1", IF(AND('Model output'!E46&lt;&gt;"",ISNUMBER('Model output'!E46),'Model output'!E46&gt;0),"1",IF(OR(ISNUMBER(SEARCH("0",'Model output'!E46)), ISNUMBER(SEARCH("1",'Model output'!E46)), ISNUMBER(SEARCH("1a",'Model output'!E46)), ISNUMBER(SEARCH("1b",'Model output'!E46)), ISNUMBER(SEARCH("X",'Model output'!E46))), IF(ISNUMBER(SEARCH("pN",'Model output'!E46)),IF(OR(ISNUMBER(SEARCH("a",'Model output'!E46)),ISNUMBER(SEARCH("b",'Model output'!E46))),MID(SUBSTITUTE('Model output'!E46," ",""),SEARCH("pN",'Model output'!E46)+2,2),MID(SUBSTITUTE('Model output'!E46," ",""),SEARCH("pN",'Model output'!E46)+2,1)),IF(ISNUMBER(SEARCH("N",'Model output'!E46)),IF(OR(ISNUMBER(SEARCH("a",'Model output'!E46)),ISNUMBER(SEARCH("b",'Model output'!E46))),MID(SUBSTITUTE('Model output'!E46," ",""),SEARCH("N",'Model output'!E46)+1,2),MID(SUBSTITUTE('Model output'!E46," ",""),SEARCH("N",'Model output'!E46)+1,1)),SUBSTITUTE('Model output'!E46," ",""))),"")))</f>
        <v>x</v>
      </c>
      <c r="E47" s="1" t="str">
        <f>IF(OR(ISNUMBER(SEARCH("Not applicable",'Model output'!F46)), ISNUMBER(SEARCH("N/A",'Model output'!F46))),"0",IF(OR(ISNUMBER(SEARCH("0",'Model output'!F46)), ISNUMBER(SEARCH("1",'Model output'!F46)), ISNUMBER(SEARCH("X",'Model output'!F46))), IF(ISNUMBER(SEARCH("pM",'Model output'!F46)),MID(SUBSTITUTE('Model output'!F46," ",""),SEARCH("pM",'Model output'!F46)+2,1),IF(ISNUMBER(SEARCH("M",'Model output'!F46)),MID(SUBSTITUTE('Model output'!F46," ",""),SEARCH("M",'Model output'!F46)+1,1),SUBSTITUTE('Model output'!F46," ",""))),""))</f>
        <v>0</v>
      </c>
      <c r="F47" t="str">
        <f t="shared" si="9"/>
        <v>negative</v>
      </c>
      <c r="G47" t="str">
        <f>IF(OR('Model output'!G46="",AND(ISNUMBER('Model output'!J46),'Model output'!J46&lt;1)),"",IF(OR(ISNUMBER(SEARCH("lateral",'Model output'!G46)),ISNUMBER(SEARCH("cervical",'Model output'!G46)),ISNUMBER(SEARCH("jugular",'Model output'!G46)),ISNUMBER(SEARCH("left neck",'Model output'!G46)),ISNUMBER(SEARCH("left anterior neck",'Model output'!G46)),ISNUMBER(SEARCH("left posterior neck",'Model output'!G46)),ISNUMBER(SEARCH("right neck",'Model output'!G46)),ISNUMBER(SEARCH("right anterior neck",'Model output'!G46)),ISNUMBER(SEARCH("right posterior neck",'Model output'!G46)),AND(ISNUMBER(SEARCH("level",'Model output'!G46)),OR(,ISNUMBER(SEARCH("II",'Model output'!G46)),ISNUMBER(SEARCH("two",'Model output'!G46)),AND(ISNUMBER(SEARCH("2",'Model output'!G46)),NOT(ISNUMBER(SEARCH("1 of 2",'Model output'!G46)))),ISNUMBER(SEARCH("III",'Model output'!G46)),AND(ISNUMBER(SEARCH("three",'Model output'!G46)),NOT(ISNUMBER(SEARCH("#3 (three)",'Model output'!G46)))),AND(ISNUMBER(SEARCH("3",'Model output'!G46)),NOT(ISNUMBER(SEARCH("#3 (three)",'Model output'!G46)))),ISNUMBER(SEARCH("IV",'Model output'!G46)),ISNUMBER(SEARCH("four",'Model output'!G46)),ISNUMBER(SEARCH("4",'Model output'!G46)),ISNUMBER(SEARCH("V ",'Model output'!G46)),ISNUMBER(SEARCH("five",'Model output'!G46)),ISNUMBER(SEARCH("5",'Model output'!G46))))), "lateral", "central"))</f>
        <v/>
      </c>
      <c r="H47" t="str">
        <f>IF('Model output'!H46="","negative",IF(OR(ISNUMBER(SEARCH("lymph node",'Model output'!H46)),ISNUMBER(SEARCH("gland",'Model output'!H46)),ISNUMBER(SEARCH("lobe",'Model output'!H46)),ISNUMBER(SEARCH("isthmus",'Model output'!H46)),ISNUMBER(SEARCH("mediastinum",'Model output'!H46)),ISNUMBER(SEARCH("Not mentioned",'Model output'!H46)), ISNUMBER(SEARCH("Not applicable",'Model output'!H46)), ISNUMBER(SEARCH("paratracheal",'Model output'!H46)),ISNUMBER(SEARCH("fibroadipose tissue",'Model output'!H46)),ISNUMBER(SEARCH("thyroid node",'Model output'!H46)),ISNUMBER(SEARCH("skeletal muscle",'Model output'!H46)),ISNUMBER(SEARCH("right",'Model output'!H46)),ISNUMBER(SEARCH("left",'Model output'!H46)),ISNUMBER(SEARCH("Not specified",'Model output'!H46)),ISNUMBER(SEARCH("N/A",'Model output'!H46))),"negative","positive"))</f>
        <v>negative</v>
      </c>
      <c r="I47">
        <f>IF(OR('Model output'!I46="",'Model output'!I46="Not answered",'Model output'!I46="Not mentioned"),"",IF(ISNUMBER('Model output'!I46),'Model output'!I46,1))</f>
        <v>0</v>
      </c>
      <c r="J47">
        <f>IF(OR('Model output'!J46="",'Model output'!J46="Not answered",'Model output'!J46="Not mentioned"),"",IF(AND(ISNUMBER('Model output'!J46),'Model output'!J46&lt;=I47),'Model output'!J46,IF(AND(ISNUMBER('Model output'!J46), 'Model output'!J46&gt;=DATE(2024,1,1)), MIN(DAY('Model output'!J46), MONTH('Model output'!J46), YEAR('Model output'!J46)), IF(ISNUMBER(SEARCH("0/",'Model output'!J46)),0,IF(ISNUMBER(SEARCH("/",'Model output'!J46)), VALUE(LEFT('Model output'!J46, SEARCH("/",'Model output'!J46)-1)),1)))))</f>
        <v>0</v>
      </c>
      <c r="K47" t="str" cm="1">
        <f t="array" ref="K47">IF(COUNT(FIND({0,1,2,3,4,5,6,7,8,9},'Model output'!K46))&gt;0,'Model output'!K46,"")</f>
        <v/>
      </c>
      <c r="L47" s="8" t="str">
        <f t="shared" si="1"/>
        <v/>
      </c>
      <c r="M47" t="str" cm="1">
        <f t="array" ref="M47">IF(L47="","",IF(ISNUMBER(SEARCH("cm",L47)),MAX(VALUE(SUBSTITUTE(_xlfn.FILTERXML("&lt;t&gt;&lt;s&gt;"&amp;SUBSTITUTE(L47,",","&lt;/s&gt;&lt;s&gt;")&amp;"&lt;/s&gt;&lt;/t&gt;","//s"),"cm",""))),MAX(VALUE(SUBSTITUTE(_xlfn.FILTERXML("&lt;t&gt;&lt;s&gt;"&amp;SUBSTITUTE(L47,",","&lt;/s&gt;&lt;s&gt;")&amp;"&lt;/s&gt;&lt;/t&gt;","//s"),"mm","")))/10))</f>
        <v/>
      </c>
      <c r="N47" t="str">
        <f>IF('Model output'!L46="","",'Model output'!L46)</f>
        <v>papillary</v>
      </c>
      <c r="O47" t="str">
        <f>IF('Model output'!M46="","",'Model output'!M46)</f>
        <v/>
      </c>
      <c r="P47" t="str">
        <f>IF('Model output'!N46="","",'Model output'!N46)</f>
        <v>2.5 cm</v>
      </c>
      <c r="Q47" t="str">
        <f t="shared" si="10"/>
        <v>2.5cm</v>
      </c>
      <c r="R47" cm="1">
        <f t="array" ref="R47">IF(Q47="","",IF(ISNUMBER(SEARCH("cm",Q47)),MAX(VALUE(SUBSTITUTE(_xlfn.FILTERXML("&lt;t&gt;&lt;s&gt;"&amp;SUBSTITUTE(Q47,",","&lt;/s&gt;&lt;s&gt;")&amp;"&lt;/s&gt;&lt;/t&gt;","//s"),"cm",""))),MAX(VALUE(SUBSTITUTE(_xlfn.FILTERXML("&lt;t&gt;&lt;s&gt;"&amp;SUBSTITUTE(Q47,",","&lt;/s&gt;&lt;s&gt;")&amp;"&lt;/s&gt;&lt;/t&gt;","//s"),"mm","")))/10))</f>
        <v>2.5</v>
      </c>
      <c r="S47" t="str">
        <f>IF(OR('Model output'!P46="",ISNUMBER(SEARCH("Not identified", 'Model output'!P46)),ISNUMBER(SEARCH("Absent",'Model output'!P46)),AND(ISNUMBER(SEARCH("No",'Model output'!P46)),NOT(ISNUMBER(SEARCH("diagnostic",'Model output'!P46)))),ISNUMBER(SEARCH("Negative",'Model output'!P46))),"negative","positive")</f>
        <v>negative</v>
      </c>
      <c r="T47">
        <f>IF('Model output'!O46="","",'Model output'!O46)</f>
        <v>2</v>
      </c>
      <c r="U47" t="str">
        <f>IF('Model output'!Q46&lt;&gt;"",'Model output'!Q46,IF('Classification result'!S47="positive",IF(ISNUMBER(SEARCH("single",'Model output'!P46)),1,IF(OR(ISNUMBER(SEARCH("&lt;4",'Model output'!P46)),ISNUMBER(SEARCH("&lt; 4",'Model output'!P46)),ISNUMBER(SEARCH("less than 4",'Model output'!P46))),"&lt;4",IF(OR(ISNUMBER(SEARCH("&gt;4",'Model output'!P46)),ISNUMBER(SEARCH("&gt; 4",'Model output'!P46)),ISNUMBER(SEARCH("4 or more",'Model output'!P46))),"&gt;4",""))), ""))</f>
        <v/>
      </c>
      <c r="V47" t="str">
        <f>IF(S47="negative","",IF(OR(ISNUMBER(SEARCH("Focal",'Model output'!P46)),'Classification result'!U47&lt;4,ISNUMBER(SEARCH("Focal",'Classification result'!U47)),ISNUMBER(SEARCH("&lt;4",'Classification result'!U47)),ISNUMBER(SEARCH("&lt; 4",'Classification result'!U47))),"minimal", IF(OR(ISNUMBER(SEARCH("Extensive",'Model output'!P46)),ISNUMBER(SEARCH("Extensive",'Classification result'!U47)),ISNUMBER(SEARCH("&gt;4",'Classification result'!U47)),ISNUMBER(SEARCH("&gt; 4",'Classification result'!U47)),ISNUMBER(SEARCH("4 or more",'Classification result'!U47))),"extensive","")))</f>
        <v/>
      </c>
      <c r="W47" t="str">
        <f>IF(OR('Model output'!R46="",ISNUMBER(SEARCH("Not identified", 'Model output'!R46)),ISNUMBER(SEARCH("Absent",'Model output'!R46)),ISNUMBER(SEARCH("No",'Model output'!R46)),ISNUMBER(SEARCH("Negative",'Model output'!R46)),ISNUMBER(SEARCH("None seen",'Model output'!R46)),ISNUMBER(SEARCH("Free",'Model output'!R46)),ISNUMBER(SEARCH("Cannot be assessed",'Model output'!R46))),"negative","positive")</f>
        <v>negative</v>
      </c>
      <c r="X47" s="15" t="str">
        <f>IF('Model output'!S46="","",'Model output'!S46)</f>
        <v>Not identified</v>
      </c>
      <c r="Y47" t="str">
        <f>IF(OR('Model output'!S46="",ISNUMBER(SEARCH("Absent",'Model output'!S46)),ISNUMBER(SEARCH("Not identified",'Model output'!S46)),AND(ISNUMBER(SEARCH("No",'Model output'!S46)),NOT(ISNUMBER(SEARCH("carcinoma",'Model output'!S46)))),ISNUMBER(SEARCH("confined to the thyroid",'Model output'!S46)),ISNUMBER(SEARCH("negative",'Model output'!S46))),"negative",IF(Z47="positive","gETE", "positive"))</f>
        <v>negative</v>
      </c>
      <c r="Z47" t="str">
        <f>IF(OR('Model output'!S46="",ISNUMBER(SEARCH("Absent",'Model output'!S46)),ISNUMBER(SEARCH("Not identified",'Model output'!S46)),ISNUMBER(SEARCH("No",'Model output'!S46)),ISNUMBER(SEARCH("Minimal",'Model output'!S46)),ISNUMBER(SEARCH("negative",'Model output'!S46))),"negative",IF(OR(ISNUMBER(SEARCH("extensive",X47)),ISNUMBER(SEARCH("skeletal muscle",X47)),ISNUMBER(SEARCH("larynx",X47)),ISNUMBER(SEARCH("trachea",X47)),ISNUMBER(SEARCH("esophagus",X47)),ISNUMBER(SEARCH("recurrent laryngeal nerve",X47))),"positive","negative"))</f>
        <v>negative</v>
      </c>
      <c r="AA47" t="str">
        <f>IF('Model output'!T46="","",IF('Model output'!T46="Not mentioned", "No", "Yes"))</f>
        <v/>
      </c>
      <c r="AB47" t="str">
        <f>IF(AA47&lt;&gt;"Yes","",IF(OR('Model output'!U46="",ISNUMBER(SEARCH("Not identified",'Model output'!U46))),"",'Model output'!U46))</f>
        <v/>
      </c>
      <c r="AC47" s="1" t="str">
        <f>IF(OR('Model output'!V46="", 'Model output'!V46="No", AND(ISERROR(SEARCH("Positive",'Model output'!V46)), ISNUMBER(SEARCH("Negative",'Model output'!V46))), AND(ISNUMBER(SEARCH("Uninvolved",'Model output'!V46)),NOT(ISNUMBER(SEARCH("margins involved",'Model output'!V46)))), ISNUMBER(SEARCH("not involved",'Model output'!V46)), ISNUMBER(SEARCH("None",'Model output'!V46)), ISNUMBER(SEARCH("Free",'Model output'!V46)), ISNUMBER(SEARCH("1 mm",'Model output'!V46)), ISNUMBER(SEARCH("0.1 CM",'Model output'!V46)), ISNUMBER(SEARCH("less than 0.2 mm",'Model output'!V46)), ISNUMBER(SEARCH("less than 0.5 mm",'Model output'!V46)), ISNUMBER(SEARCH("less than 1.0 mm",'Model output'!V46)), ISNUMBER(SEARCH("noted very close",'Model output'!V46)), ISNUMBER(SEARCH("abut",'Model output'!V46)), ISNUMBER(SEARCH("not mentioned",'Model output'!V46)), ISNUMBER(SEARCH("Cannot be assessed",'Model output'!V46)), ISNUMBER(SEARCH("Lymphocyte invasion - present",'Model output'!V46)), ISNUMBER(SEARCH("capsule",'Model output'!V46))), "negative", "positive")</f>
        <v>negative</v>
      </c>
      <c r="AE47" s="28" t="str" cm="1">
        <f t="array" aca="1" ref="AE47" ca="1">IF(OR(AC47="positive",Z47="positive",AND(OR(ISNUMBER(SEARCH("Follicular carcinoma",N47)),ISNUMBER(SEARCH("Follicular thyroid carcinoma",N47))),V47="extensive"),AND(AND(ISNUMBER(J47),J47&gt;0),AND(ISNUMBER(M47),M47&gt;3)),OR(H47="positive",AH47=1)),"high",IF(OR(ISNUMBER(SEARCH("lateral",G47,1)),ISNUMBER(SEARCH("positive",Y47,1)),ISNUMBER(SEARCH("tall",O47,1)),ISNUMBER(SEARCH("hobnail",O47,1)),ISNUMBER(SEARCH("cribriform",O47,1)),ISNUMBER(SEARCH("diffuse",O47,1)),ISNUMBER(SEARCH("columnar",O47,1)),ISNUMBER(SEARCH("solid",O47,1)),ISNUMBER(SEARCH("tall",N47,1)),ISNUMBER(SEARCH("hobnail",N47,1)),ISNUMBER(SEARCH("cribriform",N47,1)),ISNUMBER(SEARCH("diffuse",N47,1)),ISNUMBER(SEARCH("columnar",N47,1)),ISNUMBER(SEARCH("solid",N47,1)),AND(ISNUMBER(SEARCH("papillary",N47,1)),S47="positive"),AND(AND(ISNUMBER(J47),J47&gt;=5),M47=""),AND(AND(ISNUMBER(J47),J47&gt;=5),AND(ISNUMBER(M47),M47&gt;=1)),AND(ISNUMBER(SERACH("papillary",N47)),OR(Y47="positive",Z47="positive"), ISNUMBER(SEARCH("BRAF",AB47)))),"intermediate","low"))</f>
        <v>low</v>
      </c>
      <c r="AF47" s="29" t="str">
        <f t="shared" si="2"/>
        <v>2</v>
      </c>
      <c r="AG47" s="29" t="str">
        <f t="shared" si="3"/>
        <v>0</v>
      </c>
      <c r="AH47" s="29" t="str">
        <f t="shared" si="11"/>
        <v>0</v>
      </c>
      <c r="AI47" s="35" t="str">
        <f t="shared" si="12"/>
        <v>I</v>
      </c>
      <c r="AJ47" s="32" t="s">
        <v>713</v>
      </c>
      <c r="AK47" s="34" t="s">
        <v>935</v>
      </c>
      <c r="AL47" s="34" t="s">
        <v>936</v>
      </c>
      <c r="AM47" s="34" t="s">
        <v>936</v>
      </c>
      <c r="AN47" s="34" t="s">
        <v>66</v>
      </c>
      <c r="AO47" s="32">
        <f t="shared" ca="1" si="4"/>
        <v>1</v>
      </c>
      <c r="AP47" s="34">
        <f t="shared" si="5"/>
        <v>1</v>
      </c>
      <c r="AQ47" s="34">
        <f t="shared" si="6"/>
        <v>1</v>
      </c>
      <c r="AR47" s="34">
        <f t="shared" si="7"/>
        <v>1</v>
      </c>
      <c r="AS47" s="35">
        <f t="shared" si="8"/>
        <v>1</v>
      </c>
      <c r="AT47" s="1"/>
    </row>
    <row r="48" spans="1:46">
      <c r="A48" t="str">
        <f>'Model output'!A47</f>
        <v>TCGA-DJ-A13L</v>
      </c>
      <c r="B48" s="26">
        <v>85</v>
      </c>
      <c r="C48" s="1" t="str">
        <f>IF(OR(ISNUMBER(SEARCH("0",'Model output'!D47)), ISNUMBER(SEARCH("1",'Model output'!D47)), ISNUMBER(SEARCH("1a",'Model output'!D47)), ISNUMBER(SEARCH("1b",'Model output'!D47)), ISNUMBER(SEARCH("2",'Model output'!D47)), ISNUMBER(SEARCH("3",'Model output'!D47)), ISNUMBER(SEARCH("4a",'Model output'!D47)), ISNUMBER(SEARCH("4b",'Model output'!D47))), IF(ISNUMBER(SEARCH("pT",'Model output'!D47)),IF(OR(ISNUMBER(SEARCH("a",'Model output'!D47)),ISNUMBER(SEARCH("b",'Model output'!D47))),MID(SUBSTITUTE('Model output'!D47," ",""),SEARCH("pT",'Model output'!D47)+2,2),MID(SUBSTITUTE('Model output'!D47," ",""),SEARCH("pT",'Model output'!D47)+2,1)),IF(ISNUMBER(SEARCH("T",'Model output'!D47)),IF(OR(ISNUMBER(SEARCH("a",'Model output'!D47)),ISNUMBER(SEARCH("b",'Model output'!D47))),MID(SUBSTITUTE('Model output'!D47," ",""),SEARCH("T",'Model output'!D47)+1,2),MID(SUBSTITUTE('Model output'!D47," ",""),SEARCH("T",'Model output'!D47)+1,1)),SUBSTITUTE('Model output'!D47," ",""))),"")</f>
        <v>1</v>
      </c>
      <c r="D48" s="1" t="str">
        <f>IF(ISNUMBER(SEARCH("lymph node",'Model output'!E47)),"1", IF(AND('Model output'!E47&lt;&gt;"",ISNUMBER('Model output'!E47),'Model output'!E47&gt;0),"1",IF(OR(ISNUMBER(SEARCH("0",'Model output'!E47)), ISNUMBER(SEARCH("1",'Model output'!E47)), ISNUMBER(SEARCH("1a",'Model output'!E47)), ISNUMBER(SEARCH("1b",'Model output'!E47)), ISNUMBER(SEARCH("X",'Model output'!E47))), IF(ISNUMBER(SEARCH("pN",'Model output'!E47)),IF(OR(ISNUMBER(SEARCH("a",'Model output'!E47)),ISNUMBER(SEARCH("b",'Model output'!E47))),MID(SUBSTITUTE('Model output'!E47," ",""),SEARCH("pN",'Model output'!E47)+2,2),MID(SUBSTITUTE('Model output'!E47," ",""),SEARCH("pN",'Model output'!E47)+2,1)),IF(ISNUMBER(SEARCH("N",'Model output'!E47)),IF(OR(ISNUMBER(SEARCH("a",'Model output'!E47)),ISNUMBER(SEARCH("b",'Model output'!E47))),MID(SUBSTITUTE('Model output'!E47," ",""),SEARCH("N",'Model output'!E47)+1,2),MID(SUBSTITUTE('Model output'!E47," ",""),SEARCH("N",'Model output'!E47)+1,1)),SUBSTITUTE('Model output'!E47," ",""))),"")))</f>
        <v>X</v>
      </c>
      <c r="E48" s="1" t="str">
        <f>IF(OR(ISNUMBER(SEARCH("Not applicable",'Model output'!F47)), ISNUMBER(SEARCH("N/A",'Model output'!F47))),"0",IF(OR(ISNUMBER(SEARCH("0",'Model output'!F47)), ISNUMBER(SEARCH("1",'Model output'!F47)), ISNUMBER(SEARCH("X",'Model output'!F47))), IF(ISNUMBER(SEARCH("pM",'Model output'!F47)),MID(SUBSTITUTE('Model output'!F47," ",""),SEARCH("pM",'Model output'!F47)+2,1),IF(ISNUMBER(SEARCH("M",'Model output'!F47)),MID(SUBSTITUTE('Model output'!F47," ",""),SEARCH("M",'Model output'!F47)+1,1),SUBSTITUTE('Model output'!F47," ",""))),""))</f>
        <v>0</v>
      </c>
      <c r="F48" t="str">
        <f t="shared" si="9"/>
        <v>positive</v>
      </c>
      <c r="G48" t="str">
        <f>IF(OR('Model output'!G47="",AND(ISNUMBER('Model output'!J47),'Model output'!J47&lt;1)),"",IF(OR(ISNUMBER(SEARCH("lateral",'Model output'!G47)),ISNUMBER(SEARCH("cervical",'Model output'!G47)),ISNUMBER(SEARCH("jugular",'Model output'!G47)),ISNUMBER(SEARCH("left neck",'Model output'!G47)),ISNUMBER(SEARCH("left anterior neck",'Model output'!G47)),ISNUMBER(SEARCH("left posterior neck",'Model output'!G47)),ISNUMBER(SEARCH("right neck",'Model output'!G47)),ISNUMBER(SEARCH("right anterior neck",'Model output'!G47)),ISNUMBER(SEARCH("right posterior neck",'Model output'!G47)),AND(ISNUMBER(SEARCH("level",'Model output'!G47)),OR(,ISNUMBER(SEARCH("II",'Model output'!G47)),ISNUMBER(SEARCH("two",'Model output'!G47)),AND(ISNUMBER(SEARCH("2",'Model output'!G47)),NOT(ISNUMBER(SEARCH("1 of 2",'Model output'!G47)))),ISNUMBER(SEARCH("III",'Model output'!G47)),AND(ISNUMBER(SEARCH("three",'Model output'!G47)),NOT(ISNUMBER(SEARCH("#3 (three)",'Model output'!G47)))),AND(ISNUMBER(SEARCH("3",'Model output'!G47)),NOT(ISNUMBER(SEARCH("#3 (three)",'Model output'!G47)))),ISNUMBER(SEARCH("IV",'Model output'!G47)),ISNUMBER(SEARCH("four",'Model output'!G47)),ISNUMBER(SEARCH("4",'Model output'!G47)),ISNUMBER(SEARCH("V ",'Model output'!G47)),ISNUMBER(SEARCH("five",'Model output'!G47)),ISNUMBER(SEARCH("5",'Model output'!G47))))), "lateral", "central"))</f>
        <v/>
      </c>
      <c r="H48" t="str">
        <f>IF('Model output'!H47="","negative",IF(OR(ISNUMBER(SEARCH("lymph node",'Model output'!H47)),ISNUMBER(SEARCH("gland",'Model output'!H47)),ISNUMBER(SEARCH("lobe",'Model output'!H47)),ISNUMBER(SEARCH("isthmus",'Model output'!H47)),ISNUMBER(SEARCH("mediastinum",'Model output'!H47)),ISNUMBER(SEARCH("Not mentioned",'Model output'!H47)), ISNUMBER(SEARCH("Not applicable",'Model output'!H47)), ISNUMBER(SEARCH("paratracheal",'Model output'!H47)),ISNUMBER(SEARCH("fibroadipose tissue",'Model output'!H47)),ISNUMBER(SEARCH("thyroid node",'Model output'!H47)),ISNUMBER(SEARCH("skeletal muscle",'Model output'!H47)),ISNUMBER(SEARCH("right",'Model output'!H47)),ISNUMBER(SEARCH("left",'Model output'!H47)),ISNUMBER(SEARCH("Not specified",'Model output'!H47)),ISNUMBER(SEARCH("N/A",'Model output'!H47))),"negative","positive"))</f>
        <v>negative</v>
      </c>
      <c r="I48">
        <f>IF(OR('Model output'!I47="",'Model output'!I47="Not answered",'Model output'!I47="Not mentioned"),"",IF(ISNUMBER('Model output'!I47),'Model output'!I47,1))</f>
        <v>10</v>
      </c>
      <c r="J48">
        <f>IF(OR('Model output'!J47="",'Model output'!J47="Not answered",'Model output'!J47="Not mentioned"),"",IF(AND(ISNUMBER('Model output'!J47),'Model output'!J47&lt;=I48),'Model output'!J47,IF(AND(ISNUMBER('Model output'!J47), 'Model output'!J47&gt;=DATE(2024,1,1)), MIN(DAY('Model output'!J47), MONTH('Model output'!J47), YEAR('Model output'!J47)), IF(ISNUMBER(SEARCH("0/",'Model output'!J47)),0,IF(ISNUMBER(SEARCH("/",'Model output'!J47)), VALUE(LEFT('Model output'!J47, SEARCH("/",'Model output'!J47)-1)),1)))))</f>
        <v>2</v>
      </c>
      <c r="K48" t="str" cm="1">
        <f t="array" ref="K48">IF(COUNT(FIND({0,1,2,3,4,5,6,7,8,9},'Model output'!K47))&gt;0,'Model output'!K47,"")</f>
        <v/>
      </c>
      <c r="L48" s="8" t="str">
        <f t="shared" si="1"/>
        <v/>
      </c>
      <c r="M48" t="str" cm="1">
        <f t="array" ref="M48">IF(L48="","",IF(ISNUMBER(SEARCH("cm",L48)),MAX(VALUE(SUBSTITUTE(_xlfn.FILTERXML("&lt;t&gt;&lt;s&gt;"&amp;SUBSTITUTE(L48,",","&lt;/s&gt;&lt;s&gt;")&amp;"&lt;/s&gt;&lt;/t&gt;","//s"),"cm",""))),MAX(VALUE(SUBSTITUTE(_xlfn.FILTERXML("&lt;t&gt;&lt;s&gt;"&amp;SUBSTITUTE(L48,",","&lt;/s&gt;&lt;s&gt;")&amp;"&lt;/s&gt;&lt;/t&gt;","//s"),"mm","")))/10))</f>
        <v/>
      </c>
      <c r="N48" t="str">
        <f>IF('Model output'!L47="","",'Model output'!L47)</f>
        <v>Papillary</v>
      </c>
      <c r="O48" t="str">
        <f>IF('Model output'!M47="","",'Model output'!M47)</f>
        <v>tall cell variant</v>
      </c>
      <c r="P48" t="str">
        <f>IF('Model output'!N47="","",'Model output'!N47)</f>
        <v>1.4 cm</v>
      </c>
      <c r="Q48" t="str">
        <f t="shared" si="10"/>
        <v>1.4cm</v>
      </c>
      <c r="R48" cm="1">
        <f t="array" ref="R48">IF(Q48="","",IF(ISNUMBER(SEARCH("cm",Q48)),MAX(VALUE(SUBSTITUTE(_xlfn.FILTERXML("&lt;t&gt;&lt;s&gt;"&amp;SUBSTITUTE(Q48,",","&lt;/s&gt;&lt;s&gt;")&amp;"&lt;/s&gt;&lt;/t&gt;","//s"),"cm",""))),MAX(VALUE(SUBSTITUTE(_xlfn.FILTERXML("&lt;t&gt;&lt;s&gt;"&amp;SUBSTITUTE(Q48,",","&lt;/s&gt;&lt;s&gt;")&amp;"&lt;/s&gt;&lt;/t&gt;","//s"),"mm","")))/10))</f>
        <v>1.4</v>
      </c>
      <c r="S48" t="str">
        <f>IF(OR('Model output'!P47="",ISNUMBER(SEARCH("Not identified", 'Model output'!P47)),ISNUMBER(SEARCH("Absent",'Model output'!P47)),AND(ISNUMBER(SEARCH("No",'Model output'!P47)),NOT(ISNUMBER(SEARCH("diagnostic",'Model output'!P47)))),ISNUMBER(SEARCH("Negative",'Model output'!P47))),"negative","positive")</f>
        <v>negative</v>
      </c>
      <c r="T48">
        <f>IF('Model output'!O47="","",'Model output'!O47)</f>
        <v>1</v>
      </c>
      <c r="U48" t="str">
        <f>IF('Model output'!Q47&lt;&gt;"",'Model output'!Q47,IF('Classification result'!S48="positive",IF(ISNUMBER(SEARCH("single",'Model output'!P47)),1,IF(OR(ISNUMBER(SEARCH("&lt;4",'Model output'!P47)),ISNUMBER(SEARCH("&lt; 4",'Model output'!P47)),ISNUMBER(SEARCH("less than 4",'Model output'!P47))),"&lt;4",IF(OR(ISNUMBER(SEARCH("&gt;4",'Model output'!P47)),ISNUMBER(SEARCH("&gt; 4",'Model output'!P47)),ISNUMBER(SEARCH("4 or more",'Model output'!P47))),"&gt;4",""))), ""))</f>
        <v/>
      </c>
      <c r="V48" t="str">
        <f>IF(S48="negative","",IF(OR(ISNUMBER(SEARCH("Focal",'Model output'!P47)),'Classification result'!U48&lt;4,ISNUMBER(SEARCH("Focal",'Classification result'!U48)),ISNUMBER(SEARCH("&lt;4",'Classification result'!U48)),ISNUMBER(SEARCH("&lt; 4",'Classification result'!U48))),"minimal", IF(OR(ISNUMBER(SEARCH("Extensive",'Model output'!P47)),ISNUMBER(SEARCH("Extensive",'Classification result'!U48)),ISNUMBER(SEARCH("&gt;4",'Classification result'!U48)),ISNUMBER(SEARCH("&gt; 4",'Classification result'!U48)),ISNUMBER(SEARCH("4 or more",'Classification result'!U48))),"extensive","")))</f>
        <v/>
      </c>
      <c r="W48" t="str">
        <f>IF(OR('Model output'!R47="",ISNUMBER(SEARCH("Not identified", 'Model output'!R47)),ISNUMBER(SEARCH("Absent",'Model output'!R47)),ISNUMBER(SEARCH("No",'Model output'!R47)),ISNUMBER(SEARCH("Negative",'Model output'!R47)),ISNUMBER(SEARCH("None seen",'Model output'!R47)),ISNUMBER(SEARCH("Free",'Model output'!R47)),ISNUMBER(SEARCH("Cannot be assessed",'Model output'!R47))),"negative","positive")</f>
        <v>negative</v>
      </c>
      <c r="X48" s="15" t="str">
        <f>IF('Model output'!S47="","",'Model output'!S47)</f>
        <v>No definite extrathyroidal extension is noted</v>
      </c>
      <c r="Y48" t="str">
        <f>IF(OR('Model output'!S47="",ISNUMBER(SEARCH("Absent",'Model output'!S47)),ISNUMBER(SEARCH("Not identified",'Model output'!S47)),AND(ISNUMBER(SEARCH("No",'Model output'!S47)),NOT(ISNUMBER(SEARCH("carcinoma",'Model output'!S47)))),ISNUMBER(SEARCH("confined to the thyroid",'Model output'!S47)),ISNUMBER(SEARCH("negative",'Model output'!S47))),"negative",IF(Z48="positive","gETE", "positive"))</f>
        <v>negative</v>
      </c>
      <c r="Z48" t="str">
        <f>IF(OR('Model output'!S47="",ISNUMBER(SEARCH("Absent",'Model output'!S47)),ISNUMBER(SEARCH("Not identified",'Model output'!S47)),ISNUMBER(SEARCH("No",'Model output'!S47)),ISNUMBER(SEARCH("Minimal",'Model output'!S47)),ISNUMBER(SEARCH("negative",'Model output'!S47))),"negative",IF(OR(ISNUMBER(SEARCH("extensive",X48)),ISNUMBER(SEARCH("skeletal muscle",X48)),ISNUMBER(SEARCH("larynx",X48)),ISNUMBER(SEARCH("trachea",X48)),ISNUMBER(SEARCH("esophagus",X48)),ISNUMBER(SEARCH("recurrent laryngeal nerve",X48))),"positive","negative"))</f>
        <v>negative</v>
      </c>
      <c r="AA48" t="str">
        <f>IF('Model output'!T47="","",IF('Model output'!T47="Not mentioned", "No", "Yes"))</f>
        <v/>
      </c>
      <c r="AB48" t="str">
        <f>IF(AA48&lt;&gt;"Yes","",IF(OR('Model output'!U47="",ISNUMBER(SEARCH("Not identified",'Model output'!U47))),"",'Model output'!U47))</f>
        <v/>
      </c>
      <c r="AC48" s="1" t="str">
        <f>IF(OR('Model output'!V47="", 'Model output'!V47="No", AND(ISERROR(SEARCH("Positive",'Model output'!V47)), ISNUMBER(SEARCH("Negative",'Model output'!V47))), AND(ISNUMBER(SEARCH("Uninvolved",'Model output'!V47)),NOT(ISNUMBER(SEARCH("margins involved",'Model output'!V47)))), ISNUMBER(SEARCH("not involved",'Model output'!V47)), ISNUMBER(SEARCH("None",'Model output'!V47)), ISNUMBER(SEARCH("Free",'Model output'!V47)), ISNUMBER(SEARCH("1 mm",'Model output'!V47)), ISNUMBER(SEARCH("0.1 CM",'Model output'!V47)), ISNUMBER(SEARCH("less than 0.2 mm",'Model output'!V47)), ISNUMBER(SEARCH("less than 0.5 mm",'Model output'!V47)), ISNUMBER(SEARCH("less than 1.0 mm",'Model output'!V47)), ISNUMBER(SEARCH("noted very close",'Model output'!V47)), ISNUMBER(SEARCH("abut",'Model output'!V47)), ISNUMBER(SEARCH("not mentioned",'Model output'!V47)), ISNUMBER(SEARCH("Cannot be assessed",'Model output'!V47)), ISNUMBER(SEARCH("Lymphocyte invasion - present",'Model output'!V47)), ISNUMBER(SEARCH("capsule",'Model output'!V47))), "negative", "positive")</f>
        <v>negative</v>
      </c>
      <c r="AE48" s="28" t="str" cm="1">
        <f t="array" aca="1" ref="AE48" ca="1">IF(OR(AC48="positive",Z48="positive",AND(OR(ISNUMBER(SEARCH("Follicular carcinoma",N48)),ISNUMBER(SEARCH("Follicular thyroid carcinoma",N48))),V48="extensive"),AND(AND(ISNUMBER(J48),J48&gt;0),AND(ISNUMBER(M48),M48&gt;3)),OR(H48="positive",AH48=1)),"high",IF(OR(ISNUMBER(SEARCH("lateral",G48,1)),ISNUMBER(SEARCH("positive",Y48,1)),ISNUMBER(SEARCH("tall",O48,1)),ISNUMBER(SEARCH("hobnail",O48,1)),ISNUMBER(SEARCH("cribriform",O48,1)),ISNUMBER(SEARCH("diffuse",O48,1)),ISNUMBER(SEARCH("columnar",O48,1)),ISNUMBER(SEARCH("solid",O48,1)),ISNUMBER(SEARCH("tall",N48,1)),ISNUMBER(SEARCH("hobnail",N48,1)),ISNUMBER(SEARCH("cribriform",N48,1)),ISNUMBER(SEARCH("diffuse",N48,1)),ISNUMBER(SEARCH("columnar",N48,1)),ISNUMBER(SEARCH("solid",N48,1)),AND(ISNUMBER(SEARCH("papillary",N48,1)),S48="positive"),AND(AND(ISNUMBER(J48),J48&gt;=5),M48=""),AND(AND(ISNUMBER(J48),J48&gt;=5),AND(ISNUMBER(M48),M48&gt;=1)),AND(ISNUMBER(SERACH("papillary",N48)),OR(Y48="positive",Z48="positive"), ISNUMBER(SEARCH("BRAF",AB48)))),"intermediate","low"))</f>
        <v>intermediate</v>
      </c>
      <c r="AF48" s="29" t="str">
        <f t="shared" si="2"/>
        <v>1b</v>
      </c>
      <c r="AG48" s="29" t="str">
        <f t="shared" si="3"/>
        <v>1a</v>
      </c>
      <c r="AH48" s="29" t="str">
        <f t="shared" si="11"/>
        <v>0</v>
      </c>
      <c r="AI48" s="35" t="str">
        <f t="shared" si="12"/>
        <v>II</v>
      </c>
      <c r="AJ48" s="32" t="s">
        <v>714</v>
      </c>
      <c r="AK48" s="34" t="s">
        <v>932</v>
      </c>
      <c r="AL48" s="34" t="s">
        <v>936</v>
      </c>
      <c r="AM48" s="34" t="s">
        <v>936</v>
      </c>
      <c r="AN48" s="34" t="s">
        <v>66</v>
      </c>
      <c r="AO48" s="32">
        <f t="shared" ca="1" si="4"/>
        <v>1</v>
      </c>
      <c r="AP48" s="34">
        <f t="shared" si="5"/>
        <v>1</v>
      </c>
      <c r="AQ48" s="34">
        <f t="shared" si="6"/>
        <v>0</v>
      </c>
      <c r="AR48" s="34">
        <f t="shared" si="7"/>
        <v>1</v>
      </c>
      <c r="AS48" s="35">
        <f t="shared" si="8"/>
        <v>0</v>
      </c>
      <c r="AT48" s="1"/>
    </row>
    <row r="49" spans="1:46">
      <c r="A49" t="str">
        <f>'Model output'!A48</f>
        <v>TCGA-DJ-A13M</v>
      </c>
      <c r="B49" s="26">
        <v>28</v>
      </c>
      <c r="C49" s="1" t="str">
        <f>IF(OR(ISNUMBER(SEARCH("0",'Model output'!D48)), ISNUMBER(SEARCH("1",'Model output'!D48)), ISNUMBER(SEARCH("1a",'Model output'!D48)), ISNUMBER(SEARCH("1b",'Model output'!D48)), ISNUMBER(SEARCH("2",'Model output'!D48)), ISNUMBER(SEARCH("3",'Model output'!D48)), ISNUMBER(SEARCH("4a",'Model output'!D48)), ISNUMBER(SEARCH("4b",'Model output'!D48))), IF(ISNUMBER(SEARCH("pT",'Model output'!D48)),IF(OR(ISNUMBER(SEARCH("a",'Model output'!D48)),ISNUMBER(SEARCH("b",'Model output'!D48))),MID(SUBSTITUTE('Model output'!D48," ",""),SEARCH("pT",'Model output'!D48)+2,2),MID(SUBSTITUTE('Model output'!D48," ",""),SEARCH("pT",'Model output'!D48)+2,1)),IF(ISNUMBER(SEARCH("T",'Model output'!D48)),IF(OR(ISNUMBER(SEARCH("a",'Model output'!D48)),ISNUMBER(SEARCH("b",'Model output'!D48))),MID(SUBSTITUTE('Model output'!D48," ",""),SEARCH("T",'Model output'!D48)+1,2),MID(SUBSTITUTE('Model output'!D48," ",""),SEARCH("T",'Model output'!D48)+1,1)),SUBSTITUTE('Model output'!D48," ",""))),"")</f>
        <v>1</v>
      </c>
      <c r="D49" s="1" t="str">
        <f>IF(ISNUMBER(SEARCH("lymph node",'Model output'!E48)),"1", IF(AND('Model output'!E48&lt;&gt;"",ISNUMBER('Model output'!E48),'Model output'!E48&gt;0),"1",IF(OR(ISNUMBER(SEARCH("0",'Model output'!E48)), ISNUMBER(SEARCH("1",'Model output'!E48)), ISNUMBER(SEARCH("1a",'Model output'!E48)), ISNUMBER(SEARCH("1b",'Model output'!E48)), ISNUMBER(SEARCH("X",'Model output'!E48))), IF(ISNUMBER(SEARCH("pN",'Model output'!E48)),IF(OR(ISNUMBER(SEARCH("a",'Model output'!E48)),ISNUMBER(SEARCH("b",'Model output'!E48))),MID(SUBSTITUTE('Model output'!E48," ",""),SEARCH("pN",'Model output'!E48)+2,2),MID(SUBSTITUTE('Model output'!E48," ",""),SEARCH("pN",'Model output'!E48)+2,1)),IF(ISNUMBER(SEARCH("N",'Model output'!E48)),IF(OR(ISNUMBER(SEARCH("a",'Model output'!E48)),ISNUMBER(SEARCH("b",'Model output'!E48))),MID(SUBSTITUTE('Model output'!E48," ",""),SEARCH("N",'Model output'!E48)+1,2),MID(SUBSTITUTE('Model output'!E48," ",""),SEARCH("N",'Model output'!E48)+1,1)),SUBSTITUTE('Model output'!E48," ",""))),"")))</f>
        <v>X</v>
      </c>
      <c r="E49" s="1" t="str">
        <f>IF(OR(ISNUMBER(SEARCH("Not applicable",'Model output'!F48)), ISNUMBER(SEARCH("N/A",'Model output'!F48))),"0",IF(OR(ISNUMBER(SEARCH("0",'Model output'!F48)), ISNUMBER(SEARCH("1",'Model output'!F48)), ISNUMBER(SEARCH("X",'Model output'!F48))), IF(ISNUMBER(SEARCH("pM",'Model output'!F48)),MID(SUBSTITUTE('Model output'!F48," ",""),SEARCH("pM",'Model output'!F48)+2,1),IF(ISNUMBER(SEARCH("M",'Model output'!F48)),MID(SUBSTITUTE('Model output'!F48," ",""),SEARCH("M",'Model output'!F48)+1,1),SUBSTITUTE('Model output'!F48," ",""))),""))</f>
        <v>X</v>
      </c>
      <c r="F49" t="str">
        <f t="shared" si="9"/>
        <v>positive</v>
      </c>
      <c r="G49" t="str">
        <f>IF(OR('Model output'!G48="",AND(ISNUMBER('Model output'!J48),'Model output'!J48&lt;1)),"",IF(OR(ISNUMBER(SEARCH("lateral",'Model output'!G48)),ISNUMBER(SEARCH("cervical",'Model output'!G48)),ISNUMBER(SEARCH("jugular",'Model output'!G48)),ISNUMBER(SEARCH("left neck",'Model output'!G48)),ISNUMBER(SEARCH("left anterior neck",'Model output'!G48)),ISNUMBER(SEARCH("left posterior neck",'Model output'!G48)),ISNUMBER(SEARCH("right neck",'Model output'!G48)),ISNUMBER(SEARCH("right anterior neck",'Model output'!G48)),ISNUMBER(SEARCH("right posterior neck",'Model output'!G48)),AND(ISNUMBER(SEARCH("level",'Model output'!G48)),OR(,ISNUMBER(SEARCH("II",'Model output'!G48)),ISNUMBER(SEARCH("two",'Model output'!G48)),AND(ISNUMBER(SEARCH("2",'Model output'!G48)),NOT(ISNUMBER(SEARCH("1 of 2",'Model output'!G48)))),ISNUMBER(SEARCH("III",'Model output'!G48)),AND(ISNUMBER(SEARCH("three",'Model output'!G48)),NOT(ISNUMBER(SEARCH("#3 (three)",'Model output'!G48)))),AND(ISNUMBER(SEARCH("3",'Model output'!G48)),NOT(ISNUMBER(SEARCH("#3 (three)",'Model output'!G48)))),ISNUMBER(SEARCH("IV",'Model output'!G48)),ISNUMBER(SEARCH("four",'Model output'!G48)),ISNUMBER(SEARCH("4",'Model output'!G48)),ISNUMBER(SEARCH("V ",'Model output'!G48)),ISNUMBER(SEARCH("five",'Model output'!G48)),ISNUMBER(SEARCH("5",'Model output'!G48))))), "lateral", "central"))</f>
        <v/>
      </c>
      <c r="H49" t="str">
        <f>IF('Model output'!H48="","negative",IF(OR(ISNUMBER(SEARCH("lymph node",'Model output'!H48)),ISNUMBER(SEARCH("gland",'Model output'!H48)),ISNUMBER(SEARCH("lobe",'Model output'!H48)),ISNUMBER(SEARCH("isthmus",'Model output'!H48)),ISNUMBER(SEARCH("mediastinum",'Model output'!H48)),ISNUMBER(SEARCH("Not mentioned",'Model output'!H48)), ISNUMBER(SEARCH("Not applicable",'Model output'!H48)), ISNUMBER(SEARCH("paratracheal",'Model output'!H48)),ISNUMBER(SEARCH("fibroadipose tissue",'Model output'!H48)),ISNUMBER(SEARCH("thyroid node",'Model output'!H48)),ISNUMBER(SEARCH("skeletal muscle",'Model output'!H48)),ISNUMBER(SEARCH("right",'Model output'!H48)),ISNUMBER(SEARCH("left",'Model output'!H48)),ISNUMBER(SEARCH("Not specified",'Model output'!H48)),ISNUMBER(SEARCH("N/A",'Model output'!H48))),"negative","positive"))</f>
        <v>negative</v>
      </c>
      <c r="I49">
        <f>IF(OR('Model output'!I48="",'Model output'!I48="Not answered",'Model output'!I48="Not mentioned"),"",IF(ISNUMBER('Model output'!I48),'Model output'!I48,1))</f>
        <v>4</v>
      </c>
      <c r="J49">
        <f>IF(OR('Model output'!J48="",'Model output'!J48="Not answered",'Model output'!J48="Not mentioned"),"",IF(AND(ISNUMBER('Model output'!J48),'Model output'!J48&lt;=I49),'Model output'!J48,IF(AND(ISNUMBER('Model output'!J48), 'Model output'!J48&gt;=DATE(2024,1,1)), MIN(DAY('Model output'!J48), MONTH('Model output'!J48), YEAR('Model output'!J48)), IF(ISNUMBER(SEARCH("0/",'Model output'!J48)),0,IF(ISNUMBER(SEARCH("/",'Model output'!J48)), VALUE(LEFT('Model output'!J48, SEARCH("/",'Model output'!J48)-1)),1)))))</f>
        <v>1</v>
      </c>
      <c r="K49" t="str" cm="1">
        <f t="array" ref="K49">IF(COUNT(FIND({0,1,2,3,4,5,6,7,8,9},'Model output'!K48))&gt;0,'Model output'!K48,"")</f>
        <v/>
      </c>
      <c r="L49" s="8" t="str">
        <f t="shared" si="1"/>
        <v/>
      </c>
      <c r="M49" t="str" cm="1">
        <f t="array" ref="M49">IF(L49="","",IF(ISNUMBER(SEARCH("cm",L49)),MAX(VALUE(SUBSTITUTE(_xlfn.FILTERXML("&lt;t&gt;&lt;s&gt;"&amp;SUBSTITUTE(L49,",","&lt;/s&gt;&lt;s&gt;")&amp;"&lt;/s&gt;&lt;/t&gt;","//s"),"cm",""))),MAX(VALUE(SUBSTITUTE(_xlfn.FILTERXML("&lt;t&gt;&lt;s&gt;"&amp;SUBSTITUTE(L49,",","&lt;/s&gt;&lt;s&gt;")&amp;"&lt;/s&gt;&lt;/t&gt;","//s"),"mm","")))/10))</f>
        <v/>
      </c>
      <c r="N49" t="str">
        <f>IF('Model output'!L48="","",'Model output'!L48)</f>
        <v>Papillary carcinoma, follicular variant</v>
      </c>
      <c r="O49" t="str">
        <f>IF('Model output'!M48="","",'Model output'!M48)</f>
        <v/>
      </c>
      <c r="P49" t="str">
        <f>IF('Model output'!N48="","",'Model output'!N48)</f>
        <v>2.0 cm</v>
      </c>
      <c r="Q49" t="str">
        <f t="shared" si="10"/>
        <v>2.0cm</v>
      </c>
      <c r="R49" cm="1">
        <f t="array" ref="R49">IF(Q49="","",IF(ISNUMBER(SEARCH("cm",Q49)),MAX(VALUE(SUBSTITUTE(_xlfn.FILTERXML("&lt;t&gt;&lt;s&gt;"&amp;SUBSTITUTE(Q49,",","&lt;/s&gt;&lt;s&gt;")&amp;"&lt;/s&gt;&lt;/t&gt;","//s"),"cm",""))),MAX(VALUE(SUBSTITUTE(_xlfn.FILTERXML("&lt;t&gt;&lt;s&gt;"&amp;SUBSTITUTE(Q49,",","&lt;/s&gt;&lt;s&gt;")&amp;"&lt;/s&gt;&lt;/t&gt;","//s"),"mm","")))/10))</f>
        <v>2</v>
      </c>
      <c r="S49" t="str">
        <f>IF(OR('Model output'!P48="",ISNUMBER(SEARCH("Not identified", 'Model output'!P48)),ISNUMBER(SEARCH("Absent",'Model output'!P48)),AND(ISNUMBER(SEARCH("No",'Model output'!P48)),NOT(ISNUMBER(SEARCH("diagnostic",'Model output'!P48)))),ISNUMBER(SEARCH("Negative",'Model output'!P48))),"negative","positive")</f>
        <v>negative</v>
      </c>
      <c r="T49">
        <f>IF('Model output'!O48="","",'Model output'!O48)</f>
        <v>2</v>
      </c>
      <c r="U49" t="str">
        <f>IF('Model output'!Q48&lt;&gt;"",'Model output'!Q48,IF('Classification result'!S49="positive",IF(ISNUMBER(SEARCH("single",'Model output'!P48)),1,IF(OR(ISNUMBER(SEARCH("&lt;4",'Model output'!P48)),ISNUMBER(SEARCH("&lt; 4",'Model output'!P48)),ISNUMBER(SEARCH("less than 4",'Model output'!P48))),"&lt;4",IF(OR(ISNUMBER(SEARCH("&gt;4",'Model output'!P48)),ISNUMBER(SEARCH("&gt; 4",'Model output'!P48)),ISNUMBER(SEARCH("4 or more",'Model output'!P48))),"&gt;4",""))), ""))</f>
        <v/>
      </c>
      <c r="V49" t="str">
        <f>IF(S49="negative","",IF(OR(ISNUMBER(SEARCH("Focal",'Model output'!P48)),'Classification result'!U49&lt;4,ISNUMBER(SEARCH("Focal",'Classification result'!U49)),ISNUMBER(SEARCH("&lt;4",'Classification result'!U49)),ISNUMBER(SEARCH("&lt; 4",'Classification result'!U49))),"minimal", IF(OR(ISNUMBER(SEARCH("Extensive",'Model output'!P48)),ISNUMBER(SEARCH("Extensive",'Classification result'!U49)),ISNUMBER(SEARCH("&gt;4",'Classification result'!U49)),ISNUMBER(SEARCH("&gt; 4",'Classification result'!U49)),ISNUMBER(SEARCH("4 or more",'Classification result'!U49))),"extensive","")))</f>
        <v/>
      </c>
      <c r="W49" t="str">
        <f>IF(OR('Model output'!R48="",ISNUMBER(SEARCH("Not identified", 'Model output'!R48)),ISNUMBER(SEARCH("Absent",'Model output'!R48)),ISNUMBER(SEARCH("No",'Model output'!R48)),ISNUMBER(SEARCH("Negative",'Model output'!R48)),ISNUMBER(SEARCH("None seen",'Model output'!R48)),ISNUMBER(SEARCH("Free",'Model output'!R48)),ISNUMBER(SEARCH("Cannot be assessed",'Model output'!R48))),"negative","positive")</f>
        <v>positive</v>
      </c>
      <c r="X49" s="15" t="str">
        <f>IF('Model output'!S48="","",'Model output'!S48)</f>
        <v>Not Identified</v>
      </c>
      <c r="Y49" t="str">
        <f>IF(OR('Model output'!S48="",ISNUMBER(SEARCH("Absent",'Model output'!S48)),ISNUMBER(SEARCH("Not identified",'Model output'!S48)),AND(ISNUMBER(SEARCH("No",'Model output'!S48)),NOT(ISNUMBER(SEARCH("carcinoma",'Model output'!S48)))),ISNUMBER(SEARCH("confined to the thyroid",'Model output'!S48)),ISNUMBER(SEARCH("negative",'Model output'!S48))),"negative",IF(Z49="positive","gETE", "positive"))</f>
        <v>negative</v>
      </c>
      <c r="Z49" t="str">
        <f>IF(OR('Model output'!S48="",ISNUMBER(SEARCH("Absent",'Model output'!S48)),ISNUMBER(SEARCH("Not identified",'Model output'!S48)),ISNUMBER(SEARCH("No",'Model output'!S48)),ISNUMBER(SEARCH("Minimal",'Model output'!S48)),ISNUMBER(SEARCH("negative",'Model output'!S48))),"negative",IF(OR(ISNUMBER(SEARCH("extensive",X49)),ISNUMBER(SEARCH("skeletal muscle",X49)),ISNUMBER(SEARCH("larynx",X49)),ISNUMBER(SEARCH("trachea",X49)),ISNUMBER(SEARCH("esophagus",X49)),ISNUMBER(SEARCH("recurrent laryngeal nerve",X49))),"positive","negative"))</f>
        <v>negative</v>
      </c>
      <c r="AA49" t="str">
        <f>IF('Model output'!T48="","",IF('Model output'!T48="Not mentioned", "No", "Yes"))</f>
        <v/>
      </c>
      <c r="AB49" t="str">
        <f>IF(AA49&lt;&gt;"Yes","",IF(OR('Model output'!U48="",ISNUMBER(SEARCH("Not identified",'Model output'!U48))),"",'Model output'!U48))</f>
        <v/>
      </c>
      <c r="AC49" s="1" t="str">
        <f>IF(OR('Model output'!V48="", 'Model output'!V48="No", AND(ISERROR(SEARCH("Positive",'Model output'!V48)), ISNUMBER(SEARCH("Negative",'Model output'!V48))), AND(ISNUMBER(SEARCH("Uninvolved",'Model output'!V48)),NOT(ISNUMBER(SEARCH("margins involved",'Model output'!V48)))), ISNUMBER(SEARCH("not involved",'Model output'!V48)), ISNUMBER(SEARCH("None",'Model output'!V48)), ISNUMBER(SEARCH("Free",'Model output'!V48)), ISNUMBER(SEARCH("1 mm",'Model output'!V48)), ISNUMBER(SEARCH("0.1 CM",'Model output'!V48)), ISNUMBER(SEARCH("less than 0.2 mm",'Model output'!V48)), ISNUMBER(SEARCH("less than 0.5 mm",'Model output'!V48)), ISNUMBER(SEARCH("less than 1.0 mm",'Model output'!V48)), ISNUMBER(SEARCH("noted very close",'Model output'!V48)), ISNUMBER(SEARCH("abut",'Model output'!V48)), ISNUMBER(SEARCH("not mentioned",'Model output'!V48)), ISNUMBER(SEARCH("Cannot be assessed",'Model output'!V48)), ISNUMBER(SEARCH("Lymphocyte invasion - present",'Model output'!V48)), ISNUMBER(SEARCH("capsule",'Model output'!V48))), "negative", "positive")</f>
        <v>negative</v>
      </c>
      <c r="AE49" s="28" t="str" cm="1">
        <f t="array" aca="1" ref="AE49" ca="1">IF(OR(AC49="positive",Z49="positive",AND(OR(ISNUMBER(SEARCH("Follicular carcinoma",N49)),ISNUMBER(SEARCH("Follicular thyroid carcinoma",N49))),V49="extensive"),AND(AND(ISNUMBER(J49),J49&gt;0),AND(ISNUMBER(M49),M49&gt;3)),OR(H49="positive",AH49=1)),"high",IF(OR(ISNUMBER(SEARCH("lateral",G49,1)),ISNUMBER(SEARCH("positive",Y49,1)),ISNUMBER(SEARCH("tall",O49,1)),ISNUMBER(SEARCH("hobnail",O49,1)),ISNUMBER(SEARCH("cribriform",O49,1)),ISNUMBER(SEARCH("diffuse",O49,1)),ISNUMBER(SEARCH("columnar",O49,1)),ISNUMBER(SEARCH("solid",O49,1)),ISNUMBER(SEARCH("tall",N49,1)),ISNUMBER(SEARCH("hobnail",N49,1)),ISNUMBER(SEARCH("cribriform",N49,1)),ISNUMBER(SEARCH("diffuse",N49,1)),ISNUMBER(SEARCH("columnar",N49,1)),ISNUMBER(SEARCH("solid",N49,1)),AND(ISNUMBER(SEARCH("papillary",N49,1)),S49="positive"),AND(AND(ISNUMBER(J49),J49&gt;=5),M49=""),AND(AND(ISNUMBER(J49),J49&gt;=5),AND(ISNUMBER(M49),M49&gt;=1)),AND(ISNUMBER(SERACH("papillary",N49)),OR(Y49="positive",Z49="positive"), ISNUMBER(SEARCH("BRAF",AB49)))),"intermediate","low"))</f>
        <v>low</v>
      </c>
      <c r="AF49" s="29" t="str">
        <f t="shared" si="2"/>
        <v>1b</v>
      </c>
      <c r="AG49" s="29" t="str">
        <f t="shared" si="3"/>
        <v>1a</v>
      </c>
      <c r="AH49" s="29" t="str">
        <f t="shared" si="11"/>
        <v>0</v>
      </c>
      <c r="AI49" s="35" t="str">
        <f t="shared" si="12"/>
        <v>I</v>
      </c>
      <c r="AJ49" s="32" t="s">
        <v>713</v>
      </c>
      <c r="AK49" s="34" t="s">
        <v>932</v>
      </c>
      <c r="AL49" s="34" t="s">
        <v>933</v>
      </c>
      <c r="AM49" s="34" t="s">
        <v>936</v>
      </c>
      <c r="AN49" s="34" t="s">
        <v>66</v>
      </c>
      <c r="AO49" s="32">
        <f t="shared" ca="1" si="4"/>
        <v>1</v>
      </c>
      <c r="AP49" s="34">
        <f t="shared" si="5"/>
        <v>1</v>
      </c>
      <c r="AQ49" s="34">
        <f t="shared" si="6"/>
        <v>0</v>
      </c>
      <c r="AR49" s="34">
        <f t="shared" si="7"/>
        <v>1</v>
      </c>
      <c r="AS49" s="35">
        <f t="shared" si="8"/>
        <v>1</v>
      </c>
      <c r="AT49" s="1"/>
    </row>
    <row r="50" spans="1:46">
      <c r="A50" t="str">
        <f>'Model output'!A49</f>
        <v>TCGA-DJ-A13O</v>
      </c>
      <c r="B50" s="26">
        <v>56</v>
      </c>
      <c r="C50" s="1" t="str">
        <f>IF(OR(ISNUMBER(SEARCH("0",'Model output'!D49)), ISNUMBER(SEARCH("1",'Model output'!D49)), ISNUMBER(SEARCH("1a",'Model output'!D49)), ISNUMBER(SEARCH("1b",'Model output'!D49)), ISNUMBER(SEARCH("2",'Model output'!D49)), ISNUMBER(SEARCH("3",'Model output'!D49)), ISNUMBER(SEARCH("4a",'Model output'!D49)), ISNUMBER(SEARCH("4b",'Model output'!D49))), IF(ISNUMBER(SEARCH("pT",'Model output'!D49)),IF(OR(ISNUMBER(SEARCH("a",'Model output'!D49)),ISNUMBER(SEARCH("b",'Model output'!D49))),MID(SUBSTITUTE('Model output'!D49," ",""),SEARCH("pT",'Model output'!D49)+2,2),MID(SUBSTITUTE('Model output'!D49," ",""),SEARCH("pT",'Model output'!D49)+2,1)),IF(ISNUMBER(SEARCH("T",'Model output'!D49)),IF(OR(ISNUMBER(SEARCH("a",'Model output'!D49)),ISNUMBER(SEARCH("b",'Model output'!D49))),MID(SUBSTITUTE('Model output'!D49," ",""),SEARCH("T",'Model output'!D49)+1,2),MID(SUBSTITUTE('Model output'!D49," ",""),SEARCH("T",'Model output'!D49)+1,1)),SUBSTITUTE('Model output'!D49," ",""))),"")</f>
        <v>1</v>
      </c>
      <c r="D50" s="1" t="str">
        <f>IF(ISNUMBER(SEARCH("lymph node",'Model output'!E49)),"1", IF(AND('Model output'!E49&lt;&gt;"",ISNUMBER('Model output'!E49),'Model output'!E49&gt;0),"1",IF(OR(ISNUMBER(SEARCH("0",'Model output'!E49)), ISNUMBER(SEARCH("1",'Model output'!E49)), ISNUMBER(SEARCH("1a",'Model output'!E49)), ISNUMBER(SEARCH("1b",'Model output'!E49)), ISNUMBER(SEARCH("X",'Model output'!E49))), IF(ISNUMBER(SEARCH("pN",'Model output'!E49)),IF(OR(ISNUMBER(SEARCH("a",'Model output'!E49)),ISNUMBER(SEARCH("b",'Model output'!E49))),MID(SUBSTITUTE('Model output'!E49," ",""),SEARCH("pN",'Model output'!E49)+2,2),MID(SUBSTITUTE('Model output'!E49," ",""),SEARCH("pN",'Model output'!E49)+2,1)),IF(ISNUMBER(SEARCH("N",'Model output'!E49)),IF(OR(ISNUMBER(SEARCH("a",'Model output'!E49)),ISNUMBER(SEARCH("b",'Model output'!E49))),MID(SUBSTITUTE('Model output'!E49," ",""),SEARCH("N",'Model output'!E49)+1,2),MID(SUBSTITUTE('Model output'!E49," ",""),SEARCH("N",'Model output'!E49)+1,1)),SUBSTITUTE('Model output'!E49," ",""))),"")))</f>
        <v>0</v>
      </c>
      <c r="E50" s="1" t="str">
        <f>IF(OR(ISNUMBER(SEARCH("Not applicable",'Model output'!F49)), ISNUMBER(SEARCH("N/A",'Model output'!F49))),"0",IF(OR(ISNUMBER(SEARCH("0",'Model output'!F49)), ISNUMBER(SEARCH("1",'Model output'!F49)), ISNUMBER(SEARCH("X",'Model output'!F49))), IF(ISNUMBER(SEARCH("pM",'Model output'!F49)),MID(SUBSTITUTE('Model output'!F49," ",""),SEARCH("pM",'Model output'!F49)+2,1),IF(ISNUMBER(SEARCH("M",'Model output'!F49)),MID(SUBSTITUTE('Model output'!F49," ",""),SEARCH("M",'Model output'!F49)+1,1),SUBSTITUTE('Model output'!F49," ",""))),""))</f>
        <v>0</v>
      </c>
      <c r="F50" t="str">
        <f t="shared" si="9"/>
        <v>negative</v>
      </c>
      <c r="G50" t="str">
        <f>IF(OR('Model output'!G49="",AND(ISNUMBER('Model output'!J49),'Model output'!J49&lt;1)),"",IF(OR(ISNUMBER(SEARCH("lateral",'Model output'!G49)),ISNUMBER(SEARCH("cervical",'Model output'!G49)),ISNUMBER(SEARCH("jugular",'Model output'!G49)),ISNUMBER(SEARCH("left neck",'Model output'!G49)),ISNUMBER(SEARCH("left anterior neck",'Model output'!G49)),ISNUMBER(SEARCH("left posterior neck",'Model output'!G49)),ISNUMBER(SEARCH("right neck",'Model output'!G49)),ISNUMBER(SEARCH("right anterior neck",'Model output'!G49)),ISNUMBER(SEARCH("right posterior neck",'Model output'!G49)),AND(ISNUMBER(SEARCH("level",'Model output'!G49)),OR(,ISNUMBER(SEARCH("II",'Model output'!G49)),ISNUMBER(SEARCH("two",'Model output'!G49)),AND(ISNUMBER(SEARCH("2",'Model output'!G49)),NOT(ISNUMBER(SEARCH("1 of 2",'Model output'!G49)))),ISNUMBER(SEARCH("III",'Model output'!G49)),AND(ISNUMBER(SEARCH("three",'Model output'!G49)),NOT(ISNUMBER(SEARCH("#3 (three)",'Model output'!G49)))),AND(ISNUMBER(SEARCH("3",'Model output'!G49)),NOT(ISNUMBER(SEARCH("#3 (three)",'Model output'!G49)))),ISNUMBER(SEARCH("IV",'Model output'!G49)),ISNUMBER(SEARCH("four",'Model output'!G49)),ISNUMBER(SEARCH("4",'Model output'!G49)),ISNUMBER(SEARCH("V ",'Model output'!G49)),ISNUMBER(SEARCH("five",'Model output'!G49)),ISNUMBER(SEARCH("5",'Model output'!G49))))), "lateral", "central"))</f>
        <v/>
      </c>
      <c r="H50" t="str">
        <f>IF('Model output'!H49="","negative",IF(OR(ISNUMBER(SEARCH("lymph node",'Model output'!H49)),ISNUMBER(SEARCH("gland",'Model output'!H49)),ISNUMBER(SEARCH("lobe",'Model output'!H49)),ISNUMBER(SEARCH("isthmus",'Model output'!H49)),ISNUMBER(SEARCH("mediastinum",'Model output'!H49)),ISNUMBER(SEARCH("Not mentioned",'Model output'!H49)), ISNUMBER(SEARCH("Not applicable",'Model output'!H49)), ISNUMBER(SEARCH("paratracheal",'Model output'!H49)),ISNUMBER(SEARCH("fibroadipose tissue",'Model output'!H49)),ISNUMBER(SEARCH("thyroid node",'Model output'!H49)),ISNUMBER(SEARCH("skeletal muscle",'Model output'!H49)),ISNUMBER(SEARCH("right",'Model output'!H49)),ISNUMBER(SEARCH("left",'Model output'!H49)),ISNUMBER(SEARCH("Not specified",'Model output'!H49)),ISNUMBER(SEARCH("N/A",'Model output'!H49))),"negative","positive"))</f>
        <v>negative</v>
      </c>
      <c r="I50">
        <f>IF(OR('Model output'!I49="",'Model output'!I49="Not answered",'Model output'!I49="Not mentioned"),"",IF(ISNUMBER('Model output'!I49),'Model output'!I49,1))</f>
        <v>2</v>
      </c>
      <c r="J50">
        <f>IF(OR('Model output'!J49="",'Model output'!J49="Not answered",'Model output'!J49="Not mentioned"),"",IF(AND(ISNUMBER('Model output'!J49),'Model output'!J49&lt;=I50),'Model output'!J49,IF(AND(ISNUMBER('Model output'!J49), 'Model output'!J49&gt;=DATE(2024,1,1)), MIN(DAY('Model output'!J49), MONTH('Model output'!J49), YEAR('Model output'!J49)), IF(ISNUMBER(SEARCH("0/",'Model output'!J49)),0,IF(ISNUMBER(SEARCH("/",'Model output'!J49)), VALUE(LEFT('Model output'!J49, SEARCH("/",'Model output'!J49)-1)),1)))))</f>
        <v>0</v>
      </c>
      <c r="K50" t="str" cm="1">
        <f t="array" ref="K50">IF(COUNT(FIND({0,1,2,3,4,5,6,7,8,9},'Model output'!K49))&gt;0,'Model output'!K49,"")</f>
        <v/>
      </c>
      <c r="L50" s="8" t="str">
        <f t="shared" si="1"/>
        <v/>
      </c>
      <c r="M50" t="str" cm="1">
        <f t="array" ref="M50">IF(L50="","",IF(ISNUMBER(SEARCH("cm",L50)),MAX(VALUE(SUBSTITUTE(_xlfn.FILTERXML("&lt;t&gt;&lt;s&gt;"&amp;SUBSTITUTE(L50,",","&lt;/s&gt;&lt;s&gt;")&amp;"&lt;/s&gt;&lt;/t&gt;","//s"),"cm",""))),MAX(VALUE(SUBSTITUTE(_xlfn.FILTERXML("&lt;t&gt;&lt;s&gt;"&amp;SUBSTITUTE(L50,",","&lt;/s&gt;&lt;s&gt;")&amp;"&lt;/s&gt;&lt;/t&gt;","//s"),"mm","")))/10))</f>
        <v/>
      </c>
      <c r="N50" t="str">
        <f>IF('Model output'!L49="","",'Model output'!L49)</f>
        <v>papillary</v>
      </c>
      <c r="O50" t="str">
        <f>IF('Model output'!M49="","",'Model output'!M49)</f>
        <v>classical type with tall cell features</v>
      </c>
      <c r="P50" t="str">
        <f>IF('Model output'!N49="","",'Model output'!N49)</f>
        <v>1.1 cm</v>
      </c>
      <c r="Q50" t="str">
        <f t="shared" si="10"/>
        <v>1.1cm</v>
      </c>
      <c r="R50" cm="1">
        <f t="array" ref="R50">IF(Q50="","",IF(ISNUMBER(SEARCH("cm",Q50)),MAX(VALUE(SUBSTITUTE(_xlfn.FILTERXML("&lt;t&gt;&lt;s&gt;"&amp;SUBSTITUTE(Q50,",","&lt;/s&gt;&lt;s&gt;")&amp;"&lt;/s&gt;&lt;/t&gt;","//s"),"cm",""))),MAX(VALUE(SUBSTITUTE(_xlfn.FILTERXML("&lt;t&gt;&lt;s&gt;"&amp;SUBSTITUTE(Q50,",","&lt;/s&gt;&lt;s&gt;")&amp;"&lt;/s&gt;&lt;/t&gt;","//s"),"mm","")))/10))</f>
        <v>1.1000000000000001</v>
      </c>
      <c r="S50" t="str">
        <f>IF(OR('Model output'!P49="",ISNUMBER(SEARCH("Not identified", 'Model output'!P49)),ISNUMBER(SEARCH("Absent",'Model output'!P49)),AND(ISNUMBER(SEARCH("No",'Model output'!P49)),NOT(ISNUMBER(SEARCH("diagnostic",'Model output'!P49)))),ISNUMBER(SEARCH("Negative",'Model output'!P49))),"negative","positive")</f>
        <v>negative</v>
      </c>
      <c r="T50">
        <f>IF('Model output'!O49="","",'Model output'!O49)</f>
        <v>1</v>
      </c>
      <c r="U50" t="str">
        <f>IF('Model output'!Q49&lt;&gt;"",'Model output'!Q49,IF('Classification result'!S50="positive",IF(ISNUMBER(SEARCH("single",'Model output'!P49)),1,IF(OR(ISNUMBER(SEARCH("&lt;4",'Model output'!P49)),ISNUMBER(SEARCH("&lt; 4",'Model output'!P49)),ISNUMBER(SEARCH("less than 4",'Model output'!P49))),"&lt;4",IF(OR(ISNUMBER(SEARCH("&gt;4",'Model output'!P49)),ISNUMBER(SEARCH("&gt; 4",'Model output'!P49)),ISNUMBER(SEARCH("4 or more",'Model output'!P49))),"&gt;4",""))), ""))</f>
        <v/>
      </c>
      <c r="V50" t="str">
        <f>IF(S50="negative","",IF(OR(ISNUMBER(SEARCH("Focal",'Model output'!P49)),'Classification result'!U50&lt;4,ISNUMBER(SEARCH("Focal",'Classification result'!U50)),ISNUMBER(SEARCH("&lt;4",'Classification result'!U50)),ISNUMBER(SEARCH("&lt; 4",'Classification result'!U50))),"minimal", IF(OR(ISNUMBER(SEARCH("Extensive",'Model output'!P49)),ISNUMBER(SEARCH("Extensive",'Classification result'!U50)),ISNUMBER(SEARCH("&gt;4",'Classification result'!U50)),ISNUMBER(SEARCH("&gt; 4",'Classification result'!U50)),ISNUMBER(SEARCH("4 or more",'Classification result'!U50))),"extensive","")))</f>
        <v/>
      </c>
      <c r="W50" t="str">
        <f>IF(OR('Model output'!R49="",ISNUMBER(SEARCH("Not identified", 'Model output'!R49)),ISNUMBER(SEARCH("Absent",'Model output'!R49)),ISNUMBER(SEARCH("No",'Model output'!R49)),ISNUMBER(SEARCH("Negative",'Model output'!R49)),ISNUMBER(SEARCH("None seen",'Model output'!R49)),ISNUMBER(SEARCH("Free",'Model output'!R49)),ISNUMBER(SEARCH("Cannot be assessed",'Model output'!R49))),"negative","positive")</f>
        <v>positive</v>
      </c>
      <c r="X50" s="15" t="str">
        <f>IF('Model output'!S49="","",'Model output'!S49)</f>
        <v>Not identified</v>
      </c>
      <c r="Y50" t="str">
        <f>IF(OR('Model output'!S49="",ISNUMBER(SEARCH("Absent",'Model output'!S49)),ISNUMBER(SEARCH("Not identified",'Model output'!S49)),AND(ISNUMBER(SEARCH("No",'Model output'!S49)),NOT(ISNUMBER(SEARCH("carcinoma",'Model output'!S49)))),ISNUMBER(SEARCH("confined to the thyroid",'Model output'!S49)),ISNUMBER(SEARCH("negative",'Model output'!S49))),"negative",IF(Z50="positive","gETE", "positive"))</f>
        <v>negative</v>
      </c>
      <c r="Z50" t="str">
        <f>IF(OR('Model output'!S49="",ISNUMBER(SEARCH("Absent",'Model output'!S49)),ISNUMBER(SEARCH("Not identified",'Model output'!S49)),ISNUMBER(SEARCH("No",'Model output'!S49)),ISNUMBER(SEARCH("Minimal",'Model output'!S49)),ISNUMBER(SEARCH("negative",'Model output'!S49))),"negative",IF(OR(ISNUMBER(SEARCH("extensive",X50)),ISNUMBER(SEARCH("skeletal muscle",X50)),ISNUMBER(SEARCH("larynx",X50)),ISNUMBER(SEARCH("trachea",X50)),ISNUMBER(SEARCH("esophagus",X50)),ISNUMBER(SEARCH("recurrent laryngeal nerve",X50))),"positive","negative"))</f>
        <v>negative</v>
      </c>
      <c r="AA50" t="str">
        <f>IF('Model output'!T49="","",IF('Model output'!T49="Not mentioned", "No", "Yes"))</f>
        <v/>
      </c>
      <c r="AB50" t="str">
        <f>IF(AA50&lt;&gt;"Yes","",IF(OR('Model output'!U49="",ISNUMBER(SEARCH("Not identified",'Model output'!U49))),"",'Model output'!U49))</f>
        <v/>
      </c>
      <c r="AC50" s="1" t="str">
        <f>IF(OR('Model output'!V49="", 'Model output'!V49="No", AND(ISERROR(SEARCH("Positive",'Model output'!V49)), ISNUMBER(SEARCH("Negative",'Model output'!V49))), AND(ISNUMBER(SEARCH("Uninvolved",'Model output'!V49)),NOT(ISNUMBER(SEARCH("margins involved",'Model output'!V49)))), ISNUMBER(SEARCH("not involved",'Model output'!V49)), ISNUMBER(SEARCH("None",'Model output'!V49)), ISNUMBER(SEARCH("Free",'Model output'!V49)), ISNUMBER(SEARCH("1 mm",'Model output'!V49)), ISNUMBER(SEARCH("0.1 CM",'Model output'!V49)), ISNUMBER(SEARCH("less than 0.2 mm",'Model output'!V49)), ISNUMBER(SEARCH("less than 0.5 mm",'Model output'!V49)), ISNUMBER(SEARCH("less than 1.0 mm",'Model output'!V49)), ISNUMBER(SEARCH("noted very close",'Model output'!V49)), ISNUMBER(SEARCH("abut",'Model output'!V49)), ISNUMBER(SEARCH("not mentioned",'Model output'!V49)), ISNUMBER(SEARCH("Cannot be assessed",'Model output'!V49)), ISNUMBER(SEARCH("Lymphocyte invasion - present",'Model output'!V49)), ISNUMBER(SEARCH("capsule",'Model output'!V49))), "negative", "positive")</f>
        <v>negative</v>
      </c>
      <c r="AE50" s="28" t="str" cm="1">
        <f t="array" aca="1" ref="AE50" ca="1">IF(OR(AC50="positive",Z50="positive",AND(OR(ISNUMBER(SEARCH("Follicular carcinoma",N50)),ISNUMBER(SEARCH("Follicular thyroid carcinoma",N50))),V50="extensive"),AND(AND(ISNUMBER(J50),J50&gt;0),AND(ISNUMBER(M50),M50&gt;3)),OR(H50="positive",AH50=1)),"high",IF(OR(ISNUMBER(SEARCH("lateral",G50,1)),ISNUMBER(SEARCH("positive",Y50,1)),ISNUMBER(SEARCH("tall",O50,1)),ISNUMBER(SEARCH("hobnail",O50,1)),ISNUMBER(SEARCH("cribriform",O50,1)),ISNUMBER(SEARCH("diffuse",O50,1)),ISNUMBER(SEARCH("columnar",O50,1)),ISNUMBER(SEARCH("solid",O50,1)),ISNUMBER(SEARCH("tall",N50,1)),ISNUMBER(SEARCH("hobnail",N50,1)),ISNUMBER(SEARCH("cribriform",N50,1)),ISNUMBER(SEARCH("diffuse",N50,1)),ISNUMBER(SEARCH("columnar",N50,1)),ISNUMBER(SEARCH("solid",N50,1)),AND(ISNUMBER(SEARCH("papillary",N50,1)),S50="positive"),AND(AND(ISNUMBER(J50),J50&gt;=5),M50=""),AND(AND(ISNUMBER(J50),J50&gt;=5),AND(ISNUMBER(M50),M50&gt;=1)),AND(ISNUMBER(SERACH("papillary",N50)),OR(Y50="positive",Z50="positive"), ISNUMBER(SEARCH("BRAF",AB50)))),"intermediate","low"))</f>
        <v>intermediate</v>
      </c>
      <c r="AF50" s="29" t="str">
        <f t="shared" si="2"/>
        <v>1b</v>
      </c>
      <c r="AG50" s="29" t="str">
        <f t="shared" si="3"/>
        <v>0</v>
      </c>
      <c r="AH50" s="29" t="str">
        <f t="shared" si="11"/>
        <v>0</v>
      </c>
      <c r="AI50" s="35" t="str">
        <f t="shared" si="12"/>
        <v>I</v>
      </c>
      <c r="AJ50" s="32" t="s">
        <v>714</v>
      </c>
      <c r="AK50" s="34" t="s">
        <v>932</v>
      </c>
      <c r="AL50" s="34" t="s">
        <v>933</v>
      </c>
      <c r="AM50" s="34" t="s">
        <v>936</v>
      </c>
      <c r="AN50" s="34" t="s">
        <v>66</v>
      </c>
      <c r="AO50" s="32">
        <f t="shared" ca="1" si="4"/>
        <v>1</v>
      </c>
      <c r="AP50" s="34">
        <f t="shared" si="5"/>
        <v>1</v>
      </c>
      <c r="AQ50" s="34">
        <f t="shared" si="6"/>
        <v>1</v>
      </c>
      <c r="AR50" s="34">
        <f t="shared" si="7"/>
        <v>1</v>
      </c>
      <c r="AS50" s="35">
        <f t="shared" si="8"/>
        <v>1</v>
      </c>
      <c r="AT50" s="1"/>
    </row>
    <row r="51" spans="1:46">
      <c r="A51" t="str">
        <f>'Model output'!A50</f>
        <v>TCGA-DJ-A13R</v>
      </c>
      <c r="B51" s="26">
        <v>50</v>
      </c>
      <c r="C51" s="1" t="str">
        <f>IF(OR(ISNUMBER(SEARCH("0",'Model output'!D50)), ISNUMBER(SEARCH("1",'Model output'!D50)), ISNUMBER(SEARCH("1a",'Model output'!D50)), ISNUMBER(SEARCH("1b",'Model output'!D50)), ISNUMBER(SEARCH("2",'Model output'!D50)), ISNUMBER(SEARCH("3",'Model output'!D50)), ISNUMBER(SEARCH("4a",'Model output'!D50)), ISNUMBER(SEARCH("4b",'Model output'!D50))), IF(ISNUMBER(SEARCH("pT",'Model output'!D50)),IF(OR(ISNUMBER(SEARCH("a",'Model output'!D50)),ISNUMBER(SEARCH("b",'Model output'!D50))),MID(SUBSTITUTE('Model output'!D50," ",""),SEARCH("pT",'Model output'!D50)+2,2),MID(SUBSTITUTE('Model output'!D50," ",""),SEARCH("pT",'Model output'!D50)+2,1)),IF(ISNUMBER(SEARCH("T",'Model output'!D50)),IF(OR(ISNUMBER(SEARCH("a",'Model output'!D50)),ISNUMBER(SEARCH("b",'Model output'!D50))),MID(SUBSTITUTE('Model output'!D50," ",""),SEARCH("T",'Model output'!D50)+1,2),MID(SUBSTITUTE('Model output'!D50," ",""),SEARCH("T",'Model output'!D50)+1,1)),SUBSTITUTE('Model output'!D50," ",""))),"")</f>
        <v/>
      </c>
      <c r="D51" s="1" t="str">
        <f>IF(ISNUMBER(SEARCH("lymph node",'Model output'!E50)),"1", IF(AND('Model output'!E50&lt;&gt;"",ISNUMBER('Model output'!E50),'Model output'!E50&gt;0),"1",IF(OR(ISNUMBER(SEARCH("0",'Model output'!E50)), ISNUMBER(SEARCH("1",'Model output'!E50)), ISNUMBER(SEARCH("1a",'Model output'!E50)), ISNUMBER(SEARCH("1b",'Model output'!E50)), ISNUMBER(SEARCH("X",'Model output'!E50))), IF(ISNUMBER(SEARCH("pN",'Model output'!E50)),IF(OR(ISNUMBER(SEARCH("a",'Model output'!E50)),ISNUMBER(SEARCH("b",'Model output'!E50))),MID(SUBSTITUTE('Model output'!E50," ",""),SEARCH("pN",'Model output'!E50)+2,2),MID(SUBSTITUTE('Model output'!E50," ",""),SEARCH("pN",'Model output'!E50)+2,1)),IF(ISNUMBER(SEARCH("N",'Model output'!E50)),IF(OR(ISNUMBER(SEARCH("a",'Model output'!E50)),ISNUMBER(SEARCH("b",'Model output'!E50))),MID(SUBSTITUTE('Model output'!E50," ",""),SEARCH("N",'Model output'!E50)+1,2),MID(SUBSTITUTE('Model output'!E50," ",""),SEARCH("N",'Model output'!E50)+1,1)),SUBSTITUTE('Model output'!E50," ",""))),"")))</f>
        <v>0</v>
      </c>
      <c r="E51" s="1" t="str">
        <f>IF(OR(ISNUMBER(SEARCH("Not applicable",'Model output'!F50)), ISNUMBER(SEARCH("N/A",'Model output'!F50))),"0",IF(OR(ISNUMBER(SEARCH("0",'Model output'!F50)), ISNUMBER(SEARCH("1",'Model output'!F50)), ISNUMBER(SEARCH("X",'Model output'!F50))), IF(ISNUMBER(SEARCH("pM",'Model output'!F50)),MID(SUBSTITUTE('Model output'!F50," ",""),SEARCH("pM",'Model output'!F50)+2,1),IF(ISNUMBER(SEARCH("M",'Model output'!F50)),MID(SUBSTITUTE('Model output'!F50," ",""),SEARCH("M",'Model output'!F50)+1,1),SUBSTITUTE('Model output'!F50," ",""))),""))</f>
        <v>X</v>
      </c>
      <c r="F51" t="str">
        <f t="shared" si="9"/>
        <v>negative</v>
      </c>
      <c r="G51" t="str">
        <f>IF(OR('Model output'!G50="",AND(ISNUMBER('Model output'!J50),'Model output'!J50&lt;1)),"",IF(OR(ISNUMBER(SEARCH("lateral",'Model output'!G50)),ISNUMBER(SEARCH("cervical",'Model output'!G50)),ISNUMBER(SEARCH("jugular",'Model output'!G50)),ISNUMBER(SEARCH("left neck",'Model output'!G50)),ISNUMBER(SEARCH("left anterior neck",'Model output'!G50)),ISNUMBER(SEARCH("left posterior neck",'Model output'!G50)),ISNUMBER(SEARCH("right neck",'Model output'!G50)),ISNUMBER(SEARCH("right anterior neck",'Model output'!G50)),ISNUMBER(SEARCH("right posterior neck",'Model output'!G50)),AND(ISNUMBER(SEARCH("level",'Model output'!G50)),OR(,ISNUMBER(SEARCH("II",'Model output'!G50)),ISNUMBER(SEARCH("two",'Model output'!G50)),AND(ISNUMBER(SEARCH("2",'Model output'!G50)),NOT(ISNUMBER(SEARCH("1 of 2",'Model output'!G50)))),ISNUMBER(SEARCH("III",'Model output'!G50)),AND(ISNUMBER(SEARCH("three",'Model output'!G50)),NOT(ISNUMBER(SEARCH("#3 (three)",'Model output'!G50)))),AND(ISNUMBER(SEARCH("3",'Model output'!G50)),NOT(ISNUMBER(SEARCH("#3 (three)",'Model output'!G50)))),ISNUMBER(SEARCH("IV",'Model output'!G50)),ISNUMBER(SEARCH("four",'Model output'!G50)),ISNUMBER(SEARCH("4",'Model output'!G50)),ISNUMBER(SEARCH("V ",'Model output'!G50)),ISNUMBER(SEARCH("five",'Model output'!G50)),ISNUMBER(SEARCH("5",'Model output'!G50))))), "lateral", "central"))</f>
        <v/>
      </c>
      <c r="H51" t="str">
        <f>IF('Model output'!H50="","negative",IF(OR(ISNUMBER(SEARCH("lymph node",'Model output'!H50)),ISNUMBER(SEARCH("gland",'Model output'!H50)),ISNUMBER(SEARCH("lobe",'Model output'!H50)),ISNUMBER(SEARCH("isthmus",'Model output'!H50)),ISNUMBER(SEARCH("mediastinum",'Model output'!H50)),ISNUMBER(SEARCH("Not mentioned",'Model output'!H50)), ISNUMBER(SEARCH("Not applicable",'Model output'!H50)), ISNUMBER(SEARCH("paratracheal",'Model output'!H50)),ISNUMBER(SEARCH("fibroadipose tissue",'Model output'!H50)),ISNUMBER(SEARCH("thyroid node",'Model output'!H50)),ISNUMBER(SEARCH("skeletal muscle",'Model output'!H50)),ISNUMBER(SEARCH("right",'Model output'!H50)),ISNUMBER(SEARCH("left",'Model output'!H50)),ISNUMBER(SEARCH("Not specified",'Model output'!H50)),ISNUMBER(SEARCH("N/A",'Model output'!H50))),"negative","positive"))</f>
        <v>negative</v>
      </c>
      <c r="I51">
        <f>IF(OR('Model output'!I50="",'Model output'!I50="Not answered",'Model output'!I50="Not mentioned"),"",IF(ISNUMBER('Model output'!I50),'Model output'!I50,1))</f>
        <v>2</v>
      </c>
      <c r="J51">
        <f>IF(OR('Model output'!J50="",'Model output'!J50="Not answered",'Model output'!J50="Not mentioned"),"",IF(AND(ISNUMBER('Model output'!J50),'Model output'!J50&lt;=I51),'Model output'!J50,IF(AND(ISNUMBER('Model output'!J50), 'Model output'!J50&gt;=DATE(2024,1,1)), MIN(DAY('Model output'!J50), MONTH('Model output'!J50), YEAR('Model output'!J50)), IF(ISNUMBER(SEARCH("0/",'Model output'!J50)),0,IF(ISNUMBER(SEARCH("/",'Model output'!J50)), VALUE(LEFT('Model output'!J50, SEARCH("/",'Model output'!J50)-1)),1)))))</f>
        <v>0</v>
      </c>
      <c r="K51" t="str" cm="1">
        <f t="array" ref="K51">IF(COUNT(FIND({0,1,2,3,4,5,6,7,8,9},'Model output'!K50))&gt;0,'Model output'!K50,"")</f>
        <v/>
      </c>
      <c r="L51" s="8" t="str">
        <f t="shared" si="1"/>
        <v/>
      </c>
      <c r="M51" t="str" cm="1">
        <f t="array" ref="M51">IF(L51="","",IF(ISNUMBER(SEARCH("cm",L51)),MAX(VALUE(SUBSTITUTE(_xlfn.FILTERXML("&lt;t&gt;&lt;s&gt;"&amp;SUBSTITUTE(L51,",","&lt;/s&gt;&lt;s&gt;")&amp;"&lt;/s&gt;&lt;/t&gt;","//s"),"cm",""))),MAX(VALUE(SUBSTITUTE(_xlfn.FILTERXML("&lt;t&gt;&lt;s&gt;"&amp;SUBSTITUTE(L51,",","&lt;/s&gt;&lt;s&gt;")&amp;"&lt;/s&gt;&lt;/t&gt;","//s"),"mm","")))/10))</f>
        <v/>
      </c>
      <c r="N51" t="str">
        <f>IF('Model output'!L50="","",'Model output'!L50)</f>
        <v>Papillary carcinoma, follicular variant with oncocytic features</v>
      </c>
      <c r="O51" t="str">
        <f>IF('Model output'!M50="","",'Model output'!M50)</f>
        <v/>
      </c>
      <c r="P51" t="str">
        <f>IF('Model output'!N50="","",'Model output'!N50)</f>
        <v>5 cm</v>
      </c>
      <c r="Q51" t="str">
        <f t="shared" si="10"/>
        <v>5cm</v>
      </c>
      <c r="R51" cm="1">
        <f t="array" ref="R51">IF(Q51="","",IF(ISNUMBER(SEARCH("cm",Q51)),MAX(VALUE(SUBSTITUTE(_xlfn.FILTERXML("&lt;t&gt;&lt;s&gt;"&amp;SUBSTITUTE(Q51,",","&lt;/s&gt;&lt;s&gt;")&amp;"&lt;/s&gt;&lt;/t&gt;","//s"),"cm",""))),MAX(VALUE(SUBSTITUTE(_xlfn.FILTERXML("&lt;t&gt;&lt;s&gt;"&amp;SUBSTITUTE(Q51,",","&lt;/s&gt;&lt;s&gt;")&amp;"&lt;/s&gt;&lt;/t&gt;","//s"),"mm","")))/10))</f>
        <v>5</v>
      </c>
      <c r="S51" t="str">
        <f>IF(OR('Model output'!P50="",ISNUMBER(SEARCH("Not identified", 'Model output'!P50)),ISNUMBER(SEARCH("Absent",'Model output'!P50)),AND(ISNUMBER(SEARCH("No",'Model output'!P50)),NOT(ISNUMBER(SEARCH("diagnostic",'Model output'!P50)))),ISNUMBER(SEARCH("Negative",'Model output'!P50))),"negative","positive")</f>
        <v>negative</v>
      </c>
      <c r="T51">
        <f>IF('Model output'!O50="","",'Model output'!O50)</f>
        <v>1</v>
      </c>
      <c r="U51" t="str">
        <f>IF('Model output'!Q50&lt;&gt;"",'Model output'!Q50,IF('Classification result'!S51="positive",IF(ISNUMBER(SEARCH("single",'Model output'!P50)),1,IF(OR(ISNUMBER(SEARCH("&lt;4",'Model output'!P50)),ISNUMBER(SEARCH("&lt; 4",'Model output'!P50)),ISNUMBER(SEARCH("less than 4",'Model output'!P50))),"&lt;4",IF(OR(ISNUMBER(SEARCH("&gt;4",'Model output'!P50)),ISNUMBER(SEARCH("&gt; 4",'Model output'!P50)),ISNUMBER(SEARCH("4 or more",'Model output'!P50))),"&gt;4",""))), ""))</f>
        <v/>
      </c>
      <c r="V51" t="str">
        <f>IF(S51="negative","",IF(OR(ISNUMBER(SEARCH("Focal",'Model output'!P50)),'Classification result'!U51&lt;4,ISNUMBER(SEARCH("Focal",'Classification result'!U51)),ISNUMBER(SEARCH("&lt;4",'Classification result'!U51)),ISNUMBER(SEARCH("&lt; 4",'Classification result'!U51))),"minimal", IF(OR(ISNUMBER(SEARCH("Extensive",'Model output'!P50)),ISNUMBER(SEARCH("Extensive",'Classification result'!U51)),ISNUMBER(SEARCH("&gt;4",'Classification result'!U51)),ISNUMBER(SEARCH("&gt; 4",'Classification result'!U51)),ISNUMBER(SEARCH("4 or more",'Classification result'!U51))),"extensive","")))</f>
        <v/>
      </c>
      <c r="W51" t="str">
        <f>IF(OR('Model output'!R50="",ISNUMBER(SEARCH("Not identified", 'Model output'!R50)),ISNUMBER(SEARCH("Absent",'Model output'!R50)),ISNUMBER(SEARCH("No",'Model output'!R50)),ISNUMBER(SEARCH("Negative",'Model output'!R50)),ISNUMBER(SEARCH("None seen",'Model output'!R50)),ISNUMBER(SEARCH("Free",'Model output'!R50)),ISNUMBER(SEARCH("Cannot be assessed",'Model output'!R50))),"negative","positive")</f>
        <v>negative</v>
      </c>
      <c r="X51" s="15" t="str">
        <f>IF('Model output'!S50="","",'Model output'!S50)</f>
        <v>Not Identified</v>
      </c>
      <c r="Y51" t="str">
        <f>IF(OR('Model output'!S50="",ISNUMBER(SEARCH("Absent",'Model output'!S50)),ISNUMBER(SEARCH("Not identified",'Model output'!S50)),AND(ISNUMBER(SEARCH("No",'Model output'!S50)),NOT(ISNUMBER(SEARCH("carcinoma",'Model output'!S50)))),ISNUMBER(SEARCH("confined to the thyroid",'Model output'!S50)),ISNUMBER(SEARCH("negative",'Model output'!S50))),"negative",IF(Z51="positive","gETE", "positive"))</f>
        <v>negative</v>
      </c>
      <c r="Z51" t="str">
        <f>IF(OR('Model output'!S50="",ISNUMBER(SEARCH("Absent",'Model output'!S50)),ISNUMBER(SEARCH("Not identified",'Model output'!S50)),ISNUMBER(SEARCH("No",'Model output'!S50)),ISNUMBER(SEARCH("Minimal",'Model output'!S50)),ISNUMBER(SEARCH("negative",'Model output'!S50))),"negative",IF(OR(ISNUMBER(SEARCH("extensive",X51)),ISNUMBER(SEARCH("skeletal muscle",X51)),ISNUMBER(SEARCH("larynx",X51)),ISNUMBER(SEARCH("trachea",X51)),ISNUMBER(SEARCH("esophagus",X51)),ISNUMBER(SEARCH("recurrent laryngeal nerve",X51))),"positive","negative"))</f>
        <v>negative</v>
      </c>
      <c r="AA51" t="str">
        <f>IF('Model output'!T50="","",IF('Model output'!T50="Not mentioned", "No", "Yes"))</f>
        <v/>
      </c>
      <c r="AB51" t="str">
        <f>IF(AA51&lt;&gt;"Yes","",IF(OR('Model output'!U50="",ISNUMBER(SEARCH("Not identified",'Model output'!U50))),"",'Model output'!U50))</f>
        <v/>
      </c>
      <c r="AC51" s="1" t="str">
        <f>IF(OR('Model output'!V50="", 'Model output'!V50="No", AND(ISERROR(SEARCH("Positive",'Model output'!V50)), ISNUMBER(SEARCH("Negative",'Model output'!V50))), AND(ISNUMBER(SEARCH("Uninvolved",'Model output'!V50)),NOT(ISNUMBER(SEARCH("margins involved",'Model output'!V50)))), ISNUMBER(SEARCH("not involved",'Model output'!V50)), ISNUMBER(SEARCH("None",'Model output'!V50)), ISNUMBER(SEARCH("Free",'Model output'!V50)), ISNUMBER(SEARCH("1 mm",'Model output'!V50)), ISNUMBER(SEARCH("0.1 CM",'Model output'!V50)), ISNUMBER(SEARCH("less than 0.2 mm",'Model output'!V50)), ISNUMBER(SEARCH("less than 0.5 mm",'Model output'!V50)), ISNUMBER(SEARCH("less than 1.0 mm",'Model output'!V50)), ISNUMBER(SEARCH("noted very close",'Model output'!V50)), ISNUMBER(SEARCH("abut",'Model output'!V50)), ISNUMBER(SEARCH("not mentioned",'Model output'!V50)), ISNUMBER(SEARCH("Cannot be assessed",'Model output'!V50)), ISNUMBER(SEARCH("Lymphocyte invasion - present",'Model output'!V50)), ISNUMBER(SEARCH("capsule",'Model output'!V50))), "negative", "positive")</f>
        <v>negative</v>
      </c>
      <c r="AE51" s="28" t="str" cm="1">
        <f t="array" aca="1" ref="AE51" ca="1">IF(OR(AC51="positive",Z51="positive",AND(OR(ISNUMBER(SEARCH("Follicular carcinoma",N51)),ISNUMBER(SEARCH("Follicular thyroid carcinoma",N51))),V51="extensive"),AND(AND(ISNUMBER(J51),J51&gt;0),AND(ISNUMBER(M51),M51&gt;3)),OR(H51="positive",AH51=1)),"high",IF(OR(ISNUMBER(SEARCH("lateral",G51,1)),ISNUMBER(SEARCH("positive",Y51,1)),ISNUMBER(SEARCH("tall",O51,1)),ISNUMBER(SEARCH("hobnail",O51,1)),ISNUMBER(SEARCH("cribriform",O51,1)),ISNUMBER(SEARCH("diffuse",O51,1)),ISNUMBER(SEARCH("columnar",O51,1)),ISNUMBER(SEARCH("solid",O51,1)),ISNUMBER(SEARCH("tall",N51,1)),ISNUMBER(SEARCH("hobnail",N51,1)),ISNUMBER(SEARCH("cribriform",N51,1)),ISNUMBER(SEARCH("diffuse",N51,1)),ISNUMBER(SEARCH("columnar",N51,1)),ISNUMBER(SEARCH("solid",N51,1)),AND(ISNUMBER(SEARCH("papillary",N51,1)),S51="positive"),AND(AND(ISNUMBER(J51),J51&gt;=5),M51=""),AND(AND(ISNUMBER(J51),J51&gt;=5),AND(ISNUMBER(M51),M51&gt;=1)),AND(ISNUMBER(SERACH("papillary",N51)),OR(Y51="positive",Z51="positive"), ISNUMBER(SEARCH("BRAF",AB51)))),"intermediate","low"))</f>
        <v>low</v>
      </c>
      <c r="AF51" s="29" t="str">
        <f t="shared" si="2"/>
        <v>3a</v>
      </c>
      <c r="AG51" s="29" t="str">
        <f t="shared" si="3"/>
        <v>0</v>
      </c>
      <c r="AH51" s="29" t="str">
        <f t="shared" si="11"/>
        <v>0</v>
      </c>
      <c r="AI51" s="35" t="str">
        <f t="shared" si="12"/>
        <v>I</v>
      </c>
      <c r="AJ51" s="32" t="s">
        <v>713</v>
      </c>
      <c r="AK51" s="34" t="s">
        <v>937</v>
      </c>
      <c r="AL51" s="34" t="s">
        <v>933</v>
      </c>
      <c r="AM51" s="34" t="s">
        <v>936</v>
      </c>
      <c r="AN51" s="34" t="s">
        <v>66</v>
      </c>
      <c r="AO51" s="32">
        <f t="shared" ca="1" si="4"/>
        <v>1</v>
      </c>
      <c r="AP51" s="34">
        <f t="shared" si="5"/>
        <v>1</v>
      </c>
      <c r="AQ51" s="34">
        <f t="shared" si="6"/>
        <v>1</v>
      </c>
      <c r="AR51" s="34">
        <f t="shared" si="7"/>
        <v>1</v>
      </c>
      <c r="AS51" s="35">
        <f t="shared" si="8"/>
        <v>1</v>
      </c>
      <c r="AT51" s="1"/>
    </row>
    <row r="52" spans="1:46">
      <c r="A52" t="str">
        <f>'Model output'!A51</f>
        <v>TCGA-DJ-A13S</v>
      </c>
      <c r="B52" s="26">
        <v>19</v>
      </c>
      <c r="C52" s="1" t="str">
        <f>IF(OR(ISNUMBER(SEARCH("0",'Model output'!D51)), ISNUMBER(SEARCH("1",'Model output'!D51)), ISNUMBER(SEARCH("1a",'Model output'!D51)), ISNUMBER(SEARCH("1b",'Model output'!D51)), ISNUMBER(SEARCH("2",'Model output'!D51)), ISNUMBER(SEARCH("3",'Model output'!D51)), ISNUMBER(SEARCH("4a",'Model output'!D51)), ISNUMBER(SEARCH("4b",'Model output'!D51))), IF(ISNUMBER(SEARCH("pT",'Model output'!D51)),IF(OR(ISNUMBER(SEARCH("a",'Model output'!D51)),ISNUMBER(SEARCH("b",'Model output'!D51))),MID(SUBSTITUTE('Model output'!D51," ",""),SEARCH("pT",'Model output'!D51)+2,2),MID(SUBSTITUTE('Model output'!D51," ",""),SEARCH("pT",'Model output'!D51)+2,1)),IF(ISNUMBER(SEARCH("T",'Model output'!D51)),IF(OR(ISNUMBER(SEARCH("a",'Model output'!D51)),ISNUMBER(SEARCH("b",'Model output'!D51))),MID(SUBSTITUTE('Model output'!D51," ",""),SEARCH("T",'Model output'!D51)+1,2),MID(SUBSTITUTE('Model output'!D51," ",""),SEARCH("T",'Model output'!D51)+1,1)),SUBSTITUTE('Model output'!D51," ",""))),"")</f>
        <v>1</v>
      </c>
      <c r="D52" s="1" t="str">
        <f>IF(ISNUMBER(SEARCH("lymph node",'Model output'!E51)),"1", IF(AND('Model output'!E51&lt;&gt;"",ISNUMBER('Model output'!E51),'Model output'!E51&gt;0),"1",IF(OR(ISNUMBER(SEARCH("0",'Model output'!E51)), ISNUMBER(SEARCH("1",'Model output'!E51)), ISNUMBER(SEARCH("1a",'Model output'!E51)), ISNUMBER(SEARCH("1b",'Model output'!E51)), ISNUMBER(SEARCH("X",'Model output'!E51))), IF(ISNUMBER(SEARCH("pN",'Model output'!E51)),IF(OR(ISNUMBER(SEARCH("a",'Model output'!E51)),ISNUMBER(SEARCH("b",'Model output'!E51))),MID(SUBSTITUTE('Model output'!E51," ",""),SEARCH("pN",'Model output'!E51)+2,2),MID(SUBSTITUTE('Model output'!E51," ",""),SEARCH("pN",'Model output'!E51)+2,1)),IF(ISNUMBER(SEARCH("N",'Model output'!E51)),IF(OR(ISNUMBER(SEARCH("a",'Model output'!E51)),ISNUMBER(SEARCH("b",'Model output'!E51))),MID(SUBSTITUTE('Model output'!E51," ",""),SEARCH("N",'Model output'!E51)+1,2),MID(SUBSTITUTE('Model output'!E51," ",""),SEARCH("N",'Model output'!E51)+1,1)),SUBSTITUTE('Model output'!E51," ",""))),"")))</f>
        <v>0</v>
      </c>
      <c r="E52" s="1" t="str">
        <f>IF(OR(ISNUMBER(SEARCH("Not applicable",'Model output'!F51)), ISNUMBER(SEARCH("N/A",'Model output'!F51))),"0",IF(OR(ISNUMBER(SEARCH("0",'Model output'!F51)), ISNUMBER(SEARCH("1",'Model output'!F51)), ISNUMBER(SEARCH("X",'Model output'!F51))), IF(ISNUMBER(SEARCH("pM",'Model output'!F51)),MID(SUBSTITUTE('Model output'!F51," ",""),SEARCH("pM",'Model output'!F51)+2,1),IF(ISNUMBER(SEARCH("M",'Model output'!F51)),MID(SUBSTITUTE('Model output'!F51," ",""),SEARCH("M",'Model output'!F51)+1,1),SUBSTITUTE('Model output'!F51," ",""))),""))</f>
        <v>0</v>
      </c>
      <c r="F52" t="str">
        <f t="shared" si="9"/>
        <v>negative</v>
      </c>
      <c r="G52" t="str">
        <f>IF(OR('Model output'!G51="",AND(ISNUMBER('Model output'!J51),'Model output'!J51&lt;1)),"",IF(OR(ISNUMBER(SEARCH("lateral",'Model output'!G51)),ISNUMBER(SEARCH("cervical",'Model output'!G51)),ISNUMBER(SEARCH("jugular",'Model output'!G51)),ISNUMBER(SEARCH("left neck",'Model output'!G51)),ISNUMBER(SEARCH("left anterior neck",'Model output'!G51)),ISNUMBER(SEARCH("left posterior neck",'Model output'!G51)),ISNUMBER(SEARCH("right neck",'Model output'!G51)),ISNUMBER(SEARCH("right anterior neck",'Model output'!G51)),ISNUMBER(SEARCH("right posterior neck",'Model output'!G51)),AND(ISNUMBER(SEARCH("level",'Model output'!G51)),OR(,ISNUMBER(SEARCH("II",'Model output'!G51)),ISNUMBER(SEARCH("two",'Model output'!G51)),AND(ISNUMBER(SEARCH("2",'Model output'!G51)),NOT(ISNUMBER(SEARCH("1 of 2",'Model output'!G51)))),ISNUMBER(SEARCH("III",'Model output'!G51)),AND(ISNUMBER(SEARCH("three",'Model output'!G51)),NOT(ISNUMBER(SEARCH("#3 (three)",'Model output'!G51)))),AND(ISNUMBER(SEARCH("3",'Model output'!G51)),NOT(ISNUMBER(SEARCH("#3 (three)",'Model output'!G51)))),ISNUMBER(SEARCH("IV",'Model output'!G51)),ISNUMBER(SEARCH("four",'Model output'!G51)),ISNUMBER(SEARCH("4",'Model output'!G51)),ISNUMBER(SEARCH("V ",'Model output'!G51)),ISNUMBER(SEARCH("five",'Model output'!G51)),ISNUMBER(SEARCH("5",'Model output'!G51))))), "lateral", "central"))</f>
        <v/>
      </c>
      <c r="H52" t="str">
        <f>IF('Model output'!H51="","negative",IF(OR(ISNUMBER(SEARCH("lymph node",'Model output'!H51)),ISNUMBER(SEARCH("gland",'Model output'!H51)),ISNUMBER(SEARCH("lobe",'Model output'!H51)),ISNUMBER(SEARCH("isthmus",'Model output'!H51)),ISNUMBER(SEARCH("mediastinum",'Model output'!H51)),ISNUMBER(SEARCH("Not mentioned",'Model output'!H51)), ISNUMBER(SEARCH("Not applicable",'Model output'!H51)), ISNUMBER(SEARCH("paratracheal",'Model output'!H51)),ISNUMBER(SEARCH("fibroadipose tissue",'Model output'!H51)),ISNUMBER(SEARCH("thyroid node",'Model output'!H51)),ISNUMBER(SEARCH("skeletal muscle",'Model output'!H51)),ISNUMBER(SEARCH("right",'Model output'!H51)),ISNUMBER(SEARCH("left",'Model output'!H51)),ISNUMBER(SEARCH("Not specified",'Model output'!H51)),ISNUMBER(SEARCH("N/A",'Model output'!H51))),"negative","positive"))</f>
        <v>negative</v>
      </c>
      <c r="I52" t="str">
        <f>IF(OR('Model output'!I51="",'Model output'!I51="Not answered",'Model output'!I51="Not mentioned"),"",IF(ISNUMBER('Model output'!I51),'Model output'!I51,1))</f>
        <v/>
      </c>
      <c r="J52" t="str">
        <f>IF(OR('Model output'!J51="",'Model output'!J51="Not answered",'Model output'!J51="Not mentioned"),"",IF(AND(ISNUMBER('Model output'!J51),'Model output'!J51&lt;=I52),'Model output'!J51,IF(AND(ISNUMBER('Model output'!J51), 'Model output'!J51&gt;=DATE(2024,1,1)), MIN(DAY('Model output'!J51), MONTH('Model output'!J51), YEAR('Model output'!J51)), IF(ISNUMBER(SEARCH("0/",'Model output'!J51)),0,IF(ISNUMBER(SEARCH("/",'Model output'!J51)), VALUE(LEFT('Model output'!J51, SEARCH("/",'Model output'!J51)-1)),1)))))</f>
        <v/>
      </c>
      <c r="K52" t="str" cm="1">
        <f t="array" ref="K52">IF(COUNT(FIND({0,1,2,3,4,5,6,7,8,9},'Model output'!K51))&gt;0,'Model output'!K51,"")</f>
        <v/>
      </c>
      <c r="L52" s="8" t="str">
        <f t="shared" si="1"/>
        <v/>
      </c>
      <c r="M52" t="str" cm="1">
        <f t="array" ref="M52">IF(L52="","",IF(ISNUMBER(SEARCH("cm",L52)),MAX(VALUE(SUBSTITUTE(_xlfn.FILTERXML("&lt;t&gt;&lt;s&gt;"&amp;SUBSTITUTE(L52,",","&lt;/s&gt;&lt;s&gt;")&amp;"&lt;/s&gt;&lt;/t&gt;","//s"),"cm",""))),MAX(VALUE(SUBSTITUTE(_xlfn.FILTERXML("&lt;t&gt;&lt;s&gt;"&amp;SUBSTITUTE(L52,",","&lt;/s&gt;&lt;s&gt;")&amp;"&lt;/s&gt;&lt;/t&gt;","//s"),"mm","")))/10))</f>
        <v/>
      </c>
      <c r="N52" t="str">
        <f>IF('Model output'!L51="","",'Model output'!L51)</f>
        <v>Papillary carcinoma, follicular variant</v>
      </c>
      <c r="O52" t="str">
        <f>IF('Model output'!M51="","",'Model output'!M51)</f>
        <v/>
      </c>
      <c r="P52" t="str">
        <f>IF('Model output'!N51="","",'Model output'!N51)</f>
        <v>1.8 cm</v>
      </c>
      <c r="Q52" t="str">
        <f t="shared" si="10"/>
        <v>1.8cm</v>
      </c>
      <c r="R52" cm="1">
        <f t="array" ref="R52">IF(Q52="","",IF(ISNUMBER(SEARCH("cm",Q52)),MAX(VALUE(SUBSTITUTE(_xlfn.FILTERXML("&lt;t&gt;&lt;s&gt;"&amp;SUBSTITUTE(Q52,",","&lt;/s&gt;&lt;s&gt;")&amp;"&lt;/s&gt;&lt;/t&gt;","//s"),"cm",""))),MAX(VALUE(SUBSTITUTE(_xlfn.FILTERXML("&lt;t&gt;&lt;s&gt;"&amp;SUBSTITUTE(Q52,",","&lt;/s&gt;&lt;s&gt;")&amp;"&lt;/s&gt;&lt;/t&gt;","//s"),"mm","")))/10))</f>
        <v>1.8</v>
      </c>
      <c r="S52" t="str">
        <f>IF(OR('Model output'!P51="",ISNUMBER(SEARCH("Not identified", 'Model output'!P51)),ISNUMBER(SEARCH("Absent",'Model output'!P51)),AND(ISNUMBER(SEARCH("No",'Model output'!P51)),NOT(ISNUMBER(SEARCH("diagnostic",'Model output'!P51)))),ISNUMBER(SEARCH("Negative",'Model output'!P51))),"negative","positive")</f>
        <v>negative</v>
      </c>
      <c r="T52">
        <f>IF('Model output'!O51="","",'Model output'!O51)</f>
        <v>1</v>
      </c>
      <c r="U52" t="str">
        <f>IF('Model output'!Q51&lt;&gt;"",'Model output'!Q51,IF('Classification result'!S52="positive",IF(ISNUMBER(SEARCH("single",'Model output'!P51)),1,IF(OR(ISNUMBER(SEARCH("&lt;4",'Model output'!P51)),ISNUMBER(SEARCH("&lt; 4",'Model output'!P51)),ISNUMBER(SEARCH("less than 4",'Model output'!P51))),"&lt;4",IF(OR(ISNUMBER(SEARCH("&gt;4",'Model output'!P51)),ISNUMBER(SEARCH("&gt; 4",'Model output'!P51)),ISNUMBER(SEARCH("4 or more",'Model output'!P51))),"&gt;4",""))), ""))</f>
        <v/>
      </c>
      <c r="V52" t="str">
        <f>IF(S52="negative","",IF(OR(ISNUMBER(SEARCH("Focal",'Model output'!P51)),'Classification result'!U52&lt;4,ISNUMBER(SEARCH("Focal",'Classification result'!U52)),ISNUMBER(SEARCH("&lt;4",'Classification result'!U52)),ISNUMBER(SEARCH("&lt; 4",'Classification result'!U52))),"minimal", IF(OR(ISNUMBER(SEARCH("Extensive",'Model output'!P51)),ISNUMBER(SEARCH("Extensive",'Classification result'!U52)),ISNUMBER(SEARCH("&gt;4",'Classification result'!U52)),ISNUMBER(SEARCH("&gt; 4",'Classification result'!U52)),ISNUMBER(SEARCH("4 or more",'Classification result'!U52))),"extensive","")))</f>
        <v/>
      </c>
      <c r="W52" t="str">
        <f>IF(OR('Model output'!R51="",ISNUMBER(SEARCH("Not identified", 'Model output'!R51)),ISNUMBER(SEARCH("Absent",'Model output'!R51)),ISNUMBER(SEARCH("No",'Model output'!R51)),ISNUMBER(SEARCH("Negative",'Model output'!R51)),ISNUMBER(SEARCH("None seen",'Model output'!R51)),ISNUMBER(SEARCH("Free",'Model output'!R51)),ISNUMBER(SEARCH("Cannot be assessed",'Model output'!R51))),"negative","positive")</f>
        <v>negative</v>
      </c>
      <c r="X52" s="15" t="str">
        <f>IF('Model output'!S51="","",'Model output'!S51)</f>
        <v>Not identified</v>
      </c>
      <c r="Y52" t="str">
        <f>IF(OR('Model output'!S51="",ISNUMBER(SEARCH("Absent",'Model output'!S51)),ISNUMBER(SEARCH("Not identified",'Model output'!S51)),AND(ISNUMBER(SEARCH("No",'Model output'!S51)),NOT(ISNUMBER(SEARCH("carcinoma",'Model output'!S51)))),ISNUMBER(SEARCH("confined to the thyroid",'Model output'!S51)),ISNUMBER(SEARCH("negative",'Model output'!S51))),"negative",IF(Z52="positive","gETE", "positive"))</f>
        <v>negative</v>
      </c>
      <c r="Z52" t="str">
        <f>IF(OR('Model output'!S51="",ISNUMBER(SEARCH("Absent",'Model output'!S51)),ISNUMBER(SEARCH("Not identified",'Model output'!S51)),ISNUMBER(SEARCH("No",'Model output'!S51)),ISNUMBER(SEARCH("Minimal",'Model output'!S51)),ISNUMBER(SEARCH("negative",'Model output'!S51))),"negative",IF(OR(ISNUMBER(SEARCH("extensive",X52)),ISNUMBER(SEARCH("skeletal muscle",X52)),ISNUMBER(SEARCH("larynx",X52)),ISNUMBER(SEARCH("trachea",X52)),ISNUMBER(SEARCH("esophagus",X52)),ISNUMBER(SEARCH("recurrent laryngeal nerve",X52))),"positive","negative"))</f>
        <v>negative</v>
      </c>
      <c r="AA52" t="str">
        <f>IF('Model output'!T51="","",IF('Model output'!T51="Not mentioned", "No", "Yes"))</f>
        <v/>
      </c>
      <c r="AB52" t="str">
        <f>IF(AA52&lt;&gt;"Yes","",IF(OR('Model output'!U51="",ISNUMBER(SEARCH("Not identified",'Model output'!U51))),"",'Model output'!U51))</f>
        <v/>
      </c>
      <c r="AC52" s="1" t="str">
        <f>IF(OR('Model output'!V51="", 'Model output'!V51="No", AND(ISERROR(SEARCH("Positive",'Model output'!V51)), ISNUMBER(SEARCH("Negative",'Model output'!V51))), AND(ISNUMBER(SEARCH("Uninvolved",'Model output'!V51)),NOT(ISNUMBER(SEARCH("margins involved",'Model output'!V51)))), ISNUMBER(SEARCH("not involved",'Model output'!V51)), ISNUMBER(SEARCH("None",'Model output'!V51)), ISNUMBER(SEARCH("Free",'Model output'!V51)), ISNUMBER(SEARCH("1 mm",'Model output'!V51)), ISNUMBER(SEARCH("0.1 CM",'Model output'!V51)), ISNUMBER(SEARCH("less than 0.2 mm",'Model output'!V51)), ISNUMBER(SEARCH("less than 0.5 mm",'Model output'!V51)), ISNUMBER(SEARCH("less than 1.0 mm",'Model output'!V51)), ISNUMBER(SEARCH("noted very close",'Model output'!V51)), ISNUMBER(SEARCH("abut",'Model output'!V51)), ISNUMBER(SEARCH("not mentioned",'Model output'!V51)), ISNUMBER(SEARCH("Cannot be assessed",'Model output'!V51)), ISNUMBER(SEARCH("Lymphocyte invasion - present",'Model output'!V51)), ISNUMBER(SEARCH("capsule",'Model output'!V51))), "negative", "positive")</f>
        <v>negative</v>
      </c>
      <c r="AE52" s="28" t="str" cm="1">
        <f t="array" aca="1" ref="AE52" ca="1">IF(OR(AC52="positive",Z52="positive",AND(OR(ISNUMBER(SEARCH("Follicular carcinoma",N52)),ISNUMBER(SEARCH("Follicular thyroid carcinoma",N52))),V52="extensive"),AND(AND(ISNUMBER(J52),J52&gt;0),AND(ISNUMBER(M52),M52&gt;3)),OR(H52="positive",AH52=1)),"high",IF(OR(ISNUMBER(SEARCH("lateral",G52,1)),ISNUMBER(SEARCH("positive",Y52,1)),ISNUMBER(SEARCH("tall",O52,1)),ISNUMBER(SEARCH("hobnail",O52,1)),ISNUMBER(SEARCH("cribriform",O52,1)),ISNUMBER(SEARCH("diffuse",O52,1)),ISNUMBER(SEARCH("columnar",O52,1)),ISNUMBER(SEARCH("solid",O52,1)),ISNUMBER(SEARCH("tall",N52,1)),ISNUMBER(SEARCH("hobnail",N52,1)),ISNUMBER(SEARCH("cribriform",N52,1)),ISNUMBER(SEARCH("diffuse",N52,1)),ISNUMBER(SEARCH("columnar",N52,1)),ISNUMBER(SEARCH("solid",N52,1)),AND(ISNUMBER(SEARCH("papillary",N52,1)),S52="positive"),AND(AND(ISNUMBER(J52),J52&gt;=5),M52=""),AND(AND(ISNUMBER(J52),J52&gt;=5),AND(ISNUMBER(M52),M52&gt;=1)),AND(ISNUMBER(SERACH("papillary",N52)),OR(Y52="positive",Z52="positive"), ISNUMBER(SEARCH("BRAF",AB52)))),"intermediate","low"))</f>
        <v>low</v>
      </c>
      <c r="AF52" s="29" t="str">
        <f t="shared" si="2"/>
        <v>1b</v>
      </c>
      <c r="AG52" s="29" t="str">
        <f t="shared" si="3"/>
        <v>0</v>
      </c>
      <c r="AH52" s="29" t="str">
        <f t="shared" si="11"/>
        <v>0</v>
      </c>
      <c r="AI52" s="35" t="str">
        <f t="shared" si="12"/>
        <v>I</v>
      </c>
      <c r="AJ52" s="32" t="s">
        <v>713</v>
      </c>
      <c r="AK52" s="34" t="s">
        <v>932</v>
      </c>
      <c r="AL52" s="34" t="s">
        <v>936</v>
      </c>
      <c r="AM52" s="34" t="s">
        <v>936</v>
      </c>
      <c r="AN52" s="34" t="s">
        <v>66</v>
      </c>
      <c r="AO52" s="32">
        <f t="shared" ca="1" si="4"/>
        <v>1</v>
      </c>
      <c r="AP52" s="34">
        <f t="shared" si="5"/>
        <v>1</v>
      </c>
      <c r="AQ52" s="34">
        <f t="shared" si="6"/>
        <v>1</v>
      </c>
      <c r="AR52" s="34">
        <f t="shared" si="7"/>
        <v>1</v>
      </c>
      <c r="AS52" s="35">
        <f t="shared" si="8"/>
        <v>1</v>
      </c>
      <c r="AT52" s="1"/>
    </row>
    <row r="53" spans="1:46">
      <c r="A53" t="str">
        <f>'Model output'!A52</f>
        <v>TCGA-DJ-A13T</v>
      </c>
      <c r="B53" s="26">
        <v>37</v>
      </c>
      <c r="C53" s="1" t="str">
        <f>IF(OR(ISNUMBER(SEARCH("0",'Model output'!D52)), ISNUMBER(SEARCH("1",'Model output'!D52)), ISNUMBER(SEARCH("1a",'Model output'!D52)), ISNUMBER(SEARCH("1b",'Model output'!D52)), ISNUMBER(SEARCH("2",'Model output'!D52)), ISNUMBER(SEARCH("3",'Model output'!D52)), ISNUMBER(SEARCH("4a",'Model output'!D52)), ISNUMBER(SEARCH("4b",'Model output'!D52))), IF(ISNUMBER(SEARCH("pT",'Model output'!D52)),IF(OR(ISNUMBER(SEARCH("a",'Model output'!D52)),ISNUMBER(SEARCH("b",'Model output'!D52))),MID(SUBSTITUTE('Model output'!D52," ",""),SEARCH("pT",'Model output'!D52)+2,2),MID(SUBSTITUTE('Model output'!D52," ",""),SEARCH("pT",'Model output'!D52)+2,1)),IF(ISNUMBER(SEARCH("T",'Model output'!D52)),IF(OR(ISNUMBER(SEARCH("a",'Model output'!D52)),ISNUMBER(SEARCH("b",'Model output'!D52))),MID(SUBSTITUTE('Model output'!D52," ",""),SEARCH("T",'Model output'!D52)+1,2),MID(SUBSTITUTE('Model output'!D52," ",""),SEARCH("T",'Model output'!D52)+1,1)),SUBSTITUTE('Model output'!D52," ",""))),"")</f>
        <v>2</v>
      </c>
      <c r="D53" s="1" t="str">
        <f>IF(ISNUMBER(SEARCH("lymph node",'Model output'!E52)),"1", IF(AND('Model output'!E52&lt;&gt;"",ISNUMBER('Model output'!E52),'Model output'!E52&gt;0),"1",IF(OR(ISNUMBER(SEARCH("0",'Model output'!E52)), ISNUMBER(SEARCH("1",'Model output'!E52)), ISNUMBER(SEARCH("1a",'Model output'!E52)), ISNUMBER(SEARCH("1b",'Model output'!E52)), ISNUMBER(SEARCH("X",'Model output'!E52))), IF(ISNUMBER(SEARCH("pN",'Model output'!E52)),IF(OR(ISNUMBER(SEARCH("a",'Model output'!E52)),ISNUMBER(SEARCH("b",'Model output'!E52))),MID(SUBSTITUTE('Model output'!E52," ",""),SEARCH("pN",'Model output'!E52)+2,2),MID(SUBSTITUTE('Model output'!E52," ",""),SEARCH("pN",'Model output'!E52)+2,1)),IF(ISNUMBER(SEARCH("N",'Model output'!E52)),IF(OR(ISNUMBER(SEARCH("a",'Model output'!E52)),ISNUMBER(SEARCH("b",'Model output'!E52))),MID(SUBSTITUTE('Model output'!E52," ",""),SEARCH("N",'Model output'!E52)+1,2),MID(SUBSTITUTE('Model output'!E52," ",""),SEARCH("N",'Model output'!E52)+1,1)),SUBSTITUTE('Model output'!E52," ",""))),"")))</f>
        <v>X</v>
      </c>
      <c r="E53" s="1" t="str">
        <f>IF(OR(ISNUMBER(SEARCH("Not applicable",'Model output'!F52)), ISNUMBER(SEARCH("N/A",'Model output'!F52))),"0",IF(OR(ISNUMBER(SEARCH("0",'Model output'!F52)), ISNUMBER(SEARCH("1",'Model output'!F52)), ISNUMBER(SEARCH("X",'Model output'!F52))), IF(ISNUMBER(SEARCH("pM",'Model output'!F52)),MID(SUBSTITUTE('Model output'!F52," ",""),SEARCH("pM",'Model output'!F52)+2,1),IF(ISNUMBER(SEARCH("M",'Model output'!F52)),MID(SUBSTITUTE('Model output'!F52," ",""),SEARCH("M",'Model output'!F52)+1,1),SUBSTITUTE('Model output'!F52," ",""))),""))</f>
        <v>X</v>
      </c>
      <c r="F53" t="str">
        <f t="shared" si="9"/>
        <v>negative</v>
      </c>
      <c r="G53" t="str">
        <f>IF(OR('Model output'!G52="",AND(ISNUMBER('Model output'!J52),'Model output'!J52&lt;1)),"",IF(OR(ISNUMBER(SEARCH("lateral",'Model output'!G52)),ISNUMBER(SEARCH("cervical",'Model output'!G52)),ISNUMBER(SEARCH("jugular",'Model output'!G52)),ISNUMBER(SEARCH("left neck",'Model output'!G52)),ISNUMBER(SEARCH("left anterior neck",'Model output'!G52)),ISNUMBER(SEARCH("left posterior neck",'Model output'!G52)),ISNUMBER(SEARCH("right neck",'Model output'!G52)),ISNUMBER(SEARCH("right anterior neck",'Model output'!G52)),ISNUMBER(SEARCH("right posterior neck",'Model output'!G52)),AND(ISNUMBER(SEARCH("level",'Model output'!G52)),OR(,ISNUMBER(SEARCH("II",'Model output'!G52)),ISNUMBER(SEARCH("two",'Model output'!G52)),AND(ISNUMBER(SEARCH("2",'Model output'!G52)),NOT(ISNUMBER(SEARCH("1 of 2",'Model output'!G52)))),ISNUMBER(SEARCH("III",'Model output'!G52)),AND(ISNUMBER(SEARCH("three",'Model output'!G52)),NOT(ISNUMBER(SEARCH("#3 (three)",'Model output'!G52)))),AND(ISNUMBER(SEARCH("3",'Model output'!G52)),NOT(ISNUMBER(SEARCH("#3 (three)",'Model output'!G52)))),ISNUMBER(SEARCH("IV",'Model output'!G52)),ISNUMBER(SEARCH("four",'Model output'!G52)),ISNUMBER(SEARCH("4",'Model output'!G52)),ISNUMBER(SEARCH("V ",'Model output'!G52)),ISNUMBER(SEARCH("five",'Model output'!G52)),ISNUMBER(SEARCH("5",'Model output'!G52))))), "lateral", "central"))</f>
        <v/>
      </c>
      <c r="H53" t="str">
        <f>IF('Model output'!H52="","negative",IF(OR(ISNUMBER(SEARCH("lymph node",'Model output'!H52)),ISNUMBER(SEARCH("gland",'Model output'!H52)),ISNUMBER(SEARCH("lobe",'Model output'!H52)),ISNUMBER(SEARCH("isthmus",'Model output'!H52)),ISNUMBER(SEARCH("mediastinum",'Model output'!H52)),ISNUMBER(SEARCH("Not mentioned",'Model output'!H52)), ISNUMBER(SEARCH("Not applicable",'Model output'!H52)), ISNUMBER(SEARCH("paratracheal",'Model output'!H52)),ISNUMBER(SEARCH("fibroadipose tissue",'Model output'!H52)),ISNUMBER(SEARCH("thyroid node",'Model output'!H52)),ISNUMBER(SEARCH("skeletal muscle",'Model output'!H52)),ISNUMBER(SEARCH("right",'Model output'!H52)),ISNUMBER(SEARCH("left",'Model output'!H52)),ISNUMBER(SEARCH("Not specified",'Model output'!H52)),ISNUMBER(SEARCH("N/A",'Model output'!H52))),"negative","positive"))</f>
        <v>negative</v>
      </c>
      <c r="I53">
        <f>IF(OR('Model output'!I52="",'Model output'!I52="Not answered",'Model output'!I52="Not mentioned"),"",IF(ISNUMBER('Model output'!I52),'Model output'!I52,1))</f>
        <v>5</v>
      </c>
      <c r="J53">
        <f>IF(OR('Model output'!J52="",'Model output'!J52="Not answered",'Model output'!J52="Not mentioned"),"",IF(AND(ISNUMBER('Model output'!J52),'Model output'!J52&lt;=I53),'Model output'!J52,IF(AND(ISNUMBER('Model output'!J52), 'Model output'!J52&gt;=DATE(2024,1,1)), MIN(DAY('Model output'!J52), MONTH('Model output'!J52), YEAR('Model output'!J52)), IF(ISNUMBER(SEARCH("0/",'Model output'!J52)),0,IF(ISNUMBER(SEARCH("/",'Model output'!J52)), VALUE(LEFT('Model output'!J52, SEARCH("/",'Model output'!J52)-1)),1)))))</f>
        <v>0</v>
      </c>
      <c r="K53" t="str" cm="1">
        <f t="array" ref="K53">IF(COUNT(FIND({0,1,2,3,4,5,6,7,8,9},'Model output'!K52))&gt;0,'Model output'!K52,"")</f>
        <v/>
      </c>
      <c r="L53" s="8" t="str">
        <f t="shared" si="1"/>
        <v/>
      </c>
      <c r="M53" t="str" cm="1">
        <f t="array" ref="M53">IF(L53="","",IF(ISNUMBER(SEARCH("cm",L53)),MAX(VALUE(SUBSTITUTE(_xlfn.FILTERXML("&lt;t&gt;&lt;s&gt;"&amp;SUBSTITUTE(L53,",","&lt;/s&gt;&lt;s&gt;")&amp;"&lt;/s&gt;&lt;/t&gt;","//s"),"cm",""))),MAX(VALUE(SUBSTITUTE(_xlfn.FILTERXML("&lt;t&gt;&lt;s&gt;"&amp;SUBSTITUTE(L53,",","&lt;/s&gt;&lt;s&gt;")&amp;"&lt;/s&gt;&lt;/t&gt;","//s"),"mm","")))/10))</f>
        <v/>
      </c>
      <c r="N53" t="str">
        <f>IF('Model output'!L52="","",'Model output'!L52)</f>
        <v>papillary</v>
      </c>
      <c r="O53" t="str">
        <f>IF('Model output'!M52="","",'Model output'!M52)</f>
        <v>classical type</v>
      </c>
      <c r="P53" t="str">
        <f>IF('Model output'!N52="","",'Model output'!N52)</f>
        <v>2.2 cm</v>
      </c>
      <c r="Q53" t="str">
        <f t="shared" si="10"/>
        <v>2.2cm</v>
      </c>
      <c r="R53" cm="1">
        <f t="array" ref="R53">IF(Q53="","",IF(ISNUMBER(SEARCH("cm",Q53)),MAX(VALUE(SUBSTITUTE(_xlfn.FILTERXML("&lt;t&gt;&lt;s&gt;"&amp;SUBSTITUTE(Q53,",","&lt;/s&gt;&lt;s&gt;")&amp;"&lt;/s&gt;&lt;/t&gt;","//s"),"cm",""))),MAX(VALUE(SUBSTITUTE(_xlfn.FILTERXML("&lt;t&gt;&lt;s&gt;"&amp;SUBSTITUTE(Q53,",","&lt;/s&gt;&lt;s&gt;")&amp;"&lt;/s&gt;&lt;/t&gt;","//s"),"mm","")))/10))</f>
        <v>2.2000000000000002</v>
      </c>
      <c r="S53" t="str">
        <f>IF(OR('Model output'!P52="",ISNUMBER(SEARCH("Not identified", 'Model output'!P52)),ISNUMBER(SEARCH("Absent",'Model output'!P52)),AND(ISNUMBER(SEARCH("No",'Model output'!P52)),NOT(ISNUMBER(SEARCH("diagnostic",'Model output'!P52)))),ISNUMBER(SEARCH("Negative",'Model output'!P52))),"negative","positive")</f>
        <v>positive</v>
      </c>
      <c r="T53">
        <f>IF('Model output'!O52="","",'Model output'!O52)</f>
        <v>2</v>
      </c>
      <c r="U53" t="str">
        <f>IF('Model output'!Q52&lt;&gt;"",'Model output'!Q52,IF('Classification result'!S53="positive",IF(ISNUMBER(SEARCH("single",'Model output'!P52)),1,IF(OR(ISNUMBER(SEARCH("&lt;4",'Model output'!P52)),ISNUMBER(SEARCH("&lt; 4",'Model output'!P52)),ISNUMBER(SEARCH("less than 4",'Model output'!P52))),"&lt;4",IF(OR(ISNUMBER(SEARCH("&gt;4",'Model output'!P52)),ISNUMBER(SEARCH("&gt; 4",'Model output'!P52)),ISNUMBER(SEARCH("4 or more",'Model output'!P52))),"&gt;4",""))), ""))</f>
        <v/>
      </c>
      <c r="V53" t="str">
        <f>IF(S53="negative","",IF(OR(ISNUMBER(SEARCH("Focal",'Model output'!P52)),'Classification result'!U53&lt;4,ISNUMBER(SEARCH("Focal",'Classification result'!U53)),ISNUMBER(SEARCH("&lt;4",'Classification result'!U53)),ISNUMBER(SEARCH("&lt; 4",'Classification result'!U53))),"minimal", IF(OR(ISNUMBER(SEARCH("Extensive",'Model output'!P52)),ISNUMBER(SEARCH("Extensive",'Classification result'!U53)),ISNUMBER(SEARCH("&gt;4",'Classification result'!U53)),ISNUMBER(SEARCH("&gt; 4",'Classification result'!U53)),ISNUMBER(SEARCH("4 or more",'Classification result'!U53))),"extensive","")))</f>
        <v>minimal</v>
      </c>
      <c r="W53" t="str">
        <f>IF(OR('Model output'!R52="",ISNUMBER(SEARCH("Not identified", 'Model output'!R52)),ISNUMBER(SEARCH("Absent",'Model output'!R52)),ISNUMBER(SEARCH("No",'Model output'!R52)),ISNUMBER(SEARCH("Negative",'Model output'!R52)),ISNUMBER(SEARCH("None seen",'Model output'!R52)),ISNUMBER(SEARCH("Free",'Model output'!R52)),ISNUMBER(SEARCH("Cannot be assessed",'Model output'!R52))),"negative","positive")</f>
        <v>negative</v>
      </c>
      <c r="X53" s="15" t="str">
        <f>IF('Model output'!S52="","",'Model output'!S52)</f>
        <v>Not identified</v>
      </c>
      <c r="Y53" t="str">
        <f>IF(OR('Model output'!S52="",ISNUMBER(SEARCH("Absent",'Model output'!S52)),ISNUMBER(SEARCH("Not identified",'Model output'!S52)),AND(ISNUMBER(SEARCH("No",'Model output'!S52)),NOT(ISNUMBER(SEARCH("carcinoma",'Model output'!S52)))),ISNUMBER(SEARCH("confined to the thyroid",'Model output'!S52)),ISNUMBER(SEARCH("negative",'Model output'!S52))),"negative",IF(Z53="positive","gETE", "positive"))</f>
        <v>negative</v>
      </c>
      <c r="Z53" t="str">
        <f>IF(OR('Model output'!S52="",ISNUMBER(SEARCH("Absent",'Model output'!S52)),ISNUMBER(SEARCH("Not identified",'Model output'!S52)),ISNUMBER(SEARCH("No",'Model output'!S52)),ISNUMBER(SEARCH("Minimal",'Model output'!S52)),ISNUMBER(SEARCH("negative",'Model output'!S52))),"negative",IF(OR(ISNUMBER(SEARCH("extensive",X53)),ISNUMBER(SEARCH("skeletal muscle",X53)),ISNUMBER(SEARCH("larynx",X53)),ISNUMBER(SEARCH("trachea",X53)),ISNUMBER(SEARCH("esophagus",X53)),ISNUMBER(SEARCH("recurrent laryngeal nerve",X53))),"positive","negative"))</f>
        <v>negative</v>
      </c>
      <c r="AA53" t="str">
        <f>IF('Model output'!T52="","",IF('Model output'!T52="Not mentioned", "No", "Yes"))</f>
        <v/>
      </c>
      <c r="AB53" t="str">
        <f>IF(AA53&lt;&gt;"Yes","",IF(OR('Model output'!U52="",ISNUMBER(SEARCH("Not identified",'Model output'!U52))),"",'Model output'!U52))</f>
        <v/>
      </c>
      <c r="AC53" s="1" t="str">
        <f>IF(OR('Model output'!V52="", 'Model output'!V52="No", AND(ISERROR(SEARCH("Positive",'Model output'!V52)), ISNUMBER(SEARCH("Negative",'Model output'!V52))), AND(ISNUMBER(SEARCH("Uninvolved",'Model output'!V52)),NOT(ISNUMBER(SEARCH("margins involved",'Model output'!V52)))), ISNUMBER(SEARCH("not involved",'Model output'!V52)), ISNUMBER(SEARCH("None",'Model output'!V52)), ISNUMBER(SEARCH("Free",'Model output'!V52)), ISNUMBER(SEARCH("1 mm",'Model output'!V52)), ISNUMBER(SEARCH("0.1 CM",'Model output'!V52)), ISNUMBER(SEARCH("less than 0.2 mm",'Model output'!V52)), ISNUMBER(SEARCH("less than 0.5 mm",'Model output'!V52)), ISNUMBER(SEARCH("less than 1.0 mm",'Model output'!V52)), ISNUMBER(SEARCH("noted very close",'Model output'!V52)), ISNUMBER(SEARCH("abut",'Model output'!V52)), ISNUMBER(SEARCH("not mentioned",'Model output'!V52)), ISNUMBER(SEARCH("Cannot be assessed",'Model output'!V52)), ISNUMBER(SEARCH("Lymphocyte invasion - present",'Model output'!V52)), ISNUMBER(SEARCH("capsule",'Model output'!V52))), "negative", "positive")</f>
        <v>negative</v>
      </c>
      <c r="AE53" s="28" t="str" cm="1">
        <f t="array" aca="1" ref="AE53" ca="1">IF(OR(AC53="positive",Z53="positive",AND(OR(ISNUMBER(SEARCH("Follicular carcinoma",N53)),ISNUMBER(SEARCH("Follicular thyroid carcinoma",N53))),V53="extensive"),AND(AND(ISNUMBER(J53),J53&gt;0),AND(ISNUMBER(M53),M53&gt;3)),OR(H53="positive",AH53=1)),"high",IF(OR(ISNUMBER(SEARCH("lateral",G53,1)),ISNUMBER(SEARCH("positive",Y53,1)),ISNUMBER(SEARCH("tall",O53,1)),ISNUMBER(SEARCH("hobnail",O53,1)),ISNUMBER(SEARCH("cribriform",O53,1)),ISNUMBER(SEARCH("diffuse",O53,1)),ISNUMBER(SEARCH("columnar",O53,1)),ISNUMBER(SEARCH("solid",O53,1)),ISNUMBER(SEARCH("tall",N53,1)),ISNUMBER(SEARCH("hobnail",N53,1)),ISNUMBER(SEARCH("cribriform",N53,1)),ISNUMBER(SEARCH("diffuse",N53,1)),ISNUMBER(SEARCH("columnar",N53,1)),ISNUMBER(SEARCH("solid",N53,1)),AND(ISNUMBER(SEARCH("papillary",N53,1)),S53="positive"),AND(AND(ISNUMBER(J53),J53&gt;=5),M53=""),AND(AND(ISNUMBER(J53),J53&gt;=5),AND(ISNUMBER(M53),M53&gt;=1)),AND(ISNUMBER(SERACH("papillary",N53)),OR(Y53="positive",Z53="positive"), ISNUMBER(SEARCH("BRAF",AB53)))),"intermediate","low"))</f>
        <v>intermediate</v>
      </c>
      <c r="AF53" s="29" t="str">
        <f t="shared" si="2"/>
        <v>2</v>
      </c>
      <c r="AG53" s="29" t="str">
        <f t="shared" si="3"/>
        <v>0</v>
      </c>
      <c r="AH53" s="29" t="str">
        <f t="shared" si="11"/>
        <v>0</v>
      </c>
      <c r="AI53" s="35" t="str">
        <f t="shared" si="12"/>
        <v>I</v>
      </c>
      <c r="AJ53" s="32" t="s">
        <v>714</v>
      </c>
      <c r="AK53" s="34" t="s">
        <v>935</v>
      </c>
      <c r="AL53" s="34" t="s">
        <v>933</v>
      </c>
      <c r="AM53" s="34" t="s">
        <v>936</v>
      </c>
      <c r="AN53" s="34" t="s">
        <v>66</v>
      </c>
      <c r="AO53" s="32">
        <f t="shared" ca="1" si="4"/>
        <v>1</v>
      </c>
      <c r="AP53" s="34">
        <f t="shared" si="5"/>
        <v>1</v>
      </c>
      <c r="AQ53" s="34">
        <f t="shared" si="6"/>
        <v>1</v>
      </c>
      <c r="AR53" s="34">
        <f t="shared" si="7"/>
        <v>1</v>
      </c>
      <c r="AS53" s="35">
        <f t="shared" si="8"/>
        <v>1</v>
      </c>
    </row>
    <row r="54" spans="1:46">
      <c r="A54" t="str">
        <f>'Model output'!A53</f>
        <v>TCGA-DJ-A13U</v>
      </c>
      <c r="B54" s="26">
        <v>60</v>
      </c>
      <c r="C54" s="1" t="str">
        <f>IF(OR(ISNUMBER(SEARCH("0",'Model output'!D53)), ISNUMBER(SEARCH("1",'Model output'!D53)), ISNUMBER(SEARCH("1a",'Model output'!D53)), ISNUMBER(SEARCH("1b",'Model output'!D53)), ISNUMBER(SEARCH("2",'Model output'!D53)), ISNUMBER(SEARCH("3",'Model output'!D53)), ISNUMBER(SEARCH("4a",'Model output'!D53)), ISNUMBER(SEARCH("4b",'Model output'!D53))), IF(ISNUMBER(SEARCH("pT",'Model output'!D53)),IF(OR(ISNUMBER(SEARCH("a",'Model output'!D53)),ISNUMBER(SEARCH("b",'Model output'!D53))),MID(SUBSTITUTE('Model output'!D53," ",""),SEARCH("pT",'Model output'!D53)+2,2),MID(SUBSTITUTE('Model output'!D53," ",""),SEARCH("pT",'Model output'!D53)+2,1)),IF(ISNUMBER(SEARCH("T",'Model output'!D53)),IF(OR(ISNUMBER(SEARCH("a",'Model output'!D53)),ISNUMBER(SEARCH("b",'Model output'!D53))),MID(SUBSTITUTE('Model output'!D53," ",""),SEARCH("T",'Model output'!D53)+1,2),MID(SUBSTITUTE('Model output'!D53," ",""),SEARCH("T",'Model output'!D53)+1,1)),SUBSTITUTE('Model output'!D53," ",""))),"")</f>
        <v>1</v>
      </c>
      <c r="D54" s="1" t="str">
        <f>IF(ISNUMBER(SEARCH("lymph node",'Model output'!E53)),"1", IF(AND('Model output'!E53&lt;&gt;"",ISNUMBER('Model output'!E53),'Model output'!E53&gt;0),"1",IF(OR(ISNUMBER(SEARCH("0",'Model output'!E53)), ISNUMBER(SEARCH("1",'Model output'!E53)), ISNUMBER(SEARCH("1a",'Model output'!E53)), ISNUMBER(SEARCH("1b",'Model output'!E53)), ISNUMBER(SEARCH("X",'Model output'!E53))), IF(ISNUMBER(SEARCH("pN",'Model output'!E53)),IF(OR(ISNUMBER(SEARCH("a",'Model output'!E53)),ISNUMBER(SEARCH("b",'Model output'!E53))),MID(SUBSTITUTE('Model output'!E53," ",""),SEARCH("pN",'Model output'!E53)+2,2),MID(SUBSTITUTE('Model output'!E53," ",""),SEARCH("pN",'Model output'!E53)+2,1)),IF(ISNUMBER(SEARCH("N",'Model output'!E53)),IF(OR(ISNUMBER(SEARCH("a",'Model output'!E53)),ISNUMBER(SEARCH("b",'Model output'!E53))),MID(SUBSTITUTE('Model output'!E53," ",""),SEARCH("N",'Model output'!E53)+1,2),MID(SUBSTITUTE('Model output'!E53," ",""),SEARCH("N",'Model output'!E53)+1,1)),SUBSTITUTE('Model output'!E53," ",""))),"")))</f>
        <v>X</v>
      </c>
      <c r="E54" s="1" t="str">
        <f>IF(OR(ISNUMBER(SEARCH("Not applicable",'Model output'!F53)), ISNUMBER(SEARCH("N/A",'Model output'!F53))),"0",IF(OR(ISNUMBER(SEARCH("0",'Model output'!F53)), ISNUMBER(SEARCH("1",'Model output'!F53)), ISNUMBER(SEARCH("X",'Model output'!F53))), IF(ISNUMBER(SEARCH("pM",'Model output'!F53)),MID(SUBSTITUTE('Model output'!F53," ",""),SEARCH("pM",'Model output'!F53)+2,1),IF(ISNUMBER(SEARCH("M",'Model output'!F53)),MID(SUBSTITUTE('Model output'!F53," ",""),SEARCH("M",'Model output'!F53)+1,1),SUBSTITUTE('Model output'!F53," ",""))),""))</f>
        <v>X</v>
      </c>
      <c r="F54" t="str">
        <f t="shared" si="9"/>
        <v>positive</v>
      </c>
      <c r="G54" t="str">
        <f>IF(OR('Model output'!G53="",AND(ISNUMBER('Model output'!J53),'Model output'!J53&lt;1)),"",IF(OR(ISNUMBER(SEARCH("lateral",'Model output'!G53)),ISNUMBER(SEARCH("cervical",'Model output'!G53)),ISNUMBER(SEARCH("jugular",'Model output'!G53)),ISNUMBER(SEARCH("left neck",'Model output'!G53)),ISNUMBER(SEARCH("left anterior neck",'Model output'!G53)),ISNUMBER(SEARCH("left posterior neck",'Model output'!G53)),ISNUMBER(SEARCH("right neck",'Model output'!G53)),ISNUMBER(SEARCH("right anterior neck",'Model output'!G53)),ISNUMBER(SEARCH("right posterior neck",'Model output'!G53)),AND(ISNUMBER(SEARCH("level",'Model output'!G53)),OR(,ISNUMBER(SEARCH("II",'Model output'!G53)),ISNUMBER(SEARCH("two",'Model output'!G53)),AND(ISNUMBER(SEARCH("2",'Model output'!G53)),NOT(ISNUMBER(SEARCH("1 of 2",'Model output'!G53)))),ISNUMBER(SEARCH("III",'Model output'!G53)),AND(ISNUMBER(SEARCH("three",'Model output'!G53)),NOT(ISNUMBER(SEARCH("#3 (three)",'Model output'!G53)))),AND(ISNUMBER(SEARCH("3",'Model output'!G53)),NOT(ISNUMBER(SEARCH("#3 (three)",'Model output'!G53)))),ISNUMBER(SEARCH("IV",'Model output'!G53)),ISNUMBER(SEARCH("four",'Model output'!G53)),ISNUMBER(SEARCH("4",'Model output'!G53)),ISNUMBER(SEARCH("V ",'Model output'!G53)),ISNUMBER(SEARCH("five",'Model output'!G53)),ISNUMBER(SEARCH("5",'Model output'!G53))))), "lateral", "central"))</f>
        <v/>
      </c>
      <c r="H54" t="str">
        <f>IF('Model output'!H53="","negative",IF(OR(ISNUMBER(SEARCH("lymph node",'Model output'!H53)),ISNUMBER(SEARCH("gland",'Model output'!H53)),ISNUMBER(SEARCH("lobe",'Model output'!H53)),ISNUMBER(SEARCH("isthmus",'Model output'!H53)),ISNUMBER(SEARCH("mediastinum",'Model output'!H53)),ISNUMBER(SEARCH("Not mentioned",'Model output'!H53)), ISNUMBER(SEARCH("Not applicable",'Model output'!H53)), ISNUMBER(SEARCH("paratracheal",'Model output'!H53)),ISNUMBER(SEARCH("fibroadipose tissue",'Model output'!H53)),ISNUMBER(SEARCH("thyroid node",'Model output'!H53)),ISNUMBER(SEARCH("skeletal muscle",'Model output'!H53)),ISNUMBER(SEARCH("right",'Model output'!H53)),ISNUMBER(SEARCH("left",'Model output'!H53)),ISNUMBER(SEARCH("Not specified",'Model output'!H53)),ISNUMBER(SEARCH("N/A",'Model output'!H53))),"negative","positive"))</f>
        <v>negative</v>
      </c>
      <c r="I54" t="str">
        <f>IF(OR('Model output'!I53="",'Model output'!I53="Not answered",'Model output'!I53="Not mentioned"),"",IF(ISNUMBER('Model output'!I53),'Model output'!I53,1))</f>
        <v/>
      </c>
      <c r="J54">
        <f>IF(OR('Model output'!J53="",'Model output'!J53="Not answered",'Model output'!J53="Not mentioned"),"",IF(AND(ISNUMBER('Model output'!J53),'Model output'!J53&lt;=I54),'Model output'!J53,IF(AND(ISNUMBER('Model output'!J53), 'Model output'!J53&gt;=DATE(2024,1,1)), MIN(DAY('Model output'!J53), MONTH('Model output'!J53), YEAR('Model output'!J53)), IF(ISNUMBER(SEARCH("0/",'Model output'!J53)),0,IF(ISNUMBER(SEARCH("/",'Model output'!J53)), VALUE(LEFT('Model output'!J53, SEARCH("/",'Model output'!J53)-1)),1)))))</f>
        <v>1</v>
      </c>
      <c r="K54" t="str" cm="1">
        <f t="array" ref="K54">IF(COUNT(FIND({0,1,2,3,4,5,6,7,8,9},'Model output'!K53))&gt;0,'Model output'!K53,"")</f>
        <v/>
      </c>
      <c r="L54" s="8" t="str">
        <f t="shared" si="1"/>
        <v/>
      </c>
      <c r="M54" t="str" cm="1">
        <f t="array" ref="M54">IF(L54="","",IF(ISNUMBER(SEARCH("cm",L54)),MAX(VALUE(SUBSTITUTE(_xlfn.FILTERXML("&lt;t&gt;&lt;s&gt;"&amp;SUBSTITUTE(L54,",","&lt;/s&gt;&lt;s&gt;")&amp;"&lt;/s&gt;&lt;/t&gt;","//s"),"cm",""))),MAX(VALUE(SUBSTITUTE(_xlfn.FILTERXML("&lt;t&gt;&lt;s&gt;"&amp;SUBSTITUTE(L54,",","&lt;/s&gt;&lt;s&gt;")&amp;"&lt;/s&gt;&lt;/t&gt;","//s"),"mm","")))/10))</f>
        <v/>
      </c>
      <c r="N54" t="str">
        <f>IF('Model output'!L53="","",'Model output'!L53)</f>
        <v>Papillary</v>
      </c>
      <c r="O54" t="str">
        <f>IF('Model output'!M53="","",'Model output'!M53)</f>
        <v>Classical type</v>
      </c>
      <c r="P54" t="str">
        <f>IF('Model output'!N53="","",'Model output'!N53)</f>
        <v>1.1 cm</v>
      </c>
      <c r="Q54" t="str">
        <f t="shared" si="10"/>
        <v>1.1cm</v>
      </c>
      <c r="R54" cm="1">
        <f t="array" ref="R54">IF(Q54="","",IF(ISNUMBER(SEARCH("cm",Q54)),MAX(VALUE(SUBSTITUTE(_xlfn.FILTERXML("&lt;t&gt;&lt;s&gt;"&amp;SUBSTITUTE(Q54,",","&lt;/s&gt;&lt;s&gt;")&amp;"&lt;/s&gt;&lt;/t&gt;","//s"),"cm",""))),MAX(VALUE(SUBSTITUTE(_xlfn.FILTERXML("&lt;t&gt;&lt;s&gt;"&amp;SUBSTITUTE(Q54,",","&lt;/s&gt;&lt;s&gt;")&amp;"&lt;/s&gt;&lt;/t&gt;","//s"),"mm","")))/10))</f>
        <v>1.1000000000000001</v>
      </c>
      <c r="S54" t="str">
        <f>IF(OR('Model output'!P53="",ISNUMBER(SEARCH("Not identified", 'Model output'!P53)),ISNUMBER(SEARCH("Absent",'Model output'!P53)),AND(ISNUMBER(SEARCH("No",'Model output'!P53)),NOT(ISNUMBER(SEARCH("diagnostic",'Model output'!P53)))),ISNUMBER(SEARCH("Negative",'Model output'!P53))),"negative","positive")</f>
        <v>positive</v>
      </c>
      <c r="T54">
        <f>IF('Model output'!O53="","",'Model output'!O53)</f>
        <v>1</v>
      </c>
      <c r="U54" t="str">
        <f>IF('Model output'!Q53&lt;&gt;"",'Model output'!Q53,IF('Classification result'!S54="positive",IF(ISNUMBER(SEARCH("single",'Model output'!P53)),1,IF(OR(ISNUMBER(SEARCH("&lt;4",'Model output'!P53)),ISNUMBER(SEARCH("&lt; 4",'Model output'!P53)),ISNUMBER(SEARCH("less than 4",'Model output'!P53))),"&lt;4",IF(OR(ISNUMBER(SEARCH("&gt;4",'Model output'!P53)),ISNUMBER(SEARCH("&gt; 4",'Model output'!P53)),ISNUMBER(SEARCH("4 or more",'Model output'!P53))),"&gt;4",""))), ""))</f>
        <v>single focus</v>
      </c>
      <c r="V54" t="str">
        <f>IF(S54="negative","",IF(OR(ISNUMBER(SEARCH("Focal",'Model output'!P53)),'Classification result'!U54&lt;4,ISNUMBER(SEARCH("Focal",'Classification result'!U54)),ISNUMBER(SEARCH("&lt;4",'Classification result'!U54)),ISNUMBER(SEARCH("&lt; 4",'Classification result'!U54))),"minimal", IF(OR(ISNUMBER(SEARCH("Extensive",'Model output'!P53)),ISNUMBER(SEARCH("Extensive",'Classification result'!U54)),ISNUMBER(SEARCH("&gt;4",'Classification result'!U54)),ISNUMBER(SEARCH("&gt; 4",'Classification result'!U54)),ISNUMBER(SEARCH("4 or more",'Classification result'!U54))),"extensive","")))</f>
        <v/>
      </c>
      <c r="W54" t="str">
        <f>IF(OR('Model output'!R53="",ISNUMBER(SEARCH("Not identified", 'Model output'!R53)),ISNUMBER(SEARCH("Absent",'Model output'!R53)),ISNUMBER(SEARCH("No",'Model output'!R53)),ISNUMBER(SEARCH("Negative",'Model output'!R53)),ISNUMBER(SEARCH("None seen",'Model output'!R53)),ISNUMBER(SEARCH("Free",'Model output'!R53)),ISNUMBER(SEARCH("Cannot be assessed",'Model output'!R53))),"negative","positive")</f>
        <v>negative</v>
      </c>
      <c r="X54" s="15" t="str">
        <f>IF('Model output'!S53="","",'Model output'!S53)</f>
        <v>Invades perithyroid fibroadipose tissue</v>
      </c>
      <c r="Y54" t="str">
        <f>IF(OR('Model output'!S53="",ISNUMBER(SEARCH("Absent",'Model output'!S53)),ISNUMBER(SEARCH("Not identified",'Model output'!S53)),AND(ISNUMBER(SEARCH("No",'Model output'!S53)),NOT(ISNUMBER(SEARCH("carcinoma",'Model output'!S53)))),ISNUMBER(SEARCH("confined to the thyroid",'Model output'!S53)),ISNUMBER(SEARCH("negative",'Model output'!S53))),"negative",IF(Z54="positive","gETE", "positive"))</f>
        <v>positive</v>
      </c>
      <c r="Z54" t="str">
        <f>IF(OR('Model output'!S53="",ISNUMBER(SEARCH("Absent",'Model output'!S53)),ISNUMBER(SEARCH("Not identified",'Model output'!S53)),ISNUMBER(SEARCH("No",'Model output'!S53)),ISNUMBER(SEARCH("Minimal",'Model output'!S53)),ISNUMBER(SEARCH("negative",'Model output'!S53))),"negative",IF(OR(ISNUMBER(SEARCH("extensive",X54)),ISNUMBER(SEARCH("skeletal muscle",X54)),ISNUMBER(SEARCH("larynx",X54)),ISNUMBER(SEARCH("trachea",X54)),ISNUMBER(SEARCH("esophagus",X54)),ISNUMBER(SEARCH("recurrent laryngeal nerve",X54))),"positive","negative"))</f>
        <v>negative</v>
      </c>
      <c r="AA54" t="str">
        <f>IF('Model output'!T53="","",IF('Model output'!T53="Not mentioned", "No", "Yes"))</f>
        <v/>
      </c>
      <c r="AB54" t="str">
        <f>IF(AA54&lt;&gt;"Yes","",IF(OR('Model output'!U53="",ISNUMBER(SEARCH("Not identified",'Model output'!U53))),"",'Model output'!U53))</f>
        <v/>
      </c>
      <c r="AC54" s="1" t="str">
        <f>IF(OR('Model output'!V53="", 'Model output'!V53="No", AND(ISERROR(SEARCH("Positive",'Model output'!V53)), ISNUMBER(SEARCH("Negative",'Model output'!V53))), AND(ISNUMBER(SEARCH("Uninvolved",'Model output'!V53)),NOT(ISNUMBER(SEARCH("margins involved",'Model output'!V53)))), ISNUMBER(SEARCH("not involved",'Model output'!V53)), ISNUMBER(SEARCH("None",'Model output'!V53)), ISNUMBER(SEARCH("Free",'Model output'!V53)), ISNUMBER(SEARCH("1 mm",'Model output'!V53)), ISNUMBER(SEARCH("0.1 CM",'Model output'!V53)), ISNUMBER(SEARCH("less than 0.2 mm",'Model output'!V53)), ISNUMBER(SEARCH("less than 0.5 mm",'Model output'!V53)), ISNUMBER(SEARCH("less than 1.0 mm",'Model output'!V53)), ISNUMBER(SEARCH("noted very close",'Model output'!V53)), ISNUMBER(SEARCH("abut",'Model output'!V53)), ISNUMBER(SEARCH("not mentioned",'Model output'!V53)), ISNUMBER(SEARCH("Cannot be assessed",'Model output'!V53)), ISNUMBER(SEARCH("Lymphocyte invasion - present",'Model output'!V53)), ISNUMBER(SEARCH("capsule",'Model output'!V53))), "negative", "positive")</f>
        <v>negative</v>
      </c>
      <c r="AE54" s="28" t="str" cm="1">
        <f t="array" aca="1" ref="AE54" ca="1">IF(OR(AC54="positive",Z54="positive",AND(OR(ISNUMBER(SEARCH("Follicular carcinoma",N54)),ISNUMBER(SEARCH("Follicular thyroid carcinoma",N54))),V54="extensive"),AND(AND(ISNUMBER(J54),J54&gt;0),AND(ISNUMBER(M54),M54&gt;3)),OR(H54="positive",AH54=1)),"high",IF(OR(ISNUMBER(SEARCH("lateral",G54,1)),ISNUMBER(SEARCH("positive",Y54,1)),ISNUMBER(SEARCH("tall",O54,1)),ISNUMBER(SEARCH("hobnail",O54,1)),ISNUMBER(SEARCH("cribriform",O54,1)),ISNUMBER(SEARCH("diffuse",O54,1)),ISNUMBER(SEARCH("columnar",O54,1)),ISNUMBER(SEARCH("solid",O54,1)),ISNUMBER(SEARCH("tall",N54,1)),ISNUMBER(SEARCH("hobnail",N54,1)),ISNUMBER(SEARCH("cribriform",N54,1)),ISNUMBER(SEARCH("diffuse",N54,1)),ISNUMBER(SEARCH("columnar",N54,1)),ISNUMBER(SEARCH("solid",N54,1)),AND(ISNUMBER(SEARCH("papillary",N54,1)),S54="positive"),AND(AND(ISNUMBER(J54),J54&gt;=5),M54=""),AND(AND(ISNUMBER(J54),J54&gt;=5),AND(ISNUMBER(M54),M54&gt;=1)),AND(ISNUMBER(SERACH("papillary",N54)),OR(Y54="positive",Z54="positive"), ISNUMBER(SEARCH("BRAF",AB54)))),"intermediate","low"))</f>
        <v>intermediate</v>
      </c>
      <c r="AF54" s="29" t="str">
        <f t="shared" si="2"/>
        <v>1b</v>
      </c>
      <c r="AG54" s="29" t="str">
        <f t="shared" si="3"/>
        <v>1a</v>
      </c>
      <c r="AH54" s="29" t="str">
        <f t="shared" si="11"/>
        <v>0</v>
      </c>
      <c r="AI54" s="35" t="str">
        <f t="shared" si="12"/>
        <v>II</v>
      </c>
      <c r="AJ54" s="32" t="s">
        <v>714</v>
      </c>
      <c r="AK54" s="34" t="s">
        <v>932</v>
      </c>
      <c r="AL54" s="34" t="s">
        <v>936</v>
      </c>
      <c r="AM54" s="34" t="s">
        <v>933</v>
      </c>
      <c r="AN54" s="34" t="s">
        <v>66</v>
      </c>
      <c r="AO54" s="32">
        <f t="shared" ca="1" si="4"/>
        <v>1</v>
      </c>
      <c r="AP54" s="34">
        <f t="shared" si="5"/>
        <v>1</v>
      </c>
      <c r="AQ54" s="34">
        <f t="shared" si="6"/>
        <v>0</v>
      </c>
      <c r="AR54" s="34">
        <f t="shared" si="7"/>
        <v>1</v>
      </c>
      <c r="AS54" s="35">
        <f t="shared" si="8"/>
        <v>0</v>
      </c>
    </row>
    <row r="55" spans="1:46">
      <c r="A55" t="str">
        <f>'Model output'!A54</f>
        <v>TCGA-DJ-A13V</v>
      </c>
      <c r="B55" s="26">
        <v>21</v>
      </c>
      <c r="C55" s="1" t="str">
        <f>IF(OR(ISNUMBER(SEARCH("0",'Model output'!D54)), ISNUMBER(SEARCH("1",'Model output'!D54)), ISNUMBER(SEARCH("1a",'Model output'!D54)), ISNUMBER(SEARCH("1b",'Model output'!D54)), ISNUMBER(SEARCH("2",'Model output'!D54)), ISNUMBER(SEARCH("3",'Model output'!D54)), ISNUMBER(SEARCH("4a",'Model output'!D54)), ISNUMBER(SEARCH("4b",'Model output'!D54))), IF(ISNUMBER(SEARCH("pT",'Model output'!D54)),IF(OR(ISNUMBER(SEARCH("a",'Model output'!D54)),ISNUMBER(SEARCH("b",'Model output'!D54))),MID(SUBSTITUTE('Model output'!D54," ",""),SEARCH("pT",'Model output'!D54)+2,2),MID(SUBSTITUTE('Model output'!D54," ",""),SEARCH("pT",'Model output'!D54)+2,1)),IF(ISNUMBER(SEARCH("T",'Model output'!D54)),IF(OR(ISNUMBER(SEARCH("a",'Model output'!D54)),ISNUMBER(SEARCH("b",'Model output'!D54))),MID(SUBSTITUTE('Model output'!D54," ",""),SEARCH("T",'Model output'!D54)+1,2),MID(SUBSTITUTE('Model output'!D54," ",""),SEARCH("T",'Model output'!D54)+1,1)),SUBSTITUTE('Model output'!D54," ",""))),"")</f>
        <v>2</v>
      </c>
      <c r="D55" s="1" t="str">
        <f>IF(ISNUMBER(SEARCH("lymph node",'Model output'!E54)),"1", IF(AND('Model output'!E54&lt;&gt;"",ISNUMBER('Model output'!E54),'Model output'!E54&gt;0),"1",IF(OR(ISNUMBER(SEARCH("0",'Model output'!E54)), ISNUMBER(SEARCH("1",'Model output'!E54)), ISNUMBER(SEARCH("1a",'Model output'!E54)), ISNUMBER(SEARCH("1b",'Model output'!E54)), ISNUMBER(SEARCH("X",'Model output'!E54))), IF(ISNUMBER(SEARCH("pN",'Model output'!E54)),IF(OR(ISNUMBER(SEARCH("a",'Model output'!E54)),ISNUMBER(SEARCH("b",'Model output'!E54))),MID(SUBSTITUTE('Model output'!E54," ",""),SEARCH("pN",'Model output'!E54)+2,2),MID(SUBSTITUTE('Model output'!E54," ",""),SEARCH("pN",'Model output'!E54)+2,1)),IF(ISNUMBER(SEARCH("N",'Model output'!E54)),IF(OR(ISNUMBER(SEARCH("a",'Model output'!E54)),ISNUMBER(SEARCH("b",'Model output'!E54))),MID(SUBSTITUTE('Model output'!E54," ",""),SEARCH("N",'Model output'!E54)+1,2),MID(SUBSTITUTE('Model output'!E54," ",""),SEARCH("N",'Model output'!E54)+1,1)),SUBSTITUTE('Model output'!E54," ",""))),"")))</f>
        <v>1a</v>
      </c>
      <c r="E55" s="1" t="str">
        <f>IF(OR(ISNUMBER(SEARCH("Not applicable",'Model output'!F54)), ISNUMBER(SEARCH("N/A",'Model output'!F54))),"0",IF(OR(ISNUMBER(SEARCH("0",'Model output'!F54)), ISNUMBER(SEARCH("1",'Model output'!F54)), ISNUMBER(SEARCH("X",'Model output'!F54))), IF(ISNUMBER(SEARCH("pM",'Model output'!F54)),MID(SUBSTITUTE('Model output'!F54," ",""),SEARCH("pM",'Model output'!F54)+2,1),IF(ISNUMBER(SEARCH("M",'Model output'!F54)),MID(SUBSTITUTE('Model output'!F54," ",""),SEARCH("M",'Model output'!F54)+1,1),SUBSTITUTE('Model output'!F54," ",""))),""))</f>
        <v>X</v>
      </c>
      <c r="F55" t="str">
        <f t="shared" si="9"/>
        <v>positive</v>
      </c>
      <c r="G55" t="str">
        <f>IF(OR('Model output'!G54="",AND(ISNUMBER('Model output'!J54),'Model output'!J54&lt;1)),"",IF(OR(ISNUMBER(SEARCH("lateral",'Model output'!G54)),ISNUMBER(SEARCH("cervical",'Model output'!G54)),ISNUMBER(SEARCH("jugular",'Model output'!G54)),ISNUMBER(SEARCH("left neck",'Model output'!G54)),ISNUMBER(SEARCH("left anterior neck",'Model output'!G54)),ISNUMBER(SEARCH("left posterior neck",'Model output'!G54)),ISNUMBER(SEARCH("right neck",'Model output'!G54)),ISNUMBER(SEARCH("right anterior neck",'Model output'!G54)),ISNUMBER(SEARCH("right posterior neck",'Model output'!G54)),AND(ISNUMBER(SEARCH("level",'Model output'!G54)),OR(,ISNUMBER(SEARCH("II",'Model output'!G54)),ISNUMBER(SEARCH("two",'Model output'!G54)),AND(ISNUMBER(SEARCH("2",'Model output'!G54)),NOT(ISNUMBER(SEARCH("1 of 2",'Model output'!G54)))),ISNUMBER(SEARCH("III",'Model output'!G54)),AND(ISNUMBER(SEARCH("three",'Model output'!G54)),NOT(ISNUMBER(SEARCH("#3 (three)",'Model output'!G54)))),AND(ISNUMBER(SEARCH("3",'Model output'!G54)),NOT(ISNUMBER(SEARCH("#3 (three)",'Model output'!G54)))),ISNUMBER(SEARCH("IV",'Model output'!G54)),ISNUMBER(SEARCH("four",'Model output'!G54)),ISNUMBER(SEARCH("4",'Model output'!G54)),ISNUMBER(SEARCH("V ",'Model output'!G54)),ISNUMBER(SEARCH("five",'Model output'!G54)),ISNUMBER(SEARCH("5",'Model output'!G54))))), "lateral", "central"))</f>
        <v>central</v>
      </c>
      <c r="H55" t="str">
        <f>IF('Model output'!H54="","negative",IF(OR(ISNUMBER(SEARCH("lymph node",'Model output'!H54)),ISNUMBER(SEARCH("gland",'Model output'!H54)),ISNUMBER(SEARCH("lobe",'Model output'!H54)),ISNUMBER(SEARCH("isthmus",'Model output'!H54)),ISNUMBER(SEARCH("mediastinum",'Model output'!H54)),ISNUMBER(SEARCH("Not mentioned",'Model output'!H54)), ISNUMBER(SEARCH("Not applicable",'Model output'!H54)), ISNUMBER(SEARCH("paratracheal",'Model output'!H54)),ISNUMBER(SEARCH("fibroadipose tissue",'Model output'!H54)),ISNUMBER(SEARCH("thyroid node",'Model output'!H54)),ISNUMBER(SEARCH("skeletal muscle",'Model output'!H54)),ISNUMBER(SEARCH("right",'Model output'!H54)),ISNUMBER(SEARCH("left",'Model output'!H54)),ISNUMBER(SEARCH("Not specified",'Model output'!H54)),ISNUMBER(SEARCH("N/A",'Model output'!H54))),"negative","positive"))</f>
        <v>negative</v>
      </c>
      <c r="I55">
        <f>IF(OR('Model output'!I54="",'Model output'!I54="Not answered",'Model output'!I54="Not mentioned"),"",IF(ISNUMBER('Model output'!I54),'Model output'!I54,1))</f>
        <v>6</v>
      </c>
      <c r="J55">
        <f>IF(OR('Model output'!J54="",'Model output'!J54="Not answered",'Model output'!J54="Not mentioned"),"",IF(AND(ISNUMBER('Model output'!J54),'Model output'!J54&lt;=I55),'Model output'!J54,IF(AND(ISNUMBER('Model output'!J54), 'Model output'!J54&gt;=DATE(2024,1,1)), MIN(DAY('Model output'!J54), MONTH('Model output'!J54), YEAR('Model output'!J54)), IF(ISNUMBER(SEARCH("0/",'Model output'!J54)),0,IF(ISNUMBER(SEARCH("/",'Model output'!J54)), VALUE(LEFT('Model output'!J54, SEARCH("/",'Model output'!J54)-1)),1)))))</f>
        <v>4</v>
      </c>
      <c r="K55" t="str" cm="1">
        <f t="array" ref="K55">IF(COUNT(FIND({0,1,2,3,4,5,6,7,8,9},'Model output'!K54))&gt;0,'Model output'!K54,"")</f>
        <v>0.7 cm</v>
      </c>
      <c r="L55" s="8" t="str">
        <f t="shared" si="1"/>
        <v>0.7cm</v>
      </c>
      <c r="M55" cm="1">
        <f t="array" ref="M55">IF(L55="","",IF(ISNUMBER(SEARCH("cm",L55)),MAX(VALUE(SUBSTITUTE(_xlfn.FILTERXML("&lt;t&gt;&lt;s&gt;"&amp;SUBSTITUTE(L55,",","&lt;/s&gt;&lt;s&gt;")&amp;"&lt;/s&gt;&lt;/t&gt;","//s"),"cm",""))),MAX(VALUE(SUBSTITUTE(_xlfn.FILTERXML("&lt;t&gt;&lt;s&gt;"&amp;SUBSTITUTE(L55,",","&lt;/s&gt;&lt;s&gt;")&amp;"&lt;/s&gt;&lt;/t&gt;","//s"),"mm","")))/10))</f>
        <v>0.7</v>
      </c>
      <c r="N55" t="str">
        <f>IF('Model output'!L54="","",'Model output'!L54)</f>
        <v>papillary</v>
      </c>
      <c r="O55" t="str">
        <f>IF('Model output'!M54="","",'Model output'!M54)</f>
        <v/>
      </c>
      <c r="P55" t="str">
        <f>IF('Model output'!N54="","",'Model output'!N54)</f>
        <v>2.9 cm</v>
      </c>
      <c r="Q55" t="str">
        <f t="shared" si="10"/>
        <v>2.9cm</v>
      </c>
      <c r="R55" cm="1">
        <f t="array" ref="R55">IF(Q55="","",IF(ISNUMBER(SEARCH("cm",Q55)),MAX(VALUE(SUBSTITUTE(_xlfn.FILTERXML("&lt;t&gt;&lt;s&gt;"&amp;SUBSTITUTE(Q55,",","&lt;/s&gt;&lt;s&gt;")&amp;"&lt;/s&gt;&lt;/t&gt;","//s"),"cm",""))),MAX(VALUE(SUBSTITUTE(_xlfn.FILTERXML("&lt;t&gt;&lt;s&gt;"&amp;SUBSTITUTE(Q55,",","&lt;/s&gt;&lt;s&gt;")&amp;"&lt;/s&gt;&lt;/t&gt;","//s"),"mm","")))/10))</f>
        <v>2.9</v>
      </c>
      <c r="S55" t="str">
        <f>IF(OR('Model output'!P54="",ISNUMBER(SEARCH("Not identified", 'Model output'!P54)),ISNUMBER(SEARCH("Absent",'Model output'!P54)),AND(ISNUMBER(SEARCH("No",'Model output'!P54)),NOT(ISNUMBER(SEARCH("diagnostic",'Model output'!P54)))),ISNUMBER(SEARCH("Negative",'Model output'!P54))),"negative","positive")</f>
        <v>negative</v>
      </c>
      <c r="T55">
        <f>IF('Model output'!O54="","",'Model output'!O54)</f>
        <v>1</v>
      </c>
      <c r="U55" t="str">
        <f>IF('Model output'!Q54&lt;&gt;"",'Model output'!Q54,IF('Classification result'!S55="positive",IF(ISNUMBER(SEARCH("single",'Model output'!P54)),1,IF(OR(ISNUMBER(SEARCH("&lt;4",'Model output'!P54)),ISNUMBER(SEARCH("&lt; 4",'Model output'!P54)),ISNUMBER(SEARCH("less than 4",'Model output'!P54))),"&lt;4",IF(OR(ISNUMBER(SEARCH("&gt;4",'Model output'!P54)),ISNUMBER(SEARCH("&gt; 4",'Model output'!P54)),ISNUMBER(SEARCH("4 or more",'Model output'!P54))),"&gt;4",""))), ""))</f>
        <v/>
      </c>
      <c r="V55" t="str">
        <f>IF(S55="negative","",IF(OR(ISNUMBER(SEARCH("Focal",'Model output'!P54)),'Classification result'!U55&lt;4,ISNUMBER(SEARCH("Focal",'Classification result'!U55)),ISNUMBER(SEARCH("&lt;4",'Classification result'!U55)),ISNUMBER(SEARCH("&lt; 4",'Classification result'!U55))),"minimal", IF(OR(ISNUMBER(SEARCH("Extensive",'Model output'!P54)),ISNUMBER(SEARCH("Extensive",'Classification result'!U55)),ISNUMBER(SEARCH("&gt;4",'Classification result'!U55)),ISNUMBER(SEARCH("&gt; 4",'Classification result'!U55)),ISNUMBER(SEARCH("4 or more",'Classification result'!U55))),"extensive","")))</f>
        <v/>
      </c>
      <c r="W55" t="str">
        <f>IF(OR('Model output'!R54="",ISNUMBER(SEARCH("Not identified", 'Model output'!R54)),ISNUMBER(SEARCH("Absent",'Model output'!R54)),ISNUMBER(SEARCH("No",'Model output'!R54)),ISNUMBER(SEARCH("Negative",'Model output'!R54)),ISNUMBER(SEARCH("None seen",'Model output'!R54)),ISNUMBER(SEARCH("Free",'Model output'!R54)),ISNUMBER(SEARCH("Cannot be assessed",'Model output'!R54))),"negative","positive")</f>
        <v>positive</v>
      </c>
      <c r="X55" s="15" t="str">
        <f>IF('Model output'!S54="","",'Model output'!S54)</f>
        <v>invades: extrathyroidal fibroadipose tissue</v>
      </c>
      <c r="Y55" t="str">
        <f>IF(OR('Model output'!S54="",ISNUMBER(SEARCH("Absent",'Model output'!S54)),ISNUMBER(SEARCH("Not identified",'Model output'!S54)),AND(ISNUMBER(SEARCH("No",'Model output'!S54)),NOT(ISNUMBER(SEARCH("carcinoma",'Model output'!S54)))),ISNUMBER(SEARCH("confined to the thyroid",'Model output'!S54)),ISNUMBER(SEARCH("negative",'Model output'!S54))),"negative",IF(Z55="positive","gETE", "positive"))</f>
        <v>positive</v>
      </c>
      <c r="Z55" t="str">
        <f>IF(OR('Model output'!S54="",ISNUMBER(SEARCH("Absent",'Model output'!S54)),ISNUMBER(SEARCH("Not identified",'Model output'!S54)),ISNUMBER(SEARCH("No",'Model output'!S54)),ISNUMBER(SEARCH("Minimal",'Model output'!S54)),ISNUMBER(SEARCH("negative",'Model output'!S54))),"negative",IF(OR(ISNUMBER(SEARCH("extensive",X55)),ISNUMBER(SEARCH("skeletal muscle",X55)),ISNUMBER(SEARCH("larynx",X55)),ISNUMBER(SEARCH("trachea",X55)),ISNUMBER(SEARCH("esophagus",X55)),ISNUMBER(SEARCH("recurrent laryngeal nerve",X55))),"positive","negative"))</f>
        <v>negative</v>
      </c>
      <c r="AA55" t="str">
        <f>IF('Model output'!T54="","",IF('Model output'!T54="Not mentioned", "No", "Yes"))</f>
        <v/>
      </c>
      <c r="AB55" t="str">
        <f>IF(AA55&lt;&gt;"Yes","",IF(OR('Model output'!U54="",ISNUMBER(SEARCH("Not identified",'Model output'!U54))),"",'Model output'!U54))</f>
        <v/>
      </c>
      <c r="AC55" s="1" t="str">
        <f>IF(OR('Model output'!V54="", 'Model output'!V54="No", AND(ISERROR(SEARCH("Positive",'Model output'!V54)), ISNUMBER(SEARCH("Negative",'Model output'!V54))), AND(ISNUMBER(SEARCH("Uninvolved",'Model output'!V54)),NOT(ISNUMBER(SEARCH("margins involved",'Model output'!V54)))), ISNUMBER(SEARCH("not involved",'Model output'!V54)), ISNUMBER(SEARCH("None",'Model output'!V54)), ISNUMBER(SEARCH("Free",'Model output'!V54)), ISNUMBER(SEARCH("1 mm",'Model output'!V54)), ISNUMBER(SEARCH("0.1 CM",'Model output'!V54)), ISNUMBER(SEARCH("less than 0.2 mm",'Model output'!V54)), ISNUMBER(SEARCH("less than 0.5 mm",'Model output'!V54)), ISNUMBER(SEARCH("less than 1.0 mm",'Model output'!V54)), ISNUMBER(SEARCH("noted very close",'Model output'!V54)), ISNUMBER(SEARCH("abut",'Model output'!V54)), ISNUMBER(SEARCH("not mentioned",'Model output'!V54)), ISNUMBER(SEARCH("Cannot be assessed",'Model output'!V54)), ISNUMBER(SEARCH("Lymphocyte invasion - present",'Model output'!V54)), ISNUMBER(SEARCH("capsule",'Model output'!V54))), "negative", "positive")</f>
        <v>negative</v>
      </c>
      <c r="AE55" s="28" t="str" cm="1">
        <f t="array" aca="1" ref="AE55" ca="1">IF(OR(AC55="positive",Z55="positive",AND(OR(ISNUMBER(SEARCH("Follicular carcinoma",N55)),ISNUMBER(SEARCH("Follicular thyroid carcinoma",N55))),V55="extensive"),AND(AND(ISNUMBER(J55),J55&gt;0),AND(ISNUMBER(M55),M55&gt;3)),OR(H55="positive",AH55=1)),"high",IF(OR(ISNUMBER(SEARCH("lateral",G55,1)),ISNUMBER(SEARCH("positive",Y55,1)),ISNUMBER(SEARCH("tall",O55,1)),ISNUMBER(SEARCH("hobnail",O55,1)),ISNUMBER(SEARCH("cribriform",O55,1)),ISNUMBER(SEARCH("diffuse",O55,1)),ISNUMBER(SEARCH("columnar",O55,1)),ISNUMBER(SEARCH("solid",O55,1)),ISNUMBER(SEARCH("tall",N55,1)),ISNUMBER(SEARCH("hobnail",N55,1)),ISNUMBER(SEARCH("cribriform",N55,1)),ISNUMBER(SEARCH("diffuse",N55,1)),ISNUMBER(SEARCH("columnar",N55,1)),ISNUMBER(SEARCH("solid",N55,1)),AND(ISNUMBER(SEARCH("papillary",N55,1)),S55="positive"),AND(AND(ISNUMBER(J55),J55&gt;=5),M55=""),AND(AND(ISNUMBER(J55),J55&gt;=5),AND(ISNUMBER(M55),M55&gt;=1)),AND(ISNUMBER(SERACH("papillary",N55)),OR(Y55="positive",Z55="positive"), ISNUMBER(SEARCH("BRAF",AB55)))),"intermediate","low"))</f>
        <v>intermediate</v>
      </c>
      <c r="AF55" s="29" t="str">
        <f t="shared" si="2"/>
        <v>2</v>
      </c>
      <c r="AG55" s="29" t="str">
        <f t="shared" si="3"/>
        <v>1a</v>
      </c>
      <c r="AH55" s="29" t="str">
        <f t="shared" si="11"/>
        <v>0</v>
      </c>
      <c r="AI55" s="35" t="str">
        <f t="shared" si="12"/>
        <v>I</v>
      </c>
      <c r="AJ55" s="32" t="s">
        <v>714</v>
      </c>
      <c r="AK55" s="34" t="s">
        <v>935</v>
      </c>
      <c r="AL55" s="34" t="s">
        <v>617</v>
      </c>
      <c r="AM55" s="34" t="s">
        <v>936</v>
      </c>
      <c r="AN55" s="34" t="s">
        <v>66</v>
      </c>
      <c r="AO55" s="32">
        <f t="shared" ca="1" si="4"/>
        <v>1</v>
      </c>
      <c r="AP55" s="34">
        <f t="shared" si="5"/>
        <v>1</v>
      </c>
      <c r="AQ55" s="34">
        <f t="shared" si="6"/>
        <v>1</v>
      </c>
      <c r="AR55" s="34">
        <f t="shared" si="7"/>
        <v>1</v>
      </c>
      <c r="AS55" s="35">
        <f t="shared" si="8"/>
        <v>1</v>
      </c>
      <c r="AT55" s="9"/>
    </row>
    <row r="56" spans="1:46">
      <c r="A56" t="str">
        <f>'Model output'!A55</f>
        <v>TCGA-DJ-A13W</v>
      </c>
      <c r="B56" s="26">
        <v>45</v>
      </c>
      <c r="C56" s="1" t="str">
        <f>IF(OR(ISNUMBER(SEARCH("0",'Model output'!D55)), ISNUMBER(SEARCH("1",'Model output'!D55)), ISNUMBER(SEARCH("1a",'Model output'!D55)), ISNUMBER(SEARCH("1b",'Model output'!D55)), ISNUMBER(SEARCH("2",'Model output'!D55)), ISNUMBER(SEARCH("3",'Model output'!D55)), ISNUMBER(SEARCH("4a",'Model output'!D55)), ISNUMBER(SEARCH("4b",'Model output'!D55))), IF(ISNUMBER(SEARCH("pT",'Model output'!D55)),IF(OR(ISNUMBER(SEARCH("a",'Model output'!D55)),ISNUMBER(SEARCH("b",'Model output'!D55))),MID(SUBSTITUTE('Model output'!D55," ",""),SEARCH("pT",'Model output'!D55)+2,2),MID(SUBSTITUTE('Model output'!D55," ",""),SEARCH("pT",'Model output'!D55)+2,1)),IF(ISNUMBER(SEARCH("T",'Model output'!D55)),IF(OR(ISNUMBER(SEARCH("a",'Model output'!D55)),ISNUMBER(SEARCH("b",'Model output'!D55))),MID(SUBSTITUTE('Model output'!D55," ",""),SEARCH("T",'Model output'!D55)+1,2),MID(SUBSTITUTE('Model output'!D55," ",""),SEARCH("T",'Model output'!D55)+1,1)),SUBSTITUTE('Model output'!D55," ",""))),"")</f>
        <v>1</v>
      </c>
      <c r="D56" s="1" t="str">
        <f>IF(ISNUMBER(SEARCH("lymph node",'Model output'!E55)),"1", IF(AND('Model output'!E55&lt;&gt;"",ISNUMBER('Model output'!E55),'Model output'!E55&gt;0),"1",IF(OR(ISNUMBER(SEARCH("0",'Model output'!E55)), ISNUMBER(SEARCH("1",'Model output'!E55)), ISNUMBER(SEARCH("1a",'Model output'!E55)), ISNUMBER(SEARCH("1b",'Model output'!E55)), ISNUMBER(SEARCH("X",'Model output'!E55))), IF(ISNUMBER(SEARCH("pN",'Model output'!E55)),IF(OR(ISNUMBER(SEARCH("a",'Model output'!E55)),ISNUMBER(SEARCH("b",'Model output'!E55))),MID(SUBSTITUTE('Model output'!E55," ",""),SEARCH("pN",'Model output'!E55)+2,2),MID(SUBSTITUTE('Model output'!E55," ",""),SEARCH("pN",'Model output'!E55)+2,1)),IF(ISNUMBER(SEARCH("N",'Model output'!E55)),IF(OR(ISNUMBER(SEARCH("a",'Model output'!E55)),ISNUMBER(SEARCH("b",'Model output'!E55))),MID(SUBSTITUTE('Model output'!E55," ",""),SEARCH("N",'Model output'!E55)+1,2),MID(SUBSTITUTE('Model output'!E55," ",""),SEARCH("N",'Model output'!E55)+1,1)),SUBSTITUTE('Model output'!E55," ",""))),"")))</f>
        <v>0</v>
      </c>
      <c r="E56" s="1" t="str">
        <f>IF(OR(ISNUMBER(SEARCH("Not applicable",'Model output'!F55)), ISNUMBER(SEARCH("N/A",'Model output'!F55))),"0",IF(OR(ISNUMBER(SEARCH("0",'Model output'!F55)), ISNUMBER(SEARCH("1",'Model output'!F55)), ISNUMBER(SEARCH("X",'Model output'!F55))), IF(ISNUMBER(SEARCH("pM",'Model output'!F55)),MID(SUBSTITUTE('Model output'!F55," ",""),SEARCH("pM",'Model output'!F55)+2,1),IF(ISNUMBER(SEARCH("M",'Model output'!F55)),MID(SUBSTITUTE('Model output'!F55," ",""),SEARCH("M",'Model output'!F55)+1,1),SUBSTITUTE('Model output'!F55," ",""))),""))</f>
        <v>0</v>
      </c>
      <c r="F56" t="str">
        <f t="shared" si="9"/>
        <v>negative</v>
      </c>
      <c r="G56" t="str">
        <f>IF(OR('Model output'!G55="",AND(ISNUMBER('Model output'!J55),'Model output'!J55&lt;1)),"",IF(OR(ISNUMBER(SEARCH("lateral",'Model output'!G55)),ISNUMBER(SEARCH("cervical",'Model output'!G55)),ISNUMBER(SEARCH("jugular",'Model output'!G55)),ISNUMBER(SEARCH("left neck",'Model output'!G55)),ISNUMBER(SEARCH("left anterior neck",'Model output'!G55)),ISNUMBER(SEARCH("left posterior neck",'Model output'!G55)),ISNUMBER(SEARCH("right neck",'Model output'!G55)),ISNUMBER(SEARCH("right anterior neck",'Model output'!G55)),ISNUMBER(SEARCH("right posterior neck",'Model output'!G55)),AND(ISNUMBER(SEARCH("level",'Model output'!G55)),OR(,ISNUMBER(SEARCH("II",'Model output'!G55)),ISNUMBER(SEARCH("two",'Model output'!G55)),AND(ISNUMBER(SEARCH("2",'Model output'!G55)),NOT(ISNUMBER(SEARCH("1 of 2",'Model output'!G55)))),ISNUMBER(SEARCH("III",'Model output'!G55)),AND(ISNUMBER(SEARCH("three",'Model output'!G55)),NOT(ISNUMBER(SEARCH("#3 (three)",'Model output'!G55)))),AND(ISNUMBER(SEARCH("3",'Model output'!G55)),NOT(ISNUMBER(SEARCH("#3 (three)",'Model output'!G55)))),ISNUMBER(SEARCH("IV",'Model output'!G55)),ISNUMBER(SEARCH("four",'Model output'!G55)),ISNUMBER(SEARCH("4",'Model output'!G55)),ISNUMBER(SEARCH("V ",'Model output'!G55)),ISNUMBER(SEARCH("five",'Model output'!G55)),ISNUMBER(SEARCH("5",'Model output'!G55))))), "lateral", "central"))</f>
        <v/>
      </c>
      <c r="H56" t="str">
        <f>IF('Model output'!H55="","negative",IF(OR(ISNUMBER(SEARCH("lymph node",'Model output'!H55)),ISNUMBER(SEARCH("gland",'Model output'!H55)),ISNUMBER(SEARCH("lobe",'Model output'!H55)),ISNUMBER(SEARCH("isthmus",'Model output'!H55)),ISNUMBER(SEARCH("mediastinum",'Model output'!H55)),ISNUMBER(SEARCH("Not mentioned",'Model output'!H55)), ISNUMBER(SEARCH("Not applicable",'Model output'!H55)), ISNUMBER(SEARCH("paratracheal",'Model output'!H55)),ISNUMBER(SEARCH("fibroadipose tissue",'Model output'!H55)),ISNUMBER(SEARCH("thyroid node",'Model output'!H55)),ISNUMBER(SEARCH("skeletal muscle",'Model output'!H55)),ISNUMBER(SEARCH("right",'Model output'!H55)),ISNUMBER(SEARCH("left",'Model output'!H55)),ISNUMBER(SEARCH("Not specified",'Model output'!H55)),ISNUMBER(SEARCH("N/A",'Model output'!H55))),"negative","positive"))</f>
        <v>negative</v>
      </c>
      <c r="I56">
        <f>IF(OR('Model output'!I55="",'Model output'!I55="Not answered",'Model output'!I55="Not mentioned"),"",IF(ISNUMBER('Model output'!I55),'Model output'!I55,1))</f>
        <v>2</v>
      </c>
      <c r="J56">
        <f>IF(OR('Model output'!J55="",'Model output'!J55="Not answered",'Model output'!J55="Not mentioned"),"",IF(AND(ISNUMBER('Model output'!J55),'Model output'!J55&lt;=I56),'Model output'!J55,IF(AND(ISNUMBER('Model output'!J55), 'Model output'!J55&gt;=DATE(2024,1,1)), MIN(DAY('Model output'!J55), MONTH('Model output'!J55), YEAR('Model output'!J55)), IF(ISNUMBER(SEARCH("0/",'Model output'!J55)),0,IF(ISNUMBER(SEARCH("/",'Model output'!J55)), VALUE(LEFT('Model output'!J55, SEARCH("/",'Model output'!J55)-1)),1)))))</f>
        <v>0</v>
      </c>
      <c r="K56" t="str" cm="1">
        <f t="array" ref="K56">IF(COUNT(FIND({0,1,2,3,4,5,6,7,8,9},'Model output'!K55))&gt;0,'Model output'!K55,"")</f>
        <v/>
      </c>
      <c r="L56" s="8" t="str">
        <f t="shared" si="1"/>
        <v/>
      </c>
      <c r="M56" t="str" cm="1">
        <f t="array" ref="M56">IF(L56="","",IF(ISNUMBER(SEARCH("cm",L56)),MAX(VALUE(SUBSTITUTE(_xlfn.FILTERXML("&lt;t&gt;&lt;s&gt;"&amp;SUBSTITUTE(L56,",","&lt;/s&gt;&lt;s&gt;")&amp;"&lt;/s&gt;&lt;/t&gt;","//s"),"cm",""))),MAX(VALUE(SUBSTITUTE(_xlfn.FILTERXML("&lt;t&gt;&lt;s&gt;"&amp;SUBSTITUTE(L56,",","&lt;/s&gt;&lt;s&gt;")&amp;"&lt;/s&gt;&lt;/t&gt;","//s"),"mm","")))/10))</f>
        <v/>
      </c>
      <c r="N56" t="str">
        <f>IF('Model output'!L55="","",'Model output'!L55)</f>
        <v>Papillary carcinoma, follicular variant</v>
      </c>
      <c r="O56" t="str">
        <f>IF('Model output'!M55="","",'Model output'!M55)</f>
        <v/>
      </c>
      <c r="P56" t="str">
        <f>IF('Model output'!N55="","",'Model output'!N55)</f>
        <v>2.0 cm</v>
      </c>
      <c r="Q56" t="str">
        <f t="shared" si="10"/>
        <v>2.0cm</v>
      </c>
      <c r="R56" cm="1">
        <f t="array" ref="R56">IF(Q56="","",IF(ISNUMBER(SEARCH("cm",Q56)),MAX(VALUE(SUBSTITUTE(_xlfn.FILTERXML("&lt;t&gt;&lt;s&gt;"&amp;SUBSTITUTE(Q56,",","&lt;/s&gt;&lt;s&gt;")&amp;"&lt;/s&gt;&lt;/t&gt;","//s"),"cm",""))),MAX(VALUE(SUBSTITUTE(_xlfn.FILTERXML("&lt;t&gt;&lt;s&gt;"&amp;SUBSTITUTE(Q56,",","&lt;/s&gt;&lt;s&gt;")&amp;"&lt;/s&gt;&lt;/t&gt;","//s"),"mm","")))/10))</f>
        <v>2</v>
      </c>
      <c r="S56" t="str">
        <f>IF(OR('Model output'!P55="",ISNUMBER(SEARCH("Not identified", 'Model output'!P55)),ISNUMBER(SEARCH("Absent",'Model output'!P55)),AND(ISNUMBER(SEARCH("No",'Model output'!P55)),NOT(ISNUMBER(SEARCH("diagnostic",'Model output'!P55)))),ISNUMBER(SEARCH("Negative",'Model output'!P55))),"negative","positive")</f>
        <v>negative</v>
      </c>
      <c r="T56">
        <f>IF('Model output'!O55="","",'Model output'!O55)</f>
        <v>1</v>
      </c>
      <c r="U56" t="str">
        <f>IF('Model output'!Q55&lt;&gt;"",'Model output'!Q55,IF('Classification result'!S56="positive",IF(ISNUMBER(SEARCH("single",'Model output'!P55)),1,IF(OR(ISNUMBER(SEARCH("&lt;4",'Model output'!P55)),ISNUMBER(SEARCH("&lt; 4",'Model output'!P55)),ISNUMBER(SEARCH("less than 4",'Model output'!P55))),"&lt;4",IF(OR(ISNUMBER(SEARCH("&gt;4",'Model output'!P55)),ISNUMBER(SEARCH("&gt; 4",'Model output'!P55)),ISNUMBER(SEARCH("4 or more",'Model output'!P55))),"&gt;4",""))), ""))</f>
        <v/>
      </c>
      <c r="V56" t="str">
        <f>IF(S56="negative","",IF(OR(ISNUMBER(SEARCH("Focal",'Model output'!P55)),'Classification result'!U56&lt;4,ISNUMBER(SEARCH("Focal",'Classification result'!U56)),ISNUMBER(SEARCH("&lt;4",'Classification result'!U56)),ISNUMBER(SEARCH("&lt; 4",'Classification result'!U56))),"minimal", IF(OR(ISNUMBER(SEARCH("Extensive",'Model output'!P55)),ISNUMBER(SEARCH("Extensive",'Classification result'!U56)),ISNUMBER(SEARCH("&gt;4",'Classification result'!U56)),ISNUMBER(SEARCH("&gt; 4",'Classification result'!U56)),ISNUMBER(SEARCH("4 or more",'Classification result'!U56))),"extensive","")))</f>
        <v/>
      </c>
      <c r="W56" t="str">
        <f>IF(OR('Model output'!R55="",ISNUMBER(SEARCH("Not identified", 'Model output'!R55)),ISNUMBER(SEARCH("Absent",'Model output'!R55)),ISNUMBER(SEARCH("No",'Model output'!R55)),ISNUMBER(SEARCH("Negative",'Model output'!R55)),ISNUMBER(SEARCH("None seen",'Model output'!R55)),ISNUMBER(SEARCH("Free",'Model output'!R55)),ISNUMBER(SEARCH("Cannot be assessed",'Model output'!R55))),"negative","positive")</f>
        <v>negative</v>
      </c>
      <c r="X56" s="15" t="str">
        <f>IF('Model output'!S55="","",'Model output'!S55)</f>
        <v>Not Identified</v>
      </c>
      <c r="Y56" t="str">
        <f>IF(OR('Model output'!S55="",ISNUMBER(SEARCH("Absent",'Model output'!S55)),ISNUMBER(SEARCH("Not identified",'Model output'!S55)),AND(ISNUMBER(SEARCH("No",'Model output'!S55)),NOT(ISNUMBER(SEARCH("carcinoma",'Model output'!S55)))),ISNUMBER(SEARCH("confined to the thyroid",'Model output'!S55)),ISNUMBER(SEARCH("negative",'Model output'!S55))),"negative",IF(Z56="positive","gETE", "positive"))</f>
        <v>negative</v>
      </c>
      <c r="Z56" t="str">
        <f>IF(OR('Model output'!S55="",ISNUMBER(SEARCH("Absent",'Model output'!S55)),ISNUMBER(SEARCH("Not identified",'Model output'!S55)),ISNUMBER(SEARCH("No",'Model output'!S55)),ISNUMBER(SEARCH("Minimal",'Model output'!S55)),ISNUMBER(SEARCH("negative",'Model output'!S55))),"negative",IF(OR(ISNUMBER(SEARCH("extensive",X56)),ISNUMBER(SEARCH("skeletal muscle",X56)),ISNUMBER(SEARCH("larynx",X56)),ISNUMBER(SEARCH("trachea",X56)),ISNUMBER(SEARCH("esophagus",X56)),ISNUMBER(SEARCH("recurrent laryngeal nerve",X56))),"positive","negative"))</f>
        <v>negative</v>
      </c>
      <c r="AA56" t="str">
        <f>IF('Model output'!T55="","",IF('Model output'!T55="Not mentioned", "No", "Yes"))</f>
        <v/>
      </c>
      <c r="AB56" t="str">
        <f>IF(AA56&lt;&gt;"Yes","",IF(OR('Model output'!U55="",ISNUMBER(SEARCH("Not identified",'Model output'!U55))),"",'Model output'!U55))</f>
        <v/>
      </c>
      <c r="AC56" s="1" t="str">
        <f>IF(OR('Model output'!V55="", 'Model output'!V55="No", AND(ISERROR(SEARCH("Positive",'Model output'!V55)), ISNUMBER(SEARCH("Negative",'Model output'!V55))), AND(ISNUMBER(SEARCH("Uninvolved",'Model output'!V55)),NOT(ISNUMBER(SEARCH("margins involved",'Model output'!V55)))), ISNUMBER(SEARCH("not involved",'Model output'!V55)), ISNUMBER(SEARCH("None",'Model output'!V55)), ISNUMBER(SEARCH("Free",'Model output'!V55)), ISNUMBER(SEARCH("1 mm",'Model output'!V55)), ISNUMBER(SEARCH("0.1 CM",'Model output'!V55)), ISNUMBER(SEARCH("less than 0.2 mm",'Model output'!V55)), ISNUMBER(SEARCH("less than 0.5 mm",'Model output'!V55)), ISNUMBER(SEARCH("less than 1.0 mm",'Model output'!V55)), ISNUMBER(SEARCH("noted very close",'Model output'!V55)), ISNUMBER(SEARCH("abut",'Model output'!V55)), ISNUMBER(SEARCH("not mentioned",'Model output'!V55)), ISNUMBER(SEARCH("Cannot be assessed",'Model output'!V55)), ISNUMBER(SEARCH("Lymphocyte invasion - present",'Model output'!V55)), ISNUMBER(SEARCH("capsule",'Model output'!V55))), "negative", "positive")</f>
        <v>negative</v>
      </c>
      <c r="AE56" s="28" t="str" cm="1">
        <f t="array" aca="1" ref="AE56" ca="1">IF(OR(AC56="positive",Z56="positive",AND(OR(ISNUMBER(SEARCH("Follicular carcinoma",N56)),ISNUMBER(SEARCH("Follicular thyroid carcinoma",N56))),V56="extensive"),AND(AND(ISNUMBER(J56),J56&gt;0),AND(ISNUMBER(M56),M56&gt;3)),OR(H56="positive",AH56=1)),"high",IF(OR(ISNUMBER(SEARCH("lateral",G56,1)),ISNUMBER(SEARCH("positive",Y56,1)),ISNUMBER(SEARCH("tall",O56,1)),ISNUMBER(SEARCH("hobnail",O56,1)),ISNUMBER(SEARCH("cribriform",O56,1)),ISNUMBER(SEARCH("diffuse",O56,1)),ISNUMBER(SEARCH("columnar",O56,1)),ISNUMBER(SEARCH("solid",O56,1)),ISNUMBER(SEARCH("tall",N56,1)),ISNUMBER(SEARCH("hobnail",N56,1)),ISNUMBER(SEARCH("cribriform",N56,1)),ISNUMBER(SEARCH("diffuse",N56,1)),ISNUMBER(SEARCH("columnar",N56,1)),ISNUMBER(SEARCH("solid",N56,1)),AND(ISNUMBER(SEARCH("papillary",N56,1)),S56="positive"),AND(AND(ISNUMBER(J56),J56&gt;=5),M56=""),AND(AND(ISNUMBER(J56),J56&gt;=5),AND(ISNUMBER(M56),M56&gt;=1)),AND(ISNUMBER(SERACH("papillary",N56)),OR(Y56="positive",Z56="positive"), ISNUMBER(SEARCH("BRAF",AB56)))),"intermediate","low"))</f>
        <v>low</v>
      </c>
      <c r="AF56" s="29" t="str">
        <f t="shared" si="2"/>
        <v>1b</v>
      </c>
      <c r="AG56" s="29" t="str">
        <f t="shared" si="3"/>
        <v>0</v>
      </c>
      <c r="AH56" s="29" t="str">
        <f t="shared" si="11"/>
        <v>0</v>
      </c>
      <c r="AI56" s="35" t="str">
        <f t="shared" si="12"/>
        <v>I</v>
      </c>
      <c r="AJ56" s="32" t="s">
        <v>713</v>
      </c>
      <c r="AK56" s="34" t="s">
        <v>932</v>
      </c>
      <c r="AL56" s="34" t="s">
        <v>933</v>
      </c>
      <c r="AM56" s="34" t="s">
        <v>936</v>
      </c>
      <c r="AN56" s="34" t="s">
        <v>66</v>
      </c>
      <c r="AO56" s="32">
        <f t="shared" ca="1" si="4"/>
        <v>1</v>
      </c>
      <c r="AP56" s="34">
        <f t="shared" si="5"/>
        <v>1</v>
      </c>
      <c r="AQ56" s="34">
        <f t="shared" si="6"/>
        <v>1</v>
      </c>
      <c r="AR56" s="34">
        <f t="shared" si="7"/>
        <v>1</v>
      </c>
      <c r="AS56" s="35">
        <f t="shared" si="8"/>
        <v>1</v>
      </c>
    </row>
    <row r="57" spans="1:46">
      <c r="A57" t="str">
        <f>'Model output'!A56</f>
        <v>TCGA-DJ-A13X</v>
      </c>
      <c r="B57" s="26">
        <v>51</v>
      </c>
      <c r="C57" s="1" t="str">
        <f>IF(OR(ISNUMBER(SEARCH("0",'Model output'!D56)), ISNUMBER(SEARCH("1",'Model output'!D56)), ISNUMBER(SEARCH("1a",'Model output'!D56)), ISNUMBER(SEARCH("1b",'Model output'!D56)), ISNUMBER(SEARCH("2",'Model output'!D56)), ISNUMBER(SEARCH("3",'Model output'!D56)), ISNUMBER(SEARCH("4a",'Model output'!D56)), ISNUMBER(SEARCH("4b",'Model output'!D56))), IF(ISNUMBER(SEARCH("pT",'Model output'!D56)),IF(OR(ISNUMBER(SEARCH("a",'Model output'!D56)),ISNUMBER(SEARCH("b",'Model output'!D56))),MID(SUBSTITUTE('Model output'!D56," ",""),SEARCH("pT",'Model output'!D56)+2,2),MID(SUBSTITUTE('Model output'!D56," ",""),SEARCH("pT",'Model output'!D56)+2,1)),IF(ISNUMBER(SEARCH("T",'Model output'!D56)),IF(OR(ISNUMBER(SEARCH("a",'Model output'!D56)),ISNUMBER(SEARCH("b",'Model output'!D56))),MID(SUBSTITUTE('Model output'!D56," ",""),SEARCH("T",'Model output'!D56)+1,2),MID(SUBSTITUTE('Model output'!D56," ",""),SEARCH("T",'Model output'!D56)+1,1)),SUBSTITUTE('Model output'!D56," ",""))),"")</f>
        <v/>
      </c>
      <c r="D57" s="1" t="str">
        <f>IF(ISNUMBER(SEARCH("lymph node",'Model output'!E56)),"1", IF(AND('Model output'!E56&lt;&gt;"",ISNUMBER('Model output'!E56),'Model output'!E56&gt;0),"1",IF(OR(ISNUMBER(SEARCH("0",'Model output'!E56)), ISNUMBER(SEARCH("1",'Model output'!E56)), ISNUMBER(SEARCH("1a",'Model output'!E56)), ISNUMBER(SEARCH("1b",'Model output'!E56)), ISNUMBER(SEARCH("X",'Model output'!E56))), IF(ISNUMBER(SEARCH("pN",'Model output'!E56)),IF(OR(ISNUMBER(SEARCH("a",'Model output'!E56)),ISNUMBER(SEARCH("b",'Model output'!E56))),MID(SUBSTITUTE('Model output'!E56," ",""),SEARCH("pN",'Model output'!E56)+2,2),MID(SUBSTITUTE('Model output'!E56," ",""),SEARCH("pN",'Model output'!E56)+2,1)),IF(ISNUMBER(SEARCH("N",'Model output'!E56)),IF(OR(ISNUMBER(SEARCH("a",'Model output'!E56)),ISNUMBER(SEARCH("b",'Model output'!E56))),MID(SUBSTITUTE('Model output'!E56," ",""),SEARCH("N",'Model output'!E56)+1,2),MID(SUBSTITUTE('Model output'!E56," ",""),SEARCH("N",'Model output'!E56)+1,1)),SUBSTITUTE('Model output'!E56," ",""))),"")))</f>
        <v>X</v>
      </c>
      <c r="E57" s="1" t="str">
        <f>IF(OR(ISNUMBER(SEARCH("Not applicable",'Model output'!F56)), ISNUMBER(SEARCH("N/A",'Model output'!F56))),"0",IF(OR(ISNUMBER(SEARCH("0",'Model output'!F56)), ISNUMBER(SEARCH("1",'Model output'!F56)), ISNUMBER(SEARCH("X",'Model output'!F56))), IF(ISNUMBER(SEARCH("pM",'Model output'!F56)),MID(SUBSTITUTE('Model output'!F56," ",""),SEARCH("pM",'Model output'!F56)+2,1),IF(ISNUMBER(SEARCH("M",'Model output'!F56)),MID(SUBSTITUTE('Model output'!F56," ",""),SEARCH("M",'Model output'!F56)+1,1),SUBSTITUTE('Model output'!F56," ",""))),""))</f>
        <v>X</v>
      </c>
      <c r="F57" t="str">
        <f t="shared" si="9"/>
        <v>negative</v>
      </c>
      <c r="G57" t="str">
        <f>IF(OR('Model output'!G56="",AND(ISNUMBER('Model output'!J56),'Model output'!J56&lt;1)),"",IF(OR(ISNUMBER(SEARCH("lateral",'Model output'!G56)),ISNUMBER(SEARCH("cervical",'Model output'!G56)),ISNUMBER(SEARCH("jugular",'Model output'!G56)),ISNUMBER(SEARCH("left neck",'Model output'!G56)),ISNUMBER(SEARCH("left anterior neck",'Model output'!G56)),ISNUMBER(SEARCH("left posterior neck",'Model output'!G56)),ISNUMBER(SEARCH("right neck",'Model output'!G56)),ISNUMBER(SEARCH("right anterior neck",'Model output'!G56)),ISNUMBER(SEARCH("right posterior neck",'Model output'!G56)),AND(ISNUMBER(SEARCH("level",'Model output'!G56)),OR(,ISNUMBER(SEARCH("II",'Model output'!G56)),ISNUMBER(SEARCH("two",'Model output'!G56)),AND(ISNUMBER(SEARCH("2",'Model output'!G56)),NOT(ISNUMBER(SEARCH("1 of 2",'Model output'!G56)))),ISNUMBER(SEARCH("III",'Model output'!G56)),AND(ISNUMBER(SEARCH("three",'Model output'!G56)),NOT(ISNUMBER(SEARCH("#3 (three)",'Model output'!G56)))),AND(ISNUMBER(SEARCH("3",'Model output'!G56)),NOT(ISNUMBER(SEARCH("#3 (three)",'Model output'!G56)))),ISNUMBER(SEARCH("IV",'Model output'!G56)),ISNUMBER(SEARCH("four",'Model output'!G56)),ISNUMBER(SEARCH("4",'Model output'!G56)),ISNUMBER(SEARCH("V ",'Model output'!G56)),ISNUMBER(SEARCH("five",'Model output'!G56)),ISNUMBER(SEARCH("5",'Model output'!G56))))), "lateral", "central"))</f>
        <v/>
      </c>
      <c r="H57" t="str">
        <f>IF('Model output'!H56="","negative",IF(OR(ISNUMBER(SEARCH("lymph node",'Model output'!H56)),ISNUMBER(SEARCH("gland",'Model output'!H56)),ISNUMBER(SEARCH("lobe",'Model output'!H56)),ISNUMBER(SEARCH("isthmus",'Model output'!H56)),ISNUMBER(SEARCH("mediastinum",'Model output'!H56)),ISNUMBER(SEARCH("Not mentioned",'Model output'!H56)), ISNUMBER(SEARCH("Not applicable",'Model output'!H56)), ISNUMBER(SEARCH("paratracheal",'Model output'!H56)),ISNUMBER(SEARCH("fibroadipose tissue",'Model output'!H56)),ISNUMBER(SEARCH("thyroid node",'Model output'!H56)),ISNUMBER(SEARCH("skeletal muscle",'Model output'!H56)),ISNUMBER(SEARCH("right",'Model output'!H56)),ISNUMBER(SEARCH("left",'Model output'!H56)),ISNUMBER(SEARCH("Not specified",'Model output'!H56)),ISNUMBER(SEARCH("N/A",'Model output'!H56))),"negative","positive"))</f>
        <v>negative</v>
      </c>
      <c r="I57">
        <f>IF(OR('Model output'!I56="",'Model output'!I56="Not answered",'Model output'!I56="Not mentioned"),"",IF(ISNUMBER('Model output'!I56),'Model output'!I56,1))</f>
        <v>1</v>
      </c>
      <c r="J57">
        <f>IF(OR('Model output'!J56="",'Model output'!J56="Not answered",'Model output'!J56="Not mentioned"),"",IF(AND(ISNUMBER('Model output'!J56),'Model output'!J56&lt;=I57),'Model output'!J56,IF(AND(ISNUMBER('Model output'!J56), 'Model output'!J56&gt;=DATE(2024,1,1)), MIN(DAY('Model output'!J56), MONTH('Model output'!J56), YEAR('Model output'!J56)), IF(ISNUMBER(SEARCH("0/",'Model output'!J56)),0,IF(ISNUMBER(SEARCH("/",'Model output'!J56)), VALUE(LEFT('Model output'!J56, SEARCH("/",'Model output'!J56)-1)),1)))))</f>
        <v>0</v>
      </c>
      <c r="K57" t="str" cm="1">
        <f t="array" ref="K57">IF(COUNT(FIND({0,1,2,3,4,5,6,7,8,9},'Model output'!K56))&gt;0,'Model output'!K56,"")</f>
        <v/>
      </c>
      <c r="L57" s="8" t="str">
        <f t="shared" si="1"/>
        <v/>
      </c>
      <c r="M57" t="str" cm="1">
        <f t="array" ref="M57">IF(L57="","",IF(ISNUMBER(SEARCH("cm",L57)),MAX(VALUE(SUBSTITUTE(_xlfn.FILTERXML("&lt;t&gt;&lt;s&gt;"&amp;SUBSTITUTE(L57,",","&lt;/s&gt;&lt;s&gt;")&amp;"&lt;/s&gt;&lt;/t&gt;","//s"),"cm",""))),MAX(VALUE(SUBSTITUTE(_xlfn.FILTERXML("&lt;t&gt;&lt;s&gt;"&amp;SUBSTITUTE(L57,",","&lt;/s&gt;&lt;s&gt;")&amp;"&lt;/s&gt;&lt;/t&gt;","//s"),"mm","")))/10))</f>
        <v/>
      </c>
      <c r="N57" t="str">
        <f>IF('Model output'!L56="","",'Model output'!L56)</f>
        <v>papillary</v>
      </c>
      <c r="O57" t="str">
        <f>IF('Model output'!M56="","",'Model output'!M56)</f>
        <v>follicular variant</v>
      </c>
      <c r="P57" t="str">
        <f>IF('Model output'!N56="","",'Model output'!N56)</f>
        <v>6.5 cm</v>
      </c>
      <c r="Q57" t="str">
        <f t="shared" si="10"/>
        <v>6.5cm</v>
      </c>
      <c r="R57" cm="1">
        <f t="array" ref="R57">IF(Q57="","",IF(ISNUMBER(SEARCH("cm",Q57)),MAX(VALUE(SUBSTITUTE(_xlfn.FILTERXML("&lt;t&gt;&lt;s&gt;"&amp;SUBSTITUTE(Q57,",","&lt;/s&gt;&lt;s&gt;")&amp;"&lt;/s&gt;&lt;/t&gt;","//s"),"cm",""))),MAX(VALUE(SUBSTITUTE(_xlfn.FILTERXML("&lt;t&gt;&lt;s&gt;"&amp;SUBSTITUTE(Q57,",","&lt;/s&gt;&lt;s&gt;")&amp;"&lt;/s&gt;&lt;/t&gt;","//s"),"mm","")))/10))</f>
        <v>6.5</v>
      </c>
      <c r="S57" t="str">
        <f>IF(OR('Model output'!P56="",ISNUMBER(SEARCH("Not identified", 'Model output'!P56)),ISNUMBER(SEARCH("Absent",'Model output'!P56)),AND(ISNUMBER(SEARCH("No",'Model output'!P56)),NOT(ISNUMBER(SEARCH("diagnostic",'Model output'!P56)))),ISNUMBER(SEARCH("Negative",'Model output'!P56))),"negative","positive")</f>
        <v>negative</v>
      </c>
      <c r="T57">
        <f>IF('Model output'!O56="","",'Model output'!O56)</f>
        <v>1</v>
      </c>
      <c r="U57" t="str">
        <f>IF('Model output'!Q56&lt;&gt;"",'Model output'!Q56,IF('Classification result'!S57="positive",IF(ISNUMBER(SEARCH("single",'Model output'!P56)),1,IF(OR(ISNUMBER(SEARCH("&lt;4",'Model output'!P56)),ISNUMBER(SEARCH("&lt; 4",'Model output'!P56)),ISNUMBER(SEARCH("less than 4",'Model output'!P56))),"&lt;4",IF(OR(ISNUMBER(SEARCH("&gt;4",'Model output'!P56)),ISNUMBER(SEARCH("&gt; 4",'Model output'!P56)),ISNUMBER(SEARCH("4 or more",'Model output'!P56))),"&gt;4",""))), ""))</f>
        <v/>
      </c>
      <c r="V57" t="str">
        <f>IF(S57="negative","",IF(OR(ISNUMBER(SEARCH("Focal",'Model output'!P56)),'Classification result'!U57&lt;4,ISNUMBER(SEARCH("Focal",'Classification result'!U57)),ISNUMBER(SEARCH("&lt;4",'Classification result'!U57)),ISNUMBER(SEARCH("&lt; 4",'Classification result'!U57))),"minimal", IF(OR(ISNUMBER(SEARCH("Extensive",'Model output'!P56)),ISNUMBER(SEARCH("Extensive",'Classification result'!U57)),ISNUMBER(SEARCH("&gt;4",'Classification result'!U57)),ISNUMBER(SEARCH("&gt; 4",'Classification result'!U57)),ISNUMBER(SEARCH("4 or more",'Classification result'!U57))),"extensive","")))</f>
        <v/>
      </c>
      <c r="W57" t="str">
        <f>IF(OR('Model output'!R56="",ISNUMBER(SEARCH("Not identified", 'Model output'!R56)),ISNUMBER(SEARCH("Absent",'Model output'!R56)),ISNUMBER(SEARCH("No",'Model output'!R56)),ISNUMBER(SEARCH("Negative",'Model output'!R56)),ISNUMBER(SEARCH("None seen",'Model output'!R56)),ISNUMBER(SEARCH("Free",'Model output'!R56)),ISNUMBER(SEARCH("Cannot be assessed",'Model output'!R56))),"negative","positive")</f>
        <v>positive</v>
      </c>
      <c r="X57" s="15" t="str">
        <f>IF('Model output'!S56="","",'Model output'!S56)</f>
        <v>Not identified</v>
      </c>
      <c r="Y57" t="str">
        <f>IF(OR('Model output'!S56="",ISNUMBER(SEARCH("Absent",'Model output'!S56)),ISNUMBER(SEARCH("Not identified",'Model output'!S56)),AND(ISNUMBER(SEARCH("No",'Model output'!S56)),NOT(ISNUMBER(SEARCH("carcinoma",'Model output'!S56)))),ISNUMBER(SEARCH("confined to the thyroid",'Model output'!S56)),ISNUMBER(SEARCH("negative",'Model output'!S56))),"negative",IF(Z57="positive","gETE", "positive"))</f>
        <v>negative</v>
      </c>
      <c r="Z57" t="str">
        <f>IF(OR('Model output'!S56="",ISNUMBER(SEARCH("Absent",'Model output'!S56)),ISNUMBER(SEARCH("Not identified",'Model output'!S56)),ISNUMBER(SEARCH("No",'Model output'!S56)),ISNUMBER(SEARCH("Minimal",'Model output'!S56)),ISNUMBER(SEARCH("negative",'Model output'!S56))),"negative",IF(OR(ISNUMBER(SEARCH("extensive",X57)),ISNUMBER(SEARCH("skeletal muscle",X57)),ISNUMBER(SEARCH("larynx",X57)),ISNUMBER(SEARCH("trachea",X57)),ISNUMBER(SEARCH("esophagus",X57)),ISNUMBER(SEARCH("recurrent laryngeal nerve",X57))),"positive","negative"))</f>
        <v>negative</v>
      </c>
      <c r="AA57" t="str">
        <f>IF('Model output'!T56="","",IF('Model output'!T56="Not mentioned", "No", "Yes"))</f>
        <v/>
      </c>
      <c r="AB57" t="str">
        <f>IF(AA57&lt;&gt;"Yes","",IF(OR('Model output'!U56="",ISNUMBER(SEARCH("Not identified",'Model output'!U56))),"",'Model output'!U56))</f>
        <v/>
      </c>
      <c r="AC57" s="1" t="str">
        <f>IF(OR('Model output'!V56="", 'Model output'!V56="No", AND(ISERROR(SEARCH("Positive",'Model output'!V56)), ISNUMBER(SEARCH("Negative",'Model output'!V56))), AND(ISNUMBER(SEARCH("Uninvolved",'Model output'!V56)),NOT(ISNUMBER(SEARCH("margins involved",'Model output'!V56)))), ISNUMBER(SEARCH("not involved",'Model output'!V56)), ISNUMBER(SEARCH("None",'Model output'!V56)), ISNUMBER(SEARCH("Free",'Model output'!V56)), ISNUMBER(SEARCH("1 mm",'Model output'!V56)), ISNUMBER(SEARCH("0.1 CM",'Model output'!V56)), ISNUMBER(SEARCH("less than 0.2 mm",'Model output'!V56)), ISNUMBER(SEARCH("less than 0.5 mm",'Model output'!V56)), ISNUMBER(SEARCH("less than 1.0 mm",'Model output'!V56)), ISNUMBER(SEARCH("noted very close",'Model output'!V56)), ISNUMBER(SEARCH("abut",'Model output'!V56)), ISNUMBER(SEARCH("not mentioned",'Model output'!V56)), ISNUMBER(SEARCH("Cannot be assessed",'Model output'!V56)), ISNUMBER(SEARCH("Lymphocyte invasion - present",'Model output'!V56)), ISNUMBER(SEARCH("capsule",'Model output'!V56))), "negative", "positive")</f>
        <v>negative</v>
      </c>
      <c r="AE57" s="28" t="str" cm="1">
        <f t="array" aca="1" ref="AE57" ca="1">IF(OR(AC57="positive",Z57="positive",AND(OR(ISNUMBER(SEARCH("Follicular carcinoma",N57)),ISNUMBER(SEARCH("Follicular thyroid carcinoma",N57))),V57="extensive"),AND(AND(ISNUMBER(J57),J57&gt;0),AND(ISNUMBER(M57),M57&gt;3)),OR(H57="positive",AH57=1)),"high",IF(OR(ISNUMBER(SEARCH("lateral",G57,1)),ISNUMBER(SEARCH("positive",Y57,1)),ISNUMBER(SEARCH("tall",O57,1)),ISNUMBER(SEARCH("hobnail",O57,1)),ISNUMBER(SEARCH("cribriform",O57,1)),ISNUMBER(SEARCH("diffuse",O57,1)),ISNUMBER(SEARCH("columnar",O57,1)),ISNUMBER(SEARCH("solid",O57,1)),ISNUMBER(SEARCH("tall",N57,1)),ISNUMBER(SEARCH("hobnail",N57,1)),ISNUMBER(SEARCH("cribriform",N57,1)),ISNUMBER(SEARCH("diffuse",N57,1)),ISNUMBER(SEARCH("columnar",N57,1)),ISNUMBER(SEARCH("solid",N57,1)),AND(ISNUMBER(SEARCH("papillary",N57,1)),S57="positive"),AND(AND(ISNUMBER(J57),J57&gt;=5),M57=""),AND(AND(ISNUMBER(J57),J57&gt;=5),AND(ISNUMBER(M57),M57&gt;=1)),AND(ISNUMBER(SERACH("papillary",N57)),OR(Y57="positive",Z57="positive"), ISNUMBER(SEARCH("BRAF",AB57)))),"intermediate","low"))</f>
        <v>low</v>
      </c>
      <c r="AF57" s="29" t="str">
        <f t="shared" si="2"/>
        <v>3a</v>
      </c>
      <c r="AG57" s="29" t="str">
        <f t="shared" si="3"/>
        <v>0</v>
      </c>
      <c r="AH57" s="29" t="str">
        <f t="shared" si="11"/>
        <v>0</v>
      </c>
      <c r="AI57" s="35" t="str">
        <f t="shared" si="12"/>
        <v>I</v>
      </c>
      <c r="AJ57" s="32" t="s">
        <v>713</v>
      </c>
      <c r="AK57" s="34" t="s">
        <v>937</v>
      </c>
      <c r="AL57" s="34" t="s">
        <v>933</v>
      </c>
      <c r="AM57" s="34" t="s">
        <v>936</v>
      </c>
      <c r="AN57" s="34" t="s">
        <v>66</v>
      </c>
      <c r="AO57" s="32">
        <f t="shared" ca="1" si="4"/>
        <v>1</v>
      </c>
      <c r="AP57" s="34">
        <f t="shared" si="5"/>
        <v>1</v>
      </c>
      <c r="AQ57" s="34">
        <f t="shared" si="6"/>
        <v>1</v>
      </c>
      <c r="AR57" s="34">
        <f t="shared" si="7"/>
        <v>1</v>
      </c>
      <c r="AS57" s="35">
        <f t="shared" si="8"/>
        <v>1</v>
      </c>
    </row>
    <row r="58" spans="1:46">
      <c r="A58" t="str">
        <f>'Model output'!A57</f>
        <v>TCGA-DJ-A1QG</v>
      </c>
      <c r="B58" s="26">
        <v>62</v>
      </c>
      <c r="C58" s="1" t="str">
        <f>IF(OR(ISNUMBER(SEARCH("0",'Model output'!D57)), ISNUMBER(SEARCH("1",'Model output'!D57)), ISNUMBER(SEARCH("1a",'Model output'!D57)), ISNUMBER(SEARCH("1b",'Model output'!D57)), ISNUMBER(SEARCH("2",'Model output'!D57)), ISNUMBER(SEARCH("3",'Model output'!D57)), ISNUMBER(SEARCH("4a",'Model output'!D57)), ISNUMBER(SEARCH("4b",'Model output'!D57))), IF(ISNUMBER(SEARCH("pT",'Model output'!D57)),IF(OR(ISNUMBER(SEARCH("a",'Model output'!D57)),ISNUMBER(SEARCH("b",'Model output'!D57))),MID(SUBSTITUTE('Model output'!D57," ",""),SEARCH("pT",'Model output'!D57)+2,2),MID(SUBSTITUTE('Model output'!D57," ",""),SEARCH("pT",'Model output'!D57)+2,1)),IF(ISNUMBER(SEARCH("T",'Model output'!D57)),IF(OR(ISNUMBER(SEARCH("a",'Model output'!D57)),ISNUMBER(SEARCH("b",'Model output'!D57))),MID(SUBSTITUTE('Model output'!D57," ",""),SEARCH("T",'Model output'!D57)+1,2),MID(SUBSTITUTE('Model output'!D57," ",""),SEARCH("T",'Model output'!D57)+1,1)),SUBSTITUTE('Model output'!D57," ",""))),"")</f>
        <v>2</v>
      </c>
      <c r="D58" s="1" t="str">
        <f>IF(ISNUMBER(SEARCH("lymph node",'Model output'!E57)),"1", IF(AND('Model output'!E57&lt;&gt;"",ISNUMBER('Model output'!E57),'Model output'!E57&gt;0),"1",IF(OR(ISNUMBER(SEARCH("0",'Model output'!E57)), ISNUMBER(SEARCH("1",'Model output'!E57)), ISNUMBER(SEARCH("1a",'Model output'!E57)), ISNUMBER(SEARCH("1b",'Model output'!E57)), ISNUMBER(SEARCH("X",'Model output'!E57))), IF(ISNUMBER(SEARCH("pN",'Model output'!E57)),IF(OR(ISNUMBER(SEARCH("a",'Model output'!E57)),ISNUMBER(SEARCH("b",'Model output'!E57))),MID(SUBSTITUTE('Model output'!E57," ",""),SEARCH("pN",'Model output'!E57)+2,2),MID(SUBSTITUTE('Model output'!E57," ",""),SEARCH("pN",'Model output'!E57)+2,1)),IF(ISNUMBER(SEARCH("N",'Model output'!E57)),IF(OR(ISNUMBER(SEARCH("a",'Model output'!E57)),ISNUMBER(SEARCH("b",'Model output'!E57))),MID(SUBSTITUTE('Model output'!E57," ",""),SEARCH("N",'Model output'!E57)+1,2),MID(SUBSTITUTE('Model output'!E57," ",""),SEARCH("N",'Model output'!E57)+1,1)),SUBSTITUTE('Model output'!E57," ",""))),"")))</f>
        <v>0</v>
      </c>
      <c r="E58" s="1" t="str">
        <f>IF(OR(ISNUMBER(SEARCH("Not applicable",'Model output'!F57)), ISNUMBER(SEARCH("N/A",'Model output'!F57))),"0",IF(OR(ISNUMBER(SEARCH("0",'Model output'!F57)), ISNUMBER(SEARCH("1",'Model output'!F57)), ISNUMBER(SEARCH("X",'Model output'!F57))), IF(ISNUMBER(SEARCH("pM",'Model output'!F57)),MID(SUBSTITUTE('Model output'!F57," ",""),SEARCH("pM",'Model output'!F57)+2,1),IF(ISNUMBER(SEARCH("M",'Model output'!F57)),MID(SUBSTITUTE('Model output'!F57," ",""),SEARCH("M",'Model output'!F57)+1,1),SUBSTITUTE('Model output'!F57," ",""))),""))</f>
        <v>0</v>
      </c>
      <c r="F58" t="str">
        <f t="shared" si="9"/>
        <v>negative</v>
      </c>
      <c r="G58" t="str">
        <f>IF(OR('Model output'!G57="",AND(ISNUMBER('Model output'!J57),'Model output'!J57&lt;1)),"",IF(OR(ISNUMBER(SEARCH("lateral",'Model output'!G57)),ISNUMBER(SEARCH("cervical",'Model output'!G57)),ISNUMBER(SEARCH("jugular",'Model output'!G57)),ISNUMBER(SEARCH("left neck",'Model output'!G57)),ISNUMBER(SEARCH("left anterior neck",'Model output'!G57)),ISNUMBER(SEARCH("left posterior neck",'Model output'!G57)),ISNUMBER(SEARCH("right neck",'Model output'!G57)),ISNUMBER(SEARCH("right anterior neck",'Model output'!G57)),ISNUMBER(SEARCH("right posterior neck",'Model output'!G57)),AND(ISNUMBER(SEARCH("level",'Model output'!G57)),OR(,ISNUMBER(SEARCH("II",'Model output'!G57)),ISNUMBER(SEARCH("two",'Model output'!G57)),AND(ISNUMBER(SEARCH("2",'Model output'!G57)),NOT(ISNUMBER(SEARCH("1 of 2",'Model output'!G57)))),ISNUMBER(SEARCH("III",'Model output'!G57)),AND(ISNUMBER(SEARCH("three",'Model output'!G57)),NOT(ISNUMBER(SEARCH("#3 (three)",'Model output'!G57)))),AND(ISNUMBER(SEARCH("3",'Model output'!G57)),NOT(ISNUMBER(SEARCH("#3 (three)",'Model output'!G57)))),ISNUMBER(SEARCH("IV",'Model output'!G57)),ISNUMBER(SEARCH("four",'Model output'!G57)),ISNUMBER(SEARCH("4",'Model output'!G57)),ISNUMBER(SEARCH("V ",'Model output'!G57)),ISNUMBER(SEARCH("five",'Model output'!G57)),ISNUMBER(SEARCH("5",'Model output'!G57))))), "lateral", "central"))</f>
        <v/>
      </c>
      <c r="H58" t="str">
        <f>IF('Model output'!H57="","negative",IF(OR(ISNUMBER(SEARCH("lymph node",'Model output'!H57)),ISNUMBER(SEARCH("gland",'Model output'!H57)),ISNUMBER(SEARCH("lobe",'Model output'!H57)),ISNUMBER(SEARCH("isthmus",'Model output'!H57)),ISNUMBER(SEARCH("mediastinum",'Model output'!H57)),ISNUMBER(SEARCH("Not mentioned",'Model output'!H57)), ISNUMBER(SEARCH("Not applicable",'Model output'!H57)), ISNUMBER(SEARCH("paratracheal",'Model output'!H57)),ISNUMBER(SEARCH("fibroadipose tissue",'Model output'!H57)),ISNUMBER(SEARCH("thyroid node",'Model output'!H57)),ISNUMBER(SEARCH("skeletal muscle",'Model output'!H57)),ISNUMBER(SEARCH("right",'Model output'!H57)),ISNUMBER(SEARCH("left",'Model output'!H57)),ISNUMBER(SEARCH("Not specified",'Model output'!H57)),ISNUMBER(SEARCH("N/A",'Model output'!H57))),"negative","positive"))</f>
        <v>negative</v>
      </c>
      <c r="I58">
        <f>IF(OR('Model output'!I57="",'Model output'!I57="Not answered",'Model output'!I57="Not mentioned"),"",IF(ISNUMBER('Model output'!I57),'Model output'!I57,1))</f>
        <v>4</v>
      </c>
      <c r="J58">
        <f>IF(OR('Model output'!J57="",'Model output'!J57="Not answered",'Model output'!J57="Not mentioned"),"",IF(AND(ISNUMBER('Model output'!J57),'Model output'!J57&lt;=I58),'Model output'!J57,IF(AND(ISNUMBER('Model output'!J57), 'Model output'!J57&gt;=DATE(2024,1,1)), MIN(DAY('Model output'!J57), MONTH('Model output'!J57), YEAR('Model output'!J57)), IF(ISNUMBER(SEARCH("0/",'Model output'!J57)),0,IF(ISNUMBER(SEARCH("/",'Model output'!J57)), VALUE(LEFT('Model output'!J57, SEARCH("/",'Model output'!J57)-1)),1)))))</f>
        <v>0</v>
      </c>
      <c r="K58" t="str" cm="1">
        <f t="array" ref="K58">IF(COUNT(FIND({0,1,2,3,4,5,6,7,8,9},'Model output'!K57))&gt;0,'Model output'!K57,"")</f>
        <v/>
      </c>
      <c r="L58" s="8" t="str">
        <f t="shared" si="1"/>
        <v/>
      </c>
      <c r="M58" t="str" cm="1">
        <f t="array" ref="M58">IF(L58="","",IF(ISNUMBER(SEARCH("cm",L58)),MAX(VALUE(SUBSTITUTE(_xlfn.FILTERXML("&lt;t&gt;&lt;s&gt;"&amp;SUBSTITUTE(L58,",","&lt;/s&gt;&lt;s&gt;")&amp;"&lt;/s&gt;&lt;/t&gt;","//s"),"cm",""))),MAX(VALUE(SUBSTITUTE(_xlfn.FILTERXML("&lt;t&gt;&lt;s&gt;"&amp;SUBSTITUTE(L58,",","&lt;/s&gt;&lt;s&gt;")&amp;"&lt;/s&gt;&lt;/t&gt;","//s"),"mm","")))/10))</f>
        <v/>
      </c>
      <c r="N58" t="str">
        <f>IF('Model output'!L57="","",'Model output'!L57)</f>
        <v>papillary</v>
      </c>
      <c r="O58" t="str">
        <f>IF('Model output'!M57="","",'Model output'!M57)</f>
        <v>classical, follicular variant, microcarcinoma</v>
      </c>
      <c r="P58" t="str">
        <f>IF('Model output'!N57="","",'Model output'!N57)</f>
        <v>1.8 cm</v>
      </c>
      <c r="Q58" t="str">
        <f t="shared" si="10"/>
        <v>1.8cm</v>
      </c>
      <c r="R58" cm="1">
        <f t="array" ref="R58">IF(Q58="","",IF(ISNUMBER(SEARCH("cm",Q58)),MAX(VALUE(SUBSTITUTE(_xlfn.FILTERXML("&lt;t&gt;&lt;s&gt;"&amp;SUBSTITUTE(Q58,",","&lt;/s&gt;&lt;s&gt;")&amp;"&lt;/s&gt;&lt;/t&gt;","//s"),"cm",""))),MAX(VALUE(SUBSTITUTE(_xlfn.FILTERXML("&lt;t&gt;&lt;s&gt;"&amp;SUBSTITUTE(Q58,",","&lt;/s&gt;&lt;s&gt;")&amp;"&lt;/s&gt;&lt;/t&gt;","//s"),"mm","")))/10))</f>
        <v>1.8</v>
      </c>
      <c r="S58" t="str">
        <f>IF(OR('Model output'!P57="",ISNUMBER(SEARCH("Not identified", 'Model output'!P57)),ISNUMBER(SEARCH("Absent",'Model output'!P57)),AND(ISNUMBER(SEARCH("No",'Model output'!P57)),NOT(ISNUMBER(SEARCH("diagnostic",'Model output'!P57)))),ISNUMBER(SEARCH("Negative",'Model output'!P57))),"negative","positive")</f>
        <v>negative</v>
      </c>
      <c r="T58">
        <f>IF('Model output'!O57="","",'Model output'!O57)</f>
        <v>4</v>
      </c>
      <c r="U58" t="str">
        <f>IF('Model output'!Q57&lt;&gt;"",'Model output'!Q57,IF('Classification result'!S58="positive",IF(ISNUMBER(SEARCH("single",'Model output'!P57)),1,IF(OR(ISNUMBER(SEARCH("&lt;4",'Model output'!P57)),ISNUMBER(SEARCH("&lt; 4",'Model output'!P57)),ISNUMBER(SEARCH("less than 4",'Model output'!P57))),"&lt;4",IF(OR(ISNUMBER(SEARCH("&gt;4",'Model output'!P57)),ISNUMBER(SEARCH("&gt; 4",'Model output'!P57)),ISNUMBER(SEARCH("4 or more",'Model output'!P57))),"&gt;4",""))), ""))</f>
        <v/>
      </c>
      <c r="V58" t="str">
        <f>IF(S58="negative","",IF(OR(ISNUMBER(SEARCH("Focal",'Model output'!P57)),'Classification result'!U58&lt;4,ISNUMBER(SEARCH("Focal",'Classification result'!U58)),ISNUMBER(SEARCH("&lt;4",'Classification result'!U58)),ISNUMBER(SEARCH("&lt; 4",'Classification result'!U58))),"minimal", IF(OR(ISNUMBER(SEARCH("Extensive",'Model output'!P57)),ISNUMBER(SEARCH("Extensive",'Classification result'!U58)),ISNUMBER(SEARCH("&gt;4",'Classification result'!U58)),ISNUMBER(SEARCH("&gt; 4",'Classification result'!U58)),ISNUMBER(SEARCH("4 or more",'Classification result'!U58))),"extensive","")))</f>
        <v/>
      </c>
      <c r="W58" t="str">
        <f>IF(OR('Model output'!R57="",ISNUMBER(SEARCH("Not identified", 'Model output'!R57)),ISNUMBER(SEARCH("Absent",'Model output'!R57)),ISNUMBER(SEARCH("No",'Model output'!R57)),ISNUMBER(SEARCH("Negative",'Model output'!R57)),ISNUMBER(SEARCH("None seen",'Model output'!R57)),ISNUMBER(SEARCH("Free",'Model output'!R57)),ISNUMBER(SEARCH("Cannot be assessed",'Model output'!R57))),"negative","positive")</f>
        <v>positive</v>
      </c>
      <c r="X58" s="15" t="str">
        <f>IF('Model output'!S57="","",'Model output'!S57)</f>
        <v>Not identified</v>
      </c>
      <c r="Y58" t="str">
        <f>IF(OR('Model output'!S57="",ISNUMBER(SEARCH("Absent",'Model output'!S57)),ISNUMBER(SEARCH("Not identified",'Model output'!S57)),AND(ISNUMBER(SEARCH("No",'Model output'!S57)),NOT(ISNUMBER(SEARCH("carcinoma",'Model output'!S57)))),ISNUMBER(SEARCH("confined to the thyroid",'Model output'!S57)),ISNUMBER(SEARCH("negative",'Model output'!S57))),"negative",IF(Z58="positive","gETE", "positive"))</f>
        <v>negative</v>
      </c>
      <c r="Z58" t="str">
        <f>IF(OR('Model output'!S57="",ISNUMBER(SEARCH("Absent",'Model output'!S57)),ISNUMBER(SEARCH("Not identified",'Model output'!S57)),ISNUMBER(SEARCH("No",'Model output'!S57)),ISNUMBER(SEARCH("Minimal",'Model output'!S57)),ISNUMBER(SEARCH("negative",'Model output'!S57))),"negative",IF(OR(ISNUMBER(SEARCH("extensive",X58)),ISNUMBER(SEARCH("skeletal muscle",X58)),ISNUMBER(SEARCH("larynx",X58)),ISNUMBER(SEARCH("trachea",X58)),ISNUMBER(SEARCH("esophagus",X58)),ISNUMBER(SEARCH("recurrent laryngeal nerve",X58))),"positive","negative"))</f>
        <v>negative</v>
      </c>
      <c r="AA58" t="str">
        <f>IF('Model output'!T57="","",IF('Model output'!T57="Not mentioned", "No", "Yes"))</f>
        <v/>
      </c>
      <c r="AB58" t="str">
        <f>IF(AA58&lt;&gt;"Yes","",IF(OR('Model output'!U57="",ISNUMBER(SEARCH("Not identified",'Model output'!U57))),"",'Model output'!U57))</f>
        <v/>
      </c>
      <c r="AC58" s="1" t="str">
        <f>IF(OR('Model output'!V57="", 'Model output'!V57="No", AND(ISERROR(SEARCH("Positive",'Model output'!V57)), ISNUMBER(SEARCH("Negative",'Model output'!V57))), AND(ISNUMBER(SEARCH("Uninvolved",'Model output'!V57)),NOT(ISNUMBER(SEARCH("margins involved",'Model output'!V57)))), ISNUMBER(SEARCH("not involved",'Model output'!V57)), ISNUMBER(SEARCH("None",'Model output'!V57)), ISNUMBER(SEARCH("Free",'Model output'!V57)), ISNUMBER(SEARCH("1 mm",'Model output'!V57)), ISNUMBER(SEARCH("0.1 CM",'Model output'!V57)), ISNUMBER(SEARCH("less than 0.2 mm",'Model output'!V57)), ISNUMBER(SEARCH("less than 0.5 mm",'Model output'!V57)), ISNUMBER(SEARCH("less than 1.0 mm",'Model output'!V57)), ISNUMBER(SEARCH("noted very close",'Model output'!V57)), ISNUMBER(SEARCH("abut",'Model output'!V57)), ISNUMBER(SEARCH("not mentioned",'Model output'!V57)), ISNUMBER(SEARCH("Cannot be assessed",'Model output'!V57)), ISNUMBER(SEARCH("Lymphocyte invasion - present",'Model output'!V57)), ISNUMBER(SEARCH("capsule",'Model output'!V57))), "negative", "positive")</f>
        <v>negative</v>
      </c>
      <c r="AE58" s="28" t="str" cm="1">
        <f t="array" aca="1" ref="AE58" ca="1">IF(OR(AC58="positive",Z58="positive",AND(OR(ISNUMBER(SEARCH("Follicular carcinoma",N58)),ISNUMBER(SEARCH("Follicular thyroid carcinoma",N58))),V58="extensive"),AND(AND(ISNUMBER(J58),J58&gt;0),AND(ISNUMBER(M58),M58&gt;3)),OR(H58="positive",AH58=1)),"high",IF(OR(ISNUMBER(SEARCH("lateral",G58,1)),ISNUMBER(SEARCH("positive",Y58,1)),ISNUMBER(SEARCH("tall",O58,1)),ISNUMBER(SEARCH("hobnail",O58,1)),ISNUMBER(SEARCH("cribriform",O58,1)),ISNUMBER(SEARCH("diffuse",O58,1)),ISNUMBER(SEARCH("columnar",O58,1)),ISNUMBER(SEARCH("solid",O58,1)),ISNUMBER(SEARCH("tall",N58,1)),ISNUMBER(SEARCH("hobnail",N58,1)),ISNUMBER(SEARCH("cribriform",N58,1)),ISNUMBER(SEARCH("diffuse",N58,1)),ISNUMBER(SEARCH("columnar",N58,1)),ISNUMBER(SEARCH("solid",N58,1)),AND(ISNUMBER(SEARCH("papillary",N58,1)),S58="positive"),AND(AND(ISNUMBER(J58),J58&gt;=5),M58=""),AND(AND(ISNUMBER(J58),J58&gt;=5),AND(ISNUMBER(M58),M58&gt;=1)),AND(ISNUMBER(SERACH("papillary",N58)),OR(Y58="positive",Z58="positive"), ISNUMBER(SEARCH("BRAF",AB58)))),"intermediate","low"))</f>
        <v>low</v>
      </c>
      <c r="AF58" s="29" t="str">
        <f t="shared" si="2"/>
        <v>1b</v>
      </c>
      <c r="AG58" s="29" t="str">
        <f t="shared" si="3"/>
        <v>0</v>
      </c>
      <c r="AH58" s="29" t="str">
        <f t="shared" si="11"/>
        <v>0</v>
      </c>
      <c r="AI58" s="35" t="str">
        <f t="shared" si="12"/>
        <v>I</v>
      </c>
      <c r="AJ58" s="32" t="s">
        <v>713</v>
      </c>
      <c r="AK58" s="34" t="s">
        <v>932</v>
      </c>
      <c r="AL58" s="34" t="s">
        <v>933</v>
      </c>
      <c r="AM58" s="34" t="s">
        <v>936</v>
      </c>
      <c r="AN58" s="34" t="s">
        <v>66</v>
      </c>
      <c r="AO58" s="32">
        <f t="shared" ca="1" si="4"/>
        <v>1</v>
      </c>
      <c r="AP58" s="34">
        <f t="shared" si="5"/>
        <v>1</v>
      </c>
      <c r="AQ58" s="34">
        <f t="shared" si="6"/>
        <v>1</v>
      </c>
      <c r="AR58" s="34">
        <f t="shared" si="7"/>
        <v>1</v>
      </c>
      <c r="AS58" s="35">
        <f t="shared" si="8"/>
        <v>1</v>
      </c>
    </row>
    <row r="59" spans="1:46">
      <c r="A59" t="str">
        <f>'Model output'!A58</f>
        <v>TCGA-DJ-A1QH</v>
      </c>
      <c r="B59" s="26">
        <v>58</v>
      </c>
      <c r="C59" s="1" t="str">
        <f>IF(OR(ISNUMBER(SEARCH("0",'Model output'!D58)), ISNUMBER(SEARCH("1",'Model output'!D58)), ISNUMBER(SEARCH("1a",'Model output'!D58)), ISNUMBER(SEARCH("1b",'Model output'!D58)), ISNUMBER(SEARCH("2",'Model output'!D58)), ISNUMBER(SEARCH("3",'Model output'!D58)), ISNUMBER(SEARCH("4a",'Model output'!D58)), ISNUMBER(SEARCH("4b",'Model output'!D58))), IF(ISNUMBER(SEARCH("pT",'Model output'!D58)),IF(OR(ISNUMBER(SEARCH("a",'Model output'!D58)),ISNUMBER(SEARCH("b",'Model output'!D58))),MID(SUBSTITUTE('Model output'!D58," ",""),SEARCH("pT",'Model output'!D58)+2,2),MID(SUBSTITUTE('Model output'!D58," ",""),SEARCH("pT",'Model output'!D58)+2,1)),IF(ISNUMBER(SEARCH("T",'Model output'!D58)),IF(OR(ISNUMBER(SEARCH("a",'Model output'!D58)),ISNUMBER(SEARCH("b",'Model output'!D58))),MID(SUBSTITUTE('Model output'!D58," ",""),SEARCH("T",'Model output'!D58)+1,2),MID(SUBSTITUTE('Model output'!D58," ",""),SEARCH("T",'Model output'!D58)+1,1)),SUBSTITUTE('Model output'!D58," ",""))),"")</f>
        <v/>
      </c>
      <c r="D59" s="1" t="str">
        <f>IF(ISNUMBER(SEARCH("lymph node",'Model output'!E58)),"1", IF(AND('Model output'!E58&lt;&gt;"",ISNUMBER('Model output'!E58),'Model output'!E58&gt;0),"1",IF(OR(ISNUMBER(SEARCH("0",'Model output'!E58)), ISNUMBER(SEARCH("1",'Model output'!E58)), ISNUMBER(SEARCH("1a",'Model output'!E58)), ISNUMBER(SEARCH("1b",'Model output'!E58)), ISNUMBER(SEARCH("X",'Model output'!E58))), IF(ISNUMBER(SEARCH("pN",'Model output'!E58)),IF(OR(ISNUMBER(SEARCH("a",'Model output'!E58)),ISNUMBER(SEARCH("b",'Model output'!E58))),MID(SUBSTITUTE('Model output'!E58," ",""),SEARCH("pN",'Model output'!E58)+2,2),MID(SUBSTITUTE('Model output'!E58," ",""),SEARCH("pN",'Model output'!E58)+2,1)),IF(ISNUMBER(SEARCH("N",'Model output'!E58)),IF(OR(ISNUMBER(SEARCH("a",'Model output'!E58)),ISNUMBER(SEARCH("b",'Model output'!E58))),MID(SUBSTITUTE('Model output'!E58," ",""),SEARCH("N",'Model output'!E58)+1,2),MID(SUBSTITUTE('Model output'!E58," ",""),SEARCH("N",'Model output'!E58)+1,1)),SUBSTITUTE('Model output'!E58," ",""))),"")))</f>
        <v>1a</v>
      </c>
      <c r="E59" s="1" t="str">
        <f>IF(OR(ISNUMBER(SEARCH("Not applicable",'Model output'!F58)), ISNUMBER(SEARCH("N/A",'Model output'!F58))),"0",IF(OR(ISNUMBER(SEARCH("0",'Model output'!F58)), ISNUMBER(SEARCH("1",'Model output'!F58)), ISNUMBER(SEARCH("X",'Model output'!F58))), IF(ISNUMBER(SEARCH("pM",'Model output'!F58)),MID(SUBSTITUTE('Model output'!F58," ",""),SEARCH("pM",'Model output'!F58)+2,1),IF(ISNUMBER(SEARCH("M",'Model output'!F58)),MID(SUBSTITUTE('Model output'!F58," ",""),SEARCH("M",'Model output'!F58)+1,1),SUBSTITUTE('Model output'!F58," ",""))),""))</f>
        <v>0</v>
      </c>
      <c r="F59" t="str">
        <f t="shared" si="9"/>
        <v>positive</v>
      </c>
      <c r="G59" t="str">
        <f>IF(OR('Model output'!G58="",AND(ISNUMBER('Model output'!J58),'Model output'!J58&lt;1)),"",IF(OR(ISNUMBER(SEARCH("lateral",'Model output'!G58)),ISNUMBER(SEARCH("cervical",'Model output'!G58)),ISNUMBER(SEARCH("jugular",'Model output'!G58)),ISNUMBER(SEARCH("left neck",'Model output'!G58)),ISNUMBER(SEARCH("left anterior neck",'Model output'!G58)),ISNUMBER(SEARCH("left posterior neck",'Model output'!G58)),ISNUMBER(SEARCH("right neck",'Model output'!G58)),ISNUMBER(SEARCH("right anterior neck",'Model output'!G58)),ISNUMBER(SEARCH("right posterior neck",'Model output'!G58)),AND(ISNUMBER(SEARCH("level",'Model output'!G58)),OR(,ISNUMBER(SEARCH("II",'Model output'!G58)),ISNUMBER(SEARCH("two",'Model output'!G58)),AND(ISNUMBER(SEARCH("2",'Model output'!G58)),NOT(ISNUMBER(SEARCH("1 of 2",'Model output'!G58)))),ISNUMBER(SEARCH("III",'Model output'!G58)),AND(ISNUMBER(SEARCH("three",'Model output'!G58)),NOT(ISNUMBER(SEARCH("#3 (three)",'Model output'!G58)))),AND(ISNUMBER(SEARCH("3",'Model output'!G58)),NOT(ISNUMBER(SEARCH("#3 (three)",'Model output'!G58)))),ISNUMBER(SEARCH("IV",'Model output'!G58)),ISNUMBER(SEARCH("four",'Model output'!G58)),ISNUMBER(SEARCH("4",'Model output'!G58)),ISNUMBER(SEARCH("V ",'Model output'!G58)),ISNUMBER(SEARCH("five",'Model output'!G58)),ISNUMBER(SEARCH("5",'Model output'!G58))))), "lateral", "central"))</f>
        <v>central</v>
      </c>
      <c r="H59" t="str">
        <f>IF('Model output'!H58="","negative",IF(OR(ISNUMBER(SEARCH("lymph node",'Model output'!H58)),ISNUMBER(SEARCH("gland",'Model output'!H58)),ISNUMBER(SEARCH("lobe",'Model output'!H58)),ISNUMBER(SEARCH("isthmus",'Model output'!H58)),ISNUMBER(SEARCH("mediastinum",'Model output'!H58)),ISNUMBER(SEARCH("Not mentioned",'Model output'!H58)), ISNUMBER(SEARCH("Not applicable",'Model output'!H58)), ISNUMBER(SEARCH("paratracheal",'Model output'!H58)),ISNUMBER(SEARCH("fibroadipose tissue",'Model output'!H58)),ISNUMBER(SEARCH("thyroid node",'Model output'!H58)),ISNUMBER(SEARCH("skeletal muscle",'Model output'!H58)),ISNUMBER(SEARCH("right",'Model output'!H58)),ISNUMBER(SEARCH("left",'Model output'!H58)),ISNUMBER(SEARCH("Not specified",'Model output'!H58)),ISNUMBER(SEARCH("N/A",'Model output'!H58))),"negative","positive"))</f>
        <v>negative</v>
      </c>
      <c r="I59">
        <f>IF(OR('Model output'!I58="",'Model output'!I58="Not answered",'Model output'!I58="Not mentioned"),"",IF(ISNUMBER('Model output'!I58),'Model output'!I58,1))</f>
        <v>4</v>
      </c>
      <c r="J59">
        <f>IF(OR('Model output'!J58="",'Model output'!J58="Not answered",'Model output'!J58="Not mentioned"),"",IF(AND(ISNUMBER('Model output'!J58),'Model output'!J58&lt;=I59),'Model output'!J58,IF(AND(ISNUMBER('Model output'!J58), 'Model output'!J58&gt;=DATE(2024,1,1)), MIN(DAY('Model output'!J58), MONTH('Model output'!J58), YEAR('Model output'!J58)), IF(ISNUMBER(SEARCH("0/",'Model output'!J58)),0,IF(ISNUMBER(SEARCH("/",'Model output'!J58)), VALUE(LEFT('Model output'!J58, SEARCH("/",'Model output'!J58)-1)),1)))))</f>
        <v>2</v>
      </c>
      <c r="K59" t="str" cm="1">
        <f t="array" ref="K59">IF(COUNT(FIND({0,1,2,3,4,5,6,7,8,9},'Model output'!K58))&gt;0,'Model output'!K58,"")</f>
        <v>0.6cm</v>
      </c>
      <c r="L59" s="8" t="str">
        <f t="shared" si="1"/>
        <v>0.6cm</v>
      </c>
      <c r="M59" cm="1">
        <f t="array" ref="M59">IF(L59="","",IF(ISNUMBER(SEARCH("cm",L59)),MAX(VALUE(SUBSTITUTE(_xlfn.FILTERXML("&lt;t&gt;&lt;s&gt;"&amp;SUBSTITUTE(L59,",","&lt;/s&gt;&lt;s&gt;")&amp;"&lt;/s&gt;&lt;/t&gt;","//s"),"cm",""))),MAX(VALUE(SUBSTITUTE(_xlfn.FILTERXML("&lt;t&gt;&lt;s&gt;"&amp;SUBSTITUTE(L59,",","&lt;/s&gt;&lt;s&gt;")&amp;"&lt;/s&gt;&lt;/t&gt;","//s"),"mm","")))/10))</f>
        <v>0.6</v>
      </c>
      <c r="N59" t="str">
        <f>IF('Model output'!L58="","",'Model output'!L58)</f>
        <v>papillary</v>
      </c>
      <c r="O59" t="str">
        <f>IF('Model output'!M58="","",'Model output'!M58)</f>
        <v>tall cell</v>
      </c>
      <c r="P59" t="str">
        <f>IF('Model output'!N58="","",'Model output'!N58)</f>
        <v>at least 7 cm</v>
      </c>
      <c r="Q59" t="str">
        <f t="shared" si="10"/>
        <v>7cm</v>
      </c>
      <c r="R59" cm="1">
        <f t="array" ref="R59">IF(Q59="","",IF(ISNUMBER(SEARCH("cm",Q59)),MAX(VALUE(SUBSTITUTE(_xlfn.FILTERXML("&lt;t&gt;&lt;s&gt;"&amp;SUBSTITUTE(Q59,",","&lt;/s&gt;&lt;s&gt;")&amp;"&lt;/s&gt;&lt;/t&gt;","//s"),"cm",""))),MAX(VALUE(SUBSTITUTE(_xlfn.FILTERXML("&lt;t&gt;&lt;s&gt;"&amp;SUBSTITUTE(Q59,",","&lt;/s&gt;&lt;s&gt;")&amp;"&lt;/s&gt;&lt;/t&gt;","//s"),"mm","")))/10))</f>
        <v>7</v>
      </c>
      <c r="S59" t="str">
        <f>IF(OR('Model output'!P58="",ISNUMBER(SEARCH("Not identified", 'Model output'!P58)),ISNUMBER(SEARCH("Absent",'Model output'!P58)),AND(ISNUMBER(SEARCH("No",'Model output'!P58)),NOT(ISNUMBER(SEARCH("diagnostic",'Model output'!P58)))),ISNUMBER(SEARCH("Negative",'Model output'!P58))),"negative","positive")</f>
        <v>negative</v>
      </c>
      <c r="T59">
        <f>IF('Model output'!O58="","",'Model output'!O58)</f>
        <v>1</v>
      </c>
      <c r="U59" t="str">
        <f>IF('Model output'!Q58&lt;&gt;"",'Model output'!Q58,IF('Classification result'!S59="positive",IF(ISNUMBER(SEARCH("single",'Model output'!P58)),1,IF(OR(ISNUMBER(SEARCH("&lt;4",'Model output'!P58)),ISNUMBER(SEARCH("&lt; 4",'Model output'!P58)),ISNUMBER(SEARCH("less than 4",'Model output'!P58))),"&lt;4",IF(OR(ISNUMBER(SEARCH("&gt;4",'Model output'!P58)),ISNUMBER(SEARCH("&gt; 4",'Model output'!P58)),ISNUMBER(SEARCH("4 or more",'Model output'!P58))),"&gt;4",""))), ""))</f>
        <v/>
      </c>
      <c r="V59" t="str">
        <f>IF(S59="negative","",IF(OR(ISNUMBER(SEARCH("Focal",'Model output'!P58)),'Classification result'!U59&lt;4,ISNUMBER(SEARCH("Focal",'Classification result'!U59)),ISNUMBER(SEARCH("&lt;4",'Classification result'!U59)),ISNUMBER(SEARCH("&lt; 4",'Classification result'!U59))),"minimal", IF(OR(ISNUMBER(SEARCH("Extensive",'Model output'!P58)),ISNUMBER(SEARCH("Extensive",'Classification result'!U59)),ISNUMBER(SEARCH("&gt;4",'Classification result'!U59)),ISNUMBER(SEARCH("&gt; 4",'Classification result'!U59)),ISNUMBER(SEARCH("4 or more",'Classification result'!U59))),"extensive","")))</f>
        <v/>
      </c>
      <c r="W59" t="str">
        <f>IF(OR('Model output'!R58="",ISNUMBER(SEARCH("Not identified", 'Model output'!R58)),ISNUMBER(SEARCH("Absent",'Model output'!R58)),ISNUMBER(SEARCH("No",'Model output'!R58)),ISNUMBER(SEARCH("Negative",'Model output'!R58)),ISNUMBER(SEARCH("None seen",'Model output'!R58)),ISNUMBER(SEARCH("Free",'Model output'!R58)),ISNUMBER(SEARCH("Cannot be assessed",'Model output'!R58))),"negative","positive")</f>
        <v>negative</v>
      </c>
      <c r="X59" s="15" t="str">
        <f>IF('Model output'!S58="","",'Model output'!S58)</f>
        <v>There is extensive extension into peri-thyroidal fibroadipose tissue and skeletal muscle</v>
      </c>
      <c r="Y59" t="str">
        <f>IF(OR('Model output'!S58="",ISNUMBER(SEARCH("Absent",'Model output'!S58)),ISNUMBER(SEARCH("Not identified",'Model output'!S58)),AND(ISNUMBER(SEARCH("No",'Model output'!S58)),NOT(ISNUMBER(SEARCH("carcinoma",'Model output'!S58)))),ISNUMBER(SEARCH("confined to the thyroid",'Model output'!S58)),ISNUMBER(SEARCH("negative",'Model output'!S58))),"negative",IF(Z59="positive","gETE", "positive"))</f>
        <v>gETE</v>
      </c>
      <c r="Z59" t="str">
        <f>IF(OR('Model output'!S58="",ISNUMBER(SEARCH("Absent",'Model output'!S58)),ISNUMBER(SEARCH("Not identified",'Model output'!S58)),ISNUMBER(SEARCH("No",'Model output'!S58)),ISNUMBER(SEARCH("Minimal",'Model output'!S58)),ISNUMBER(SEARCH("negative",'Model output'!S58))),"negative",IF(OR(ISNUMBER(SEARCH("extensive",X59)),ISNUMBER(SEARCH("skeletal muscle",X59)),ISNUMBER(SEARCH("larynx",X59)),ISNUMBER(SEARCH("trachea",X59)),ISNUMBER(SEARCH("esophagus",X59)),ISNUMBER(SEARCH("recurrent laryngeal nerve",X59))),"positive","negative"))</f>
        <v>positive</v>
      </c>
      <c r="AA59" t="str">
        <f>IF('Model output'!T58="","",IF('Model output'!T58="Not mentioned", "No", "Yes"))</f>
        <v/>
      </c>
      <c r="AB59" t="str">
        <f>IF(AA59&lt;&gt;"Yes","",IF(OR('Model output'!U58="",ISNUMBER(SEARCH("Not identified",'Model output'!U58))),"",'Model output'!U58))</f>
        <v/>
      </c>
      <c r="AC59" s="1" t="str">
        <f>IF(OR('Model output'!V58="", 'Model output'!V58="No", AND(ISERROR(SEARCH("Positive",'Model output'!V58)), ISNUMBER(SEARCH("Negative",'Model output'!V58))), AND(ISNUMBER(SEARCH("Uninvolved",'Model output'!V58)),NOT(ISNUMBER(SEARCH("margins involved",'Model output'!V58)))), ISNUMBER(SEARCH("not involved",'Model output'!V58)), ISNUMBER(SEARCH("None",'Model output'!V58)), ISNUMBER(SEARCH("Free",'Model output'!V58)), ISNUMBER(SEARCH("1 mm",'Model output'!V58)), ISNUMBER(SEARCH("0.1 CM",'Model output'!V58)), ISNUMBER(SEARCH("less than 0.2 mm",'Model output'!V58)), ISNUMBER(SEARCH("less than 0.5 mm",'Model output'!V58)), ISNUMBER(SEARCH("less than 1.0 mm",'Model output'!V58)), ISNUMBER(SEARCH("noted very close",'Model output'!V58)), ISNUMBER(SEARCH("abut",'Model output'!V58)), ISNUMBER(SEARCH("not mentioned",'Model output'!V58)), ISNUMBER(SEARCH("Cannot be assessed",'Model output'!V58)), ISNUMBER(SEARCH("Lymphocyte invasion - present",'Model output'!V58)), ISNUMBER(SEARCH("capsule",'Model output'!V58))), "negative", "positive")</f>
        <v>positive</v>
      </c>
      <c r="AE59" s="28" t="str" cm="1">
        <f t="array" ref="AE59">IF(OR(AC59="positive",Z59="positive",AND(OR(ISNUMBER(SEARCH("Follicular carcinoma",N59)),ISNUMBER(SEARCH("Follicular thyroid carcinoma",N59))),V59="extensive"),AND(AND(ISNUMBER(J59),J59&gt;0),AND(ISNUMBER(M59),M59&gt;3)),OR(H59="positive",AH59=1)),"high",IF(OR(ISNUMBER(SEARCH("lateral",G59,1)),ISNUMBER(SEARCH("positive",Y59,1)),ISNUMBER(SEARCH("tall",O59,1)),ISNUMBER(SEARCH("hobnail",O59,1)),ISNUMBER(SEARCH("cribriform",O59,1)),ISNUMBER(SEARCH("diffuse",O59,1)),ISNUMBER(SEARCH("columnar",O59,1)),ISNUMBER(SEARCH("solid",O59,1)),ISNUMBER(SEARCH("tall",N59,1)),ISNUMBER(SEARCH("hobnail",N59,1)),ISNUMBER(SEARCH("cribriform",N59,1)),ISNUMBER(SEARCH("diffuse",N59,1)),ISNUMBER(SEARCH("columnar",N59,1)),ISNUMBER(SEARCH("solid",N59,1)),AND(ISNUMBER(SEARCH("papillary",N59,1)),S59="positive"),AND(AND(ISNUMBER(J59),J59&gt;=5),M59=""),AND(AND(ISNUMBER(J59),J59&gt;=5),AND(ISNUMBER(M59),M59&gt;=1)),AND(ISNUMBER(SERACH("papillary",N59)),OR(Y59="positive",Z59="positive"), ISNUMBER(SEARCH("BRAF",AB59)))),"intermediate","low"))</f>
        <v>high</v>
      </c>
      <c r="AF59" s="29" t="str">
        <f t="shared" si="2"/>
        <v>3b</v>
      </c>
      <c r="AG59" s="29" t="str">
        <f t="shared" si="3"/>
        <v>1a</v>
      </c>
      <c r="AH59" s="29" t="str">
        <f t="shared" si="11"/>
        <v>0</v>
      </c>
      <c r="AI59" s="35" t="str">
        <f t="shared" si="12"/>
        <v>II</v>
      </c>
      <c r="AJ59" s="32" t="s">
        <v>711</v>
      </c>
      <c r="AK59" s="34" t="s">
        <v>931</v>
      </c>
      <c r="AL59" s="34" t="s">
        <v>617</v>
      </c>
      <c r="AM59" s="34" t="s">
        <v>936</v>
      </c>
      <c r="AN59" s="34" t="s">
        <v>934</v>
      </c>
      <c r="AO59" s="32">
        <f t="shared" si="4"/>
        <v>1</v>
      </c>
      <c r="AP59" s="34">
        <f t="shared" si="5"/>
        <v>1</v>
      </c>
      <c r="AQ59" s="34">
        <f t="shared" si="6"/>
        <v>1</v>
      </c>
      <c r="AR59" s="34">
        <f t="shared" si="7"/>
        <v>1</v>
      </c>
      <c r="AS59" s="35">
        <f t="shared" si="8"/>
        <v>1</v>
      </c>
    </row>
    <row r="60" spans="1:46">
      <c r="A60" t="str">
        <f>'Model output'!A59</f>
        <v>TCGA-DJ-A1QL</v>
      </c>
      <c r="B60" s="26">
        <v>70</v>
      </c>
      <c r="C60" s="1" t="str">
        <f>IF(OR(ISNUMBER(SEARCH("0",'Model output'!D59)), ISNUMBER(SEARCH("1",'Model output'!D59)), ISNUMBER(SEARCH("1a",'Model output'!D59)), ISNUMBER(SEARCH("1b",'Model output'!D59)), ISNUMBER(SEARCH("2",'Model output'!D59)), ISNUMBER(SEARCH("3",'Model output'!D59)), ISNUMBER(SEARCH("4a",'Model output'!D59)), ISNUMBER(SEARCH("4b",'Model output'!D59))), IF(ISNUMBER(SEARCH("pT",'Model output'!D59)),IF(OR(ISNUMBER(SEARCH("a",'Model output'!D59)),ISNUMBER(SEARCH("b",'Model output'!D59))),MID(SUBSTITUTE('Model output'!D59," ",""),SEARCH("pT",'Model output'!D59)+2,2),MID(SUBSTITUTE('Model output'!D59," ",""),SEARCH("pT",'Model output'!D59)+2,1)),IF(ISNUMBER(SEARCH("T",'Model output'!D59)),IF(OR(ISNUMBER(SEARCH("a",'Model output'!D59)),ISNUMBER(SEARCH("b",'Model output'!D59))),MID(SUBSTITUTE('Model output'!D59," ",""),SEARCH("T",'Model output'!D59)+1,2),MID(SUBSTITUTE('Model output'!D59," ",""),SEARCH("T",'Model output'!D59)+1,1)),SUBSTITUTE('Model output'!D59," ",""))),"")</f>
        <v>1</v>
      </c>
      <c r="D60" s="1" t="str">
        <f>IF(ISNUMBER(SEARCH("lymph node",'Model output'!E59)),"1", IF(AND('Model output'!E59&lt;&gt;"",ISNUMBER('Model output'!E59),'Model output'!E59&gt;0),"1",IF(OR(ISNUMBER(SEARCH("0",'Model output'!E59)), ISNUMBER(SEARCH("1",'Model output'!E59)), ISNUMBER(SEARCH("1a",'Model output'!E59)), ISNUMBER(SEARCH("1b",'Model output'!E59)), ISNUMBER(SEARCH("X",'Model output'!E59))), IF(ISNUMBER(SEARCH("pN",'Model output'!E59)),IF(OR(ISNUMBER(SEARCH("a",'Model output'!E59)),ISNUMBER(SEARCH("b",'Model output'!E59))),MID(SUBSTITUTE('Model output'!E59," ",""),SEARCH("pN",'Model output'!E59)+2,2),MID(SUBSTITUTE('Model output'!E59," ",""),SEARCH("pN",'Model output'!E59)+2,1)),IF(ISNUMBER(SEARCH("N",'Model output'!E59)),IF(OR(ISNUMBER(SEARCH("a",'Model output'!E59)),ISNUMBER(SEARCH("b",'Model output'!E59))),MID(SUBSTITUTE('Model output'!E59," ",""),SEARCH("N",'Model output'!E59)+1,2),MID(SUBSTITUTE('Model output'!E59," ",""),SEARCH("N",'Model output'!E59)+1,1)),SUBSTITUTE('Model output'!E59," ",""))),"")))</f>
        <v>X</v>
      </c>
      <c r="E60" s="1" t="str">
        <f>IF(OR(ISNUMBER(SEARCH("Not applicable",'Model output'!F59)), ISNUMBER(SEARCH("N/A",'Model output'!F59))),"0",IF(OR(ISNUMBER(SEARCH("0",'Model output'!F59)), ISNUMBER(SEARCH("1",'Model output'!F59)), ISNUMBER(SEARCH("X",'Model output'!F59))), IF(ISNUMBER(SEARCH("pM",'Model output'!F59)),MID(SUBSTITUTE('Model output'!F59," ",""),SEARCH("pM",'Model output'!F59)+2,1),IF(ISNUMBER(SEARCH("M",'Model output'!F59)),MID(SUBSTITUTE('Model output'!F59," ",""),SEARCH("M",'Model output'!F59)+1,1),SUBSTITUTE('Model output'!F59," ",""))),""))</f>
        <v>X</v>
      </c>
      <c r="F60" t="str">
        <f t="shared" si="9"/>
        <v>positive</v>
      </c>
      <c r="G60" t="str">
        <f>IF(OR('Model output'!G59="",AND(ISNUMBER('Model output'!J59),'Model output'!J59&lt;1)),"",IF(OR(ISNUMBER(SEARCH("lateral",'Model output'!G59)),ISNUMBER(SEARCH("cervical",'Model output'!G59)),ISNUMBER(SEARCH("jugular",'Model output'!G59)),ISNUMBER(SEARCH("left neck",'Model output'!G59)),ISNUMBER(SEARCH("left anterior neck",'Model output'!G59)),ISNUMBER(SEARCH("left posterior neck",'Model output'!G59)),ISNUMBER(SEARCH("right neck",'Model output'!G59)),ISNUMBER(SEARCH("right anterior neck",'Model output'!G59)),ISNUMBER(SEARCH("right posterior neck",'Model output'!G59)),AND(ISNUMBER(SEARCH("level",'Model output'!G59)),OR(,ISNUMBER(SEARCH("II",'Model output'!G59)),ISNUMBER(SEARCH("two",'Model output'!G59)),AND(ISNUMBER(SEARCH("2",'Model output'!G59)),NOT(ISNUMBER(SEARCH("1 of 2",'Model output'!G59)))),ISNUMBER(SEARCH("III",'Model output'!G59)),AND(ISNUMBER(SEARCH("three",'Model output'!G59)),NOT(ISNUMBER(SEARCH("#3 (three)",'Model output'!G59)))),AND(ISNUMBER(SEARCH("3",'Model output'!G59)),NOT(ISNUMBER(SEARCH("#3 (three)",'Model output'!G59)))),ISNUMBER(SEARCH("IV",'Model output'!G59)),ISNUMBER(SEARCH("four",'Model output'!G59)),ISNUMBER(SEARCH("4",'Model output'!G59)),ISNUMBER(SEARCH("V ",'Model output'!G59)),ISNUMBER(SEARCH("five",'Model output'!G59)),ISNUMBER(SEARCH("5",'Model output'!G59))))), "lateral", "central"))</f>
        <v/>
      </c>
      <c r="H60" t="str">
        <f>IF('Model output'!H59="","negative",IF(OR(ISNUMBER(SEARCH("lymph node",'Model output'!H59)),ISNUMBER(SEARCH("gland",'Model output'!H59)),ISNUMBER(SEARCH("lobe",'Model output'!H59)),ISNUMBER(SEARCH("isthmus",'Model output'!H59)),ISNUMBER(SEARCH("mediastinum",'Model output'!H59)),ISNUMBER(SEARCH("Not mentioned",'Model output'!H59)), ISNUMBER(SEARCH("Not applicable",'Model output'!H59)), ISNUMBER(SEARCH("paratracheal",'Model output'!H59)),ISNUMBER(SEARCH("fibroadipose tissue",'Model output'!H59)),ISNUMBER(SEARCH("thyroid node",'Model output'!H59)),ISNUMBER(SEARCH("skeletal muscle",'Model output'!H59)),ISNUMBER(SEARCH("right",'Model output'!H59)),ISNUMBER(SEARCH("left",'Model output'!H59)),ISNUMBER(SEARCH("Not specified",'Model output'!H59)),ISNUMBER(SEARCH("N/A",'Model output'!H59))),"negative","positive"))</f>
        <v>negative</v>
      </c>
      <c r="I60">
        <f>IF(OR('Model output'!I59="",'Model output'!I59="Not answered",'Model output'!I59="Not mentioned"),"",IF(ISNUMBER('Model output'!I59),'Model output'!I59,1))</f>
        <v>4</v>
      </c>
      <c r="J60">
        <f>IF(OR('Model output'!J59="",'Model output'!J59="Not answered",'Model output'!J59="Not mentioned"),"",IF(AND(ISNUMBER('Model output'!J59),'Model output'!J59&lt;=I60),'Model output'!J59,IF(AND(ISNUMBER('Model output'!J59), 'Model output'!J59&gt;=DATE(2024,1,1)), MIN(DAY('Model output'!J59), MONTH('Model output'!J59), YEAR('Model output'!J59)), IF(ISNUMBER(SEARCH("0/",'Model output'!J59)),0,IF(ISNUMBER(SEARCH("/",'Model output'!J59)), VALUE(LEFT('Model output'!J59, SEARCH("/",'Model output'!J59)-1)),1)))))</f>
        <v>1</v>
      </c>
      <c r="K60" t="str" cm="1">
        <f t="array" ref="K60">IF(COUNT(FIND({0,1,2,3,4,5,6,7,8,9},'Model output'!K59))&gt;0,'Model output'!K59,"")</f>
        <v/>
      </c>
      <c r="L60" s="8" t="str">
        <f t="shared" si="1"/>
        <v/>
      </c>
      <c r="M60" t="str" cm="1">
        <f t="array" ref="M60">IF(L60="","",IF(ISNUMBER(SEARCH("cm",L60)),MAX(VALUE(SUBSTITUTE(_xlfn.FILTERXML("&lt;t&gt;&lt;s&gt;"&amp;SUBSTITUTE(L60,",","&lt;/s&gt;&lt;s&gt;")&amp;"&lt;/s&gt;&lt;/t&gt;","//s"),"cm",""))),MAX(VALUE(SUBSTITUTE(_xlfn.FILTERXML("&lt;t&gt;&lt;s&gt;"&amp;SUBSTITUTE(L60,",","&lt;/s&gt;&lt;s&gt;")&amp;"&lt;/s&gt;&lt;/t&gt;","//s"),"mm","")))/10))</f>
        <v/>
      </c>
      <c r="N60" t="str">
        <f>IF('Model output'!L59="","",'Model output'!L59)</f>
        <v>Papillary carcinoma, follicular variant</v>
      </c>
      <c r="O60" t="str">
        <f>IF('Model output'!M59="","",'Model output'!M59)</f>
        <v/>
      </c>
      <c r="P60" t="str">
        <f>IF('Model output'!N59="","",'Model output'!N59)</f>
        <v>2.2 cm</v>
      </c>
      <c r="Q60" t="str">
        <f t="shared" si="10"/>
        <v>2.2cm</v>
      </c>
      <c r="R60" cm="1">
        <f t="array" ref="R60">IF(Q60="","",IF(ISNUMBER(SEARCH("cm",Q60)),MAX(VALUE(SUBSTITUTE(_xlfn.FILTERXML("&lt;t&gt;&lt;s&gt;"&amp;SUBSTITUTE(Q60,",","&lt;/s&gt;&lt;s&gt;")&amp;"&lt;/s&gt;&lt;/t&gt;","//s"),"cm",""))),MAX(VALUE(SUBSTITUTE(_xlfn.FILTERXML("&lt;t&gt;&lt;s&gt;"&amp;SUBSTITUTE(Q60,",","&lt;/s&gt;&lt;s&gt;")&amp;"&lt;/s&gt;&lt;/t&gt;","//s"),"mm","")))/10))</f>
        <v>2.2000000000000002</v>
      </c>
      <c r="S60" t="str">
        <f>IF(OR('Model output'!P59="",ISNUMBER(SEARCH("Not identified", 'Model output'!P59)),ISNUMBER(SEARCH("Absent",'Model output'!P59)),AND(ISNUMBER(SEARCH("No",'Model output'!P59)),NOT(ISNUMBER(SEARCH("diagnostic",'Model output'!P59)))),ISNUMBER(SEARCH("Negative",'Model output'!P59))),"negative","positive")</f>
        <v>negative</v>
      </c>
      <c r="T60">
        <f>IF('Model output'!O59="","",'Model output'!O59)</f>
        <v>1</v>
      </c>
      <c r="U60" t="str">
        <f>IF('Model output'!Q59&lt;&gt;"",'Model output'!Q59,IF('Classification result'!S60="positive",IF(ISNUMBER(SEARCH("single",'Model output'!P59)),1,IF(OR(ISNUMBER(SEARCH("&lt;4",'Model output'!P59)),ISNUMBER(SEARCH("&lt; 4",'Model output'!P59)),ISNUMBER(SEARCH("less than 4",'Model output'!P59))),"&lt;4",IF(OR(ISNUMBER(SEARCH("&gt;4",'Model output'!P59)),ISNUMBER(SEARCH("&gt; 4",'Model output'!P59)),ISNUMBER(SEARCH("4 or more",'Model output'!P59))),"&gt;4",""))), ""))</f>
        <v/>
      </c>
      <c r="V60" t="str">
        <f>IF(S60="negative","",IF(OR(ISNUMBER(SEARCH("Focal",'Model output'!P59)),'Classification result'!U60&lt;4,ISNUMBER(SEARCH("Focal",'Classification result'!U60)),ISNUMBER(SEARCH("&lt;4",'Classification result'!U60)),ISNUMBER(SEARCH("&lt; 4",'Classification result'!U60))),"minimal", IF(OR(ISNUMBER(SEARCH("Extensive",'Model output'!P59)),ISNUMBER(SEARCH("Extensive",'Classification result'!U60)),ISNUMBER(SEARCH("&gt;4",'Classification result'!U60)),ISNUMBER(SEARCH("&gt; 4",'Classification result'!U60)),ISNUMBER(SEARCH("4 or more",'Classification result'!U60))),"extensive","")))</f>
        <v/>
      </c>
      <c r="W60" t="str">
        <f>IF(OR('Model output'!R59="",ISNUMBER(SEARCH("Not identified", 'Model output'!R59)),ISNUMBER(SEARCH("Absent",'Model output'!R59)),ISNUMBER(SEARCH("No",'Model output'!R59)),ISNUMBER(SEARCH("Negative",'Model output'!R59)),ISNUMBER(SEARCH("None seen",'Model output'!R59)),ISNUMBER(SEARCH("Free",'Model output'!R59)),ISNUMBER(SEARCH("Cannot be assessed",'Model output'!R59))),"negative","positive")</f>
        <v>negative</v>
      </c>
      <c r="X60" s="15" t="str">
        <f>IF('Model output'!S59="","",'Model output'!S59)</f>
        <v>Not identified</v>
      </c>
      <c r="Y60" t="str">
        <f>IF(OR('Model output'!S59="",ISNUMBER(SEARCH("Absent",'Model output'!S59)),ISNUMBER(SEARCH("Not identified",'Model output'!S59)),AND(ISNUMBER(SEARCH("No",'Model output'!S59)),NOT(ISNUMBER(SEARCH("carcinoma",'Model output'!S59)))),ISNUMBER(SEARCH("confined to the thyroid",'Model output'!S59)),ISNUMBER(SEARCH("negative",'Model output'!S59))),"negative",IF(Z60="positive","gETE", "positive"))</f>
        <v>negative</v>
      </c>
      <c r="Z60" t="str">
        <f>IF(OR('Model output'!S59="",ISNUMBER(SEARCH("Absent",'Model output'!S59)),ISNUMBER(SEARCH("Not identified",'Model output'!S59)),ISNUMBER(SEARCH("No",'Model output'!S59)),ISNUMBER(SEARCH("Minimal",'Model output'!S59)),ISNUMBER(SEARCH("negative",'Model output'!S59))),"negative",IF(OR(ISNUMBER(SEARCH("extensive",X60)),ISNUMBER(SEARCH("skeletal muscle",X60)),ISNUMBER(SEARCH("larynx",X60)),ISNUMBER(SEARCH("trachea",X60)),ISNUMBER(SEARCH("esophagus",X60)),ISNUMBER(SEARCH("recurrent laryngeal nerve",X60))),"positive","negative"))</f>
        <v>negative</v>
      </c>
      <c r="AA60" t="str">
        <f>IF('Model output'!T59="","",IF('Model output'!T59="Not mentioned", "No", "Yes"))</f>
        <v/>
      </c>
      <c r="AB60" t="str">
        <f>IF(AA60&lt;&gt;"Yes","",IF(OR('Model output'!U59="",ISNUMBER(SEARCH("Not identified",'Model output'!U59))),"",'Model output'!U59))</f>
        <v/>
      </c>
      <c r="AC60" s="1" t="str">
        <f>IF(OR('Model output'!V59="", 'Model output'!V59="No", AND(ISERROR(SEARCH("Positive",'Model output'!V59)), ISNUMBER(SEARCH("Negative",'Model output'!V59))), AND(ISNUMBER(SEARCH("Uninvolved",'Model output'!V59)),NOT(ISNUMBER(SEARCH("margins involved",'Model output'!V59)))), ISNUMBER(SEARCH("not involved",'Model output'!V59)), ISNUMBER(SEARCH("None",'Model output'!V59)), ISNUMBER(SEARCH("Free",'Model output'!V59)), ISNUMBER(SEARCH("1 mm",'Model output'!V59)), ISNUMBER(SEARCH("0.1 CM",'Model output'!V59)), ISNUMBER(SEARCH("less than 0.2 mm",'Model output'!V59)), ISNUMBER(SEARCH("less than 0.5 mm",'Model output'!V59)), ISNUMBER(SEARCH("less than 1.0 mm",'Model output'!V59)), ISNUMBER(SEARCH("noted very close",'Model output'!V59)), ISNUMBER(SEARCH("abut",'Model output'!V59)), ISNUMBER(SEARCH("not mentioned",'Model output'!V59)), ISNUMBER(SEARCH("Cannot be assessed",'Model output'!V59)), ISNUMBER(SEARCH("Lymphocyte invasion - present",'Model output'!V59)), ISNUMBER(SEARCH("capsule",'Model output'!V59))), "negative", "positive")</f>
        <v>negative</v>
      </c>
      <c r="AE60" s="28" t="str" cm="1">
        <f t="array" aca="1" ref="AE60" ca="1">IF(OR(AC60="positive",Z60="positive",AND(OR(ISNUMBER(SEARCH("Follicular carcinoma",N60)),ISNUMBER(SEARCH("Follicular thyroid carcinoma",N60))),V60="extensive"),AND(AND(ISNUMBER(J60),J60&gt;0),AND(ISNUMBER(M60),M60&gt;3)),OR(H60="positive",AH60=1)),"high",IF(OR(ISNUMBER(SEARCH("lateral",G60,1)),ISNUMBER(SEARCH("positive",Y60,1)),ISNUMBER(SEARCH("tall",O60,1)),ISNUMBER(SEARCH("hobnail",O60,1)),ISNUMBER(SEARCH("cribriform",O60,1)),ISNUMBER(SEARCH("diffuse",O60,1)),ISNUMBER(SEARCH("columnar",O60,1)),ISNUMBER(SEARCH("solid",O60,1)),ISNUMBER(SEARCH("tall",N60,1)),ISNUMBER(SEARCH("hobnail",N60,1)),ISNUMBER(SEARCH("cribriform",N60,1)),ISNUMBER(SEARCH("diffuse",N60,1)),ISNUMBER(SEARCH("columnar",N60,1)),ISNUMBER(SEARCH("solid",N60,1)),AND(ISNUMBER(SEARCH("papillary",N60,1)),S60="positive"),AND(AND(ISNUMBER(J60),J60&gt;=5),M60=""),AND(AND(ISNUMBER(J60),J60&gt;=5),AND(ISNUMBER(M60),M60&gt;=1)),AND(ISNUMBER(SERACH("papillary",N60)),OR(Y60="positive",Z60="positive"), ISNUMBER(SEARCH("BRAF",AB60)))),"intermediate","low"))</f>
        <v>low</v>
      </c>
      <c r="AF60" s="29" t="str">
        <f t="shared" si="2"/>
        <v>2</v>
      </c>
      <c r="AG60" s="29" t="str">
        <f t="shared" si="3"/>
        <v>1a</v>
      </c>
      <c r="AH60" s="29" t="str">
        <f t="shared" si="11"/>
        <v>0</v>
      </c>
      <c r="AI60" s="35" t="str">
        <f t="shared" si="12"/>
        <v>II</v>
      </c>
      <c r="AJ60" s="32" t="s">
        <v>713</v>
      </c>
      <c r="AK60" s="34" t="s">
        <v>935</v>
      </c>
      <c r="AL60" s="34" t="s">
        <v>936</v>
      </c>
      <c r="AM60" s="34" t="s">
        <v>936</v>
      </c>
      <c r="AN60" s="34" t="s">
        <v>66</v>
      </c>
      <c r="AO60" s="32">
        <f t="shared" ca="1" si="4"/>
        <v>1</v>
      </c>
      <c r="AP60" s="34">
        <f t="shared" si="5"/>
        <v>1</v>
      </c>
      <c r="AQ60" s="34">
        <f t="shared" si="6"/>
        <v>0</v>
      </c>
      <c r="AR60" s="34">
        <f t="shared" si="7"/>
        <v>1</v>
      </c>
      <c r="AS60" s="35">
        <f t="shared" si="8"/>
        <v>0</v>
      </c>
    </row>
    <row r="61" spans="1:46">
      <c r="A61" t="str">
        <f>'Model output'!A60</f>
        <v>TCGA-DJ-A1QM</v>
      </c>
      <c r="B61" s="26">
        <v>42</v>
      </c>
      <c r="C61" s="1" t="str">
        <f>IF(OR(ISNUMBER(SEARCH("0",'Model output'!D60)), ISNUMBER(SEARCH("1",'Model output'!D60)), ISNUMBER(SEARCH("1a",'Model output'!D60)), ISNUMBER(SEARCH("1b",'Model output'!D60)), ISNUMBER(SEARCH("2",'Model output'!D60)), ISNUMBER(SEARCH("3",'Model output'!D60)), ISNUMBER(SEARCH("4a",'Model output'!D60)), ISNUMBER(SEARCH("4b",'Model output'!D60))), IF(ISNUMBER(SEARCH("pT",'Model output'!D60)),IF(OR(ISNUMBER(SEARCH("a",'Model output'!D60)),ISNUMBER(SEARCH("b",'Model output'!D60))),MID(SUBSTITUTE('Model output'!D60," ",""),SEARCH("pT",'Model output'!D60)+2,2),MID(SUBSTITUTE('Model output'!D60," ",""),SEARCH("pT",'Model output'!D60)+2,1)),IF(ISNUMBER(SEARCH("T",'Model output'!D60)),IF(OR(ISNUMBER(SEARCH("a",'Model output'!D60)),ISNUMBER(SEARCH("b",'Model output'!D60))),MID(SUBSTITUTE('Model output'!D60," ",""),SEARCH("T",'Model output'!D60)+1,2),MID(SUBSTITUTE('Model output'!D60," ",""),SEARCH("T",'Model output'!D60)+1,1)),SUBSTITUTE('Model output'!D60," ",""))),"")</f>
        <v>1</v>
      </c>
      <c r="D61" s="1" t="str">
        <f>IF(ISNUMBER(SEARCH("lymph node",'Model output'!E60)),"1", IF(AND('Model output'!E60&lt;&gt;"",ISNUMBER('Model output'!E60),'Model output'!E60&gt;0),"1",IF(OR(ISNUMBER(SEARCH("0",'Model output'!E60)), ISNUMBER(SEARCH("1",'Model output'!E60)), ISNUMBER(SEARCH("1a",'Model output'!E60)), ISNUMBER(SEARCH("1b",'Model output'!E60)), ISNUMBER(SEARCH("X",'Model output'!E60))), IF(ISNUMBER(SEARCH("pN",'Model output'!E60)),IF(OR(ISNUMBER(SEARCH("a",'Model output'!E60)),ISNUMBER(SEARCH("b",'Model output'!E60))),MID(SUBSTITUTE('Model output'!E60," ",""),SEARCH("pN",'Model output'!E60)+2,2),MID(SUBSTITUTE('Model output'!E60," ",""),SEARCH("pN",'Model output'!E60)+2,1)),IF(ISNUMBER(SEARCH("N",'Model output'!E60)),IF(OR(ISNUMBER(SEARCH("a",'Model output'!E60)),ISNUMBER(SEARCH("b",'Model output'!E60))),MID(SUBSTITUTE('Model output'!E60," ",""),SEARCH("N",'Model output'!E60)+1,2),MID(SUBSTITUTE('Model output'!E60," ",""),SEARCH("N",'Model output'!E60)+1,1)),SUBSTITUTE('Model output'!E60," ",""))),"")))</f>
        <v>0</v>
      </c>
      <c r="E61" s="1" t="str">
        <f>IF(OR(ISNUMBER(SEARCH("Not applicable",'Model output'!F60)), ISNUMBER(SEARCH("N/A",'Model output'!F60))),"0",IF(OR(ISNUMBER(SEARCH("0",'Model output'!F60)), ISNUMBER(SEARCH("1",'Model output'!F60)), ISNUMBER(SEARCH("X",'Model output'!F60))), IF(ISNUMBER(SEARCH("pM",'Model output'!F60)),MID(SUBSTITUTE('Model output'!F60," ",""),SEARCH("pM",'Model output'!F60)+2,1),IF(ISNUMBER(SEARCH("M",'Model output'!F60)),MID(SUBSTITUTE('Model output'!F60," ",""),SEARCH("M",'Model output'!F60)+1,1),SUBSTITUTE('Model output'!F60," ",""))),""))</f>
        <v>0</v>
      </c>
      <c r="F61" t="str">
        <f t="shared" si="9"/>
        <v>negative</v>
      </c>
      <c r="G61" t="str">
        <f>IF(OR('Model output'!G60="",AND(ISNUMBER('Model output'!J60),'Model output'!J60&lt;1)),"",IF(OR(ISNUMBER(SEARCH("lateral",'Model output'!G60)),ISNUMBER(SEARCH("cervical",'Model output'!G60)),ISNUMBER(SEARCH("jugular",'Model output'!G60)),ISNUMBER(SEARCH("left neck",'Model output'!G60)),ISNUMBER(SEARCH("left anterior neck",'Model output'!G60)),ISNUMBER(SEARCH("left posterior neck",'Model output'!G60)),ISNUMBER(SEARCH("right neck",'Model output'!G60)),ISNUMBER(SEARCH("right anterior neck",'Model output'!G60)),ISNUMBER(SEARCH("right posterior neck",'Model output'!G60)),AND(ISNUMBER(SEARCH("level",'Model output'!G60)),OR(,ISNUMBER(SEARCH("II",'Model output'!G60)),ISNUMBER(SEARCH("two",'Model output'!G60)),AND(ISNUMBER(SEARCH("2",'Model output'!G60)),NOT(ISNUMBER(SEARCH("1 of 2",'Model output'!G60)))),ISNUMBER(SEARCH("III",'Model output'!G60)),AND(ISNUMBER(SEARCH("three",'Model output'!G60)),NOT(ISNUMBER(SEARCH("#3 (three)",'Model output'!G60)))),AND(ISNUMBER(SEARCH("3",'Model output'!G60)),NOT(ISNUMBER(SEARCH("#3 (three)",'Model output'!G60)))),ISNUMBER(SEARCH("IV",'Model output'!G60)),ISNUMBER(SEARCH("four",'Model output'!G60)),ISNUMBER(SEARCH("4",'Model output'!G60)),ISNUMBER(SEARCH("V ",'Model output'!G60)),ISNUMBER(SEARCH("five",'Model output'!G60)),ISNUMBER(SEARCH("5",'Model output'!G60))))), "lateral", "central"))</f>
        <v/>
      </c>
      <c r="H61" t="str">
        <f>IF('Model output'!H60="","negative",IF(OR(ISNUMBER(SEARCH("lymph node",'Model output'!H60)),ISNUMBER(SEARCH("gland",'Model output'!H60)),ISNUMBER(SEARCH("lobe",'Model output'!H60)),ISNUMBER(SEARCH("isthmus",'Model output'!H60)),ISNUMBER(SEARCH("mediastinum",'Model output'!H60)),ISNUMBER(SEARCH("Not mentioned",'Model output'!H60)), ISNUMBER(SEARCH("Not applicable",'Model output'!H60)), ISNUMBER(SEARCH("paratracheal",'Model output'!H60)),ISNUMBER(SEARCH("fibroadipose tissue",'Model output'!H60)),ISNUMBER(SEARCH("thyroid node",'Model output'!H60)),ISNUMBER(SEARCH("skeletal muscle",'Model output'!H60)),ISNUMBER(SEARCH("right",'Model output'!H60)),ISNUMBER(SEARCH("left",'Model output'!H60)),ISNUMBER(SEARCH("Not specified",'Model output'!H60)),ISNUMBER(SEARCH("N/A",'Model output'!H60))),"negative","positive"))</f>
        <v>negative</v>
      </c>
      <c r="I61">
        <f>IF(OR('Model output'!I60="",'Model output'!I60="Not answered",'Model output'!I60="Not mentioned"),"",IF(ISNUMBER('Model output'!I60),'Model output'!I60,1))</f>
        <v>2</v>
      </c>
      <c r="J61">
        <f>IF(OR('Model output'!J60="",'Model output'!J60="Not answered",'Model output'!J60="Not mentioned"),"",IF(AND(ISNUMBER('Model output'!J60),'Model output'!J60&lt;=I61),'Model output'!J60,IF(AND(ISNUMBER('Model output'!J60), 'Model output'!J60&gt;=DATE(2024,1,1)), MIN(DAY('Model output'!J60), MONTH('Model output'!J60), YEAR('Model output'!J60)), IF(ISNUMBER(SEARCH("0/",'Model output'!J60)),0,IF(ISNUMBER(SEARCH("/",'Model output'!J60)), VALUE(LEFT('Model output'!J60, SEARCH("/",'Model output'!J60)-1)),1)))))</f>
        <v>0</v>
      </c>
      <c r="K61" t="str" cm="1">
        <f t="array" ref="K61">IF(COUNT(FIND({0,1,2,3,4,5,6,7,8,9},'Model output'!K60))&gt;0,'Model output'!K60,"")</f>
        <v/>
      </c>
      <c r="L61" s="8" t="str">
        <f t="shared" si="1"/>
        <v/>
      </c>
      <c r="M61" t="str" cm="1">
        <f t="array" ref="M61">IF(L61="","",IF(ISNUMBER(SEARCH("cm",L61)),MAX(VALUE(SUBSTITUTE(_xlfn.FILTERXML("&lt;t&gt;&lt;s&gt;"&amp;SUBSTITUTE(L61,",","&lt;/s&gt;&lt;s&gt;")&amp;"&lt;/s&gt;&lt;/t&gt;","//s"),"cm",""))),MAX(VALUE(SUBSTITUTE(_xlfn.FILTERXML("&lt;t&gt;&lt;s&gt;"&amp;SUBSTITUTE(L61,",","&lt;/s&gt;&lt;s&gt;")&amp;"&lt;/s&gt;&lt;/t&gt;","//s"),"mm","")))/10))</f>
        <v/>
      </c>
      <c r="N61" t="str">
        <f>IF('Model output'!L60="","",'Model output'!L60)</f>
        <v>papillary</v>
      </c>
      <c r="O61" t="str">
        <f>IF('Model output'!M60="","",'Model output'!M60)</f>
        <v>microcarcinoma with tall cell features</v>
      </c>
      <c r="P61" t="str">
        <f>IF('Model output'!N60="","",'Model output'!N60)</f>
        <v>0.7 cm</v>
      </c>
      <c r="Q61" t="str">
        <f t="shared" si="10"/>
        <v>0.7cm</v>
      </c>
      <c r="R61" cm="1">
        <f t="array" ref="R61">IF(Q61="","",IF(ISNUMBER(SEARCH("cm",Q61)),MAX(VALUE(SUBSTITUTE(_xlfn.FILTERXML("&lt;t&gt;&lt;s&gt;"&amp;SUBSTITUTE(Q61,",","&lt;/s&gt;&lt;s&gt;")&amp;"&lt;/s&gt;&lt;/t&gt;","//s"),"cm",""))),MAX(VALUE(SUBSTITUTE(_xlfn.FILTERXML("&lt;t&gt;&lt;s&gt;"&amp;SUBSTITUTE(Q61,",","&lt;/s&gt;&lt;s&gt;")&amp;"&lt;/s&gt;&lt;/t&gt;","//s"),"mm","")))/10))</f>
        <v>0.7</v>
      </c>
      <c r="S61" t="str">
        <f>IF(OR('Model output'!P60="",ISNUMBER(SEARCH("Not identified", 'Model output'!P60)),ISNUMBER(SEARCH("Absent",'Model output'!P60)),AND(ISNUMBER(SEARCH("No",'Model output'!P60)),NOT(ISNUMBER(SEARCH("diagnostic",'Model output'!P60)))),ISNUMBER(SEARCH("Negative",'Model output'!P60))),"negative","positive")</f>
        <v>negative</v>
      </c>
      <c r="T61">
        <f>IF('Model output'!O60="","",'Model output'!O60)</f>
        <v>1</v>
      </c>
      <c r="U61" t="str">
        <f>IF('Model output'!Q60&lt;&gt;"",'Model output'!Q60,IF('Classification result'!S61="positive",IF(ISNUMBER(SEARCH("single",'Model output'!P60)),1,IF(OR(ISNUMBER(SEARCH("&lt;4",'Model output'!P60)),ISNUMBER(SEARCH("&lt; 4",'Model output'!P60)),ISNUMBER(SEARCH("less than 4",'Model output'!P60))),"&lt;4",IF(OR(ISNUMBER(SEARCH("&gt;4",'Model output'!P60)),ISNUMBER(SEARCH("&gt; 4",'Model output'!P60)),ISNUMBER(SEARCH("4 or more",'Model output'!P60))),"&gt;4",""))), ""))</f>
        <v/>
      </c>
      <c r="V61" t="str">
        <f>IF(S61="negative","",IF(OR(ISNUMBER(SEARCH("Focal",'Model output'!P60)),'Classification result'!U61&lt;4,ISNUMBER(SEARCH("Focal",'Classification result'!U61)),ISNUMBER(SEARCH("&lt;4",'Classification result'!U61)),ISNUMBER(SEARCH("&lt; 4",'Classification result'!U61))),"minimal", IF(OR(ISNUMBER(SEARCH("Extensive",'Model output'!P60)),ISNUMBER(SEARCH("Extensive",'Classification result'!U61)),ISNUMBER(SEARCH("&gt;4",'Classification result'!U61)),ISNUMBER(SEARCH("&gt; 4",'Classification result'!U61)),ISNUMBER(SEARCH("4 or more",'Classification result'!U61))),"extensive","")))</f>
        <v/>
      </c>
      <c r="W61" t="str">
        <f>IF(OR('Model output'!R60="",ISNUMBER(SEARCH("Not identified", 'Model output'!R60)),ISNUMBER(SEARCH("Absent",'Model output'!R60)),ISNUMBER(SEARCH("No",'Model output'!R60)),ISNUMBER(SEARCH("Negative",'Model output'!R60)),ISNUMBER(SEARCH("None seen",'Model output'!R60)),ISNUMBER(SEARCH("Free",'Model output'!R60)),ISNUMBER(SEARCH("Cannot be assessed",'Model output'!R60))),"negative","positive")</f>
        <v>negative</v>
      </c>
      <c r="X61" s="15" t="str">
        <f>IF('Model output'!S60="","",'Model output'!S60)</f>
        <v>Not identified</v>
      </c>
      <c r="Y61" t="str">
        <f>IF(OR('Model output'!S60="",ISNUMBER(SEARCH("Absent",'Model output'!S60)),ISNUMBER(SEARCH("Not identified",'Model output'!S60)),AND(ISNUMBER(SEARCH("No",'Model output'!S60)),NOT(ISNUMBER(SEARCH("carcinoma",'Model output'!S60)))),ISNUMBER(SEARCH("confined to the thyroid",'Model output'!S60)),ISNUMBER(SEARCH("negative",'Model output'!S60))),"negative",IF(Z61="positive","gETE", "positive"))</f>
        <v>negative</v>
      </c>
      <c r="Z61" t="str">
        <f>IF(OR('Model output'!S60="",ISNUMBER(SEARCH("Absent",'Model output'!S60)),ISNUMBER(SEARCH("Not identified",'Model output'!S60)),ISNUMBER(SEARCH("No",'Model output'!S60)),ISNUMBER(SEARCH("Minimal",'Model output'!S60)),ISNUMBER(SEARCH("negative",'Model output'!S60))),"negative",IF(OR(ISNUMBER(SEARCH("extensive",X61)),ISNUMBER(SEARCH("skeletal muscle",X61)),ISNUMBER(SEARCH("larynx",X61)),ISNUMBER(SEARCH("trachea",X61)),ISNUMBER(SEARCH("esophagus",X61)),ISNUMBER(SEARCH("recurrent laryngeal nerve",X61))),"positive","negative"))</f>
        <v>negative</v>
      </c>
      <c r="AA61" t="str">
        <f>IF('Model output'!T60="","",IF('Model output'!T60="Not mentioned", "No", "Yes"))</f>
        <v/>
      </c>
      <c r="AB61" t="str">
        <f>IF(AA61&lt;&gt;"Yes","",IF(OR('Model output'!U60="",ISNUMBER(SEARCH("Not identified",'Model output'!U60))),"",'Model output'!U60))</f>
        <v/>
      </c>
      <c r="AC61" s="1" t="str">
        <f>IF(OR('Model output'!V60="", 'Model output'!V60="No", AND(ISERROR(SEARCH("Positive",'Model output'!V60)), ISNUMBER(SEARCH("Negative",'Model output'!V60))), AND(ISNUMBER(SEARCH("Uninvolved",'Model output'!V60)),NOT(ISNUMBER(SEARCH("margins involved",'Model output'!V60)))), ISNUMBER(SEARCH("not involved",'Model output'!V60)), ISNUMBER(SEARCH("None",'Model output'!V60)), ISNUMBER(SEARCH("Free",'Model output'!V60)), ISNUMBER(SEARCH("1 mm",'Model output'!V60)), ISNUMBER(SEARCH("0.1 CM",'Model output'!V60)), ISNUMBER(SEARCH("less than 0.2 mm",'Model output'!V60)), ISNUMBER(SEARCH("less than 0.5 mm",'Model output'!V60)), ISNUMBER(SEARCH("less than 1.0 mm",'Model output'!V60)), ISNUMBER(SEARCH("noted very close",'Model output'!V60)), ISNUMBER(SEARCH("abut",'Model output'!V60)), ISNUMBER(SEARCH("not mentioned",'Model output'!V60)), ISNUMBER(SEARCH("Cannot be assessed",'Model output'!V60)), ISNUMBER(SEARCH("Lymphocyte invasion - present",'Model output'!V60)), ISNUMBER(SEARCH("capsule",'Model output'!V60))), "negative", "positive")</f>
        <v>negative</v>
      </c>
      <c r="AE61" s="28" t="str" cm="1">
        <f t="array" aca="1" ref="AE61" ca="1">IF(OR(AC61="positive",Z61="positive",AND(OR(ISNUMBER(SEARCH("Follicular carcinoma",N61)),ISNUMBER(SEARCH("Follicular thyroid carcinoma",N61))),V61="extensive"),AND(AND(ISNUMBER(J61),J61&gt;0),AND(ISNUMBER(M61),M61&gt;3)),OR(H61="positive",AH61=1)),"high",IF(OR(ISNUMBER(SEARCH("lateral",G61,1)),ISNUMBER(SEARCH("positive",Y61,1)),ISNUMBER(SEARCH("tall",O61,1)),ISNUMBER(SEARCH("hobnail",O61,1)),ISNUMBER(SEARCH("cribriform",O61,1)),ISNUMBER(SEARCH("diffuse",O61,1)),ISNUMBER(SEARCH("columnar",O61,1)),ISNUMBER(SEARCH("solid",O61,1)),ISNUMBER(SEARCH("tall",N61,1)),ISNUMBER(SEARCH("hobnail",N61,1)),ISNUMBER(SEARCH("cribriform",N61,1)),ISNUMBER(SEARCH("diffuse",N61,1)),ISNUMBER(SEARCH("columnar",N61,1)),ISNUMBER(SEARCH("solid",N61,1)),AND(ISNUMBER(SEARCH("papillary",N61,1)),S61="positive"),AND(AND(ISNUMBER(J61),J61&gt;=5),M61=""),AND(AND(ISNUMBER(J61),J61&gt;=5),AND(ISNUMBER(M61),M61&gt;=1)),AND(ISNUMBER(SERACH("papillary",N61)),OR(Y61="positive",Z61="positive"), ISNUMBER(SEARCH("BRAF",AB61)))),"intermediate","low"))</f>
        <v>intermediate</v>
      </c>
      <c r="AF61" s="29" t="str">
        <f t="shared" si="2"/>
        <v>1a</v>
      </c>
      <c r="AG61" s="29" t="str">
        <f t="shared" si="3"/>
        <v>0</v>
      </c>
      <c r="AH61" s="29" t="str">
        <f t="shared" si="11"/>
        <v>0</v>
      </c>
      <c r="AI61" s="35" t="str">
        <f t="shared" si="12"/>
        <v>I</v>
      </c>
      <c r="AJ61" s="32" t="s">
        <v>714</v>
      </c>
      <c r="AK61" s="34" t="s">
        <v>617</v>
      </c>
      <c r="AL61" s="34" t="s">
        <v>933</v>
      </c>
      <c r="AM61" s="34" t="s">
        <v>936</v>
      </c>
      <c r="AN61" s="34" t="s">
        <v>66</v>
      </c>
      <c r="AO61" s="32">
        <f t="shared" ca="1" si="4"/>
        <v>1</v>
      </c>
      <c r="AP61" s="34">
        <f t="shared" si="5"/>
        <v>1</v>
      </c>
      <c r="AQ61" s="34">
        <f t="shared" si="6"/>
        <v>1</v>
      </c>
      <c r="AR61" s="34">
        <f t="shared" si="7"/>
        <v>1</v>
      </c>
      <c r="AS61" s="35">
        <f t="shared" si="8"/>
        <v>1</v>
      </c>
    </row>
    <row r="62" spans="1:46">
      <c r="A62" t="str">
        <f>'Model output'!A61</f>
        <v>TCGA-DJ-A1QN</v>
      </c>
      <c r="B62" s="26">
        <v>42</v>
      </c>
      <c r="C62" s="1" t="str">
        <f>IF(OR(ISNUMBER(SEARCH("0",'Model output'!D61)), ISNUMBER(SEARCH("1",'Model output'!D61)), ISNUMBER(SEARCH("1a",'Model output'!D61)), ISNUMBER(SEARCH("1b",'Model output'!D61)), ISNUMBER(SEARCH("2",'Model output'!D61)), ISNUMBER(SEARCH("3",'Model output'!D61)), ISNUMBER(SEARCH("4a",'Model output'!D61)), ISNUMBER(SEARCH("4b",'Model output'!D61))), IF(ISNUMBER(SEARCH("pT",'Model output'!D61)),IF(OR(ISNUMBER(SEARCH("a",'Model output'!D61)),ISNUMBER(SEARCH("b",'Model output'!D61))),MID(SUBSTITUTE('Model output'!D61," ",""),SEARCH("pT",'Model output'!D61)+2,2),MID(SUBSTITUTE('Model output'!D61," ",""),SEARCH("pT",'Model output'!D61)+2,1)),IF(ISNUMBER(SEARCH("T",'Model output'!D61)),IF(OR(ISNUMBER(SEARCH("a",'Model output'!D61)),ISNUMBER(SEARCH("b",'Model output'!D61))),MID(SUBSTITUTE('Model output'!D61," ",""),SEARCH("T",'Model output'!D61)+1,2),MID(SUBSTITUTE('Model output'!D61," ",""),SEARCH("T",'Model output'!D61)+1,1)),SUBSTITUTE('Model output'!D61," ",""))),"")</f>
        <v>1</v>
      </c>
      <c r="D62" s="1" t="str">
        <f>IF(ISNUMBER(SEARCH("lymph node",'Model output'!E61)),"1", IF(AND('Model output'!E61&lt;&gt;"",ISNUMBER('Model output'!E61),'Model output'!E61&gt;0),"1",IF(OR(ISNUMBER(SEARCH("0",'Model output'!E61)), ISNUMBER(SEARCH("1",'Model output'!E61)), ISNUMBER(SEARCH("1a",'Model output'!E61)), ISNUMBER(SEARCH("1b",'Model output'!E61)), ISNUMBER(SEARCH("X",'Model output'!E61))), IF(ISNUMBER(SEARCH("pN",'Model output'!E61)),IF(OR(ISNUMBER(SEARCH("a",'Model output'!E61)),ISNUMBER(SEARCH("b",'Model output'!E61))),MID(SUBSTITUTE('Model output'!E61," ",""),SEARCH("pN",'Model output'!E61)+2,2),MID(SUBSTITUTE('Model output'!E61," ",""),SEARCH("pN",'Model output'!E61)+2,1)),IF(ISNUMBER(SEARCH("N",'Model output'!E61)),IF(OR(ISNUMBER(SEARCH("a",'Model output'!E61)),ISNUMBER(SEARCH("b",'Model output'!E61))),MID(SUBSTITUTE('Model output'!E61," ",""),SEARCH("N",'Model output'!E61)+1,2),MID(SUBSTITUTE('Model output'!E61," ",""),SEARCH("N",'Model output'!E61)+1,1)),SUBSTITUTE('Model output'!E61," ",""))),"")))</f>
        <v>X</v>
      </c>
      <c r="E62" s="1" t="str">
        <f>IF(OR(ISNUMBER(SEARCH("Not applicable",'Model output'!F61)), ISNUMBER(SEARCH("N/A",'Model output'!F61))),"0",IF(OR(ISNUMBER(SEARCH("0",'Model output'!F61)), ISNUMBER(SEARCH("1",'Model output'!F61)), ISNUMBER(SEARCH("X",'Model output'!F61))), IF(ISNUMBER(SEARCH("pM",'Model output'!F61)),MID(SUBSTITUTE('Model output'!F61," ",""),SEARCH("pM",'Model output'!F61)+2,1),IF(ISNUMBER(SEARCH("M",'Model output'!F61)),MID(SUBSTITUTE('Model output'!F61," ",""),SEARCH("M",'Model output'!F61)+1,1),SUBSTITUTE('Model output'!F61," ",""))),""))</f>
        <v>0</v>
      </c>
      <c r="F62" t="str">
        <f t="shared" si="9"/>
        <v>negative</v>
      </c>
      <c r="G62" t="str">
        <f>IF(OR('Model output'!G61="",AND(ISNUMBER('Model output'!J61),'Model output'!J61&lt;1)),"",IF(OR(ISNUMBER(SEARCH("lateral",'Model output'!G61)),ISNUMBER(SEARCH("cervical",'Model output'!G61)),ISNUMBER(SEARCH("jugular",'Model output'!G61)),ISNUMBER(SEARCH("left neck",'Model output'!G61)),ISNUMBER(SEARCH("left anterior neck",'Model output'!G61)),ISNUMBER(SEARCH("left posterior neck",'Model output'!G61)),ISNUMBER(SEARCH("right neck",'Model output'!G61)),ISNUMBER(SEARCH("right anterior neck",'Model output'!G61)),ISNUMBER(SEARCH("right posterior neck",'Model output'!G61)),AND(ISNUMBER(SEARCH("level",'Model output'!G61)),OR(,ISNUMBER(SEARCH("II",'Model output'!G61)),ISNUMBER(SEARCH("two",'Model output'!G61)),AND(ISNUMBER(SEARCH("2",'Model output'!G61)),NOT(ISNUMBER(SEARCH("1 of 2",'Model output'!G61)))),ISNUMBER(SEARCH("III",'Model output'!G61)),AND(ISNUMBER(SEARCH("three",'Model output'!G61)),NOT(ISNUMBER(SEARCH("#3 (three)",'Model output'!G61)))),AND(ISNUMBER(SEARCH("3",'Model output'!G61)),NOT(ISNUMBER(SEARCH("#3 (three)",'Model output'!G61)))),ISNUMBER(SEARCH("IV",'Model output'!G61)),ISNUMBER(SEARCH("four",'Model output'!G61)),ISNUMBER(SEARCH("4",'Model output'!G61)),ISNUMBER(SEARCH("V ",'Model output'!G61)),ISNUMBER(SEARCH("five",'Model output'!G61)),ISNUMBER(SEARCH("5",'Model output'!G61))))), "lateral", "central"))</f>
        <v/>
      </c>
      <c r="H62" t="str">
        <f>IF('Model output'!H61="","negative",IF(OR(ISNUMBER(SEARCH("lymph node",'Model output'!H61)),ISNUMBER(SEARCH("gland",'Model output'!H61)),ISNUMBER(SEARCH("lobe",'Model output'!H61)),ISNUMBER(SEARCH("isthmus",'Model output'!H61)),ISNUMBER(SEARCH("mediastinum",'Model output'!H61)),ISNUMBER(SEARCH("Not mentioned",'Model output'!H61)), ISNUMBER(SEARCH("Not applicable",'Model output'!H61)), ISNUMBER(SEARCH("paratracheal",'Model output'!H61)),ISNUMBER(SEARCH("fibroadipose tissue",'Model output'!H61)),ISNUMBER(SEARCH("thyroid node",'Model output'!H61)),ISNUMBER(SEARCH("skeletal muscle",'Model output'!H61)),ISNUMBER(SEARCH("right",'Model output'!H61)),ISNUMBER(SEARCH("left",'Model output'!H61)),ISNUMBER(SEARCH("Not specified",'Model output'!H61)),ISNUMBER(SEARCH("N/A",'Model output'!H61))),"negative","positive"))</f>
        <v>negative</v>
      </c>
      <c r="I62">
        <f>IF(OR('Model output'!I61="",'Model output'!I61="Not answered",'Model output'!I61="Not mentioned"),"",IF(ISNUMBER('Model output'!I61),'Model output'!I61,1))</f>
        <v>3</v>
      </c>
      <c r="J62">
        <f>IF(OR('Model output'!J61="",'Model output'!J61="Not answered",'Model output'!J61="Not mentioned"),"",IF(AND(ISNUMBER('Model output'!J61),'Model output'!J61&lt;=I62),'Model output'!J61,IF(AND(ISNUMBER('Model output'!J61), 'Model output'!J61&gt;=DATE(2024,1,1)), MIN(DAY('Model output'!J61), MONTH('Model output'!J61), YEAR('Model output'!J61)), IF(ISNUMBER(SEARCH("0/",'Model output'!J61)),0,IF(ISNUMBER(SEARCH("/",'Model output'!J61)), VALUE(LEFT('Model output'!J61, SEARCH("/",'Model output'!J61)-1)),1)))))</f>
        <v>0</v>
      </c>
      <c r="K62" t="str" cm="1">
        <f t="array" ref="K62">IF(COUNT(FIND({0,1,2,3,4,5,6,7,8,9},'Model output'!K61))&gt;0,'Model output'!K61,"")</f>
        <v/>
      </c>
      <c r="L62" s="8" t="str">
        <f t="shared" si="1"/>
        <v/>
      </c>
      <c r="M62" t="str" cm="1">
        <f t="array" ref="M62">IF(L62="","",IF(ISNUMBER(SEARCH("cm",L62)),MAX(VALUE(SUBSTITUTE(_xlfn.FILTERXML("&lt;t&gt;&lt;s&gt;"&amp;SUBSTITUTE(L62,",","&lt;/s&gt;&lt;s&gt;")&amp;"&lt;/s&gt;&lt;/t&gt;","//s"),"cm",""))),MAX(VALUE(SUBSTITUTE(_xlfn.FILTERXML("&lt;t&gt;&lt;s&gt;"&amp;SUBSTITUTE(L62,",","&lt;/s&gt;&lt;s&gt;")&amp;"&lt;/s&gt;&lt;/t&gt;","//s"),"mm","")))/10))</f>
        <v/>
      </c>
      <c r="N62" t="str">
        <f>IF('Model output'!L61="","",'Model output'!L61)</f>
        <v>papillary</v>
      </c>
      <c r="O62" t="str">
        <f>IF('Model output'!M61="","",'Model output'!M61)</f>
        <v>classical, follicular, microcarcinoma</v>
      </c>
      <c r="P62" t="str">
        <f>IF('Model output'!N61="","",'Model output'!N61)</f>
        <v>0.1 cm</v>
      </c>
      <c r="Q62" t="str">
        <f t="shared" si="10"/>
        <v>0.1cm</v>
      </c>
      <c r="R62" cm="1">
        <f t="array" ref="R62">IF(Q62="","",IF(ISNUMBER(SEARCH("cm",Q62)),MAX(VALUE(SUBSTITUTE(_xlfn.FILTERXML("&lt;t&gt;&lt;s&gt;"&amp;SUBSTITUTE(Q62,",","&lt;/s&gt;&lt;s&gt;")&amp;"&lt;/s&gt;&lt;/t&gt;","//s"),"cm",""))),MAX(VALUE(SUBSTITUTE(_xlfn.FILTERXML("&lt;t&gt;&lt;s&gt;"&amp;SUBSTITUTE(Q62,",","&lt;/s&gt;&lt;s&gt;")&amp;"&lt;/s&gt;&lt;/t&gt;","//s"),"mm","")))/10))</f>
        <v>0.1</v>
      </c>
      <c r="S62" t="str">
        <f>IF(OR('Model output'!P61="",ISNUMBER(SEARCH("Not identified", 'Model output'!P61)),ISNUMBER(SEARCH("Absent",'Model output'!P61)),AND(ISNUMBER(SEARCH("No",'Model output'!P61)),NOT(ISNUMBER(SEARCH("diagnostic",'Model output'!P61)))),ISNUMBER(SEARCH("Negative",'Model output'!P61))),"negative","positive")</f>
        <v>negative</v>
      </c>
      <c r="T62">
        <f>IF('Model output'!O61="","",'Model output'!O61)</f>
        <v>3</v>
      </c>
      <c r="U62" t="str">
        <f>IF('Model output'!Q61&lt;&gt;"",'Model output'!Q61,IF('Classification result'!S62="positive",IF(ISNUMBER(SEARCH("single",'Model output'!P61)),1,IF(OR(ISNUMBER(SEARCH("&lt;4",'Model output'!P61)),ISNUMBER(SEARCH("&lt; 4",'Model output'!P61)),ISNUMBER(SEARCH("less than 4",'Model output'!P61))),"&lt;4",IF(OR(ISNUMBER(SEARCH("&gt;4",'Model output'!P61)),ISNUMBER(SEARCH("&gt; 4",'Model output'!P61)),ISNUMBER(SEARCH("4 or more",'Model output'!P61))),"&gt;4",""))), ""))</f>
        <v/>
      </c>
      <c r="V62" t="str">
        <f>IF(S62="negative","",IF(OR(ISNUMBER(SEARCH("Focal",'Model output'!P61)),'Classification result'!U62&lt;4,ISNUMBER(SEARCH("Focal",'Classification result'!U62)),ISNUMBER(SEARCH("&lt;4",'Classification result'!U62)),ISNUMBER(SEARCH("&lt; 4",'Classification result'!U62))),"minimal", IF(OR(ISNUMBER(SEARCH("Extensive",'Model output'!P61)),ISNUMBER(SEARCH("Extensive",'Classification result'!U62)),ISNUMBER(SEARCH("&gt;4",'Classification result'!U62)),ISNUMBER(SEARCH("&gt; 4",'Classification result'!U62)),ISNUMBER(SEARCH("4 or more",'Classification result'!U62))),"extensive","")))</f>
        <v/>
      </c>
      <c r="W62" t="str">
        <f>IF(OR('Model output'!R61="",ISNUMBER(SEARCH("Not identified", 'Model output'!R61)),ISNUMBER(SEARCH("Absent",'Model output'!R61)),ISNUMBER(SEARCH("No",'Model output'!R61)),ISNUMBER(SEARCH("Negative",'Model output'!R61)),ISNUMBER(SEARCH("None seen",'Model output'!R61)),ISNUMBER(SEARCH("Free",'Model output'!R61)),ISNUMBER(SEARCH("Cannot be assessed",'Model output'!R61))),"negative","positive")</f>
        <v>positive</v>
      </c>
      <c r="X62" s="15" t="str">
        <f>IF('Model output'!S61="","",'Model output'!S61)</f>
        <v>Not identified</v>
      </c>
      <c r="Y62" t="str">
        <f>IF(OR('Model output'!S61="",ISNUMBER(SEARCH("Absent",'Model output'!S61)),ISNUMBER(SEARCH("Not identified",'Model output'!S61)),AND(ISNUMBER(SEARCH("No",'Model output'!S61)),NOT(ISNUMBER(SEARCH("carcinoma",'Model output'!S61)))),ISNUMBER(SEARCH("confined to the thyroid",'Model output'!S61)),ISNUMBER(SEARCH("negative",'Model output'!S61))),"negative",IF(Z62="positive","gETE", "positive"))</f>
        <v>negative</v>
      </c>
      <c r="Z62" t="str">
        <f>IF(OR('Model output'!S61="",ISNUMBER(SEARCH("Absent",'Model output'!S61)),ISNUMBER(SEARCH("Not identified",'Model output'!S61)),ISNUMBER(SEARCH("No",'Model output'!S61)),ISNUMBER(SEARCH("Minimal",'Model output'!S61)),ISNUMBER(SEARCH("negative",'Model output'!S61))),"negative",IF(OR(ISNUMBER(SEARCH("extensive",X62)),ISNUMBER(SEARCH("skeletal muscle",X62)),ISNUMBER(SEARCH("larynx",X62)),ISNUMBER(SEARCH("trachea",X62)),ISNUMBER(SEARCH("esophagus",X62)),ISNUMBER(SEARCH("recurrent laryngeal nerve",X62))),"positive","negative"))</f>
        <v>negative</v>
      </c>
      <c r="AA62" t="str">
        <f>IF('Model output'!T61="","",IF('Model output'!T61="Not mentioned", "No", "Yes"))</f>
        <v/>
      </c>
      <c r="AB62" t="str">
        <f>IF(AA62&lt;&gt;"Yes","",IF(OR('Model output'!U61="",ISNUMBER(SEARCH("Not identified",'Model output'!U61))),"",'Model output'!U61))</f>
        <v/>
      </c>
      <c r="AC62" s="1" t="str">
        <f>IF(OR('Model output'!V61="", 'Model output'!V61="No", AND(ISERROR(SEARCH("Positive",'Model output'!V61)), ISNUMBER(SEARCH("Negative",'Model output'!V61))), AND(ISNUMBER(SEARCH("Uninvolved",'Model output'!V61)),NOT(ISNUMBER(SEARCH("margins involved",'Model output'!V61)))), ISNUMBER(SEARCH("not involved",'Model output'!V61)), ISNUMBER(SEARCH("None",'Model output'!V61)), ISNUMBER(SEARCH("Free",'Model output'!V61)), ISNUMBER(SEARCH("1 mm",'Model output'!V61)), ISNUMBER(SEARCH("0.1 CM",'Model output'!V61)), ISNUMBER(SEARCH("less than 0.2 mm",'Model output'!V61)), ISNUMBER(SEARCH("less than 0.5 mm",'Model output'!V61)), ISNUMBER(SEARCH("less than 1.0 mm",'Model output'!V61)), ISNUMBER(SEARCH("noted very close",'Model output'!V61)), ISNUMBER(SEARCH("abut",'Model output'!V61)), ISNUMBER(SEARCH("not mentioned",'Model output'!V61)), ISNUMBER(SEARCH("Cannot be assessed",'Model output'!V61)), ISNUMBER(SEARCH("Lymphocyte invasion - present",'Model output'!V61)), ISNUMBER(SEARCH("capsule",'Model output'!V61))), "negative", "positive")</f>
        <v>negative</v>
      </c>
      <c r="AE62" s="28" t="str" cm="1">
        <f t="array" aca="1" ref="AE62" ca="1">IF(OR(AC62="positive",Z62="positive",AND(OR(ISNUMBER(SEARCH("Follicular carcinoma",N62)),ISNUMBER(SEARCH("Follicular thyroid carcinoma",N62))),V62="extensive"),AND(AND(ISNUMBER(J62),J62&gt;0),AND(ISNUMBER(M62),M62&gt;3)),OR(H62="positive",AH62=1)),"high",IF(OR(ISNUMBER(SEARCH("lateral",G62,1)),ISNUMBER(SEARCH("positive",Y62,1)),ISNUMBER(SEARCH("tall",O62,1)),ISNUMBER(SEARCH("hobnail",O62,1)),ISNUMBER(SEARCH("cribriform",O62,1)),ISNUMBER(SEARCH("diffuse",O62,1)),ISNUMBER(SEARCH("columnar",O62,1)),ISNUMBER(SEARCH("solid",O62,1)),ISNUMBER(SEARCH("tall",N62,1)),ISNUMBER(SEARCH("hobnail",N62,1)),ISNUMBER(SEARCH("cribriform",N62,1)),ISNUMBER(SEARCH("diffuse",N62,1)),ISNUMBER(SEARCH("columnar",N62,1)),ISNUMBER(SEARCH("solid",N62,1)),AND(ISNUMBER(SEARCH("papillary",N62,1)),S62="positive"),AND(AND(ISNUMBER(J62),J62&gt;=5),M62=""),AND(AND(ISNUMBER(J62),J62&gt;=5),AND(ISNUMBER(M62),M62&gt;=1)),AND(ISNUMBER(SERACH("papillary",N62)),OR(Y62="positive",Z62="positive"), ISNUMBER(SEARCH("BRAF",AB62)))),"intermediate","low"))</f>
        <v>low</v>
      </c>
      <c r="AF62" s="29" t="str">
        <f t="shared" si="2"/>
        <v>1a</v>
      </c>
      <c r="AG62" s="29" t="str">
        <f t="shared" si="3"/>
        <v>0</v>
      </c>
      <c r="AH62" s="29" t="str">
        <f t="shared" si="11"/>
        <v>0</v>
      </c>
      <c r="AI62" s="35" t="str">
        <f t="shared" si="12"/>
        <v>I</v>
      </c>
      <c r="AJ62" s="32" t="s">
        <v>713</v>
      </c>
      <c r="AK62" s="34" t="s">
        <v>932</v>
      </c>
      <c r="AL62" s="34" t="s">
        <v>936</v>
      </c>
      <c r="AM62" s="34" t="s">
        <v>936</v>
      </c>
      <c r="AN62" s="34" t="s">
        <v>66</v>
      </c>
      <c r="AO62" s="32">
        <f t="shared" ca="1" si="4"/>
        <v>1</v>
      </c>
      <c r="AP62" s="34">
        <f t="shared" si="5"/>
        <v>0</v>
      </c>
      <c r="AQ62" s="34">
        <f t="shared" si="6"/>
        <v>1</v>
      </c>
      <c r="AR62" s="34">
        <f t="shared" si="7"/>
        <v>1</v>
      </c>
      <c r="AS62" s="35">
        <f t="shared" si="8"/>
        <v>1</v>
      </c>
    </row>
    <row r="63" spans="1:46">
      <c r="A63" t="str">
        <f>'Model output'!A62</f>
        <v>TCGA-DJ-A1QO</v>
      </c>
      <c r="B63" s="26">
        <v>69</v>
      </c>
      <c r="C63" s="1" t="str">
        <f>IF(OR(ISNUMBER(SEARCH("0",'Model output'!D62)), ISNUMBER(SEARCH("1",'Model output'!D62)), ISNUMBER(SEARCH("1a",'Model output'!D62)), ISNUMBER(SEARCH("1b",'Model output'!D62)), ISNUMBER(SEARCH("2",'Model output'!D62)), ISNUMBER(SEARCH("3",'Model output'!D62)), ISNUMBER(SEARCH("4a",'Model output'!D62)), ISNUMBER(SEARCH("4b",'Model output'!D62))), IF(ISNUMBER(SEARCH("pT",'Model output'!D62)),IF(OR(ISNUMBER(SEARCH("a",'Model output'!D62)),ISNUMBER(SEARCH("b",'Model output'!D62))),MID(SUBSTITUTE('Model output'!D62," ",""),SEARCH("pT",'Model output'!D62)+2,2),MID(SUBSTITUTE('Model output'!D62," ",""),SEARCH("pT",'Model output'!D62)+2,1)),IF(ISNUMBER(SEARCH("T",'Model output'!D62)),IF(OR(ISNUMBER(SEARCH("a",'Model output'!D62)),ISNUMBER(SEARCH("b",'Model output'!D62))),MID(SUBSTITUTE('Model output'!D62," ",""),SEARCH("T",'Model output'!D62)+1,2),MID(SUBSTITUTE('Model output'!D62," ",""),SEARCH("T",'Model output'!D62)+1,1)),SUBSTITUTE('Model output'!D62," ",""))),"")</f>
        <v>2</v>
      </c>
      <c r="D63" s="1" t="str">
        <f>IF(ISNUMBER(SEARCH("lymph node",'Model output'!E62)),"1", IF(AND('Model output'!E62&lt;&gt;"",ISNUMBER('Model output'!E62),'Model output'!E62&gt;0),"1",IF(OR(ISNUMBER(SEARCH("0",'Model output'!E62)), ISNUMBER(SEARCH("1",'Model output'!E62)), ISNUMBER(SEARCH("1a",'Model output'!E62)), ISNUMBER(SEARCH("1b",'Model output'!E62)), ISNUMBER(SEARCH("X",'Model output'!E62))), IF(ISNUMBER(SEARCH("pN",'Model output'!E62)),IF(OR(ISNUMBER(SEARCH("a",'Model output'!E62)),ISNUMBER(SEARCH("b",'Model output'!E62))),MID(SUBSTITUTE('Model output'!E62," ",""),SEARCH("pN",'Model output'!E62)+2,2),MID(SUBSTITUTE('Model output'!E62," ",""),SEARCH("pN",'Model output'!E62)+2,1)),IF(ISNUMBER(SEARCH("N",'Model output'!E62)),IF(OR(ISNUMBER(SEARCH("a",'Model output'!E62)),ISNUMBER(SEARCH("b",'Model output'!E62))),MID(SUBSTITUTE('Model output'!E62," ",""),SEARCH("N",'Model output'!E62)+1,2),MID(SUBSTITUTE('Model output'!E62," ",""),SEARCH("N",'Model output'!E62)+1,1)),SUBSTITUTE('Model output'!E62," ",""))),"")))</f>
        <v>X</v>
      </c>
      <c r="E63" s="1" t="str">
        <f>IF(OR(ISNUMBER(SEARCH("Not applicable",'Model output'!F62)), ISNUMBER(SEARCH("N/A",'Model output'!F62))),"0",IF(OR(ISNUMBER(SEARCH("0",'Model output'!F62)), ISNUMBER(SEARCH("1",'Model output'!F62)), ISNUMBER(SEARCH("X",'Model output'!F62))), IF(ISNUMBER(SEARCH("pM",'Model output'!F62)),MID(SUBSTITUTE('Model output'!F62," ",""),SEARCH("pM",'Model output'!F62)+2,1),IF(ISNUMBER(SEARCH("M",'Model output'!F62)),MID(SUBSTITUTE('Model output'!F62," ",""),SEARCH("M",'Model output'!F62)+1,1),SUBSTITUTE('Model output'!F62," ",""))),""))</f>
        <v>X</v>
      </c>
      <c r="F63" t="str">
        <f t="shared" si="9"/>
        <v>negative</v>
      </c>
      <c r="G63" t="str">
        <f>IF(OR('Model output'!G62="",AND(ISNUMBER('Model output'!J62),'Model output'!J62&lt;1)),"",IF(OR(ISNUMBER(SEARCH("lateral",'Model output'!G62)),ISNUMBER(SEARCH("cervical",'Model output'!G62)),ISNUMBER(SEARCH("jugular",'Model output'!G62)),ISNUMBER(SEARCH("left neck",'Model output'!G62)),ISNUMBER(SEARCH("left anterior neck",'Model output'!G62)),ISNUMBER(SEARCH("left posterior neck",'Model output'!G62)),ISNUMBER(SEARCH("right neck",'Model output'!G62)),ISNUMBER(SEARCH("right anterior neck",'Model output'!G62)),ISNUMBER(SEARCH("right posterior neck",'Model output'!G62)),AND(ISNUMBER(SEARCH("level",'Model output'!G62)),OR(,ISNUMBER(SEARCH("II",'Model output'!G62)),ISNUMBER(SEARCH("two",'Model output'!G62)),AND(ISNUMBER(SEARCH("2",'Model output'!G62)),NOT(ISNUMBER(SEARCH("1 of 2",'Model output'!G62)))),ISNUMBER(SEARCH("III",'Model output'!G62)),AND(ISNUMBER(SEARCH("three",'Model output'!G62)),NOT(ISNUMBER(SEARCH("#3 (three)",'Model output'!G62)))),AND(ISNUMBER(SEARCH("3",'Model output'!G62)),NOT(ISNUMBER(SEARCH("#3 (three)",'Model output'!G62)))),ISNUMBER(SEARCH("IV",'Model output'!G62)),ISNUMBER(SEARCH("four",'Model output'!G62)),ISNUMBER(SEARCH("4",'Model output'!G62)),ISNUMBER(SEARCH("V ",'Model output'!G62)),ISNUMBER(SEARCH("five",'Model output'!G62)),ISNUMBER(SEARCH("5",'Model output'!G62))))), "lateral", "central"))</f>
        <v/>
      </c>
      <c r="H63" t="str">
        <f>IF('Model output'!H62="","negative",IF(OR(ISNUMBER(SEARCH("lymph node",'Model output'!H62)),ISNUMBER(SEARCH("gland",'Model output'!H62)),ISNUMBER(SEARCH("lobe",'Model output'!H62)),ISNUMBER(SEARCH("isthmus",'Model output'!H62)),ISNUMBER(SEARCH("mediastinum",'Model output'!H62)),ISNUMBER(SEARCH("Not mentioned",'Model output'!H62)), ISNUMBER(SEARCH("Not applicable",'Model output'!H62)), ISNUMBER(SEARCH("paratracheal",'Model output'!H62)),ISNUMBER(SEARCH("fibroadipose tissue",'Model output'!H62)),ISNUMBER(SEARCH("thyroid node",'Model output'!H62)),ISNUMBER(SEARCH("skeletal muscle",'Model output'!H62)),ISNUMBER(SEARCH("right",'Model output'!H62)),ISNUMBER(SEARCH("left",'Model output'!H62)),ISNUMBER(SEARCH("Not specified",'Model output'!H62)),ISNUMBER(SEARCH("N/A",'Model output'!H62))),"negative","positive"))</f>
        <v>negative</v>
      </c>
      <c r="I63">
        <f>IF(OR('Model output'!I62="",'Model output'!I62="Not answered",'Model output'!I62="Not mentioned"),"",IF(ISNUMBER('Model output'!I62),'Model output'!I62,1))</f>
        <v>0</v>
      </c>
      <c r="J63">
        <f>IF(OR('Model output'!J62="",'Model output'!J62="Not answered",'Model output'!J62="Not mentioned"),"",IF(AND(ISNUMBER('Model output'!J62),'Model output'!J62&lt;=I63),'Model output'!J62,IF(AND(ISNUMBER('Model output'!J62), 'Model output'!J62&gt;=DATE(2024,1,1)), MIN(DAY('Model output'!J62), MONTH('Model output'!J62), YEAR('Model output'!J62)), IF(ISNUMBER(SEARCH("0/",'Model output'!J62)),0,IF(ISNUMBER(SEARCH("/",'Model output'!J62)), VALUE(LEFT('Model output'!J62, SEARCH("/",'Model output'!J62)-1)),1)))))</f>
        <v>0</v>
      </c>
      <c r="K63" t="str" cm="1">
        <f t="array" ref="K63">IF(COUNT(FIND({0,1,2,3,4,5,6,7,8,9},'Model output'!K62))&gt;0,'Model output'!K62,"")</f>
        <v/>
      </c>
      <c r="L63" s="8" t="str">
        <f t="shared" si="1"/>
        <v/>
      </c>
      <c r="M63" t="str" cm="1">
        <f t="array" ref="M63">IF(L63="","",IF(ISNUMBER(SEARCH("cm",L63)),MAX(VALUE(SUBSTITUTE(_xlfn.FILTERXML("&lt;t&gt;&lt;s&gt;"&amp;SUBSTITUTE(L63,",","&lt;/s&gt;&lt;s&gt;")&amp;"&lt;/s&gt;&lt;/t&gt;","//s"),"cm",""))),MAX(VALUE(SUBSTITUTE(_xlfn.FILTERXML("&lt;t&gt;&lt;s&gt;"&amp;SUBSTITUTE(L63,",","&lt;/s&gt;&lt;s&gt;")&amp;"&lt;/s&gt;&lt;/t&gt;","//s"),"mm","")))/10))</f>
        <v/>
      </c>
      <c r="N63" t="str">
        <f>IF('Model output'!L62="","",'Model output'!L62)</f>
        <v>Papillary</v>
      </c>
      <c r="O63" t="str">
        <f>IF('Model output'!M62="","",'Model output'!M62)</f>
        <v>Classical type with tall cell features</v>
      </c>
      <c r="P63" t="str">
        <f>IF('Model output'!N62="","",'Model output'!N62)</f>
        <v>2.2 cm</v>
      </c>
      <c r="Q63" t="str">
        <f t="shared" si="10"/>
        <v>2.2cm</v>
      </c>
      <c r="R63" cm="1">
        <f t="array" ref="R63">IF(Q63="","",IF(ISNUMBER(SEARCH("cm",Q63)),MAX(VALUE(SUBSTITUTE(_xlfn.FILTERXML("&lt;t&gt;&lt;s&gt;"&amp;SUBSTITUTE(Q63,",","&lt;/s&gt;&lt;s&gt;")&amp;"&lt;/s&gt;&lt;/t&gt;","//s"),"cm",""))),MAX(VALUE(SUBSTITUTE(_xlfn.FILTERXML("&lt;t&gt;&lt;s&gt;"&amp;SUBSTITUTE(Q63,",","&lt;/s&gt;&lt;s&gt;")&amp;"&lt;/s&gt;&lt;/t&gt;","//s"),"mm","")))/10))</f>
        <v>2.2000000000000002</v>
      </c>
      <c r="S63" t="str">
        <f>IF(OR('Model output'!P62="",ISNUMBER(SEARCH("Not identified", 'Model output'!P62)),ISNUMBER(SEARCH("Absent",'Model output'!P62)),AND(ISNUMBER(SEARCH("No",'Model output'!P62)),NOT(ISNUMBER(SEARCH("diagnostic",'Model output'!P62)))),ISNUMBER(SEARCH("Negative",'Model output'!P62))),"negative","positive")</f>
        <v>negative</v>
      </c>
      <c r="T63">
        <f>IF('Model output'!O62="","",'Model output'!O62)</f>
        <v>1</v>
      </c>
      <c r="U63" t="str">
        <f>IF('Model output'!Q62&lt;&gt;"",'Model output'!Q62,IF('Classification result'!S63="positive",IF(ISNUMBER(SEARCH("single",'Model output'!P62)),1,IF(OR(ISNUMBER(SEARCH("&lt;4",'Model output'!P62)),ISNUMBER(SEARCH("&lt; 4",'Model output'!P62)),ISNUMBER(SEARCH("less than 4",'Model output'!P62))),"&lt;4",IF(OR(ISNUMBER(SEARCH("&gt;4",'Model output'!P62)),ISNUMBER(SEARCH("&gt; 4",'Model output'!P62)),ISNUMBER(SEARCH("4 or more",'Model output'!P62))),"&gt;4",""))), ""))</f>
        <v/>
      </c>
      <c r="V63" t="str">
        <f>IF(S63="negative","",IF(OR(ISNUMBER(SEARCH("Focal",'Model output'!P62)),'Classification result'!U63&lt;4,ISNUMBER(SEARCH("Focal",'Classification result'!U63)),ISNUMBER(SEARCH("&lt;4",'Classification result'!U63)),ISNUMBER(SEARCH("&lt; 4",'Classification result'!U63))),"minimal", IF(OR(ISNUMBER(SEARCH("Extensive",'Model output'!P62)),ISNUMBER(SEARCH("Extensive",'Classification result'!U63)),ISNUMBER(SEARCH("&gt;4",'Classification result'!U63)),ISNUMBER(SEARCH("&gt; 4",'Classification result'!U63)),ISNUMBER(SEARCH("4 or more",'Classification result'!U63))),"extensive","")))</f>
        <v/>
      </c>
      <c r="W63" t="str">
        <f>IF(OR('Model output'!R62="",ISNUMBER(SEARCH("Not identified", 'Model output'!R62)),ISNUMBER(SEARCH("Absent",'Model output'!R62)),ISNUMBER(SEARCH("No",'Model output'!R62)),ISNUMBER(SEARCH("Negative",'Model output'!R62)),ISNUMBER(SEARCH("None seen",'Model output'!R62)),ISNUMBER(SEARCH("Free",'Model output'!R62)),ISNUMBER(SEARCH("Cannot be assessed",'Model output'!R62))),"negative","positive")</f>
        <v>negative</v>
      </c>
      <c r="X63" s="15" t="str">
        <f>IF('Model output'!S62="","",'Model output'!S62)</f>
        <v>invades :the extrathyroidal adipose tissue</v>
      </c>
      <c r="Y63" t="str">
        <f>IF(OR('Model output'!S62="",ISNUMBER(SEARCH("Absent",'Model output'!S62)),ISNUMBER(SEARCH("Not identified",'Model output'!S62)),AND(ISNUMBER(SEARCH("No",'Model output'!S62)),NOT(ISNUMBER(SEARCH("carcinoma",'Model output'!S62)))),ISNUMBER(SEARCH("confined to the thyroid",'Model output'!S62)),ISNUMBER(SEARCH("negative",'Model output'!S62))),"negative",IF(Z63="positive","gETE", "positive"))</f>
        <v>positive</v>
      </c>
      <c r="Z63" t="str">
        <f>IF(OR('Model output'!S62="",ISNUMBER(SEARCH("Absent",'Model output'!S62)),ISNUMBER(SEARCH("Not identified",'Model output'!S62)),ISNUMBER(SEARCH("No",'Model output'!S62)),ISNUMBER(SEARCH("Minimal",'Model output'!S62)),ISNUMBER(SEARCH("negative",'Model output'!S62))),"negative",IF(OR(ISNUMBER(SEARCH("extensive",X63)),ISNUMBER(SEARCH("skeletal muscle",X63)),ISNUMBER(SEARCH("larynx",X63)),ISNUMBER(SEARCH("trachea",X63)),ISNUMBER(SEARCH("esophagus",X63)),ISNUMBER(SEARCH("recurrent laryngeal nerve",X63))),"positive","negative"))</f>
        <v>negative</v>
      </c>
      <c r="AA63" t="str">
        <f>IF('Model output'!T62="","",IF('Model output'!T62="Not mentioned", "No", "Yes"))</f>
        <v/>
      </c>
      <c r="AB63" t="str">
        <f>IF(AA63&lt;&gt;"Yes","",IF(OR('Model output'!U62="",ISNUMBER(SEARCH("Not identified",'Model output'!U62))),"",'Model output'!U62))</f>
        <v/>
      </c>
      <c r="AC63" s="1" t="str">
        <f>IF(OR('Model output'!V62="", 'Model output'!V62="No", AND(ISERROR(SEARCH("Positive",'Model output'!V62)), ISNUMBER(SEARCH("Negative",'Model output'!V62))), AND(ISNUMBER(SEARCH("Uninvolved",'Model output'!V62)),NOT(ISNUMBER(SEARCH("margins involved",'Model output'!V62)))), ISNUMBER(SEARCH("not involved",'Model output'!V62)), ISNUMBER(SEARCH("None",'Model output'!V62)), ISNUMBER(SEARCH("Free",'Model output'!V62)), ISNUMBER(SEARCH("1 mm",'Model output'!V62)), ISNUMBER(SEARCH("0.1 CM",'Model output'!V62)), ISNUMBER(SEARCH("less than 0.2 mm",'Model output'!V62)), ISNUMBER(SEARCH("less than 0.5 mm",'Model output'!V62)), ISNUMBER(SEARCH("less than 1.0 mm",'Model output'!V62)), ISNUMBER(SEARCH("noted very close",'Model output'!V62)), ISNUMBER(SEARCH("abut",'Model output'!V62)), ISNUMBER(SEARCH("not mentioned",'Model output'!V62)), ISNUMBER(SEARCH("Cannot be assessed",'Model output'!V62)), ISNUMBER(SEARCH("Lymphocyte invasion - present",'Model output'!V62)), ISNUMBER(SEARCH("capsule",'Model output'!V62))), "negative", "positive")</f>
        <v>positive</v>
      </c>
      <c r="AE63" s="28" t="str" cm="1">
        <f t="array" ref="AE63">IF(OR(AC63="positive",Z63="positive",AND(OR(ISNUMBER(SEARCH("Follicular carcinoma",N63)),ISNUMBER(SEARCH("Follicular thyroid carcinoma",N63))),V63="extensive"),AND(AND(ISNUMBER(J63),J63&gt;0),AND(ISNUMBER(M63),M63&gt;3)),OR(H63="positive",AH63=1)),"high",IF(OR(ISNUMBER(SEARCH("lateral",G63,1)),ISNUMBER(SEARCH("positive",Y63,1)),ISNUMBER(SEARCH("tall",O63,1)),ISNUMBER(SEARCH("hobnail",O63,1)),ISNUMBER(SEARCH("cribriform",O63,1)),ISNUMBER(SEARCH("diffuse",O63,1)),ISNUMBER(SEARCH("columnar",O63,1)),ISNUMBER(SEARCH("solid",O63,1)),ISNUMBER(SEARCH("tall",N63,1)),ISNUMBER(SEARCH("hobnail",N63,1)),ISNUMBER(SEARCH("cribriform",N63,1)),ISNUMBER(SEARCH("diffuse",N63,1)),ISNUMBER(SEARCH("columnar",N63,1)),ISNUMBER(SEARCH("solid",N63,1)),AND(ISNUMBER(SEARCH("papillary",N63,1)),S63="positive"),AND(AND(ISNUMBER(J63),J63&gt;=5),M63=""),AND(AND(ISNUMBER(J63),J63&gt;=5),AND(ISNUMBER(M63),M63&gt;=1)),AND(ISNUMBER(SERACH("papillary",N63)),OR(Y63="positive",Z63="positive"), ISNUMBER(SEARCH("BRAF",AB63)))),"intermediate","low"))</f>
        <v>high</v>
      </c>
      <c r="AF63" s="29" t="str">
        <f t="shared" si="2"/>
        <v>2</v>
      </c>
      <c r="AG63" s="29" t="str">
        <f t="shared" si="3"/>
        <v>0</v>
      </c>
      <c r="AH63" s="29" t="str">
        <f t="shared" si="11"/>
        <v>0</v>
      </c>
      <c r="AI63" s="35" t="str">
        <f t="shared" si="12"/>
        <v>I</v>
      </c>
      <c r="AJ63" s="32" t="s">
        <v>711</v>
      </c>
      <c r="AK63" s="34" t="s">
        <v>935</v>
      </c>
      <c r="AL63" s="34" t="s">
        <v>936</v>
      </c>
      <c r="AM63" s="34" t="s">
        <v>936</v>
      </c>
      <c r="AN63" s="34" t="s">
        <v>66</v>
      </c>
      <c r="AO63" s="32">
        <f t="shared" si="4"/>
        <v>1</v>
      </c>
      <c r="AP63" s="34">
        <f t="shared" si="5"/>
        <v>1</v>
      </c>
      <c r="AQ63" s="34">
        <f t="shared" si="6"/>
        <v>1</v>
      </c>
      <c r="AR63" s="34">
        <f t="shared" si="7"/>
        <v>1</v>
      </c>
      <c r="AS63" s="35">
        <f t="shared" si="8"/>
        <v>1</v>
      </c>
    </row>
    <row r="64" spans="1:46">
      <c r="A64" t="str">
        <f>'Model output'!A63</f>
        <v>TCGA-DJ-A1QQ</v>
      </c>
      <c r="B64" s="26">
        <v>43</v>
      </c>
      <c r="C64" s="1" t="str">
        <f>IF(OR(ISNUMBER(SEARCH("0",'Model output'!D63)), ISNUMBER(SEARCH("1",'Model output'!D63)), ISNUMBER(SEARCH("1a",'Model output'!D63)), ISNUMBER(SEARCH("1b",'Model output'!D63)), ISNUMBER(SEARCH("2",'Model output'!D63)), ISNUMBER(SEARCH("3",'Model output'!D63)), ISNUMBER(SEARCH("4a",'Model output'!D63)), ISNUMBER(SEARCH("4b",'Model output'!D63))), IF(ISNUMBER(SEARCH("pT",'Model output'!D63)),IF(OR(ISNUMBER(SEARCH("a",'Model output'!D63)),ISNUMBER(SEARCH("b",'Model output'!D63))),MID(SUBSTITUTE('Model output'!D63," ",""),SEARCH("pT",'Model output'!D63)+2,2),MID(SUBSTITUTE('Model output'!D63," ",""),SEARCH("pT",'Model output'!D63)+2,1)),IF(ISNUMBER(SEARCH("T",'Model output'!D63)),IF(OR(ISNUMBER(SEARCH("a",'Model output'!D63)),ISNUMBER(SEARCH("b",'Model output'!D63))),MID(SUBSTITUTE('Model output'!D63," ",""),SEARCH("T",'Model output'!D63)+1,2),MID(SUBSTITUTE('Model output'!D63," ",""),SEARCH("T",'Model output'!D63)+1,1)),SUBSTITUTE('Model output'!D63," ",""))),"")</f>
        <v>3</v>
      </c>
      <c r="D64" s="1" t="str">
        <f>IF(ISNUMBER(SEARCH("lymph node",'Model output'!E63)),"1", IF(AND('Model output'!E63&lt;&gt;"",ISNUMBER('Model output'!E63),'Model output'!E63&gt;0),"1",IF(OR(ISNUMBER(SEARCH("0",'Model output'!E63)), ISNUMBER(SEARCH("1",'Model output'!E63)), ISNUMBER(SEARCH("1a",'Model output'!E63)), ISNUMBER(SEARCH("1b",'Model output'!E63)), ISNUMBER(SEARCH("X",'Model output'!E63))), IF(ISNUMBER(SEARCH("pN",'Model output'!E63)),IF(OR(ISNUMBER(SEARCH("a",'Model output'!E63)),ISNUMBER(SEARCH("b",'Model output'!E63))),MID(SUBSTITUTE('Model output'!E63," ",""),SEARCH("pN",'Model output'!E63)+2,2),MID(SUBSTITUTE('Model output'!E63," ",""),SEARCH("pN",'Model output'!E63)+2,1)),IF(ISNUMBER(SEARCH("N",'Model output'!E63)),IF(OR(ISNUMBER(SEARCH("a",'Model output'!E63)),ISNUMBER(SEARCH("b",'Model output'!E63))),MID(SUBSTITUTE('Model output'!E63," ",""),SEARCH("N",'Model output'!E63)+1,2),MID(SUBSTITUTE('Model output'!E63," ",""),SEARCH("N",'Model output'!E63)+1,1)),SUBSTITUTE('Model output'!E63," ",""))),"")))</f>
        <v>0</v>
      </c>
      <c r="E64" s="1" t="str">
        <f>IF(OR(ISNUMBER(SEARCH("Not applicable",'Model output'!F63)), ISNUMBER(SEARCH("N/A",'Model output'!F63))),"0",IF(OR(ISNUMBER(SEARCH("0",'Model output'!F63)), ISNUMBER(SEARCH("1",'Model output'!F63)), ISNUMBER(SEARCH("X",'Model output'!F63))), IF(ISNUMBER(SEARCH("pM",'Model output'!F63)),MID(SUBSTITUTE('Model output'!F63," ",""),SEARCH("pM",'Model output'!F63)+2,1),IF(ISNUMBER(SEARCH("M",'Model output'!F63)),MID(SUBSTITUTE('Model output'!F63," ",""),SEARCH("M",'Model output'!F63)+1,1),SUBSTITUTE('Model output'!F63," ",""))),""))</f>
        <v>X</v>
      </c>
      <c r="F64" t="str">
        <f t="shared" si="9"/>
        <v>negative</v>
      </c>
      <c r="G64" t="str">
        <f>IF(OR('Model output'!G63="",AND(ISNUMBER('Model output'!J63),'Model output'!J63&lt;1)),"",IF(OR(ISNUMBER(SEARCH("lateral",'Model output'!G63)),ISNUMBER(SEARCH("cervical",'Model output'!G63)),ISNUMBER(SEARCH("jugular",'Model output'!G63)),ISNUMBER(SEARCH("left neck",'Model output'!G63)),ISNUMBER(SEARCH("left anterior neck",'Model output'!G63)),ISNUMBER(SEARCH("left posterior neck",'Model output'!G63)),ISNUMBER(SEARCH("right neck",'Model output'!G63)),ISNUMBER(SEARCH("right anterior neck",'Model output'!G63)),ISNUMBER(SEARCH("right posterior neck",'Model output'!G63)),AND(ISNUMBER(SEARCH("level",'Model output'!G63)),OR(,ISNUMBER(SEARCH("II",'Model output'!G63)),ISNUMBER(SEARCH("two",'Model output'!G63)),AND(ISNUMBER(SEARCH("2",'Model output'!G63)),NOT(ISNUMBER(SEARCH("1 of 2",'Model output'!G63)))),ISNUMBER(SEARCH("III",'Model output'!G63)),AND(ISNUMBER(SEARCH("three",'Model output'!G63)),NOT(ISNUMBER(SEARCH("#3 (three)",'Model output'!G63)))),AND(ISNUMBER(SEARCH("3",'Model output'!G63)),NOT(ISNUMBER(SEARCH("#3 (three)",'Model output'!G63)))),ISNUMBER(SEARCH("IV",'Model output'!G63)),ISNUMBER(SEARCH("four",'Model output'!G63)),ISNUMBER(SEARCH("4",'Model output'!G63)),ISNUMBER(SEARCH("V ",'Model output'!G63)),ISNUMBER(SEARCH("five",'Model output'!G63)),ISNUMBER(SEARCH("5",'Model output'!G63))))), "lateral", "central"))</f>
        <v/>
      </c>
      <c r="H64" t="str">
        <f>IF('Model output'!H63="","negative",IF(OR(ISNUMBER(SEARCH("lymph node",'Model output'!H63)),ISNUMBER(SEARCH("gland",'Model output'!H63)),ISNUMBER(SEARCH("lobe",'Model output'!H63)),ISNUMBER(SEARCH("isthmus",'Model output'!H63)),ISNUMBER(SEARCH("mediastinum",'Model output'!H63)),ISNUMBER(SEARCH("Not mentioned",'Model output'!H63)), ISNUMBER(SEARCH("Not applicable",'Model output'!H63)), ISNUMBER(SEARCH("paratracheal",'Model output'!H63)),ISNUMBER(SEARCH("fibroadipose tissue",'Model output'!H63)),ISNUMBER(SEARCH("thyroid node",'Model output'!H63)),ISNUMBER(SEARCH("skeletal muscle",'Model output'!H63)),ISNUMBER(SEARCH("right",'Model output'!H63)),ISNUMBER(SEARCH("left",'Model output'!H63)),ISNUMBER(SEARCH("Not specified",'Model output'!H63)),ISNUMBER(SEARCH("N/A",'Model output'!H63))),"negative","positive"))</f>
        <v>negative</v>
      </c>
      <c r="I64">
        <f>IF(OR('Model output'!I63="",'Model output'!I63="Not answered",'Model output'!I63="Not mentioned"),"",IF(ISNUMBER('Model output'!I63),'Model output'!I63,1))</f>
        <v>1</v>
      </c>
      <c r="J64">
        <f>IF(OR('Model output'!J63="",'Model output'!J63="Not answered",'Model output'!J63="Not mentioned"),"",IF(AND(ISNUMBER('Model output'!J63),'Model output'!J63&lt;=I64),'Model output'!J63,IF(AND(ISNUMBER('Model output'!J63), 'Model output'!J63&gt;=DATE(2024,1,1)), MIN(DAY('Model output'!J63), MONTH('Model output'!J63), YEAR('Model output'!J63)), IF(ISNUMBER(SEARCH("0/",'Model output'!J63)),0,IF(ISNUMBER(SEARCH("/",'Model output'!J63)), VALUE(LEFT('Model output'!J63, SEARCH("/",'Model output'!J63)-1)),1)))))</f>
        <v>0</v>
      </c>
      <c r="K64" t="str" cm="1">
        <f t="array" ref="K64">IF(COUNT(FIND({0,1,2,3,4,5,6,7,8,9},'Model output'!K63))&gt;0,'Model output'!K63,"")</f>
        <v/>
      </c>
      <c r="L64" s="8" t="str">
        <f t="shared" si="1"/>
        <v/>
      </c>
      <c r="M64" t="str" cm="1">
        <f t="array" ref="M64">IF(L64="","",IF(ISNUMBER(SEARCH("cm",L64)),MAX(VALUE(SUBSTITUTE(_xlfn.FILTERXML("&lt;t&gt;&lt;s&gt;"&amp;SUBSTITUTE(L64,",","&lt;/s&gt;&lt;s&gt;")&amp;"&lt;/s&gt;&lt;/t&gt;","//s"),"cm",""))),MAX(VALUE(SUBSTITUTE(_xlfn.FILTERXML("&lt;t&gt;&lt;s&gt;"&amp;SUBSTITUTE(L64,",","&lt;/s&gt;&lt;s&gt;")&amp;"&lt;/s&gt;&lt;/t&gt;","//s"),"mm","")))/10))</f>
        <v/>
      </c>
      <c r="N64" t="str">
        <f>IF('Model output'!L63="","",'Model output'!L63)</f>
        <v>papillary</v>
      </c>
      <c r="O64" t="str">
        <f>IF('Model output'!M63="","",'Model output'!M63)</f>
        <v>classical</v>
      </c>
      <c r="P64" t="str">
        <f>IF('Model output'!N63="","",'Model output'!N63)</f>
        <v>3 cm</v>
      </c>
      <c r="Q64" t="str">
        <f t="shared" si="10"/>
        <v>3cm</v>
      </c>
      <c r="R64" cm="1">
        <f t="array" ref="R64">IF(Q64="","",IF(ISNUMBER(SEARCH("cm",Q64)),MAX(VALUE(SUBSTITUTE(_xlfn.FILTERXML("&lt;t&gt;&lt;s&gt;"&amp;SUBSTITUTE(Q64,",","&lt;/s&gt;&lt;s&gt;")&amp;"&lt;/s&gt;&lt;/t&gt;","//s"),"cm",""))),MAX(VALUE(SUBSTITUTE(_xlfn.FILTERXML("&lt;t&gt;&lt;s&gt;"&amp;SUBSTITUTE(Q64,",","&lt;/s&gt;&lt;s&gt;")&amp;"&lt;/s&gt;&lt;/t&gt;","//s"),"mm","")))/10))</f>
        <v>3</v>
      </c>
      <c r="S64" t="str">
        <f>IF(OR('Model output'!P63="",ISNUMBER(SEARCH("Not identified", 'Model output'!P63)),ISNUMBER(SEARCH("Absent",'Model output'!P63)),AND(ISNUMBER(SEARCH("No",'Model output'!P63)),NOT(ISNUMBER(SEARCH("diagnostic",'Model output'!P63)))),ISNUMBER(SEARCH("Negative",'Model output'!P63))),"negative","positive")</f>
        <v>negative</v>
      </c>
      <c r="T64">
        <f>IF('Model output'!O63="","",'Model output'!O63)</f>
        <v>3</v>
      </c>
      <c r="U64" t="str">
        <f>IF('Model output'!Q63&lt;&gt;"",'Model output'!Q63,IF('Classification result'!S64="positive",IF(ISNUMBER(SEARCH("single",'Model output'!P63)),1,IF(OR(ISNUMBER(SEARCH("&lt;4",'Model output'!P63)),ISNUMBER(SEARCH("&lt; 4",'Model output'!P63)),ISNUMBER(SEARCH("less than 4",'Model output'!P63))),"&lt;4",IF(OR(ISNUMBER(SEARCH("&gt;4",'Model output'!P63)),ISNUMBER(SEARCH("&gt; 4",'Model output'!P63)),ISNUMBER(SEARCH("4 or more",'Model output'!P63))),"&gt;4",""))), ""))</f>
        <v/>
      </c>
      <c r="V64" t="str">
        <f>IF(S64="negative","",IF(OR(ISNUMBER(SEARCH("Focal",'Model output'!P63)),'Classification result'!U64&lt;4,ISNUMBER(SEARCH("Focal",'Classification result'!U64)),ISNUMBER(SEARCH("&lt;4",'Classification result'!U64)),ISNUMBER(SEARCH("&lt; 4",'Classification result'!U64))),"minimal", IF(OR(ISNUMBER(SEARCH("Extensive",'Model output'!P63)),ISNUMBER(SEARCH("Extensive",'Classification result'!U64)),ISNUMBER(SEARCH("&gt;4",'Classification result'!U64)),ISNUMBER(SEARCH("&gt; 4",'Classification result'!U64)),ISNUMBER(SEARCH("4 or more",'Classification result'!U64))),"extensive","")))</f>
        <v/>
      </c>
      <c r="W64" t="str">
        <f>IF(OR('Model output'!R63="",ISNUMBER(SEARCH("Not identified", 'Model output'!R63)),ISNUMBER(SEARCH("Absent",'Model output'!R63)),ISNUMBER(SEARCH("No",'Model output'!R63)),ISNUMBER(SEARCH("Negative",'Model output'!R63)),ISNUMBER(SEARCH("None seen",'Model output'!R63)),ISNUMBER(SEARCH("Free",'Model output'!R63)),ISNUMBER(SEARCH("Cannot be assessed",'Model output'!R63))),"negative","positive")</f>
        <v>positive</v>
      </c>
      <c r="X64" s="15" t="str">
        <f>IF('Model output'!S63="","",'Model output'!S63)</f>
        <v>invades :the perithyroidal adipose tissue, Focal</v>
      </c>
      <c r="Y64" t="str">
        <f>IF(OR('Model output'!S63="",ISNUMBER(SEARCH("Absent",'Model output'!S63)),ISNUMBER(SEARCH("Not identified",'Model output'!S63)),AND(ISNUMBER(SEARCH("No",'Model output'!S63)),NOT(ISNUMBER(SEARCH("carcinoma",'Model output'!S63)))),ISNUMBER(SEARCH("confined to the thyroid",'Model output'!S63)),ISNUMBER(SEARCH("negative",'Model output'!S63))),"negative",IF(Z64="positive","gETE", "positive"))</f>
        <v>positive</v>
      </c>
      <c r="Z64" t="str">
        <f>IF(OR('Model output'!S63="",ISNUMBER(SEARCH("Absent",'Model output'!S63)),ISNUMBER(SEARCH("Not identified",'Model output'!S63)),ISNUMBER(SEARCH("No",'Model output'!S63)),ISNUMBER(SEARCH("Minimal",'Model output'!S63)),ISNUMBER(SEARCH("negative",'Model output'!S63))),"negative",IF(OR(ISNUMBER(SEARCH("extensive",X64)),ISNUMBER(SEARCH("skeletal muscle",X64)),ISNUMBER(SEARCH("larynx",X64)),ISNUMBER(SEARCH("trachea",X64)),ISNUMBER(SEARCH("esophagus",X64)),ISNUMBER(SEARCH("recurrent laryngeal nerve",X64))),"positive","negative"))</f>
        <v>negative</v>
      </c>
      <c r="AA64" t="str">
        <f>IF('Model output'!T63="","",IF('Model output'!T63="Not mentioned", "No", "Yes"))</f>
        <v/>
      </c>
      <c r="AB64" t="str">
        <f>IF(AA64&lt;&gt;"Yes","",IF(OR('Model output'!U63="",ISNUMBER(SEARCH("Not identified",'Model output'!U63))),"",'Model output'!U63))</f>
        <v/>
      </c>
      <c r="AC64" s="1" t="str">
        <f>IF(OR('Model output'!V63="", 'Model output'!V63="No", AND(ISERROR(SEARCH("Positive",'Model output'!V63)), ISNUMBER(SEARCH("Negative",'Model output'!V63))), AND(ISNUMBER(SEARCH("Uninvolved",'Model output'!V63)),NOT(ISNUMBER(SEARCH("margins involved",'Model output'!V63)))), ISNUMBER(SEARCH("not involved",'Model output'!V63)), ISNUMBER(SEARCH("None",'Model output'!V63)), ISNUMBER(SEARCH("Free",'Model output'!V63)), ISNUMBER(SEARCH("1 mm",'Model output'!V63)), ISNUMBER(SEARCH("0.1 CM",'Model output'!V63)), ISNUMBER(SEARCH("less than 0.2 mm",'Model output'!V63)), ISNUMBER(SEARCH("less than 0.5 mm",'Model output'!V63)), ISNUMBER(SEARCH("less than 1.0 mm",'Model output'!V63)), ISNUMBER(SEARCH("noted very close",'Model output'!V63)), ISNUMBER(SEARCH("abut",'Model output'!V63)), ISNUMBER(SEARCH("not mentioned",'Model output'!V63)), ISNUMBER(SEARCH("Cannot be assessed",'Model output'!V63)), ISNUMBER(SEARCH("Lymphocyte invasion - present",'Model output'!V63)), ISNUMBER(SEARCH("capsule",'Model output'!V63))), "negative", "positive")</f>
        <v>negative</v>
      </c>
      <c r="AE64" s="28" t="str" cm="1">
        <f t="array" aca="1" ref="AE64" ca="1">IF(OR(AC64="positive",Z64="positive",AND(OR(ISNUMBER(SEARCH("Follicular carcinoma",N64)),ISNUMBER(SEARCH("Follicular thyroid carcinoma",N64))),V64="extensive"),AND(AND(ISNUMBER(J64),J64&gt;0),AND(ISNUMBER(M64),M64&gt;3)),OR(H64="positive",AH64=1)),"high",IF(OR(ISNUMBER(SEARCH("lateral",G64,1)),ISNUMBER(SEARCH("positive",Y64,1)),ISNUMBER(SEARCH("tall",O64,1)),ISNUMBER(SEARCH("hobnail",O64,1)),ISNUMBER(SEARCH("cribriform",O64,1)),ISNUMBER(SEARCH("diffuse",O64,1)),ISNUMBER(SEARCH("columnar",O64,1)),ISNUMBER(SEARCH("solid",O64,1)),ISNUMBER(SEARCH("tall",N64,1)),ISNUMBER(SEARCH("hobnail",N64,1)),ISNUMBER(SEARCH("cribriform",N64,1)),ISNUMBER(SEARCH("diffuse",N64,1)),ISNUMBER(SEARCH("columnar",N64,1)),ISNUMBER(SEARCH("solid",N64,1)),AND(ISNUMBER(SEARCH("papillary",N64,1)),S64="positive"),AND(AND(ISNUMBER(J64),J64&gt;=5),M64=""),AND(AND(ISNUMBER(J64),J64&gt;=5),AND(ISNUMBER(M64),M64&gt;=1)),AND(ISNUMBER(SERACH("papillary",N64)),OR(Y64="positive",Z64="positive"), ISNUMBER(SEARCH("BRAF",AB64)))),"intermediate","low"))</f>
        <v>intermediate</v>
      </c>
      <c r="AF64" s="29" t="str">
        <f t="shared" si="2"/>
        <v>2</v>
      </c>
      <c r="AG64" s="29" t="str">
        <f t="shared" si="3"/>
        <v>0</v>
      </c>
      <c r="AH64" s="29" t="str">
        <f t="shared" si="11"/>
        <v>0</v>
      </c>
      <c r="AI64" s="35" t="str">
        <f t="shared" si="12"/>
        <v>I</v>
      </c>
      <c r="AJ64" s="32" t="s">
        <v>714</v>
      </c>
      <c r="AK64" s="34" t="s">
        <v>935</v>
      </c>
      <c r="AL64" s="34" t="s">
        <v>933</v>
      </c>
      <c r="AM64" s="34" t="s">
        <v>936</v>
      </c>
      <c r="AN64" s="34" t="s">
        <v>66</v>
      </c>
      <c r="AO64" s="32">
        <f t="shared" ca="1" si="4"/>
        <v>1</v>
      </c>
      <c r="AP64" s="34">
        <f t="shared" si="5"/>
        <v>1</v>
      </c>
      <c r="AQ64" s="34">
        <f t="shared" si="6"/>
        <v>1</v>
      </c>
      <c r="AR64" s="34">
        <f t="shared" si="7"/>
        <v>1</v>
      </c>
      <c r="AS64" s="35">
        <f t="shared" si="8"/>
        <v>1</v>
      </c>
    </row>
    <row r="65" spans="1:45">
      <c r="A65" t="str">
        <f>'Model output'!A64</f>
        <v>TCGA-DJ-A2PN</v>
      </c>
      <c r="B65" s="26">
        <v>70</v>
      </c>
      <c r="C65" s="1" t="str">
        <f>IF(OR(ISNUMBER(SEARCH("0",'Model output'!D64)), ISNUMBER(SEARCH("1",'Model output'!D64)), ISNUMBER(SEARCH("1a",'Model output'!D64)), ISNUMBER(SEARCH("1b",'Model output'!D64)), ISNUMBER(SEARCH("2",'Model output'!D64)), ISNUMBER(SEARCH("3",'Model output'!D64)), ISNUMBER(SEARCH("4a",'Model output'!D64)), ISNUMBER(SEARCH("4b",'Model output'!D64))), IF(ISNUMBER(SEARCH("pT",'Model output'!D64)),IF(OR(ISNUMBER(SEARCH("a",'Model output'!D64)),ISNUMBER(SEARCH("b",'Model output'!D64))),MID(SUBSTITUTE('Model output'!D64," ",""),SEARCH("pT",'Model output'!D64)+2,2),MID(SUBSTITUTE('Model output'!D64," ",""),SEARCH("pT",'Model output'!D64)+2,1)),IF(ISNUMBER(SEARCH("T",'Model output'!D64)),IF(OR(ISNUMBER(SEARCH("a",'Model output'!D64)),ISNUMBER(SEARCH("b",'Model output'!D64))),MID(SUBSTITUTE('Model output'!D64," ",""),SEARCH("T",'Model output'!D64)+1,2),MID(SUBSTITUTE('Model output'!D64," ",""),SEARCH("T",'Model output'!D64)+1,1)),SUBSTITUTE('Model output'!D64," ",""))),"")</f>
        <v>1</v>
      </c>
      <c r="D65" s="1" t="str">
        <f>IF(ISNUMBER(SEARCH("lymph node",'Model output'!E64)),"1", IF(AND('Model output'!E64&lt;&gt;"",ISNUMBER('Model output'!E64),'Model output'!E64&gt;0),"1",IF(OR(ISNUMBER(SEARCH("0",'Model output'!E64)), ISNUMBER(SEARCH("1",'Model output'!E64)), ISNUMBER(SEARCH("1a",'Model output'!E64)), ISNUMBER(SEARCH("1b",'Model output'!E64)), ISNUMBER(SEARCH("X",'Model output'!E64))), IF(ISNUMBER(SEARCH("pN",'Model output'!E64)),IF(OR(ISNUMBER(SEARCH("a",'Model output'!E64)),ISNUMBER(SEARCH("b",'Model output'!E64))),MID(SUBSTITUTE('Model output'!E64," ",""),SEARCH("pN",'Model output'!E64)+2,2),MID(SUBSTITUTE('Model output'!E64," ",""),SEARCH("pN",'Model output'!E64)+2,1)),IF(ISNUMBER(SEARCH("N",'Model output'!E64)),IF(OR(ISNUMBER(SEARCH("a",'Model output'!E64)),ISNUMBER(SEARCH("b",'Model output'!E64))),MID(SUBSTITUTE('Model output'!E64," ",""),SEARCH("N",'Model output'!E64)+1,2),MID(SUBSTITUTE('Model output'!E64," ",""),SEARCH("N",'Model output'!E64)+1,1)),SUBSTITUTE('Model output'!E64," ",""))),"")))</f>
        <v>X</v>
      </c>
      <c r="E65" s="1" t="str">
        <f>IF(OR(ISNUMBER(SEARCH("Not applicable",'Model output'!F64)), ISNUMBER(SEARCH("N/A",'Model output'!F64))),"0",IF(OR(ISNUMBER(SEARCH("0",'Model output'!F64)), ISNUMBER(SEARCH("1",'Model output'!F64)), ISNUMBER(SEARCH("X",'Model output'!F64))), IF(ISNUMBER(SEARCH("pM",'Model output'!F64)),MID(SUBSTITUTE('Model output'!F64," ",""),SEARCH("pM",'Model output'!F64)+2,1),IF(ISNUMBER(SEARCH("M",'Model output'!F64)),MID(SUBSTITUTE('Model output'!F64," ",""),SEARCH("M",'Model output'!F64)+1,1),SUBSTITUTE('Model output'!F64," ",""))),""))</f>
        <v>0</v>
      </c>
      <c r="F65" t="str">
        <f t="shared" si="9"/>
        <v>negative</v>
      </c>
      <c r="G65" t="str">
        <f>IF(OR('Model output'!G64="",AND(ISNUMBER('Model output'!J64),'Model output'!J64&lt;1)),"",IF(OR(ISNUMBER(SEARCH("lateral",'Model output'!G64)),ISNUMBER(SEARCH("cervical",'Model output'!G64)),ISNUMBER(SEARCH("jugular",'Model output'!G64)),ISNUMBER(SEARCH("left neck",'Model output'!G64)),ISNUMBER(SEARCH("left anterior neck",'Model output'!G64)),ISNUMBER(SEARCH("left posterior neck",'Model output'!G64)),ISNUMBER(SEARCH("right neck",'Model output'!G64)),ISNUMBER(SEARCH("right anterior neck",'Model output'!G64)),ISNUMBER(SEARCH("right posterior neck",'Model output'!G64)),AND(ISNUMBER(SEARCH("level",'Model output'!G64)),OR(,ISNUMBER(SEARCH("II",'Model output'!G64)),ISNUMBER(SEARCH("two",'Model output'!G64)),AND(ISNUMBER(SEARCH("2",'Model output'!G64)),NOT(ISNUMBER(SEARCH("1 of 2",'Model output'!G64)))),ISNUMBER(SEARCH("III",'Model output'!G64)),AND(ISNUMBER(SEARCH("three",'Model output'!G64)),NOT(ISNUMBER(SEARCH("#3 (three)",'Model output'!G64)))),AND(ISNUMBER(SEARCH("3",'Model output'!G64)),NOT(ISNUMBER(SEARCH("#3 (three)",'Model output'!G64)))),ISNUMBER(SEARCH("IV",'Model output'!G64)),ISNUMBER(SEARCH("four",'Model output'!G64)),ISNUMBER(SEARCH("4",'Model output'!G64)),ISNUMBER(SEARCH("V ",'Model output'!G64)),ISNUMBER(SEARCH("five",'Model output'!G64)),ISNUMBER(SEARCH("5",'Model output'!G64))))), "lateral", "central"))</f>
        <v/>
      </c>
      <c r="H65" t="str">
        <f>IF('Model output'!H64="","negative",IF(OR(ISNUMBER(SEARCH("lymph node",'Model output'!H64)),ISNUMBER(SEARCH("gland",'Model output'!H64)),ISNUMBER(SEARCH("lobe",'Model output'!H64)),ISNUMBER(SEARCH("isthmus",'Model output'!H64)),ISNUMBER(SEARCH("mediastinum",'Model output'!H64)),ISNUMBER(SEARCH("Not mentioned",'Model output'!H64)), ISNUMBER(SEARCH("Not applicable",'Model output'!H64)), ISNUMBER(SEARCH("paratracheal",'Model output'!H64)),ISNUMBER(SEARCH("fibroadipose tissue",'Model output'!H64)),ISNUMBER(SEARCH("thyroid node",'Model output'!H64)),ISNUMBER(SEARCH("skeletal muscle",'Model output'!H64)),ISNUMBER(SEARCH("right",'Model output'!H64)),ISNUMBER(SEARCH("left",'Model output'!H64)),ISNUMBER(SEARCH("Not specified",'Model output'!H64)),ISNUMBER(SEARCH("N/A",'Model output'!H64))),"negative","positive"))</f>
        <v>negative</v>
      </c>
      <c r="I65">
        <f>IF(OR('Model output'!I64="",'Model output'!I64="Not answered",'Model output'!I64="Not mentioned"),"",IF(ISNUMBER('Model output'!I64),'Model output'!I64,1))</f>
        <v>1</v>
      </c>
      <c r="J65">
        <f>IF(OR('Model output'!J64="",'Model output'!J64="Not answered",'Model output'!J64="Not mentioned"),"",IF(AND(ISNUMBER('Model output'!J64),'Model output'!J64&lt;=I65),'Model output'!J64,IF(AND(ISNUMBER('Model output'!J64), 'Model output'!J64&gt;=DATE(2024,1,1)), MIN(DAY('Model output'!J64), MONTH('Model output'!J64), YEAR('Model output'!J64)), IF(ISNUMBER(SEARCH("0/",'Model output'!J64)),0,IF(ISNUMBER(SEARCH("/",'Model output'!J64)), VALUE(LEFT('Model output'!J64, SEARCH("/",'Model output'!J64)-1)),1)))))</f>
        <v>0</v>
      </c>
      <c r="K65" t="str" cm="1">
        <f t="array" ref="K65">IF(COUNT(FIND({0,1,2,3,4,5,6,7,8,9},'Model output'!K64))&gt;0,'Model output'!K64,"")</f>
        <v/>
      </c>
      <c r="L65" s="8" t="str">
        <f t="shared" si="1"/>
        <v/>
      </c>
      <c r="M65" t="str" cm="1">
        <f t="array" ref="M65">IF(L65="","",IF(ISNUMBER(SEARCH("cm",L65)),MAX(VALUE(SUBSTITUTE(_xlfn.FILTERXML("&lt;t&gt;&lt;s&gt;"&amp;SUBSTITUTE(L65,",","&lt;/s&gt;&lt;s&gt;")&amp;"&lt;/s&gt;&lt;/t&gt;","//s"),"cm",""))),MAX(VALUE(SUBSTITUTE(_xlfn.FILTERXML("&lt;t&gt;&lt;s&gt;"&amp;SUBSTITUTE(L65,",","&lt;/s&gt;&lt;s&gt;")&amp;"&lt;/s&gt;&lt;/t&gt;","//s"),"mm","")))/10))</f>
        <v/>
      </c>
      <c r="N65" t="str">
        <f>IF('Model output'!L64="","",'Model output'!L64)</f>
        <v>papillary</v>
      </c>
      <c r="O65" t="str">
        <f>IF('Model output'!M64="","",'Model output'!M64)</f>
        <v>classical type</v>
      </c>
      <c r="P65" t="str">
        <f>IF('Model output'!N64="","",'Model output'!N64)</f>
        <v>1.3 cm</v>
      </c>
      <c r="Q65" t="str">
        <f t="shared" si="10"/>
        <v>1.3cm</v>
      </c>
      <c r="R65" cm="1">
        <f t="array" ref="R65">IF(Q65="","",IF(ISNUMBER(SEARCH("cm",Q65)),MAX(VALUE(SUBSTITUTE(_xlfn.FILTERXML("&lt;t&gt;&lt;s&gt;"&amp;SUBSTITUTE(Q65,",","&lt;/s&gt;&lt;s&gt;")&amp;"&lt;/s&gt;&lt;/t&gt;","//s"),"cm",""))),MAX(VALUE(SUBSTITUTE(_xlfn.FILTERXML("&lt;t&gt;&lt;s&gt;"&amp;SUBSTITUTE(Q65,",","&lt;/s&gt;&lt;s&gt;")&amp;"&lt;/s&gt;&lt;/t&gt;","//s"),"mm","")))/10))</f>
        <v>1.3</v>
      </c>
      <c r="S65" t="str">
        <f>IF(OR('Model output'!P64="",ISNUMBER(SEARCH("Not identified", 'Model output'!P64)),ISNUMBER(SEARCH("Absent",'Model output'!P64)),AND(ISNUMBER(SEARCH("No",'Model output'!P64)),NOT(ISNUMBER(SEARCH("diagnostic",'Model output'!P64)))),ISNUMBER(SEARCH("Negative",'Model output'!P64))),"negative","positive")</f>
        <v>negative</v>
      </c>
      <c r="T65">
        <f>IF('Model output'!O64="","",'Model output'!O64)</f>
        <v>1</v>
      </c>
      <c r="U65" t="str">
        <f>IF('Model output'!Q64&lt;&gt;"",'Model output'!Q64,IF('Classification result'!S65="positive",IF(ISNUMBER(SEARCH("single",'Model output'!P64)),1,IF(OR(ISNUMBER(SEARCH("&lt;4",'Model output'!P64)),ISNUMBER(SEARCH("&lt; 4",'Model output'!P64)),ISNUMBER(SEARCH("less than 4",'Model output'!P64))),"&lt;4",IF(OR(ISNUMBER(SEARCH("&gt;4",'Model output'!P64)),ISNUMBER(SEARCH("&gt; 4",'Model output'!P64)),ISNUMBER(SEARCH("4 or more",'Model output'!P64))),"&gt;4",""))), ""))</f>
        <v/>
      </c>
      <c r="V65" t="str">
        <f>IF(S65="negative","",IF(OR(ISNUMBER(SEARCH("Focal",'Model output'!P64)),'Classification result'!U65&lt;4,ISNUMBER(SEARCH("Focal",'Classification result'!U65)),ISNUMBER(SEARCH("&lt;4",'Classification result'!U65)),ISNUMBER(SEARCH("&lt; 4",'Classification result'!U65))),"minimal", IF(OR(ISNUMBER(SEARCH("Extensive",'Model output'!P64)),ISNUMBER(SEARCH("Extensive",'Classification result'!U65)),ISNUMBER(SEARCH("&gt;4",'Classification result'!U65)),ISNUMBER(SEARCH("&gt; 4",'Classification result'!U65)),ISNUMBER(SEARCH("4 or more",'Classification result'!U65))),"extensive","")))</f>
        <v/>
      </c>
      <c r="W65" t="str">
        <f>IF(OR('Model output'!R64="",ISNUMBER(SEARCH("Not identified", 'Model output'!R64)),ISNUMBER(SEARCH("Absent",'Model output'!R64)),ISNUMBER(SEARCH("No",'Model output'!R64)),ISNUMBER(SEARCH("Negative",'Model output'!R64)),ISNUMBER(SEARCH("None seen",'Model output'!R64)),ISNUMBER(SEARCH("Free",'Model output'!R64)),ISNUMBER(SEARCH("Cannot be assessed",'Model output'!R64))),"negative","positive")</f>
        <v>positive</v>
      </c>
      <c r="X65" s="15" t="str">
        <f>IF('Model output'!S64="","",'Model output'!S64)</f>
        <v>Not identified</v>
      </c>
      <c r="Y65" t="str">
        <f>IF(OR('Model output'!S64="",ISNUMBER(SEARCH("Absent",'Model output'!S64)),ISNUMBER(SEARCH("Not identified",'Model output'!S64)),AND(ISNUMBER(SEARCH("No",'Model output'!S64)),NOT(ISNUMBER(SEARCH("carcinoma",'Model output'!S64)))),ISNUMBER(SEARCH("confined to the thyroid",'Model output'!S64)),ISNUMBER(SEARCH("negative",'Model output'!S64))),"negative",IF(Z65="positive","gETE", "positive"))</f>
        <v>negative</v>
      </c>
      <c r="Z65" t="str">
        <f>IF(OR('Model output'!S64="",ISNUMBER(SEARCH("Absent",'Model output'!S64)),ISNUMBER(SEARCH("Not identified",'Model output'!S64)),ISNUMBER(SEARCH("No",'Model output'!S64)),ISNUMBER(SEARCH("Minimal",'Model output'!S64)),ISNUMBER(SEARCH("negative",'Model output'!S64))),"negative",IF(OR(ISNUMBER(SEARCH("extensive",X65)),ISNUMBER(SEARCH("skeletal muscle",X65)),ISNUMBER(SEARCH("larynx",X65)),ISNUMBER(SEARCH("trachea",X65)),ISNUMBER(SEARCH("esophagus",X65)),ISNUMBER(SEARCH("recurrent laryngeal nerve",X65))),"positive","negative"))</f>
        <v>negative</v>
      </c>
      <c r="AA65" t="str">
        <f>IF('Model output'!T64="","",IF('Model output'!T64="Not mentioned", "No", "Yes"))</f>
        <v/>
      </c>
      <c r="AB65" t="str">
        <f>IF(AA65&lt;&gt;"Yes","",IF(OR('Model output'!U64="",ISNUMBER(SEARCH("Not identified",'Model output'!U64))),"",'Model output'!U64))</f>
        <v/>
      </c>
      <c r="AC65" s="1" t="str">
        <f>IF(OR('Model output'!V64="", 'Model output'!V64="No", AND(ISERROR(SEARCH("Positive",'Model output'!V64)), ISNUMBER(SEARCH("Negative",'Model output'!V64))), AND(ISNUMBER(SEARCH("Uninvolved",'Model output'!V64)),NOT(ISNUMBER(SEARCH("margins involved",'Model output'!V64)))), ISNUMBER(SEARCH("not involved",'Model output'!V64)), ISNUMBER(SEARCH("None",'Model output'!V64)), ISNUMBER(SEARCH("Free",'Model output'!V64)), ISNUMBER(SEARCH("1 mm",'Model output'!V64)), ISNUMBER(SEARCH("0.1 CM",'Model output'!V64)), ISNUMBER(SEARCH("less than 0.2 mm",'Model output'!V64)), ISNUMBER(SEARCH("less than 0.5 mm",'Model output'!V64)), ISNUMBER(SEARCH("less than 1.0 mm",'Model output'!V64)), ISNUMBER(SEARCH("noted very close",'Model output'!V64)), ISNUMBER(SEARCH("abut",'Model output'!V64)), ISNUMBER(SEARCH("not mentioned",'Model output'!V64)), ISNUMBER(SEARCH("Cannot be assessed",'Model output'!V64)), ISNUMBER(SEARCH("Lymphocyte invasion - present",'Model output'!V64)), ISNUMBER(SEARCH("capsule",'Model output'!V64))), "negative", "positive")</f>
        <v>negative</v>
      </c>
      <c r="AE65" s="28" t="str" cm="1">
        <f t="array" aca="1" ref="AE65" ca="1">IF(OR(AC65="positive",Z65="positive",AND(OR(ISNUMBER(SEARCH("Follicular carcinoma",N65)),ISNUMBER(SEARCH("Follicular thyroid carcinoma",N65))),V65="extensive"),AND(AND(ISNUMBER(J65),J65&gt;0),AND(ISNUMBER(M65),M65&gt;3)),OR(H65="positive",AH65=1)),"high",IF(OR(ISNUMBER(SEARCH("lateral",G65,1)),ISNUMBER(SEARCH("positive",Y65,1)),ISNUMBER(SEARCH("tall",O65,1)),ISNUMBER(SEARCH("hobnail",O65,1)),ISNUMBER(SEARCH("cribriform",O65,1)),ISNUMBER(SEARCH("diffuse",O65,1)),ISNUMBER(SEARCH("columnar",O65,1)),ISNUMBER(SEARCH("solid",O65,1)),ISNUMBER(SEARCH("tall",N65,1)),ISNUMBER(SEARCH("hobnail",N65,1)),ISNUMBER(SEARCH("cribriform",N65,1)),ISNUMBER(SEARCH("diffuse",N65,1)),ISNUMBER(SEARCH("columnar",N65,1)),ISNUMBER(SEARCH("solid",N65,1)),AND(ISNUMBER(SEARCH("papillary",N65,1)),S65="positive"),AND(AND(ISNUMBER(J65),J65&gt;=5),M65=""),AND(AND(ISNUMBER(J65),J65&gt;=5),AND(ISNUMBER(M65),M65&gt;=1)),AND(ISNUMBER(SERACH("papillary",N65)),OR(Y65="positive",Z65="positive"), ISNUMBER(SEARCH("BRAF",AB65)))),"intermediate","low"))</f>
        <v>low</v>
      </c>
      <c r="AF65" s="29" t="str">
        <f t="shared" si="2"/>
        <v>1b</v>
      </c>
      <c r="AG65" s="29" t="str">
        <f t="shared" si="3"/>
        <v>0</v>
      </c>
      <c r="AH65" s="29" t="str">
        <f t="shared" si="11"/>
        <v>0</v>
      </c>
      <c r="AI65" s="35" t="str">
        <f t="shared" si="12"/>
        <v>I</v>
      </c>
      <c r="AJ65" s="32" t="s">
        <v>713</v>
      </c>
      <c r="AK65" s="34" t="s">
        <v>932</v>
      </c>
      <c r="AL65" s="34" t="s">
        <v>936</v>
      </c>
      <c r="AM65" s="34" t="s">
        <v>936</v>
      </c>
      <c r="AN65" s="34" t="s">
        <v>66</v>
      </c>
      <c r="AO65" s="32">
        <f t="shared" ca="1" si="4"/>
        <v>1</v>
      </c>
      <c r="AP65" s="34">
        <f t="shared" si="5"/>
        <v>1</v>
      </c>
      <c r="AQ65" s="34">
        <f t="shared" si="6"/>
        <v>1</v>
      </c>
      <c r="AR65" s="34">
        <f t="shared" si="7"/>
        <v>1</v>
      </c>
      <c r="AS65" s="35">
        <f t="shared" si="8"/>
        <v>1</v>
      </c>
    </row>
    <row r="66" spans="1:45">
      <c r="A66" t="str">
        <f>'Model output'!A65</f>
        <v>TCGA-DJ-A2PP</v>
      </c>
      <c r="B66" s="26">
        <v>47</v>
      </c>
      <c r="C66" s="1" t="str">
        <f>IF(OR(ISNUMBER(SEARCH("0",'Model output'!D65)), ISNUMBER(SEARCH("1",'Model output'!D65)), ISNUMBER(SEARCH("1a",'Model output'!D65)), ISNUMBER(SEARCH("1b",'Model output'!D65)), ISNUMBER(SEARCH("2",'Model output'!D65)), ISNUMBER(SEARCH("3",'Model output'!D65)), ISNUMBER(SEARCH("4a",'Model output'!D65)), ISNUMBER(SEARCH("4b",'Model output'!D65))), IF(ISNUMBER(SEARCH("pT",'Model output'!D65)),IF(OR(ISNUMBER(SEARCH("a",'Model output'!D65)),ISNUMBER(SEARCH("b",'Model output'!D65))),MID(SUBSTITUTE('Model output'!D65," ",""),SEARCH("pT",'Model output'!D65)+2,2),MID(SUBSTITUTE('Model output'!D65," ",""),SEARCH("pT",'Model output'!D65)+2,1)),IF(ISNUMBER(SEARCH("T",'Model output'!D65)),IF(OR(ISNUMBER(SEARCH("a",'Model output'!D65)),ISNUMBER(SEARCH("b",'Model output'!D65))),MID(SUBSTITUTE('Model output'!D65," ",""),SEARCH("T",'Model output'!D65)+1,2),MID(SUBSTITUTE('Model output'!D65," ",""),SEARCH("T",'Model output'!D65)+1,1)),SUBSTITUTE('Model output'!D65," ",""))),"")</f>
        <v>1</v>
      </c>
      <c r="D66" s="1" t="str">
        <f>IF(ISNUMBER(SEARCH("lymph node",'Model output'!E65)),"1", IF(AND('Model output'!E65&lt;&gt;"",ISNUMBER('Model output'!E65),'Model output'!E65&gt;0),"1",IF(OR(ISNUMBER(SEARCH("0",'Model output'!E65)), ISNUMBER(SEARCH("1",'Model output'!E65)), ISNUMBER(SEARCH("1a",'Model output'!E65)), ISNUMBER(SEARCH("1b",'Model output'!E65)), ISNUMBER(SEARCH("X",'Model output'!E65))), IF(ISNUMBER(SEARCH("pN",'Model output'!E65)),IF(OR(ISNUMBER(SEARCH("a",'Model output'!E65)),ISNUMBER(SEARCH("b",'Model output'!E65))),MID(SUBSTITUTE('Model output'!E65," ",""),SEARCH("pN",'Model output'!E65)+2,2),MID(SUBSTITUTE('Model output'!E65," ",""),SEARCH("pN",'Model output'!E65)+2,1)),IF(ISNUMBER(SEARCH("N",'Model output'!E65)),IF(OR(ISNUMBER(SEARCH("a",'Model output'!E65)),ISNUMBER(SEARCH("b",'Model output'!E65))),MID(SUBSTITUTE('Model output'!E65," ",""),SEARCH("N",'Model output'!E65)+1,2),MID(SUBSTITUTE('Model output'!E65," ",""),SEARCH("N",'Model output'!E65)+1,1)),SUBSTITUTE('Model output'!E65," ",""))),"")))</f>
        <v>0</v>
      </c>
      <c r="E66" s="1" t="str">
        <f>IF(OR(ISNUMBER(SEARCH("Not applicable",'Model output'!F65)), ISNUMBER(SEARCH("N/A",'Model output'!F65))),"0",IF(OR(ISNUMBER(SEARCH("0",'Model output'!F65)), ISNUMBER(SEARCH("1",'Model output'!F65)), ISNUMBER(SEARCH("X",'Model output'!F65))), IF(ISNUMBER(SEARCH("pM",'Model output'!F65)),MID(SUBSTITUTE('Model output'!F65," ",""),SEARCH("pM",'Model output'!F65)+2,1),IF(ISNUMBER(SEARCH("M",'Model output'!F65)),MID(SUBSTITUTE('Model output'!F65," ",""),SEARCH("M",'Model output'!F65)+1,1),SUBSTITUTE('Model output'!F65," ",""))),""))</f>
        <v>X</v>
      </c>
      <c r="F66" t="str">
        <f t="shared" si="9"/>
        <v>negative</v>
      </c>
      <c r="G66" t="str">
        <f>IF(OR('Model output'!G65="",AND(ISNUMBER('Model output'!J65),'Model output'!J65&lt;1)),"",IF(OR(ISNUMBER(SEARCH("lateral",'Model output'!G65)),ISNUMBER(SEARCH("cervical",'Model output'!G65)),ISNUMBER(SEARCH("jugular",'Model output'!G65)),ISNUMBER(SEARCH("left neck",'Model output'!G65)),ISNUMBER(SEARCH("left anterior neck",'Model output'!G65)),ISNUMBER(SEARCH("left posterior neck",'Model output'!G65)),ISNUMBER(SEARCH("right neck",'Model output'!G65)),ISNUMBER(SEARCH("right anterior neck",'Model output'!G65)),ISNUMBER(SEARCH("right posterior neck",'Model output'!G65)),AND(ISNUMBER(SEARCH("level",'Model output'!G65)),OR(,ISNUMBER(SEARCH("II",'Model output'!G65)),ISNUMBER(SEARCH("two",'Model output'!G65)),AND(ISNUMBER(SEARCH("2",'Model output'!G65)),NOT(ISNUMBER(SEARCH("1 of 2",'Model output'!G65)))),ISNUMBER(SEARCH("III",'Model output'!G65)),AND(ISNUMBER(SEARCH("three",'Model output'!G65)),NOT(ISNUMBER(SEARCH("#3 (three)",'Model output'!G65)))),AND(ISNUMBER(SEARCH("3",'Model output'!G65)),NOT(ISNUMBER(SEARCH("#3 (three)",'Model output'!G65)))),ISNUMBER(SEARCH("IV",'Model output'!G65)),ISNUMBER(SEARCH("four",'Model output'!G65)),ISNUMBER(SEARCH("4",'Model output'!G65)),ISNUMBER(SEARCH("V ",'Model output'!G65)),ISNUMBER(SEARCH("five",'Model output'!G65)),ISNUMBER(SEARCH("5",'Model output'!G65))))), "lateral", "central"))</f>
        <v/>
      </c>
      <c r="H66" t="str">
        <f>IF('Model output'!H65="","negative",IF(OR(ISNUMBER(SEARCH("lymph node",'Model output'!H65)),ISNUMBER(SEARCH("gland",'Model output'!H65)),ISNUMBER(SEARCH("lobe",'Model output'!H65)),ISNUMBER(SEARCH("isthmus",'Model output'!H65)),ISNUMBER(SEARCH("mediastinum",'Model output'!H65)),ISNUMBER(SEARCH("Not mentioned",'Model output'!H65)), ISNUMBER(SEARCH("Not applicable",'Model output'!H65)), ISNUMBER(SEARCH("paratracheal",'Model output'!H65)),ISNUMBER(SEARCH("fibroadipose tissue",'Model output'!H65)),ISNUMBER(SEARCH("thyroid node",'Model output'!H65)),ISNUMBER(SEARCH("skeletal muscle",'Model output'!H65)),ISNUMBER(SEARCH("right",'Model output'!H65)),ISNUMBER(SEARCH("left",'Model output'!H65)),ISNUMBER(SEARCH("Not specified",'Model output'!H65)),ISNUMBER(SEARCH("N/A",'Model output'!H65))),"negative","positive"))</f>
        <v>negative</v>
      </c>
      <c r="I66">
        <f>IF(OR('Model output'!I65="",'Model output'!I65="Not answered",'Model output'!I65="Not mentioned"),"",IF(ISNUMBER('Model output'!I65),'Model output'!I65,1))</f>
        <v>3</v>
      </c>
      <c r="J66">
        <f>IF(OR('Model output'!J65="",'Model output'!J65="Not answered",'Model output'!J65="Not mentioned"),"",IF(AND(ISNUMBER('Model output'!J65),'Model output'!J65&lt;=I66),'Model output'!J65,IF(AND(ISNUMBER('Model output'!J65), 'Model output'!J65&gt;=DATE(2024,1,1)), MIN(DAY('Model output'!J65), MONTH('Model output'!J65), YEAR('Model output'!J65)), IF(ISNUMBER(SEARCH("0/",'Model output'!J65)),0,IF(ISNUMBER(SEARCH("/",'Model output'!J65)), VALUE(LEFT('Model output'!J65, SEARCH("/",'Model output'!J65)-1)),1)))))</f>
        <v>0</v>
      </c>
      <c r="K66" t="str" cm="1">
        <f t="array" ref="K66">IF(COUNT(FIND({0,1,2,3,4,5,6,7,8,9},'Model output'!K65))&gt;0,'Model output'!K65,"")</f>
        <v/>
      </c>
      <c r="L66" s="8" t="str">
        <f t="shared" si="1"/>
        <v/>
      </c>
      <c r="M66" t="str" cm="1">
        <f t="array" ref="M66">IF(L66="","",IF(ISNUMBER(SEARCH("cm",L66)),MAX(VALUE(SUBSTITUTE(_xlfn.FILTERXML("&lt;t&gt;&lt;s&gt;"&amp;SUBSTITUTE(L66,",","&lt;/s&gt;&lt;s&gt;")&amp;"&lt;/s&gt;&lt;/t&gt;","//s"),"cm",""))),MAX(VALUE(SUBSTITUTE(_xlfn.FILTERXML("&lt;t&gt;&lt;s&gt;"&amp;SUBSTITUTE(L66,",","&lt;/s&gt;&lt;s&gt;")&amp;"&lt;/s&gt;&lt;/t&gt;","//s"),"mm","")))/10))</f>
        <v/>
      </c>
      <c r="N66" t="str">
        <f>IF('Model output'!L65="","",'Model output'!L65)</f>
        <v>papillary</v>
      </c>
      <c r="O66" t="str">
        <f>IF('Model output'!M65="","",'Model output'!M65)</f>
        <v>follicular variant with oncocytic features</v>
      </c>
      <c r="P66" t="str">
        <f>IF('Model output'!N65="","",'Model output'!N65)</f>
        <v>3.6 cm</v>
      </c>
      <c r="Q66" t="str">
        <f t="shared" si="10"/>
        <v>3.6cm</v>
      </c>
      <c r="R66" cm="1">
        <f t="array" ref="R66">IF(Q66="","",IF(ISNUMBER(SEARCH("cm",Q66)),MAX(VALUE(SUBSTITUTE(_xlfn.FILTERXML("&lt;t&gt;&lt;s&gt;"&amp;SUBSTITUTE(Q66,",","&lt;/s&gt;&lt;s&gt;")&amp;"&lt;/s&gt;&lt;/t&gt;","//s"),"cm",""))),MAX(VALUE(SUBSTITUTE(_xlfn.FILTERXML("&lt;t&gt;&lt;s&gt;"&amp;SUBSTITUTE(Q66,",","&lt;/s&gt;&lt;s&gt;")&amp;"&lt;/s&gt;&lt;/t&gt;","//s"),"mm","")))/10))</f>
        <v>3.6</v>
      </c>
      <c r="S66" t="str">
        <f>IF(OR('Model output'!P65="",ISNUMBER(SEARCH("Not identified", 'Model output'!P65)),ISNUMBER(SEARCH("Absent",'Model output'!P65)),AND(ISNUMBER(SEARCH("No",'Model output'!P65)),NOT(ISNUMBER(SEARCH("diagnostic",'Model output'!P65)))),ISNUMBER(SEARCH("Negative",'Model output'!P65))),"negative","positive")</f>
        <v>negative</v>
      </c>
      <c r="T66">
        <f>IF('Model output'!O65="","",'Model output'!O65)</f>
        <v>1</v>
      </c>
      <c r="U66" t="str">
        <f>IF('Model output'!Q65&lt;&gt;"",'Model output'!Q65,IF('Classification result'!S66="positive",IF(ISNUMBER(SEARCH("single",'Model output'!P65)),1,IF(OR(ISNUMBER(SEARCH("&lt;4",'Model output'!P65)),ISNUMBER(SEARCH("&lt; 4",'Model output'!P65)),ISNUMBER(SEARCH("less than 4",'Model output'!P65))),"&lt;4",IF(OR(ISNUMBER(SEARCH("&gt;4",'Model output'!P65)),ISNUMBER(SEARCH("&gt; 4",'Model output'!P65)),ISNUMBER(SEARCH("4 or more",'Model output'!P65))),"&gt;4",""))), ""))</f>
        <v/>
      </c>
      <c r="V66" t="str">
        <f>IF(S66="negative","",IF(OR(ISNUMBER(SEARCH("Focal",'Model output'!P65)),'Classification result'!U66&lt;4,ISNUMBER(SEARCH("Focal",'Classification result'!U66)),ISNUMBER(SEARCH("&lt;4",'Classification result'!U66)),ISNUMBER(SEARCH("&lt; 4",'Classification result'!U66))),"minimal", IF(OR(ISNUMBER(SEARCH("Extensive",'Model output'!P65)),ISNUMBER(SEARCH("Extensive",'Classification result'!U66)),ISNUMBER(SEARCH("&gt;4",'Classification result'!U66)),ISNUMBER(SEARCH("&gt; 4",'Classification result'!U66)),ISNUMBER(SEARCH("4 or more",'Classification result'!U66))),"extensive","")))</f>
        <v/>
      </c>
      <c r="W66" t="str">
        <f>IF(OR('Model output'!R65="",ISNUMBER(SEARCH("Not identified", 'Model output'!R65)),ISNUMBER(SEARCH("Absent",'Model output'!R65)),ISNUMBER(SEARCH("No",'Model output'!R65)),ISNUMBER(SEARCH("Negative",'Model output'!R65)),ISNUMBER(SEARCH("None seen",'Model output'!R65)),ISNUMBER(SEARCH("Free",'Model output'!R65)),ISNUMBER(SEARCH("Cannot be assessed",'Model output'!R65))),"negative","positive")</f>
        <v>negative</v>
      </c>
      <c r="X66" s="15" t="str">
        <f>IF('Model output'!S65="","",'Model output'!S65)</f>
        <v>Not Identified</v>
      </c>
      <c r="Y66" t="str">
        <f>IF(OR('Model output'!S65="",ISNUMBER(SEARCH("Absent",'Model output'!S65)),ISNUMBER(SEARCH("Not identified",'Model output'!S65)),AND(ISNUMBER(SEARCH("No",'Model output'!S65)),NOT(ISNUMBER(SEARCH("carcinoma",'Model output'!S65)))),ISNUMBER(SEARCH("confined to the thyroid",'Model output'!S65)),ISNUMBER(SEARCH("negative",'Model output'!S65))),"negative",IF(Z66="positive","gETE", "positive"))</f>
        <v>negative</v>
      </c>
      <c r="Z66" t="str">
        <f>IF(OR('Model output'!S65="",ISNUMBER(SEARCH("Absent",'Model output'!S65)),ISNUMBER(SEARCH("Not identified",'Model output'!S65)),ISNUMBER(SEARCH("No",'Model output'!S65)),ISNUMBER(SEARCH("Minimal",'Model output'!S65)),ISNUMBER(SEARCH("negative",'Model output'!S65))),"negative",IF(OR(ISNUMBER(SEARCH("extensive",X66)),ISNUMBER(SEARCH("skeletal muscle",X66)),ISNUMBER(SEARCH("larynx",X66)),ISNUMBER(SEARCH("trachea",X66)),ISNUMBER(SEARCH("esophagus",X66)),ISNUMBER(SEARCH("recurrent laryngeal nerve",X66))),"positive","negative"))</f>
        <v>negative</v>
      </c>
      <c r="AA66" t="str">
        <f>IF('Model output'!T65="","",IF('Model output'!T65="Not mentioned", "No", "Yes"))</f>
        <v/>
      </c>
      <c r="AB66" t="str">
        <f>IF(AA66&lt;&gt;"Yes","",IF(OR('Model output'!U65="",ISNUMBER(SEARCH("Not identified",'Model output'!U65))),"",'Model output'!U65))</f>
        <v/>
      </c>
      <c r="AC66" s="1" t="str">
        <f>IF(OR('Model output'!V65="", 'Model output'!V65="No", AND(ISERROR(SEARCH("Positive",'Model output'!V65)), ISNUMBER(SEARCH("Negative",'Model output'!V65))), AND(ISNUMBER(SEARCH("Uninvolved",'Model output'!V65)),NOT(ISNUMBER(SEARCH("margins involved",'Model output'!V65)))), ISNUMBER(SEARCH("not involved",'Model output'!V65)), ISNUMBER(SEARCH("None",'Model output'!V65)), ISNUMBER(SEARCH("Free",'Model output'!V65)), ISNUMBER(SEARCH("1 mm",'Model output'!V65)), ISNUMBER(SEARCH("0.1 CM",'Model output'!V65)), ISNUMBER(SEARCH("less than 0.2 mm",'Model output'!V65)), ISNUMBER(SEARCH("less than 0.5 mm",'Model output'!V65)), ISNUMBER(SEARCH("less than 1.0 mm",'Model output'!V65)), ISNUMBER(SEARCH("noted very close",'Model output'!V65)), ISNUMBER(SEARCH("abut",'Model output'!V65)), ISNUMBER(SEARCH("not mentioned",'Model output'!V65)), ISNUMBER(SEARCH("Cannot be assessed",'Model output'!V65)), ISNUMBER(SEARCH("Lymphocyte invasion - present",'Model output'!V65)), ISNUMBER(SEARCH("capsule",'Model output'!V65))), "negative", "positive")</f>
        <v>negative</v>
      </c>
      <c r="AE66" s="28" t="str" cm="1">
        <f t="array" aca="1" ref="AE66" ca="1">IF(OR(AC66="positive",Z66="positive",AND(OR(ISNUMBER(SEARCH("Follicular carcinoma",N66)),ISNUMBER(SEARCH("Follicular thyroid carcinoma",N66))),V66="extensive"),AND(AND(ISNUMBER(J66),J66&gt;0),AND(ISNUMBER(M66),M66&gt;3)),OR(H66="positive",AH66=1)),"high",IF(OR(ISNUMBER(SEARCH("lateral",G66,1)),ISNUMBER(SEARCH("positive",Y66,1)),ISNUMBER(SEARCH("tall",O66,1)),ISNUMBER(SEARCH("hobnail",O66,1)),ISNUMBER(SEARCH("cribriform",O66,1)),ISNUMBER(SEARCH("diffuse",O66,1)),ISNUMBER(SEARCH("columnar",O66,1)),ISNUMBER(SEARCH("solid",O66,1)),ISNUMBER(SEARCH("tall",N66,1)),ISNUMBER(SEARCH("hobnail",N66,1)),ISNUMBER(SEARCH("cribriform",N66,1)),ISNUMBER(SEARCH("diffuse",N66,1)),ISNUMBER(SEARCH("columnar",N66,1)),ISNUMBER(SEARCH("solid",N66,1)),AND(ISNUMBER(SEARCH("papillary",N66,1)),S66="positive"),AND(AND(ISNUMBER(J66),J66&gt;=5),M66=""),AND(AND(ISNUMBER(J66),J66&gt;=5),AND(ISNUMBER(M66),M66&gt;=1)),AND(ISNUMBER(SERACH("papillary",N66)),OR(Y66="positive",Z66="positive"), ISNUMBER(SEARCH("BRAF",AB66)))),"intermediate","low"))</f>
        <v>low</v>
      </c>
      <c r="AF66" s="29" t="str">
        <f t="shared" si="2"/>
        <v>2</v>
      </c>
      <c r="AG66" s="29" t="str">
        <f t="shared" si="3"/>
        <v>0</v>
      </c>
      <c r="AH66" s="29" t="str">
        <f t="shared" si="11"/>
        <v>0</v>
      </c>
      <c r="AI66" s="35" t="str">
        <f t="shared" si="12"/>
        <v>I</v>
      </c>
      <c r="AJ66" s="32" t="s">
        <v>713</v>
      </c>
      <c r="AK66" s="34" t="s">
        <v>935</v>
      </c>
      <c r="AL66" s="34" t="s">
        <v>933</v>
      </c>
      <c r="AM66" s="34" t="s">
        <v>936</v>
      </c>
      <c r="AN66" s="34" t="s">
        <v>66</v>
      </c>
      <c r="AO66" s="32">
        <f t="shared" ca="1" si="4"/>
        <v>1</v>
      </c>
      <c r="AP66" s="34">
        <f t="shared" si="5"/>
        <v>1</v>
      </c>
      <c r="AQ66" s="34">
        <f t="shared" si="6"/>
        <v>1</v>
      </c>
      <c r="AR66" s="34">
        <f t="shared" si="7"/>
        <v>1</v>
      </c>
      <c r="AS66" s="35">
        <f t="shared" si="8"/>
        <v>1</v>
      </c>
    </row>
    <row r="67" spans="1:45">
      <c r="A67" t="str">
        <f>'Model output'!A66</f>
        <v>TCGA-DJ-A2PQ</v>
      </c>
      <c r="B67" s="26">
        <v>26</v>
      </c>
      <c r="C67" s="1" t="str">
        <f>IF(OR(ISNUMBER(SEARCH("0",'Model output'!D66)), ISNUMBER(SEARCH("1",'Model output'!D66)), ISNUMBER(SEARCH("1a",'Model output'!D66)), ISNUMBER(SEARCH("1b",'Model output'!D66)), ISNUMBER(SEARCH("2",'Model output'!D66)), ISNUMBER(SEARCH("3",'Model output'!D66)), ISNUMBER(SEARCH("4a",'Model output'!D66)), ISNUMBER(SEARCH("4b",'Model output'!D66))), IF(ISNUMBER(SEARCH("pT",'Model output'!D66)),IF(OR(ISNUMBER(SEARCH("a",'Model output'!D66)),ISNUMBER(SEARCH("b",'Model output'!D66))),MID(SUBSTITUTE('Model output'!D66," ",""),SEARCH("pT",'Model output'!D66)+2,2),MID(SUBSTITUTE('Model output'!D66," ",""),SEARCH("pT",'Model output'!D66)+2,1)),IF(ISNUMBER(SEARCH("T",'Model output'!D66)),IF(OR(ISNUMBER(SEARCH("a",'Model output'!D66)),ISNUMBER(SEARCH("b",'Model output'!D66))),MID(SUBSTITUTE('Model output'!D66," ",""),SEARCH("T",'Model output'!D66)+1,2),MID(SUBSTITUTE('Model output'!D66," ",""),SEARCH("T",'Model output'!D66)+1,1)),SUBSTITUTE('Model output'!D66," ",""))),"")</f>
        <v>3</v>
      </c>
      <c r="D67" s="1" t="str">
        <f>IF(ISNUMBER(SEARCH("lymph node",'Model output'!E66)),"1", IF(AND('Model output'!E66&lt;&gt;"",ISNUMBER('Model output'!E66),'Model output'!E66&gt;0),"1",IF(OR(ISNUMBER(SEARCH("0",'Model output'!E66)), ISNUMBER(SEARCH("1",'Model output'!E66)), ISNUMBER(SEARCH("1a",'Model output'!E66)), ISNUMBER(SEARCH("1b",'Model output'!E66)), ISNUMBER(SEARCH("X",'Model output'!E66))), IF(ISNUMBER(SEARCH("pN",'Model output'!E66)),IF(OR(ISNUMBER(SEARCH("a",'Model output'!E66)),ISNUMBER(SEARCH("b",'Model output'!E66))),MID(SUBSTITUTE('Model output'!E66," ",""),SEARCH("pN",'Model output'!E66)+2,2),MID(SUBSTITUTE('Model output'!E66," ",""),SEARCH("pN",'Model output'!E66)+2,1)),IF(ISNUMBER(SEARCH("N",'Model output'!E66)),IF(OR(ISNUMBER(SEARCH("a",'Model output'!E66)),ISNUMBER(SEARCH("b",'Model output'!E66))),MID(SUBSTITUTE('Model output'!E66," ",""),SEARCH("N",'Model output'!E66)+1,2),MID(SUBSTITUTE('Model output'!E66," ",""),SEARCH("N",'Model output'!E66)+1,1)),SUBSTITUTE('Model output'!E66," ",""))),"")))</f>
        <v>1</v>
      </c>
      <c r="E67" s="1" t="str">
        <f>IF(OR(ISNUMBER(SEARCH("Not applicable",'Model output'!F66)), ISNUMBER(SEARCH("N/A",'Model output'!F66))),"0",IF(OR(ISNUMBER(SEARCH("0",'Model output'!F66)), ISNUMBER(SEARCH("1",'Model output'!F66)), ISNUMBER(SEARCH("X",'Model output'!F66))), IF(ISNUMBER(SEARCH("pM",'Model output'!F66)),MID(SUBSTITUTE('Model output'!F66," ",""),SEARCH("pM",'Model output'!F66)+2,1),IF(ISNUMBER(SEARCH("M",'Model output'!F66)),MID(SUBSTITUTE('Model output'!F66," ",""),SEARCH("M",'Model output'!F66)+1,1),SUBSTITUTE('Model output'!F66," ",""))),""))</f>
        <v>X</v>
      </c>
      <c r="F67" t="str">
        <f t="shared" si="9"/>
        <v>positive</v>
      </c>
      <c r="G67" t="str">
        <f>IF(OR('Model output'!G66="",AND(ISNUMBER('Model output'!J66),'Model output'!J66&lt;1)),"",IF(OR(ISNUMBER(SEARCH("lateral",'Model output'!G66)),ISNUMBER(SEARCH("cervical",'Model output'!G66)),ISNUMBER(SEARCH("jugular",'Model output'!G66)),ISNUMBER(SEARCH("left neck",'Model output'!G66)),ISNUMBER(SEARCH("left anterior neck",'Model output'!G66)),ISNUMBER(SEARCH("left posterior neck",'Model output'!G66)),ISNUMBER(SEARCH("right neck",'Model output'!G66)),ISNUMBER(SEARCH("right anterior neck",'Model output'!G66)),ISNUMBER(SEARCH("right posterior neck",'Model output'!G66)),AND(ISNUMBER(SEARCH("level",'Model output'!G66)),OR(,ISNUMBER(SEARCH("II",'Model output'!G66)),ISNUMBER(SEARCH("two",'Model output'!G66)),AND(ISNUMBER(SEARCH("2",'Model output'!G66)),NOT(ISNUMBER(SEARCH("1 of 2",'Model output'!G66)))),ISNUMBER(SEARCH("III",'Model output'!G66)),AND(ISNUMBER(SEARCH("three",'Model output'!G66)),NOT(ISNUMBER(SEARCH("#3 (three)",'Model output'!G66)))),AND(ISNUMBER(SEARCH("3",'Model output'!G66)),NOT(ISNUMBER(SEARCH("#3 (three)",'Model output'!G66)))),ISNUMBER(SEARCH("IV",'Model output'!G66)),ISNUMBER(SEARCH("four",'Model output'!G66)),ISNUMBER(SEARCH("4",'Model output'!G66)),ISNUMBER(SEARCH("V ",'Model output'!G66)),ISNUMBER(SEARCH("five",'Model output'!G66)),ISNUMBER(SEARCH("5",'Model output'!G66))))), "lateral", "central"))</f>
        <v/>
      </c>
      <c r="H67" t="str">
        <f>IF('Model output'!H66="","negative",IF(OR(ISNUMBER(SEARCH("lymph node",'Model output'!H66)),ISNUMBER(SEARCH("gland",'Model output'!H66)),ISNUMBER(SEARCH("lobe",'Model output'!H66)),ISNUMBER(SEARCH("isthmus",'Model output'!H66)),ISNUMBER(SEARCH("mediastinum",'Model output'!H66)),ISNUMBER(SEARCH("Not mentioned",'Model output'!H66)), ISNUMBER(SEARCH("Not applicable",'Model output'!H66)), ISNUMBER(SEARCH("paratracheal",'Model output'!H66)),ISNUMBER(SEARCH("fibroadipose tissue",'Model output'!H66)),ISNUMBER(SEARCH("thyroid node",'Model output'!H66)),ISNUMBER(SEARCH("skeletal muscle",'Model output'!H66)),ISNUMBER(SEARCH("right",'Model output'!H66)),ISNUMBER(SEARCH("left",'Model output'!H66)),ISNUMBER(SEARCH("Not specified",'Model output'!H66)),ISNUMBER(SEARCH("N/A",'Model output'!H66))),"negative","positive"))</f>
        <v>negative</v>
      </c>
      <c r="I67">
        <f>IF(OR('Model output'!I66="",'Model output'!I66="Not answered",'Model output'!I66="Not mentioned"),"",IF(ISNUMBER('Model output'!I66),'Model output'!I66,1))</f>
        <v>12</v>
      </c>
      <c r="J67">
        <f>IF(OR('Model output'!J66="",'Model output'!J66="Not answered",'Model output'!J66="Not mentioned"),"",IF(AND(ISNUMBER('Model output'!J66),'Model output'!J66&lt;=I67),'Model output'!J66,IF(AND(ISNUMBER('Model output'!J66), 'Model output'!J66&gt;=DATE(2024,1,1)), MIN(DAY('Model output'!J66), MONTH('Model output'!J66), YEAR('Model output'!J66)), IF(ISNUMBER(SEARCH("0/",'Model output'!J66)),0,IF(ISNUMBER(SEARCH("/",'Model output'!J66)), VALUE(LEFT('Model output'!J66, SEARCH("/",'Model output'!J66)-1)),1)))))</f>
        <v>7</v>
      </c>
      <c r="K67" t="str" cm="1">
        <f t="array" ref="K67">IF(COUNT(FIND({0,1,2,3,4,5,6,7,8,9},'Model output'!K66))&gt;0,'Model output'!K66,"")</f>
        <v>2.4cm</v>
      </c>
      <c r="L67" s="8" t="str">
        <f t="shared" ref="L67:L118" si="13">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K67,"cm.","cm"), "up to", ""), "Up to", ""), "less than", ""), "Largest", ""), "largest", ""), "Level 2", ""), "Level 4", ""), "levels three and four", ""), "metastatic", ""), "deposit", ""), "tracheo-esophageal grove and", ""), "pre-tracheal", ""), "lobe", ""), "nodule", ""), "nodes", ""), "node", ""), "lymph", ""), "neck", ""), "compartment", ""), "Superior midline", ""), "superior midline", ""), "paratracheal", ""), "Additional", ""), "Suspicious", ""), "Part 2", ""), "second", ""), "central", ""), "right", ""), "left", ""), "Right", ""), "Left", ""), "for", ""), "the", ""), "at midline", ""), "is", ""), "x", ","), "'", ""), "[", ""), "]", ""), "(D)", ""), "(C6)", ""), "to", ","), "(", ""), ")", ""), "Not mentioned", "0"), "*", ""), "&lt;", ""), "and", ","), " ", "")</f>
        <v>2.4cm</v>
      </c>
      <c r="M67" cm="1">
        <f t="array" ref="M67">IF(L67="","",IF(ISNUMBER(SEARCH("cm",L67)),MAX(VALUE(SUBSTITUTE(_xlfn.FILTERXML("&lt;t&gt;&lt;s&gt;"&amp;SUBSTITUTE(L67,",","&lt;/s&gt;&lt;s&gt;")&amp;"&lt;/s&gt;&lt;/t&gt;","//s"),"cm",""))),MAX(VALUE(SUBSTITUTE(_xlfn.FILTERXML("&lt;t&gt;&lt;s&gt;"&amp;SUBSTITUTE(L67,",","&lt;/s&gt;&lt;s&gt;")&amp;"&lt;/s&gt;&lt;/t&gt;","//s"),"mm","")))/10))</f>
        <v>2.4</v>
      </c>
      <c r="N67" t="str">
        <f>IF('Model output'!L66="","",'Model output'!L66)</f>
        <v>papillary</v>
      </c>
      <c r="O67" t="str">
        <f>IF('Model output'!M66="","",'Model output'!M66)</f>
        <v/>
      </c>
      <c r="P67" t="str">
        <f>IF('Model output'!N66="","",'Model output'!N66)</f>
        <v>3.5 cm</v>
      </c>
      <c r="Q67" t="str">
        <f t="shared" si="10"/>
        <v>3.5cm</v>
      </c>
      <c r="R67" cm="1">
        <f t="array" ref="R67">IF(Q67="","",IF(ISNUMBER(SEARCH("cm",Q67)),MAX(VALUE(SUBSTITUTE(_xlfn.FILTERXML("&lt;t&gt;&lt;s&gt;"&amp;SUBSTITUTE(Q67,",","&lt;/s&gt;&lt;s&gt;")&amp;"&lt;/s&gt;&lt;/t&gt;","//s"),"cm",""))),MAX(VALUE(SUBSTITUTE(_xlfn.FILTERXML("&lt;t&gt;&lt;s&gt;"&amp;SUBSTITUTE(Q67,",","&lt;/s&gt;&lt;s&gt;")&amp;"&lt;/s&gt;&lt;/t&gt;","//s"),"mm","")))/10))</f>
        <v>3.5</v>
      </c>
      <c r="S67" t="str">
        <f>IF(OR('Model output'!P66="",ISNUMBER(SEARCH("Not identified", 'Model output'!P66)),ISNUMBER(SEARCH("Absent",'Model output'!P66)),AND(ISNUMBER(SEARCH("No",'Model output'!P66)),NOT(ISNUMBER(SEARCH("diagnostic",'Model output'!P66)))),ISNUMBER(SEARCH("Negative",'Model output'!P66))),"negative","positive")</f>
        <v>negative</v>
      </c>
      <c r="T67">
        <f>IF('Model output'!O66="","",'Model output'!O66)</f>
        <v>1</v>
      </c>
      <c r="U67" t="str">
        <f>IF('Model output'!Q66&lt;&gt;"",'Model output'!Q66,IF('Classification result'!S67="positive",IF(ISNUMBER(SEARCH("single",'Model output'!P66)),1,IF(OR(ISNUMBER(SEARCH("&lt;4",'Model output'!P66)),ISNUMBER(SEARCH("&lt; 4",'Model output'!P66)),ISNUMBER(SEARCH("less than 4",'Model output'!P66))),"&lt;4",IF(OR(ISNUMBER(SEARCH("&gt;4",'Model output'!P66)),ISNUMBER(SEARCH("&gt; 4",'Model output'!P66)),ISNUMBER(SEARCH("4 or more",'Model output'!P66))),"&gt;4",""))), ""))</f>
        <v/>
      </c>
      <c r="V67" t="str">
        <f>IF(S67="negative","",IF(OR(ISNUMBER(SEARCH("Focal",'Model output'!P66)),'Classification result'!U67&lt;4,ISNUMBER(SEARCH("Focal",'Classification result'!U67)),ISNUMBER(SEARCH("&lt;4",'Classification result'!U67)),ISNUMBER(SEARCH("&lt; 4",'Classification result'!U67))),"minimal", IF(OR(ISNUMBER(SEARCH("Extensive",'Model output'!P66)),ISNUMBER(SEARCH("Extensive",'Classification result'!U67)),ISNUMBER(SEARCH("&gt;4",'Classification result'!U67)),ISNUMBER(SEARCH("&gt; 4",'Classification result'!U67)),ISNUMBER(SEARCH("4 or more",'Classification result'!U67))),"extensive","")))</f>
        <v/>
      </c>
      <c r="W67" t="str">
        <f>IF(OR('Model output'!R66="",ISNUMBER(SEARCH("Not identified", 'Model output'!R66)),ISNUMBER(SEARCH("Absent",'Model output'!R66)),ISNUMBER(SEARCH("No",'Model output'!R66)),ISNUMBER(SEARCH("Negative",'Model output'!R66)),ISNUMBER(SEARCH("None seen",'Model output'!R66)),ISNUMBER(SEARCH("Free",'Model output'!R66)),ISNUMBER(SEARCH("Cannot be assessed",'Model output'!R66))),"negative","positive")</f>
        <v>positive</v>
      </c>
      <c r="X67" s="15" t="str">
        <f>IF('Model output'!S66="","",'Model output'!S66)</f>
        <v>Not Identified</v>
      </c>
      <c r="Y67" t="str">
        <f>IF(OR('Model output'!S66="",ISNUMBER(SEARCH("Absent",'Model output'!S66)),ISNUMBER(SEARCH("Not identified",'Model output'!S66)),AND(ISNUMBER(SEARCH("No",'Model output'!S66)),NOT(ISNUMBER(SEARCH("carcinoma",'Model output'!S66)))),ISNUMBER(SEARCH("confined to the thyroid",'Model output'!S66)),ISNUMBER(SEARCH("negative",'Model output'!S66))),"negative",IF(Z67="positive","gETE", "positive"))</f>
        <v>negative</v>
      </c>
      <c r="Z67" t="str">
        <f>IF(OR('Model output'!S66="",ISNUMBER(SEARCH("Absent",'Model output'!S66)),ISNUMBER(SEARCH("Not identified",'Model output'!S66)),ISNUMBER(SEARCH("No",'Model output'!S66)),ISNUMBER(SEARCH("Minimal",'Model output'!S66)),ISNUMBER(SEARCH("negative",'Model output'!S66))),"negative",IF(OR(ISNUMBER(SEARCH("extensive",X67)),ISNUMBER(SEARCH("skeletal muscle",X67)),ISNUMBER(SEARCH("larynx",X67)),ISNUMBER(SEARCH("trachea",X67)),ISNUMBER(SEARCH("esophagus",X67)),ISNUMBER(SEARCH("recurrent laryngeal nerve",X67))),"positive","negative"))</f>
        <v>negative</v>
      </c>
      <c r="AA67" t="str">
        <f>IF('Model output'!T66="","",IF('Model output'!T66="Not mentioned", "No", "Yes"))</f>
        <v/>
      </c>
      <c r="AB67" t="str">
        <f>IF(AA67&lt;&gt;"Yes","",IF(OR('Model output'!U66="",ISNUMBER(SEARCH("Not identified",'Model output'!U66))),"",'Model output'!U66))</f>
        <v/>
      </c>
      <c r="AC67" s="1" t="str">
        <f>IF(OR('Model output'!V66="", 'Model output'!V66="No", AND(ISERROR(SEARCH("Positive",'Model output'!V66)), ISNUMBER(SEARCH("Negative",'Model output'!V66))), AND(ISNUMBER(SEARCH("Uninvolved",'Model output'!V66)),NOT(ISNUMBER(SEARCH("margins involved",'Model output'!V66)))), ISNUMBER(SEARCH("not involved",'Model output'!V66)), ISNUMBER(SEARCH("None",'Model output'!V66)), ISNUMBER(SEARCH("Free",'Model output'!V66)), ISNUMBER(SEARCH("1 mm",'Model output'!V66)), ISNUMBER(SEARCH("0.1 CM",'Model output'!V66)), ISNUMBER(SEARCH("less than 0.2 mm",'Model output'!V66)), ISNUMBER(SEARCH("less than 0.5 mm",'Model output'!V66)), ISNUMBER(SEARCH("less than 1.0 mm",'Model output'!V66)), ISNUMBER(SEARCH("noted very close",'Model output'!V66)), ISNUMBER(SEARCH("abut",'Model output'!V66)), ISNUMBER(SEARCH("not mentioned",'Model output'!V66)), ISNUMBER(SEARCH("Cannot be assessed",'Model output'!V66)), ISNUMBER(SEARCH("Lymphocyte invasion - present",'Model output'!V66)), ISNUMBER(SEARCH("capsule",'Model output'!V66))), "negative", "positive")</f>
        <v>negative</v>
      </c>
      <c r="AE67" s="28" t="str" cm="1">
        <f t="array" aca="1" ref="AE67" ca="1">IF(OR(AC67="positive",Z67="positive",AND(OR(ISNUMBER(SEARCH("Follicular carcinoma",N67)),ISNUMBER(SEARCH("Follicular thyroid carcinoma",N67))),V67="extensive"),AND(AND(ISNUMBER(J67),J67&gt;0),AND(ISNUMBER(M67),M67&gt;3)),OR(H67="positive",AH67=1)),"high",IF(OR(ISNUMBER(SEARCH("lateral",G67,1)),ISNUMBER(SEARCH("positive",Y67,1)),ISNUMBER(SEARCH("tall",O67,1)),ISNUMBER(SEARCH("hobnail",O67,1)),ISNUMBER(SEARCH("cribriform",O67,1)),ISNUMBER(SEARCH("diffuse",O67,1)),ISNUMBER(SEARCH("columnar",O67,1)),ISNUMBER(SEARCH("solid",O67,1)),ISNUMBER(SEARCH("tall",N67,1)),ISNUMBER(SEARCH("hobnail",N67,1)),ISNUMBER(SEARCH("cribriform",N67,1)),ISNUMBER(SEARCH("diffuse",N67,1)),ISNUMBER(SEARCH("columnar",N67,1)),ISNUMBER(SEARCH("solid",N67,1)),AND(ISNUMBER(SEARCH("papillary",N67,1)),S67="positive"),AND(AND(ISNUMBER(J67),J67&gt;=5),M67=""),AND(AND(ISNUMBER(J67),J67&gt;=5),AND(ISNUMBER(M67),M67&gt;=1)),AND(ISNUMBER(SERACH("papillary",N67)),OR(Y67="positive",Z67="positive"), ISNUMBER(SEARCH("BRAF",AB67)))),"intermediate","low"))</f>
        <v>intermediate</v>
      </c>
      <c r="AF67" s="29" t="str">
        <f t="shared" ref="AF67:AF127" si="14">IF(AND(Z67="positive",OR(ISNUMBER(SEARCH("prevertebral",X67,1)),ISNUMBER(SEARCH("fascia",X67,1)),ISNUMBER(SEARCH("carotid artery",X67,1)),ISNUMBER(SEARCH("mediastinal",X67,1)))),"4b",
IF(AND(Z67="positive",OR(ISNUMBER(SEARCH("larynx",X67,1)),ISNUMBER(SEARCH("trachea",X67,1)),ISNUMBER(SEARCH("esophagus",X67,1)),ISNUMBER(SEARCH("recurrent laryngeal nerve",X67,1)),
ISNUMBER(SEARCH("RLN",X67,1)))),"4a",
IF(OR(Z67="positive",ISNUMBER(SEARCH("strap",X67,1)),ISNUMBER(SEARCH("sternothyroid",X67,1)),ISNUMBER(SEARCH("sternohyoid",X67,1)),ISNUMBER(SEARCH("thyrohyoid",X67,1)),ISNUMBER(SEARCH("omohyoid",X67,1))),"3b",
IF(AND(C67&lt;&gt;"", N67=""),C67,
IF(OR(AND(R67&lt;&gt;"",R67&gt;4)),"3a",
IF(AND(R67&lt;&gt;"", R67&lt;=4,R67&gt;2),"2",
IF(AND(R67&lt;&gt;"",R67&lt;=2,R67&gt;1),"1b",
IF(AND(R67&lt;&gt;"",R67&lt;=1),"1a","x"
))))))))</f>
        <v>2</v>
      </c>
      <c r="AG67" s="29" t="str">
        <f t="shared" ref="AG67:AG127" si="15">IF(AND(ISNUMBER(J67),J67&gt;0),
IF(G67="lateral", "1b", "1a"),"0")</f>
        <v>1a</v>
      </c>
      <c r="AH67" s="29" t="str">
        <f t="shared" si="11"/>
        <v>0</v>
      </c>
      <c r="AI67" s="35" t="str">
        <f t="shared" si="12"/>
        <v>I</v>
      </c>
      <c r="AJ67" s="32" t="s">
        <v>714</v>
      </c>
      <c r="AK67" s="34" t="s">
        <v>935</v>
      </c>
      <c r="AL67" s="34" t="s">
        <v>617</v>
      </c>
      <c r="AM67" s="34" t="s">
        <v>936</v>
      </c>
      <c r="AN67" s="34" t="s">
        <v>66</v>
      </c>
      <c r="AO67" s="32">
        <f t="shared" ref="AO67:AO130" ca="1" si="16">IF(AE67=AJ67,1,0)</f>
        <v>1</v>
      </c>
      <c r="AP67" s="34">
        <f t="shared" ref="AP67:AP130" si="17">IF(AF67=AK67, 1, IF(AND(AF67="x", AK67="0"), 1, IF(AND(AF67="0", AK67="x"), 1, 0)))</f>
        <v>1</v>
      </c>
      <c r="AQ67" s="34">
        <f t="shared" ref="AQ67:AQ130" si="18">IF(AG67=AL67, 1, IF(AND(AG67="x", AL67="0"), 1, IF(AND(AG67="0", AL67="x"), 1, 0)))</f>
        <v>1</v>
      </c>
      <c r="AR67" s="34">
        <f t="shared" ref="AR67:AR130" si="19">IF(AH67=AM67, 1, IF(AND(AH67="x", AM67="0"), 1, IF(AND(AH67="0", AM67="x"), 1, 0)))</f>
        <v>1</v>
      </c>
      <c r="AS67" s="35">
        <f t="shared" ref="AS67:AS130" si="20">IF(AI67=AN67,1,0)</f>
        <v>1</v>
      </c>
    </row>
    <row r="68" spans="1:45">
      <c r="A68" t="str">
        <f>'Model output'!A67</f>
        <v>TCGA-DJ-A2PR</v>
      </c>
      <c r="B68" s="26">
        <v>27</v>
      </c>
      <c r="C68" s="1" t="str">
        <f>IF(OR(ISNUMBER(SEARCH("0",'Model output'!D67)), ISNUMBER(SEARCH("1",'Model output'!D67)), ISNUMBER(SEARCH("1a",'Model output'!D67)), ISNUMBER(SEARCH("1b",'Model output'!D67)), ISNUMBER(SEARCH("2",'Model output'!D67)), ISNUMBER(SEARCH("3",'Model output'!D67)), ISNUMBER(SEARCH("4a",'Model output'!D67)), ISNUMBER(SEARCH("4b",'Model output'!D67))), IF(ISNUMBER(SEARCH("pT",'Model output'!D67)),IF(OR(ISNUMBER(SEARCH("a",'Model output'!D67)),ISNUMBER(SEARCH("b",'Model output'!D67))),MID(SUBSTITUTE('Model output'!D67," ",""),SEARCH("pT",'Model output'!D67)+2,2),MID(SUBSTITUTE('Model output'!D67," ",""),SEARCH("pT",'Model output'!D67)+2,1)),IF(ISNUMBER(SEARCH("T",'Model output'!D67)),IF(OR(ISNUMBER(SEARCH("a",'Model output'!D67)),ISNUMBER(SEARCH("b",'Model output'!D67))),MID(SUBSTITUTE('Model output'!D67," ",""),SEARCH("T",'Model output'!D67)+1,2),MID(SUBSTITUTE('Model output'!D67," ",""),SEARCH("T",'Model output'!D67)+1,1)),SUBSTITUTE('Model output'!D67," ",""))),"")</f>
        <v>1</v>
      </c>
      <c r="D68" s="1" t="str">
        <f>IF(ISNUMBER(SEARCH("lymph node",'Model output'!E67)),"1", IF(AND('Model output'!E67&lt;&gt;"",ISNUMBER('Model output'!E67),'Model output'!E67&gt;0),"1",IF(OR(ISNUMBER(SEARCH("0",'Model output'!E67)), ISNUMBER(SEARCH("1",'Model output'!E67)), ISNUMBER(SEARCH("1a",'Model output'!E67)), ISNUMBER(SEARCH("1b",'Model output'!E67)), ISNUMBER(SEARCH("X",'Model output'!E67))), IF(ISNUMBER(SEARCH("pN",'Model output'!E67)),IF(OR(ISNUMBER(SEARCH("a",'Model output'!E67)),ISNUMBER(SEARCH("b",'Model output'!E67))),MID(SUBSTITUTE('Model output'!E67," ",""),SEARCH("pN",'Model output'!E67)+2,2),MID(SUBSTITUTE('Model output'!E67," ",""),SEARCH("pN",'Model output'!E67)+2,1)),IF(ISNUMBER(SEARCH("N",'Model output'!E67)),IF(OR(ISNUMBER(SEARCH("a",'Model output'!E67)),ISNUMBER(SEARCH("b",'Model output'!E67))),MID(SUBSTITUTE('Model output'!E67," ",""),SEARCH("N",'Model output'!E67)+1,2),MID(SUBSTITUTE('Model output'!E67," ",""),SEARCH("N",'Model output'!E67)+1,1)),SUBSTITUTE('Model output'!E67," ",""))),"")))</f>
        <v>1</v>
      </c>
      <c r="E68" s="1" t="str">
        <f>IF(OR(ISNUMBER(SEARCH("Not applicable",'Model output'!F67)), ISNUMBER(SEARCH("N/A",'Model output'!F67))),"0",IF(OR(ISNUMBER(SEARCH("0",'Model output'!F67)), ISNUMBER(SEARCH("1",'Model output'!F67)), ISNUMBER(SEARCH("X",'Model output'!F67))), IF(ISNUMBER(SEARCH("pM",'Model output'!F67)),MID(SUBSTITUTE('Model output'!F67," ",""),SEARCH("pM",'Model output'!F67)+2,1),IF(ISNUMBER(SEARCH("M",'Model output'!F67)),MID(SUBSTITUTE('Model output'!F67," ",""),SEARCH("M",'Model output'!F67)+1,1),SUBSTITUTE('Model output'!F67," ",""))),""))</f>
        <v>0</v>
      </c>
      <c r="F68" t="str">
        <f t="shared" ref="F68:F128" si="21">IF(OR(G68&lt;&gt;"",AND(J68&lt;&gt;"",ISNUMBER(J68),J68&gt;0),AND(M68&lt;&gt;"",M68&gt;0)),"positive","negative")</f>
        <v>positive</v>
      </c>
      <c r="G68" t="str">
        <f>IF(OR('Model output'!G67="",AND(ISNUMBER('Model output'!J67),'Model output'!J67&lt;1)),"",IF(OR(ISNUMBER(SEARCH("lateral",'Model output'!G67)),ISNUMBER(SEARCH("cervical",'Model output'!G67)),ISNUMBER(SEARCH("jugular",'Model output'!G67)),ISNUMBER(SEARCH("left neck",'Model output'!G67)),ISNUMBER(SEARCH("left anterior neck",'Model output'!G67)),ISNUMBER(SEARCH("left posterior neck",'Model output'!G67)),ISNUMBER(SEARCH("right neck",'Model output'!G67)),ISNUMBER(SEARCH("right anterior neck",'Model output'!G67)),ISNUMBER(SEARCH("right posterior neck",'Model output'!G67)),AND(ISNUMBER(SEARCH("level",'Model output'!G67)),OR(,ISNUMBER(SEARCH("II",'Model output'!G67)),ISNUMBER(SEARCH("two",'Model output'!G67)),AND(ISNUMBER(SEARCH("2",'Model output'!G67)),NOT(ISNUMBER(SEARCH("1 of 2",'Model output'!G67)))),ISNUMBER(SEARCH("III",'Model output'!G67)),AND(ISNUMBER(SEARCH("three",'Model output'!G67)),NOT(ISNUMBER(SEARCH("#3 (three)",'Model output'!G67)))),AND(ISNUMBER(SEARCH("3",'Model output'!G67)),NOT(ISNUMBER(SEARCH("#3 (three)",'Model output'!G67)))),ISNUMBER(SEARCH("IV",'Model output'!G67)),ISNUMBER(SEARCH("four",'Model output'!G67)),ISNUMBER(SEARCH("4",'Model output'!G67)),ISNUMBER(SEARCH("V ",'Model output'!G67)),ISNUMBER(SEARCH("five",'Model output'!G67)),ISNUMBER(SEARCH("5",'Model output'!G67))))), "lateral", "central"))</f>
        <v/>
      </c>
      <c r="H68" t="str">
        <f>IF('Model output'!H67="","negative",IF(OR(ISNUMBER(SEARCH("lymph node",'Model output'!H67)),ISNUMBER(SEARCH("gland",'Model output'!H67)),ISNUMBER(SEARCH("lobe",'Model output'!H67)),ISNUMBER(SEARCH("isthmus",'Model output'!H67)),ISNUMBER(SEARCH("mediastinum",'Model output'!H67)),ISNUMBER(SEARCH("Not mentioned",'Model output'!H67)), ISNUMBER(SEARCH("Not applicable",'Model output'!H67)), ISNUMBER(SEARCH("paratracheal",'Model output'!H67)),ISNUMBER(SEARCH("fibroadipose tissue",'Model output'!H67)),ISNUMBER(SEARCH("thyroid node",'Model output'!H67)),ISNUMBER(SEARCH("skeletal muscle",'Model output'!H67)),ISNUMBER(SEARCH("right",'Model output'!H67)),ISNUMBER(SEARCH("left",'Model output'!H67)),ISNUMBER(SEARCH("Not specified",'Model output'!H67)),ISNUMBER(SEARCH("N/A",'Model output'!H67))),"negative","positive"))</f>
        <v>negative</v>
      </c>
      <c r="I68">
        <f>IF(OR('Model output'!I67="",'Model output'!I67="Not answered",'Model output'!I67="Not mentioned"),"",IF(ISNUMBER('Model output'!I67),'Model output'!I67,1))</f>
        <v>12</v>
      </c>
      <c r="J68">
        <f>IF(OR('Model output'!J67="",'Model output'!J67="Not answered",'Model output'!J67="Not mentioned"),"",IF(AND(ISNUMBER('Model output'!J67),'Model output'!J67&lt;=I68),'Model output'!J67,IF(AND(ISNUMBER('Model output'!J67), 'Model output'!J67&gt;=DATE(2024,1,1)), MIN(DAY('Model output'!J67), MONTH('Model output'!J67), YEAR('Model output'!J67)), IF(ISNUMBER(SEARCH("0/",'Model output'!J67)),0,IF(ISNUMBER(SEARCH("/",'Model output'!J67)), VALUE(LEFT('Model output'!J67, SEARCH("/",'Model output'!J67)-1)),1)))))</f>
        <v>6</v>
      </c>
      <c r="K68" t="str" cm="1">
        <f t="array" ref="K68">IF(COUNT(FIND({0,1,2,3,4,5,6,7,8,9},'Model output'!K67))&gt;0,'Model output'!K67,"")</f>
        <v>0.6cm.</v>
      </c>
      <c r="L68" s="8" t="str">
        <f t="shared" si="13"/>
        <v>0.6cm</v>
      </c>
      <c r="M68" cm="1">
        <f t="array" ref="M68">IF(L68="","",IF(ISNUMBER(SEARCH("cm",L68)),MAX(VALUE(SUBSTITUTE(_xlfn.FILTERXML("&lt;t&gt;&lt;s&gt;"&amp;SUBSTITUTE(L68,",","&lt;/s&gt;&lt;s&gt;")&amp;"&lt;/s&gt;&lt;/t&gt;","//s"),"cm",""))),MAX(VALUE(SUBSTITUTE(_xlfn.FILTERXML("&lt;t&gt;&lt;s&gt;"&amp;SUBSTITUTE(L68,",","&lt;/s&gt;&lt;s&gt;")&amp;"&lt;/s&gt;&lt;/t&gt;","//s"),"mm","")))/10))</f>
        <v>0.6</v>
      </c>
      <c r="N68" t="str">
        <f>IF('Model output'!L67="","",'Model output'!L67)</f>
        <v>papillary</v>
      </c>
      <c r="O68" t="str">
        <f>IF('Model output'!M67="","",'Model output'!M67)</f>
        <v/>
      </c>
      <c r="P68" t="str">
        <f>IF('Model output'!N67="","",'Model output'!N67)</f>
        <v>2 cm.</v>
      </c>
      <c r="Q68" t="str">
        <f t="shared" ref="Q68:Q128" si="22">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P68,"cm.","cm"), "the", ""), "The", ""), "dominant", ""), "superior", ""), "by gross examination", ""), "second", ""), "Greatest Dimension:", ""), "greatest dimension", ""), "Greatest diameter", ""), "greatest size", ""), "measures", ""), "measure", ""), "microcarcinoma", ""), "maximum", ""), "dimension", ""), "at least", ""), "isthmus and left thyroid", ""), "thyroid", ""),"tumor", ""), "Tumor", ""), "lobe and isthmus", ""), "nodule", ""), "isthmic", ""), "isthmus", ""), "lobe",""), "pole", ""), "foci", ""), "spans", ""), "Part 5", ""), "follicular variant", ""), "classical type", ""), "tall cell", ""), "largest", ""), "upper", ""), "left", ""), "right", ""), "Left", ""), "Right", ""), "middle", ""), "for", ""), "Up to", ""), "up to", ","), "range from", ""), "Not mentioned", ""), "entire", ""), "and is", ""), "is", ""), "in", ""), "In", ""), "and", ","), "(", ""), ")", ""), "A", ""), "B", ""), "x", ","), ":", ""), "focus", ""), "multiple", ""), "to", ","), "/", ""), "less than", ""), "&lt;", ""), " ",""))</f>
        <v>2cm</v>
      </c>
      <c r="R68" cm="1">
        <f t="array" ref="R68">IF(Q68="","",IF(ISNUMBER(SEARCH("cm",Q68)),MAX(VALUE(SUBSTITUTE(_xlfn.FILTERXML("&lt;t&gt;&lt;s&gt;"&amp;SUBSTITUTE(Q68,",","&lt;/s&gt;&lt;s&gt;")&amp;"&lt;/s&gt;&lt;/t&gt;","//s"),"cm",""))),MAX(VALUE(SUBSTITUTE(_xlfn.FILTERXML("&lt;t&gt;&lt;s&gt;"&amp;SUBSTITUTE(Q68,",","&lt;/s&gt;&lt;s&gt;")&amp;"&lt;/s&gt;&lt;/t&gt;","//s"),"mm","")))/10))</f>
        <v>2</v>
      </c>
      <c r="S68" t="str">
        <f>IF(OR('Model output'!P67="",ISNUMBER(SEARCH("Not identified", 'Model output'!P67)),ISNUMBER(SEARCH("Absent",'Model output'!P67)),AND(ISNUMBER(SEARCH("No",'Model output'!P67)),NOT(ISNUMBER(SEARCH("diagnostic",'Model output'!P67)))),ISNUMBER(SEARCH("Negative",'Model output'!P67))),"negative","positive")</f>
        <v>negative</v>
      </c>
      <c r="T68">
        <f>IF('Model output'!O67="","",'Model output'!O67)</f>
        <v>1</v>
      </c>
      <c r="U68" t="str">
        <f>IF('Model output'!Q67&lt;&gt;"",'Model output'!Q67,IF('Classification result'!S68="positive",IF(ISNUMBER(SEARCH("single",'Model output'!P67)),1,IF(OR(ISNUMBER(SEARCH("&lt;4",'Model output'!P67)),ISNUMBER(SEARCH("&lt; 4",'Model output'!P67)),ISNUMBER(SEARCH("less than 4",'Model output'!P67))),"&lt;4",IF(OR(ISNUMBER(SEARCH("&gt;4",'Model output'!P67)),ISNUMBER(SEARCH("&gt; 4",'Model output'!P67)),ISNUMBER(SEARCH("4 or more",'Model output'!P67))),"&gt;4",""))), ""))</f>
        <v/>
      </c>
      <c r="V68" t="str">
        <f>IF(S68="negative","",IF(OR(ISNUMBER(SEARCH("Focal",'Model output'!P67)),'Classification result'!U68&lt;4,ISNUMBER(SEARCH("Focal",'Classification result'!U68)),ISNUMBER(SEARCH("&lt;4",'Classification result'!U68)),ISNUMBER(SEARCH("&lt; 4",'Classification result'!U68))),"minimal", IF(OR(ISNUMBER(SEARCH("Extensive",'Model output'!P67)),ISNUMBER(SEARCH("Extensive",'Classification result'!U68)),ISNUMBER(SEARCH("&gt;4",'Classification result'!U68)),ISNUMBER(SEARCH("&gt; 4",'Classification result'!U68)),ISNUMBER(SEARCH("4 or more",'Classification result'!U68))),"extensive","")))</f>
        <v/>
      </c>
      <c r="W68" t="str">
        <f>IF(OR('Model output'!R67="",ISNUMBER(SEARCH("Not identified", 'Model output'!R67)),ISNUMBER(SEARCH("Absent",'Model output'!R67)),ISNUMBER(SEARCH("No",'Model output'!R67)),ISNUMBER(SEARCH("Negative",'Model output'!R67)),ISNUMBER(SEARCH("None seen",'Model output'!R67)),ISNUMBER(SEARCH("Free",'Model output'!R67)),ISNUMBER(SEARCH("Cannot be assessed",'Model output'!R67))),"negative","positive")</f>
        <v>positive</v>
      </c>
      <c r="X68" s="15" t="str">
        <f>IF('Model output'!S67="","",'Model output'!S67)</f>
        <v>lnvades: extrathyroidal adipose tissue, focal</v>
      </c>
      <c r="Y68" t="str">
        <f>IF(OR('Model output'!S67="",ISNUMBER(SEARCH("Absent",'Model output'!S67)),ISNUMBER(SEARCH("Not identified",'Model output'!S67)),AND(ISNUMBER(SEARCH("No",'Model output'!S67)),NOT(ISNUMBER(SEARCH("carcinoma",'Model output'!S67)))),ISNUMBER(SEARCH("confined to the thyroid",'Model output'!S67)),ISNUMBER(SEARCH("negative",'Model output'!S67))),"negative",IF(Z68="positive","gETE", "positive"))</f>
        <v>positive</v>
      </c>
      <c r="Z68" t="str">
        <f>IF(OR('Model output'!S67="",ISNUMBER(SEARCH("Absent",'Model output'!S67)),ISNUMBER(SEARCH("Not identified",'Model output'!S67)),ISNUMBER(SEARCH("No",'Model output'!S67)),ISNUMBER(SEARCH("Minimal",'Model output'!S67)),ISNUMBER(SEARCH("negative",'Model output'!S67))),"negative",IF(OR(ISNUMBER(SEARCH("extensive",X68)),ISNUMBER(SEARCH("skeletal muscle",X68)),ISNUMBER(SEARCH("larynx",X68)),ISNUMBER(SEARCH("trachea",X68)),ISNUMBER(SEARCH("esophagus",X68)),ISNUMBER(SEARCH("recurrent laryngeal nerve",X68))),"positive","negative"))</f>
        <v>negative</v>
      </c>
      <c r="AA68" t="str">
        <f>IF('Model output'!T67="","",IF('Model output'!T67="Not mentioned", "No", "Yes"))</f>
        <v/>
      </c>
      <c r="AB68" t="str">
        <f>IF(AA68&lt;&gt;"Yes","",IF(OR('Model output'!U67="",ISNUMBER(SEARCH("Not identified",'Model output'!U67))),"",'Model output'!U67))</f>
        <v/>
      </c>
      <c r="AC68" s="1" t="str">
        <f>IF(OR('Model output'!V67="", 'Model output'!V67="No", AND(ISERROR(SEARCH("Positive",'Model output'!V67)), ISNUMBER(SEARCH("Negative",'Model output'!V67))), AND(ISNUMBER(SEARCH("Uninvolved",'Model output'!V67)),NOT(ISNUMBER(SEARCH("margins involved",'Model output'!V67)))), ISNUMBER(SEARCH("not involved",'Model output'!V67)), ISNUMBER(SEARCH("None",'Model output'!V67)), ISNUMBER(SEARCH("Free",'Model output'!V67)), ISNUMBER(SEARCH("1 mm",'Model output'!V67)), ISNUMBER(SEARCH("0.1 CM",'Model output'!V67)), ISNUMBER(SEARCH("less than 0.2 mm",'Model output'!V67)), ISNUMBER(SEARCH("less than 0.5 mm",'Model output'!V67)), ISNUMBER(SEARCH("less than 1.0 mm",'Model output'!V67)), ISNUMBER(SEARCH("noted very close",'Model output'!V67)), ISNUMBER(SEARCH("abut",'Model output'!V67)), ISNUMBER(SEARCH("not mentioned",'Model output'!V67)), ISNUMBER(SEARCH("Cannot be assessed",'Model output'!V67)), ISNUMBER(SEARCH("Lymphocyte invasion - present",'Model output'!V67)), ISNUMBER(SEARCH("capsule",'Model output'!V67))), "negative", "positive")</f>
        <v>negative</v>
      </c>
      <c r="AE68" s="28" t="str" cm="1">
        <f t="array" aca="1" ref="AE68" ca="1">IF(OR(AC68="positive",Z68="positive",AND(OR(ISNUMBER(SEARCH("Follicular carcinoma",N68)),ISNUMBER(SEARCH("Follicular thyroid carcinoma",N68))),V68="extensive"),AND(AND(ISNUMBER(J68),J68&gt;0),AND(ISNUMBER(M68),M68&gt;3)),OR(H68="positive",AH68=1)),"high",IF(OR(ISNUMBER(SEARCH("lateral",G68,1)),ISNUMBER(SEARCH("positive",Y68,1)),ISNUMBER(SEARCH("tall",O68,1)),ISNUMBER(SEARCH("hobnail",O68,1)),ISNUMBER(SEARCH("cribriform",O68,1)),ISNUMBER(SEARCH("diffuse",O68,1)),ISNUMBER(SEARCH("columnar",O68,1)),ISNUMBER(SEARCH("solid",O68,1)),ISNUMBER(SEARCH("tall",N68,1)),ISNUMBER(SEARCH("hobnail",N68,1)),ISNUMBER(SEARCH("cribriform",N68,1)),ISNUMBER(SEARCH("diffuse",N68,1)),ISNUMBER(SEARCH("columnar",N68,1)),ISNUMBER(SEARCH("solid",N68,1)),AND(ISNUMBER(SEARCH("papillary",N68,1)),S68="positive"),AND(AND(ISNUMBER(J68),J68&gt;=5),M68=""),AND(AND(ISNUMBER(J68),J68&gt;=5),AND(ISNUMBER(M68),M68&gt;=1)),AND(ISNUMBER(SERACH("papillary",N68)),OR(Y68="positive",Z68="positive"), ISNUMBER(SEARCH("BRAF",AB68)))),"intermediate","low"))</f>
        <v>intermediate</v>
      </c>
      <c r="AF68" s="29" t="str">
        <f t="shared" si="14"/>
        <v>1b</v>
      </c>
      <c r="AG68" s="29" t="str">
        <f t="shared" si="15"/>
        <v>1a</v>
      </c>
      <c r="AH68" s="29" t="str">
        <f t="shared" ref="AH68:AH128" si="23">IF(OR(H68="unknown"),"x",IF(H68="negative","0","1"))</f>
        <v>0</v>
      </c>
      <c r="AI68" s="35" t="str">
        <f t="shared" ref="AI68:AI128" si="24">IF(AND(B68&lt;55,AH68="0"),"I",
IF(AND(B68&lt;55,AH68="1"),"II",
IF(AH68="1","IVB",
IF(AND(AF68="4b",AH68="0"),"IVA",
IF(AND(AF68="4a",AH68="0"),"III",
IF(AND(OR(AF68="3a",AF68="3b",AF68="3"),AH68="0"),"II",
IF(AND(AF68="2",OR(AG68="1",AG68="1a",AG68="1b"),AH68="0"),"II",
IF(AND(OR(AF68="1a",AF68="1b",AF68="1"),OR(AG68="1",AG68="1a",AG68="1b"),AH68="0"),"II","I"
))))))))</f>
        <v>I</v>
      </c>
      <c r="AJ68" s="32" t="s">
        <v>714</v>
      </c>
      <c r="AK68" s="34" t="s">
        <v>932</v>
      </c>
      <c r="AL68" s="34" t="s">
        <v>617</v>
      </c>
      <c r="AM68" s="34" t="s">
        <v>936</v>
      </c>
      <c r="AN68" s="34" t="s">
        <v>66</v>
      </c>
      <c r="AO68" s="32">
        <f t="shared" ca="1" si="16"/>
        <v>1</v>
      </c>
      <c r="AP68" s="34">
        <f t="shared" si="17"/>
        <v>1</v>
      </c>
      <c r="AQ68" s="34">
        <f t="shared" si="18"/>
        <v>1</v>
      </c>
      <c r="AR68" s="34">
        <f t="shared" si="19"/>
        <v>1</v>
      </c>
      <c r="AS68" s="35">
        <f t="shared" si="20"/>
        <v>1</v>
      </c>
    </row>
    <row r="69" spans="1:45">
      <c r="A69" t="str">
        <f>'Model output'!A68</f>
        <v>TCGA-DJ-A2PS</v>
      </c>
      <c r="B69" s="26">
        <v>40</v>
      </c>
      <c r="C69" s="1" t="str">
        <f>IF(OR(ISNUMBER(SEARCH("0",'Model output'!D68)), ISNUMBER(SEARCH("1",'Model output'!D68)), ISNUMBER(SEARCH("1a",'Model output'!D68)), ISNUMBER(SEARCH("1b",'Model output'!D68)), ISNUMBER(SEARCH("2",'Model output'!D68)), ISNUMBER(SEARCH("3",'Model output'!D68)), ISNUMBER(SEARCH("4a",'Model output'!D68)), ISNUMBER(SEARCH("4b",'Model output'!D68))), IF(ISNUMBER(SEARCH("pT",'Model output'!D68)),IF(OR(ISNUMBER(SEARCH("a",'Model output'!D68)),ISNUMBER(SEARCH("b",'Model output'!D68))),MID(SUBSTITUTE('Model output'!D68," ",""),SEARCH("pT",'Model output'!D68)+2,2),MID(SUBSTITUTE('Model output'!D68," ",""),SEARCH("pT",'Model output'!D68)+2,1)),IF(ISNUMBER(SEARCH("T",'Model output'!D68)),IF(OR(ISNUMBER(SEARCH("a",'Model output'!D68)),ISNUMBER(SEARCH("b",'Model output'!D68))),MID(SUBSTITUTE('Model output'!D68," ",""),SEARCH("T",'Model output'!D68)+1,2),MID(SUBSTITUTE('Model output'!D68," ",""),SEARCH("T",'Model output'!D68)+1,1)),SUBSTITUTE('Model output'!D68," ",""))),"")</f>
        <v/>
      </c>
      <c r="D69" s="1" t="str">
        <f>IF(ISNUMBER(SEARCH("lymph node",'Model output'!E68)),"1", IF(AND('Model output'!E68&lt;&gt;"",ISNUMBER('Model output'!E68),'Model output'!E68&gt;0),"1",IF(OR(ISNUMBER(SEARCH("0",'Model output'!E68)), ISNUMBER(SEARCH("1",'Model output'!E68)), ISNUMBER(SEARCH("1a",'Model output'!E68)), ISNUMBER(SEARCH("1b",'Model output'!E68)), ISNUMBER(SEARCH("X",'Model output'!E68))), IF(ISNUMBER(SEARCH("pN",'Model output'!E68)),IF(OR(ISNUMBER(SEARCH("a",'Model output'!E68)),ISNUMBER(SEARCH("b",'Model output'!E68))),MID(SUBSTITUTE('Model output'!E68," ",""),SEARCH("pN",'Model output'!E68)+2,2),MID(SUBSTITUTE('Model output'!E68," ",""),SEARCH("pN",'Model output'!E68)+2,1)),IF(ISNUMBER(SEARCH("N",'Model output'!E68)),IF(OR(ISNUMBER(SEARCH("a",'Model output'!E68)),ISNUMBER(SEARCH("b",'Model output'!E68))),MID(SUBSTITUTE('Model output'!E68," ",""),SEARCH("N",'Model output'!E68)+1,2),MID(SUBSTITUTE('Model output'!E68," ",""),SEARCH("N",'Model output'!E68)+1,1)),SUBSTITUTE('Model output'!E68," ",""))),"")))</f>
        <v>1</v>
      </c>
      <c r="E69" s="1" t="str">
        <f>IF(OR(ISNUMBER(SEARCH("Not applicable",'Model output'!F68)), ISNUMBER(SEARCH("N/A",'Model output'!F68))),"0",IF(OR(ISNUMBER(SEARCH("0",'Model output'!F68)), ISNUMBER(SEARCH("1",'Model output'!F68)), ISNUMBER(SEARCH("X",'Model output'!F68))), IF(ISNUMBER(SEARCH("pM",'Model output'!F68)),MID(SUBSTITUTE('Model output'!F68," ",""),SEARCH("pM",'Model output'!F68)+2,1),IF(ISNUMBER(SEARCH("M",'Model output'!F68)),MID(SUBSTITUTE('Model output'!F68," ",""),SEARCH("M",'Model output'!F68)+1,1),SUBSTITUTE('Model output'!F68," ",""))),""))</f>
        <v>X</v>
      </c>
      <c r="F69" t="str">
        <f t="shared" si="21"/>
        <v>positive</v>
      </c>
      <c r="G69" t="str">
        <f>IF(OR('Model output'!G68="",AND(ISNUMBER('Model output'!J68),'Model output'!J68&lt;1)),"",IF(OR(ISNUMBER(SEARCH("lateral",'Model output'!G68)),ISNUMBER(SEARCH("cervical",'Model output'!G68)),ISNUMBER(SEARCH("jugular",'Model output'!G68)),ISNUMBER(SEARCH("left neck",'Model output'!G68)),ISNUMBER(SEARCH("left anterior neck",'Model output'!G68)),ISNUMBER(SEARCH("left posterior neck",'Model output'!G68)),ISNUMBER(SEARCH("right neck",'Model output'!G68)),ISNUMBER(SEARCH("right anterior neck",'Model output'!G68)),ISNUMBER(SEARCH("right posterior neck",'Model output'!G68)),AND(ISNUMBER(SEARCH("level",'Model output'!G68)),OR(,ISNUMBER(SEARCH("II",'Model output'!G68)),ISNUMBER(SEARCH("two",'Model output'!G68)),AND(ISNUMBER(SEARCH("2",'Model output'!G68)),NOT(ISNUMBER(SEARCH("1 of 2",'Model output'!G68)))),ISNUMBER(SEARCH("III",'Model output'!G68)),AND(ISNUMBER(SEARCH("three",'Model output'!G68)),NOT(ISNUMBER(SEARCH("#3 (three)",'Model output'!G68)))),AND(ISNUMBER(SEARCH("3",'Model output'!G68)),NOT(ISNUMBER(SEARCH("#3 (three)",'Model output'!G68)))),ISNUMBER(SEARCH("IV",'Model output'!G68)),ISNUMBER(SEARCH("four",'Model output'!G68)),ISNUMBER(SEARCH("4",'Model output'!G68)),ISNUMBER(SEARCH("V ",'Model output'!G68)),ISNUMBER(SEARCH("five",'Model output'!G68)),ISNUMBER(SEARCH("5",'Model output'!G68))))), "lateral", "central"))</f>
        <v/>
      </c>
      <c r="H69" t="str">
        <f>IF('Model output'!H68="","negative",IF(OR(ISNUMBER(SEARCH("lymph node",'Model output'!H68)),ISNUMBER(SEARCH("gland",'Model output'!H68)),ISNUMBER(SEARCH("lobe",'Model output'!H68)),ISNUMBER(SEARCH("isthmus",'Model output'!H68)),ISNUMBER(SEARCH("mediastinum",'Model output'!H68)),ISNUMBER(SEARCH("Not mentioned",'Model output'!H68)), ISNUMBER(SEARCH("Not applicable",'Model output'!H68)), ISNUMBER(SEARCH("paratracheal",'Model output'!H68)),ISNUMBER(SEARCH("fibroadipose tissue",'Model output'!H68)),ISNUMBER(SEARCH("thyroid node",'Model output'!H68)),ISNUMBER(SEARCH("skeletal muscle",'Model output'!H68)),ISNUMBER(SEARCH("right",'Model output'!H68)),ISNUMBER(SEARCH("left",'Model output'!H68)),ISNUMBER(SEARCH("Not specified",'Model output'!H68)),ISNUMBER(SEARCH("N/A",'Model output'!H68))),"negative","positive"))</f>
        <v>negative</v>
      </c>
      <c r="I69">
        <f>IF(OR('Model output'!I68="",'Model output'!I68="Not answered",'Model output'!I68="Not mentioned"),"",IF(ISNUMBER('Model output'!I68),'Model output'!I68,1))</f>
        <v>2</v>
      </c>
      <c r="J69">
        <f>IF(OR('Model output'!J68="",'Model output'!J68="Not answered",'Model output'!J68="Not mentioned"),"",IF(AND(ISNUMBER('Model output'!J68),'Model output'!J68&lt;=I69),'Model output'!J68,IF(AND(ISNUMBER('Model output'!J68), 'Model output'!J68&gt;=DATE(2024,1,1)), MIN(DAY('Model output'!J68), MONTH('Model output'!J68), YEAR('Model output'!J68)), IF(ISNUMBER(SEARCH("0/",'Model output'!J68)),0,IF(ISNUMBER(SEARCH("/",'Model output'!J68)), VALUE(LEFT('Model output'!J68, SEARCH("/",'Model output'!J68)-1)),1)))))</f>
        <v>1</v>
      </c>
      <c r="K69" t="str" cm="1">
        <f t="array" ref="K69">IF(COUNT(FIND({0,1,2,3,4,5,6,7,8,9},'Model output'!K68))&gt;0,'Model output'!K68,"")</f>
        <v>0.2cm</v>
      </c>
      <c r="L69" s="8" t="str">
        <f t="shared" si="13"/>
        <v>0.2cm</v>
      </c>
      <c r="M69" cm="1">
        <f t="array" ref="M69">IF(L69="","",IF(ISNUMBER(SEARCH("cm",L69)),MAX(VALUE(SUBSTITUTE(_xlfn.FILTERXML("&lt;t&gt;&lt;s&gt;"&amp;SUBSTITUTE(L69,",","&lt;/s&gt;&lt;s&gt;")&amp;"&lt;/s&gt;&lt;/t&gt;","//s"),"cm",""))),MAX(VALUE(SUBSTITUTE(_xlfn.FILTERXML("&lt;t&gt;&lt;s&gt;"&amp;SUBSTITUTE(L69,",","&lt;/s&gt;&lt;s&gt;")&amp;"&lt;/s&gt;&lt;/t&gt;","//s"),"mm","")))/10))</f>
        <v>0.2</v>
      </c>
      <c r="N69" t="str">
        <f>IF('Model output'!L68="","",'Model output'!L68)</f>
        <v>papillary</v>
      </c>
      <c r="O69" t="str">
        <f>IF('Model output'!M68="","",'Model output'!M68)</f>
        <v>classical, tall and microcarcinoma variants</v>
      </c>
      <c r="P69" t="str">
        <f>IF('Model output'!N68="","",'Model output'!N68)</f>
        <v>1.1 cm</v>
      </c>
      <c r="Q69" t="str">
        <f t="shared" si="22"/>
        <v>1.1cm</v>
      </c>
      <c r="R69" cm="1">
        <f t="array" ref="R69">IF(Q69="","",IF(ISNUMBER(SEARCH("cm",Q69)),MAX(VALUE(SUBSTITUTE(_xlfn.FILTERXML("&lt;t&gt;&lt;s&gt;"&amp;SUBSTITUTE(Q69,",","&lt;/s&gt;&lt;s&gt;")&amp;"&lt;/s&gt;&lt;/t&gt;","//s"),"cm",""))),MAX(VALUE(SUBSTITUTE(_xlfn.FILTERXML("&lt;t&gt;&lt;s&gt;"&amp;SUBSTITUTE(Q69,",","&lt;/s&gt;&lt;s&gt;")&amp;"&lt;/s&gt;&lt;/t&gt;","//s"),"mm","")))/10))</f>
        <v>1.1000000000000001</v>
      </c>
      <c r="S69" t="str">
        <f>IF(OR('Model output'!P68="",ISNUMBER(SEARCH("Not identified", 'Model output'!P68)),ISNUMBER(SEARCH("Absent",'Model output'!P68)),AND(ISNUMBER(SEARCH("No",'Model output'!P68)),NOT(ISNUMBER(SEARCH("diagnostic",'Model output'!P68)))),ISNUMBER(SEARCH("Negative",'Model output'!P68))),"negative","positive")</f>
        <v>negative</v>
      </c>
      <c r="T69">
        <f>IF('Model output'!O68="","",'Model output'!O68)</f>
        <v>3</v>
      </c>
      <c r="U69" t="str">
        <f>IF('Model output'!Q68&lt;&gt;"",'Model output'!Q68,IF('Classification result'!S69="positive",IF(ISNUMBER(SEARCH("single",'Model output'!P68)),1,IF(OR(ISNUMBER(SEARCH("&lt;4",'Model output'!P68)),ISNUMBER(SEARCH("&lt; 4",'Model output'!P68)),ISNUMBER(SEARCH("less than 4",'Model output'!P68))),"&lt;4",IF(OR(ISNUMBER(SEARCH("&gt;4",'Model output'!P68)),ISNUMBER(SEARCH("&gt; 4",'Model output'!P68)),ISNUMBER(SEARCH("4 or more",'Model output'!P68))),"&gt;4",""))), ""))</f>
        <v/>
      </c>
      <c r="V69" t="str">
        <f>IF(S69="negative","",IF(OR(ISNUMBER(SEARCH("Focal",'Model output'!P68)),'Classification result'!U69&lt;4,ISNUMBER(SEARCH("Focal",'Classification result'!U69)),ISNUMBER(SEARCH("&lt;4",'Classification result'!U69)),ISNUMBER(SEARCH("&lt; 4",'Classification result'!U69))),"minimal", IF(OR(ISNUMBER(SEARCH("Extensive",'Model output'!P68)),ISNUMBER(SEARCH("Extensive",'Classification result'!U69)),ISNUMBER(SEARCH("&gt;4",'Classification result'!U69)),ISNUMBER(SEARCH("&gt; 4",'Classification result'!U69)),ISNUMBER(SEARCH("4 or more",'Classification result'!U69))),"extensive","")))</f>
        <v/>
      </c>
      <c r="W69" t="str">
        <f>IF(OR('Model output'!R68="",ISNUMBER(SEARCH("Not identified", 'Model output'!R68)),ISNUMBER(SEARCH("Absent",'Model output'!R68)),ISNUMBER(SEARCH("No",'Model output'!R68)),ISNUMBER(SEARCH("Negative",'Model output'!R68)),ISNUMBER(SEARCH("None seen",'Model output'!R68)),ISNUMBER(SEARCH("Free",'Model output'!R68)),ISNUMBER(SEARCH("Cannot be assessed",'Model output'!R68))),"negative","positive")</f>
        <v>positive</v>
      </c>
      <c r="X69" s="15" t="str">
        <f>IF('Model output'!S68="","",'Model output'!S68)</f>
        <v>Very focal extra-thyroid extension Into adipose tissue by the Isthmic microcarcinoma</v>
      </c>
      <c r="Y69" t="str">
        <f>IF(OR('Model output'!S68="",ISNUMBER(SEARCH("Absent",'Model output'!S68)),ISNUMBER(SEARCH("Not identified",'Model output'!S68)),AND(ISNUMBER(SEARCH("No",'Model output'!S68)),NOT(ISNUMBER(SEARCH("carcinoma",'Model output'!S68)))),ISNUMBER(SEARCH("confined to the thyroid",'Model output'!S68)),ISNUMBER(SEARCH("negative",'Model output'!S68))),"negative",IF(Z69="positive","gETE", "positive"))</f>
        <v>positive</v>
      </c>
      <c r="Z69" t="str">
        <f>IF(OR('Model output'!S68="",ISNUMBER(SEARCH("Absent",'Model output'!S68)),ISNUMBER(SEARCH("Not identified",'Model output'!S68)),ISNUMBER(SEARCH("No",'Model output'!S68)),ISNUMBER(SEARCH("Minimal",'Model output'!S68)),ISNUMBER(SEARCH("negative",'Model output'!S68))),"negative",IF(OR(ISNUMBER(SEARCH("extensive",X69)),ISNUMBER(SEARCH("skeletal muscle",X69)),ISNUMBER(SEARCH("larynx",X69)),ISNUMBER(SEARCH("trachea",X69)),ISNUMBER(SEARCH("esophagus",X69)),ISNUMBER(SEARCH("recurrent laryngeal nerve",X69))),"positive","negative"))</f>
        <v>negative</v>
      </c>
      <c r="AA69" t="str">
        <f>IF('Model output'!T68="","",IF('Model output'!T68="Not mentioned", "No", "Yes"))</f>
        <v/>
      </c>
      <c r="AB69" t="str">
        <f>IF(AA69&lt;&gt;"Yes","",IF(OR('Model output'!U68="",ISNUMBER(SEARCH("Not identified",'Model output'!U68))),"",'Model output'!U68))</f>
        <v/>
      </c>
      <c r="AC69" s="1" t="str">
        <f>IF(OR('Model output'!V68="", 'Model output'!V68="No", AND(ISERROR(SEARCH("Positive",'Model output'!V68)), ISNUMBER(SEARCH("Negative",'Model output'!V68))), AND(ISNUMBER(SEARCH("Uninvolved",'Model output'!V68)),NOT(ISNUMBER(SEARCH("margins involved",'Model output'!V68)))), ISNUMBER(SEARCH("not involved",'Model output'!V68)), ISNUMBER(SEARCH("None",'Model output'!V68)), ISNUMBER(SEARCH("Free",'Model output'!V68)), ISNUMBER(SEARCH("1 mm",'Model output'!V68)), ISNUMBER(SEARCH("0.1 CM",'Model output'!V68)), ISNUMBER(SEARCH("less than 0.2 mm",'Model output'!V68)), ISNUMBER(SEARCH("less than 0.5 mm",'Model output'!V68)), ISNUMBER(SEARCH("less than 1.0 mm",'Model output'!V68)), ISNUMBER(SEARCH("noted very close",'Model output'!V68)), ISNUMBER(SEARCH("abut",'Model output'!V68)), ISNUMBER(SEARCH("not mentioned",'Model output'!V68)), ISNUMBER(SEARCH("Cannot be assessed",'Model output'!V68)), ISNUMBER(SEARCH("Lymphocyte invasion - present",'Model output'!V68)), ISNUMBER(SEARCH("capsule",'Model output'!V68))), "negative", "positive")</f>
        <v>negative</v>
      </c>
      <c r="AE69" s="28" t="str" cm="1">
        <f t="array" aca="1" ref="AE69" ca="1">IF(OR(AC69="positive",Z69="positive",AND(OR(ISNUMBER(SEARCH("Follicular carcinoma",N69)),ISNUMBER(SEARCH("Follicular thyroid carcinoma",N69))),V69="extensive"),AND(AND(ISNUMBER(J69),J69&gt;0),AND(ISNUMBER(M69),M69&gt;3)),OR(H69="positive",AH69=1)),"high",IF(OR(ISNUMBER(SEARCH("lateral",G69,1)),ISNUMBER(SEARCH("positive",Y69,1)),ISNUMBER(SEARCH("tall",O69,1)),ISNUMBER(SEARCH("hobnail",O69,1)),ISNUMBER(SEARCH("cribriform",O69,1)),ISNUMBER(SEARCH("diffuse",O69,1)),ISNUMBER(SEARCH("columnar",O69,1)),ISNUMBER(SEARCH("solid",O69,1)),ISNUMBER(SEARCH("tall",N69,1)),ISNUMBER(SEARCH("hobnail",N69,1)),ISNUMBER(SEARCH("cribriform",N69,1)),ISNUMBER(SEARCH("diffuse",N69,1)),ISNUMBER(SEARCH("columnar",N69,1)),ISNUMBER(SEARCH("solid",N69,1)),AND(ISNUMBER(SEARCH("papillary",N69,1)),S69="positive"),AND(AND(ISNUMBER(J69),J69&gt;=5),M69=""),AND(AND(ISNUMBER(J69),J69&gt;=5),AND(ISNUMBER(M69),M69&gt;=1)),AND(ISNUMBER(SERACH("papillary",N69)),OR(Y69="positive",Z69="positive"), ISNUMBER(SEARCH("BRAF",AB69)))),"intermediate","low"))</f>
        <v>intermediate</v>
      </c>
      <c r="AF69" s="29" t="str">
        <f t="shared" si="14"/>
        <v>1b</v>
      </c>
      <c r="AG69" s="29" t="str">
        <f t="shared" si="15"/>
        <v>1a</v>
      </c>
      <c r="AH69" s="29" t="str">
        <f t="shared" si="23"/>
        <v>0</v>
      </c>
      <c r="AI69" s="35" t="str">
        <f t="shared" si="24"/>
        <v>I</v>
      </c>
      <c r="AJ69" s="32" t="s">
        <v>714</v>
      </c>
      <c r="AK69" s="34" t="s">
        <v>932</v>
      </c>
      <c r="AL69" s="34" t="s">
        <v>617</v>
      </c>
      <c r="AM69" s="34" t="s">
        <v>936</v>
      </c>
      <c r="AN69" s="34" t="s">
        <v>66</v>
      </c>
      <c r="AO69" s="32">
        <f t="shared" ca="1" si="16"/>
        <v>1</v>
      </c>
      <c r="AP69" s="34">
        <f t="shared" si="17"/>
        <v>1</v>
      </c>
      <c r="AQ69" s="34">
        <f t="shared" si="18"/>
        <v>1</v>
      </c>
      <c r="AR69" s="34">
        <f t="shared" si="19"/>
        <v>1</v>
      </c>
      <c r="AS69" s="35">
        <f t="shared" si="20"/>
        <v>1</v>
      </c>
    </row>
    <row r="70" spans="1:45">
      <c r="A70" t="str">
        <f>'Model output'!A69</f>
        <v>TCGA-DJ-A2PV</v>
      </c>
      <c r="B70" s="26">
        <v>53</v>
      </c>
      <c r="C70" s="1" t="str">
        <f>IF(OR(ISNUMBER(SEARCH("0",'Model output'!D69)), ISNUMBER(SEARCH("1",'Model output'!D69)), ISNUMBER(SEARCH("1a",'Model output'!D69)), ISNUMBER(SEARCH("1b",'Model output'!D69)), ISNUMBER(SEARCH("2",'Model output'!D69)), ISNUMBER(SEARCH("3",'Model output'!D69)), ISNUMBER(SEARCH("4a",'Model output'!D69)), ISNUMBER(SEARCH("4b",'Model output'!D69))), IF(ISNUMBER(SEARCH("pT",'Model output'!D69)),IF(OR(ISNUMBER(SEARCH("a",'Model output'!D69)),ISNUMBER(SEARCH("b",'Model output'!D69))),MID(SUBSTITUTE('Model output'!D69," ",""),SEARCH("pT",'Model output'!D69)+2,2),MID(SUBSTITUTE('Model output'!D69," ",""),SEARCH("pT",'Model output'!D69)+2,1)),IF(ISNUMBER(SEARCH("T",'Model output'!D69)),IF(OR(ISNUMBER(SEARCH("a",'Model output'!D69)),ISNUMBER(SEARCH("b",'Model output'!D69))),MID(SUBSTITUTE('Model output'!D69," ",""),SEARCH("T",'Model output'!D69)+1,2),MID(SUBSTITUTE('Model output'!D69," ",""),SEARCH("T",'Model output'!D69)+1,1)),SUBSTITUTE('Model output'!D69," ",""))),"")</f>
        <v>3</v>
      </c>
      <c r="D70" s="1" t="str">
        <f>IF(ISNUMBER(SEARCH("lymph node",'Model output'!E69)),"1", IF(AND('Model output'!E69&lt;&gt;"",ISNUMBER('Model output'!E69),'Model output'!E69&gt;0),"1",IF(OR(ISNUMBER(SEARCH("0",'Model output'!E69)), ISNUMBER(SEARCH("1",'Model output'!E69)), ISNUMBER(SEARCH("1a",'Model output'!E69)), ISNUMBER(SEARCH("1b",'Model output'!E69)), ISNUMBER(SEARCH("X",'Model output'!E69))), IF(ISNUMBER(SEARCH("pN",'Model output'!E69)),IF(OR(ISNUMBER(SEARCH("a",'Model output'!E69)),ISNUMBER(SEARCH("b",'Model output'!E69))),MID(SUBSTITUTE('Model output'!E69," ",""),SEARCH("pN",'Model output'!E69)+2,2),MID(SUBSTITUTE('Model output'!E69," ",""),SEARCH("pN",'Model output'!E69)+2,1)),IF(ISNUMBER(SEARCH("N",'Model output'!E69)),IF(OR(ISNUMBER(SEARCH("a",'Model output'!E69)),ISNUMBER(SEARCH("b",'Model output'!E69))),MID(SUBSTITUTE('Model output'!E69," ",""),SEARCH("N",'Model output'!E69)+1,2),MID(SUBSTITUTE('Model output'!E69," ",""),SEARCH("N",'Model output'!E69)+1,1)),SUBSTITUTE('Model output'!E69," ",""))),"")))</f>
        <v>0</v>
      </c>
      <c r="E70" s="1" t="str">
        <f>IF(OR(ISNUMBER(SEARCH("Not applicable",'Model output'!F69)), ISNUMBER(SEARCH("N/A",'Model output'!F69))),"0",IF(OR(ISNUMBER(SEARCH("0",'Model output'!F69)), ISNUMBER(SEARCH("1",'Model output'!F69)), ISNUMBER(SEARCH("X",'Model output'!F69))), IF(ISNUMBER(SEARCH("pM",'Model output'!F69)),MID(SUBSTITUTE('Model output'!F69," ",""),SEARCH("pM",'Model output'!F69)+2,1),IF(ISNUMBER(SEARCH("M",'Model output'!F69)),MID(SUBSTITUTE('Model output'!F69," ",""),SEARCH("M",'Model output'!F69)+1,1),SUBSTITUTE('Model output'!F69," ",""))),""))</f>
        <v>0</v>
      </c>
      <c r="F70" t="str">
        <f t="shared" si="21"/>
        <v>positive</v>
      </c>
      <c r="G70" t="str">
        <f>IF(OR('Model output'!G69="",AND(ISNUMBER('Model output'!J69),'Model output'!J69&lt;1)),"",IF(OR(ISNUMBER(SEARCH("lateral",'Model output'!G69)),ISNUMBER(SEARCH("cervical",'Model output'!G69)),ISNUMBER(SEARCH("jugular",'Model output'!G69)),ISNUMBER(SEARCH("left neck",'Model output'!G69)),ISNUMBER(SEARCH("left anterior neck",'Model output'!G69)),ISNUMBER(SEARCH("left posterior neck",'Model output'!G69)),ISNUMBER(SEARCH("right neck",'Model output'!G69)),ISNUMBER(SEARCH("right anterior neck",'Model output'!G69)),ISNUMBER(SEARCH("right posterior neck",'Model output'!G69)),AND(ISNUMBER(SEARCH("level",'Model output'!G69)),OR(,ISNUMBER(SEARCH("II",'Model output'!G69)),ISNUMBER(SEARCH("two",'Model output'!G69)),AND(ISNUMBER(SEARCH("2",'Model output'!G69)),NOT(ISNUMBER(SEARCH("1 of 2",'Model output'!G69)))),ISNUMBER(SEARCH("III",'Model output'!G69)),AND(ISNUMBER(SEARCH("three",'Model output'!G69)),NOT(ISNUMBER(SEARCH("#3 (three)",'Model output'!G69)))),AND(ISNUMBER(SEARCH("3",'Model output'!G69)),NOT(ISNUMBER(SEARCH("#3 (three)",'Model output'!G69)))),ISNUMBER(SEARCH("IV",'Model output'!G69)),ISNUMBER(SEARCH("four",'Model output'!G69)),ISNUMBER(SEARCH("4",'Model output'!G69)),ISNUMBER(SEARCH("V ",'Model output'!G69)),ISNUMBER(SEARCH("five",'Model output'!G69)),ISNUMBER(SEARCH("5",'Model output'!G69))))), "lateral", "central"))</f>
        <v/>
      </c>
      <c r="H70" t="str">
        <f>IF('Model output'!H69="","negative",IF(OR(ISNUMBER(SEARCH("lymph node",'Model output'!H69)),ISNUMBER(SEARCH("gland",'Model output'!H69)),ISNUMBER(SEARCH("lobe",'Model output'!H69)),ISNUMBER(SEARCH("isthmus",'Model output'!H69)),ISNUMBER(SEARCH("mediastinum",'Model output'!H69)),ISNUMBER(SEARCH("Not mentioned",'Model output'!H69)), ISNUMBER(SEARCH("Not applicable",'Model output'!H69)), ISNUMBER(SEARCH("paratracheal",'Model output'!H69)),ISNUMBER(SEARCH("fibroadipose tissue",'Model output'!H69)),ISNUMBER(SEARCH("thyroid node",'Model output'!H69)),ISNUMBER(SEARCH("skeletal muscle",'Model output'!H69)),ISNUMBER(SEARCH("right",'Model output'!H69)),ISNUMBER(SEARCH("left",'Model output'!H69)),ISNUMBER(SEARCH("Not specified",'Model output'!H69)),ISNUMBER(SEARCH("N/A",'Model output'!H69))),"negative","positive"))</f>
        <v>negative</v>
      </c>
      <c r="I70">
        <f>IF(OR('Model output'!I69="",'Model output'!I69="Not answered",'Model output'!I69="Not mentioned"),"",IF(ISNUMBER('Model output'!I69),'Model output'!I69,1))</f>
        <v>7</v>
      </c>
      <c r="J70">
        <f>IF(OR('Model output'!J69="",'Model output'!J69="Not answered",'Model output'!J69="Not mentioned"),"",IF(AND(ISNUMBER('Model output'!J69),'Model output'!J69&lt;=I70),'Model output'!J69,IF(AND(ISNUMBER('Model output'!J69), 'Model output'!J69&gt;=DATE(2024,1,1)), MIN(DAY('Model output'!J69), MONTH('Model output'!J69), YEAR('Model output'!J69)), IF(ISNUMBER(SEARCH("0/",'Model output'!J69)),0,IF(ISNUMBER(SEARCH("/",'Model output'!J69)), VALUE(LEFT('Model output'!J69, SEARCH("/",'Model output'!J69)-1)),1)))))</f>
        <v>1</v>
      </c>
      <c r="K70" t="str" cm="1">
        <f t="array" ref="K70">IF(COUNT(FIND({0,1,2,3,4,5,6,7,8,9},'Model output'!K69))&gt;0,'Model output'!K69,"")</f>
        <v/>
      </c>
      <c r="L70" s="8" t="str">
        <f t="shared" si="13"/>
        <v/>
      </c>
      <c r="M70" t="str" cm="1">
        <f t="array" ref="M70">IF(L70="","",IF(ISNUMBER(SEARCH("cm",L70)),MAX(VALUE(SUBSTITUTE(_xlfn.FILTERXML("&lt;t&gt;&lt;s&gt;"&amp;SUBSTITUTE(L70,",","&lt;/s&gt;&lt;s&gt;")&amp;"&lt;/s&gt;&lt;/t&gt;","//s"),"cm",""))),MAX(VALUE(SUBSTITUTE(_xlfn.FILTERXML("&lt;t&gt;&lt;s&gt;"&amp;SUBSTITUTE(L70,",","&lt;/s&gt;&lt;s&gt;")&amp;"&lt;/s&gt;&lt;/t&gt;","//s"),"mm","")))/10))</f>
        <v/>
      </c>
      <c r="N70" t="str">
        <f>IF('Model output'!L69="","",'Model output'!L69)</f>
        <v>papillary</v>
      </c>
      <c r="O70" t="str">
        <f>IF('Model output'!M69="","",'Model output'!M69)</f>
        <v>classical type</v>
      </c>
      <c r="P70" t="str">
        <f>IF('Model output'!N69="","",'Model output'!N69)</f>
        <v>3.4 cm</v>
      </c>
      <c r="Q70" t="str">
        <f t="shared" si="22"/>
        <v>3.4cm</v>
      </c>
      <c r="R70" cm="1">
        <f t="array" ref="R70">IF(Q70="","",IF(ISNUMBER(SEARCH("cm",Q70)),MAX(VALUE(SUBSTITUTE(_xlfn.FILTERXML("&lt;t&gt;&lt;s&gt;"&amp;SUBSTITUTE(Q70,",","&lt;/s&gt;&lt;s&gt;")&amp;"&lt;/s&gt;&lt;/t&gt;","//s"),"cm",""))),MAX(VALUE(SUBSTITUTE(_xlfn.FILTERXML("&lt;t&gt;&lt;s&gt;"&amp;SUBSTITUTE(Q70,",","&lt;/s&gt;&lt;s&gt;")&amp;"&lt;/s&gt;&lt;/t&gt;","//s"),"mm","")))/10))</f>
        <v>3.4</v>
      </c>
      <c r="S70" t="str">
        <f>IF(OR('Model output'!P69="",ISNUMBER(SEARCH("Not identified", 'Model output'!P69)),ISNUMBER(SEARCH("Absent",'Model output'!P69)),AND(ISNUMBER(SEARCH("No",'Model output'!P69)),NOT(ISNUMBER(SEARCH("diagnostic",'Model output'!P69)))),ISNUMBER(SEARCH("Negative",'Model output'!P69))),"negative","positive")</f>
        <v>negative</v>
      </c>
      <c r="T70">
        <f>IF('Model output'!O69="","",'Model output'!O69)</f>
        <v>1</v>
      </c>
      <c r="U70" t="str">
        <f>IF('Model output'!Q69&lt;&gt;"",'Model output'!Q69,IF('Classification result'!S70="positive",IF(ISNUMBER(SEARCH("single",'Model output'!P69)),1,IF(OR(ISNUMBER(SEARCH("&lt;4",'Model output'!P69)),ISNUMBER(SEARCH("&lt; 4",'Model output'!P69)),ISNUMBER(SEARCH("less than 4",'Model output'!P69))),"&lt;4",IF(OR(ISNUMBER(SEARCH("&gt;4",'Model output'!P69)),ISNUMBER(SEARCH("&gt; 4",'Model output'!P69)),ISNUMBER(SEARCH("4 or more",'Model output'!P69))),"&gt;4",""))), ""))</f>
        <v/>
      </c>
      <c r="V70" t="str">
        <f>IF(S70="negative","",IF(OR(ISNUMBER(SEARCH("Focal",'Model output'!P69)),'Classification result'!U70&lt;4,ISNUMBER(SEARCH("Focal",'Classification result'!U70)),ISNUMBER(SEARCH("&lt;4",'Classification result'!U70)),ISNUMBER(SEARCH("&lt; 4",'Classification result'!U70))),"minimal", IF(OR(ISNUMBER(SEARCH("Extensive",'Model output'!P69)),ISNUMBER(SEARCH("Extensive",'Classification result'!U70)),ISNUMBER(SEARCH("&gt;4",'Classification result'!U70)),ISNUMBER(SEARCH("&gt; 4",'Classification result'!U70)),ISNUMBER(SEARCH("4 or more",'Classification result'!U70))),"extensive","")))</f>
        <v/>
      </c>
      <c r="W70" t="str">
        <f>IF(OR('Model output'!R69="",ISNUMBER(SEARCH("Not identified", 'Model output'!R69)),ISNUMBER(SEARCH("Absent",'Model output'!R69)),ISNUMBER(SEARCH("No",'Model output'!R69)),ISNUMBER(SEARCH("Negative",'Model output'!R69)),ISNUMBER(SEARCH("None seen",'Model output'!R69)),ISNUMBER(SEARCH("Free",'Model output'!R69)),ISNUMBER(SEARCH("Cannot be assessed",'Model output'!R69))),"negative","positive")</f>
        <v>positive</v>
      </c>
      <c r="X70" s="15" t="str">
        <f>IF('Model output'!S69="","",'Model output'!S69)</f>
        <v>Not Identified</v>
      </c>
      <c r="Y70" t="str">
        <f>IF(OR('Model output'!S69="",ISNUMBER(SEARCH("Absent",'Model output'!S69)),ISNUMBER(SEARCH("Not identified",'Model output'!S69)),AND(ISNUMBER(SEARCH("No",'Model output'!S69)),NOT(ISNUMBER(SEARCH("carcinoma",'Model output'!S69)))),ISNUMBER(SEARCH("confined to the thyroid",'Model output'!S69)),ISNUMBER(SEARCH("negative",'Model output'!S69))),"negative",IF(Z70="positive","gETE", "positive"))</f>
        <v>negative</v>
      </c>
      <c r="Z70" t="str">
        <f>IF(OR('Model output'!S69="",ISNUMBER(SEARCH("Absent",'Model output'!S69)),ISNUMBER(SEARCH("Not identified",'Model output'!S69)),ISNUMBER(SEARCH("No",'Model output'!S69)),ISNUMBER(SEARCH("Minimal",'Model output'!S69)),ISNUMBER(SEARCH("negative",'Model output'!S69))),"negative",IF(OR(ISNUMBER(SEARCH("extensive",X70)),ISNUMBER(SEARCH("skeletal muscle",X70)),ISNUMBER(SEARCH("larynx",X70)),ISNUMBER(SEARCH("trachea",X70)),ISNUMBER(SEARCH("esophagus",X70)),ISNUMBER(SEARCH("recurrent laryngeal nerve",X70))),"positive","negative"))</f>
        <v>negative</v>
      </c>
      <c r="AA70" t="str">
        <f>IF('Model output'!T69="","",IF('Model output'!T69="Not mentioned", "No", "Yes"))</f>
        <v/>
      </c>
      <c r="AB70" t="str">
        <f>IF(AA70&lt;&gt;"Yes","",IF(OR('Model output'!U69="",ISNUMBER(SEARCH("Not identified",'Model output'!U69))),"",'Model output'!U69))</f>
        <v/>
      </c>
      <c r="AC70" s="1" t="str">
        <f>IF(OR('Model output'!V69="", 'Model output'!V69="No", AND(ISERROR(SEARCH("Positive",'Model output'!V69)), ISNUMBER(SEARCH("Negative",'Model output'!V69))), AND(ISNUMBER(SEARCH("Uninvolved",'Model output'!V69)),NOT(ISNUMBER(SEARCH("margins involved",'Model output'!V69)))), ISNUMBER(SEARCH("not involved",'Model output'!V69)), ISNUMBER(SEARCH("None",'Model output'!V69)), ISNUMBER(SEARCH("Free",'Model output'!V69)), ISNUMBER(SEARCH("1 mm",'Model output'!V69)), ISNUMBER(SEARCH("0.1 CM",'Model output'!V69)), ISNUMBER(SEARCH("less than 0.2 mm",'Model output'!V69)), ISNUMBER(SEARCH("less than 0.5 mm",'Model output'!V69)), ISNUMBER(SEARCH("less than 1.0 mm",'Model output'!V69)), ISNUMBER(SEARCH("noted very close",'Model output'!V69)), ISNUMBER(SEARCH("abut",'Model output'!V69)), ISNUMBER(SEARCH("not mentioned",'Model output'!V69)), ISNUMBER(SEARCH("Cannot be assessed",'Model output'!V69)), ISNUMBER(SEARCH("Lymphocyte invasion - present",'Model output'!V69)), ISNUMBER(SEARCH("capsule",'Model output'!V69))), "negative", "positive")</f>
        <v>negative</v>
      </c>
      <c r="AE70" s="28" t="str" cm="1">
        <f t="array" aca="1" ref="AE70" ca="1">IF(OR(AC70="positive",Z70="positive",AND(OR(ISNUMBER(SEARCH("Follicular carcinoma",N70)),ISNUMBER(SEARCH("Follicular thyroid carcinoma",N70))),V70="extensive"),AND(AND(ISNUMBER(J70),J70&gt;0),AND(ISNUMBER(M70),M70&gt;3)),OR(H70="positive",AH70=1)),"high",IF(OR(ISNUMBER(SEARCH("lateral",G70,1)),ISNUMBER(SEARCH("positive",Y70,1)),ISNUMBER(SEARCH("tall",O70,1)),ISNUMBER(SEARCH("hobnail",O70,1)),ISNUMBER(SEARCH("cribriform",O70,1)),ISNUMBER(SEARCH("diffuse",O70,1)),ISNUMBER(SEARCH("columnar",O70,1)),ISNUMBER(SEARCH("solid",O70,1)),ISNUMBER(SEARCH("tall",N70,1)),ISNUMBER(SEARCH("hobnail",N70,1)),ISNUMBER(SEARCH("cribriform",N70,1)),ISNUMBER(SEARCH("diffuse",N70,1)),ISNUMBER(SEARCH("columnar",N70,1)),ISNUMBER(SEARCH("solid",N70,1)),AND(ISNUMBER(SEARCH("papillary",N70,1)),S70="positive"),AND(AND(ISNUMBER(J70),J70&gt;=5),M70=""),AND(AND(ISNUMBER(J70),J70&gt;=5),AND(ISNUMBER(M70),M70&gt;=1)),AND(ISNUMBER(SERACH("papillary",N70)),OR(Y70="positive",Z70="positive"), ISNUMBER(SEARCH("BRAF",AB70)))),"intermediate","low"))</f>
        <v>low</v>
      </c>
      <c r="AF70" s="29" t="str">
        <f t="shared" si="14"/>
        <v>2</v>
      </c>
      <c r="AG70" s="29" t="str">
        <f t="shared" si="15"/>
        <v>1a</v>
      </c>
      <c r="AH70" s="29" t="str">
        <f t="shared" si="23"/>
        <v>0</v>
      </c>
      <c r="AI70" s="35" t="str">
        <f t="shared" si="24"/>
        <v>I</v>
      </c>
      <c r="AJ70" s="32" t="s">
        <v>713</v>
      </c>
      <c r="AK70" s="34" t="s">
        <v>935</v>
      </c>
      <c r="AL70" s="34" t="s">
        <v>933</v>
      </c>
      <c r="AM70" s="34" t="s">
        <v>936</v>
      </c>
      <c r="AN70" s="34" t="s">
        <v>66</v>
      </c>
      <c r="AO70" s="32">
        <f t="shared" ca="1" si="16"/>
        <v>1</v>
      </c>
      <c r="AP70" s="34">
        <f t="shared" si="17"/>
        <v>1</v>
      </c>
      <c r="AQ70" s="34">
        <f t="shared" si="18"/>
        <v>0</v>
      </c>
      <c r="AR70" s="34">
        <f t="shared" si="19"/>
        <v>1</v>
      </c>
      <c r="AS70" s="35">
        <f t="shared" si="20"/>
        <v>1</v>
      </c>
    </row>
    <row r="71" spans="1:45">
      <c r="A71" t="str">
        <f>'Model output'!A70</f>
        <v>TCGA-DJ-A2PW</v>
      </c>
      <c r="B71" s="26">
        <v>65</v>
      </c>
      <c r="C71" s="1" t="str">
        <f>IF(OR(ISNUMBER(SEARCH("0",'Model output'!D70)), ISNUMBER(SEARCH("1",'Model output'!D70)), ISNUMBER(SEARCH("1a",'Model output'!D70)), ISNUMBER(SEARCH("1b",'Model output'!D70)), ISNUMBER(SEARCH("2",'Model output'!D70)), ISNUMBER(SEARCH("3",'Model output'!D70)), ISNUMBER(SEARCH("4a",'Model output'!D70)), ISNUMBER(SEARCH("4b",'Model output'!D70))), IF(ISNUMBER(SEARCH("pT",'Model output'!D70)),IF(OR(ISNUMBER(SEARCH("a",'Model output'!D70)),ISNUMBER(SEARCH("b",'Model output'!D70))),MID(SUBSTITUTE('Model output'!D70," ",""),SEARCH("pT",'Model output'!D70)+2,2),MID(SUBSTITUTE('Model output'!D70," ",""),SEARCH("pT",'Model output'!D70)+2,1)),IF(ISNUMBER(SEARCH("T",'Model output'!D70)),IF(OR(ISNUMBER(SEARCH("a",'Model output'!D70)),ISNUMBER(SEARCH("b",'Model output'!D70))),MID(SUBSTITUTE('Model output'!D70," ",""),SEARCH("T",'Model output'!D70)+1,2),MID(SUBSTITUTE('Model output'!D70," ",""),SEARCH("T",'Model output'!D70)+1,1)),SUBSTITUTE('Model output'!D70," ",""))),"")</f>
        <v>2</v>
      </c>
      <c r="D71" s="1" t="str">
        <f>IF(ISNUMBER(SEARCH("lymph node",'Model output'!E70)),"1", IF(AND('Model output'!E70&lt;&gt;"",ISNUMBER('Model output'!E70),'Model output'!E70&gt;0),"1",IF(OR(ISNUMBER(SEARCH("0",'Model output'!E70)), ISNUMBER(SEARCH("1",'Model output'!E70)), ISNUMBER(SEARCH("1a",'Model output'!E70)), ISNUMBER(SEARCH("1b",'Model output'!E70)), ISNUMBER(SEARCH("X",'Model output'!E70))), IF(ISNUMBER(SEARCH("pN",'Model output'!E70)),IF(OR(ISNUMBER(SEARCH("a",'Model output'!E70)),ISNUMBER(SEARCH("b",'Model output'!E70))),MID(SUBSTITUTE('Model output'!E70," ",""),SEARCH("pN",'Model output'!E70)+2,2),MID(SUBSTITUTE('Model output'!E70," ",""),SEARCH("pN",'Model output'!E70)+2,1)),IF(ISNUMBER(SEARCH("N",'Model output'!E70)),IF(OR(ISNUMBER(SEARCH("a",'Model output'!E70)),ISNUMBER(SEARCH("b",'Model output'!E70))),MID(SUBSTITUTE('Model output'!E70," ",""),SEARCH("N",'Model output'!E70)+1,2),MID(SUBSTITUTE('Model output'!E70," ",""),SEARCH("N",'Model output'!E70)+1,1)),SUBSTITUTE('Model output'!E70," ",""))),"")))</f>
        <v>1</v>
      </c>
      <c r="E71" s="1" t="str">
        <f>IF(OR(ISNUMBER(SEARCH("Not applicable",'Model output'!F70)), ISNUMBER(SEARCH("N/A",'Model output'!F70))),"0",IF(OR(ISNUMBER(SEARCH("0",'Model output'!F70)), ISNUMBER(SEARCH("1",'Model output'!F70)), ISNUMBER(SEARCH("X",'Model output'!F70))), IF(ISNUMBER(SEARCH("pM",'Model output'!F70)),MID(SUBSTITUTE('Model output'!F70," ",""),SEARCH("pM",'Model output'!F70)+2,1),IF(ISNUMBER(SEARCH("M",'Model output'!F70)),MID(SUBSTITUTE('Model output'!F70," ",""),SEARCH("M",'Model output'!F70)+1,1),SUBSTITUTE('Model output'!F70," ",""))),""))</f>
        <v>0</v>
      </c>
      <c r="F71" t="str">
        <f t="shared" si="21"/>
        <v>positive</v>
      </c>
      <c r="G71" t="str">
        <f>IF(OR('Model output'!G70="",AND(ISNUMBER('Model output'!J70),'Model output'!J70&lt;1)),"",IF(OR(ISNUMBER(SEARCH("lateral",'Model output'!G70)),ISNUMBER(SEARCH("cervical",'Model output'!G70)),ISNUMBER(SEARCH("jugular",'Model output'!G70)),ISNUMBER(SEARCH("left neck",'Model output'!G70)),ISNUMBER(SEARCH("left anterior neck",'Model output'!G70)),ISNUMBER(SEARCH("left posterior neck",'Model output'!G70)),ISNUMBER(SEARCH("right neck",'Model output'!G70)),ISNUMBER(SEARCH("right anterior neck",'Model output'!G70)),ISNUMBER(SEARCH("right posterior neck",'Model output'!G70)),AND(ISNUMBER(SEARCH("level",'Model output'!G70)),OR(,ISNUMBER(SEARCH("II",'Model output'!G70)),ISNUMBER(SEARCH("two",'Model output'!G70)),AND(ISNUMBER(SEARCH("2",'Model output'!G70)),NOT(ISNUMBER(SEARCH("1 of 2",'Model output'!G70)))),ISNUMBER(SEARCH("III",'Model output'!G70)),AND(ISNUMBER(SEARCH("three",'Model output'!G70)),NOT(ISNUMBER(SEARCH("#3 (three)",'Model output'!G70)))),AND(ISNUMBER(SEARCH("3",'Model output'!G70)),NOT(ISNUMBER(SEARCH("#3 (three)",'Model output'!G70)))),ISNUMBER(SEARCH("IV",'Model output'!G70)),ISNUMBER(SEARCH("four",'Model output'!G70)),ISNUMBER(SEARCH("4",'Model output'!G70)),ISNUMBER(SEARCH("V ",'Model output'!G70)),ISNUMBER(SEARCH("five",'Model output'!G70)),ISNUMBER(SEARCH("5",'Model output'!G70))))), "lateral", "central"))</f>
        <v/>
      </c>
      <c r="H71" t="str">
        <f>IF('Model output'!H70="","negative",IF(OR(ISNUMBER(SEARCH("lymph node",'Model output'!H70)),ISNUMBER(SEARCH("gland",'Model output'!H70)),ISNUMBER(SEARCH("lobe",'Model output'!H70)),ISNUMBER(SEARCH("isthmus",'Model output'!H70)),ISNUMBER(SEARCH("mediastinum",'Model output'!H70)),ISNUMBER(SEARCH("Not mentioned",'Model output'!H70)), ISNUMBER(SEARCH("Not applicable",'Model output'!H70)), ISNUMBER(SEARCH("paratracheal",'Model output'!H70)),ISNUMBER(SEARCH("fibroadipose tissue",'Model output'!H70)),ISNUMBER(SEARCH("thyroid node",'Model output'!H70)),ISNUMBER(SEARCH("skeletal muscle",'Model output'!H70)),ISNUMBER(SEARCH("right",'Model output'!H70)),ISNUMBER(SEARCH("left",'Model output'!H70)),ISNUMBER(SEARCH("Not specified",'Model output'!H70)),ISNUMBER(SEARCH("N/A",'Model output'!H70))),"negative","positive"))</f>
        <v>negative</v>
      </c>
      <c r="I71">
        <f>IF(OR('Model output'!I70="",'Model output'!I70="Not answered",'Model output'!I70="Not mentioned"),"",IF(ISNUMBER('Model output'!I70),'Model output'!I70,1))</f>
        <v>1</v>
      </c>
      <c r="J71">
        <f>IF(OR('Model output'!J70="",'Model output'!J70="Not answered",'Model output'!J70="Not mentioned"),"",IF(AND(ISNUMBER('Model output'!J70),'Model output'!J70&lt;=I71),'Model output'!J70,IF(AND(ISNUMBER('Model output'!J70), 'Model output'!J70&gt;=DATE(2024,1,1)), MIN(DAY('Model output'!J70), MONTH('Model output'!J70), YEAR('Model output'!J70)), IF(ISNUMBER(SEARCH("0/",'Model output'!J70)),0,IF(ISNUMBER(SEARCH("/",'Model output'!J70)), VALUE(LEFT('Model output'!J70, SEARCH("/",'Model output'!J70)-1)),1)))))</f>
        <v>1</v>
      </c>
      <c r="K71" t="str" cm="1">
        <f t="array" ref="K71">IF(COUNT(FIND({0,1,2,3,4,5,6,7,8,9},'Model output'!K70))&gt;0,'Model output'!K70,"")</f>
        <v/>
      </c>
      <c r="L71" s="8" t="str">
        <f t="shared" si="13"/>
        <v/>
      </c>
      <c r="M71" t="str" cm="1">
        <f t="array" ref="M71">IF(L71="","",IF(ISNUMBER(SEARCH("cm",L71)),MAX(VALUE(SUBSTITUTE(_xlfn.FILTERXML("&lt;t&gt;&lt;s&gt;"&amp;SUBSTITUTE(L71,",","&lt;/s&gt;&lt;s&gt;")&amp;"&lt;/s&gt;&lt;/t&gt;","//s"),"cm",""))),MAX(VALUE(SUBSTITUTE(_xlfn.FILTERXML("&lt;t&gt;&lt;s&gt;"&amp;SUBSTITUTE(L71,",","&lt;/s&gt;&lt;s&gt;")&amp;"&lt;/s&gt;&lt;/t&gt;","//s"),"mm","")))/10))</f>
        <v/>
      </c>
      <c r="N71" t="str">
        <f>IF('Model output'!L70="","",'Model output'!L70)</f>
        <v>Papillary</v>
      </c>
      <c r="O71" t="str">
        <f>IF('Model output'!M70="","",'Model output'!M70)</f>
        <v/>
      </c>
      <c r="P71" t="str">
        <f>IF('Model output'!N70="","",'Model output'!N70)</f>
        <v>Right lobe: 4.6 cm, isthmus: 3.5 cm</v>
      </c>
      <c r="Q71" t="str">
        <f t="shared" si="22"/>
        <v>4.6cm,3.5cm</v>
      </c>
      <c r="R71" cm="1">
        <f t="array" ref="R71">IF(Q71="","",IF(ISNUMBER(SEARCH("cm",Q71)),MAX(VALUE(SUBSTITUTE(_xlfn.FILTERXML("&lt;t&gt;&lt;s&gt;"&amp;SUBSTITUTE(Q71,",","&lt;/s&gt;&lt;s&gt;")&amp;"&lt;/s&gt;&lt;/t&gt;","//s"),"cm",""))),MAX(VALUE(SUBSTITUTE(_xlfn.FILTERXML("&lt;t&gt;&lt;s&gt;"&amp;SUBSTITUTE(Q71,",","&lt;/s&gt;&lt;s&gt;")&amp;"&lt;/s&gt;&lt;/t&gt;","//s"),"mm","")))/10))</f>
        <v>4.5999999999999996</v>
      </c>
      <c r="S71" t="str">
        <f>IF(OR('Model output'!P70="",ISNUMBER(SEARCH("Not identified", 'Model output'!P70)),ISNUMBER(SEARCH("Absent",'Model output'!P70)),AND(ISNUMBER(SEARCH("No",'Model output'!P70)),NOT(ISNUMBER(SEARCH("diagnostic",'Model output'!P70)))),ISNUMBER(SEARCH("Negative",'Model output'!P70))),"negative","positive")</f>
        <v>negative</v>
      </c>
      <c r="T71" t="str">
        <f>IF('Model output'!O70="","",'Model output'!O70)</f>
        <v>Three</v>
      </c>
      <c r="U71" t="str">
        <f>IF('Model output'!Q70&lt;&gt;"",'Model output'!Q70,IF('Classification result'!S71="positive",IF(ISNUMBER(SEARCH("single",'Model output'!P70)),1,IF(OR(ISNUMBER(SEARCH("&lt;4",'Model output'!P70)),ISNUMBER(SEARCH("&lt; 4",'Model output'!P70)),ISNUMBER(SEARCH("less than 4",'Model output'!P70))),"&lt;4",IF(OR(ISNUMBER(SEARCH("&gt;4",'Model output'!P70)),ISNUMBER(SEARCH("&gt; 4",'Model output'!P70)),ISNUMBER(SEARCH("4 or more",'Model output'!P70))),"&gt;4",""))), ""))</f>
        <v/>
      </c>
      <c r="V71" t="str">
        <f>IF(S71="negative","",IF(OR(ISNUMBER(SEARCH("Focal",'Model output'!P70)),'Classification result'!U71&lt;4,ISNUMBER(SEARCH("Focal",'Classification result'!U71)),ISNUMBER(SEARCH("&lt;4",'Classification result'!U71)),ISNUMBER(SEARCH("&lt; 4",'Classification result'!U71))),"minimal", IF(OR(ISNUMBER(SEARCH("Extensive",'Model output'!P70)),ISNUMBER(SEARCH("Extensive",'Classification result'!U71)),ISNUMBER(SEARCH("&gt;4",'Classification result'!U71)),ISNUMBER(SEARCH("&gt; 4",'Classification result'!U71)),ISNUMBER(SEARCH("4 or more",'Classification result'!U71))),"extensive","")))</f>
        <v/>
      </c>
      <c r="W71" t="str">
        <f>IF(OR('Model output'!R70="",ISNUMBER(SEARCH("Not identified", 'Model output'!R70)),ISNUMBER(SEARCH("Absent",'Model output'!R70)),ISNUMBER(SEARCH("No",'Model output'!R70)),ISNUMBER(SEARCH("Negative",'Model output'!R70)),ISNUMBER(SEARCH("None seen",'Model output'!R70)),ISNUMBER(SEARCH("Free",'Model output'!R70)),ISNUMBER(SEARCH("Cannot be assessed",'Model output'!R70))),"negative","positive")</f>
        <v>positive</v>
      </c>
      <c r="X71" s="15" t="str">
        <f>IF('Model output'!S70="","",'Model output'!S70)</f>
        <v>Not identified</v>
      </c>
      <c r="Y71" t="str">
        <f>IF(OR('Model output'!S70="",ISNUMBER(SEARCH("Absent",'Model output'!S70)),ISNUMBER(SEARCH("Not identified",'Model output'!S70)),AND(ISNUMBER(SEARCH("No",'Model output'!S70)),NOT(ISNUMBER(SEARCH("carcinoma",'Model output'!S70)))),ISNUMBER(SEARCH("confined to the thyroid",'Model output'!S70)),ISNUMBER(SEARCH("negative",'Model output'!S70))),"negative",IF(Z71="positive","gETE", "positive"))</f>
        <v>negative</v>
      </c>
      <c r="Z71" t="str">
        <f>IF(OR('Model output'!S70="",ISNUMBER(SEARCH("Absent",'Model output'!S70)),ISNUMBER(SEARCH("Not identified",'Model output'!S70)),ISNUMBER(SEARCH("No",'Model output'!S70)),ISNUMBER(SEARCH("Minimal",'Model output'!S70)),ISNUMBER(SEARCH("negative",'Model output'!S70))),"negative",IF(OR(ISNUMBER(SEARCH("extensive",X71)),ISNUMBER(SEARCH("skeletal muscle",X71)),ISNUMBER(SEARCH("larynx",X71)),ISNUMBER(SEARCH("trachea",X71)),ISNUMBER(SEARCH("esophagus",X71)),ISNUMBER(SEARCH("recurrent laryngeal nerve",X71))),"positive","negative"))</f>
        <v>negative</v>
      </c>
      <c r="AA71" t="str">
        <f>IF('Model output'!T70="","",IF('Model output'!T70="Not mentioned", "No", "Yes"))</f>
        <v/>
      </c>
      <c r="AB71" t="str">
        <f>IF(AA71&lt;&gt;"Yes","",IF(OR('Model output'!U70="",ISNUMBER(SEARCH("Not identified",'Model output'!U70))),"",'Model output'!U70))</f>
        <v/>
      </c>
      <c r="AC71" s="1" t="str">
        <f>IF(OR('Model output'!V70="", 'Model output'!V70="No", AND(ISERROR(SEARCH("Positive",'Model output'!V70)), ISNUMBER(SEARCH("Negative",'Model output'!V70))), AND(ISNUMBER(SEARCH("Uninvolved",'Model output'!V70)),NOT(ISNUMBER(SEARCH("margins involved",'Model output'!V70)))), ISNUMBER(SEARCH("not involved",'Model output'!V70)), ISNUMBER(SEARCH("None",'Model output'!V70)), ISNUMBER(SEARCH("Free",'Model output'!V70)), ISNUMBER(SEARCH("1 mm",'Model output'!V70)), ISNUMBER(SEARCH("0.1 CM",'Model output'!V70)), ISNUMBER(SEARCH("less than 0.2 mm",'Model output'!V70)), ISNUMBER(SEARCH("less than 0.5 mm",'Model output'!V70)), ISNUMBER(SEARCH("less than 1.0 mm",'Model output'!V70)), ISNUMBER(SEARCH("noted very close",'Model output'!V70)), ISNUMBER(SEARCH("abut",'Model output'!V70)), ISNUMBER(SEARCH("not mentioned",'Model output'!V70)), ISNUMBER(SEARCH("Cannot be assessed",'Model output'!V70)), ISNUMBER(SEARCH("Lymphocyte invasion - present",'Model output'!V70)), ISNUMBER(SEARCH("capsule",'Model output'!V70))), "negative", "positive")</f>
        <v>negative</v>
      </c>
      <c r="AE71" s="28" t="str" cm="1">
        <f t="array" aca="1" ref="AE71" ca="1">IF(OR(AC71="positive",Z71="positive",AND(OR(ISNUMBER(SEARCH("Follicular carcinoma",N71)),ISNUMBER(SEARCH("Follicular thyroid carcinoma",N71))),V71="extensive"),AND(AND(ISNUMBER(J71),J71&gt;0),AND(ISNUMBER(M71),M71&gt;3)),OR(H71="positive",AH71=1)),"high",IF(OR(ISNUMBER(SEARCH("lateral",G71,1)),ISNUMBER(SEARCH("positive",Y71,1)),ISNUMBER(SEARCH("tall",O71,1)),ISNUMBER(SEARCH("hobnail",O71,1)),ISNUMBER(SEARCH("cribriform",O71,1)),ISNUMBER(SEARCH("diffuse",O71,1)),ISNUMBER(SEARCH("columnar",O71,1)),ISNUMBER(SEARCH("solid",O71,1)),ISNUMBER(SEARCH("tall",N71,1)),ISNUMBER(SEARCH("hobnail",N71,1)),ISNUMBER(SEARCH("cribriform",N71,1)),ISNUMBER(SEARCH("diffuse",N71,1)),ISNUMBER(SEARCH("columnar",N71,1)),ISNUMBER(SEARCH("solid",N71,1)),AND(ISNUMBER(SEARCH("papillary",N71,1)),S71="positive"),AND(AND(ISNUMBER(J71),J71&gt;=5),M71=""),AND(AND(ISNUMBER(J71),J71&gt;=5),AND(ISNUMBER(M71),M71&gt;=1)),AND(ISNUMBER(SERACH("papillary",N71)),OR(Y71="positive",Z71="positive"), ISNUMBER(SEARCH("BRAF",AB71)))),"intermediate","low"))</f>
        <v>low</v>
      </c>
      <c r="AF71" s="29" t="str">
        <f t="shared" si="14"/>
        <v>3a</v>
      </c>
      <c r="AG71" s="29" t="str">
        <f t="shared" si="15"/>
        <v>1a</v>
      </c>
      <c r="AH71" s="29" t="str">
        <f t="shared" si="23"/>
        <v>0</v>
      </c>
      <c r="AI71" s="35" t="str">
        <f t="shared" si="24"/>
        <v>II</v>
      </c>
      <c r="AJ71" s="32" t="s">
        <v>713</v>
      </c>
      <c r="AK71" s="34" t="s">
        <v>937</v>
      </c>
      <c r="AL71" s="34" t="s">
        <v>617</v>
      </c>
      <c r="AM71" s="34" t="s">
        <v>936</v>
      </c>
      <c r="AN71" s="34" t="s">
        <v>934</v>
      </c>
      <c r="AO71" s="32">
        <f t="shared" ca="1" si="16"/>
        <v>1</v>
      </c>
      <c r="AP71" s="34">
        <f t="shared" si="17"/>
        <v>1</v>
      </c>
      <c r="AQ71" s="34">
        <f t="shared" si="18"/>
        <v>1</v>
      </c>
      <c r="AR71" s="34">
        <f t="shared" si="19"/>
        <v>1</v>
      </c>
      <c r="AS71" s="35">
        <f t="shared" si="20"/>
        <v>1</v>
      </c>
    </row>
    <row r="72" spans="1:45">
      <c r="A72" t="str">
        <f>'Model output'!A71</f>
        <v>TCGA-DJ-A2PX</v>
      </c>
      <c r="B72" s="26">
        <v>55</v>
      </c>
      <c r="C72" s="1" t="str">
        <f>IF(OR(ISNUMBER(SEARCH("0",'Model output'!D71)), ISNUMBER(SEARCH("1",'Model output'!D71)), ISNUMBER(SEARCH("1a",'Model output'!D71)), ISNUMBER(SEARCH("1b",'Model output'!D71)), ISNUMBER(SEARCH("2",'Model output'!D71)), ISNUMBER(SEARCH("3",'Model output'!D71)), ISNUMBER(SEARCH("4a",'Model output'!D71)), ISNUMBER(SEARCH("4b",'Model output'!D71))), IF(ISNUMBER(SEARCH("pT",'Model output'!D71)),IF(OR(ISNUMBER(SEARCH("a",'Model output'!D71)),ISNUMBER(SEARCH("b",'Model output'!D71))),MID(SUBSTITUTE('Model output'!D71," ",""),SEARCH("pT",'Model output'!D71)+2,2),MID(SUBSTITUTE('Model output'!D71," ",""),SEARCH("pT",'Model output'!D71)+2,1)),IF(ISNUMBER(SEARCH("T",'Model output'!D71)),IF(OR(ISNUMBER(SEARCH("a",'Model output'!D71)),ISNUMBER(SEARCH("b",'Model output'!D71))),MID(SUBSTITUTE('Model output'!D71," ",""),SEARCH("T",'Model output'!D71)+1,2),MID(SUBSTITUTE('Model output'!D71," ",""),SEARCH("T",'Model output'!D71)+1,1)),SUBSTITUTE('Model output'!D71," ",""))),"")</f>
        <v>1</v>
      </c>
      <c r="D72" s="1" t="str">
        <f>IF(ISNUMBER(SEARCH("lymph node",'Model output'!E71)),"1", IF(AND('Model output'!E71&lt;&gt;"",ISNUMBER('Model output'!E71),'Model output'!E71&gt;0),"1",IF(OR(ISNUMBER(SEARCH("0",'Model output'!E71)), ISNUMBER(SEARCH("1",'Model output'!E71)), ISNUMBER(SEARCH("1a",'Model output'!E71)), ISNUMBER(SEARCH("1b",'Model output'!E71)), ISNUMBER(SEARCH("X",'Model output'!E71))), IF(ISNUMBER(SEARCH("pN",'Model output'!E71)),IF(OR(ISNUMBER(SEARCH("a",'Model output'!E71)),ISNUMBER(SEARCH("b",'Model output'!E71))),MID(SUBSTITUTE('Model output'!E71," ",""),SEARCH("pN",'Model output'!E71)+2,2),MID(SUBSTITUTE('Model output'!E71," ",""),SEARCH("pN",'Model output'!E71)+2,1)),IF(ISNUMBER(SEARCH("N",'Model output'!E71)),IF(OR(ISNUMBER(SEARCH("a",'Model output'!E71)),ISNUMBER(SEARCH("b",'Model output'!E71))),MID(SUBSTITUTE('Model output'!E71," ",""),SEARCH("N",'Model output'!E71)+1,2),MID(SUBSTITUTE('Model output'!E71," ",""),SEARCH("N",'Model output'!E71)+1,1)),SUBSTITUTE('Model output'!E71," ",""))),"")))</f>
        <v>0</v>
      </c>
      <c r="E72" s="1" t="str">
        <f>IF(OR(ISNUMBER(SEARCH("Not applicable",'Model output'!F71)), ISNUMBER(SEARCH("N/A",'Model output'!F71))),"0",IF(OR(ISNUMBER(SEARCH("0",'Model output'!F71)), ISNUMBER(SEARCH("1",'Model output'!F71)), ISNUMBER(SEARCH("X",'Model output'!F71))), IF(ISNUMBER(SEARCH("pM",'Model output'!F71)),MID(SUBSTITUTE('Model output'!F71," ",""),SEARCH("pM",'Model output'!F71)+2,1),IF(ISNUMBER(SEARCH("M",'Model output'!F71)),MID(SUBSTITUTE('Model output'!F71," ",""),SEARCH("M",'Model output'!F71)+1,1),SUBSTITUTE('Model output'!F71," ",""))),""))</f>
        <v>0</v>
      </c>
      <c r="F72" t="str">
        <f t="shared" si="21"/>
        <v>negative</v>
      </c>
      <c r="G72" t="str">
        <f>IF(OR('Model output'!G71="",AND(ISNUMBER('Model output'!J71),'Model output'!J71&lt;1)),"",IF(OR(ISNUMBER(SEARCH("lateral",'Model output'!G71)),ISNUMBER(SEARCH("cervical",'Model output'!G71)),ISNUMBER(SEARCH("jugular",'Model output'!G71)),ISNUMBER(SEARCH("left neck",'Model output'!G71)),ISNUMBER(SEARCH("left anterior neck",'Model output'!G71)),ISNUMBER(SEARCH("left posterior neck",'Model output'!G71)),ISNUMBER(SEARCH("right neck",'Model output'!G71)),ISNUMBER(SEARCH("right anterior neck",'Model output'!G71)),ISNUMBER(SEARCH("right posterior neck",'Model output'!G71)),AND(ISNUMBER(SEARCH("level",'Model output'!G71)),OR(,ISNUMBER(SEARCH("II",'Model output'!G71)),ISNUMBER(SEARCH("two",'Model output'!G71)),AND(ISNUMBER(SEARCH("2",'Model output'!G71)),NOT(ISNUMBER(SEARCH("1 of 2",'Model output'!G71)))),ISNUMBER(SEARCH("III",'Model output'!G71)),AND(ISNUMBER(SEARCH("three",'Model output'!G71)),NOT(ISNUMBER(SEARCH("#3 (three)",'Model output'!G71)))),AND(ISNUMBER(SEARCH("3",'Model output'!G71)),NOT(ISNUMBER(SEARCH("#3 (three)",'Model output'!G71)))),ISNUMBER(SEARCH("IV",'Model output'!G71)),ISNUMBER(SEARCH("four",'Model output'!G71)),ISNUMBER(SEARCH("4",'Model output'!G71)),ISNUMBER(SEARCH("V ",'Model output'!G71)),ISNUMBER(SEARCH("five",'Model output'!G71)),ISNUMBER(SEARCH("5",'Model output'!G71))))), "lateral", "central"))</f>
        <v/>
      </c>
      <c r="H72" t="str">
        <f>IF('Model output'!H71="","negative",IF(OR(ISNUMBER(SEARCH("lymph node",'Model output'!H71)),ISNUMBER(SEARCH("gland",'Model output'!H71)),ISNUMBER(SEARCH("lobe",'Model output'!H71)),ISNUMBER(SEARCH("isthmus",'Model output'!H71)),ISNUMBER(SEARCH("mediastinum",'Model output'!H71)),ISNUMBER(SEARCH("Not mentioned",'Model output'!H71)), ISNUMBER(SEARCH("Not applicable",'Model output'!H71)), ISNUMBER(SEARCH("paratracheal",'Model output'!H71)),ISNUMBER(SEARCH("fibroadipose tissue",'Model output'!H71)),ISNUMBER(SEARCH("thyroid node",'Model output'!H71)),ISNUMBER(SEARCH("skeletal muscle",'Model output'!H71)),ISNUMBER(SEARCH("right",'Model output'!H71)),ISNUMBER(SEARCH("left",'Model output'!H71)),ISNUMBER(SEARCH("Not specified",'Model output'!H71)),ISNUMBER(SEARCH("N/A",'Model output'!H71))),"negative","positive"))</f>
        <v>negative</v>
      </c>
      <c r="I72">
        <f>IF(OR('Model output'!I71="",'Model output'!I71="Not answered",'Model output'!I71="Not mentioned"),"",IF(ISNUMBER('Model output'!I71),'Model output'!I71,1))</f>
        <v>4</v>
      </c>
      <c r="J72">
        <f>IF(OR('Model output'!J71="",'Model output'!J71="Not answered",'Model output'!J71="Not mentioned"),"",IF(AND(ISNUMBER('Model output'!J71),'Model output'!J71&lt;=I72),'Model output'!J71,IF(AND(ISNUMBER('Model output'!J71), 'Model output'!J71&gt;=DATE(2024,1,1)), MIN(DAY('Model output'!J71), MONTH('Model output'!J71), YEAR('Model output'!J71)), IF(ISNUMBER(SEARCH("0/",'Model output'!J71)),0,IF(ISNUMBER(SEARCH("/",'Model output'!J71)), VALUE(LEFT('Model output'!J71, SEARCH("/",'Model output'!J71)-1)),1)))))</f>
        <v>0</v>
      </c>
      <c r="K72" t="str" cm="1">
        <f t="array" ref="K72">IF(COUNT(FIND({0,1,2,3,4,5,6,7,8,9},'Model output'!K71))&gt;0,'Model output'!K71,"")</f>
        <v/>
      </c>
      <c r="L72" s="8" t="str">
        <f t="shared" si="13"/>
        <v/>
      </c>
      <c r="M72" t="str" cm="1">
        <f t="array" ref="M72">IF(L72="","",IF(ISNUMBER(SEARCH("cm",L72)),MAX(VALUE(SUBSTITUTE(_xlfn.FILTERXML("&lt;t&gt;&lt;s&gt;"&amp;SUBSTITUTE(L72,",","&lt;/s&gt;&lt;s&gt;")&amp;"&lt;/s&gt;&lt;/t&gt;","//s"),"cm",""))),MAX(VALUE(SUBSTITUTE(_xlfn.FILTERXML("&lt;t&gt;&lt;s&gt;"&amp;SUBSTITUTE(L72,",","&lt;/s&gt;&lt;s&gt;")&amp;"&lt;/s&gt;&lt;/t&gt;","//s"),"mm","")))/10))</f>
        <v/>
      </c>
      <c r="N72" t="str">
        <f>IF('Model output'!L71="","",'Model output'!L71)</f>
        <v>Papillary carcinoma, follicular variant</v>
      </c>
      <c r="O72" t="str">
        <f>IF('Model output'!M71="","",'Model output'!M71)</f>
        <v/>
      </c>
      <c r="P72" t="str">
        <f>IF('Model output'!N71="","",'Model output'!N71)</f>
        <v>1.2 cm</v>
      </c>
      <c r="Q72" t="str">
        <f t="shared" si="22"/>
        <v>1.2cm</v>
      </c>
      <c r="R72" cm="1">
        <f t="array" ref="R72">IF(Q72="","",IF(ISNUMBER(SEARCH("cm",Q72)),MAX(VALUE(SUBSTITUTE(_xlfn.FILTERXML("&lt;t&gt;&lt;s&gt;"&amp;SUBSTITUTE(Q72,",","&lt;/s&gt;&lt;s&gt;")&amp;"&lt;/s&gt;&lt;/t&gt;","//s"),"cm",""))),MAX(VALUE(SUBSTITUTE(_xlfn.FILTERXML("&lt;t&gt;&lt;s&gt;"&amp;SUBSTITUTE(Q72,",","&lt;/s&gt;&lt;s&gt;")&amp;"&lt;/s&gt;&lt;/t&gt;","//s"),"mm","")))/10))</f>
        <v>1.2</v>
      </c>
      <c r="S72" t="str">
        <f>IF(OR('Model output'!P71="",ISNUMBER(SEARCH("Not identified", 'Model output'!P71)),ISNUMBER(SEARCH("Absent",'Model output'!P71)),AND(ISNUMBER(SEARCH("No",'Model output'!P71)),NOT(ISNUMBER(SEARCH("diagnostic",'Model output'!P71)))),ISNUMBER(SEARCH("Negative",'Model output'!P71))),"negative","positive")</f>
        <v>negative</v>
      </c>
      <c r="T72">
        <f>IF('Model output'!O71="","",'Model output'!O71)</f>
        <v>1</v>
      </c>
      <c r="U72" t="str">
        <f>IF('Model output'!Q71&lt;&gt;"",'Model output'!Q71,IF('Classification result'!S72="positive",IF(ISNUMBER(SEARCH("single",'Model output'!P71)),1,IF(OR(ISNUMBER(SEARCH("&lt;4",'Model output'!P71)),ISNUMBER(SEARCH("&lt; 4",'Model output'!P71)),ISNUMBER(SEARCH("less than 4",'Model output'!P71))),"&lt;4",IF(OR(ISNUMBER(SEARCH("&gt;4",'Model output'!P71)),ISNUMBER(SEARCH("&gt; 4",'Model output'!P71)),ISNUMBER(SEARCH("4 or more",'Model output'!P71))),"&gt;4",""))), ""))</f>
        <v/>
      </c>
      <c r="V72" t="str">
        <f>IF(S72="negative","",IF(OR(ISNUMBER(SEARCH("Focal",'Model output'!P71)),'Classification result'!U72&lt;4,ISNUMBER(SEARCH("Focal",'Classification result'!U72)),ISNUMBER(SEARCH("&lt;4",'Classification result'!U72)),ISNUMBER(SEARCH("&lt; 4",'Classification result'!U72))),"minimal", IF(OR(ISNUMBER(SEARCH("Extensive",'Model output'!P71)),ISNUMBER(SEARCH("Extensive",'Classification result'!U72)),ISNUMBER(SEARCH("&gt;4",'Classification result'!U72)),ISNUMBER(SEARCH("&gt; 4",'Classification result'!U72)),ISNUMBER(SEARCH("4 or more",'Classification result'!U72))),"extensive","")))</f>
        <v/>
      </c>
      <c r="W72" t="str">
        <f>IF(OR('Model output'!R71="",ISNUMBER(SEARCH("Not identified", 'Model output'!R71)),ISNUMBER(SEARCH("Absent",'Model output'!R71)),ISNUMBER(SEARCH("No",'Model output'!R71)),ISNUMBER(SEARCH("Negative",'Model output'!R71)),ISNUMBER(SEARCH("None seen",'Model output'!R71)),ISNUMBER(SEARCH("Free",'Model output'!R71)),ISNUMBER(SEARCH("Cannot be assessed",'Model output'!R71))),"negative","positive")</f>
        <v>positive</v>
      </c>
      <c r="X72" s="15" t="str">
        <f>IF('Model output'!S71="","",'Model output'!S71)</f>
        <v>Not Identified</v>
      </c>
      <c r="Y72" t="str">
        <f>IF(OR('Model output'!S71="",ISNUMBER(SEARCH("Absent",'Model output'!S71)),ISNUMBER(SEARCH("Not identified",'Model output'!S71)),AND(ISNUMBER(SEARCH("No",'Model output'!S71)),NOT(ISNUMBER(SEARCH("carcinoma",'Model output'!S71)))),ISNUMBER(SEARCH("confined to the thyroid",'Model output'!S71)),ISNUMBER(SEARCH("negative",'Model output'!S71))),"negative",IF(Z72="positive","gETE", "positive"))</f>
        <v>negative</v>
      </c>
      <c r="Z72" t="str">
        <f>IF(OR('Model output'!S71="",ISNUMBER(SEARCH("Absent",'Model output'!S71)),ISNUMBER(SEARCH("Not identified",'Model output'!S71)),ISNUMBER(SEARCH("No",'Model output'!S71)),ISNUMBER(SEARCH("Minimal",'Model output'!S71)),ISNUMBER(SEARCH("negative",'Model output'!S71))),"negative",IF(OR(ISNUMBER(SEARCH("extensive",X72)),ISNUMBER(SEARCH("skeletal muscle",X72)),ISNUMBER(SEARCH("larynx",X72)),ISNUMBER(SEARCH("trachea",X72)),ISNUMBER(SEARCH("esophagus",X72)),ISNUMBER(SEARCH("recurrent laryngeal nerve",X72))),"positive","negative"))</f>
        <v>negative</v>
      </c>
      <c r="AA72" t="str">
        <f>IF('Model output'!T71="","",IF('Model output'!T71="Not mentioned", "No", "Yes"))</f>
        <v/>
      </c>
      <c r="AB72" t="str">
        <f>IF(AA72&lt;&gt;"Yes","",IF(OR('Model output'!U71="",ISNUMBER(SEARCH("Not identified",'Model output'!U71))),"",'Model output'!U71))</f>
        <v/>
      </c>
      <c r="AC72" s="1" t="str">
        <f>IF(OR('Model output'!V71="", 'Model output'!V71="No", AND(ISERROR(SEARCH("Positive",'Model output'!V71)), ISNUMBER(SEARCH("Negative",'Model output'!V71))), AND(ISNUMBER(SEARCH("Uninvolved",'Model output'!V71)),NOT(ISNUMBER(SEARCH("margins involved",'Model output'!V71)))), ISNUMBER(SEARCH("not involved",'Model output'!V71)), ISNUMBER(SEARCH("None",'Model output'!V71)), ISNUMBER(SEARCH("Free",'Model output'!V71)), ISNUMBER(SEARCH("1 mm",'Model output'!V71)), ISNUMBER(SEARCH("0.1 CM",'Model output'!V71)), ISNUMBER(SEARCH("less than 0.2 mm",'Model output'!V71)), ISNUMBER(SEARCH("less than 0.5 mm",'Model output'!V71)), ISNUMBER(SEARCH("less than 1.0 mm",'Model output'!V71)), ISNUMBER(SEARCH("noted very close",'Model output'!V71)), ISNUMBER(SEARCH("abut",'Model output'!V71)), ISNUMBER(SEARCH("not mentioned",'Model output'!V71)), ISNUMBER(SEARCH("Cannot be assessed",'Model output'!V71)), ISNUMBER(SEARCH("Lymphocyte invasion - present",'Model output'!V71)), ISNUMBER(SEARCH("capsule",'Model output'!V71))), "negative", "positive")</f>
        <v>negative</v>
      </c>
      <c r="AE72" s="28" t="str" cm="1">
        <f t="array" aca="1" ref="AE72" ca="1">IF(OR(AC72="positive",Z72="positive",AND(OR(ISNUMBER(SEARCH("Follicular carcinoma",N72)),ISNUMBER(SEARCH("Follicular thyroid carcinoma",N72))),V72="extensive"),AND(AND(ISNUMBER(J72),J72&gt;0),AND(ISNUMBER(M72),M72&gt;3)),OR(H72="positive",AH72=1)),"high",IF(OR(ISNUMBER(SEARCH("lateral",G72,1)),ISNUMBER(SEARCH("positive",Y72,1)),ISNUMBER(SEARCH("tall",O72,1)),ISNUMBER(SEARCH("hobnail",O72,1)),ISNUMBER(SEARCH("cribriform",O72,1)),ISNUMBER(SEARCH("diffuse",O72,1)),ISNUMBER(SEARCH("columnar",O72,1)),ISNUMBER(SEARCH("solid",O72,1)),ISNUMBER(SEARCH("tall",N72,1)),ISNUMBER(SEARCH("hobnail",N72,1)),ISNUMBER(SEARCH("cribriform",N72,1)),ISNUMBER(SEARCH("diffuse",N72,1)),ISNUMBER(SEARCH("columnar",N72,1)),ISNUMBER(SEARCH("solid",N72,1)),AND(ISNUMBER(SEARCH("papillary",N72,1)),S72="positive"),AND(AND(ISNUMBER(J72),J72&gt;=5),M72=""),AND(AND(ISNUMBER(J72),J72&gt;=5),AND(ISNUMBER(M72),M72&gt;=1)),AND(ISNUMBER(SERACH("papillary",N72)),OR(Y72="positive",Z72="positive"), ISNUMBER(SEARCH("BRAF",AB72)))),"intermediate","low"))</f>
        <v>low</v>
      </c>
      <c r="AF72" s="29" t="str">
        <f t="shared" si="14"/>
        <v>1b</v>
      </c>
      <c r="AG72" s="29" t="str">
        <f t="shared" si="15"/>
        <v>0</v>
      </c>
      <c r="AH72" s="29" t="str">
        <f t="shared" si="23"/>
        <v>0</v>
      </c>
      <c r="AI72" s="35" t="str">
        <f t="shared" si="24"/>
        <v>I</v>
      </c>
      <c r="AJ72" s="32" t="s">
        <v>713</v>
      </c>
      <c r="AK72" s="34" t="s">
        <v>932</v>
      </c>
      <c r="AL72" s="34" t="s">
        <v>933</v>
      </c>
      <c r="AM72" s="34" t="s">
        <v>936</v>
      </c>
      <c r="AN72" s="34" t="s">
        <v>66</v>
      </c>
      <c r="AO72" s="32">
        <f t="shared" ca="1" si="16"/>
        <v>1</v>
      </c>
      <c r="AP72" s="34">
        <f t="shared" si="17"/>
        <v>1</v>
      </c>
      <c r="AQ72" s="34">
        <f t="shared" si="18"/>
        <v>1</v>
      </c>
      <c r="AR72" s="34">
        <f t="shared" si="19"/>
        <v>1</v>
      </c>
      <c r="AS72" s="35">
        <f t="shared" si="20"/>
        <v>1</v>
      </c>
    </row>
    <row r="73" spans="1:45">
      <c r="A73" t="str">
        <f>'Model output'!A72</f>
        <v>TCGA-DJ-A2PY</v>
      </c>
      <c r="B73" s="26">
        <v>46</v>
      </c>
      <c r="C73" s="1" t="str">
        <f>IF(OR(ISNUMBER(SEARCH("0",'Model output'!D72)), ISNUMBER(SEARCH("1",'Model output'!D72)), ISNUMBER(SEARCH("1a",'Model output'!D72)), ISNUMBER(SEARCH("1b",'Model output'!D72)), ISNUMBER(SEARCH("2",'Model output'!D72)), ISNUMBER(SEARCH("3",'Model output'!D72)), ISNUMBER(SEARCH("4a",'Model output'!D72)), ISNUMBER(SEARCH("4b",'Model output'!D72))), IF(ISNUMBER(SEARCH("pT",'Model output'!D72)),IF(OR(ISNUMBER(SEARCH("a",'Model output'!D72)),ISNUMBER(SEARCH("b",'Model output'!D72))),MID(SUBSTITUTE('Model output'!D72," ",""),SEARCH("pT",'Model output'!D72)+2,2),MID(SUBSTITUTE('Model output'!D72," ",""),SEARCH("pT",'Model output'!D72)+2,1)),IF(ISNUMBER(SEARCH("T",'Model output'!D72)),IF(OR(ISNUMBER(SEARCH("a",'Model output'!D72)),ISNUMBER(SEARCH("b",'Model output'!D72))),MID(SUBSTITUTE('Model output'!D72," ",""),SEARCH("T",'Model output'!D72)+1,2),MID(SUBSTITUTE('Model output'!D72," ",""),SEARCH("T",'Model output'!D72)+1,1)),SUBSTITUTE('Model output'!D72," ",""))),"")</f>
        <v>2</v>
      </c>
      <c r="D73" s="1" t="str">
        <f>IF(ISNUMBER(SEARCH("lymph node",'Model output'!E72)),"1", IF(AND('Model output'!E72&lt;&gt;"",ISNUMBER('Model output'!E72),'Model output'!E72&gt;0),"1",IF(OR(ISNUMBER(SEARCH("0",'Model output'!E72)), ISNUMBER(SEARCH("1",'Model output'!E72)), ISNUMBER(SEARCH("1a",'Model output'!E72)), ISNUMBER(SEARCH("1b",'Model output'!E72)), ISNUMBER(SEARCH("X",'Model output'!E72))), IF(ISNUMBER(SEARCH("pN",'Model output'!E72)),IF(OR(ISNUMBER(SEARCH("a",'Model output'!E72)),ISNUMBER(SEARCH("b",'Model output'!E72))),MID(SUBSTITUTE('Model output'!E72," ",""),SEARCH("pN",'Model output'!E72)+2,2),MID(SUBSTITUTE('Model output'!E72," ",""),SEARCH("pN",'Model output'!E72)+2,1)),IF(ISNUMBER(SEARCH("N",'Model output'!E72)),IF(OR(ISNUMBER(SEARCH("a",'Model output'!E72)),ISNUMBER(SEARCH("b",'Model output'!E72))),MID(SUBSTITUTE('Model output'!E72," ",""),SEARCH("N",'Model output'!E72)+1,2),MID(SUBSTITUTE('Model output'!E72," ",""),SEARCH("N",'Model output'!E72)+1,1)),SUBSTITUTE('Model output'!E72," ",""))),"")))</f>
        <v>1</v>
      </c>
      <c r="E73" s="1" t="str">
        <f>IF(OR(ISNUMBER(SEARCH("Not applicable",'Model output'!F72)), ISNUMBER(SEARCH("N/A",'Model output'!F72))),"0",IF(OR(ISNUMBER(SEARCH("0",'Model output'!F72)), ISNUMBER(SEARCH("1",'Model output'!F72)), ISNUMBER(SEARCH("X",'Model output'!F72))), IF(ISNUMBER(SEARCH("pM",'Model output'!F72)),MID(SUBSTITUTE('Model output'!F72," ",""),SEARCH("pM",'Model output'!F72)+2,1),IF(ISNUMBER(SEARCH("M",'Model output'!F72)),MID(SUBSTITUTE('Model output'!F72," ",""),SEARCH("M",'Model output'!F72)+1,1),SUBSTITUTE('Model output'!F72," ",""))),""))</f>
        <v>X</v>
      </c>
      <c r="F73" t="str">
        <f t="shared" si="21"/>
        <v>positive</v>
      </c>
      <c r="G73" t="str">
        <f>IF(OR('Model output'!G72="",AND(ISNUMBER('Model output'!J72),'Model output'!J72&lt;1)),"",IF(OR(ISNUMBER(SEARCH("lateral",'Model output'!G72)),ISNUMBER(SEARCH("cervical",'Model output'!G72)),ISNUMBER(SEARCH("jugular",'Model output'!G72)),ISNUMBER(SEARCH("left neck",'Model output'!G72)),ISNUMBER(SEARCH("left anterior neck",'Model output'!G72)),ISNUMBER(SEARCH("left posterior neck",'Model output'!G72)),ISNUMBER(SEARCH("right neck",'Model output'!G72)),ISNUMBER(SEARCH("right anterior neck",'Model output'!G72)),ISNUMBER(SEARCH("right posterior neck",'Model output'!G72)),AND(ISNUMBER(SEARCH("level",'Model output'!G72)),OR(,ISNUMBER(SEARCH("II",'Model output'!G72)),ISNUMBER(SEARCH("two",'Model output'!G72)),AND(ISNUMBER(SEARCH("2",'Model output'!G72)),NOT(ISNUMBER(SEARCH("1 of 2",'Model output'!G72)))),ISNUMBER(SEARCH("III",'Model output'!G72)),AND(ISNUMBER(SEARCH("three",'Model output'!G72)),NOT(ISNUMBER(SEARCH("#3 (three)",'Model output'!G72)))),AND(ISNUMBER(SEARCH("3",'Model output'!G72)),NOT(ISNUMBER(SEARCH("#3 (three)",'Model output'!G72)))),ISNUMBER(SEARCH("IV",'Model output'!G72)),ISNUMBER(SEARCH("four",'Model output'!G72)),ISNUMBER(SEARCH("4",'Model output'!G72)),ISNUMBER(SEARCH("V ",'Model output'!G72)),ISNUMBER(SEARCH("five",'Model output'!G72)),ISNUMBER(SEARCH("5",'Model output'!G72))))), "lateral", "central"))</f>
        <v>central</v>
      </c>
      <c r="H73" t="str">
        <f>IF('Model output'!H72="","negative",IF(OR(ISNUMBER(SEARCH("lymph node",'Model output'!H72)),ISNUMBER(SEARCH("gland",'Model output'!H72)),ISNUMBER(SEARCH("lobe",'Model output'!H72)),ISNUMBER(SEARCH("isthmus",'Model output'!H72)),ISNUMBER(SEARCH("mediastinum",'Model output'!H72)),ISNUMBER(SEARCH("Not mentioned",'Model output'!H72)), ISNUMBER(SEARCH("Not applicable",'Model output'!H72)), ISNUMBER(SEARCH("paratracheal",'Model output'!H72)),ISNUMBER(SEARCH("fibroadipose tissue",'Model output'!H72)),ISNUMBER(SEARCH("thyroid node",'Model output'!H72)),ISNUMBER(SEARCH("skeletal muscle",'Model output'!H72)),ISNUMBER(SEARCH("right",'Model output'!H72)),ISNUMBER(SEARCH("left",'Model output'!H72)),ISNUMBER(SEARCH("Not specified",'Model output'!H72)),ISNUMBER(SEARCH("N/A",'Model output'!H72))),"negative","positive"))</f>
        <v>negative</v>
      </c>
      <c r="I73">
        <f>IF(OR('Model output'!I72="",'Model output'!I72="Not answered",'Model output'!I72="Not mentioned"),"",IF(ISNUMBER('Model output'!I72),'Model output'!I72,1))</f>
        <v>1</v>
      </c>
      <c r="J73">
        <f>IF(OR('Model output'!J72="",'Model output'!J72="Not answered",'Model output'!J72="Not mentioned"),"",IF(AND(ISNUMBER('Model output'!J72),'Model output'!J72&lt;=I73),'Model output'!J72,IF(AND(ISNUMBER('Model output'!J72), 'Model output'!J72&gt;=DATE(2024,1,1)), MIN(DAY('Model output'!J72), MONTH('Model output'!J72), YEAR('Model output'!J72)), IF(ISNUMBER(SEARCH("0/",'Model output'!J72)),0,IF(ISNUMBER(SEARCH("/",'Model output'!J72)), VALUE(LEFT('Model output'!J72, SEARCH("/",'Model output'!J72)-1)),1)))))</f>
        <v>1</v>
      </c>
      <c r="K73" t="str" cm="1">
        <f t="array" ref="K73">IF(COUNT(FIND({0,1,2,3,4,5,6,7,8,9},'Model output'!K72))&gt;0,'Model output'!K72,"")</f>
        <v>0.3cm</v>
      </c>
      <c r="L73" s="8" t="str">
        <f t="shared" si="13"/>
        <v>0.3cm</v>
      </c>
      <c r="M73" cm="1">
        <f t="array" ref="M73">IF(L73="","",IF(ISNUMBER(SEARCH("cm",L73)),MAX(VALUE(SUBSTITUTE(_xlfn.FILTERXML("&lt;t&gt;&lt;s&gt;"&amp;SUBSTITUTE(L73,",","&lt;/s&gt;&lt;s&gt;")&amp;"&lt;/s&gt;&lt;/t&gt;","//s"),"cm",""))),MAX(VALUE(SUBSTITUTE(_xlfn.FILTERXML("&lt;t&gt;&lt;s&gt;"&amp;SUBSTITUTE(L73,",","&lt;/s&gt;&lt;s&gt;")&amp;"&lt;/s&gt;&lt;/t&gt;","//s"),"mm","")))/10))</f>
        <v>0.3</v>
      </c>
      <c r="N73" t="str">
        <f>IF('Model output'!L72="","",'Model output'!L72)</f>
        <v>papillary</v>
      </c>
      <c r="O73" t="str">
        <f>IF('Model output'!M72="","",'Model output'!M72)</f>
        <v/>
      </c>
      <c r="P73" t="str">
        <f>IF('Model output'!N72="","",'Model output'!N72)</f>
        <v>2.5 cm.</v>
      </c>
      <c r="Q73" t="str">
        <f t="shared" si="22"/>
        <v>2.5cm</v>
      </c>
      <c r="R73" cm="1">
        <f t="array" ref="R73">IF(Q73="","",IF(ISNUMBER(SEARCH("cm",Q73)),MAX(VALUE(SUBSTITUTE(_xlfn.FILTERXML("&lt;t&gt;&lt;s&gt;"&amp;SUBSTITUTE(Q73,",","&lt;/s&gt;&lt;s&gt;")&amp;"&lt;/s&gt;&lt;/t&gt;","//s"),"cm",""))),MAX(VALUE(SUBSTITUTE(_xlfn.FILTERXML("&lt;t&gt;&lt;s&gt;"&amp;SUBSTITUTE(Q73,",","&lt;/s&gt;&lt;s&gt;")&amp;"&lt;/s&gt;&lt;/t&gt;","//s"),"mm","")))/10))</f>
        <v>2.5</v>
      </c>
      <c r="S73" t="str">
        <f>IF(OR('Model output'!P72="",ISNUMBER(SEARCH("Not identified", 'Model output'!P72)),ISNUMBER(SEARCH("Absent",'Model output'!P72)),AND(ISNUMBER(SEARCH("No",'Model output'!P72)),NOT(ISNUMBER(SEARCH("diagnostic",'Model output'!P72)))),ISNUMBER(SEARCH("Negative",'Model output'!P72))),"negative","positive")</f>
        <v>negative</v>
      </c>
      <c r="T73">
        <f>IF('Model output'!O72="","",'Model output'!O72)</f>
        <v>1</v>
      </c>
      <c r="U73" t="str">
        <f>IF('Model output'!Q72&lt;&gt;"",'Model output'!Q72,IF('Classification result'!S73="positive",IF(ISNUMBER(SEARCH("single",'Model output'!P72)),1,IF(OR(ISNUMBER(SEARCH("&lt;4",'Model output'!P72)),ISNUMBER(SEARCH("&lt; 4",'Model output'!P72)),ISNUMBER(SEARCH("less than 4",'Model output'!P72))),"&lt;4",IF(OR(ISNUMBER(SEARCH("&gt;4",'Model output'!P72)),ISNUMBER(SEARCH("&gt; 4",'Model output'!P72)),ISNUMBER(SEARCH("4 or more",'Model output'!P72))),"&gt;4",""))), ""))</f>
        <v/>
      </c>
      <c r="V73" t="str">
        <f>IF(S73="negative","",IF(OR(ISNUMBER(SEARCH("Focal",'Model output'!P72)),'Classification result'!U73&lt;4,ISNUMBER(SEARCH("Focal",'Classification result'!U73)),ISNUMBER(SEARCH("&lt;4",'Classification result'!U73)),ISNUMBER(SEARCH("&lt; 4",'Classification result'!U73))),"minimal", IF(OR(ISNUMBER(SEARCH("Extensive",'Model output'!P72)),ISNUMBER(SEARCH("Extensive",'Classification result'!U73)),ISNUMBER(SEARCH("&gt;4",'Classification result'!U73)),ISNUMBER(SEARCH("&gt; 4",'Classification result'!U73)),ISNUMBER(SEARCH("4 or more",'Classification result'!U73))),"extensive","")))</f>
        <v/>
      </c>
      <c r="W73" t="str">
        <f>IF(OR('Model output'!R72="",ISNUMBER(SEARCH("Not identified", 'Model output'!R72)),ISNUMBER(SEARCH("Absent",'Model output'!R72)),ISNUMBER(SEARCH("No",'Model output'!R72)),ISNUMBER(SEARCH("Negative",'Model output'!R72)),ISNUMBER(SEARCH("None seen",'Model output'!R72)),ISNUMBER(SEARCH("Free",'Model output'!R72)),ISNUMBER(SEARCH("Cannot be assessed",'Model output'!R72))),"negative","positive")</f>
        <v>positive</v>
      </c>
      <c r="X73" s="15" t="str">
        <f>IF('Model output'!S72="","",'Model output'!S72)</f>
        <v>Invades:perithyroidal soft tissue</v>
      </c>
      <c r="Y73" t="str">
        <f>IF(OR('Model output'!S72="",ISNUMBER(SEARCH("Absent",'Model output'!S72)),ISNUMBER(SEARCH("Not identified",'Model output'!S72)),AND(ISNUMBER(SEARCH("No",'Model output'!S72)),NOT(ISNUMBER(SEARCH("carcinoma",'Model output'!S72)))),ISNUMBER(SEARCH("confined to the thyroid",'Model output'!S72)),ISNUMBER(SEARCH("negative",'Model output'!S72))),"negative",IF(Z73="positive","gETE", "positive"))</f>
        <v>positive</v>
      </c>
      <c r="Z73" t="str">
        <f>IF(OR('Model output'!S72="",ISNUMBER(SEARCH("Absent",'Model output'!S72)),ISNUMBER(SEARCH("Not identified",'Model output'!S72)),ISNUMBER(SEARCH("No",'Model output'!S72)),ISNUMBER(SEARCH("Minimal",'Model output'!S72)),ISNUMBER(SEARCH("negative",'Model output'!S72))),"negative",IF(OR(ISNUMBER(SEARCH("extensive",X73)),ISNUMBER(SEARCH("skeletal muscle",X73)),ISNUMBER(SEARCH("larynx",X73)),ISNUMBER(SEARCH("trachea",X73)),ISNUMBER(SEARCH("esophagus",X73)),ISNUMBER(SEARCH("recurrent laryngeal nerve",X73))),"positive","negative"))</f>
        <v>negative</v>
      </c>
      <c r="AA73" t="str">
        <f>IF('Model output'!T72="","",IF('Model output'!T72="Not mentioned", "No", "Yes"))</f>
        <v/>
      </c>
      <c r="AB73" t="str">
        <f>IF(AA73&lt;&gt;"Yes","",IF(OR('Model output'!U72="",ISNUMBER(SEARCH("Not identified",'Model output'!U72))),"",'Model output'!U72))</f>
        <v/>
      </c>
      <c r="AC73" s="1" t="str">
        <f>IF(OR('Model output'!V72="", 'Model output'!V72="No", AND(ISERROR(SEARCH("Positive",'Model output'!V72)), ISNUMBER(SEARCH("Negative",'Model output'!V72))), AND(ISNUMBER(SEARCH("Uninvolved",'Model output'!V72)),NOT(ISNUMBER(SEARCH("margins involved",'Model output'!V72)))), ISNUMBER(SEARCH("not involved",'Model output'!V72)), ISNUMBER(SEARCH("None",'Model output'!V72)), ISNUMBER(SEARCH("Free",'Model output'!V72)), ISNUMBER(SEARCH("1 mm",'Model output'!V72)), ISNUMBER(SEARCH("0.1 CM",'Model output'!V72)), ISNUMBER(SEARCH("less than 0.2 mm",'Model output'!V72)), ISNUMBER(SEARCH("less than 0.5 mm",'Model output'!V72)), ISNUMBER(SEARCH("less than 1.0 mm",'Model output'!V72)), ISNUMBER(SEARCH("noted very close",'Model output'!V72)), ISNUMBER(SEARCH("abut",'Model output'!V72)), ISNUMBER(SEARCH("not mentioned",'Model output'!V72)), ISNUMBER(SEARCH("Cannot be assessed",'Model output'!V72)), ISNUMBER(SEARCH("Lymphocyte invasion - present",'Model output'!V72)), ISNUMBER(SEARCH("capsule",'Model output'!V72))), "negative", "positive")</f>
        <v>negative</v>
      </c>
      <c r="AE73" s="28" t="str" cm="1">
        <f t="array" aca="1" ref="AE73" ca="1">IF(OR(AC73="positive",Z73="positive",AND(OR(ISNUMBER(SEARCH("Follicular carcinoma",N73)),ISNUMBER(SEARCH("Follicular thyroid carcinoma",N73))),V73="extensive"),AND(AND(ISNUMBER(J73),J73&gt;0),AND(ISNUMBER(M73),M73&gt;3)),OR(H73="positive",AH73=1)),"high",IF(OR(ISNUMBER(SEARCH("lateral",G73,1)),ISNUMBER(SEARCH("positive",Y73,1)),ISNUMBER(SEARCH("tall",O73,1)),ISNUMBER(SEARCH("hobnail",O73,1)),ISNUMBER(SEARCH("cribriform",O73,1)),ISNUMBER(SEARCH("diffuse",O73,1)),ISNUMBER(SEARCH("columnar",O73,1)),ISNUMBER(SEARCH("solid",O73,1)),ISNUMBER(SEARCH("tall",N73,1)),ISNUMBER(SEARCH("hobnail",N73,1)),ISNUMBER(SEARCH("cribriform",N73,1)),ISNUMBER(SEARCH("diffuse",N73,1)),ISNUMBER(SEARCH("columnar",N73,1)),ISNUMBER(SEARCH("solid",N73,1)),AND(ISNUMBER(SEARCH("papillary",N73,1)),S73="positive"),AND(AND(ISNUMBER(J73),J73&gt;=5),M73=""),AND(AND(ISNUMBER(J73),J73&gt;=5),AND(ISNUMBER(M73),M73&gt;=1)),AND(ISNUMBER(SERACH("papillary",N73)),OR(Y73="positive",Z73="positive"), ISNUMBER(SEARCH("BRAF",AB73)))),"intermediate","low"))</f>
        <v>intermediate</v>
      </c>
      <c r="AF73" s="29" t="str">
        <f t="shared" si="14"/>
        <v>2</v>
      </c>
      <c r="AG73" s="29" t="str">
        <f t="shared" si="15"/>
        <v>1a</v>
      </c>
      <c r="AH73" s="29" t="str">
        <f t="shared" si="23"/>
        <v>0</v>
      </c>
      <c r="AI73" s="35" t="str">
        <f t="shared" si="24"/>
        <v>I</v>
      </c>
      <c r="AJ73" s="32" t="s">
        <v>714</v>
      </c>
      <c r="AK73" s="34" t="s">
        <v>935</v>
      </c>
      <c r="AL73" s="34" t="s">
        <v>617</v>
      </c>
      <c r="AM73" s="34" t="s">
        <v>936</v>
      </c>
      <c r="AN73" s="34" t="s">
        <v>66</v>
      </c>
      <c r="AO73" s="32">
        <f t="shared" ca="1" si="16"/>
        <v>1</v>
      </c>
      <c r="AP73" s="34">
        <f t="shared" si="17"/>
        <v>1</v>
      </c>
      <c r="AQ73" s="34">
        <f t="shared" si="18"/>
        <v>1</v>
      </c>
      <c r="AR73" s="34">
        <f t="shared" si="19"/>
        <v>1</v>
      </c>
      <c r="AS73" s="35">
        <f t="shared" si="20"/>
        <v>1</v>
      </c>
    </row>
    <row r="74" spans="1:45">
      <c r="A74" t="str">
        <f>'Model output'!A73</f>
        <v>TCGA-DJ-A2PZ</v>
      </c>
      <c r="B74" s="26">
        <v>63</v>
      </c>
      <c r="C74" s="1" t="str">
        <f>IF(OR(ISNUMBER(SEARCH("0",'Model output'!D73)), ISNUMBER(SEARCH("1",'Model output'!D73)), ISNUMBER(SEARCH("1a",'Model output'!D73)), ISNUMBER(SEARCH("1b",'Model output'!D73)), ISNUMBER(SEARCH("2",'Model output'!D73)), ISNUMBER(SEARCH("3",'Model output'!D73)), ISNUMBER(SEARCH("4a",'Model output'!D73)), ISNUMBER(SEARCH("4b",'Model output'!D73))), IF(ISNUMBER(SEARCH("pT",'Model output'!D73)),IF(OR(ISNUMBER(SEARCH("a",'Model output'!D73)),ISNUMBER(SEARCH("b",'Model output'!D73))),MID(SUBSTITUTE('Model output'!D73," ",""),SEARCH("pT",'Model output'!D73)+2,2),MID(SUBSTITUTE('Model output'!D73," ",""),SEARCH("pT",'Model output'!D73)+2,1)),IF(ISNUMBER(SEARCH("T",'Model output'!D73)),IF(OR(ISNUMBER(SEARCH("a",'Model output'!D73)),ISNUMBER(SEARCH("b",'Model output'!D73))),MID(SUBSTITUTE('Model output'!D73," ",""),SEARCH("T",'Model output'!D73)+1,2),MID(SUBSTITUTE('Model output'!D73," ",""),SEARCH("T",'Model output'!D73)+1,1)),SUBSTITUTE('Model output'!D73," ",""))),"")</f>
        <v>1</v>
      </c>
      <c r="D74" s="1" t="str">
        <f>IF(ISNUMBER(SEARCH("lymph node",'Model output'!E73)),"1", IF(AND('Model output'!E73&lt;&gt;"",ISNUMBER('Model output'!E73),'Model output'!E73&gt;0),"1",IF(OR(ISNUMBER(SEARCH("0",'Model output'!E73)), ISNUMBER(SEARCH("1",'Model output'!E73)), ISNUMBER(SEARCH("1a",'Model output'!E73)), ISNUMBER(SEARCH("1b",'Model output'!E73)), ISNUMBER(SEARCH("X",'Model output'!E73))), IF(ISNUMBER(SEARCH("pN",'Model output'!E73)),IF(OR(ISNUMBER(SEARCH("a",'Model output'!E73)),ISNUMBER(SEARCH("b",'Model output'!E73))),MID(SUBSTITUTE('Model output'!E73," ",""),SEARCH("pN",'Model output'!E73)+2,2),MID(SUBSTITUTE('Model output'!E73," ",""),SEARCH("pN",'Model output'!E73)+2,1)),IF(ISNUMBER(SEARCH("N",'Model output'!E73)),IF(OR(ISNUMBER(SEARCH("a",'Model output'!E73)),ISNUMBER(SEARCH("b",'Model output'!E73))),MID(SUBSTITUTE('Model output'!E73," ",""),SEARCH("N",'Model output'!E73)+1,2),MID(SUBSTITUTE('Model output'!E73," ",""),SEARCH("N",'Model output'!E73)+1,1)),SUBSTITUTE('Model output'!E73," ",""))),"")))</f>
        <v>X</v>
      </c>
      <c r="E74" s="1" t="str">
        <f>IF(OR(ISNUMBER(SEARCH("Not applicable",'Model output'!F73)), ISNUMBER(SEARCH("N/A",'Model output'!F73))),"0",IF(OR(ISNUMBER(SEARCH("0",'Model output'!F73)), ISNUMBER(SEARCH("1",'Model output'!F73)), ISNUMBER(SEARCH("X",'Model output'!F73))), IF(ISNUMBER(SEARCH("pM",'Model output'!F73)),MID(SUBSTITUTE('Model output'!F73," ",""),SEARCH("pM",'Model output'!F73)+2,1),IF(ISNUMBER(SEARCH("M",'Model output'!F73)),MID(SUBSTITUTE('Model output'!F73," ",""),SEARCH("M",'Model output'!F73)+1,1),SUBSTITUTE('Model output'!F73," ",""))),""))</f>
        <v>X</v>
      </c>
      <c r="F74" t="str">
        <f t="shared" si="21"/>
        <v>negative</v>
      </c>
      <c r="G74" t="str">
        <f>IF(OR('Model output'!G73="",AND(ISNUMBER('Model output'!J73),'Model output'!J73&lt;1)),"",IF(OR(ISNUMBER(SEARCH("lateral",'Model output'!G73)),ISNUMBER(SEARCH("cervical",'Model output'!G73)),ISNUMBER(SEARCH("jugular",'Model output'!G73)),ISNUMBER(SEARCH("left neck",'Model output'!G73)),ISNUMBER(SEARCH("left anterior neck",'Model output'!G73)),ISNUMBER(SEARCH("left posterior neck",'Model output'!G73)),ISNUMBER(SEARCH("right neck",'Model output'!G73)),ISNUMBER(SEARCH("right anterior neck",'Model output'!G73)),ISNUMBER(SEARCH("right posterior neck",'Model output'!G73)),AND(ISNUMBER(SEARCH("level",'Model output'!G73)),OR(,ISNUMBER(SEARCH("II",'Model output'!G73)),ISNUMBER(SEARCH("two",'Model output'!G73)),AND(ISNUMBER(SEARCH("2",'Model output'!G73)),NOT(ISNUMBER(SEARCH("1 of 2",'Model output'!G73)))),ISNUMBER(SEARCH("III",'Model output'!G73)),AND(ISNUMBER(SEARCH("three",'Model output'!G73)),NOT(ISNUMBER(SEARCH("#3 (three)",'Model output'!G73)))),AND(ISNUMBER(SEARCH("3",'Model output'!G73)),NOT(ISNUMBER(SEARCH("#3 (three)",'Model output'!G73)))),ISNUMBER(SEARCH("IV",'Model output'!G73)),ISNUMBER(SEARCH("four",'Model output'!G73)),ISNUMBER(SEARCH("4",'Model output'!G73)),ISNUMBER(SEARCH("V ",'Model output'!G73)),ISNUMBER(SEARCH("five",'Model output'!G73)),ISNUMBER(SEARCH("5",'Model output'!G73))))), "lateral", "central"))</f>
        <v/>
      </c>
      <c r="H74" t="str">
        <f>IF('Model output'!H73="","negative",IF(OR(ISNUMBER(SEARCH("lymph node",'Model output'!H73)),ISNUMBER(SEARCH("gland",'Model output'!H73)),ISNUMBER(SEARCH("lobe",'Model output'!H73)),ISNUMBER(SEARCH("isthmus",'Model output'!H73)),ISNUMBER(SEARCH("mediastinum",'Model output'!H73)),ISNUMBER(SEARCH("Not mentioned",'Model output'!H73)), ISNUMBER(SEARCH("Not applicable",'Model output'!H73)), ISNUMBER(SEARCH("paratracheal",'Model output'!H73)),ISNUMBER(SEARCH("fibroadipose tissue",'Model output'!H73)),ISNUMBER(SEARCH("thyroid node",'Model output'!H73)),ISNUMBER(SEARCH("skeletal muscle",'Model output'!H73)),ISNUMBER(SEARCH("right",'Model output'!H73)),ISNUMBER(SEARCH("left",'Model output'!H73)),ISNUMBER(SEARCH("Not specified",'Model output'!H73)),ISNUMBER(SEARCH("N/A",'Model output'!H73))),"negative","positive"))</f>
        <v>negative</v>
      </c>
      <c r="I74">
        <f>IF(OR('Model output'!I73="",'Model output'!I73="Not answered",'Model output'!I73="Not mentioned"),"",IF(ISNUMBER('Model output'!I73),'Model output'!I73,1))</f>
        <v>1</v>
      </c>
      <c r="J74">
        <f>IF(OR('Model output'!J73="",'Model output'!J73="Not answered",'Model output'!J73="Not mentioned"),"",IF(AND(ISNUMBER('Model output'!J73),'Model output'!J73&lt;=I74),'Model output'!J73,IF(AND(ISNUMBER('Model output'!J73), 'Model output'!J73&gt;=DATE(2024,1,1)), MIN(DAY('Model output'!J73), MONTH('Model output'!J73), YEAR('Model output'!J73)), IF(ISNUMBER(SEARCH("0/",'Model output'!J73)),0,IF(ISNUMBER(SEARCH("/",'Model output'!J73)), VALUE(LEFT('Model output'!J73, SEARCH("/",'Model output'!J73)-1)),1)))))</f>
        <v>0</v>
      </c>
      <c r="K74" t="str" cm="1">
        <f t="array" ref="K74">IF(COUNT(FIND({0,1,2,3,4,5,6,7,8,9},'Model output'!K73))&gt;0,'Model output'!K73,"")</f>
        <v/>
      </c>
      <c r="L74" s="8" t="str">
        <f t="shared" si="13"/>
        <v/>
      </c>
      <c r="M74" t="str" cm="1">
        <f t="array" ref="M74">IF(L74="","",IF(ISNUMBER(SEARCH("cm",L74)),MAX(VALUE(SUBSTITUTE(_xlfn.FILTERXML("&lt;t&gt;&lt;s&gt;"&amp;SUBSTITUTE(L74,",","&lt;/s&gt;&lt;s&gt;")&amp;"&lt;/s&gt;&lt;/t&gt;","//s"),"cm",""))),MAX(VALUE(SUBSTITUTE(_xlfn.FILTERXML("&lt;t&gt;&lt;s&gt;"&amp;SUBSTITUTE(L74,",","&lt;/s&gt;&lt;s&gt;")&amp;"&lt;/s&gt;&lt;/t&gt;","//s"),"mm","")))/10))</f>
        <v/>
      </c>
      <c r="N74" t="str">
        <f>IF('Model output'!L73="","",'Model output'!L73)</f>
        <v>Papillary</v>
      </c>
      <c r="O74" t="str">
        <f>IF('Model output'!M73="","",'Model output'!M73)</f>
        <v/>
      </c>
      <c r="P74" t="str">
        <f>IF('Model output'!N73="","",'Model output'!N73)</f>
        <v>1.7 cm.</v>
      </c>
      <c r="Q74" t="str">
        <f t="shared" si="22"/>
        <v>1.7cm</v>
      </c>
      <c r="R74" cm="1">
        <f t="array" ref="R74">IF(Q74="","",IF(ISNUMBER(SEARCH("cm",Q74)),MAX(VALUE(SUBSTITUTE(_xlfn.FILTERXML("&lt;t&gt;&lt;s&gt;"&amp;SUBSTITUTE(Q74,",","&lt;/s&gt;&lt;s&gt;")&amp;"&lt;/s&gt;&lt;/t&gt;","//s"),"cm",""))),MAX(VALUE(SUBSTITUTE(_xlfn.FILTERXML("&lt;t&gt;&lt;s&gt;"&amp;SUBSTITUTE(Q74,",","&lt;/s&gt;&lt;s&gt;")&amp;"&lt;/s&gt;&lt;/t&gt;","//s"),"mm","")))/10))</f>
        <v>1.7</v>
      </c>
      <c r="S74" t="str">
        <f>IF(OR('Model output'!P73="",ISNUMBER(SEARCH("Not identified", 'Model output'!P73)),ISNUMBER(SEARCH("Absent",'Model output'!P73)),AND(ISNUMBER(SEARCH("No",'Model output'!P73)),NOT(ISNUMBER(SEARCH("diagnostic",'Model output'!P73)))),ISNUMBER(SEARCH("Negative",'Model output'!P73))),"negative","positive")</f>
        <v>negative</v>
      </c>
      <c r="T74">
        <f>IF('Model output'!O73="","",'Model output'!O73)</f>
        <v>1</v>
      </c>
      <c r="U74" t="str">
        <f>IF('Model output'!Q73&lt;&gt;"",'Model output'!Q73,IF('Classification result'!S74="positive",IF(ISNUMBER(SEARCH("single",'Model output'!P73)),1,IF(OR(ISNUMBER(SEARCH("&lt;4",'Model output'!P73)),ISNUMBER(SEARCH("&lt; 4",'Model output'!P73)),ISNUMBER(SEARCH("less than 4",'Model output'!P73))),"&lt;4",IF(OR(ISNUMBER(SEARCH("&gt;4",'Model output'!P73)),ISNUMBER(SEARCH("&gt; 4",'Model output'!P73)),ISNUMBER(SEARCH("4 or more",'Model output'!P73))),"&gt;4",""))), ""))</f>
        <v/>
      </c>
      <c r="V74" t="str">
        <f>IF(S74="negative","",IF(OR(ISNUMBER(SEARCH("Focal",'Model output'!P73)),'Classification result'!U74&lt;4,ISNUMBER(SEARCH("Focal",'Classification result'!U74)),ISNUMBER(SEARCH("&lt;4",'Classification result'!U74)),ISNUMBER(SEARCH("&lt; 4",'Classification result'!U74))),"minimal", IF(OR(ISNUMBER(SEARCH("Extensive",'Model output'!P73)),ISNUMBER(SEARCH("Extensive",'Classification result'!U74)),ISNUMBER(SEARCH("&gt;4",'Classification result'!U74)),ISNUMBER(SEARCH("&gt; 4",'Classification result'!U74)),ISNUMBER(SEARCH("4 or more",'Classification result'!U74))),"extensive","")))</f>
        <v/>
      </c>
      <c r="W74" t="str">
        <f>IF(OR('Model output'!R73="",ISNUMBER(SEARCH("Not identified", 'Model output'!R73)),ISNUMBER(SEARCH("Absent",'Model output'!R73)),ISNUMBER(SEARCH("No",'Model output'!R73)),ISNUMBER(SEARCH("Negative",'Model output'!R73)),ISNUMBER(SEARCH("None seen",'Model output'!R73)),ISNUMBER(SEARCH("Free",'Model output'!R73)),ISNUMBER(SEARCH("Cannot be assessed",'Model output'!R73))),"negative","positive")</f>
        <v>positive</v>
      </c>
      <c r="X74" s="15" t="str">
        <f>IF('Model output'!S73="","",'Model output'!S73)</f>
        <v>Invades: extrathyroidal adipose tissue, Focal</v>
      </c>
      <c r="Y74" t="str">
        <f>IF(OR('Model output'!S73="",ISNUMBER(SEARCH("Absent",'Model output'!S73)),ISNUMBER(SEARCH("Not identified",'Model output'!S73)),AND(ISNUMBER(SEARCH("No",'Model output'!S73)),NOT(ISNUMBER(SEARCH("carcinoma",'Model output'!S73)))),ISNUMBER(SEARCH("confined to the thyroid",'Model output'!S73)),ISNUMBER(SEARCH("negative",'Model output'!S73))),"negative",IF(Z74="positive","gETE", "positive"))</f>
        <v>positive</v>
      </c>
      <c r="Z74" t="str">
        <f>IF(OR('Model output'!S73="",ISNUMBER(SEARCH("Absent",'Model output'!S73)),ISNUMBER(SEARCH("Not identified",'Model output'!S73)),ISNUMBER(SEARCH("No",'Model output'!S73)),ISNUMBER(SEARCH("Minimal",'Model output'!S73)),ISNUMBER(SEARCH("negative",'Model output'!S73))),"negative",IF(OR(ISNUMBER(SEARCH("extensive",X74)),ISNUMBER(SEARCH("skeletal muscle",X74)),ISNUMBER(SEARCH("larynx",X74)),ISNUMBER(SEARCH("trachea",X74)),ISNUMBER(SEARCH("esophagus",X74)),ISNUMBER(SEARCH("recurrent laryngeal nerve",X74))),"positive","negative"))</f>
        <v>negative</v>
      </c>
      <c r="AA74" t="str">
        <f>IF('Model output'!T73="","",IF('Model output'!T73="Not mentioned", "No", "Yes"))</f>
        <v/>
      </c>
      <c r="AB74" t="str">
        <f>IF(AA74&lt;&gt;"Yes","",IF(OR('Model output'!U73="",ISNUMBER(SEARCH("Not identified",'Model output'!U73))),"",'Model output'!U73))</f>
        <v/>
      </c>
      <c r="AC74" s="1" t="str">
        <f>IF(OR('Model output'!V73="", 'Model output'!V73="No", AND(ISERROR(SEARCH("Positive",'Model output'!V73)), ISNUMBER(SEARCH("Negative",'Model output'!V73))), AND(ISNUMBER(SEARCH("Uninvolved",'Model output'!V73)),NOT(ISNUMBER(SEARCH("margins involved",'Model output'!V73)))), ISNUMBER(SEARCH("not involved",'Model output'!V73)), ISNUMBER(SEARCH("None",'Model output'!V73)), ISNUMBER(SEARCH("Free",'Model output'!V73)), ISNUMBER(SEARCH("1 mm",'Model output'!V73)), ISNUMBER(SEARCH("0.1 CM",'Model output'!V73)), ISNUMBER(SEARCH("less than 0.2 mm",'Model output'!V73)), ISNUMBER(SEARCH("less than 0.5 mm",'Model output'!V73)), ISNUMBER(SEARCH("less than 1.0 mm",'Model output'!V73)), ISNUMBER(SEARCH("noted very close",'Model output'!V73)), ISNUMBER(SEARCH("abut",'Model output'!V73)), ISNUMBER(SEARCH("not mentioned",'Model output'!V73)), ISNUMBER(SEARCH("Cannot be assessed",'Model output'!V73)), ISNUMBER(SEARCH("Lymphocyte invasion - present",'Model output'!V73)), ISNUMBER(SEARCH("capsule",'Model output'!V73))), "negative", "positive")</f>
        <v>negative</v>
      </c>
      <c r="AE74" s="28" t="str" cm="1">
        <f t="array" aca="1" ref="AE74" ca="1">IF(OR(AC74="positive",Z74="positive",AND(OR(ISNUMBER(SEARCH("Follicular carcinoma",N74)),ISNUMBER(SEARCH("Follicular thyroid carcinoma",N74))),V74="extensive"),AND(AND(ISNUMBER(J74),J74&gt;0),AND(ISNUMBER(M74),M74&gt;3)),OR(H74="positive",AH74=1)),"high",IF(OR(ISNUMBER(SEARCH("lateral",G74,1)),ISNUMBER(SEARCH("positive",Y74,1)),ISNUMBER(SEARCH("tall",O74,1)),ISNUMBER(SEARCH("hobnail",O74,1)),ISNUMBER(SEARCH("cribriform",O74,1)),ISNUMBER(SEARCH("diffuse",O74,1)),ISNUMBER(SEARCH("columnar",O74,1)),ISNUMBER(SEARCH("solid",O74,1)),ISNUMBER(SEARCH("tall",N74,1)),ISNUMBER(SEARCH("hobnail",N74,1)),ISNUMBER(SEARCH("cribriform",N74,1)),ISNUMBER(SEARCH("diffuse",N74,1)),ISNUMBER(SEARCH("columnar",N74,1)),ISNUMBER(SEARCH("solid",N74,1)),AND(ISNUMBER(SEARCH("papillary",N74,1)),S74="positive"),AND(AND(ISNUMBER(J74),J74&gt;=5),M74=""),AND(AND(ISNUMBER(J74),J74&gt;=5),AND(ISNUMBER(M74),M74&gt;=1)),AND(ISNUMBER(SERACH("papillary",N74)),OR(Y74="positive",Z74="positive"), ISNUMBER(SEARCH("BRAF",AB74)))),"intermediate","low"))</f>
        <v>intermediate</v>
      </c>
      <c r="AF74" s="29" t="str">
        <f t="shared" si="14"/>
        <v>1b</v>
      </c>
      <c r="AG74" s="29" t="str">
        <f t="shared" si="15"/>
        <v>0</v>
      </c>
      <c r="AH74" s="29" t="str">
        <f t="shared" si="23"/>
        <v>0</v>
      </c>
      <c r="AI74" s="35" t="str">
        <f t="shared" si="24"/>
        <v>I</v>
      </c>
      <c r="AJ74" s="32" t="s">
        <v>714</v>
      </c>
      <c r="AK74" s="34" t="s">
        <v>932</v>
      </c>
      <c r="AL74" s="34" t="s">
        <v>933</v>
      </c>
      <c r="AM74" s="34" t="s">
        <v>936</v>
      </c>
      <c r="AN74" s="34" t="s">
        <v>66</v>
      </c>
      <c r="AO74" s="32">
        <f t="shared" ca="1" si="16"/>
        <v>1</v>
      </c>
      <c r="AP74" s="34">
        <f t="shared" si="17"/>
        <v>1</v>
      </c>
      <c r="AQ74" s="34">
        <f t="shared" si="18"/>
        <v>1</v>
      </c>
      <c r="AR74" s="34">
        <f t="shared" si="19"/>
        <v>1</v>
      </c>
      <c r="AS74" s="35">
        <f t="shared" si="20"/>
        <v>1</v>
      </c>
    </row>
    <row r="75" spans="1:45">
      <c r="A75" t="str">
        <f>'Model output'!A74</f>
        <v>TCGA-DJ-A2Q0</v>
      </c>
      <c r="B75" s="26">
        <v>57</v>
      </c>
      <c r="C75" s="1" t="str">
        <f>IF(OR(ISNUMBER(SEARCH("0",'Model output'!D74)), ISNUMBER(SEARCH("1",'Model output'!D74)), ISNUMBER(SEARCH("1a",'Model output'!D74)), ISNUMBER(SEARCH("1b",'Model output'!D74)), ISNUMBER(SEARCH("2",'Model output'!D74)), ISNUMBER(SEARCH("3",'Model output'!D74)), ISNUMBER(SEARCH("4a",'Model output'!D74)), ISNUMBER(SEARCH("4b",'Model output'!D74))), IF(ISNUMBER(SEARCH("pT",'Model output'!D74)),IF(OR(ISNUMBER(SEARCH("a",'Model output'!D74)),ISNUMBER(SEARCH("b",'Model output'!D74))),MID(SUBSTITUTE('Model output'!D74," ",""),SEARCH("pT",'Model output'!D74)+2,2),MID(SUBSTITUTE('Model output'!D74," ",""),SEARCH("pT",'Model output'!D74)+2,1)),IF(ISNUMBER(SEARCH("T",'Model output'!D74)),IF(OR(ISNUMBER(SEARCH("a",'Model output'!D74)),ISNUMBER(SEARCH("b",'Model output'!D74))),MID(SUBSTITUTE('Model output'!D74," ",""),SEARCH("T",'Model output'!D74)+1,2),MID(SUBSTITUTE('Model output'!D74," ",""),SEARCH("T",'Model output'!D74)+1,1)),SUBSTITUTE('Model output'!D74," ",""))),"")</f>
        <v/>
      </c>
      <c r="D75" s="1" t="str">
        <f>IF(ISNUMBER(SEARCH("lymph node",'Model output'!E74)),"1", IF(AND('Model output'!E74&lt;&gt;"",ISNUMBER('Model output'!E74),'Model output'!E74&gt;0),"1",IF(OR(ISNUMBER(SEARCH("0",'Model output'!E74)), ISNUMBER(SEARCH("1",'Model output'!E74)), ISNUMBER(SEARCH("1a",'Model output'!E74)), ISNUMBER(SEARCH("1b",'Model output'!E74)), ISNUMBER(SEARCH("X",'Model output'!E74))), IF(ISNUMBER(SEARCH("pN",'Model output'!E74)),IF(OR(ISNUMBER(SEARCH("a",'Model output'!E74)),ISNUMBER(SEARCH("b",'Model output'!E74))),MID(SUBSTITUTE('Model output'!E74," ",""),SEARCH("pN",'Model output'!E74)+2,2),MID(SUBSTITUTE('Model output'!E74," ",""),SEARCH("pN",'Model output'!E74)+2,1)),IF(ISNUMBER(SEARCH("N",'Model output'!E74)),IF(OR(ISNUMBER(SEARCH("a",'Model output'!E74)),ISNUMBER(SEARCH("b",'Model output'!E74))),MID(SUBSTITUTE('Model output'!E74," ",""),SEARCH("N",'Model output'!E74)+1,2),MID(SUBSTITUTE('Model output'!E74," ",""),SEARCH("N",'Model output'!E74)+1,1)),SUBSTITUTE('Model output'!E74," ",""))),"")))</f>
        <v>X</v>
      </c>
      <c r="E75" s="1" t="str">
        <f>IF(OR(ISNUMBER(SEARCH("Not applicable",'Model output'!F74)), ISNUMBER(SEARCH("N/A",'Model output'!F74))),"0",IF(OR(ISNUMBER(SEARCH("0",'Model output'!F74)), ISNUMBER(SEARCH("1",'Model output'!F74)), ISNUMBER(SEARCH("X",'Model output'!F74))), IF(ISNUMBER(SEARCH("pM",'Model output'!F74)),MID(SUBSTITUTE('Model output'!F74," ",""),SEARCH("pM",'Model output'!F74)+2,1),IF(ISNUMBER(SEARCH("M",'Model output'!F74)),MID(SUBSTITUTE('Model output'!F74," ",""),SEARCH("M",'Model output'!F74)+1,1),SUBSTITUTE('Model output'!F74," ",""))),""))</f>
        <v>X</v>
      </c>
      <c r="F75" t="str">
        <f t="shared" si="21"/>
        <v>negative</v>
      </c>
      <c r="G75" t="str">
        <f>IF(OR('Model output'!G74="",AND(ISNUMBER('Model output'!J74),'Model output'!J74&lt;1)),"",IF(OR(ISNUMBER(SEARCH("lateral",'Model output'!G74)),ISNUMBER(SEARCH("cervical",'Model output'!G74)),ISNUMBER(SEARCH("jugular",'Model output'!G74)),ISNUMBER(SEARCH("left neck",'Model output'!G74)),ISNUMBER(SEARCH("left anterior neck",'Model output'!G74)),ISNUMBER(SEARCH("left posterior neck",'Model output'!G74)),ISNUMBER(SEARCH("right neck",'Model output'!G74)),ISNUMBER(SEARCH("right anterior neck",'Model output'!G74)),ISNUMBER(SEARCH("right posterior neck",'Model output'!G74)),AND(ISNUMBER(SEARCH("level",'Model output'!G74)),OR(,ISNUMBER(SEARCH("II",'Model output'!G74)),ISNUMBER(SEARCH("two",'Model output'!G74)),AND(ISNUMBER(SEARCH("2",'Model output'!G74)),NOT(ISNUMBER(SEARCH("1 of 2",'Model output'!G74)))),ISNUMBER(SEARCH("III",'Model output'!G74)),AND(ISNUMBER(SEARCH("three",'Model output'!G74)),NOT(ISNUMBER(SEARCH("#3 (three)",'Model output'!G74)))),AND(ISNUMBER(SEARCH("3",'Model output'!G74)),NOT(ISNUMBER(SEARCH("#3 (three)",'Model output'!G74)))),ISNUMBER(SEARCH("IV",'Model output'!G74)),ISNUMBER(SEARCH("four",'Model output'!G74)),ISNUMBER(SEARCH("4",'Model output'!G74)),ISNUMBER(SEARCH("V ",'Model output'!G74)),ISNUMBER(SEARCH("five",'Model output'!G74)),ISNUMBER(SEARCH("5",'Model output'!G74))))), "lateral", "central"))</f>
        <v/>
      </c>
      <c r="H75" t="str">
        <f>IF('Model output'!H74="","negative",IF(OR(ISNUMBER(SEARCH("lymph node",'Model output'!H74)),ISNUMBER(SEARCH("gland",'Model output'!H74)),ISNUMBER(SEARCH("lobe",'Model output'!H74)),ISNUMBER(SEARCH("isthmus",'Model output'!H74)),ISNUMBER(SEARCH("mediastinum",'Model output'!H74)),ISNUMBER(SEARCH("Not mentioned",'Model output'!H74)), ISNUMBER(SEARCH("Not applicable",'Model output'!H74)), ISNUMBER(SEARCH("paratracheal",'Model output'!H74)),ISNUMBER(SEARCH("fibroadipose tissue",'Model output'!H74)),ISNUMBER(SEARCH("thyroid node",'Model output'!H74)),ISNUMBER(SEARCH("skeletal muscle",'Model output'!H74)),ISNUMBER(SEARCH("right",'Model output'!H74)),ISNUMBER(SEARCH("left",'Model output'!H74)),ISNUMBER(SEARCH("Not specified",'Model output'!H74)),ISNUMBER(SEARCH("N/A",'Model output'!H74))),"negative","positive"))</f>
        <v>negative</v>
      </c>
      <c r="I75">
        <f>IF(OR('Model output'!I74="",'Model output'!I74="Not answered",'Model output'!I74="Not mentioned"),"",IF(ISNUMBER('Model output'!I74),'Model output'!I74,1))</f>
        <v>4</v>
      </c>
      <c r="J75">
        <f>IF(OR('Model output'!J74="",'Model output'!J74="Not answered",'Model output'!J74="Not mentioned"),"",IF(AND(ISNUMBER('Model output'!J74),'Model output'!J74&lt;=I75),'Model output'!J74,IF(AND(ISNUMBER('Model output'!J74), 'Model output'!J74&gt;=DATE(2024,1,1)), MIN(DAY('Model output'!J74), MONTH('Model output'!J74), YEAR('Model output'!J74)), IF(ISNUMBER(SEARCH("0/",'Model output'!J74)),0,IF(ISNUMBER(SEARCH("/",'Model output'!J74)), VALUE(LEFT('Model output'!J74, SEARCH("/",'Model output'!J74)-1)),1)))))</f>
        <v>0</v>
      </c>
      <c r="K75" t="str" cm="1">
        <f t="array" ref="K75">IF(COUNT(FIND({0,1,2,3,4,5,6,7,8,9},'Model output'!K74))&gt;0,'Model output'!K74,"")</f>
        <v/>
      </c>
      <c r="L75" s="8" t="str">
        <f t="shared" si="13"/>
        <v/>
      </c>
      <c r="M75" t="str" cm="1">
        <f t="array" ref="M75">IF(L75="","",IF(ISNUMBER(SEARCH("cm",L75)),MAX(VALUE(SUBSTITUTE(_xlfn.FILTERXML("&lt;t&gt;&lt;s&gt;"&amp;SUBSTITUTE(L75,",","&lt;/s&gt;&lt;s&gt;")&amp;"&lt;/s&gt;&lt;/t&gt;","//s"),"cm",""))),MAX(VALUE(SUBSTITUTE(_xlfn.FILTERXML("&lt;t&gt;&lt;s&gt;"&amp;SUBSTITUTE(L75,",","&lt;/s&gt;&lt;s&gt;")&amp;"&lt;/s&gt;&lt;/t&gt;","//s"),"mm","")))/10))</f>
        <v/>
      </c>
      <c r="N75" t="str">
        <f>IF('Model output'!L74="","",'Model output'!L74)</f>
        <v>Papillary carcinoma, classical type with oncocytic features</v>
      </c>
      <c r="O75" t="str">
        <f>IF('Model output'!M74="","",'Model output'!M74)</f>
        <v/>
      </c>
      <c r="P75" t="str">
        <f>IF('Model output'!N74="","",'Model output'!N74)</f>
        <v>2.8 cm</v>
      </c>
      <c r="Q75" t="str">
        <f t="shared" si="22"/>
        <v>2.8cm</v>
      </c>
      <c r="R75" cm="1">
        <f t="array" ref="R75">IF(Q75="","",IF(ISNUMBER(SEARCH("cm",Q75)),MAX(VALUE(SUBSTITUTE(_xlfn.FILTERXML("&lt;t&gt;&lt;s&gt;"&amp;SUBSTITUTE(Q75,",","&lt;/s&gt;&lt;s&gt;")&amp;"&lt;/s&gt;&lt;/t&gt;","//s"),"cm",""))),MAX(VALUE(SUBSTITUTE(_xlfn.FILTERXML("&lt;t&gt;&lt;s&gt;"&amp;SUBSTITUTE(Q75,",","&lt;/s&gt;&lt;s&gt;")&amp;"&lt;/s&gt;&lt;/t&gt;","//s"),"mm","")))/10))</f>
        <v>2.8</v>
      </c>
      <c r="S75" t="str">
        <f>IF(OR('Model output'!P74="",ISNUMBER(SEARCH("Not identified", 'Model output'!P74)),ISNUMBER(SEARCH("Absent",'Model output'!P74)),AND(ISNUMBER(SEARCH("No",'Model output'!P74)),NOT(ISNUMBER(SEARCH("diagnostic",'Model output'!P74)))),ISNUMBER(SEARCH("Negative",'Model output'!P74))),"negative","positive")</f>
        <v>negative</v>
      </c>
      <c r="T75">
        <f>IF('Model output'!O74="","",'Model output'!O74)</f>
        <v>1</v>
      </c>
      <c r="U75" t="str">
        <f>IF('Model output'!Q74&lt;&gt;"",'Model output'!Q74,IF('Classification result'!S75="positive",IF(ISNUMBER(SEARCH("single",'Model output'!P74)),1,IF(OR(ISNUMBER(SEARCH("&lt;4",'Model output'!P74)),ISNUMBER(SEARCH("&lt; 4",'Model output'!P74)),ISNUMBER(SEARCH("less than 4",'Model output'!P74))),"&lt;4",IF(OR(ISNUMBER(SEARCH("&gt;4",'Model output'!P74)),ISNUMBER(SEARCH("&gt; 4",'Model output'!P74)),ISNUMBER(SEARCH("4 or more",'Model output'!P74))),"&gt;4",""))), ""))</f>
        <v/>
      </c>
      <c r="V75" t="str">
        <f>IF(S75="negative","",IF(OR(ISNUMBER(SEARCH("Focal",'Model output'!P74)),'Classification result'!U75&lt;4,ISNUMBER(SEARCH("Focal",'Classification result'!U75)),ISNUMBER(SEARCH("&lt;4",'Classification result'!U75)),ISNUMBER(SEARCH("&lt; 4",'Classification result'!U75))),"minimal", IF(OR(ISNUMBER(SEARCH("Extensive",'Model output'!P74)),ISNUMBER(SEARCH("Extensive",'Classification result'!U75)),ISNUMBER(SEARCH("&gt;4",'Classification result'!U75)),ISNUMBER(SEARCH("&gt; 4",'Classification result'!U75)),ISNUMBER(SEARCH("4 or more",'Classification result'!U75))),"extensive","")))</f>
        <v/>
      </c>
      <c r="W75" t="str">
        <f>IF(OR('Model output'!R74="",ISNUMBER(SEARCH("Not identified", 'Model output'!R74)),ISNUMBER(SEARCH("Absent",'Model output'!R74)),ISNUMBER(SEARCH("No",'Model output'!R74)),ISNUMBER(SEARCH("Negative",'Model output'!R74)),ISNUMBER(SEARCH("None seen",'Model output'!R74)),ISNUMBER(SEARCH("Free",'Model output'!R74)),ISNUMBER(SEARCH("Cannot be assessed",'Model output'!R74))),"negative","positive")</f>
        <v>negative</v>
      </c>
      <c r="X75" s="15" t="str">
        <f>IF('Model output'!S74="","",'Model output'!S74)</f>
        <v>Not identified</v>
      </c>
      <c r="Y75" t="str">
        <f>IF(OR('Model output'!S74="",ISNUMBER(SEARCH("Absent",'Model output'!S74)),ISNUMBER(SEARCH("Not identified",'Model output'!S74)),AND(ISNUMBER(SEARCH("No",'Model output'!S74)),NOT(ISNUMBER(SEARCH("carcinoma",'Model output'!S74)))),ISNUMBER(SEARCH("confined to the thyroid",'Model output'!S74)),ISNUMBER(SEARCH("negative",'Model output'!S74))),"negative",IF(Z75="positive","gETE", "positive"))</f>
        <v>negative</v>
      </c>
      <c r="Z75" t="str">
        <f>IF(OR('Model output'!S74="",ISNUMBER(SEARCH("Absent",'Model output'!S74)),ISNUMBER(SEARCH("Not identified",'Model output'!S74)),ISNUMBER(SEARCH("No",'Model output'!S74)),ISNUMBER(SEARCH("Minimal",'Model output'!S74)),ISNUMBER(SEARCH("negative",'Model output'!S74))),"negative",IF(OR(ISNUMBER(SEARCH("extensive",X75)),ISNUMBER(SEARCH("skeletal muscle",X75)),ISNUMBER(SEARCH("larynx",X75)),ISNUMBER(SEARCH("trachea",X75)),ISNUMBER(SEARCH("esophagus",X75)),ISNUMBER(SEARCH("recurrent laryngeal nerve",X75))),"positive","negative"))</f>
        <v>negative</v>
      </c>
      <c r="AA75" t="str">
        <f>IF('Model output'!T74="","",IF('Model output'!T74="Not mentioned", "No", "Yes"))</f>
        <v/>
      </c>
      <c r="AB75" t="str">
        <f>IF(AA75&lt;&gt;"Yes","",IF(OR('Model output'!U74="",ISNUMBER(SEARCH("Not identified",'Model output'!U74))),"",'Model output'!U74))</f>
        <v/>
      </c>
      <c r="AC75" s="1" t="str">
        <f>IF(OR('Model output'!V74="", 'Model output'!V74="No", AND(ISERROR(SEARCH("Positive",'Model output'!V74)), ISNUMBER(SEARCH("Negative",'Model output'!V74))), AND(ISNUMBER(SEARCH("Uninvolved",'Model output'!V74)),NOT(ISNUMBER(SEARCH("margins involved",'Model output'!V74)))), ISNUMBER(SEARCH("not involved",'Model output'!V74)), ISNUMBER(SEARCH("None",'Model output'!V74)), ISNUMBER(SEARCH("Free",'Model output'!V74)), ISNUMBER(SEARCH("1 mm",'Model output'!V74)), ISNUMBER(SEARCH("0.1 CM",'Model output'!V74)), ISNUMBER(SEARCH("less than 0.2 mm",'Model output'!V74)), ISNUMBER(SEARCH("less than 0.5 mm",'Model output'!V74)), ISNUMBER(SEARCH("less than 1.0 mm",'Model output'!V74)), ISNUMBER(SEARCH("noted very close",'Model output'!V74)), ISNUMBER(SEARCH("abut",'Model output'!V74)), ISNUMBER(SEARCH("not mentioned",'Model output'!V74)), ISNUMBER(SEARCH("Cannot be assessed",'Model output'!V74)), ISNUMBER(SEARCH("Lymphocyte invasion - present",'Model output'!V74)), ISNUMBER(SEARCH("capsule",'Model output'!V74))), "negative", "positive")</f>
        <v>negative</v>
      </c>
      <c r="AE75" s="28" t="str" cm="1">
        <f t="array" aca="1" ref="AE75" ca="1">IF(OR(AC75="positive",Z75="positive",AND(OR(ISNUMBER(SEARCH("Follicular carcinoma",N75)),ISNUMBER(SEARCH("Follicular thyroid carcinoma",N75))),V75="extensive"),AND(AND(ISNUMBER(J75),J75&gt;0),AND(ISNUMBER(M75),M75&gt;3)),OR(H75="positive",AH75=1)),"high",IF(OR(ISNUMBER(SEARCH("lateral",G75,1)),ISNUMBER(SEARCH("positive",Y75,1)),ISNUMBER(SEARCH("tall",O75,1)),ISNUMBER(SEARCH("hobnail",O75,1)),ISNUMBER(SEARCH("cribriform",O75,1)),ISNUMBER(SEARCH("diffuse",O75,1)),ISNUMBER(SEARCH("columnar",O75,1)),ISNUMBER(SEARCH("solid",O75,1)),ISNUMBER(SEARCH("tall",N75,1)),ISNUMBER(SEARCH("hobnail",N75,1)),ISNUMBER(SEARCH("cribriform",N75,1)),ISNUMBER(SEARCH("diffuse",N75,1)),ISNUMBER(SEARCH("columnar",N75,1)),ISNUMBER(SEARCH("solid",N75,1)),AND(ISNUMBER(SEARCH("papillary",N75,1)),S75="positive"),AND(AND(ISNUMBER(J75),J75&gt;=5),M75=""),AND(AND(ISNUMBER(J75),J75&gt;=5),AND(ISNUMBER(M75),M75&gt;=1)),AND(ISNUMBER(SERACH("papillary",N75)),OR(Y75="positive",Z75="positive"), ISNUMBER(SEARCH("BRAF",AB75)))),"intermediate","low"))</f>
        <v>low</v>
      </c>
      <c r="AF75" s="29" t="str">
        <f t="shared" si="14"/>
        <v>2</v>
      </c>
      <c r="AG75" s="29" t="str">
        <f t="shared" si="15"/>
        <v>0</v>
      </c>
      <c r="AH75" s="29" t="str">
        <f t="shared" si="23"/>
        <v>0</v>
      </c>
      <c r="AI75" s="35" t="str">
        <f t="shared" si="24"/>
        <v>I</v>
      </c>
      <c r="AJ75" s="32" t="s">
        <v>713</v>
      </c>
      <c r="AK75" s="34" t="s">
        <v>935</v>
      </c>
      <c r="AL75" s="34" t="s">
        <v>933</v>
      </c>
      <c r="AM75" s="34" t="s">
        <v>936</v>
      </c>
      <c r="AN75" s="34" t="s">
        <v>66</v>
      </c>
      <c r="AO75" s="32">
        <f t="shared" ca="1" si="16"/>
        <v>1</v>
      </c>
      <c r="AP75" s="34">
        <f t="shared" si="17"/>
        <v>1</v>
      </c>
      <c r="AQ75" s="34">
        <f t="shared" si="18"/>
        <v>1</v>
      </c>
      <c r="AR75" s="34">
        <f t="shared" si="19"/>
        <v>1</v>
      </c>
      <c r="AS75" s="35">
        <f t="shared" si="20"/>
        <v>1</v>
      </c>
    </row>
    <row r="76" spans="1:45">
      <c r="A76" t="str">
        <f>'Model output'!A75</f>
        <v>TCGA-DJ-A2Q1</v>
      </c>
      <c r="B76" s="26">
        <v>44</v>
      </c>
      <c r="C76" s="1" t="str">
        <f>IF(OR(ISNUMBER(SEARCH("0",'Model output'!D75)), ISNUMBER(SEARCH("1",'Model output'!D75)), ISNUMBER(SEARCH("1a",'Model output'!D75)), ISNUMBER(SEARCH("1b",'Model output'!D75)), ISNUMBER(SEARCH("2",'Model output'!D75)), ISNUMBER(SEARCH("3",'Model output'!D75)), ISNUMBER(SEARCH("4a",'Model output'!D75)), ISNUMBER(SEARCH("4b",'Model output'!D75))), IF(ISNUMBER(SEARCH("pT",'Model output'!D75)),IF(OR(ISNUMBER(SEARCH("a",'Model output'!D75)),ISNUMBER(SEARCH("b",'Model output'!D75))),MID(SUBSTITUTE('Model output'!D75," ",""),SEARCH("pT",'Model output'!D75)+2,2),MID(SUBSTITUTE('Model output'!D75," ",""),SEARCH("pT",'Model output'!D75)+2,1)),IF(ISNUMBER(SEARCH("T",'Model output'!D75)),IF(OR(ISNUMBER(SEARCH("a",'Model output'!D75)),ISNUMBER(SEARCH("b",'Model output'!D75))),MID(SUBSTITUTE('Model output'!D75," ",""),SEARCH("T",'Model output'!D75)+1,2),MID(SUBSTITUTE('Model output'!D75," ",""),SEARCH("T",'Model output'!D75)+1,1)),SUBSTITUTE('Model output'!D75," ",""))),"")</f>
        <v>1</v>
      </c>
      <c r="D76" s="1" t="str">
        <f>IF(ISNUMBER(SEARCH("lymph node",'Model output'!E75)),"1", IF(AND('Model output'!E75&lt;&gt;"",ISNUMBER('Model output'!E75),'Model output'!E75&gt;0),"1",IF(OR(ISNUMBER(SEARCH("0",'Model output'!E75)), ISNUMBER(SEARCH("1",'Model output'!E75)), ISNUMBER(SEARCH("1a",'Model output'!E75)), ISNUMBER(SEARCH("1b",'Model output'!E75)), ISNUMBER(SEARCH("X",'Model output'!E75))), IF(ISNUMBER(SEARCH("pN",'Model output'!E75)),IF(OR(ISNUMBER(SEARCH("a",'Model output'!E75)),ISNUMBER(SEARCH("b",'Model output'!E75))),MID(SUBSTITUTE('Model output'!E75," ",""),SEARCH("pN",'Model output'!E75)+2,2),MID(SUBSTITUTE('Model output'!E75," ",""),SEARCH("pN",'Model output'!E75)+2,1)),IF(ISNUMBER(SEARCH("N",'Model output'!E75)),IF(OR(ISNUMBER(SEARCH("a",'Model output'!E75)),ISNUMBER(SEARCH("b",'Model output'!E75))),MID(SUBSTITUTE('Model output'!E75," ",""),SEARCH("N",'Model output'!E75)+1,2),MID(SUBSTITUTE('Model output'!E75," ",""),SEARCH("N",'Model output'!E75)+1,1)),SUBSTITUTE('Model output'!E75," ",""))),"")))</f>
        <v>1</v>
      </c>
      <c r="E76" s="1" t="str">
        <f>IF(OR(ISNUMBER(SEARCH("Not applicable",'Model output'!F75)), ISNUMBER(SEARCH("N/A",'Model output'!F75))),"0",IF(OR(ISNUMBER(SEARCH("0",'Model output'!F75)), ISNUMBER(SEARCH("1",'Model output'!F75)), ISNUMBER(SEARCH("X",'Model output'!F75))), IF(ISNUMBER(SEARCH("pM",'Model output'!F75)),MID(SUBSTITUTE('Model output'!F75," ",""),SEARCH("pM",'Model output'!F75)+2,1),IF(ISNUMBER(SEARCH("M",'Model output'!F75)),MID(SUBSTITUTE('Model output'!F75," ",""),SEARCH("M",'Model output'!F75)+1,1),SUBSTITUTE('Model output'!F75," ",""))),""))</f>
        <v>0</v>
      </c>
      <c r="F76" t="str">
        <f t="shared" si="21"/>
        <v>positive</v>
      </c>
      <c r="G76" t="str">
        <f>IF(OR('Model output'!G75="",AND(ISNUMBER('Model output'!J75),'Model output'!J75&lt;1)),"",IF(OR(ISNUMBER(SEARCH("lateral",'Model output'!G75)),ISNUMBER(SEARCH("cervical",'Model output'!G75)),ISNUMBER(SEARCH("jugular",'Model output'!G75)),ISNUMBER(SEARCH("left neck",'Model output'!G75)),ISNUMBER(SEARCH("left anterior neck",'Model output'!G75)),ISNUMBER(SEARCH("left posterior neck",'Model output'!G75)),ISNUMBER(SEARCH("right neck",'Model output'!G75)),ISNUMBER(SEARCH("right anterior neck",'Model output'!G75)),ISNUMBER(SEARCH("right posterior neck",'Model output'!G75)),AND(ISNUMBER(SEARCH("level",'Model output'!G75)),OR(,ISNUMBER(SEARCH("II",'Model output'!G75)),ISNUMBER(SEARCH("two",'Model output'!G75)),AND(ISNUMBER(SEARCH("2",'Model output'!G75)),NOT(ISNUMBER(SEARCH("1 of 2",'Model output'!G75)))),ISNUMBER(SEARCH("III",'Model output'!G75)),AND(ISNUMBER(SEARCH("three",'Model output'!G75)),NOT(ISNUMBER(SEARCH("#3 (three)",'Model output'!G75)))),AND(ISNUMBER(SEARCH("3",'Model output'!G75)),NOT(ISNUMBER(SEARCH("#3 (three)",'Model output'!G75)))),ISNUMBER(SEARCH("IV",'Model output'!G75)),ISNUMBER(SEARCH("four",'Model output'!G75)),ISNUMBER(SEARCH("4",'Model output'!G75)),ISNUMBER(SEARCH("V ",'Model output'!G75)),ISNUMBER(SEARCH("five",'Model output'!G75)),ISNUMBER(SEARCH("5",'Model output'!G75))))), "lateral", "central"))</f>
        <v>lateral</v>
      </c>
      <c r="H76" t="str">
        <f>IF('Model output'!H75="","negative",IF(OR(ISNUMBER(SEARCH("lymph node",'Model output'!H75)),ISNUMBER(SEARCH("gland",'Model output'!H75)),ISNUMBER(SEARCH("lobe",'Model output'!H75)),ISNUMBER(SEARCH("isthmus",'Model output'!H75)),ISNUMBER(SEARCH("mediastinum",'Model output'!H75)),ISNUMBER(SEARCH("Not mentioned",'Model output'!H75)), ISNUMBER(SEARCH("Not applicable",'Model output'!H75)), ISNUMBER(SEARCH("paratracheal",'Model output'!H75)),ISNUMBER(SEARCH("fibroadipose tissue",'Model output'!H75)),ISNUMBER(SEARCH("thyroid node",'Model output'!H75)),ISNUMBER(SEARCH("skeletal muscle",'Model output'!H75)),ISNUMBER(SEARCH("right",'Model output'!H75)),ISNUMBER(SEARCH("left",'Model output'!H75)),ISNUMBER(SEARCH("Not specified",'Model output'!H75)),ISNUMBER(SEARCH("N/A",'Model output'!H75))),"negative","positive"))</f>
        <v>negative</v>
      </c>
      <c r="I76">
        <f>IF(OR('Model output'!I75="",'Model output'!I75="Not answered",'Model output'!I75="Not mentioned"),"",IF(ISNUMBER('Model output'!I75),'Model output'!I75,1))</f>
        <v>12</v>
      </c>
      <c r="J76">
        <f>IF(OR('Model output'!J75="",'Model output'!J75="Not answered",'Model output'!J75="Not mentioned"),"",IF(AND(ISNUMBER('Model output'!J75),'Model output'!J75&lt;=I76),'Model output'!J75,IF(AND(ISNUMBER('Model output'!J75), 'Model output'!J75&gt;=DATE(2024,1,1)), MIN(DAY('Model output'!J75), MONTH('Model output'!J75), YEAR('Model output'!J75)), IF(ISNUMBER(SEARCH("0/",'Model output'!J75)),0,IF(ISNUMBER(SEARCH("/",'Model output'!J75)), VALUE(LEFT('Model output'!J75, SEARCH("/",'Model output'!J75)-1)),1)))))</f>
        <v>6</v>
      </c>
      <c r="K76" t="str" cm="1">
        <f t="array" ref="K76">IF(COUNT(FIND({0,1,2,3,4,5,6,7,8,9},'Model output'!K75))&gt;0,'Model output'!K75,"")</f>
        <v>1.3cm</v>
      </c>
      <c r="L76" s="8" t="str">
        <f t="shared" si="13"/>
        <v>1.3cm</v>
      </c>
      <c r="M76" cm="1">
        <f t="array" ref="M76">IF(L76="","",IF(ISNUMBER(SEARCH("cm",L76)),MAX(VALUE(SUBSTITUTE(_xlfn.FILTERXML("&lt;t&gt;&lt;s&gt;"&amp;SUBSTITUTE(L76,",","&lt;/s&gt;&lt;s&gt;")&amp;"&lt;/s&gt;&lt;/t&gt;","//s"),"cm",""))),MAX(VALUE(SUBSTITUTE(_xlfn.FILTERXML("&lt;t&gt;&lt;s&gt;"&amp;SUBSTITUTE(L76,",","&lt;/s&gt;&lt;s&gt;")&amp;"&lt;/s&gt;&lt;/t&gt;","//s"),"mm","")))/10))</f>
        <v>1.3</v>
      </c>
      <c r="N76" t="str">
        <f>IF('Model output'!L75="","",'Model output'!L75)</f>
        <v>Papillary</v>
      </c>
      <c r="O76" t="str">
        <f>IF('Model output'!M75="","",'Model output'!M75)</f>
        <v/>
      </c>
      <c r="P76" t="str">
        <f>IF('Model output'!N75="","",'Model output'!N75)</f>
        <v>1.6 cm</v>
      </c>
      <c r="Q76" t="str">
        <f t="shared" si="22"/>
        <v>1.6cm</v>
      </c>
      <c r="R76" cm="1">
        <f t="array" ref="R76">IF(Q76="","",IF(ISNUMBER(SEARCH("cm",Q76)),MAX(VALUE(SUBSTITUTE(_xlfn.FILTERXML("&lt;t&gt;&lt;s&gt;"&amp;SUBSTITUTE(Q76,",","&lt;/s&gt;&lt;s&gt;")&amp;"&lt;/s&gt;&lt;/t&gt;","//s"),"cm",""))),MAX(VALUE(SUBSTITUTE(_xlfn.FILTERXML("&lt;t&gt;&lt;s&gt;"&amp;SUBSTITUTE(Q76,",","&lt;/s&gt;&lt;s&gt;")&amp;"&lt;/s&gt;&lt;/t&gt;","//s"),"mm","")))/10))</f>
        <v>1.6</v>
      </c>
      <c r="S76" t="str">
        <f>IF(OR('Model output'!P75="",ISNUMBER(SEARCH("Not identified", 'Model output'!P75)),ISNUMBER(SEARCH("Absent",'Model output'!P75)),AND(ISNUMBER(SEARCH("No",'Model output'!P75)),NOT(ISNUMBER(SEARCH("diagnostic",'Model output'!P75)))),ISNUMBER(SEARCH("Negative",'Model output'!P75))),"negative","positive")</f>
        <v>negative</v>
      </c>
      <c r="T76">
        <f>IF('Model output'!O75="","",'Model output'!O75)</f>
        <v>1</v>
      </c>
      <c r="U76" t="str">
        <f>IF('Model output'!Q75&lt;&gt;"",'Model output'!Q75,IF('Classification result'!S76="positive",IF(ISNUMBER(SEARCH("single",'Model output'!P75)),1,IF(OR(ISNUMBER(SEARCH("&lt;4",'Model output'!P75)),ISNUMBER(SEARCH("&lt; 4",'Model output'!P75)),ISNUMBER(SEARCH("less than 4",'Model output'!P75))),"&lt;4",IF(OR(ISNUMBER(SEARCH("&gt;4",'Model output'!P75)),ISNUMBER(SEARCH("&gt; 4",'Model output'!P75)),ISNUMBER(SEARCH("4 or more",'Model output'!P75))),"&gt;4",""))), ""))</f>
        <v/>
      </c>
      <c r="V76" t="str">
        <f>IF(S76="negative","",IF(OR(ISNUMBER(SEARCH("Focal",'Model output'!P75)),'Classification result'!U76&lt;4,ISNUMBER(SEARCH("Focal",'Classification result'!U76)),ISNUMBER(SEARCH("&lt;4",'Classification result'!U76)),ISNUMBER(SEARCH("&lt; 4",'Classification result'!U76))),"minimal", IF(OR(ISNUMBER(SEARCH("Extensive",'Model output'!P75)),ISNUMBER(SEARCH("Extensive",'Classification result'!U76)),ISNUMBER(SEARCH("&gt;4",'Classification result'!U76)),ISNUMBER(SEARCH("&gt; 4",'Classification result'!U76)),ISNUMBER(SEARCH("4 or more",'Classification result'!U76))),"extensive","")))</f>
        <v/>
      </c>
      <c r="W76" t="str">
        <f>IF(OR('Model output'!R75="",ISNUMBER(SEARCH("Not identified", 'Model output'!R75)),ISNUMBER(SEARCH("Absent",'Model output'!R75)),ISNUMBER(SEARCH("No",'Model output'!R75)),ISNUMBER(SEARCH("Negative",'Model output'!R75)),ISNUMBER(SEARCH("None seen",'Model output'!R75)),ISNUMBER(SEARCH("Free",'Model output'!R75)),ISNUMBER(SEARCH("Cannot be assessed",'Model output'!R75))),"negative","positive")</f>
        <v>positive</v>
      </c>
      <c r="X76" s="15" t="str">
        <f>IF('Model output'!S75="","",'Model output'!S75)</f>
        <v>Not identified</v>
      </c>
      <c r="Y76" t="str">
        <f>IF(OR('Model output'!S75="",ISNUMBER(SEARCH("Absent",'Model output'!S75)),ISNUMBER(SEARCH("Not identified",'Model output'!S75)),AND(ISNUMBER(SEARCH("No",'Model output'!S75)),NOT(ISNUMBER(SEARCH("carcinoma",'Model output'!S75)))),ISNUMBER(SEARCH("confined to the thyroid",'Model output'!S75)),ISNUMBER(SEARCH("negative",'Model output'!S75))),"negative",IF(Z76="positive","gETE", "positive"))</f>
        <v>negative</v>
      </c>
      <c r="Z76" t="str">
        <f>IF(OR('Model output'!S75="",ISNUMBER(SEARCH("Absent",'Model output'!S75)),ISNUMBER(SEARCH("Not identified",'Model output'!S75)),ISNUMBER(SEARCH("No",'Model output'!S75)),ISNUMBER(SEARCH("Minimal",'Model output'!S75)),ISNUMBER(SEARCH("negative",'Model output'!S75))),"negative",IF(OR(ISNUMBER(SEARCH("extensive",X76)),ISNUMBER(SEARCH("skeletal muscle",X76)),ISNUMBER(SEARCH("larynx",X76)),ISNUMBER(SEARCH("trachea",X76)),ISNUMBER(SEARCH("esophagus",X76)),ISNUMBER(SEARCH("recurrent laryngeal nerve",X76))),"positive","negative"))</f>
        <v>negative</v>
      </c>
      <c r="AA76" t="str">
        <f>IF('Model output'!T75="","",IF('Model output'!T75="Not mentioned", "No", "Yes"))</f>
        <v/>
      </c>
      <c r="AB76" t="str">
        <f>IF(AA76&lt;&gt;"Yes","",IF(OR('Model output'!U75="",ISNUMBER(SEARCH("Not identified",'Model output'!U75))),"",'Model output'!U75))</f>
        <v/>
      </c>
      <c r="AC76" s="1" t="str">
        <f>IF(OR('Model output'!V75="", 'Model output'!V75="No", AND(ISERROR(SEARCH("Positive",'Model output'!V75)), ISNUMBER(SEARCH("Negative",'Model output'!V75))), AND(ISNUMBER(SEARCH("Uninvolved",'Model output'!V75)),NOT(ISNUMBER(SEARCH("margins involved",'Model output'!V75)))), ISNUMBER(SEARCH("not involved",'Model output'!V75)), ISNUMBER(SEARCH("None",'Model output'!V75)), ISNUMBER(SEARCH("Free",'Model output'!V75)), ISNUMBER(SEARCH("1 mm",'Model output'!V75)), ISNUMBER(SEARCH("0.1 CM",'Model output'!V75)), ISNUMBER(SEARCH("less than 0.2 mm",'Model output'!V75)), ISNUMBER(SEARCH("less than 0.5 mm",'Model output'!V75)), ISNUMBER(SEARCH("less than 1.0 mm",'Model output'!V75)), ISNUMBER(SEARCH("noted very close",'Model output'!V75)), ISNUMBER(SEARCH("abut",'Model output'!V75)), ISNUMBER(SEARCH("not mentioned",'Model output'!V75)), ISNUMBER(SEARCH("Cannot be assessed",'Model output'!V75)), ISNUMBER(SEARCH("Lymphocyte invasion - present",'Model output'!V75)), ISNUMBER(SEARCH("capsule",'Model output'!V75))), "negative", "positive")</f>
        <v>negative</v>
      </c>
      <c r="AE76" s="28" t="str" cm="1">
        <f t="array" aca="1" ref="AE76" ca="1">IF(OR(AC76="positive",Z76="positive",AND(OR(ISNUMBER(SEARCH("Follicular carcinoma",N76)),ISNUMBER(SEARCH("Follicular thyroid carcinoma",N76))),V76="extensive"),AND(AND(ISNUMBER(J76),J76&gt;0),AND(ISNUMBER(M76),M76&gt;3)),OR(H76="positive",AH76=1)),"high",IF(OR(ISNUMBER(SEARCH("lateral",G76,1)),ISNUMBER(SEARCH("positive",Y76,1)),ISNUMBER(SEARCH("tall",O76,1)),ISNUMBER(SEARCH("hobnail",O76,1)),ISNUMBER(SEARCH("cribriform",O76,1)),ISNUMBER(SEARCH("diffuse",O76,1)),ISNUMBER(SEARCH("columnar",O76,1)),ISNUMBER(SEARCH("solid",O76,1)),ISNUMBER(SEARCH("tall",N76,1)),ISNUMBER(SEARCH("hobnail",N76,1)),ISNUMBER(SEARCH("cribriform",N76,1)),ISNUMBER(SEARCH("diffuse",N76,1)),ISNUMBER(SEARCH("columnar",N76,1)),ISNUMBER(SEARCH("solid",N76,1)),AND(ISNUMBER(SEARCH("papillary",N76,1)),S76="positive"),AND(AND(ISNUMBER(J76),J76&gt;=5),M76=""),AND(AND(ISNUMBER(J76),J76&gt;=5),AND(ISNUMBER(M76),M76&gt;=1)),AND(ISNUMBER(SERACH("papillary",N76)),OR(Y76="positive",Z76="positive"), ISNUMBER(SEARCH("BRAF",AB76)))),"intermediate","low"))</f>
        <v>intermediate</v>
      </c>
      <c r="AF76" s="29" t="str">
        <f t="shared" si="14"/>
        <v>1b</v>
      </c>
      <c r="AG76" s="29" t="str">
        <f t="shared" si="15"/>
        <v>1b</v>
      </c>
      <c r="AH76" s="29" t="str">
        <f t="shared" si="23"/>
        <v>0</v>
      </c>
      <c r="AI76" s="35" t="str">
        <f t="shared" si="24"/>
        <v>I</v>
      </c>
      <c r="AJ76" s="32" t="s">
        <v>714</v>
      </c>
      <c r="AK76" s="34" t="s">
        <v>932</v>
      </c>
      <c r="AL76" s="34" t="s">
        <v>932</v>
      </c>
      <c r="AM76" s="34" t="s">
        <v>936</v>
      </c>
      <c r="AN76" s="34" t="s">
        <v>66</v>
      </c>
      <c r="AO76" s="32">
        <f t="shared" ca="1" si="16"/>
        <v>1</v>
      </c>
      <c r="AP76" s="34">
        <f t="shared" si="17"/>
        <v>1</v>
      </c>
      <c r="AQ76" s="34">
        <f t="shared" si="18"/>
        <v>1</v>
      </c>
      <c r="AR76" s="34">
        <f t="shared" si="19"/>
        <v>1</v>
      </c>
      <c r="AS76" s="35">
        <f t="shared" si="20"/>
        <v>1</v>
      </c>
    </row>
    <row r="77" spans="1:45">
      <c r="A77" t="str">
        <f>'Model output'!A76</f>
        <v>TCGA-DJ-A2Q2</v>
      </c>
      <c r="B77" s="26">
        <v>57</v>
      </c>
      <c r="C77" s="1" t="str">
        <f>IF(OR(ISNUMBER(SEARCH("0",'Model output'!D76)), ISNUMBER(SEARCH("1",'Model output'!D76)), ISNUMBER(SEARCH("1a",'Model output'!D76)), ISNUMBER(SEARCH("1b",'Model output'!D76)), ISNUMBER(SEARCH("2",'Model output'!D76)), ISNUMBER(SEARCH("3",'Model output'!D76)), ISNUMBER(SEARCH("4a",'Model output'!D76)), ISNUMBER(SEARCH("4b",'Model output'!D76))), IF(ISNUMBER(SEARCH("pT",'Model output'!D76)),IF(OR(ISNUMBER(SEARCH("a",'Model output'!D76)),ISNUMBER(SEARCH("b",'Model output'!D76))),MID(SUBSTITUTE('Model output'!D76," ",""),SEARCH("pT",'Model output'!D76)+2,2),MID(SUBSTITUTE('Model output'!D76," ",""),SEARCH("pT",'Model output'!D76)+2,1)),IF(ISNUMBER(SEARCH("T",'Model output'!D76)),IF(OR(ISNUMBER(SEARCH("a",'Model output'!D76)),ISNUMBER(SEARCH("b",'Model output'!D76))),MID(SUBSTITUTE('Model output'!D76," ",""),SEARCH("T",'Model output'!D76)+1,2),MID(SUBSTITUTE('Model output'!D76," ",""),SEARCH("T",'Model output'!D76)+1,1)),SUBSTITUTE('Model output'!D76," ",""))),"")</f>
        <v>1</v>
      </c>
      <c r="D77" s="1" t="str">
        <f>IF(ISNUMBER(SEARCH("lymph node",'Model output'!E76)),"1", IF(AND('Model output'!E76&lt;&gt;"",ISNUMBER('Model output'!E76),'Model output'!E76&gt;0),"1",IF(OR(ISNUMBER(SEARCH("0",'Model output'!E76)), ISNUMBER(SEARCH("1",'Model output'!E76)), ISNUMBER(SEARCH("1a",'Model output'!E76)), ISNUMBER(SEARCH("1b",'Model output'!E76)), ISNUMBER(SEARCH("X",'Model output'!E76))), IF(ISNUMBER(SEARCH("pN",'Model output'!E76)),IF(OR(ISNUMBER(SEARCH("a",'Model output'!E76)),ISNUMBER(SEARCH("b",'Model output'!E76))),MID(SUBSTITUTE('Model output'!E76," ",""),SEARCH("pN",'Model output'!E76)+2,2),MID(SUBSTITUTE('Model output'!E76," ",""),SEARCH("pN",'Model output'!E76)+2,1)),IF(ISNUMBER(SEARCH("N",'Model output'!E76)),IF(OR(ISNUMBER(SEARCH("a",'Model output'!E76)),ISNUMBER(SEARCH("b",'Model output'!E76))),MID(SUBSTITUTE('Model output'!E76," ",""),SEARCH("N",'Model output'!E76)+1,2),MID(SUBSTITUTE('Model output'!E76," ",""),SEARCH("N",'Model output'!E76)+1,1)),SUBSTITUTE('Model output'!E76," ",""))),"")))</f>
        <v>0</v>
      </c>
      <c r="E77" s="1" t="str">
        <f>IF(OR(ISNUMBER(SEARCH("Not applicable",'Model output'!F76)), ISNUMBER(SEARCH("N/A",'Model output'!F76))),"0",IF(OR(ISNUMBER(SEARCH("0",'Model output'!F76)), ISNUMBER(SEARCH("1",'Model output'!F76)), ISNUMBER(SEARCH("X",'Model output'!F76))), IF(ISNUMBER(SEARCH("pM",'Model output'!F76)),MID(SUBSTITUTE('Model output'!F76," ",""),SEARCH("pM",'Model output'!F76)+2,1),IF(ISNUMBER(SEARCH("M",'Model output'!F76)),MID(SUBSTITUTE('Model output'!F76," ",""),SEARCH("M",'Model output'!F76)+1,1),SUBSTITUTE('Model output'!F76," ",""))),""))</f>
        <v>0</v>
      </c>
      <c r="F77" t="str">
        <f t="shared" si="21"/>
        <v>negative</v>
      </c>
      <c r="G77" t="str">
        <f>IF(OR('Model output'!G76="",AND(ISNUMBER('Model output'!J76),'Model output'!J76&lt;1)),"",IF(OR(ISNUMBER(SEARCH("lateral",'Model output'!G76)),ISNUMBER(SEARCH("cervical",'Model output'!G76)),ISNUMBER(SEARCH("jugular",'Model output'!G76)),ISNUMBER(SEARCH("left neck",'Model output'!G76)),ISNUMBER(SEARCH("left anterior neck",'Model output'!G76)),ISNUMBER(SEARCH("left posterior neck",'Model output'!G76)),ISNUMBER(SEARCH("right neck",'Model output'!G76)),ISNUMBER(SEARCH("right anterior neck",'Model output'!G76)),ISNUMBER(SEARCH("right posterior neck",'Model output'!G76)),AND(ISNUMBER(SEARCH("level",'Model output'!G76)),OR(,ISNUMBER(SEARCH("II",'Model output'!G76)),ISNUMBER(SEARCH("two",'Model output'!G76)),AND(ISNUMBER(SEARCH("2",'Model output'!G76)),NOT(ISNUMBER(SEARCH("1 of 2",'Model output'!G76)))),ISNUMBER(SEARCH("III",'Model output'!G76)),AND(ISNUMBER(SEARCH("three",'Model output'!G76)),NOT(ISNUMBER(SEARCH("#3 (three)",'Model output'!G76)))),AND(ISNUMBER(SEARCH("3",'Model output'!G76)),NOT(ISNUMBER(SEARCH("#3 (three)",'Model output'!G76)))),ISNUMBER(SEARCH("IV",'Model output'!G76)),ISNUMBER(SEARCH("four",'Model output'!G76)),ISNUMBER(SEARCH("4",'Model output'!G76)),ISNUMBER(SEARCH("V ",'Model output'!G76)),ISNUMBER(SEARCH("five",'Model output'!G76)),ISNUMBER(SEARCH("5",'Model output'!G76))))), "lateral", "central"))</f>
        <v/>
      </c>
      <c r="H77" t="str">
        <f>IF('Model output'!H76="","negative",IF(OR(ISNUMBER(SEARCH("lymph node",'Model output'!H76)),ISNUMBER(SEARCH("gland",'Model output'!H76)),ISNUMBER(SEARCH("lobe",'Model output'!H76)),ISNUMBER(SEARCH("isthmus",'Model output'!H76)),ISNUMBER(SEARCH("mediastinum",'Model output'!H76)),ISNUMBER(SEARCH("Not mentioned",'Model output'!H76)), ISNUMBER(SEARCH("Not applicable",'Model output'!H76)), ISNUMBER(SEARCH("paratracheal",'Model output'!H76)),ISNUMBER(SEARCH("fibroadipose tissue",'Model output'!H76)),ISNUMBER(SEARCH("thyroid node",'Model output'!H76)),ISNUMBER(SEARCH("skeletal muscle",'Model output'!H76)),ISNUMBER(SEARCH("right",'Model output'!H76)),ISNUMBER(SEARCH("left",'Model output'!H76)),ISNUMBER(SEARCH("Not specified",'Model output'!H76)),ISNUMBER(SEARCH("N/A",'Model output'!H76))),"negative","positive"))</f>
        <v>negative</v>
      </c>
      <c r="I77">
        <f>IF(OR('Model output'!I76="",'Model output'!I76="Not answered",'Model output'!I76="Not mentioned"),"",IF(ISNUMBER('Model output'!I76),'Model output'!I76,1))</f>
        <v>1</v>
      </c>
      <c r="J77">
        <f>IF(OR('Model output'!J76="",'Model output'!J76="Not answered",'Model output'!J76="Not mentioned"),"",IF(AND(ISNUMBER('Model output'!J76),'Model output'!J76&lt;=I77),'Model output'!J76,IF(AND(ISNUMBER('Model output'!J76), 'Model output'!J76&gt;=DATE(2024,1,1)), MIN(DAY('Model output'!J76), MONTH('Model output'!J76), YEAR('Model output'!J76)), IF(ISNUMBER(SEARCH("0/",'Model output'!J76)),0,IF(ISNUMBER(SEARCH("/",'Model output'!J76)), VALUE(LEFT('Model output'!J76, SEARCH("/",'Model output'!J76)-1)),1)))))</f>
        <v>0</v>
      </c>
      <c r="K77" t="str" cm="1">
        <f t="array" ref="K77">IF(COUNT(FIND({0,1,2,3,4,5,6,7,8,9},'Model output'!K76))&gt;0,'Model output'!K76,"")</f>
        <v/>
      </c>
      <c r="L77" s="8" t="str">
        <f t="shared" si="13"/>
        <v/>
      </c>
      <c r="M77" t="str" cm="1">
        <f t="array" ref="M77">IF(L77="","",IF(ISNUMBER(SEARCH("cm",L77)),MAX(VALUE(SUBSTITUTE(_xlfn.FILTERXML("&lt;t&gt;&lt;s&gt;"&amp;SUBSTITUTE(L77,",","&lt;/s&gt;&lt;s&gt;")&amp;"&lt;/s&gt;&lt;/t&gt;","//s"),"cm",""))),MAX(VALUE(SUBSTITUTE(_xlfn.FILTERXML("&lt;t&gt;&lt;s&gt;"&amp;SUBSTITUTE(L77,",","&lt;/s&gt;&lt;s&gt;")&amp;"&lt;/s&gt;&lt;/t&gt;","//s"),"mm","")))/10))</f>
        <v/>
      </c>
      <c r="N77" t="str">
        <f>IF('Model output'!L76="","",'Model output'!L76)</f>
        <v>Papillary carcinoma, follicular variant</v>
      </c>
      <c r="O77" t="str">
        <f>IF('Model output'!M76="","",'Model output'!M76)</f>
        <v/>
      </c>
      <c r="P77" t="str">
        <f>IF('Model output'!N76="","",'Model output'!N76)</f>
        <v>4.9 cm</v>
      </c>
      <c r="Q77" t="str">
        <f t="shared" si="22"/>
        <v>4.9cm</v>
      </c>
      <c r="R77" cm="1">
        <f t="array" ref="R77">IF(Q77="","",IF(ISNUMBER(SEARCH("cm",Q77)),MAX(VALUE(SUBSTITUTE(_xlfn.FILTERXML("&lt;t&gt;&lt;s&gt;"&amp;SUBSTITUTE(Q77,",","&lt;/s&gt;&lt;s&gt;")&amp;"&lt;/s&gt;&lt;/t&gt;","//s"),"cm",""))),MAX(VALUE(SUBSTITUTE(_xlfn.FILTERXML("&lt;t&gt;&lt;s&gt;"&amp;SUBSTITUTE(Q77,",","&lt;/s&gt;&lt;s&gt;")&amp;"&lt;/s&gt;&lt;/t&gt;","//s"),"mm","")))/10))</f>
        <v>4.9000000000000004</v>
      </c>
      <c r="S77" t="str">
        <f>IF(OR('Model output'!P76="",ISNUMBER(SEARCH("Not identified", 'Model output'!P76)),ISNUMBER(SEARCH("Absent",'Model output'!P76)),AND(ISNUMBER(SEARCH("No",'Model output'!P76)),NOT(ISNUMBER(SEARCH("diagnostic",'Model output'!P76)))),ISNUMBER(SEARCH("Negative",'Model output'!P76))),"negative","positive")</f>
        <v>negative</v>
      </c>
      <c r="T77">
        <f>IF('Model output'!O76="","",'Model output'!O76)</f>
        <v>1</v>
      </c>
      <c r="U77" t="str">
        <f>IF('Model output'!Q76&lt;&gt;"",'Model output'!Q76,IF('Classification result'!S77="positive",IF(ISNUMBER(SEARCH("single",'Model output'!P76)),1,IF(OR(ISNUMBER(SEARCH("&lt;4",'Model output'!P76)),ISNUMBER(SEARCH("&lt; 4",'Model output'!P76)),ISNUMBER(SEARCH("less than 4",'Model output'!P76))),"&lt;4",IF(OR(ISNUMBER(SEARCH("&gt;4",'Model output'!P76)),ISNUMBER(SEARCH("&gt; 4",'Model output'!P76)),ISNUMBER(SEARCH("4 or more",'Model output'!P76))),"&gt;4",""))), ""))</f>
        <v/>
      </c>
      <c r="V77" t="str">
        <f>IF(S77="negative","",IF(OR(ISNUMBER(SEARCH("Focal",'Model output'!P76)),'Classification result'!U77&lt;4,ISNUMBER(SEARCH("Focal",'Classification result'!U77)),ISNUMBER(SEARCH("&lt;4",'Classification result'!U77)),ISNUMBER(SEARCH("&lt; 4",'Classification result'!U77))),"minimal", IF(OR(ISNUMBER(SEARCH("Extensive",'Model output'!P76)),ISNUMBER(SEARCH("Extensive",'Classification result'!U77)),ISNUMBER(SEARCH("&gt;4",'Classification result'!U77)),ISNUMBER(SEARCH("&gt; 4",'Classification result'!U77)),ISNUMBER(SEARCH("4 or more",'Classification result'!U77))),"extensive","")))</f>
        <v/>
      </c>
      <c r="W77" t="str">
        <f>IF(OR('Model output'!R76="",ISNUMBER(SEARCH("Not identified", 'Model output'!R76)),ISNUMBER(SEARCH("Absent",'Model output'!R76)),ISNUMBER(SEARCH("No",'Model output'!R76)),ISNUMBER(SEARCH("Negative",'Model output'!R76)),ISNUMBER(SEARCH("None seen",'Model output'!R76)),ISNUMBER(SEARCH("Free",'Model output'!R76)),ISNUMBER(SEARCH("Cannot be assessed",'Model output'!R76))),"negative","positive")</f>
        <v>negative</v>
      </c>
      <c r="X77" s="15" t="str">
        <f>IF('Model output'!S76="","",'Model output'!S76)</f>
        <v>Not identified</v>
      </c>
      <c r="Y77" t="str">
        <f>IF(OR('Model output'!S76="",ISNUMBER(SEARCH("Absent",'Model output'!S76)),ISNUMBER(SEARCH("Not identified",'Model output'!S76)),AND(ISNUMBER(SEARCH("No",'Model output'!S76)),NOT(ISNUMBER(SEARCH("carcinoma",'Model output'!S76)))),ISNUMBER(SEARCH("confined to the thyroid",'Model output'!S76)),ISNUMBER(SEARCH("negative",'Model output'!S76))),"negative",IF(Z77="positive","gETE", "positive"))</f>
        <v>negative</v>
      </c>
      <c r="Z77" t="str">
        <f>IF(OR('Model output'!S76="",ISNUMBER(SEARCH("Absent",'Model output'!S76)),ISNUMBER(SEARCH("Not identified",'Model output'!S76)),ISNUMBER(SEARCH("No",'Model output'!S76)),ISNUMBER(SEARCH("Minimal",'Model output'!S76)),ISNUMBER(SEARCH("negative",'Model output'!S76))),"negative",IF(OR(ISNUMBER(SEARCH("extensive",X77)),ISNUMBER(SEARCH("skeletal muscle",X77)),ISNUMBER(SEARCH("larynx",X77)),ISNUMBER(SEARCH("trachea",X77)),ISNUMBER(SEARCH("esophagus",X77)),ISNUMBER(SEARCH("recurrent laryngeal nerve",X77))),"positive","negative"))</f>
        <v>negative</v>
      </c>
      <c r="AA77" t="str">
        <f>IF('Model output'!T76="","",IF('Model output'!T76="Not mentioned", "No", "Yes"))</f>
        <v/>
      </c>
      <c r="AB77" t="str">
        <f>IF(AA77&lt;&gt;"Yes","",IF(OR('Model output'!U76="",ISNUMBER(SEARCH("Not identified",'Model output'!U76))),"",'Model output'!U76))</f>
        <v/>
      </c>
      <c r="AC77" s="1" t="str">
        <f>IF(OR('Model output'!V76="", 'Model output'!V76="No", AND(ISERROR(SEARCH("Positive",'Model output'!V76)), ISNUMBER(SEARCH("Negative",'Model output'!V76))), AND(ISNUMBER(SEARCH("Uninvolved",'Model output'!V76)),NOT(ISNUMBER(SEARCH("margins involved",'Model output'!V76)))), ISNUMBER(SEARCH("not involved",'Model output'!V76)), ISNUMBER(SEARCH("None",'Model output'!V76)), ISNUMBER(SEARCH("Free",'Model output'!V76)), ISNUMBER(SEARCH("1 mm",'Model output'!V76)), ISNUMBER(SEARCH("0.1 CM",'Model output'!V76)), ISNUMBER(SEARCH("less than 0.2 mm",'Model output'!V76)), ISNUMBER(SEARCH("less than 0.5 mm",'Model output'!V76)), ISNUMBER(SEARCH("less than 1.0 mm",'Model output'!V76)), ISNUMBER(SEARCH("noted very close",'Model output'!V76)), ISNUMBER(SEARCH("abut",'Model output'!V76)), ISNUMBER(SEARCH("not mentioned",'Model output'!V76)), ISNUMBER(SEARCH("Cannot be assessed",'Model output'!V76)), ISNUMBER(SEARCH("Lymphocyte invasion - present",'Model output'!V76)), ISNUMBER(SEARCH("capsule",'Model output'!V76))), "negative", "positive")</f>
        <v>negative</v>
      </c>
      <c r="AE77" s="28" t="str" cm="1">
        <f t="array" aca="1" ref="AE77" ca="1">IF(OR(AC77="positive",Z77="positive",AND(OR(ISNUMBER(SEARCH("Follicular carcinoma",N77)),ISNUMBER(SEARCH("Follicular thyroid carcinoma",N77))),V77="extensive"),AND(AND(ISNUMBER(J77),J77&gt;0),AND(ISNUMBER(M77),M77&gt;3)),OR(H77="positive",AH77=1)),"high",IF(OR(ISNUMBER(SEARCH("lateral",G77,1)),ISNUMBER(SEARCH("positive",Y77,1)),ISNUMBER(SEARCH("tall",O77,1)),ISNUMBER(SEARCH("hobnail",O77,1)),ISNUMBER(SEARCH("cribriform",O77,1)),ISNUMBER(SEARCH("diffuse",O77,1)),ISNUMBER(SEARCH("columnar",O77,1)),ISNUMBER(SEARCH("solid",O77,1)),ISNUMBER(SEARCH("tall",N77,1)),ISNUMBER(SEARCH("hobnail",N77,1)),ISNUMBER(SEARCH("cribriform",N77,1)),ISNUMBER(SEARCH("diffuse",N77,1)),ISNUMBER(SEARCH("columnar",N77,1)),ISNUMBER(SEARCH("solid",N77,1)),AND(ISNUMBER(SEARCH("papillary",N77,1)),S77="positive"),AND(AND(ISNUMBER(J77),J77&gt;=5),M77=""),AND(AND(ISNUMBER(J77),J77&gt;=5),AND(ISNUMBER(M77),M77&gt;=1)),AND(ISNUMBER(SERACH("papillary",N77)),OR(Y77="positive",Z77="positive"), ISNUMBER(SEARCH("BRAF",AB77)))),"intermediate","low"))</f>
        <v>low</v>
      </c>
      <c r="AF77" s="29" t="str">
        <f t="shared" si="14"/>
        <v>3a</v>
      </c>
      <c r="AG77" s="29" t="str">
        <f t="shared" si="15"/>
        <v>0</v>
      </c>
      <c r="AH77" s="29" t="str">
        <f t="shared" si="23"/>
        <v>0</v>
      </c>
      <c r="AI77" s="35" t="str">
        <f t="shared" si="24"/>
        <v>II</v>
      </c>
      <c r="AJ77" s="32" t="s">
        <v>713</v>
      </c>
      <c r="AK77" s="34" t="s">
        <v>937</v>
      </c>
      <c r="AL77" s="34" t="s">
        <v>933</v>
      </c>
      <c r="AM77" s="34" t="s">
        <v>936</v>
      </c>
      <c r="AN77" s="34" t="s">
        <v>934</v>
      </c>
      <c r="AO77" s="32">
        <f t="shared" ca="1" si="16"/>
        <v>1</v>
      </c>
      <c r="AP77" s="34">
        <f t="shared" si="17"/>
        <v>1</v>
      </c>
      <c r="AQ77" s="34">
        <f t="shared" si="18"/>
        <v>1</v>
      </c>
      <c r="AR77" s="34">
        <f t="shared" si="19"/>
        <v>1</v>
      </c>
      <c r="AS77" s="35">
        <f t="shared" si="20"/>
        <v>1</v>
      </c>
    </row>
    <row r="78" spans="1:45">
      <c r="A78" t="str">
        <f>'Model output'!A77</f>
        <v>TCGA-DJ-A2Q3</v>
      </c>
      <c r="B78" s="26">
        <v>61</v>
      </c>
      <c r="C78" s="1" t="str">
        <f>IF(OR(ISNUMBER(SEARCH("0",'Model output'!D77)), ISNUMBER(SEARCH("1",'Model output'!D77)), ISNUMBER(SEARCH("1a",'Model output'!D77)), ISNUMBER(SEARCH("1b",'Model output'!D77)), ISNUMBER(SEARCH("2",'Model output'!D77)), ISNUMBER(SEARCH("3",'Model output'!D77)), ISNUMBER(SEARCH("4a",'Model output'!D77)), ISNUMBER(SEARCH("4b",'Model output'!D77))), IF(ISNUMBER(SEARCH("pT",'Model output'!D77)),IF(OR(ISNUMBER(SEARCH("a",'Model output'!D77)),ISNUMBER(SEARCH("b",'Model output'!D77))),MID(SUBSTITUTE('Model output'!D77," ",""),SEARCH("pT",'Model output'!D77)+2,2),MID(SUBSTITUTE('Model output'!D77," ",""),SEARCH("pT",'Model output'!D77)+2,1)),IF(ISNUMBER(SEARCH("T",'Model output'!D77)),IF(OR(ISNUMBER(SEARCH("a",'Model output'!D77)),ISNUMBER(SEARCH("b",'Model output'!D77))),MID(SUBSTITUTE('Model output'!D77," ",""),SEARCH("T",'Model output'!D77)+1,2),MID(SUBSTITUTE('Model output'!D77," ",""),SEARCH("T",'Model output'!D77)+1,1)),SUBSTITUTE('Model output'!D77," ",""))),"")</f>
        <v>1</v>
      </c>
      <c r="D78" s="1" t="str">
        <f>IF(ISNUMBER(SEARCH("lymph node",'Model output'!E77)),"1", IF(AND('Model output'!E77&lt;&gt;"",ISNUMBER('Model output'!E77),'Model output'!E77&gt;0),"1",IF(OR(ISNUMBER(SEARCH("0",'Model output'!E77)), ISNUMBER(SEARCH("1",'Model output'!E77)), ISNUMBER(SEARCH("1a",'Model output'!E77)), ISNUMBER(SEARCH("1b",'Model output'!E77)), ISNUMBER(SEARCH("X",'Model output'!E77))), IF(ISNUMBER(SEARCH("pN",'Model output'!E77)),IF(OR(ISNUMBER(SEARCH("a",'Model output'!E77)),ISNUMBER(SEARCH("b",'Model output'!E77))),MID(SUBSTITUTE('Model output'!E77," ",""),SEARCH("pN",'Model output'!E77)+2,2),MID(SUBSTITUTE('Model output'!E77," ",""),SEARCH("pN",'Model output'!E77)+2,1)),IF(ISNUMBER(SEARCH("N",'Model output'!E77)),IF(OR(ISNUMBER(SEARCH("a",'Model output'!E77)),ISNUMBER(SEARCH("b",'Model output'!E77))),MID(SUBSTITUTE('Model output'!E77," ",""),SEARCH("N",'Model output'!E77)+1,2),MID(SUBSTITUTE('Model output'!E77," ",""),SEARCH("N",'Model output'!E77)+1,1)),SUBSTITUTE('Model output'!E77," ",""))),"")))</f>
        <v>X</v>
      </c>
      <c r="E78" s="1" t="str">
        <f>IF(OR(ISNUMBER(SEARCH("Not applicable",'Model output'!F77)), ISNUMBER(SEARCH("N/A",'Model output'!F77))),"0",IF(OR(ISNUMBER(SEARCH("0",'Model output'!F77)), ISNUMBER(SEARCH("1",'Model output'!F77)), ISNUMBER(SEARCH("X",'Model output'!F77))), IF(ISNUMBER(SEARCH("pM",'Model output'!F77)),MID(SUBSTITUTE('Model output'!F77," ",""),SEARCH("pM",'Model output'!F77)+2,1),IF(ISNUMBER(SEARCH("M",'Model output'!F77)),MID(SUBSTITUTE('Model output'!F77," ",""),SEARCH("M",'Model output'!F77)+1,1),SUBSTITUTE('Model output'!F77," ",""))),""))</f>
        <v>0</v>
      </c>
      <c r="F78" t="str">
        <f t="shared" si="21"/>
        <v>positive</v>
      </c>
      <c r="G78" t="str">
        <f>IF(OR('Model output'!G77="",AND(ISNUMBER('Model output'!J77),'Model output'!J77&lt;1)),"",IF(OR(ISNUMBER(SEARCH("lateral",'Model output'!G77)),ISNUMBER(SEARCH("cervical",'Model output'!G77)),ISNUMBER(SEARCH("jugular",'Model output'!G77)),ISNUMBER(SEARCH("left neck",'Model output'!G77)),ISNUMBER(SEARCH("left anterior neck",'Model output'!G77)),ISNUMBER(SEARCH("left posterior neck",'Model output'!G77)),ISNUMBER(SEARCH("right neck",'Model output'!G77)),ISNUMBER(SEARCH("right anterior neck",'Model output'!G77)),ISNUMBER(SEARCH("right posterior neck",'Model output'!G77)),AND(ISNUMBER(SEARCH("level",'Model output'!G77)),OR(,ISNUMBER(SEARCH("II",'Model output'!G77)),ISNUMBER(SEARCH("two",'Model output'!G77)),AND(ISNUMBER(SEARCH("2",'Model output'!G77)),NOT(ISNUMBER(SEARCH("1 of 2",'Model output'!G77)))),ISNUMBER(SEARCH("III",'Model output'!G77)),AND(ISNUMBER(SEARCH("three",'Model output'!G77)),NOT(ISNUMBER(SEARCH("#3 (three)",'Model output'!G77)))),AND(ISNUMBER(SEARCH("3",'Model output'!G77)),NOT(ISNUMBER(SEARCH("#3 (three)",'Model output'!G77)))),ISNUMBER(SEARCH("IV",'Model output'!G77)),ISNUMBER(SEARCH("four",'Model output'!G77)),ISNUMBER(SEARCH("4",'Model output'!G77)),ISNUMBER(SEARCH("V ",'Model output'!G77)),ISNUMBER(SEARCH("five",'Model output'!G77)),ISNUMBER(SEARCH("5",'Model output'!G77))))), "lateral", "central"))</f>
        <v/>
      </c>
      <c r="H78" t="str">
        <f>IF('Model output'!H77="","negative",IF(OR(ISNUMBER(SEARCH("lymph node",'Model output'!H77)),ISNUMBER(SEARCH("gland",'Model output'!H77)),ISNUMBER(SEARCH("lobe",'Model output'!H77)),ISNUMBER(SEARCH("isthmus",'Model output'!H77)),ISNUMBER(SEARCH("mediastinum",'Model output'!H77)),ISNUMBER(SEARCH("Not mentioned",'Model output'!H77)), ISNUMBER(SEARCH("Not applicable",'Model output'!H77)), ISNUMBER(SEARCH("paratracheal",'Model output'!H77)),ISNUMBER(SEARCH("fibroadipose tissue",'Model output'!H77)),ISNUMBER(SEARCH("thyroid node",'Model output'!H77)),ISNUMBER(SEARCH("skeletal muscle",'Model output'!H77)),ISNUMBER(SEARCH("right",'Model output'!H77)),ISNUMBER(SEARCH("left",'Model output'!H77)),ISNUMBER(SEARCH("Not specified",'Model output'!H77)),ISNUMBER(SEARCH("N/A",'Model output'!H77))),"negative","positive"))</f>
        <v>negative</v>
      </c>
      <c r="I78">
        <f>IF(OR('Model output'!I77="",'Model output'!I77="Not answered",'Model output'!I77="Not mentioned"),"",IF(ISNUMBER('Model output'!I77),'Model output'!I77,1))</f>
        <v>3</v>
      </c>
      <c r="J78">
        <f>IF(OR('Model output'!J77="",'Model output'!J77="Not answered",'Model output'!J77="Not mentioned"),"",IF(AND(ISNUMBER('Model output'!J77),'Model output'!J77&lt;=I78),'Model output'!J77,IF(AND(ISNUMBER('Model output'!J77), 'Model output'!J77&gt;=DATE(2024,1,1)), MIN(DAY('Model output'!J77), MONTH('Model output'!J77), YEAR('Model output'!J77)), IF(ISNUMBER(SEARCH("0/",'Model output'!J77)),0,IF(ISNUMBER(SEARCH("/",'Model output'!J77)), VALUE(LEFT('Model output'!J77, SEARCH("/",'Model output'!J77)-1)),1)))))</f>
        <v>1</v>
      </c>
      <c r="K78" t="str" cm="1">
        <f t="array" ref="K78">IF(COUNT(FIND({0,1,2,3,4,5,6,7,8,9},'Model output'!K77))&gt;0,'Model output'!K77,"")</f>
        <v>0.55 cm</v>
      </c>
      <c r="L78" s="8" t="str">
        <f t="shared" si="13"/>
        <v>0.55cm</v>
      </c>
      <c r="M78" cm="1">
        <f t="array" ref="M78">IF(L78="","",IF(ISNUMBER(SEARCH("cm",L78)),MAX(VALUE(SUBSTITUTE(_xlfn.FILTERXML("&lt;t&gt;&lt;s&gt;"&amp;SUBSTITUTE(L78,",","&lt;/s&gt;&lt;s&gt;")&amp;"&lt;/s&gt;&lt;/t&gt;","//s"),"cm",""))),MAX(VALUE(SUBSTITUTE(_xlfn.FILTERXML("&lt;t&gt;&lt;s&gt;"&amp;SUBSTITUTE(L78,",","&lt;/s&gt;&lt;s&gt;")&amp;"&lt;/s&gt;&lt;/t&gt;","//s"),"mm","")))/10))</f>
        <v>0.55000000000000004</v>
      </c>
      <c r="N78" t="str">
        <f>IF('Model output'!L77="","",'Model output'!L77)</f>
        <v>Papillary</v>
      </c>
      <c r="O78" t="str">
        <f>IF('Model output'!M77="","",'Model output'!M77)</f>
        <v>Tall cell variant</v>
      </c>
      <c r="P78" t="str">
        <f>IF('Model output'!N77="","",'Model output'!N77)</f>
        <v>0.8 cm</v>
      </c>
      <c r="Q78" t="str">
        <f t="shared" si="22"/>
        <v>0.8cm</v>
      </c>
      <c r="R78" cm="1">
        <f t="array" ref="R78">IF(Q78="","",IF(ISNUMBER(SEARCH("cm",Q78)),MAX(VALUE(SUBSTITUTE(_xlfn.FILTERXML("&lt;t&gt;&lt;s&gt;"&amp;SUBSTITUTE(Q78,",","&lt;/s&gt;&lt;s&gt;")&amp;"&lt;/s&gt;&lt;/t&gt;","//s"),"cm",""))),MAX(VALUE(SUBSTITUTE(_xlfn.FILTERXML("&lt;t&gt;&lt;s&gt;"&amp;SUBSTITUTE(Q78,",","&lt;/s&gt;&lt;s&gt;")&amp;"&lt;/s&gt;&lt;/t&gt;","//s"),"mm","")))/10))</f>
        <v>0.8</v>
      </c>
      <c r="S78" t="str">
        <f>IF(OR('Model output'!P77="",ISNUMBER(SEARCH("Not identified", 'Model output'!P77)),ISNUMBER(SEARCH("Absent",'Model output'!P77)),AND(ISNUMBER(SEARCH("No",'Model output'!P77)),NOT(ISNUMBER(SEARCH("diagnostic",'Model output'!P77)))),ISNUMBER(SEARCH("Negative",'Model output'!P77))),"negative","positive")</f>
        <v>negative</v>
      </c>
      <c r="T78">
        <f>IF('Model output'!O77="","",'Model output'!O77)</f>
        <v>1</v>
      </c>
      <c r="U78" t="str">
        <f>IF('Model output'!Q77&lt;&gt;"",'Model output'!Q77,IF('Classification result'!S78="positive",IF(ISNUMBER(SEARCH("single",'Model output'!P77)),1,IF(OR(ISNUMBER(SEARCH("&lt;4",'Model output'!P77)),ISNUMBER(SEARCH("&lt; 4",'Model output'!P77)),ISNUMBER(SEARCH("less than 4",'Model output'!P77))),"&lt;4",IF(OR(ISNUMBER(SEARCH("&gt;4",'Model output'!P77)),ISNUMBER(SEARCH("&gt; 4",'Model output'!P77)),ISNUMBER(SEARCH("4 or more",'Model output'!P77))),"&gt;4",""))), ""))</f>
        <v/>
      </c>
      <c r="V78" t="str">
        <f>IF(S78="negative","",IF(OR(ISNUMBER(SEARCH("Focal",'Model output'!P77)),'Classification result'!U78&lt;4,ISNUMBER(SEARCH("Focal",'Classification result'!U78)),ISNUMBER(SEARCH("&lt;4",'Classification result'!U78)),ISNUMBER(SEARCH("&lt; 4",'Classification result'!U78))),"minimal", IF(OR(ISNUMBER(SEARCH("Extensive",'Model output'!P77)),ISNUMBER(SEARCH("Extensive",'Classification result'!U78)),ISNUMBER(SEARCH("&gt;4",'Classification result'!U78)),ISNUMBER(SEARCH("&gt; 4",'Classification result'!U78)),ISNUMBER(SEARCH("4 or more",'Classification result'!U78))),"extensive","")))</f>
        <v/>
      </c>
      <c r="W78" t="str">
        <f>IF(OR('Model output'!R77="",ISNUMBER(SEARCH("Not identified", 'Model output'!R77)),ISNUMBER(SEARCH("Absent",'Model output'!R77)),ISNUMBER(SEARCH("No",'Model output'!R77)),ISNUMBER(SEARCH("Negative",'Model output'!R77)),ISNUMBER(SEARCH("None seen",'Model output'!R77)),ISNUMBER(SEARCH("Free",'Model output'!R77)),ISNUMBER(SEARCH("Cannot be assessed",'Model output'!R77))),"negative","positive")</f>
        <v>negative</v>
      </c>
      <c r="X78" s="15" t="str">
        <f>IF('Model output'!S77="","",'Model output'!S77)</f>
        <v>Invades:perithyroidal soft tissue and focally skeletal muscle</v>
      </c>
      <c r="Y78" t="str">
        <f>IF(OR('Model output'!S77="",ISNUMBER(SEARCH("Absent",'Model output'!S77)),ISNUMBER(SEARCH("Not identified",'Model output'!S77)),AND(ISNUMBER(SEARCH("No",'Model output'!S77)),NOT(ISNUMBER(SEARCH("carcinoma",'Model output'!S77)))),ISNUMBER(SEARCH("confined to the thyroid",'Model output'!S77)),ISNUMBER(SEARCH("negative",'Model output'!S77))),"negative",IF(Z78="positive","gETE", "positive"))</f>
        <v>gETE</v>
      </c>
      <c r="Z78" t="str">
        <f>IF(OR('Model output'!S77="",ISNUMBER(SEARCH("Absent",'Model output'!S77)),ISNUMBER(SEARCH("Not identified",'Model output'!S77)),ISNUMBER(SEARCH("No",'Model output'!S77)),ISNUMBER(SEARCH("Minimal",'Model output'!S77)),ISNUMBER(SEARCH("negative",'Model output'!S77))),"negative",IF(OR(ISNUMBER(SEARCH("extensive",X78)),ISNUMBER(SEARCH("skeletal muscle",X78)),ISNUMBER(SEARCH("larynx",X78)),ISNUMBER(SEARCH("trachea",X78)),ISNUMBER(SEARCH("esophagus",X78)),ISNUMBER(SEARCH("recurrent laryngeal nerve",X78))),"positive","negative"))</f>
        <v>positive</v>
      </c>
      <c r="AA78" t="str">
        <f>IF('Model output'!T77="","",IF('Model output'!T77="Not mentioned", "No", "Yes"))</f>
        <v/>
      </c>
      <c r="AB78" t="str">
        <f>IF(AA78&lt;&gt;"Yes","",IF(OR('Model output'!U77="",ISNUMBER(SEARCH("Not identified",'Model output'!U77))),"",'Model output'!U77))</f>
        <v/>
      </c>
      <c r="AC78" s="1" t="str">
        <f>IF(OR('Model output'!V77="", 'Model output'!V77="No", AND(ISERROR(SEARCH("Positive",'Model output'!V77)), ISNUMBER(SEARCH("Negative",'Model output'!V77))), AND(ISNUMBER(SEARCH("Uninvolved",'Model output'!V77)),NOT(ISNUMBER(SEARCH("margins involved",'Model output'!V77)))), ISNUMBER(SEARCH("not involved",'Model output'!V77)), ISNUMBER(SEARCH("None",'Model output'!V77)), ISNUMBER(SEARCH("Free",'Model output'!V77)), ISNUMBER(SEARCH("1 mm",'Model output'!V77)), ISNUMBER(SEARCH("0.1 CM",'Model output'!V77)), ISNUMBER(SEARCH("less than 0.2 mm",'Model output'!V77)), ISNUMBER(SEARCH("less than 0.5 mm",'Model output'!V77)), ISNUMBER(SEARCH("less than 1.0 mm",'Model output'!V77)), ISNUMBER(SEARCH("noted very close",'Model output'!V77)), ISNUMBER(SEARCH("abut",'Model output'!V77)), ISNUMBER(SEARCH("not mentioned",'Model output'!V77)), ISNUMBER(SEARCH("Cannot be assessed",'Model output'!V77)), ISNUMBER(SEARCH("Lymphocyte invasion - present",'Model output'!V77)), ISNUMBER(SEARCH("capsule",'Model output'!V77))), "negative", "positive")</f>
        <v>negative</v>
      </c>
      <c r="AE78" s="28" t="str" cm="1">
        <f t="array" ref="AE78">IF(OR(AC78="positive",Z78="positive",AND(OR(ISNUMBER(SEARCH("Follicular carcinoma",N78)),ISNUMBER(SEARCH("Follicular thyroid carcinoma",N78))),V78="extensive"),AND(AND(ISNUMBER(J78),J78&gt;0),AND(ISNUMBER(M78),M78&gt;3)),OR(H78="positive",AH78=1)),"high",IF(OR(ISNUMBER(SEARCH("lateral",G78,1)),ISNUMBER(SEARCH("positive",Y78,1)),ISNUMBER(SEARCH("tall",O78,1)),ISNUMBER(SEARCH("hobnail",O78,1)),ISNUMBER(SEARCH("cribriform",O78,1)),ISNUMBER(SEARCH("diffuse",O78,1)),ISNUMBER(SEARCH("columnar",O78,1)),ISNUMBER(SEARCH("solid",O78,1)),ISNUMBER(SEARCH("tall",N78,1)),ISNUMBER(SEARCH("hobnail",N78,1)),ISNUMBER(SEARCH("cribriform",N78,1)),ISNUMBER(SEARCH("diffuse",N78,1)),ISNUMBER(SEARCH("columnar",N78,1)),ISNUMBER(SEARCH("solid",N78,1)),AND(ISNUMBER(SEARCH("papillary",N78,1)),S78="positive"),AND(AND(ISNUMBER(J78),J78&gt;=5),M78=""),AND(AND(ISNUMBER(J78),J78&gt;=5),AND(ISNUMBER(M78),M78&gt;=1)),AND(ISNUMBER(SERACH("papillary",N78)),OR(Y78="positive",Z78="positive"), ISNUMBER(SEARCH("BRAF",AB78)))),"intermediate","low"))</f>
        <v>high</v>
      </c>
      <c r="AF78" s="29" t="str">
        <f t="shared" si="14"/>
        <v>3b</v>
      </c>
      <c r="AG78" s="29" t="str">
        <f t="shared" si="15"/>
        <v>1a</v>
      </c>
      <c r="AH78" s="29" t="str">
        <f t="shared" si="23"/>
        <v>0</v>
      </c>
      <c r="AI78" s="35" t="str">
        <f t="shared" si="24"/>
        <v>II</v>
      </c>
      <c r="AJ78" s="32" t="s">
        <v>711</v>
      </c>
      <c r="AK78" s="34" t="s">
        <v>931</v>
      </c>
      <c r="AL78" s="34" t="s">
        <v>617</v>
      </c>
      <c r="AM78" s="34" t="s">
        <v>936</v>
      </c>
      <c r="AN78" s="34" t="s">
        <v>934</v>
      </c>
      <c r="AO78" s="32">
        <f t="shared" si="16"/>
        <v>1</v>
      </c>
      <c r="AP78" s="34">
        <f t="shared" si="17"/>
        <v>1</v>
      </c>
      <c r="AQ78" s="34">
        <f t="shared" si="18"/>
        <v>1</v>
      </c>
      <c r="AR78" s="34">
        <f t="shared" si="19"/>
        <v>1</v>
      </c>
      <c r="AS78" s="35">
        <f t="shared" si="20"/>
        <v>1</v>
      </c>
    </row>
    <row r="79" spans="1:45">
      <c r="A79" t="str">
        <f>'Model output'!A78</f>
        <v>TCGA-DJ-A2Q5</v>
      </c>
      <c r="B79" s="26">
        <v>51</v>
      </c>
      <c r="C79" s="1" t="str">
        <f>IF(OR(ISNUMBER(SEARCH("0",'Model output'!D78)), ISNUMBER(SEARCH("1",'Model output'!D78)), ISNUMBER(SEARCH("1a",'Model output'!D78)), ISNUMBER(SEARCH("1b",'Model output'!D78)), ISNUMBER(SEARCH("2",'Model output'!D78)), ISNUMBER(SEARCH("3",'Model output'!D78)), ISNUMBER(SEARCH("4a",'Model output'!D78)), ISNUMBER(SEARCH("4b",'Model output'!D78))), IF(ISNUMBER(SEARCH("pT",'Model output'!D78)),IF(OR(ISNUMBER(SEARCH("a",'Model output'!D78)),ISNUMBER(SEARCH("b",'Model output'!D78))),MID(SUBSTITUTE('Model output'!D78," ",""),SEARCH("pT",'Model output'!D78)+2,2),MID(SUBSTITUTE('Model output'!D78," ",""),SEARCH("pT",'Model output'!D78)+2,1)),IF(ISNUMBER(SEARCH("T",'Model output'!D78)),IF(OR(ISNUMBER(SEARCH("a",'Model output'!D78)),ISNUMBER(SEARCH("b",'Model output'!D78))),MID(SUBSTITUTE('Model output'!D78," ",""),SEARCH("T",'Model output'!D78)+1,2),MID(SUBSTITUTE('Model output'!D78," ",""),SEARCH("T",'Model output'!D78)+1,1)),SUBSTITUTE('Model output'!D78," ",""))),"")</f>
        <v/>
      </c>
      <c r="D79" s="1" t="str">
        <f>IF(ISNUMBER(SEARCH("lymph node",'Model output'!E78)),"1", IF(AND('Model output'!E78&lt;&gt;"",ISNUMBER('Model output'!E78),'Model output'!E78&gt;0),"1",IF(OR(ISNUMBER(SEARCH("0",'Model output'!E78)), ISNUMBER(SEARCH("1",'Model output'!E78)), ISNUMBER(SEARCH("1a",'Model output'!E78)), ISNUMBER(SEARCH("1b",'Model output'!E78)), ISNUMBER(SEARCH("X",'Model output'!E78))), IF(ISNUMBER(SEARCH("pN",'Model output'!E78)),IF(OR(ISNUMBER(SEARCH("a",'Model output'!E78)),ISNUMBER(SEARCH("b",'Model output'!E78))),MID(SUBSTITUTE('Model output'!E78," ",""),SEARCH("pN",'Model output'!E78)+2,2),MID(SUBSTITUTE('Model output'!E78," ",""),SEARCH("pN",'Model output'!E78)+2,1)),IF(ISNUMBER(SEARCH("N",'Model output'!E78)),IF(OR(ISNUMBER(SEARCH("a",'Model output'!E78)),ISNUMBER(SEARCH("b",'Model output'!E78))),MID(SUBSTITUTE('Model output'!E78," ",""),SEARCH("N",'Model output'!E78)+1,2),MID(SUBSTITUTE('Model output'!E78," ",""),SEARCH("N",'Model output'!E78)+1,1)),SUBSTITUTE('Model output'!E78," ",""))),"")))</f>
        <v>1</v>
      </c>
      <c r="E79" s="1" t="str">
        <f>IF(OR(ISNUMBER(SEARCH("Not applicable",'Model output'!F78)), ISNUMBER(SEARCH("N/A",'Model output'!F78))),"0",IF(OR(ISNUMBER(SEARCH("0",'Model output'!F78)), ISNUMBER(SEARCH("1",'Model output'!F78)), ISNUMBER(SEARCH("X",'Model output'!F78))), IF(ISNUMBER(SEARCH("pM",'Model output'!F78)),MID(SUBSTITUTE('Model output'!F78," ",""),SEARCH("pM",'Model output'!F78)+2,1),IF(ISNUMBER(SEARCH("M",'Model output'!F78)),MID(SUBSTITUTE('Model output'!F78," ",""),SEARCH("M",'Model output'!F78)+1,1),SUBSTITUTE('Model output'!F78," ",""))),""))</f>
        <v>0</v>
      </c>
      <c r="F79" t="str">
        <f t="shared" si="21"/>
        <v>positive</v>
      </c>
      <c r="G79" t="str">
        <f>IF(OR('Model output'!G78="",AND(ISNUMBER('Model output'!J78),'Model output'!J78&lt;1)),"",IF(OR(ISNUMBER(SEARCH("lateral",'Model output'!G78)),ISNUMBER(SEARCH("cervical",'Model output'!G78)),ISNUMBER(SEARCH("jugular",'Model output'!G78)),ISNUMBER(SEARCH("left neck",'Model output'!G78)),ISNUMBER(SEARCH("left anterior neck",'Model output'!G78)),ISNUMBER(SEARCH("left posterior neck",'Model output'!G78)),ISNUMBER(SEARCH("right neck",'Model output'!G78)),ISNUMBER(SEARCH("right anterior neck",'Model output'!G78)),ISNUMBER(SEARCH("right posterior neck",'Model output'!G78)),AND(ISNUMBER(SEARCH("level",'Model output'!G78)),OR(,ISNUMBER(SEARCH("II",'Model output'!G78)),ISNUMBER(SEARCH("two",'Model output'!G78)),AND(ISNUMBER(SEARCH("2",'Model output'!G78)),NOT(ISNUMBER(SEARCH("1 of 2",'Model output'!G78)))),ISNUMBER(SEARCH("III",'Model output'!G78)),AND(ISNUMBER(SEARCH("three",'Model output'!G78)),NOT(ISNUMBER(SEARCH("#3 (three)",'Model output'!G78)))),AND(ISNUMBER(SEARCH("3",'Model output'!G78)),NOT(ISNUMBER(SEARCH("#3 (three)",'Model output'!G78)))),ISNUMBER(SEARCH("IV",'Model output'!G78)),ISNUMBER(SEARCH("four",'Model output'!G78)),ISNUMBER(SEARCH("4",'Model output'!G78)),ISNUMBER(SEARCH("V ",'Model output'!G78)),ISNUMBER(SEARCH("five",'Model output'!G78)),ISNUMBER(SEARCH("5",'Model output'!G78))))), "lateral", "central"))</f>
        <v>lateral</v>
      </c>
      <c r="H79" t="str">
        <f>IF('Model output'!H78="","negative",IF(OR(ISNUMBER(SEARCH("lymph node",'Model output'!H78)),ISNUMBER(SEARCH("gland",'Model output'!H78)),ISNUMBER(SEARCH("lobe",'Model output'!H78)),ISNUMBER(SEARCH("isthmus",'Model output'!H78)),ISNUMBER(SEARCH("mediastinum",'Model output'!H78)),ISNUMBER(SEARCH("Not mentioned",'Model output'!H78)), ISNUMBER(SEARCH("Not applicable",'Model output'!H78)), ISNUMBER(SEARCH("paratracheal",'Model output'!H78)),ISNUMBER(SEARCH("fibroadipose tissue",'Model output'!H78)),ISNUMBER(SEARCH("thyroid node",'Model output'!H78)),ISNUMBER(SEARCH("skeletal muscle",'Model output'!H78)),ISNUMBER(SEARCH("right",'Model output'!H78)),ISNUMBER(SEARCH("left",'Model output'!H78)),ISNUMBER(SEARCH("Not specified",'Model output'!H78)),ISNUMBER(SEARCH("N/A",'Model output'!H78))),"negative","positive"))</f>
        <v>negative</v>
      </c>
      <c r="I79">
        <f>IF(OR('Model output'!I78="",'Model output'!I78="Not answered",'Model output'!I78="Not mentioned"),"",IF(ISNUMBER('Model output'!I78),'Model output'!I78,1))</f>
        <v>1</v>
      </c>
      <c r="J79">
        <f>IF(OR('Model output'!J78="",'Model output'!J78="Not answered",'Model output'!J78="Not mentioned"),"",IF(AND(ISNUMBER('Model output'!J78),'Model output'!J78&lt;=I79),'Model output'!J78,IF(AND(ISNUMBER('Model output'!J78), 'Model output'!J78&gt;=DATE(2024,1,1)), MIN(DAY('Model output'!J78), MONTH('Model output'!J78), YEAR('Model output'!J78)), IF(ISNUMBER(SEARCH("0/",'Model output'!J78)),0,IF(ISNUMBER(SEARCH("/",'Model output'!J78)), VALUE(LEFT('Model output'!J78, SEARCH("/",'Model output'!J78)-1)),1)))))</f>
        <v>1</v>
      </c>
      <c r="K79" t="str" cm="1">
        <f t="array" ref="K79">IF(COUNT(FIND({0,1,2,3,4,5,6,7,8,9},'Model output'!K78))&gt;0,'Model output'!K78,"")</f>
        <v>0.6cm</v>
      </c>
      <c r="L79" s="8" t="str">
        <f t="shared" si="13"/>
        <v>0.6cm</v>
      </c>
      <c r="M79" cm="1">
        <f t="array" ref="M79">IF(L79="","",IF(ISNUMBER(SEARCH("cm",L79)),MAX(VALUE(SUBSTITUTE(_xlfn.FILTERXML("&lt;t&gt;&lt;s&gt;"&amp;SUBSTITUTE(L79,",","&lt;/s&gt;&lt;s&gt;")&amp;"&lt;/s&gt;&lt;/t&gt;","//s"),"cm",""))),MAX(VALUE(SUBSTITUTE(_xlfn.FILTERXML("&lt;t&gt;&lt;s&gt;"&amp;SUBSTITUTE(L79,",","&lt;/s&gt;&lt;s&gt;")&amp;"&lt;/s&gt;&lt;/t&gt;","//s"),"mm","")))/10))</f>
        <v>0.6</v>
      </c>
      <c r="N79" t="str">
        <f>IF('Model output'!L78="","",'Model output'!L78)</f>
        <v>papillary</v>
      </c>
      <c r="O79" t="str">
        <f>IF('Model output'!M78="","",'Model output'!M78)</f>
        <v/>
      </c>
      <c r="P79" t="str">
        <f>IF('Model output'!N78="","",'Model output'!N78)</f>
        <v>4 cm</v>
      </c>
      <c r="Q79" t="str">
        <f t="shared" si="22"/>
        <v>4cm</v>
      </c>
      <c r="R79" cm="1">
        <f t="array" ref="R79">IF(Q79="","",IF(ISNUMBER(SEARCH("cm",Q79)),MAX(VALUE(SUBSTITUTE(_xlfn.FILTERXML("&lt;t&gt;&lt;s&gt;"&amp;SUBSTITUTE(Q79,",","&lt;/s&gt;&lt;s&gt;")&amp;"&lt;/s&gt;&lt;/t&gt;","//s"),"cm",""))),MAX(VALUE(SUBSTITUTE(_xlfn.FILTERXML("&lt;t&gt;&lt;s&gt;"&amp;SUBSTITUTE(Q79,",","&lt;/s&gt;&lt;s&gt;")&amp;"&lt;/s&gt;&lt;/t&gt;","//s"),"mm","")))/10))</f>
        <v>4</v>
      </c>
      <c r="S79" t="str">
        <f>IF(OR('Model output'!P78="",ISNUMBER(SEARCH("Not identified", 'Model output'!P78)),ISNUMBER(SEARCH("Absent",'Model output'!P78)),AND(ISNUMBER(SEARCH("No",'Model output'!P78)),NOT(ISNUMBER(SEARCH("diagnostic",'Model output'!P78)))),ISNUMBER(SEARCH("Negative",'Model output'!P78))),"negative","positive")</f>
        <v>negative</v>
      </c>
      <c r="T79">
        <f>IF('Model output'!O78="","",'Model output'!O78)</f>
        <v>1</v>
      </c>
      <c r="U79" t="str">
        <f>IF('Model output'!Q78&lt;&gt;"",'Model output'!Q78,IF('Classification result'!S79="positive",IF(ISNUMBER(SEARCH("single",'Model output'!P78)),1,IF(OR(ISNUMBER(SEARCH("&lt;4",'Model output'!P78)),ISNUMBER(SEARCH("&lt; 4",'Model output'!P78)),ISNUMBER(SEARCH("less than 4",'Model output'!P78))),"&lt;4",IF(OR(ISNUMBER(SEARCH("&gt;4",'Model output'!P78)),ISNUMBER(SEARCH("&gt; 4",'Model output'!P78)),ISNUMBER(SEARCH("4 or more",'Model output'!P78))),"&gt;4",""))), ""))</f>
        <v/>
      </c>
      <c r="V79" t="str">
        <f>IF(S79="negative","",IF(OR(ISNUMBER(SEARCH("Focal",'Model output'!P78)),'Classification result'!U79&lt;4,ISNUMBER(SEARCH("Focal",'Classification result'!U79)),ISNUMBER(SEARCH("&lt;4",'Classification result'!U79)),ISNUMBER(SEARCH("&lt; 4",'Classification result'!U79))),"minimal", IF(OR(ISNUMBER(SEARCH("Extensive",'Model output'!P78)),ISNUMBER(SEARCH("Extensive",'Classification result'!U79)),ISNUMBER(SEARCH("&gt;4",'Classification result'!U79)),ISNUMBER(SEARCH("&gt; 4",'Classification result'!U79)),ISNUMBER(SEARCH("4 or more",'Classification result'!U79))),"extensive","")))</f>
        <v/>
      </c>
      <c r="W79" t="str">
        <f>IF(OR('Model output'!R78="",ISNUMBER(SEARCH("Not identified", 'Model output'!R78)),ISNUMBER(SEARCH("Absent",'Model output'!R78)),ISNUMBER(SEARCH("No",'Model output'!R78)),ISNUMBER(SEARCH("Negative",'Model output'!R78)),ISNUMBER(SEARCH("None seen",'Model output'!R78)),ISNUMBER(SEARCH("Free",'Model output'!R78)),ISNUMBER(SEARCH("Cannot be assessed",'Model output'!R78))),"negative","positive")</f>
        <v>positive</v>
      </c>
      <c r="X79" s="15" t="str">
        <f>IF('Model output'!S78="","",'Model output'!S78)</f>
        <v>Not identified</v>
      </c>
      <c r="Y79" t="str">
        <f>IF(OR('Model output'!S78="",ISNUMBER(SEARCH("Absent",'Model output'!S78)),ISNUMBER(SEARCH("Not identified",'Model output'!S78)),AND(ISNUMBER(SEARCH("No",'Model output'!S78)),NOT(ISNUMBER(SEARCH("carcinoma",'Model output'!S78)))),ISNUMBER(SEARCH("confined to the thyroid",'Model output'!S78)),ISNUMBER(SEARCH("negative",'Model output'!S78))),"negative",IF(Z79="positive","gETE", "positive"))</f>
        <v>negative</v>
      </c>
      <c r="Z79" t="str">
        <f>IF(OR('Model output'!S78="",ISNUMBER(SEARCH("Absent",'Model output'!S78)),ISNUMBER(SEARCH("Not identified",'Model output'!S78)),ISNUMBER(SEARCH("No",'Model output'!S78)),ISNUMBER(SEARCH("Minimal",'Model output'!S78)),ISNUMBER(SEARCH("negative",'Model output'!S78))),"negative",IF(OR(ISNUMBER(SEARCH("extensive",X79)),ISNUMBER(SEARCH("skeletal muscle",X79)),ISNUMBER(SEARCH("larynx",X79)),ISNUMBER(SEARCH("trachea",X79)),ISNUMBER(SEARCH("esophagus",X79)),ISNUMBER(SEARCH("recurrent laryngeal nerve",X79))),"positive","negative"))</f>
        <v>negative</v>
      </c>
      <c r="AA79" t="str">
        <f>IF('Model output'!T78="","",IF('Model output'!T78="Not mentioned", "No", "Yes"))</f>
        <v/>
      </c>
      <c r="AB79" t="str">
        <f>IF(AA79&lt;&gt;"Yes","",IF(OR('Model output'!U78="",ISNUMBER(SEARCH("Not identified",'Model output'!U78))),"",'Model output'!U78))</f>
        <v/>
      </c>
      <c r="AC79" s="1" t="str">
        <f>IF(OR('Model output'!V78="", 'Model output'!V78="No", AND(ISERROR(SEARCH("Positive",'Model output'!V78)), ISNUMBER(SEARCH("Negative",'Model output'!V78))), AND(ISNUMBER(SEARCH("Uninvolved",'Model output'!V78)),NOT(ISNUMBER(SEARCH("margins involved",'Model output'!V78)))), ISNUMBER(SEARCH("not involved",'Model output'!V78)), ISNUMBER(SEARCH("None",'Model output'!V78)), ISNUMBER(SEARCH("Free",'Model output'!V78)), ISNUMBER(SEARCH("1 mm",'Model output'!V78)), ISNUMBER(SEARCH("0.1 CM",'Model output'!V78)), ISNUMBER(SEARCH("less than 0.2 mm",'Model output'!V78)), ISNUMBER(SEARCH("less than 0.5 mm",'Model output'!V78)), ISNUMBER(SEARCH("less than 1.0 mm",'Model output'!V78)), ISNUMBER(SEARCH("noted very close",'Model output'!V78)), ISNUMBER(SEARCH("abut",'Model output'!V78)), ISNUMBER(SEARCH("not mentioned",'Model output'!V78)), ISNUMBER(SEARCH("Cannot be assessed",'Model output'!V78)), ISNUMBER(SEARCH("Lymphocyte invasion - present",'Model output'!V78)), ISNUMBER(SEARCH("capsule",'Model output'!V78))), "negative", "positive")</f>
        <v>negative</v>
      </c>
      <c r="AE79" s="28" t="str" cm="1">
        <f t="array" aca="1" ref="AE79" ca="1">IF(OR(AC79="positive",Z79="positive",AND(OR(ISNUMBER(SEARCH("Follicular carcinoma",N79)),ISNUMBER(SEARCH("Follicular thyroid carcinoma",N79))),V79="extensive"),AND(AND(ISNUMBER(J79),J79&gt;0),AND(ISNUMBER(M79),M79&gt;3)),OR(H79="positive",AH79=1)),"high",IF(OR(ISNUMBER(SEARCH("lateral",G79,1)),ISNUMBER(SEARCH("positive",Y79,1)),ISNUMBER(SEARCH("tall",O79,1)),ISNUMBER(SEARCH("hobnail",O79,1)),ISNUMBER(SEARCH("cribriform",O79,1)),ISNUMBER(SEARCH("diffuse",O79,1)),ISNUMBER(SEARCH("columnar",O79,1)),ISNUMBER(SEARCH("solid",O79,1)),ISNUMBER(SEARCH("tall",N79,1)),ISNUMBER(SEARCH("hobnail",N79,1)),ISNUMBER(SEARCH("cribriform",N79,1)),ISNUMBER(SEARCH("diffuse",N79,1)),ISNUMBER(SEARCH("columnar",N79,1)),ISNUMBER(SEARCH("solid",N79,1)),AND(ISNUMBER(SEARCH("papillary",N79,1)),S79="positive"),AND(AND(ISNUMBER(J79),J79&gt;=5),M79=""),AND(AND(ISNUMBER(J79),J79&gt;=5),AND(ISNUMBER(M79),M79&gt;=1)),AND(ISNUMBER(SERACH("papillary",N79)),OR(Y79="positive",Z79="positive"), ISNUMBER(SEARCH("BRAF",AB79)))),"intermediate","low"))</f>
        <v>intermediate</v>
      </c>
      <c r="AF79" s="29" t="str">
        <f t="shared" si="14"/>
        <v>2</v>
      </c>
      <c r="AG79" s="29" t="str">
        <f t="shared" si="15"/>
        <v>1b</v>
      </c>
      <c r="AH79" s="29" t="str">
        <f t="shared" si="23"/>
        <v>0</v>
      </c>
      <c r="AI79" s="35" t="str">
        <f t="shared" si="24"/>
        <v>I</v>
      </c>
      <c r="AJ79" s="32" t="s">
        <v>714</v>
      </c>
      <c r="AK79" s="34" t="s">
        <v>935</v>
      </c>
      <c r="AL79" s="34" t="s">
        <v>932</v>
      </c>
      <c r="AM79" s="34" t="s">
        <v>936</v>
      </c>
      <c r="AN79" s="34" t="s">
        <v>66</v>
      </c>
      <c r="AO79" s="32">
        <f t="shared" ca="1" si="16"/>
        <v>1</v>
      </c>
      <c r="AP79" s="34">
        <f t="shared" si="17"/>
        <v>1</v>
      </c>
      <c r="AQ79" s="34">
        <f t="shared" si="18"/>
        <v>1</v>
      </c>
      <c r="AR79" s="34">
        <f t="shared" si="19"/>
        <v>1</v>
      </c>
      <c r="AS79" s="35">
        <f t="shared" si="20"/>
        <v>1</v>
      </c>
    </row>
    <row r="80" spans="1:45">
      <c r="A80" t="str">
        <f>'Model output'!A79</f>
        <v>TCGA-DJ-A2Q6</v>
      </c>
      <c r="B80" s="26">
        <v>38</v>
      </c>
      <c r="C80" s="1" t="str">
        <f>IF(OR(ISNUMBER(SEARCH("0",'Model output'!D79)), ISNUMBER(SEARCH("1",'Model output'!D79)), ISNUMBER(SEARCH("1a",'Model output'!D79)), ISNUMBER(SEARCH("1b",'Model output'!D79)), ISNUMBER(SEARCH("2",'Model output'!D79)), ISNUMBER(SEARCH("3",'Model output'!D79)), ISNUMBER(SEARCH("4a",'Model output'!D79)), ISNUMBER(SEARCH("4b",'Model output'!D79))), IF(ISNUMBER(SEARCH("pT",'Model output'!D79)),IF(OR(ISNUMBER(SEARCH("a",'Model output'!D79)),ISNUMBER(SEARCH("b",'Model output'!D79))),MID(SUBSTITUTE('Model output'!D79," ",""),SEARCH("pT",'Model output'!D79)+2,2),MID(SUBSTITUTE('Model output'!D79," ",""),SEARCH("pT",'Model output'!D79)+2,1)),IF(ISNUMBER(SEARCH("T",'Model output'!D79)),IF(OR(ISNUMBER(SEARCH("a",'Model output'!D79)),ISNUMBER(SEARCH("b",'Model output'!D79))),MID(SUBSTITUTE('Model output'!D79," ",""),SEARCH("T",'Model output'!D79)+1,2),MID(SUBSTITUTE('Model output'!D79," ",""),SEARCH("T",'Model output'!D79)+1,1)),SUBSTITUTE('Model output'!D79," ",""))),"")</f>
        <v/>
      </c>
      <c r="D80" s="1" t="str">
        <f>IF(ISNUMBER(SEARCH("lymph node",'Model output'!E79)),"1", IF(AND('Model output'!E79&lt;&gt;"",ISNUMBER('Model output'!E79),'Model output'!E79&gt;0),"1",IF(OR(ISNUMBER(SEARCH("0",'Model output'!E79)), ISNUMBER(SEARCH("1",'Model output'!E79)), ISNUMBER(SEARCH("1a",'Model output'!E79)), ISNUMBER(SEARCH("1b",'Model output'!E79)), ISNUMBER(SEARCH("X",'Model output'!E79))), IF(ISNUMBER(SEARCH("pN",'Model output'!E79)),IF(OR(ISNUMBER(SEARCH("a",'Model output'!E79)),ISNUMBER(SEARCH("b",'Model output'!E79))),MID(SUBSTITUTE('Model output'!E79," ",""),SEARCH("pN",'Model output'!E79)+2,2),MID(SUBSTITUTE('Model output'!E79," ",""),SEARCH("pN",'Model output'!E79)+2,1)),IF(ISNUMBER(SEARCH("N",'Model output'!E79)),IF(OR(ISNUMBER(SEARCH("a",'Model output'!E79)),ISNUMBER(SEARCH("b",'Model output'!E79))),MID(SUBSTITUTE('Model output'!E79," ",""),SEARCH("N",'Model output'!E79)+1,2),MID(SUBSTITUTE('Model output'!E79," ",""),SEARCH("N",'Model output'!E79)+1,1)),SUBSTITUTE('Model output'!E79," ",""))),"")))</f>
        <v/>
      </c>
      <c r="E80" s="1" t="str">
        <f>IF(OR(ISNUMBER(SEARCH("Not applicable",'Model output'!F79)), ISNUMBER(SEARCH("N/A",'Model output'!F79))),"0",IF(OR(ISNUMBER(SEARCH("0",'Model output'!F79)), ISNUMBER(SEARCH("1",'Model output'!F79)), ISNUMBER(SEARCH("X",'Model output'!F79))), IF(ISNUMBER(SEARCH("pM",'Model output'!F79)),MID(SUBSTITUTE('Model output'!F79," ",""),SEARCH("pM",'Model output'!F79)+2,1),IF(ISNUMBER(SEARCH("M",'Model output'!F79)),MID(SUBSTITUTE('Model output'!F79," ",""),SEARCH("M",'Model output'!F79)+1,1),SUBSTITUTE('Model output'!F79," ",""))),""))</f>
        <v/>
      </c>
      <c r="F80" t="str">
        <f t="shared" si="21"/>
        <v>positive</v>
      </c>
      <c r="G80" t="str">
        <f>IF(OR('Model output'!G79="",AND(ISNUMBER('Model output'!J79),'Model output'!J79&lt;1)),"",IF(OR(ISNUMBER(SEARCH("lateral",'Model output'!G79)),ISNUMBER(SEARCH("cervical",'Model output'!G79)),ISNUMBER(SEARCH("jugular",'Model output'!G79)),ISNUMBER(SEARCH("left neck",'Model output'!G79)),ISNUMBER(SEARCH("left anterior neck",'Model output'!G79)),ISNUMBER(SEARCH("left posterior neck",'Model output'!G79)),ISNUMBER(SEARCH("right neck",'Model output'!G79)),ISNUMBER(SEARCH("right anterior neck",'Model output'!G79)),ISNUMBER(SEARCH("right posterior neck",'Model output'!G79)),AND(ISNUMBER(SEARCH("level",'Model output'!G79)),OR(,ISNUMBER(SEARCH("II",'Model output'!G79)),ISNUMBER(SEARCH("two",'Model output'!G79)),AND(ISNUMBER(SEARCH("2",'Model output'!G79)),NOT(ISNUMBER(SEARCH("1 of 2",'Model output'!G79)))),ISNUMBER(SEARCH("III",'Model output'!G79)),AND(ISNUMBER(SEARCH("three",'Model output'!G79)),NOT(ISNUMBER(SEARCH("#3 (three)",'Model output'!G79)))),AND(ISNUMBER(SEARCH("3",'Model output'!G79)),NOT(ISNUMBER(SEARCH("#3 (three)",'Model output'!G79)))),ISNUMBER(SEARCH("IV",'Model output'!G79)),ISNUMBER(SEARCH("four",'Model output'!G79)),ISNUMBER(SEARCH("4",'Model output'!G79)),ISNUMBER(SEARCH("V ",'Model output'!G79)),ISNUMBER(SEARCH("five",'Model output'!G79)),ISNUMBER(SEARCH("5",'Model output'!G79))))), "lateral", "central"))</f>
        <v>lateral</v>
      </c>
      <c r="H80" t="str">
        <f>IF('Model output'!H79="","negative",IF(OR(ISNUMBER(SEARCH("lymph node",'Model output'!H79)),ISNUMBER(SEARCH("gland",'Model output'!H79)),ISNUMBER(SEARCH("lobe",'Model output'!H79)),ISNUMBER(SEARCH("isthmus",'Model output'!H79)),ISNUMBER(SEARCH("mediastinum",'Model output'!H79)),ISNUMBER(SEARCH("Not mentioned",'Model output'!H79)), ISNUMBER(SEARCH("Not applicable",'Model output'!H79)), ISNUMBER(SEARCH("paratracheal",'Model output'!H79)),ISNUMBER(SEARCH("fibroadipose tissue",'Model output'!H79)),ISNUMBER(SEARCH("thyroid node",'Model output'!H79)),ISNUMBER(SEARCH("skeletal muscle",'Model output'!H79)),ISNUMBER(SEARCH("right",'Model output'!H79)),ISNUMBER(SEARCH("left",'Model output'!H79)),ISNUMBER(SEARCH("Not specified",'Model output'!H79)),ISNUMBER(SEARCH("N/A",'Model output'!H79))),"negative","positive"))</f>
        <v>negative</v>
      </c>
      <c r="I80">
        <f>IF(OR('Model output'!I79="",'Model output'!I79="Not answered",'Model output'!I79="Not mentioned"),"",IF(ISNUMBER('Model output'!I79),'Model output'!I79,1))</f>
        <v>16</v>
      </c>
      <c r="J80">
        <f>IF(OR('Model output'!J79="",'Model output'!J79="Not answered",'Model output'!J79="Not mentioned"),"",IF(AND(ISNUMBER('Model output'!J79),'Model output'!J79&lt;=I80),'Model output'!J79,IF(AND(ISNUMBER('Model output'!J79), 'Model output'!J79&gt;=DATE(2024,1,1)), MIN(DAY('Model output'!J79), MONTH('Model output'!J79), YEAR('Model output'!J79)), IF(ISNUMBER(SEARCH("0/",'Model output'!J79)),0,IF(ISNUMBER(SEARCH("/",'Model output'!J79)), VALUE(LEFT('Model output'!J79, SEARCH("/",'Model output'!J79)-1)),1)))))</f>
        <v>15</v>
      </c>
      <c r="K80" t="str" cm="1">
        <f t="array" ref="K80">IF(COUNT(FIND({0,1,2,3,4,5,6,7,8,9},'Model output'!K79))&gt;0,'Model output'!K79,"")</f>
        <v>1.1cm</v>
      </c>
      <c r="L80" s="8" t="str">
        <f t="shared" si="13"/>
        <v>1.1cm</v>
      </c>
      <c r="M80" cm="1">
        <f t="array" ref="M80">IF(L80="","",IF(ISNUMBER(SEARCH("cm",L80)),MAX(VALUE(SUBSTITUTE(_xlfn.FILTERXML("&lt;t&gt;&lt;s&gt;"&amp;SUBSTITUTE(L80,",","&lt;/s&gt;&lt;s&gt;")&amp;"&lt;/s&gt;&lt;/t&gt;","//s"),"cm",""))),MAX(VALUE(SUBSTITUTE(_xlfn.FILTERXML("&lt;t&gt;&lt;s&gt;"&amp;SUBSTITUTE(L80,",","&lt;/s&gt;&lt;s&gt;")&amp;"&lt;/s&gt;&lt;/t&gt;","//s"),"mm","")))/10))</f>
        <v>1.1000000000000001</v>
      </c>
      <c r="N80" t="str">
        <f>IF('Model output'!L79="","",'Model output'!L79)</f>
        <v>papillary</v>
      </c>
      <c r="O80" t="str">
        <f>IF('Model output'!M79="","",'Model output'!M79)</f>
        <v/>
      </c>
      <c r="P80" t="str">
        <f>IF('Model output'!N79="","",'Model output'!N79)</f>
        <v>Tumor foci range from 0.1 cm to 1.1 cm in greatest dimension</v>
      </c>
      <c r="Q80" t="str">
        <f t="shared" si="22"/>
        <v>0.1cm,1.1cm</v>
      </c>
      <c r="R80" cm="1">
        <f t="array" ref="R80">IF(Q80="","",IF(ISNUMBER(SEARCH("cm",Q80)),MAX(VALUE(SUBSTITUTE(_xlfn.FILTERXML("&lt;t&gt;&lt;s&gt;"&amp;SUBSTITUTE(Q80,",","&lt;/s&gt;&lt;s&gt;")&amp;"&lt;/s&gt;&lt;/t&gt;","//s"),"cm",""))),MAX(VALUE(SUBSTITUTE(_xlfn.FILTERXML("&lt;t&gt;&lt;s&gt;"&amp;SUBSTITUTE(Q80,",","&lt;/s&gt;&lt;s&gt;")&amp;"&lt;/s&gt;&lt;/t&gt;","//s"),"mm","")))/10))</f>
        <v>1.1000000000000001</v>
      </c>
      <c r="S80" t="str">
        <f>IF(OR('Model output'!P79="",ISNUMBER(SEARCH("Not identified", 'Model output'!P79)),ISNUMBER(SEARCH("Absent",'Model output'!P79)),AND(ISNUMBER(SEARCH("No",'Model output'!P79)),NOT(ISNUMBER(SEARCH("diagnostic",'Model output'!P79)))),ISNUMBER(SEARCH("Negative",'Model output'!P79))),"negative","positive")</f>
        <v>negative</v>
      </c>
      <c r="T80" t="str">
        <f>IF('Model output'!O79="","",'Model output'!O79)</f>
        <v>Multiple</v>
      </c>
      <c r="U80" t="str">
        <f>IF('Model output'!Q79&lt;&gt;"",'Model output'!Q79,IF('Classification result'!S80="positive",IF(ISNUMBER(SEARCH("single",'Model output'!P79)),1,IF(OR(ISNUMBER(SEARCH("&lt;4",'Model output'!P79)),ISNUMBER(SEARCH("&lt; 4",'Model output'!P79)),ISNUMBER(SEARCH("less than 4",'Model output'!P79))),"&lt;4",IF(OR(ISNUMBER(SEARCH("&gt;4",'Model output'!P79)),ISNUMBER(SEARCH("&gt; 4",'Model output'!P79)),ISNUMBER(SEARCH("4 or more",'Model output'!P79))),"&gt;4",""))), ""))</f>
        <v/>
      </c>
      <c r="V80" t="str">
        <f>IF(S80="negative","",IF(OR(ISNUMBER(SEARCH("Focal",'Model output'!P79)),'Classification result'!U80&lt;4,ISNUMBER(SEARCH("Focal",'Classification result'!U80)),ISNUMBER(SEARCH("&lt;4",'Classification result'!U80)),ISNUMBER(SEARCH("&lt; 4",'Classification result'!U80))),"minimal", IF(OR(ISNUMBER(SEARCH("Extensive",'Model output'!P79)),ISNUMBER(SEARCH("Extensive",'Classification result'!U80)),ISNUMBER(SEARCH("&gt;4",'Classification result'!U80)),ISNUMBER(SEARCH("&gt; 4",'Classification result'!U80)),ISNUMBER(SEARCH("4 or more",'Classification result'!U80))),"extensive","")))</f>
        <v/>
      </c>
      <c r="W80" t="str">
        <f>IF(OR('Model output'!R79="",ISNUMBER(SEARCH("Not identified", 'Model output'!R79)),ISNUMBER(SEARCH("Absent",'Model output'!R79)),ISNUMBER(SEARCH("No",'Model output'!R79)),ISNUMBER(SEARCH("Negative",'Model output'!R79)),ISNUMBER(SEARCH("None seen",'Model output'!R79)),ISNUMBER(SEARCH("Free",'Model output'!R79)),ISNUMBER(SEARCH("Cannot be assessed",'Model output'!R79))),"negative","positive")</f>
        <v>negative</v>
      </c>
      <c r="X80" s="15" t="str">
        <f>IF('Model output'!S79="","",'Model output'!S79)</f>
        <v>invades : fibroadipose tissue</v>
      </c>
      <c r="Y80" t="str">
        <f>IF(OR('Model output'!S79="",ISNUMBER(SEARCH("Absent",'Model output'!S79)),ISNUMBER(SEARCH("Not identified",'Model output'!S79)),AND(ISNUMBER(SEARCH("No",'Model output'!S79)),NOT(ISNUMBER(SEARCH("carcinoma",'Model output'!S79)))),ISNUMBER(SEARCH("confined to the thyroid",'Model output'!S79)),ISNUMBER(SEARCH("negative",'Model output'!S79))),"negative",IF(Z80="positive","gETE", "positive"))</f>
        <v>positive</v>
      </c>
      <c r="Z80" t="str">
        <f>IF(OR('Model output'!S79="",ISNUMBER(SEARCH("Absent",'Model output'!S79)),ISNUMBER(SEARCH("Not identified",'Model output'!S79)),ISNUMBER(SEARCH("No",'Model output'!S79)),ISNUMBER(SEARCH("Minimal",'Model output'!S79)),ISNUMBER(SEARCH("negative",'Model output'!S79))),"negative",IF(OR(ISNUMBER(SEARCH("extensive",X80)),ISNUMBER(SEARCH("skeletal muscle",X80)),ISNUMBER(SEARCH("larynx",X80)),ISNUMBER(SEARCH("trachea",X80)),ISNUMBER(SEARCH("esophagus",X80)),ISNUMBER(SEARCH("recurrent laryngeal nerve",X80))),"positive","negative"))</f>
        <v>negative</v>
      </c>
      <c r="AA80" t="str">
        <f>IF('Model output'!T79="","",IF('Model output'!T79="Not mentioned", "No", "Yes"))</f>
        <v/>
      </c>
      <c r="AB80" t="str">
        <f>IF(AA80&lt;&gt;"Yes","",IF(OR('Model output'!U79="",ISNUMBER(SEARCH("Not identified",'Model output'!U79))),"",'Model output'!U79))</f>
        <v/>
      </c>
      <c r="AC80" s="1" t="str">
        <f>IF(OR('Model output'!V79="", 'Model output'!V79="No", AND(ISERROR(SEARCH("Positive",'Model output'!V79)), ISNUMBER(SEARCH("Negative",'Model output'!V79))), AND(ISNUMBER(SEARCH("Uninvolved",'Model output'!V79)),NOT(ISNUMBER(SEARCH("margins involved",'Model output'!V79)))), ISNUMBER(SEARCH("not involved",'Model output'!V79)), ISNUMBER(SEARCH("None",'Model output'!V79)), ISNUMBER(SEARCH("Free",'Model output'!V79)), ISNUMBER(SEARCH("1 mm",'Model output'!V79)), ISNUMBER(SEARCH("0.1 CM",'Model output'!V79)), ISNUMBER(SEARCH("less than 0.2 mm",'Model output'!V79)), ISNUMBER(SEARCH("less than 0.5 mm",'Model output'!V79)), ISNUMBER(SEARCH("less than 1.0 mm",'Model output'!V79)), ISNUMBER(SEARCH("noted very close",'Model output'!V79)), ISNUMBER(SEARCH("abut",'Model output'!V79)), ISNUMBER(SEARCH("not mentioned",'Model output'!V79)), ISNUMBER(SEARCH("Cannot be assessed",'Model output'!V79)), ISNUMBER(SEARCH("Lymphocyte invasion - present",'Model output'!V79)), ISNUMBER(SEARCH("capsule",'Model output'!V79))), "negative", "positive")</f>
        <v>negative</v>
      </c>
      <c r="AE80" s="28" t="str" cm="1">
        <f t="array" aca="1" ref="AE80" ca="1">IF(OR(AC80="positive",Z80="positive",AND(OR(ISNUMBER(SEARCH("Follicular carcinoma",N80)),ISNUMBER(SEARCH("Follicular thyroid carcinoma",N80))),V80="extensive"),AND(AND(ISNUMBER(J80),J80&gt;0),AND(ISNUMBER(M80),M80&gt;3)),OR(H80="positive",AH80=1)),"high",IF(OR(ISNUMBER(SEARCH("lateral",G80,1)),ISNUMBER(SEARCH("positive",Y80,1)),ISNUMBER(SEARCH("tall",O80,1)),ISNUMBER(SEARCH("hobnail",O80,1)),ISNUMBER(SEARCH("cribriform",O80,1)),ISNUMBER(SEARCH("diffuse",O80,1)),ISNUMBER(SEARCH("columnar",O80,1)),ISNUMBER(SEARCH("solid",O80,1)),ISNUMBER(SEARCH("tall",N80,1)),ISNUMBER(SEARCH("hobnail",N80,1)),ISNUMBER(SEARCH("cribriform",N80,1)),ISNUMBER(SEARCH("diffuse",N80,1)),ISNUMBER(SEARCH("columnar",N80,1)),ISNUMBER(SEARCH("solid",N80,1)),AND(ISNUMBER(SEARCH("papillary",N80,1)),S80="positive"),AND(AND(ISNUMBER(J80),J80&gt;=5),M80=""),AND(AND(ISNUMBER(J80),J80&gt;=5),AND(ISNUMBER(M80),M80&gt;=1)),AND(ISNUMBER(SERACH("papillary",N80)),OR(Y80="positive",Z80="positive"), ISNUMBER(SEARCH("BRAF",AB80)))),"intermediate","low"))</f>
        <v>intermediate</v>
      </c>
      <c r="AF80" s="29" t="str">
        <f t="shared" si="14"/>
        <v>1b</v>
      </c>
      <c r="AG80" s="29" t="str">
        <f t="shared" si="15"/>
        <v>1b</v>
      </c>
      <c r="AH80" s="29" t="str">
        <f t="shared" si="23"/>
        <v>0</v>
      </c>
      <c r="AI80" s="35" t="str">
        <f t="shared" si="24"/>
        <v>I</v>
      </c>
      <c r="AJ80" s="32" t="s">
        <v>714</v>
      </c>
      <c r="AK80" s="34" t="s">
        <v>932</v>
      </c>
      <c r="AL80" s="34" t="s">
        <v>932</v>
      </c>
      <c r="AM80" s="34" t="s">
        <v>936</v>
      </c>
      <c r="AN80" s="34" t="s">
        <v>66</v>
      </c>
      <c r="AO80" s="32">
        <f t="shared" ca="1" si="16"/>
        <v>1</v>
      </c>
      <c r="AP80" s="34">
        <f t="shared" si="17"/>
        <v>1</v>
      </c>
      <c r="AQ80" s="34">
        <f t="shared" si="18"/>
        <v>1</v>
      </c>
      <c r="AR80" s="34">
        <f t="shared" si="19"/>
        <v>1</v>
      </c>
      <c r="AS80" s="35">
        <f t="shared" si="20"/>
        <v>1</v>
      </c>
    </row>
    <row r="81" spans="1:45">
      <c r="A81" t="str">
        <f>'Model output'!A80</f>
        <v>TCGA-DJ-A2Q7</v>
      </c>
      <c r="B81" s="26">
        <v>52</v>
      </c>
      <c r="C81" s="1" t="str">
        <f>IF(OR(ISNUMBER(SEARCH("0",'Model output'!D80)), ISNUMBER(SEARCH("1",'Model output'!D80)), ISNUMBER(SEARCH("1a",'Model output'!D80)), ISNUMBER(SEARCH("1b",'Model output'!D80)), ISNUMBER(SEARCH("2",'Model output'!D80)), ISNUMBER(SEARCH("3",'Model output'!D80)), ISNUMBER(SEARCH("4a",'Model output'!D80)), ISNUMBER(SEARCH("4b",'Model output'!D80))), IF(ISNUMBER(SEARCH("pT",'Model output'!D80)),IF(OR(ISNUMBER(SEARCH("a",'Model output'!D80)),ISNUMBER(SEARCH("b",'Model output'!D80))),MID(SUBSTITUTE('Model output'!D80," ",""),SEARCH("pT",'Model output'!D80)+2,2),MID(SUBSTITUTE('Model output'!D80," ",""),SEARCH("pT",'Model output'!D80)+2,1)),IF(ISNUMBER(SEARCH("T",'Model output'!D80)),IF(OR(ISNUMBER(SEARCH("a",'Model output'!D80)),ISNUMBER(SEARCH("b",'Model output'!D80))),MID(SUBSTITUTE('Model output'!D80," ",""),SEARCH("T",'Model output'!D80)+1,2),MID(SUBSTITUTE('Model output'!D80," ",""),SEARCH("T",'Model output'!D80)+1,1)),SUBSTITUTE('Model output'!D80," ",""))),"")</f>
        <v>2</v>
      </c>
      <c r="D81" s="1" t="str">
        <f>IF(ISNUMBER(SEARCH("lymph node",'Model output'!E80)),"1", IF(AND('Model output'!E80&lt;&gt;"",ISNUMBER('Model output'!E80),'Model output'!E80&gt;0),"1",IF(OR(ISNUMBER(SEARCH("0",'Model output'!E80)), ISNUMBER(SEARCH("1",'Model output'!E80)), ISNUMBER(SEARCH("1a",'Model output'!E80)), ISNUMBER(SEARCH("1b",'Model output'!E80)), ISNUMBER(SEARCH("X",'Model output'!E80))), IF(ISNUMBER(SEARCH("pN",'Model output'!E80)),IF(OR(ISNUMBER(SEARCH("a",'Model output'!E80)),ISNUMBER(SEARCH("b",'Model output'!E80))),MID(SUBSTITUTE('Model output'!E80," ",""),SEARCH("pN",'Model output'!E80)+2,2),MID(SUBSTITUTE('Model output'!E80," ",""),SEARCH("pN",'Model output'!E80)+2,1)),IF(ISNUMBER(SEARCH("N",'Model output'!E80)),IF(OR(ISNUMBER(SEARCH("a",'Model output'!E80)),ISNUMBER(SEARCH("b",'Model output'!E80))),MID(SUBSTITUTE('Model output'!E80," ",""),SEARCH("N",'Model output'!E80)+1,2),MID(SUBSTITUTE('Model output'!E80," ",""),SEARCH("N",'Model output'!E80)+1,1)),SUBSTITUTE('Model output'!E80," ",""))),"")))</f>
        <v>1</v>
      </c>
      <c r="E81" s="1" t="str">
        <f>IF(OR(ISNUMBER(SEARCH("Not applicable",'Model output'!F80)), ISNUMBER(SEARCH("N/A",'Model output'!F80))),"0",IF(OR(ISNUMBER(SEARCH("0",'Model output'!F80)), ISNUMBER(SEARCH("1",'Model output'!F80)), ISNUMBER(SEARCH("X",'Model output'!F80))), IF(ISNUMBER(SEARCH("pM",'Model output'!F80)),MID(SUBSTITUTE('Model output'!F80," ",""),SEARCH("pM",'Model output'!F80)+2,1),IF(ISNUMBER(SEARCH("M",'Model output'!F80)),MID(SUBSTITUTE('Model output'!F80," ",""),SEARCH("M",'Model output'!F80)+1,1),SUBSTITUTE('Model output'!F80," ",""))),""))</f>
        <v/>
      </c>
      <c r="F81" t="str">
        <f t="shared" si="21"/>
        <v>positive</v>
      </c>
      <c r="G81" t="str">
        <f>IF(OR('Model output'!G80="",AND(ISNUMBER('Model output'!J80),'Model output'!J80&lt;1)),"",IF(OR(ISNUMBER(SEARCH("lateral",'Model output'!G80)),ISNUMBER(SEARCH("cervical",'Model output'!G80)),ISNUMBER(SEARCH("jugular",'Model output'!G80)),ISNUMBER(SEARCH("left neck",'Model output'!G80)),ISNUMBER(SEARCH("left anterior neck",'Model output'!G80)),ISNUMBER(SEARCH("left posterior neck",'Model output'!G80)),ISNUMBER(SEARCH("right neck",'Model output'!G80)),ISNUMBER(SEARCH("right anterior neck",'Model output'!G80)),ISNUMBER(SEARCH("right posterior neck",'Model output'!G80)),AND(ISNUMBER(SEARCH("level",'Model output'!G80)),OR(,ISNUMBER(SEARCH("II",'Model output'!G80)),ISNUMBER(SEARCH("two",'Model output'!G80)),AND(ISNUMBER(SEARCH("2",'Model output'!G80)),NOT(ISNUMBER(SEARCH("1 of 2",'Model output'!G80)))),ISNUMBER(SEARCH("III",'Model output'!G80)),AND(ISNUMBER(SEARCH("three",'Model output'!G80)),NOT(ISNUMBER(SEARCH("#3 (three)",'Model output'!G80)))),AND(ISNUMBER(SEARCH("3",'Model output'!G80)),NOT(ISNUMBER(SEARCH("#3 (three)",'Model output'!G80)))),ISNUMBER(SEARCH("IV",'Model output'!G80)),ISNUMBER(SEARCH("four",'Model output'!G80)),ISNUMBER(SEARCH("4",'Model output'!G80)),ISNUMBER(SEARCH("V ",'Model output'!G80)),ISNUMBER(SEARCH("five",'Model output'!G80)),ISNUMBER(SEARCH("5",'Model output'!G80))))), "lateral", "central"))</f>
        <v>lateral</v>
      </c>
      <c r="H81" t="str">
        <f>IF('Model output'!H80="","negative",IF(OR(ISNUMBER(SEARCH("lymph node",'Model output'!H80)),ISNUMBER(SEARCH("gland",'Model output'!H80)),ISNUMBER(SEARCH("lobe",'Model output'!H80)),ISNUMBER(SEARCH("isthmus",'Model output'!H80)),ISNUMBER(SEARCH("mediastinum",'Model output'!H80)),ISNUMBER(SEARCH("Not mentioned",'Model output'!H80)), ISNUMBER(SEARCH("Not applicable",'Model output'!H80)), ISNUMBER(SEARCH("paratracheal",'Model output'!H80)),ISNUMBER(SEARCH("fibroadipose tissue",'Model output'!H80)),ISNUMBER(SEARCH("thyroid node",'Model output'!H80)),ISNUMBER(SEARCH("skeletal muscle",'Model output'!H80)),ISNUMBER(SEARCH("right",'Model output'!H80)),ISNUMBER(SEARCH("left",'Model output'!H80)),ISNUMBER(SEARCH("Not specified",'Model output'!H80)),ISNUMBER(SEARCH("N/A",'Model output'!H80))),"negative","positive"))</f>
        <v>negative</v>
      </c>
      <c r="I81">
        <f>IF(OR('Model output'!I80="",'Model output'!I80="Not answered",'Model output'!I80="Not mentioned"),"",IF(ISNUMBER('Model output'!I80),'Model output'!I80,1))</f>
        <v>3</v>
      </c>
      <c r="J81">
        <f>IF(OR('Model output'!J80="",'Model output'!J80="Not answered",'Model output'!J80="Not mentioned"),"",IF(AND(ISNUMBER('Model output'!J80),'Model output'!J80&lt;=I81),'Model output'!J80,IF(AND(ISNUMBER('Model output'!J80), 'Model output'!J80&gt;=DATE(2024,1,1)), MIN(DAY('Model output'!J80), MONTH('Model output'!J80), YEAR('Model output'!J80)), IF(ISNUMBER(SEARCH("0/",'Model output'!J80)),0,IF(ISNUMBER(SEARCH("/",'Model output'!J80)), VALUE(LEFT('Model output'!J80, SEARCH("/",'Model output'!J80)-1)),1)))))</f>
        <v>2</v>
      </c>
      <c r="K81" t="str" cm="1">
        <f t="array" ref="K81">IF(COUNT(FIND({0,1,2,3,4,5,6,7,8,9},'Model output'!K80))&gt;0,'Model output'!K80,"")</f>
        <v>0.8cm</v>
      </c>
      <c r="L81" s="8" t="str">
        <f t="shared" si="13"/>
        <v>0.8cm</v>
      </c>
      <c r="M81" cm="1">
        <f t="array" ref="M81">IF(L81="","",IF(ISNUMBER(SEARCH("cm",L81)),MAX(VALUE(SUBSTITUTE(_xlfn.FILTERXML("&lt;t&gt;&lt;s&gt;"&amp;SUBSTITUTE(L81,",","&lt;/s&gt;&lt;s&gt;")&amp;"&lt;/s&gt;&lt;/t&gt;","//s"),"cm",""))),MAX(VALUE(SUBSTITUTE(_xlfn.FILTERXML("&lt;t&gt;&lt;s&gt;"&amp;SUBSTITUTE(L81,",","&lt;/s&gt;&lt;s&gt;")&amp;"&lt;/s&gt;&lt;/t&gt;","//s"),"mm","")))/10))</f>
        <v>0.8</v>
      </c>
      <c r="N81" t="str">
        <f>IF('Model output'!L80="","",'Model output'!L80)</f>
        <v>Papillary</v>
      </c>
      <c r="O81" t="str">
        <f>IF('Model output'!M80="","",'Model output'!M80)</f>
        <v/>
      </c>
      <c r="P81" t="str">
        <f>IF('Model output'!N80="","",'Model output'!N80)</f>
        <v>2.5 cm</v>
      </c>
      <c r="Q81" t="str">
        <f t="shared" si="22"/>
        <v>2.5cm</v>
      </c>
      <c r="R81" cm="1">
        <f t="array" ref="R81">IF(Q81="","",IF(ISNUMBER(SEARCH("cm",Q81)),MAX(VALUE(SUBSTITUTE(_xlfn.FILTERXML("&lt;t&gt;&lt;s&gt;"&amp;SUBSTITUTE(Q81,",","&lt;/s&gt;&lt;s&gt;")&amp;"&lt;/s&gt;&lt;/t&gt;","//s"),"cm",""))),MAX(VALUE(SUBSTITUTE(_xlfn.FILTERXML("&lt;t&gt;&lt;s&gt;"&amp;SUBSTITUTE(Q81,",","&lt;/s&gt;&lt;s&gt;")&amp;"&lt;/s&gt;&lt;/t&gt;","//s"),"mm","")))/10))</f>
        <v>2.5</v>
      </c>
      <c r="S81" t="str">
        <f>IF(OR('Model output'!P80="",ISNUMBER(SEARCH("Not identified", 'Model output'!P80)),ISNUMBER(SEARCH("Absent",'Model output'!P80)),AND(ISNUMBER(SEARCH("No",'Model output'!P80)),NOT(ISNUMBER(SEARCH("diagnostic",'Model output'!P80)))),ISNUMBER(SEARCH("Negative",'Model output'!P80))),"negative","positive")</f>
        <v>negative</v>
      </c>
      <c r="T81">
        <f>IF('Model output'!O80="","",'Model output'!O80)</f>
        <v>1</v>
      </c>
      <c r="U81" t="str">
        <f>IF('Model output'!Q80&lt;&gt;"",'Model output'!Q80,IF('Classification result'!S81="positive",IF(ISNUMBER(SEARCH("single",'Model output'!P80)),1,IF(OR(ISNUMBER(SEARCH("&lt;4",'Model output'!P80)),ISNUMBER(SEARCH("&lt; 4",'Model output'!P80)),ISNUMBER(SEARCH("less than 4",'Model output'!P80))),"&lt;4",IF(OR(ISNUMBER(SEARCH("&gt;4",'Model output'!P80)),ISNUMBER(SEARCH("&gt; 4",'Model output'!P80)),ISNUMBER(SEARCH("4 or more",'Model output'!P80))),"&gt;4",""))), ""))</f>
        <v/>
      </c>
      <c r="V81" t="str">
        <f>IF(S81="negative","",IF(OR(ISNUMBER(SEARCH("Focal",'Model output'!P80)),'Classification result'!U81&lt;4,ISNUMBER(SEARCH("Focal",'Classification result'!U81)),ISNUMBER(SEARCH("&lt;4",'Classification result'!U81)),ISNUMBER(SEARCH("&lt; 4",'Classification result'!U81))),"minimal", IF(OR(ISNUMBER(SEARCH("Extensive",'Model output'!P80)),ISNUMBER(SEARCH("Extensive",'Classification result'!U81)),ISNUMBER(SEARCH("&gt;4",'Classification result'!U81)),ISNUMBER(SEARCH("&gt; 4",'Classification result'!U81)),ISNUMBER(SEARCH("4 or more",'Classification result'!U81))),"extensive","")))</f>
        <v/>
      </c>
      <c r="W81" t="str">
        <f>IF(OR('Model output'!R80="",ISNUMBER(SEARCH("Not identified", 'Model output'!R80)),ISNUMBER(SEARCH("Absent",'Model output'!R80)),ISNUMBER(SEARCH("No",'Model output'!R80)),ISNUMBER(SEARCH("Negative",'Model output'!R80)),ISNUMBER(SEARCH("None seen",'Model output'!R80)),ISNUMBER(SEARCH("Free",'Model output'!R80)),ISNUMBER(SEARCH("Cannot be assessed",'Model output'!R80))),"negative","positive")</f>
        <v>negative</v>
      </c>
      <c r="X81" s="15" t="str">
        <f>IF('Model output'!S80="","",'Model output'!S80)</f>
        <v>Invades:extrathyroidal fibrous tissue, Focal</v>
      </c>
      <c r="Y81" t="str">
        <f>IF(OR('Model output'!S80="",ISNUMBER(SEARCH("Absent",'Model output'!S80)),ISNUMBER(SEARCH("Not identified",'Model output'!S80)),AND(ISNUMBER(SEARCH("No",'Model output'!S80)),NOT(ISNUMBER(SEARCH("carcinoma",'Model output'!S80)))),ISNUMBER(SEARCH("confined to the thyroid",'Model output'!S80)),ISNUMBER(SEARCH("negative",'Model output'!S80))),"negative",IF(Z81="positive","gETE", "positive"))</f>
        <v>positive</v>
      </c>
      <c r="Z81" t="str">
        <f>IF(OR('Model output'!S80="",ISNUMBER(SEARCH("Absent",'Model output'!S80)),ISNUMBER(SEARCH("Not identified",'Model output'!S80)),ISNUMBER(SEARCH("No",'Model output'!S80)),ISNUMBER(SEARCH("Minimal",'Model output'!S80)),ISNUMBER(SEARCH("negative",'Model output'!S80))),"negative",IF(OR(ISNUMBER(SEARCH("extensive",X81)),ISNUMBER(SEARCH("skeletal muscle",X81)),ISNUMBER(SEARCH("larynx",X81)),ISNUMBER(SEARCH("trachea",X81)),ISNUMBER(SEARCH("esophagus",X81)),ISNUMBER(SEARCH("recurrent laryngeal nerve",X81))),"positive","negative"))</f>
        <v>negative</v>
      </c>
      <c r="AA81" t="str">
        <f>IF('Model output'!T80="","",IF('Model output'!T80="Not mentioned", "No", "Yes"))</f>
        <v/>
      </c>
      <c r="AB81" t="str">
        <f>IF(AA81&lt;&gt;"Yes","",IF(OR('Model output'!U80="",ISNUMBER(SEARCH("Not identified",'Model output'!U80))),"",'Model output'!U80))</f>
        <v/>
      </c>
      <c r="AC81" s="1" t="str">
        <f>IF(OR('Model output'!V80="", 'Model output'!V80="No", AND(ISERROR(SEARCH("Positive",'Model output'!V80)), ISNUMBER(SEARCH("Negative",'Model output'!V80))), AND(ISNUMBER(SEARCH("Uninvolved",'Model output'!V80)),NOT(ISNUMBER(SEARCH("margins involved",'Model output'!V80)))), ISNUMBER(SEARCH("not involved",'Model output'!V80)), ISNUMBER(SEARCH("None",'Model output'!V80)), ISNUMBER(SEARCH("Free",'Model output'!V80)), ISNUMBER(SEARCH("1 mm",'Model output'!V80)), ISNUMBER(SEARCH("0.1 CM",'Model output'!V80)), ISNUMBER(SEARCH("less than 0.2 mm",'Model output'!V80)), ISNUMBER(SEARCH("less than 0.5 mm",'Model output'!V80)), ISNUMBER(SEARCH("less than 1.0 mm",'Model output'!V80)), ISNUMBER(SEARCH("noted very close",'Model output'!V80)), ISNUMBER(SEARCH("abut",'Model output'!V80)), ISNUMBER(SEARCH("not mentioned",'Model output'!V80)), ISNUMBER(SEARCH("Cannot be assessed",'Model output'!V80)), ISNUMBER(SEARCH("Lymphocyte invasion - present",'Model output'!V80)), ISNUMBER(SEARCH("capsule",'Model output'!V80))), "negative", "positive")</f>
        <v>positive</v>
      </c>
      <c r="AE81" s="28" t="str" cm="1">
        <f t="array" ref="AE81">IF(OR(AC81="positive",Z81="positive",AND(OR(ISNUMBER(SEARCH("Follicular carcinoma",N81)),ISNUMBER(SEARCH("Follicular thyroid carcinoma",N81))),V81="extensive"),AND(AND(ISNUMBER(J81),J81&gt;0),AND(ISNUMBER(M81),M81&gt;3)),OR(H81="positive",AH81=1)),"high",IF(OR(ISNUMBER(SEARCH("lateral",G81,1)),ISNUMBER(SEARCH("positive",Y81,1)),ISNUMBER(SEARCH("tall",O81,1)),ISNUMBER(SEARCH("hobnail",O81,1)),ISNUMBER(SEARCH("cribriform",O81,1)),ISNUMBER(SEARCH("diffuse",O81,1)),ISNUMBER(SEARCH("columnar",O81,1)),ISNUMBER(SEARCH("solid",O81,1)),ISNUMBER(SEARCH("tall",N81,1)),ISNUMBER(SEARCH("hobnail",N81,1)),ISNUMBER(SEARCH("cribriform",N81,1)),ISNUMBER(SEARCH("diffuse",N81,1)),ISNUMBER(SEARCH("columnar",N81,1)),ISNUMBER(SEARCH("solid",N81,1)),AND(ISNUMBER(SEARCH("papillary",N81,1)),S81="positive"),AND(AND(ISNUMBER(J81),J81&gt;=5),M81=""),AND(AND(ISNUMBER(J81),J81&gt;=5),AND(ISNUMBER(M81),M81&gt;=1)),AND(ISNUMBER(SERACH("papillary",N81)),OR(Y81="positive",Z81="positive"), ISNUMBER(SEARCH("BRAF",AB81)))),"intermediate","low"))</f>
        <v>high</v>
      </c>
      <c r="AF81" s="29" t="str">
        <f t="shared" si="14"/>
        <v>2</v>
      </c>
      <c r="AG81" s="29" t="str">
        <f t="shared" si="15"/>
        <v>1b</v>
      </c>
      <c r="AH81" s="29" t="str">
        <f t="shared" si="23"/>
        <v>0</v>
      </c>
      <c r="AI81" s="35" t="str">
        <f t="shared" si="24"/>
        <v>I</v>
      </c>
      <c r="AJ81" s="32" t="s">
        <v>711</v>
      </c>
      <c r="AK81" s="34" t="s">
        <v>935</v>
      </c>
      <c r="AL81" s="34" t="s">
        <v>617</v>
      </c>
      <c r="AM81" s="34" t="s">
        <v>936</v>
      </c>
      <c r="AN81" s="34" t="s">
        <v>66</v>
      </c>
      <c r="AO81" s="32">
        <f t="shared" si="16"/>
        <v>1</v>
      </c>
      <c r="AP81" s="34">
        <f t="shared" si="17"/>
        <v>1</v>
      </c>
      <c r="AQ81" s="34">
        <f t="shared" si="18"/>
        <v>0</v>
      </c>
      <c r="AR81" s="34">
        <f t="shared" si="19"/>
        <v>1</v>
      </c>
      <c r="AS81" s="35">
        <f t="shared" si="20"/>
        <v>1</v>
      </c>
    </row>
    <row r="82" spans="1:45">
      <c r="A82" t="str">
        <f>'Model output'!A81</f>
        <v>TCGA-DJ-A2Q8</v>
      </c>
      <c r="B82" s="26">
        <v>47</v>
      </c>
      <c r="C82" s="1" t="str">
        <f>IF(OR(ISNUMBER(SEARCH("0",'Model output'!D81)), ISNUMBER(SEARCH("1",'Model output'!D81)), ISNUMBER(SEARCH("1a",'Model output'!D81)), ISNUMBER(SEARCH("1b",'Model output'!D81)), ISNUMBER(SEARCH("2",'Model output'!D81)), ISNUMBER(SEARCH("3",'Model output'!D81)), ISNUMBER(SEARCH("4a",'Model output'!D81)), ISNUMBER(SEARCH("4b",'Model output'!D81))), IF(ISNUMBER(SEARCH("pT",'Model output'!D81)),IF(OR(ISNUMBER(SEARCH("a",'Model output'!D81)),ISNUMBER(SEARCH("b",'Model output'!D81))),MID(SUBSTITUTE('Model output'!D81," ",""),SEARCH("pT",'Model output'!D81)+2,2),MID(SUBSTITUTE('Model output'!D81," ",""),SEARCH("pT",'Model output'!D81)+2,1)),IF(ISNUMBER(SEARCH("T",'Model output'!D81)),IF(OR(ISNUMBER(SEARCH("a",'Model output'!D81)),ISNUMBER(SEARCH("b",'Model output'!D81))),MID(SUBSTITUTE('Model output'!D81," ",""),SEARCH("T",'Model output'!D81)+1,2),MID(SUBSTITUTE('Model output'!D81," ",""),SEARCH("T",'Model output'!D81)+1,1)),SUBSTITUTE('Model output'!D81," ",""))),"")</f>
        <v>1</v>
      </c>
      <c r="D82" s="1" t="str">
        <f>IF(ISNUMBER(SEARCH("lymph node",'Model output'!E81)),"1", IF(AND('Model output'!E81&lt;&gt;"",ISNUMBER('Model output'!E81),'Model output'!E81&gt;0),"1",IF(OR(ISNUMBER(SEARCH("0",'Model output'!E81)), ISNUMBER(SEARCH("1",'Model output'!E81)), ISNUMBER(SEARCH("1a",'Model output'!E81)), ISNUMBER(SEARCH("1b",'Model output'!E81)), ISNUMBER(SEARCH("X",'Model output'!E81))), IF(ISNUMBER(SEARCH("pN",'Model output'!E81)),IF(OR(ISNUMBER(SEARCH("a",'Model output'!E81)),ISNUMBER(SEARCH("b",'Model output'!E81))),MID(SUBSTITUTE('Model output'!E81," ",""),SEARCH("pN",'Model output'!E81)+2,2),MID(SUBSTITUTE('Model output'!E81," ",""),SEARCH("pN",'Model output'!E81)+2,1)),IF(ISNUMBER(SEARCH("N",'Model output'!E81)),IF(OR(ISNUMBER(SEARCH("a",'Model output'!E81)),ISNUMBER(SEARCH("b",'Model output'!E81))),MID(SUBSTITUTE('Model output'!E81," ",""),SEARCH("N",'Model output'!E81)+1,2),MID(SUBSTITUTE('Model output'!E81," ",""),SEARCH("N",'Model output'!E81)+1,1)),SUBSTITUTE('Model output'!E81," ",""))),"")))</f>
        <v>0</v>
      </c>
      <c r="E82" s="1" t="str">
        <f>IF(OR(ISNUMBER(SEARCH("Not applicable",'Model output'!F81)), ISNUMBER(SEARCH("N/A",'Model output'!F81))),"0",IF(OR(ISNUMBER(SEARCH("0",'Model output'!F81)), ISNUMBER(SEARCH("1",'Model output'!F81)), ISNUMBER(SEARCH("X",'Model output'!F81))), IF(ISNUMBER(SEARCH("pM",'Model output'!F81)),MID(SUBSTITUTE('Model output'!F81," ",""),SEARCH("pM",'Model output'!F81)+2,1),IF(ISNUMBER(SEARCH("M",'Model output'!F81)),MID(SUBSTITUTE('Model output'!F81," ",""),SEARCH("M",'Model output'!F81)+1,1),SUBSTITUTE('Model output'!F81," ",""))),""))</f>
        <v>0</v>
      </c>
      <c r="F82" t="str">
        <f t="shared" si="21"/>
        <v>negative</v>
      </c>
      <c r="G82" t="str">
        <f>IF(OR('Model output'!G81="",AND(ISNUMBER('Model output'!J81),'Model output'!J81&lt;1)),"",IF(OR(ISNUMBER(SEARCH("lateral",'Model output'!G81)),ISNUMBER(SEARCH("cervical",'Model output'!G81)),ISNUMBER(SEARCH("jugular",'Model output'!G81)),ISNUMBER(SEARCH("left neck",'Model output'!G81)),ISNUMBER(SEARCH("left anterior neck",'Model output'!G81)),ISNUMBER(SEARCH("left posterior neck",'Model output'!G81)),ISNUMBER(SEARCH("right neck",'Model output'!G81)),ISNUMBER(SEARCH("right anterior neck",'Model output'!G81)),ISNUMBER(SEARCH("right posterior neck",'Model output'!G81)),AND(ISNUMBER(SEARCH("level",'Model output'!G81)),OR(,ISNUMBER(SEARCH("II",'Model output'!G81)),ISNUMBER(SEARCH("two",'Model output'!G81)),AND(ISNUMBER(SEARCH("2",'Model output'!G81)),NOT(ISNUMBER(SEARCH("1 of 2",'Model output'!G81)))),ISNUMBER(SEARCH("III",'Model output'!G81)),AND(ISNUMBER(SEARCH("three",'Model output'!G81)),NOT(ISNUMBER(SEARCH("#3 (three)",'Model output'!G81)))),AND(ISNUMBER(SEARCH("3",'Model output'!G81)),NOT(ISNUMBER(SEARCH("#3 (three)",'Model output'!G81)))),ISNUMBER(SEARCH("IV",'Model output'!G81)),ISNUMBER(SEARCH("four",'Model output'!G81)),ISNUMBER(SEARCH("4",'Model output'!G81)),ISNUMBER(SEARCH("V ",'Model output'!G81)),ISNUMBER(SEARCH("five",'Model output'!G81)),ISNUMBER(SEARCH("5",'Model output'!G81))))), "lateral", "central"))</f>
        <v/>
      </c>
      <c r="H82" t="str">
        <f>IF('Model output'!H81="","negative",IF(OR(ISNUMBER(SEARCH("lymph node",'Model output'!H81)),ISNUMBER(SEARCH("gland",'Model output'!H81)),ISNUMBER(SEARCH("lobe",'Model output'!H81)),ISNUMBER(SEARCH("isthmus",'Model output'!H81)),ISNUMBER(SEARCH("mediastinum",'Model output'!H81)),ISNUMBER(SEARCH("Not mentioned",'Model output'!H81)), ISNUMBER(SEARCH("Not applicable",'Model output'!H81)), ISNUMBER(SEARCH("paratracheal",'Model output'!H81)),ISNUMBER(SEARCH("fibroadipose tissue",'Model output'!H81)),ISNUMBER(SEARCH("thyroid node",'Model output'!H81)),ISNUMBER(SEARCH("skeletal muscle",'Model output'!H81)),ISNUMBER(SEARCH("right",'Model output'!H81)),ISNUMBER(SEARCH("left",'Model output'!H81)),ISNUMBER(SEARCH("Not specified",'Model output'!H81)),ISNUMBER(SEARCH("N/A",'Model output'!H81))),"negative","positive"))</f>
        <v>negative</v>
      </c>
      <c r="I82">
        <f>IF(OR('Model output'!I81="",'Model output'!I81="Not answered",'Model output'!I81="Not mentioned"),"",IF(ISNUMBER('Model output'!I81),'Model output'!I81,1))</f>
        <v>1</v>
      </c>
      <c r="J82">
        <f>IF(OR('Model output'!J81="",'Model output'!J81="Not answered",'Model output'!J81="Not mentioned"),"",IF(AND(ISNUMBER('Model output'!J81),'Model output'!J81&lt;=I82),'Model output'!J81,IF(AND(ISNUMBER('Model output'!J81), 'Model output'!J81&gt;=DATE(2024,1,1)), MIN(DAY('Model output'!J81), MONTH('Model output'!J81), YEAR('Model output'!J81)), IF(ISNUMBER(SEARCH("0/",'Model output'!J81)),0,IF(ISNUMBER(SEARCH("/",'Model output'!J81)), VALUE(LEFT('Model output'!J81, SEARCH("/",'Model output'!J81)-1)),1)))))</f>
        <v>0</v>
      </c>
      <c r="K82" t="str" cm="1">
        <f t="array" ref="K82">IF(COUNT(FIND({0,1,2,3,4,5,6,7,8,9},'Model output'!K81))&gt;0,'Model output'!K81,"")</f>
        <v/>
      </c>
      <c r="L82" s="8" t="str">
        <f t="shared" si="13"/>
        <v/>
      </c>
      <c r="M82" t="str" cm="1">
        <f t="array" ref="M82">IF(L82="","",IF(ISNUMBER(SEARCH("cm",L82)),MAX(VALUE(SUBSTITUTE(_xlfn.FILTERXML("&lt;t&gt;&lt;s&gt;"&amp;SUBSTITUTE(L82,",","&lt;/s&gt;&lt;s&gt;")&amp;"&lt;/s&gt;&lt;/t&gt;","//s"),"cm",""))),MAX(VALUE(SUBSTITUTE(_xlfn.FILTERXML("&lt;t&gt;&lt;s&gt;"&amp;SUBSTITUTE(L82,",","&lt;/s&gt;&lt;s&gt;")&amp;"&lt;/s&gt;&lt;/t&gt;","//s"),"mm","")))/10))</f>
        <v/>
      </c>
      <c r="N82" t="str">
        <f>IF('Model output'!L81="","",'Model output'!L81)</f>
        <v>Papillary</v>
      </c>
      <c r="O82" t="str">
        <f>IF('Model output'!M81="","",'Model output'!M81)</f>
        <v/>
      </c>
      <c r="P82" t="str">
        <f>IF('Model output'!N81="","",'Model output'!N81)</f>
        <v>0.9 cm</v>
      </c>
      <c r="Q82" t="str">
        <f t="shared" si="22"/>
        <v>0.9cm</v>
      </c>
      <c r="R82" cm="1">
        <f t="array" ref="R82">IF(Q82="","",IF(ISNUMBER(SEARCH("cm",Q82)),MAX(VALUE(SUBSTITUTE(_xlfn.FILTERXML("&lt;t&gt;&lt;s&gt;"&amp;SUBSTITUTE(Q82,",","&lt;/s&gt;&lt;s&gt;")&amp;"&lt;/s&gt;&lt;/t&gt;","//s"),"cm",""))),MAX(VALUE(SUBSTITUTE(_xlfn.FILTERXML("&lt;t&gt;&lt;s&gt;"&amp;SUBSTITUTE(Q82,",","&lt;/s&gt;&lt;s&gt;")&amp;"&lt;/s&gt;&lt;/t&gt;","//s"),"mm","")))/10))</f>
        <v>0.9</v>
      </c>
      <c r="S82" t="str">
        <f>IF(OR('Model output'!P81="",ISNUMBER(SEARCH("Not identified", 'Model output'!P81)),ISNUMBER(SEARCH("Absent",'Model output'!P81)),AND(ISNUMBER(SEARCH("No",'Model output'!P81)),NOT(ISNUMBER(SEARCH("diagnostic",'Model output'!P81)))),ISNUMBER(SEARCH("Negative",'Model output'!P81))),"negative","positive")</f>
        <v>negative</v>
      </c>
      <c r="T82">
        <f>IF('Model output'!O81="","",'Model output'!O81)</f>
        <v>1</v>
      </c>
      <c r="U82" t="str">
        <f>IF('Model output'!Q81&lt;&gt;"",'Model output'!Q81,IF('Classification result'!S82="positive",IF(ISNUMBER(SEARCH("single",'Model output'!P81)),1,IF(OR(ISNUMBER(SEARCH("&lt;4",'Model output'!P81)),ISNUMBER(SEARCH("&lt; 4",'Model output'!P81)),ISNUMBER(SEARCH("less than 4",'Model output'!P81))),"&lt;4",IF(OR(ISNUMBER(SEARCH("&gt;4",'Model output'!P81)),ISNUMBER(SEARCH("&gt; 4",'Model output'!P81)),ISNUMBER(SEARCH("4 or more",'Model output'!P81))),"&gt;4",""))), ""))</f>
        <v/>
      </c>
      <c r="V82" t="str">
        <f>IF(S82="negative","",IF(OR(ISNUMBER(SEARCH("Focal",'Model output'!P81)),'Classification result'!U82&lt;4,ISNUMBER(SEARCH("Focal",'Classification result'!U82)),ISNUMBER(SEARCH("&lt;4",'Classification result'!U82)),ISNUMBER(SEARCH("&lt; 4",'Classification result'!U82))),"minimal", IF(OR(ISNUMBER(SEARCH("Extensive",'Model output'!P81)),ISNUMBER(SEARCH("Extensive",'Classification result'!U82)),ISNUMBER(SEARCH("&gt;4",'Classification result'!U82)),ISNUMBER(SEARCH("&gt; 4",'Classification result'!U82)),ISNUMBER(SEARCH("4 or more",'Classification result'!U82))),"extensive","")))</f>
        <v/>
      </c>
      <c r="W82" t="str">
        <f>IF(OR('Model output'!R81="",ISNUMBER(SEARCH("Not identified", 'Model output'!R81)),ISNUMBER(SEARCH("Absent",'Model output'!R81)),ISNUMBER(SEARCH("No",'Model output'!R81)),ISNUMBER(SEARCH("Negative",'Model output'!R81)),ISNUMBER(SEARCH("None seen",'Model output'!R81)),ISNUMBER(SEARCH("Free",'Model output'!R81)),ISNUMBER(SEARCH("Cannot be assessed",'Model output'!R81))),"negative","positive")</f>
        <v>positive</v>
      </c>
      <c r="X82" s="15" t="str">
        <f>IF('Model output'!S81="","",'Model output'!S81)</f>
        <v>Not identified</v>
      </c>
      <c r="Y82" t="str">
        <f>IF(OR('Model output'!S81="",ISNUMBER(SEARCH("Absent",'Model output'!S81)),ISNUMBER(SEARCH("Not identified",'Model output'!S81)),AND(ISNUMBER(SEARCH("No",'Model output'!S81)),NOT(ISNUMBER(SEARCH("carcinoma",'Model output'!S81)))),ISNUMBER(SEARCH("confined to the thyroid",'Model output'!S81)),ISNUMBER(SEARCH("negative",'Model output'!S81))),"negative",IF(Z82="positive","gETE", "positive"))</f>
        <v>negative</v>
      </c>
      <c r="Z82" t="str">
        <f>IF(OR('Model output'!S81="",ISNUMBER(SEARCH("Absent",'Model output'!S81)),ISNUMBER(SEARCH("Not identified",'Model output'!S81)),ISNUMBER(SEARCH("No",'Model output'!S81)),ISNUMBER(SEARCH("Minimal",'Model output'!S81)),ISNUMBER(SEARCH("negative",'Model output'!S81))),"negative",IF(OR(ISNUMBER(SEARCH("extensive",X82)),ISNUMBER(SEARCH("skeletal muscle",X82)),ISNUMBER(SEARCH("larynx",X82)),ISNUMBER(SEARCH("trachea",X82)),ISNUMBER(SEARCH("esophagus",X82)),ISNUMBER(SEARCH("recurrent laryngeal nerve",X82))),"positive","negative"))</f>
        <v>negative</v>
      </c>
      <c r="AA82" t="str">
        <f>IF('Model output'!T81="","",IF('Model output'!T81="Not mentioned", "No", "Yes"))</f>
        <v/>
      </c>
      <c r="AB82" t="str">
        <f>IF(AA82&lt;&gt;"Yes","",IF(OR('Model output'!U81="",ISNUMBER(SEARCH("Not identified",'Model output'!U81))),"",'Model output'!U81))</f>
        <v/>
      </c>
      <c r="AC82" s="1" t="str">
        <f>IF(OR('Model output'!V81="", 'Model output'!V81="No", AND(ISERROR(SEARCH("Positive",'Model output'!V81)), ISNUMBER(SEARCH("Negative",'Model output'!V81))), AND(ISNUMBER(SEARCH("Uninvolved",'Model output'!V81)),NOT(ISNUMBER(SEARCH("margins involved",'Model output'!V81)))), ISNUMBER(SEARCH("not involved",'Model output'!V81)), ISNUMBER(SEARCH("None",'Model output'!V81)), ISNUMBER(SEARCH("Free",'Model output'!V81)), ISNUMBER(SEARCH("1 mm",'Model output'!V81)), ISNUMBER(SEARCH("0.1 CM",'Model output'!V81)), ISNUMBER(SEARCH("less than 0.2 mm",'Model output'!V81)), ISNUMBER(SEARCH("less than 0.5 mm",'Model output'!V81)), ISNUMBER(SEARCH("less than 1.0 mm",'Model output'!V81)), ISNUMBER(SEARCH("noted very close",'Model output'!V81)), ISNUMBER(SEARCH("abut",'Model output'!V81)), ISNUMBER(SEARCH("not mentioned",'Model output'!V81)), ISNUMBER(SEARCH("Cannot be assessed",'Model output'!V81)), ISNUMBER(SEARCH("Lymphocyte invasion - present",'Model output'!V81)), ISNUMBER(SEARCH("capsule",'Model output'!V81))), "negative", "positive")</f>
        <v>negative</v>
      </c>
      <c r="AE82" s="28" t="str" cm="1">
        <f t="array" aca="1" ref="AE82" ca="1">IF(OR(AC82="positive",Z82="positive",AND(OR(ISNUMBER(SEARCH("Follicular carcinoma",N82)),ISNUMBER(SEARCH("Follicular thyroid carcinoma",N82))),V82="extensive"),AND(AND(ISNUMBER(J82),J82&gt;0),AND(ISNUMBER(M82),M82&gt;3)),OR(H82="positive",AH82=1)),"high",IF(OR(ISNUMBER(SEARCH("lateral",G82,1)),ISNUMBER(SEARCH("positive",Y82,1)),ISNUMBER(SEARCH("tall",O82,1)),ISNUMBER(SEARCH("hobnail",O82,1)),ISNUMBER(SEARCH("cribriform",O82,1)),ISNUMBER(SEARCH("diffuse",O82,1)),ISNUMBER(SEARCH("columnar",O82,1)),ISNUMBER(SEARCH("solid",O82,1)),ISNUMBER(SEARCH("tall",N82,1)),ISNUMBER(SEARCH("hobnail",N82,1)),ISNUMBER(SEARCH("cribriform",N82,1)),ISNUMBER(SEARCH("diffuse",N82,1)),ISNUMBER(SEARCH("columnar",N82,1)),ISNUMBER(SEARCH("solid",N82,1)),AND(ISNUMBER(SEARCH("papillary",N82,1)),S82="positive"),AND(AND(ISNUMBER(J82),J82&gt;=5),M82=""),AND(AND(ISNUMBER(J82),J82&gt;=5),AND(ISNUMBER(M82),M82&gt;=1)),AND(ISNUMBER(SERACH("papillary",N82)),OR(Y82="positive",Z82="positive"), ISNUMBER(SEARCH("BRAF",AB82)))),"intermediate","low"))</f>
        <v>low</v>
      </c>
      <c r="AF82" s="29" t="str">
        <f t="shared" si="14"/>
        <v>1a</v>
      </c>
      <c r="AG82" s="29" t="str">
        <f t="shared" si="15"/>
        <v>0</v>
      </c>
      <c r="AH82" s="29" t="str">
        <f t="shared" si="23"/>
        <v>0</v>
      </c>
      <c r="AI82" s="35" t="str">
        <f t="shared" si="24"/>
        <v>I</v>
      </c>
      <c r="AJ82" s="32" t="s">
        <v>713</v>
      </c>
      <c r="AK82" s="34" t="s">
        <v>617</v>
      </c>
      <c r="AL82" s="34" t="s">
        <v>933</v>
      </c>
      <c r="AM82" s="34" t="s">
        <v>936</v>
      </c>
      <c r="AN82" s="34" t="s">
        <v>66</v>
      </c>
      <c r="AO82" s="32">
        <f t="shared" ca="1" si="16"/>
        <v>1</v>
      </c>
      <c r="AP82" s="34">
        <f t="shared" si="17"/>
        <v>1</v>
      </c>
      <c r="AQ82" s="34">
        <f t="shared" si="18"/>
        <v>1</v>
      </c>
      <c r="AR82" s="34">
        <f t="shared" si="19"/>
        <v>1</v>
      </c>
      <c r="AS82" s="35">
        <f t="shared" si="20"/>
        <v>1</v>
      </c>
    </row>
    <row r="83" spans="1:45">
      <c r="A83" t="str">
        <f>'Model output'!A82</f>
        <v>TCGA-DJ-A2QA</v>
      </c>
      <c r="B83" s="26">
        <v>56</v>
      </c>
      <c r="C83" s="1" t="str">
        <f>IF(OR(ISNUMBER(SEARCH("0",'Model output'!D82)), ISNUMBER(SEARCH("1",'Model output'!D82)), ISNUMBER(SEARCH("1a",'Model output'!D82)), ISNUMBER(SEARCH("1b",'Model output'!D82)), ISNUMBER(SEARCH("2",'Model output'!D82)), ISNUMBER(SEARCH("3",'Model output'!D82)), ISNUMBER(SEARCH("4a",'Model output'!D82)), ISNUMBER(SEARCH("4b",'Model output'!D82))), IF(ISNUMBER(SEARCH("pT",'Model output'!D82)),IF(OR(ISNUMBER(SEARCH("a",'Model output'!D82)),ISNUMBER(SEARCH("b",'Model output'!D82))),MID(SUBSTITUTE('Model output'!D82," ",""),SEARCH("pT",'Model output'!D82)+2,2),MID(SUBSTITUTE('Model output'!D82," ",""),SEARCH("pT",'Model output'!D82)+2,1)),IF(ISNUMBER(SEARCH("T",'Model output'!D82)),IF(OR(ISNUMBER(SEARCH("a",'Model output'!D82)),ISNUMBER(SEARCH("b",'Model output'!D82))),MID(SUBSTITUTE('Model output'!D82," ",""),SEARCH("T",'Model output'!D82)+1,2),MID(SUBSTITUTE('Model output'!D82," ",""),SEARCH("T",'Model output'!D82)+1,1)),SUBSTITUTE('Model output'!D82," ",""))),"")</f>
        <v>1</v>
      </c>
      <c r="D83" s="1" t="str">
        <f>IF(ISNUMBER(SEARCH("lymph node",'Model output'!E82)),"1", IF(AND('Model output'!E82&lt;&gt;"",ISNUMBER('Model output'!E82),'Model output'!E82&gt;0),"1",IF(OR(ISNUMBER(SEARCH("0",'Model output'!E82)), ISNUMBER(SEARCH("1",'Model output'!E82)), ISNUMBER(SEARCH("1a",'Model output'!E82)), ISNUMBER(SEARCH("1b",'Model output'!E82)), ISNUMBER(SEARCH("X",'Model output'!E82))), IF(ISNUMBER(SEARCH("pN",'Model output'!E82)),IF(OR(ISNUMBER(SEARCH("a",'Model output'!E82)),ISNUMBER(SEARCH("b",'Model output'!E82))),MID(SUBSTITUTE('Model output'!E82," ",""),SEARCH("pN",'Model output'!E82)+2,2),MID(SUBSTITUTE('Model output'!E82," ",""),SEARCH("pN",'Model output'!E82)+2,1)),IF(ISNUMBER(SEARCH("N",'Model output'!E82)),IF(OR(ISNUMBER(SEARCH("a",'Model output'!E82)),ISNUMBER(SEARCH("b",'Model output'!E82))),MID(SUBSTITUTE('Model output'!E82," ",""),SEARCH("N",'Model output'!E82)+1,2),MID(SUBSTITUTE('Model output'!E82," ",""),SEARCH("N",'Model output'!E82)+1,1)),SUBSTITUTE('Model output'!E82," ",""))),"")))</f>
        <v>0</v>
      </c>
      <c r="E83" s="1" t="str">
        <f>IF(OR(ISNUMBER(SEARCH("Not applicable",'Model output'!F82)), ISNUMBER(SEARCH("N/A",'Model output'!F82))),"0",IF(OR(ISNUMBER(SEARCH("0",'Model output'!F82)), ISNUMBER(SEARCH("1",'Model output'!F82)), ISNUMBER(SEARCH("X",'Model output'!F82))), IF(ISNUMBER(SEARCH("pM",'Model output'!F82)),MID(SUBSTITUTE('Model output'!F82," ",""),SEARCH("pM",'Model output'!F82)+2,1),IF(ISNUMBER(SEARCH("M",'Model output'!F82)),MID(SUBSTITUTE('Model output'!F82," ",""),SEARCH("M",'Model output'!F82)+1,1),SUBSTITUTE('Model output'!F82," ",""))),""))</f>
        <v>0</v>
      </c>
      <c r="F83" t="str">
        <f t="shared" si="21"/>
        <v>negative</v>
      </c>
      <c r="G83" t="str">
        <f>IF(OR('Model output'!G82="",AND(ISNUMBER('Model output'!J82),'Model output'!J82&lt;1)),"",IF(OR(ISNUMBER(SEARCH("lateral",'Model output'!G82)),ISNUMBER(SEARCH("cervical",'Model output'!G82)),ISNUMBER(SEARCH("jugular",'Model output'!G82)),ISNUMBER(SEARCH("left neck",'Model output'!G82)),ISNUMBER(SEARCH("left anterior neck",'Model output'!G82)),ISNUMBER(SEARCH("left posterior neck",'Model output'!G82)),ISNUMBER(SEARCH("right neck",'Model output'!G82)),ISNUMBER(SEARCH("right anterior neck",'Model output'!G82)),ISNUMBER(SEARCH("right posterior neck",'Model output'!G82)),AND(ISNUMBER(SEARCH("level",'Model output'!G82)),OR(,ISNUMBER(SEARCH("II",'Model output'!G82)),ISNUMBER(SEARCH("two",'Model output'!G82)),AND(ISNUMBER(SEARCH("2",'Model output'!G82)),NOT(ISNUMBER(SEARCH("1 of 2",'Model output'!G82)))),ISNUMBER(SEARCH("III",'Model output'!G82)),AND(ISNUMBER(SEARCH("three",'Model output'!G82)),NOT(ISNUMBER(SEARCH("#3 (three)",'Model output'!G82)))),AND(ISNUMBER(SEARCH("3",'Model output'!G82)),NOT(ISNUMBER(SEARCH("#3 (three)",'Model output'!G82)))),ISNUMBER(SEARCH("IV",'Model output'!G82)),ISNUMBER(SEARCH("four",'Model output'!G82)),ISNUMBER(SEARCH("4",'Model output'!G82)),ISNUMBER(SEARCH("V ",'Model output'!G82)),ISNUMBER(SEARCH("five",'Model output'!G82)),ISNUMBER(SEARCH("5",'Model output'!G82))))), "lateral", "central"))</f>
        <v/>
      </c>
      <c r="H83" t="str">
        <f>IF('Model output'!H82="","negative",IF(OR(ISNUMBER(SEARCH("lymph node",'Model output'!H82)),ISNUMBER(SEARCH("gland",'Model output'!H82)),ISNUMBER(SEARCH("lobe",'Model output'!H82)),ISNUMBER(SEARCH("isthmus",'Model output'!H82)),ISNUMBER(SEARCH("mediastinum",'Model output'!H82)),ISNUMBER(SEARCH("Not mentioned",'Model output'!H82)), ISNUMBER(SEARCH("Not applicable",'Model output'!H82)), ISNUMBER(SEARCH("paratracheal",'Model output'!H82)),ISNUMBER(SEARCH("fibroadipose tissue",'Model output'!H82)),ISNUMBER(SEARCH("thyroid node",'Model output'!H82)),ISNUMBER(SEARCH("skeletal muscle",'Model output'!H82)),ISNUMBER(SEARCH("right",'Model output'!H82)),ISNUMBER(SEARCH("left",'Model output'!H82)),ISNUMBER(SEARCH("Not specified",'Model output'!H82)),ISNUMBER(SEARCH("N/A",'Model output'!H82))),"negative","positive"))</f>
        <v>negative</v>
      </c>
      <c r="I83">
        <f>IF(OR('Model output'!I82="",'Model output'!I82="Not answered",'Model output'!I82="Not mentioned"),"",IF(ISNUMBER('Model output'!I82),'Model output'!I82,1))</f>
        <v>1</v>
      </c>
      <c r="J83">
        <f>IF(OR('Model output'!J82="",'Model output'!J82="Not answered",'Model output'!J82="Not mentioned"),"",IF(AND(ISNUMBER('Model output'!J82),'Model output'!J82&lt;=I83),'Model output'!J82,IF(AND(ISNUMBER('Model output'!J82), 'Model output'!J82&gt;=DATE(2024,1,1)), MIN(DAY('Model output'!J82), MONTH('Model output'!J82), YEAR('Model output'!J82)), IF(ISNUMBER(SEARCH("0/",'Model output'!J82)),0,IF(ISNUMBER(SEARCH("/",'Model output'!J82)), VALUE(LEFT('Model output'!J82, SEARCH("/",'Model output'!J82)-1)),1)))))</f>
        <v>0</v>
      </c>
      <c r="K83" t="str" cm="1">
        <f t="array" ref="K83">IF(COUNT(FIND({0,1,2,3,4,5,6,7,8,9},'Model output'!K82))&gt;0,'Model output'!K82,"")</f>
        <v/>
      </c>
      <c r="L83" s="8" t="str">
        <f t="shared" si="13"/>
        <v/>
      </c>
      <c r="M83" t="str" cm="1">
        <f t="array" ref="M83">IF(L83="","",IF(ISNUMBER(SEARCH("cm",L83)),MAX(VALUE(SUBSTITUTE(_xlfn.FILTERXML("&lt;t&gt;&lt;s&gt;"&amp;SUBSTITUTE(L83,",","&lt;/s&gt;&lt;s&gt;")&amp;"&lt;/s&gt;&lt;/t&gt;","//s"),"cm",""))),MAX(VALUE(SUBSTITUTE(_xlfn.FILTERXML("&lt;t&gt;&lt;s&gt;"&amp;SUBSTITUTE(L83,",","&lt;/s&gt;&lt;s&gt;")&amp;"&lt;/s&gt;&lt;/t&gt;","//s"),"mm","")))/10))</f>
        <v/>
      </c>
      <c r="N83" t="str">
        <f>IF('Model output'!L82="","",'Model output'!L82)</f>
        <v>papillary</v>
      </c>
      <c r="O83" t="str">
        <f>IF('Model output'!M82="","",'Model output'!M82)</f>
        <v>follicular variant, infiltrative</v>
      </c>
      <c r="P83" t="str">
        <f>IF('Model output'!N82="","",'Model output'!N82)</f>
        <v>1.3 cm</v>
      </c>
      <c r="Q83" t="str">
        <f t="shared" si="22"/>
        <v>1.3cm</v>
      </c>
      <c r="R83" cm="1">
        <f t="array" ref="R83">IF(Q83="","",IF(ISNUMBER(SEARCH("cm",Q83)),MAX(VALUE(SUBSTITUTE(_xlfn.FILTERXML("&lt;t&gt;&lt;s&gt;"&amp;SUBSTITUTE(Q83,",","&lt;/s&gt;&lt;s&gt;")&amp;"&lt;/s&gt;&lt;/t&gt;","//s"),"cm",""))),MAX(VALUE(SUBSTITUTE(_xlfn.FILTERXML("&lt;t&gt;&lt;s&gt;"&amp;SUBSTITUTE(Q83,",","&lt;/s&gt;&lt;s&gt;")&amp;"&lt;/s&gt;&lt;/t&gt;","//s"),"mm","")))/10))</f>
        <v>1.3</v>
      </c>
      <c r="S83" t="str">
        <f>IF(OR('Model output'!P82="",ISNUMBER(SEARCH("Not identified", 'Model output'!P82)),ISNUMBER(SEARCH("Absent",'Model output'!P82)),AND(ISNUMBER(SEARCH("No",'Model output'!P82)),NOT(ISNUMBER(SEARCH("diagnostic",'Model output'!P82)))),ISNUMBER(SEARCH("Negative",'Model output'!P82))),"negative","positive")</f>
        <v>negative</v>
      </c>
      <c r="T83">
        <f>IF('Model output'!O82="","",'Model output'!O82)</f>
        <v>2</v>
      </c>
      <c r="U83" t="str">
        <f>IF('Model output'!Q82&lt;&gt;"",'Model output'!Q82,IF('Classification result'!S83="positive",IF(ISNUMBER(SEARCH("single",'Model output'!P82)),1,IF(OR(ISNUMBER(SEARCH("&lt;4",'Model output'!P82)),ISNUMBER(SEARCH("&lt; 4",'Model output'!P82)),ISNUMBER(SEARCH("less than 4",'Model output'!P82))),"&lt;4",IF(OR(ISNUMBER(SEARCH("&gt;4",'Model output'!P82)),ISNUMBER(SEARCH("&gt; 4",'Model output'!P82)),ISNUMBER(SEARCH("4 or more",'Model output'!P82))),"&gt;4",""))), ""))</f>
        <v/>
      </c>
      <c r="V83" t="str">
        <f>IF(S83="negative","",IF(OR(ISNUMBER(SEARCH("Focal",'Model output'!P82)),'Classification result'!U83&lt;4,ISNUMBER(SEARCH("Focal",'Classification result'!U83)),ISNUMBER(SEARCH("&lt;4",'Classification result'!U83)),ISNUMBER(SEARCH("&lt; 4",'Classification result'!U83))),"minimal", IF(OR(ISNUMBER(SEARCH("Extensive",'Model output'!P82)),ISNUMBER(SEARCH("Extensive",'Classification result'!U83)),ISNUMBER(SEARCH("&gt;4",'Classification result'!U83)),ISNUMBER(SEARCH("&gt; 4",'Classification result'!U83)),ISNUMBER(SEARCH("4 or more",'Classification result'!U83))),"extensive","")))</f>
        <v/>
      </c>
      <c r="W83" t="str">
        <f>IF(OR('Model output'!R82="",ISNUMBER(SEARCH("Not identified", 'Model output'!R82)),ISNUMBER(SEARCH("Absent",'Model output'!R82)),ISNUMBER(SEARCH("No",'Model output'!R82)),ISNUMBER(SEARCH("Negative",'Model output'!R82)),ISNUMBER(SEARCH("None seen",'Model output'!R82)),ISNUMBER(SEARCH("Free",'Model output'!R82)),ISNUMBER(SEARCH("Cannot be assessed",'Model output'!R82))),"negative","positive")</f>
        <v>negative</v>
      </c>
      <c r="X83" s="15" t="str">
        <f>IF('Model output'!S82="","",'Model output'!S82)</f>
        <v>Invades: focally into peril-thyroid fibroadipose tissue</v>
      </c>
      <c r="Y83" t="str">
        <f>IF(OR('Model output'!S82="",ISNUMBER(SEARCH("Absent",'Model output'!S82)),ISNUMBER(SEARCH("Not identified",'Model output'!S82)),AND(ISNUMBER(SEARCH("No",'Model output'!S82)),NOT(ISNUMBER(SEARCH("carcinoma",'Model output'!S82)))),ISNUMBER(SEARCH("confined to the thyroid",'Model output'!S82)),ISNUMBER(SEARCH("negative",'Model output'!S82))),"negative",IF(Z83="positive","gETE", "positive"))</f>
        <v>positive</v>
      </c>
      <c r="Z83" t="str">
        <f>IF(OR('Model output'!S82="",ISNUMBER(SEARCH("Absent",'Model output'!S82)),ISNUMBER(SEARCH("Not identified",'Model output'!S82)),ISNUMBER(SEARCH("No",'Model output'!S82)),ISNUMBER(SEARCH("Minimal",'Model output'!S82)),ISNUMBER(SEARCH("negative",'Model output'!S82))),"negative",IF(OR(ISNUMBER(SEARCH("extensive",X83)),ISNUMBER(SEARCH("skeletal muscle",X83)),ISNUMBER(SEARCH("larynx",X83)),ISNUMBER(SEARCH("trachea",X83)),ISNUMBER(SEARCH("esophagus",X83)),ISNUMBER(SEARCH("recurrent laryngeal nerve",X83))),"positive","negative"))</f>
        <v>negative</v>
      </c>
      <c r="AA83" t="str">
        <f>IF('Model output'!T82="","",IF('Model output'!T82="Not mentioned", "No", "Yes"))</f>
        <v/>
      </c>
      <c r="AB83" t="str">
        <f>IF(AA83&lt;&gt;"Yes","",IF(OR('Model output'!U82="",ISNUMBER(SEARCH("Not identified",'Model output'!U82))),"",'Model output'!U82))</f>
        <v/>
      </c>
      <c r="AC83" s="1" t="str">
        <f>IF(OR('Model output'!V82="", 'Model output'!V82="No", AND(ISERROR(SEARCH("Positive",'Model output'!V82)), ISNUMBER(SEARCH("Negative",'Model output'!V82))), AND(ISNUMBER(SEARCH("Uninvolved",'Model output'!V82)),NOT(ISNUMBER(SEARCH("margins involved",'Model output'!V82)))), ISNUMBER(SEARCH("not involved",'Model output'!V82)), ISNUMBER(SEARCH("None",'Model output'!V82)), ISNUMBER(SEARCH("Free",'Model output'!V82)), ISNUMBER(SEARCH("1 mm",'Model output'!V82)), ISNUMBER(SEARCH("0.1 CM",'Model output'!V82)), ISNUMBER(SEARCH("less than 0.2 mm",'Model output'!V82)), ISNUMBER(SEARCH("less than 0.5 mm",'Model output'!V82)), ISNUMBER(SEARCH("less than 1.0 mm",'Model output'!V82)), ISNUMBER(SEARCH("noted very close",'Model output'!V82)), ISNUMBER(SEARCH("abut",'Model output'!V82)), ISNUMBER(SEARCH("not mentioned",'Model output'!V82)), ISNUMBER(SEARCH("Cannot be assessed",'Model output'!V82)), ISNUMBER(SEARCH("Lymphocyte invasion - present",'Model output'!V82)), ISNUMBER(SEARCH("capsule",'Model output'!V82))), "negative", "positive")</f>
        <v>negative</v>
      </c>
      <c r="AE83" s="28" t="str" cm="1">
        <f t="array" aca="1" ref="AE83" ca="1">IF(OR(AC83="positive",Z83="positive",AND(OR(ISNUMBER(SEARCH("Follicular carcinoma",N83)),ISNUMBER(SEARCH("Follicular thyroid carcinoma",N83))),V83="extensive"),AND(AND(ISNUMBER(J83),J83&gt;0),AND(ISNUMBER(M83),M83&gt;3)),OR(H83="positive",AH83=1)),"high",IF(OR(ISNUMBER(SEARCH("lateral",G83,1)),ISNUMBER(SEARCH("positive",Y83,1)),ISNUMBER(SEARCH("tall",O83,1)),ISNUMBER(SEARCH("hobnail",O83,1)),ISNUMBER(SEARCH("cribriform",O83,1)),ISNUMBER(SEARCH("diffuse",O83,1)),ISNUMBER(SEARCH("columnar",O83,1)),ISNUMBER(SEARCH("solid",O83,1)),ISNUMBER(SEARCH("tall",N83,1)),ISNUMBER(SEARCH("hobnail",N83,1)),ISNUMBER(SEARCH("cribriform",N83,1)),ISNUMBER(SEARCH("diffuse",N83,1)),ISNUMBER(SEARCH("columnar",N83,1)),ISNUMBER(SEARCH("solid",N83,1)),AND(ISNUMBER(SEARCH("papillary",N83,1)),S83="positive"),AND(AND(ISNUMBER(J83),J83&gt;=5),M83=""),AND(AND(ISNUMBER(J83),J83&gt;=5),AND(ISNUMBER(M83),M83&gt;=1)),AND(ISNUMBER(SERACH("papillary",N83)),OR(Y83="positive",Z83="positive"), ISNUMBER(SEARCH("BRAF",AB83)))),"intermediate","low"))</f>
        <v>intermediate</v>
      </c>
      <c r="AF83" s="29" t="str">
        <f t="shared" si="14"/>
        <v>1b</v>
      </c>
      <c r="AG83" s="29" t="str">
        <f t="shared" si="15"/>
        <v>0</v>
      </c>
      <c r="AH83" s="29" t="str">
        <f t="shared" si="23"/>
        <v>0</v>
      </c>
      <c r="AI83" s="35" t="str">
        <f t="shared" si="24"/>
        <v>I</v>
      </c>
      <c r="AJ83" s="32" t="s">
        <v>714</v>
      </c>
      <c r="AK83" s="34" t="s">
        <v>932</v>
      </c>
      <c r="AL83" s="34" t="s">
        <v>933</v>
      </c>
      <c r="AM83" s="34" t="s">
        <v>936</v>
      </c>
      <c r="AN83" s="34" t="s">
        <v>66</v>
      </c>
      <c r="AO83" s="32">
        <f t="shared" ca="1" si="16"/>
        <v>1</v>
      </c>
      <c r="AP83" s="34">
        <f t="shared" si="17"/>
        <v>1</v>
      </c>
      <c r="AQ83" s="34">
        <f t="shared" si="18"/>
        <v>1</v>
      </c>
      <c r="AR83" s="34">
        <f t="shared" si="19"/>
        <v>1</v>
      </c>
      <c r="AS83" s="35">
        <f t="shared" si="20"/>
        <v>1</v>
      </c>
    </row>
    <row r="84" spans="1:45">
      <c r="A84" t="str">
        <f>'Model output'!A83</f>
        <v>TCGA-DJ-A2QB</v>
      </c>
      <c r="B84" s="26">
        <v>53</v>
      </c>
      <c r="C84" s="1" t="str">
        <f>IF(OR(ISNUMBER(SEARCH("0",'Model output'!D83)), ISNUMBER(SEARCH("1",'Model output'!D83)), ISNUMBER(SEARCH("1a",'Model output'!D83)), ISNUMBER(SEARCH("1b",'Model output'!D83)), ISNUMBER(SEARCH("2",'Model output'!D83)), ISNUMBER(SEARCH("3",'Model output'!D83)), ISNUMBER(SEARCH("4a",'Model output'!D83)), ISNUMBER(SEARCH("4b",'Model output'!D83))), IF(ISNUMBER(SEARCH("pT",'Model output'!D83)),IF(OR(ISNUMBER(SEARCH("a",'Model output'!D83)),ISNUMBER(SEARCH("b",'Model output'!D83))),MID(SUBSTITUTE('Model output'!D83," ",""),SEARCH("pT",'Model output'!D83)+2,2),MID(SUBSTITUTE('Model output'!D83," ",""),SEARCH("pT",'Model output'!D83)+2,1)),IF(ISNUMBER(SEARCH("T",'Model output'!D83)),IF(OR(ISNUMBER(SEARCH("a",'Model output'!D83)),ISNUMBER(SEARCH("b",'Model output'!D83))),MID(SUBSTITUTE('Model output'!D83," ",""),SEARCH("T",'Model output'!D83)+1,2),MID(SUBSTITUTE('Model output'!D83," ",""),SEARCH("T",'Model output'!D83)+1,1)),SUBSTITUTE('Model output'!D83," ",""))),"")</f>
        <v/>
      </c>
      <c r="D84" s="1" t="str">
        <f>IF(ISNUMBER(SEARCH("lymph node",'Model output'!E83)),"1", IF(AND('Model output'!E83&lt;&gt;"",ISNUMBER('Model output'!E83),'Model output'!E83&gt;0),"1",IF(OR(ISNUMBER(SEARCH("0",'Model output'!E83)), ISNUMBER(SEARCH("1",'Model output'!E83)), ISNUMBER(SEARCH("1a",'Model output'!E83)), ISNUMBER(SEARCH("1b",'Model output'!E83)), ISNUMBER(SEARCH("X",'Model output'!E83))), IF(ISNUMBER(SEARCH("pN",'Model output'!E83)),IF(OR(ISNUMBER(SEARCH("a",'Model output'!E83)),ISNUMBER(SEARCH("b",'Model output'!E83))),MID(SUBSTITUTE('Model output'!E83," ",""),SEARCH("pN",'Model output'!E83)+2,2),MID(SUBSTITUTE('Model output'!E83," ",""),SEARCH("pN",'Model output'!E83)+2,1)),IF(ISNUMBER(SEARCH("N",'Model output'!E83)),IF(OR(ISNUMBER(SEARCH("a",'Model output'!E83)),ISNUMBER(SEARCH("b",'Model output'!E83))),MID(SUBSTITUTE('Model output'!E83," ",""),SEARCH("N",'Model output'!E83)+1,2),MID(SUBSTITUTE('Model output'!E83," ",""),SEARCH("N",'Model output'!E83)+1,1)),SUBSTITUTE('Model output'!E83," ",""))),"")))</f>
        <v/>
      </c>
      <c r="E84" s="1" t="str">
        <f>IF(OR(ISNUMBER(SEARCH("Not applicable",'Model output'!F83)), ISNUMBER(SEARCH("N/A",'Model output'!F83))),"0",IF(OR(ISNUMBER(SEARCH("0",'Model output'!F83)), ISNUMBER(SEARCH("1",'Model output'!F83)), ISNUMBER(SEARCH("X",'Model output'!F83))), IF(ISNUMBER(SEARCH("pM",'Model output'!F83)),MID(SUBSTITUTE('Model output'!F83," ",""),SEARCH("pM",'Model output'!F83)+2,1),IF(ISNUMBER(SEARCH("M",'Model output'!F83)),MID(SUBSTITUTE('Model output'!F83," ",""),SEARCH("M",'Model output'!F83)+1,1),SUBSTITUTE('Model output'!F83," ",""))),""))</f>
        <v/>
      </c>
      <c r="F84" t="str">
        <f t="shared" si="21"/>
        <v>positive</v>
      </c>
      <c r="G84" t="str">
        <f>IF(OR('Model output'!G83="",AND(ISNUMBER('Model output'!J83),'Model output'!J83&lt;1)),"",IF(OR(ISNUMBER(SEARCH("lateral",'Model output'!G83)),ISNUMBER(SEARCH("cervical",'Model output'!G83)),ISNUMBER(SEARCH("jugular",'Model output'!G83)),ISNUMBER(SEARCH("left neck",'Model output'!G83)),ISNUMBER(SEARCH("left anterior neck",'Model output'!G83)),ISNUMBER(SEARCH("left posterior neck",'Model output'!G83)),ISNUMBER(SEARCH("right neck",'Model output'!G83)),ISNUMBER(SEARCH("right anterior neck",'Model output'!G83)),ISNUMBER(SEARCH("right posterior neck",'Model output'!G83)),AND(ISNUMBER(SEARCH("level",'Model output'!G83)),OR(,ISNUMBER(SEARCH("II",'Model output'!G83)),ISNUMBER(SEARCH("two",'Model output'!G83)),AND(ISNUMBER(SEARCH("2",'Model output'!G83)),NOT(ISNUMBER(SEARCH("1 of 2",'Model output'!G83)))),ISNUMBER(SEARCH("III",'Model output'!G83)),AND(ISNUMBER(SEARCH("three",'Model output'!G83)),NOT(ISNUMBER(SEARCH("#3 (three)",'Model output'!G83)))),AND(ISNUMBER(SEARCH("3",'Model output'!G83)),NOT(ISNUMBER(SEARCH("#3 (three)",'Model output'!G83)))),ISNUMBER(SEARCH("IV",'Model output'!G83)),ISNUMBER(SEARCH("four",'Model output'!G83)),ISNUMBER(SEARCH("4",'Model output'!G83)),ISNUMBER(SEARCH("V ",'Model output'!G83)),ISNUMBER(SEARCH("five",'Model output'!G83)),ISNUMBER(SEARCH("5",'Model output'!G83))))), "lateral", "central"))</f>
        <v/>
      </c>
      <c r="H84" t="str">
        <f>IF('Model output'!H83="","negative",IF(OR(ISNUMBER(SEARCH("lymph node",'Model output'!H83)),ISNUMBER(SEARCH("gland",'Model output'!H83)),ISNUMBER(SEARCH("lobe",'Model output'!H83)),ISNUMBER(SEARCH("isthmus",'Model output'!H83)),ISNUMBER(SEARCH("mediastinum",'Model output'!H83)),ISNUMBER(SEARCH("Not mentioned",'Model output'!H83)), ISNUMBER(SEARCH("Not applicable",'Model output'!H83)), ISNUMBER(SEARCH("paratracheal",'Model output'!H83)),ISNUMBER(SEARCH("fibroadipose tissue",'Model output'!H83)),ISNUMBER(SEARCH("thyroid node",'Model output'!H83)),ISNUMBER(SEARCH("skeletal muscle",'Model output'!H83)),ISNUMBER(SEARCH("right",'Model output'!H83)),ISNUMBER(SEARCH("left",'Model output'!H83)),ISNUMBER(SEARCH("Not specified",'Model output'!H83)),ISNUMBER(SEARCH("N/A",'Model output'!H83))),"negative","positive"))</f>
        <v>negative</v>
      </c>
      <c r="I84">
        <f>IF(OR('Model output'!I83="",'Model output'!I83="Not answered",'Model output'!I83="Not mentioned"),"",IF(ISNUMBER('Model output'!I83),'Model output'!I83,1))</f>
        <v>12</v>
      </c>
      <c r="J84">
        <f>IF(OR('Model output'!J83="",'Model output'!J83="Not answered",'Model output'!J83="Not mentioned"),"",IF(AND(ISNUMBER('Model output'!J83),'Model output'!J83&lt;=I84),'Model output'!J83,IF(AND(ISNUMBER('Model output'!J83), 'Model output'!J83&gt;=DATE(2024,1,1)), MIN(DAY('Model output'!J83), MONTH('Model output'!J83), YEAR('Model output'!J83)), IF(ISNUMBER(SEARCH("0/",'Model output'!J83)),0,IF(ISNUMBER(SEARCH("/",'Model output'!J83)), VALUE(LEFT('Model output'!J83, SEARCH("/",'Model output'!J83)-1)),1)))))</f>
        <v>1</v>
      </c>
      <c r="K84" t="str" cm="1">
        <f t="array" ref="K84">IF(COUNT(FIND({0,1,2,3,4,5,6,7,8,9},'Model output'!K83))&gt;0,'Model output'!K83,"")</f>
        <v>0.5 cm</v>
      </c>
      <c r="L84" s="8" t="str">
        <f t="shared" si="13"/>
        <v>0.5cm</v>
      </c>
      <c r="M84" cm="1">
        <f t="array" ref="M84">IF(L84="","",IF(ISNUMBER(SEARCH("cm",L84)),MAX(VALUE(SUBSTITUTE(_xlfn.FILTERXML("&lt;t&gt;&lt;s&gt;"&amp;SUBSTITUTE(L84,",","&lt;/s&gt;&lt;s&gt;")&amp;"&lt;/s&gt;&lt;/t&gt;","//s"),"cm",""))),MAX(VALUE(SUBSTITUTE(_xlfn.FILTERXML("&lt;t&gt;&lt;s&gt;"&amp;SUBSTITUTE(L84,",","&lt;/s&gt;&lt;s&gt;")&amp;"&lt;/s&gt;&lt;/t&gt;","//s"),"mm","")))/10))</f>
        <v>0.5</v>
      </c>
      <c r="N84" t="str">
        <f>IF('Model output'!L83="","",'Model output'!L83)</f>
        <v>papillary</v>
      </c>
      <c r="O84" t="str">
        <f>IF('Model output'!M83="","",'Model output'!M83)</f>
        <v/>
      </c>
      <c r="P84" t="str">
        <f>IF('Model output'!N83="","",'Model output'!N83)</f>
        <v>The tumor foci range from 0.15 cm up to 1.6 cm In greatest dimension</v>
      </c>
      <c r="Q84" t="str">
        <f t="shared" si="22"/>
        <v>0.15cm,1.6cm</v>
      </c>
      <c r="R84" cm="1">
        <f t="array" ref="R84">IF(Q84="","",IF(ISNUMBER(SEARCH("cm",Q84)),MAX(VALUE(SUBSTITUTE(_xlfn.FILTERXML("&lt;t&gt;&lt;s&gt;"&amp;SUBSTITUTE(Q84,",","&lt;/s&gt;&lt;s&gt;")&amp;"&lt;/s&gt;&lt;/t&gt;","//s"),"cm",""))),MAX(VALUE(SUBSTITUTE(_xlfn.FILTERXML("&lt;t&gt;&lt;s&gt;"&amp;SUBSTITUTE(Q84,",","&lt;/s&gt;&lt;s&gt;")&amp;"&lt;/s&gt;&lt;/t&gt;","//s"),"mm","")))/10))</f>
        <v>1.6</v>
      </c>
      <c r="S84" t="str">
        <f>IF(OR('Model output'!P83="",ISNUMBER(SEARCH("Not identified", 'Model output'!P83)),ISNUMBER(SEARCH("Absent",'Model output'!P83)),AND(ISNUMBER(SEARCH("No",'Model output'!P83)),NOT(ISNUMBER(SEARCH("diagnostic",'Model output'!P83)))),ISNUMBER(SEARCH("Negative",'Model output'!P83))),"negative","positive")</f>
        <v>negative</v>
      </c>
      <c r="T84" t="str">
        <f>IF('Model output'!O83="","",'Model output'!O83)</f>
        <v/>
      </c>
      <c r="U84" t="str">
        <f>IF('Model output'!Q83&lt;&gt;"",'Model output'!Q83,IF('Classification result'!S84="positive",IF(ISNUMBER(SEARCH("single",'Model output'!P83)),1,IF(OR(ISNUMBER(SEARCH("&lt;4",'Model output'!P83)),ISNUMBER(SEARCH("&lt; 4",'Model output'!P83)),ISNUMBER(SEARCH("less than 4",'Model output'!P83))),"&lt;4",IF(OR(ISNUMBER(SEARCH("&gt;4",'Model output'!P83)),ISNUMBER(SEARCH("&gt; 4",'Model output'!P83)),ISNUMBER(SEARCH("4 or more",'Model output'!P83))),"&gt;4",""))), ""))</f>
        <v/>
      </c>
      <c r="V84" t="str">
        <f>IF(S84="negative","",IF(OR(ISNUMBER(SEARCH("Focal",'Model output'!P83)),'Classification result'!U84&lt;4,ISNUMBER(SEARCH("Focal",'Classification result'!U84)),ISNUMBER(SEARCH("&lt;4",'Classification result'!U84)),ISNUMBER(SEARCH("&lt; 4",'Classification result'!U84))),"minimal", IF(OR(ISNUMBER(SEARCH("Extensive",'Model output'!P83)),ISNUMBER(SEARCH("Extensive",'Classification result'!U84)),ISNUMBER(SEARCH("&gt;4",'Classification result'!U84)),ISNUMBER(SEARCH("&gt; 4",'Classification result'!U84)),ISNUMBER(SEARCH("4 or more",'Classification result'!U84))),"extensive","")))</f>
        <v/>
      </c>
      <c r="W84" t="str">
        <f>IF(OR('Model output'!R83="",ISNUMBER(SEARCH("Not identified", 'Model output'!R83)),ISNUMBER(SEARCH("Absent",'Model output'!R83)),ISNUMBER(SEARCH("No",'Model output'!R83)),ISNUMBER(SEARCH("Negative",'Model output'!R83)),ISNUMBER(SEARCH("None seen",'Model output'!R83)),ISNUMBER(SEARCH("Free",'Model output'!R83)),ISNUMBER(SEARCH("Cannot be assessed",'Model output'!R83))),"negative","positive")</f>
        <v>negative</v>
      </c>
      <c r="X84" s="15" t="str">
        <f>IF('Model output'!S83="","",'Model output'!S83)</f>
        <v>Invades: perithyroidal fibroadipose tissue</v>
      </c>
      <c r="Y84" t="str">
        <f>IF(OR('Model output'!S83="",ISNUMBER(SEARCH("Absent",'Model output'!S83)),ISNUMBER(SEARCH("Not identified",'Model output'!S83)),AND(ISNUMBER(SEARCH("No",'Model output'!S83)),NOT(ISNUMBER(SEARCH("carcinoma",'Model output'!S83)))),ISNUMBER(SEARCH("confined to the thyroid",'Model output'!S83)),ISNUMBER(SEARCH("negative",'Model output'!S83))),"negative",IF(Z84="positive","gETE", "positive"))</f>
        <v>positive</v>
      </c>
      <c r="Z84" t="str">
        <f>IF(OR('Model output'!S83="",ISNUMBER(SEARCH("Absent",'Model output'!S83)),ISNUMBER(SEARCH("Not identified",'Model output'!S83)),ISNUMBER(SEARCH("No",'Model output'!S83)),ISNUMBER(SEARCH("Minimal",'Model output'!S83)),ISNUMBER(SEARCH("negative",'Model output'!S83))),"negative",IF(OR(ISNUMBER(SEARCH("extensive",X84)),ISNUMBER(SEARCH("skeletal muscle",X84)),ISNUMBER(SEARCH("larynx",X84)),ISNUMBER(SEARCH("trachea",X84)),ISNUMBER(SEARCH("esophagus",X84)),ISNUMBER(SEARCH("recurrent laryngeal nerve",X84))),"positive","negative"))</f>
        <v>negative</v>
      </c>
      <c r="AA84" t="str">
        <f>IF('Model output'!T83="","",IF('Model output'!T83="Not mentioned", "No", "Yes"))</f>
        <v/>
      </c>
      <c r="AB84" t="str">
        <f>IF(AA84&lt;&gt;"Yes","",IF(OR('Model output'!U83="",ISNUMBER(SEARCH("Not identified",'Model output'!U83))),"",'Model output'!U83))</f>
        <v/>
      </c>
      <c r="AC84" s="1" t="str">
        <f>IF(OR('Model output'!V83="", 'Model output'!V83="No", AND(ISERROR(SEARCH("Positive",'Model output'!V83)), ISNUMBER(SEARCH("Negative",'Model output'!V83))), AND(ISNUMBER(SEARCH("Uninvolved",'Model output'!V83)),NOT(ISNUMBER(SEARCH("margins involved",'Model output'!V83)))), ISNUMBER(SEARCH("not involved",'Model output'!V83)), ISNUMBER(SEARCH("None",'Model output'!V83)), ISNUMBER(SEARCH("Free",'Model output'!V83)), ISNUMBER(SEARCH("1 mm",'Model output'!V83)), ISNUMBER(SEARCH("0.1 CM",'Model output'!V83)), ISNUMBER(SEARCH("less than 0.2 mm",'Model output'!V83)), ISNUMBER(SEARCH("less than 0.5 mm",'Model output'!V83)), ISNUMBER(SEARCH("less than 1.0 mm",'Model output'!V83)), ISNUMBER(SEARCH("noted very close",'Model output'!V83)), ISNUMBER(SEARCH("abut",'Model output'!V83)), ISNUMBER(SEARCH("not mentioned",'Model output'!V83)), ISNUMBER(SEARCH("Cannot be assessed",'Model output'!V83)), ISNUMBER(SEARCH("Lymphocyte invasion - present",'Model output'!V83)), ISNUMBER(SEARCH("capsule",'Model output'!V83))), "negative", "positive")</f>
        <v>negative</v>
      </c>
      <c r="AE84" s="28" t="str" cm="1">
        <f t="array" aca="1" ref="AE84" ca="1">IF(OR(AC84="positive",Z84="positive",AND(OR(ISNUMBER(SEARCH("Follicular carcinoma",N84)),ISNUMBER(SEARCH("Follicular thyroid carcinoma",N84))),V84="extensive"),AND(AND(ISNUMBER(J84),J84&gt;0),AND(ISNUMBER(M84),M84&gt;3)),OR(H84="positive",AH84=1)),"high",IF(OR(ISNUMBER(SEARCH("lateral",G84,1)),ISNUMBER(SEARCH("positive",Y84,1)),ISNUMBER(SEARCH("tall",O84,1)),ISNUMBER(SEARCH("hobnail",O84,1)),ISNUMBER(SEARCH("cribriform",O84,1)),ISNUMBER(SEARCH("diffuse",O84,1)),ISNUMBER(SEARCH("columnar",O84,1)),ISNUMBER(SEARCH("solid",O84,1)),ISNUMBER(SEARCH("tall",N84,1)),ISNUMBER(SEARCH("hobnail",N84,1)),ISNUMBER(SEARCH("cribriform",N84,1)),ISNUMBER(SEARCH("diffuse",N84,1)),ISNUMBER(SEARCH("columnar",N84,1)),ISNUMBER(SEARCH("solid",N84,1)),AND(ISNUMBER(SEARCH("papillary",N84,1)),S84="positive"),AND(AND(ISNUMBER(J84),J84&gt;=5),M84=""),AND(AND(ISNUMBER(J84),J84&gt;=5),AND(ISNUMBER(M84),M84&gt;=1)),AND(ISNUMBER(SERACH("papillary",N84)),OR(Y84="positive",Z84="positive"), ISNUMBER(SEARCH("BRAF",AB84)))),"intermediate","low"))</f>
        <v>intermediate</v>
      </c>
      <c r="AF84" s="29" t="str">
        <f t="shared" si="14"/>
        <v>1b</v>
      </c>
      <c r="AG84" s="29" t="str">
        <f t="shared" si="15"/>
        <v>1a</v>
      </c>
      <c r="AH84" s="29" t="str">
        <f t="shared" si="23"/>
        <v>0</v>
      </c>
      <c r="AI84" s="35" t="str">
        <f t="shared" si="24"/>
        <v>I</v>
      </c>
      <c r="AJ84" s="32" t="s">
        <v>711</v>
      </c>
      <c r="AK84" s="34" t="s">
        <v>932</v>
      </c>
      <c r="AL84" s="34" t="s">
        <v>932</v>
      </c>
      <c r="AM84" s="34" t="s">
        <v>936</v>
      </c>
      <c r="AN84" s="34" t="s">
        <v>66</v>
      </c>
      <c r="AO84" s="32">
        <f t="shared" ca="1" si="16"/>
        <v>0</v>
      </c>
      <c r="AP84" s="34">
        <f t="shared" si="17"/>
        <v>1</v>
      </c>
      <c r="AQ84" s="34">
        <f t="shared" si="18"/>
        <v>0</v>
      </c>
      <c r="AR84" s="34">
        <f t="shared" si="19"/>
        <v>1</v>
      </c>
      <c r="AS84" s="35">
        <f t="shared" si="20"/>
        <v>1</v>
      </c>
    </row>
    <row r="85" spans="1:45">
      <c r="A85" t="str">
        <f>'Model output'!A84</f>
        <v>TCGA-DJ-A2QC</v>
      </c>
      <c r="B85" s="26">
        <v>70</v>
      </c>
      <c r="C85" s="1" t="str">
        <f>IF(OR(ISNUMBER(SEARCH("0",'Model output'!D84)), ISNUMBER(SEARCH("1",'Model output'!D84)), ISNUMBER(SEARCH("1a",'Model output'!D84)), ISNUMBER(SEARCH("1b",'Model output'!D84)), ISNUMBER(SEARCH("2",'Model output'!D84)), ISNUMBER(SEARCH("3",'Model output'!D84)), ISNUMBER(SEARCH("4a",'Model output'!D84)), ISNUMBER(SEARCH("4b",'Model output'!D84))), IF(ISNUMBER(SEARCH("pT",'Model output'!D84)),IF(OR(ISNUMBER(SEARCH("a",'Model output'!D84)),ISNUMBER(SEARCH("b",'Model output'!D84))),MID(SUBSTITUTE('Model output'!D84," ",""),SEARCH("pT",'Model output'!D84)+2,2),MID(SUBSTITUTE('Model output'!D84," ",""),SEARCH("pT",'Model output'!D84)+2,1)),IF(ISNUMBER(SEARCH("T",'Model output'!D84)),IF(OR(ISNUMBER(SEARCH("a",'Model output'!D84)),ISNUMBER(SEARCH("b",'Model output'!D84))),MID(SUBSTITUTE('Model output'!D84," ",""),SEARCH("T",'Model output'!D84)+1,2),MID(SUBSTITUTE('Model output'!D84," ",""),SEARCH("T",'Model output'!D84)+1,1)),SUBSTITUTE('Model output'!D84," ",""))),"")</f>
        <v>2</v>
      </c>
      <c r="D85" s="1" t="str">
        <f>IF(ISNUMBER(SEARCH("lymph node",'Model output'!E84)),"1", IF(AND('Model output'!E84&lt;&gt;"",ISNUMBER('Model output'!E84),'Model output'!E84&gt;0),"1",IF(OR(ISNUMBER(SEARCH("0",'Model output'!E84)), ISNUMBER(SEARCH("1",'Model output'!E84)), ISNUMBER(SEARCH("1a",'Model output'!E84)), ISNUMBER(SEARCH("1b",'Model output'!E84)), ISNUMBER(SEARCH("X",'Model output'!E84))), IF(ISNUMBER(SEARCH("pN",'Model output'!E84)),IF(OR(ISNUMBER(SEARCH("a",'Model output'!E84)),ISNUMBER(SEARCH("b",'Model output'!E84))),MID(SUBSTITUTE('Model output'!E84," ",""),SEARCH("pN",'Model output'!E84)+2,2),MID(SUBSTITUTE('Model output'!E84," ",""),SEARCH("pN",'Model output'!E84)+2,1)),IF(ISNUMBER(SEARCH("N",'Model output'!E84)),IF(OR(ISNUMBER(SEARCH("a",'Model output'!E84)),ISNUMBER(SEARCH("b",'Model output'!E84))),MID(SUBSTITUTE('Model output'!E84," ",""),SEARCH("N",'Model output'!E84)+1,2),MID(SUBSTITUTE('Model output'!E84," ",""),SEARCH("N",'Model output'!E84)+1,1)),SUBSTITUTE('Model output'!E84," ",""))),"")))</f>
        <v/>
      </c>
      <c r="E85" s="1" t="str">
        <f>IF(OR(ISNUMBER(SEARCH("Not applicable",'Model output'!F84)), ISNUMBER(SEARCH("N/A",'Model output'!F84))),"0",IF(OR(ISNUMBER(SEARCH("0",'Model output'!F84)), ISNUMBER(SEARCH("1",'Model output'!F84)), ISNUMBER(SEARCH("X",'Model output'!F84))), IF(ISNUMBER(SEARCH("pM",'Model output'!F84)),MID(SUBSTITUTE('Model output'!F84," ",""),SEARCH("pM",'Model output'!F84)+2,1),IF(ISNUMBER(SEARCH("M",'Model output'!F84)),MID(SUBSTITUTE('Model output'!F84," ",""),SEARCH("M",'Model output'!F84)+1,1),SUBSTITUTE('Model output'!F84," ",""))),""))</f>
        <v/>
      </c>
      <c r="F85" t="str">
        <f t="shared" si="21"/>
        <v>positive</v>
      </c>
      <c r="G85" t="str">
        <f>IF(OR('Model output'!G84="",AND(ISNUMBER('Model output'!J84),'Model output'!J84&lt;1)),"",IF(OR(ISNUMBER(SEARCH("lateral",'Model output'!G84)),ISNUMBER(SEARCH("cervical",'Model output'!G84)),ISNUMBER(SEARCH("jugular",'Model output'!G84)),ISNUMBER(SEARCH("left neck",'Model output'!G84)),ISNUMBER(SEARCH("left anterior neck",'Model output'!G84)),ISNUMBER(SEARCH("left posterior neck",'Model output'!G84)),ISNUMBER(SEARCH("right neck",'Model output'!G84)),ISNUMBER(SEARCH("right anterior neck",'Model output'!G84)),ISNUMBER(SEARCH("right posterior neck",'Model output'!G84)),AND(ISNUMBER(SEARCH("level",'Model output'!G84)),OR(,ISNUMBER(SEARCH("II",'Model output'!G84)),ISNUMBER(SEARCH("two",'Model output'!G84)),AND(ISNUMBER(SEARCH("2",'Model output'!G84)),NOT(ISNUMBER(SEARCH("1 of 2",'Model output'!G84)))),ISNUMBER(SEARCH("III",'Model output'!G84)),AND(ISNUMBER(SEARCH("three",'Model output'!G84)),NOT(ISNUMBER(SEARCH("#3 (three)",'Model output'!G84)))),AND(ISNUMBER(SEARCH("3",'Model output'!G84)),NOT(ISNUMBER(SEARCH("#3 (three)",'Model output'!G84)))),ISNUMBER(SEARCH("IV",'Model output'!G84)),ISNUMBER(SEARCH("four",'Model output'!G84)),ISNUMBER(SEARCH("4",'Model output'!G84)),ISNUMBER(SEARCH("V ",'Model output'!G84)),ISNUMBER(SEARCH("five",'Model output'!G84)),ISNUMBER(SEARCH("5",'Model output'!G84))))), "lateral", "central"))</f>
        <v/>
      </c>
      <c r="H85" t="str">
        <f>IF('Model output'!H84="","negative",IF(OR(ISNUMBER(SEARCH("lymph node",'Model output'!H84)),ISNUMBER(SEARCH("gland",'Model output'!H84)),ISNUMBER(SEARCH("lobe",'Model output'!H84)),ISNUMBER(SEARCH("isthmus",'Model output'!H84)),ISNUMBER(SEARCH("mediastinum",'Model output'!H84)),ISNUMBER(SEARCH("Not mentioned",'Model output'!H84)), ISNUMBER(SEARCH("Not applicable",'Model output'!H84)), ISNUMBER(SEARCH("paratracheal",'Model output'!H84)),ISNUMBER(SEARCH("fibroadipose tissue",'Model output'!H84)),ISNUMBER(SEARCH("thyroid node",'Model output'!H84)),ISNUMBER(SEARCH("skeletal muscle",'Model output'!H84)),ISNUMBER(SEARCH("right",'Model output'!H84)),ISNUMBER(SEARCH("left",'Model output'!H84)),ISNUMBER(SEARCH("Not specified",'Model output'!H84)),ISNUMBER(SEARCH("N/A",'Model output'!H84))),"negative","positive"))</f>
        <v>negative</v>
      </c>
      <c r="I85">
        <f>IF(OR('Model output'!I84="",'Model output'!I84="Not answered",'Model output'!I84="Not mentioned"),"",IF(ISNUMBER('Model output'!I84),'Model output'!I84,1))</f>
        <v>3</v>
      </c>
      <c r="J85">
        <f>IF(OR('Model output'!J84="",'Model output'!J84="Not answered",'Model output'!J84="Not mentioned"),"",IF(AND(ISNUMBER('Model output'!J84),'Model output'!J84&lt;=I85),'Model output'!J84,IF(AND(ISNUMBER('Model output'!J84), 'Model output'!J84&gt;=DATE(2024,1,1)), MIN(DAY('Model output'!J84), MONTH('Model output'!J84), YEAR('Model output'!J84)), IF(ISNUMBER(SEARCH("0/",'Model output'!J84)),0,IF(ISNUMBER(SEARCH("/",'Model output'!J84)), VALUE(LEFT('Model output'!J84, SEARCH("/",'Model output'!J84)-1)),1)))))</f>
        <v>2</v>
      </c>
      <c r="K85" t="str" cm="1">
        <f t="array" ref="K85">IF(COUNT(FIND({0,1,2,3,4,5,6,7,8,9},'Model output'!K84))&gt;0,'Model output'!K84,"")</f>
        <v/>
      </c>
      <c r="L85" s="8" t="str">
        <f t="shared" si="13"/>
        <v/>
      </c>
      <c r="M85" t="str" cm="1">
        <f t="array" ref="M85">IF(L85="","",IF(ISNUMBER(SEARCH("cm",L85)),MAX(VALUE(SUBSTITUTE(_xlfn.FILTERXML("&lt;t&gt;&lt;s&gt;"&amp;SUBSTITUTE(L85,",","&lt;/s&gt;&lt;s&gt;")&amp;"&lt;/s&gt;&lt;/t&gt;","//s"),"cm",""))),MAX(VALUE(SUBSTITUTE(_xlfn.FILTERXML("&lt;t&gt;&lt;s&gt;"&amp;SUBSTITUTE(L85,",","&lt;/s&gt;&lt;s&gt;")&amp;"&lt;/s&gt;&lt;/t&gt;","//s"),"mm","")))/10))</f>
        <v/>
      </c>
      <c r="N85" t="str">
        <f>IF('Model output'!L84="","",'Model output'!L84)</f>
        <v>Papillary carcinoma, classical type</v>
      </c>
      <c r="O85" t="str">
        <f>IF('Model output'!M84="","",'Model output'!M84)</f>
        <v/>
      </c>
      <c r="P85" t="str">
        <f>IF('Model output'!N84="","",'Model output'!N84)</f>
        <v>2.3 cm</v>
      </c>
      <c r="Q85" t="str">
        <f t="shared" si="22"/>
        <v>2.3cm</v>
      </c>
      <c r="R85" cm="1">
        <f t="array" ref="R85">IF(Q85="","",IF(ISNUMBER(SEARCH("cm",Q85)),MAX(VALUE(SUBSTITUTE(_xlfn.FILTERXML("&lt;t&gt;&lt;s&gt;"&amp;SUBSTITUTE(Q85,",","&lt;/s&gt;&lt;s&gt;")&amp;"&lt;/s&gt;&lt;/t&gt;","//s"),"cm",""))),MAX(VALUE(SUBSTITUTE(_xlfn.FILTERXML("&lt;t&gt;&lt;s&gt;"&amp;SUBSTITUTE(Q85,",","&lt;/s&gt;&lt;s&gt;")&amp;"&lt;/s&gt;&lt;/t&gt;","//s"),"mm","")))/10))</f>
        <v>2.2999999999999998</v>
      </c>
      <c r="S85" t="str">
        <f>IF(OR('Model output'!P84="",ISNUMBER(SEARCH("Not identified", 'Model output'!P84)),ISNUMBER(SEARCH("Absent",'Model output'!P84)),AND(ISNUMBER(SEARCH("No",'Model output'!P84)),NOT(ISNUMBER(SEARCH("diagnostic",'Model output'!P84)))),ISNUMBER(SEARCH("Negative",'Model output'!P84))),"negative","positive")</f>
        <v>negative</v>
      </c>
      <c r="T85">
        <f>IF('Model output'!O84="","",'Model output'!O84)</f>
        <v>1</v>
      </c>
      <c r="U85" t="str">
        <f>IF('Model output'!Q84&lt;&gt;"",'Model output'!Q84,IF('Classification result'!S85="positive",IF(ISNUMBER(SEARCH("single",'Model output'!P84)),1,IF(OR(ISNUMBER(SEARCH("&lt;4",'Model output'!P84)),ISNUMBER(SEARCH("&lt; 4",'Model output'!P84)),ISNUMBER(SEARCH("less than 4",'Model output'!P84))),"&lt;4",IF(OR(ISNUMBER(SEARCH("&gt;4",'Model output'!P84)),ISNUMBER(SEARCH("&gt; 4",'Model output'!P84)),ISNUMBER(SEARCH("4 or more",'Model output'!P84))),"&gt;4",""))), ""))</f>
        <v/>
      </c>
      <c r="V85" t="str">
        <f>IF(S85="negative","",IF(OR(ISNUMBER(SEARCH("Focal",'Model output'!P84)),'Classification result'!U85&lt;4,ISNUMBER(SEARCH("Focal",'Classification result'!U85)),ISNUMBER(SEARCH("&lt;4",'Classification result'!U85)),ISNUMBER(SEARCH("&lt; 4",'Classification result'!U85))),"minimal", IF(OR(ISNUMBER(SEARCH("Extensive",'Model output'!P84)),ISNUMBER(SEARCH("Extensive",'Classification result'!U85)),ISNUMBER(SEARCH("&gt;4",'Classification result'!U85)),ISNUMBER(SEARCH("&gt; 4",'Classification result'!U85)),ISNUMBER(SEARCH("4 or more",'Classification result'!U85))),"extensive","")))</f>
        <v/>
      </c>
      <c r="W85" t="str">
        <f>IF(OR('Model output'!R84="",ISNUMBER(SEARCH("Not identified", 'Model output'!R84)),ISNUMBER(SEARCH("Absent",'Model output'!R84)),ISNUMBER(SEARCH("No",'Model output'!R84)),ISNUMBER(SEARCH("Negative",'Model output'!R84)),ISNUMBER(SEARCH("None seen",'Model output'!R84)),ISNUMBER(SEARCH("Free",'Model output'!R84)),ISNUMBER(SEARCH("Cannot be assessed",'Model output'!R84))),"negative","positive")</f>
        <v>negative</v>
      </c>
      <c r="X85" s="15" t="str">
        <f>IF('Model output'!S84="","",'Model output'!S84)</f>
        <v>Not identified</v>
      </c>
      <c r="Y85" t="str">
        <f>IF(OR('Model output'!S84="",ISNUMBER(SEARCH("Absent",'Model output'!S84)),ISNUMBER(SEARCH("Not identified",'Model output'!S84)),AND(ISNUMBER(SEARCH("No",'Model output'!S84)),NOT(ISNUMBER(SEARCH("carcinoma",'Model output'!S84)))),ISNUMBER(SEARCH("confined to the thyroid",'Model output'!S84)),ISNUMBER(SEARCH("negative",'Model output'!S84))),"negative",IF(Z85="positive","gETE", "positive"))</f>
        <v>negative</v>
      </c>
      <c r="Z85" t="str">
        <f>IF(OR('Model output'!S84="",ISNUMBER(SEARCH("Absent",'Model output'!S84)),ISNUMBER(SEARCH("Not identified",'Model output'!S84)),ISNUMBER(SEARCH("No",'Model output'!S84)),ISNUMBER(SEARCH("Minimal",'Model output'!S84)),ISNUMBER(SEARCH("negative",'Model output'!S84))),"negative",IF(OR(ISNUMBER(SEARCH("extensive",X85)),ISNUMBER(SEARCH("skeletal muscle",X85)),ISNUMBER(SEARCH("larynx",X85)),ISNUMBER(SEARCH("trachea",X85)),ISNUMBER(SEARCH("esophagus",X85)),ISNUMBER(SEARCH("recurrent laryngeal nerve",X85))),"positive","negative"))</f>
        <v>negative</v>
      </c>
      <c r="AA85" t="str">
        <f>IF('Model output'!T84="","",IF('Model output'!T84="Not mentioned", "No", "Yes"))</f>
        <v/>
      </c>
      <c r="AB85" t="str">
        <f>IF(AA85&lt;&gt;"Yes","",IF(OR('Model output'!U84="",ISNUMBER(SEARCH("Not identified",'Model output'!U84))),"",'Model output'!U84))</f>
        <v/>
      </c>
      <c r="AC85" s="1" t="str">
        <f>IF(OR('Model output'!V84="", 'Model output'!V84="No", AND(ISERROR(SEARCH("Positive",'Model output'!V84)), ISNUMBER(SEARCH("Negative",'Model output'!V84))), AND(ISNUMBER(SEARCH("Uninvolved",'Model output'!V84)),NOT(ISNUMBER(SEARCH("margins involved",'Model output'!V84)))), ISNUMBER(SEARCH("not involved",'Model output'!V84)), ISNUMBER(SEARCH("None",'Model output'!V84)), ISNUMBER(SEARCH("Free",'Model output'!V84)), ISNUMBER(SEARCH("1 mm",'Model output'!V84)), ISNUMBER(SEARCH("0.1 CM",'Model output'!V84)), ISNUMBER(SEARCH("less than 0.2 mm",'Model output'!V84)), ISNUMBER(SEARCH("less than 0.5 mm",'Model output'!V84)), ISNUMBER(SEARCH("less than 1.0 mm",'Model output'!V84)), ISNUMBER(SEARCH("noted very close",'Model output'!V84)), ISNUMBER(SEARCH("abut",'Model output'!V84)), ISNUMBER(SEARCH("not mentioned",'Model output'!V84)), ISNUMBER(SEARCH("Cannot be assessed",'Model output'!V84)), ISNUMBER(SEARCH("Lymphocyte invasion - present",'Model output'!V84)), ISNUMBER(SEARCH("capsule",'Model output'!V84))), "negative", "positive")</f>
        <v>negative</v>
      </c>
      <c r="AE85" s="28" t="str" cm="1">
        <f t="array" aca="1" ref="AE85" ca="1">IF(OR(AC85="positive",Z85="positive",AND(OR(ISNUMBER(SEARCH("Follicular carcinoma",N85)),ISNUMBER(SEARCH("Follicular thyroid carcinoma",N85))),V85="extensive"),AND(AND(ISNUMBER(J85),J85&gt;0),AND(ISNUMBER(M85),M85&gt;3)),OR(H85="positive",AH85=1)),"high",IF(OR(ISNUMBER(SEARCH("lateral",G85,1)),ISNUMBER(SEARCH("positive",Y85,1)),ISNUMBER(SEARCH("tall",O85,1)),ISNUMBER(SEARCH("hobnail",O85,1)),ISNUMBER(SEARCH("cribriform",O85,1)),ISNUMBER(SEARCH("diffuse",O85,1)),ISNUMBER(SEARCH("columnar",O85,1)),ISNUMBER(SEARCH("solid",O85,1)),ISNUMBER(SEARCH("tall",N85,1)),ISNUMBER(SEARCH("hobnail",N85,1)),ISNUMBER(SEARCH("cribriform",N85,1)),ISNUMBER(SEARCH("diffuse",N85,1)),ISNUMBER(SEARCH("columnar",N85,1)),ISNUMBER(SEARCH("solid",N85,1)),AND(ISNUMBER(SEARCH("papillary",N85,1)),S85="positive"),AND(AND(ISNUMBER(J85),J85&gt;=5),M85=""),AND(AND(ISNUMBER(J85),J85&gt;=5),AND(ISNUMBER(M85),M85&gt;=1)),AND(ISNUMBER(SERACH("papillary",N85)),OR(Y85="positive",Z85="positive"), ISNUMBER(SEARCH("BRAF",AB85)))),"intermediate","low"))</f>
        <v>low</v>
      </c>
      <c r="AF85" s="29" t="str">
        <f t="shared" si="14"/>
        <v>2</v>
      </c>
      <c r="AG85" s="29" t="str">
        <f t="shared" si="15"/>
        <v>1a</v>
      </c>
      <c r="AH85" s="29" t="str">
        <f t="shared" si="23"/>
        <v>0</v>
      </c>
      <c r="AI85" s="35" t="str">
        <f t="shared" si="24"/>
        <v>II</v>
      </c>
      <c r="AJ85" s="32" t="s">
        <v>713</v>
      </c>
      <c r="AK85" s="34" t="s">
        <v>935</v>
      </c>
      <c r="AL85" s="34" t="s">
        <v>936</v>
      </c>
      <c r="AM85" s="34" t="s">
        <v>936</v>
      </c>
      <c r="AN85" s="34" t="s">
        <v>66</v>
      </c>
      <c r="AO85" s="32">
        <f t="shared" ca="1" si="16"/>
        <v>1</v>
      </c>
      <c r="AP85" s="34">
        <f t="shared" si="17"/>
        <v>1</v>
      </c>
      <c r="AQ85" s="34">
        <f t="shared" si="18"/>
        <v>0</v>
      </c>
      <c r="AR85" s="34">
        <f t="shared" si="19"/>
        <v>1</v>
      </c>
      <c r="AS85" s="35">
        <f t="shared" si="20"/>
        <v>0</v>
      </c>
    </row>
    <row r="86" spans="1:45">
      <c r="A86" t="str">
        <f>'Model output'!A85</f>
        <v>TCGA-DJ-A3UK</v>
      </c>
      <c r="B86" s="26">
        <v>35</v>
      </c>
      <c r="C86" s="1" t="str">
        <f>IF(OR(ISNUMBER(SEARCH("0",'Model output'!D85)), ISNUMBER(SEARCH("1",'Model output'!D85)), ISNUMBER(SEARCH("1a",'Model output'!D85)), ISNUMBER(SEARCH("1b",'Model output'!D85)), ISNUMBER(SEARCH("2",'Model output'!D85)), ISNUMBER(SEARCH("3",'Model output'!D85)), ISNUMBER(SEARCH("4a",'Model output'!D85)), ISNUMBER(SEARCH("4b",'Model output'!D85))), IF(ISNUMBER(SEARCH("pT",'Model output'!D85)),IF(OR(ISNUMBER(SEARCH("a",'Model output'!D85)),ISNUMBER(SEARCH("b",'Model output'!D85))),MID(SUBSTITUTE('Model output'!D85," ",""),SEARCH("pT",'Model output'!D85)+2,2),MID(SUBSTITUTE('Model output'!D85," ",""),SEARCH("pT",'Model output'!D85)+2,1)),IF(ISNUMBER(SEARCH("T",'Model output'!D85)),IF(OR(ISNUMBER(SEARCH("a",'Model output'!D85)),ISNUMBER(SEARCH("b",'Model output'!D85))),MID(SUBSTITUTE('Model output'!D85," ",""),SEARCH("T",'Model output'!D85)+1,2),MID(SUBSTITUTE('Model output'!D85," ",""),SEARCH("T",'Model output'!D85)+1,1)),SUBSTITUTE('Model output'!D85," ",""))),"")</f>
        <v>1</v>
      </c>
      <c r="D86" s="1" t="str">
        <f>IF(ISNUMBER(SEARCH("lymph node",'Model output'!E85)),"1", IF(AND('Model output'!E85&lt;&gt;"",ISNUMBER('Model output'!E85),'Model output'!E85&gt;0),"1",IF(OR(ISNUMBER(SEARCH("0",'Model output'!E85)), ISNUMBER(SEARCH("1",'Model output'!E85)), ISNUMBER(SEARCH("1a",'Model output'!E85)), ISNUMBER(SEARCH("1b",'Model output'!E85)), ISNUMBER(SEARCH("X",'Model output'!E85))), IF(ISNUMBER(SEARCH("pN",'Model output'!E85)),IF(OR(ISNUMBER(SEARCH("a",'Model output'!E85)),ISNUMBER(SEARCH("b",'Model output'!E85))),MID(SUBSTITUTE('Model output'!E85," ",""),SEARCH("pN",'Model output'!E85)+2,2),MID(SUBSTITUTE('Model output'!E85," ",""),SEARCH("pN",'Model output'!E85)+2,1)),IF(ISNUMBER(SEARCH("N",'Model output'!E85)),IF(OR(ISNUMBER(SEARCH("a",'Model output'!E85)),ISNUMBER(SEARCH("b",'Model output'!E85))),MID(SUBSTITUTE('Model output'!E85," ",""),SEARCH("N",'Model output'!E85)+1,2),MID(SUBSTITUTE('Model output'!E85," ",""),SEARCH("N",'Model output'!E85)+1,1)),SUBSTITUTE('Model output'!E85," ",""))),"")))</f>
        <v>0</v>
      </c>
      <c r="E86" s="1" t="str">
        <f>IF(OR(ISNUMBER(SEARCH("Not applicable",'Model output'!F85)), ISNUMBER(SEARCH("N/A",'Model output'!F85))),"0",IF(OR(ISNUMBER(SEARCH("0",'Model output'!F85)), ISNUMBER(SEARCH("1",'Model output'!F85)), ISNUMBER(SEARCH("X",'Model output'!F85))), IF(ISNUMBER(SEARCH("pM",'Model output'!F85)),MID(SUBSTITUTE('Model output'!F85," ",""),SEARCH("pM",'Model output'!F85)+2,1),IF(ISNUMBER(SEARCH("M",'Model output'!F85)),MID(SUBSTITUTE('Model output'!F85," ",""),SEARCH("M",'Model output'!F85)+1,1),SUBSTITUTE('Model output'!F85," ",""))),""))</f>
        <v>0</v>
      </c>
      <c r="F86" t="str">
        <f t="shared" si="21"/>
        <v>negative</v>
      </c>
      <c r="G86" t="str">
        <f>IF(OR('Model output'!G85="",AND(ISNUMBER('Model output'!J85),'Model output'!J85&lt;1)),"",IF(OR(ISNUMBER(SEARCH("lateral",'Model output'!G85)),ISNUMBER(SEARCH("cervical",'Model output'!G85)),ISNUMBER(SEARCH("jugular",'Model output'!G85)),ISNUMBER(SEARCH("left neck",'Model output'!G85)),ISNUMBER(SEARCH("left anterior neck",'Model output'!G85)),ISNUMBER(SEARCH("left posterior neck",'Model output'!G85)),ISNUMBER(SEARCH("right neck",'Model output'!G85)),ISNUMBER(SEARCH("right anterior neck",'Model output'!G85)),ISNUMBER(SEARCH("right posterior neck",'Model output'!G85)),AND(ISNUMBER(SEARCH("level",'Model output'!G85)),OR(,ISNUMBER(SEARCH("II",'Model output'!G85)),ISNUMBER(SEARCH("two",'Model output'!G85)),AND(ISNUMBER(SEARCH("2",'Model output'!G85)),NOT(ISNUMBER(SEARCH("1 of 2",'Model output'!G85)))),ISNUMBER(SEARCH("III",'Model output'!G85)),AND(ISNUMBER(SEARCH("three",'Model output'!G85)),NOT(ISNUMBER(SEARCH("#3 (three)",'Model output'!G85)))),AND(ISNUMBER(SEARCH("3",'Model output'!G85)),NOT(ISNUMBER(SEARCH("#3 (three)",'Model output'!G85)))),ISNUMBER(SEARCH("IV",'Model output'!G85)),ISNUMBER(SEARCH("four",'Model output'!G85)),ISNUMBER(SEARCH("4",'Model output'!G85)),ISNUMBER(SEARCH("V ",'Model output'!G85)),ISNUMBER(SEARCH("five",'Model output'!G85)),ISNUMBER(SEARCH("5",'Model output'!G85))))), "lateral", "central"))</f>
        <v/>
      </c>
      <c r="H86" t="str">
        <f>IF('Model output'!H85="","negative",IF(OR(ISNUMBER(SEARCH("lymph node",'Model output'!H85)),ISNUMBER(SEARCH("gland",'Model output'!H85)),ISNUMBER(SEARCH("lobe",'Model output'!H85)),ISNUMBER(SEARCH("isthmus",'Model output'!H85)),ISNUMBER(SEARCH("mediastinum",'Model output'!H85)),ISNUMBER(SEARCH("Not mentioned",'Model output'!H85)), ISNUMBER(SEARCH("Not applicable",'Model output'!H85)), ISNUMBER(SEARCH("paratracheal",'Model output'!H85)),ISNUMBER(SEARCH("fibroadipose tissue",'Model output'!H85)),ISNUMBER(SEARCH("thyroid node",'Model output'!H85)),ISNUMBER(SEARCH("skeletal muscle",'Model output'!H85)),ISNUMBER(SEARCH("right",'Model output'!H85)),ISNUMBER(SEARCH("left",'Model output'!H85)),ISNUMBER(SEARCH("Not specified",'Model output'!H85)),ISNUMBER(SEARCH("N/A",'Model output'!H85))),"negative","positive"))</f>
        <v>negative</v>
      </c>
      <c r="I86">
        <f>IF(OR('Model output'!I85="",'Model output'!I85="Not answered",'Model output'!I85="Not mentioned"),"",IF(ISNUMBER('Model output'!I85),'Model output'!I85,1))</f>
        <v>2</v>
      </c>
      <c r="J86">
        <f>IF(OR('Model output'!J85="",'Model output'!J85="Not answered",'Model output'!J85="Not mentioned"),"",IF(AND(ISNUMBER('Model output'!J85),'Model output'!J85&lt;=I86),'Model output'!J85,IF(AND(ISNUMBER('Model output'!J85), 'Model output'!J85&gt;=DATE(2024,1,1)), MIN(DAY('Model output'!J85), MONTH('Model output'!J85), YEAR('Model output'!J85)), IF(ISNUMBER(SEARCH("0/",'Model output'!J85)),0,IF(ISNUMBER(SEARCH("/",'Model output'!J85)), VALUE(LEFT('Model output'!J85, SEARCH("/",'Model output'!J85)-1)),1)))))</f>
        <v>0</v>
      </c>
      <c r="K86" t="str" cm="1">
        <f t="array" ref="K86">IF(COUNT(FIND({0,1,2,3,4,5,6,7,8,9},'Model output'!K85))&gt;0,'Model output'!K85,"")</f>
        <v/>
      </c>
      <c r="L86" s="8" t="str">
        <f t="shared" si="13"/>
        <v/>
      </c>
      <c r="M86" t="str" cm="1">
        <f t="array" ref="M86">IF(L86="","",IF(ISNUMBER(SEARCH("cm",L86)),MAX(VALUE(SUBSTITUTE(_xlfn.FILTERXML("&lt;t&gt;&lt;s&gt;"&amp;SUBSTITUTE(L86,",","&lt;/s&gt;&lt;s&gt;")&amp;"&lt;/s&gt;&lt;/t&gt;","//s"),"cm",""))),MAX(VALUE(SUBSTITUTE(_xlfn.FILTERXML("&lt;t&gt;&lt;s&gt;"&amp;SUBSTITUTE(L86,",","&lt;/s&gt;&lt;s&gt;")&amp;"&lt;/s&gt;&lt;/t&gt;","//s"),"mm","")))/10))</f>
        <v/>
      </c>
      <c r="N86" t="str">
        <f>IF('Model output'!L85="","",'Model output'!L85)</f>
        <v>papillary</v>
      </c>
      <c r="O86" t="str">
        <f>IF('Model output'!M85="","",'Model output'!M85)</f>
        <v/>
      </c>
      <c r="P86" t="str">
        <f>IF('Model output'!N85="","",'Model output'!N85)</f>
        <v>1.5 cm</v>
      </c>
      <c r="Q86" t="str">
        <f t="shared" si="22"/>
        <v>1.5cm</v>
      </c>
      <c r="R86" cm="1">
        <f t="array" ref="R86">IF(Q86="","",IF(ISNUMBER(SEARCH("cm",Q86)),MAX(VALUE(SUBSTITUTE(_xlfn.FILTERXML("&lt;t&gt;&lt;s&gt;"&amp;SUBSTITUTE(Q86,",","&lt;/s&gt;&lt;s&gt;")&amp;"&lt;/s&gt;&lt;/t&gt;","//s"),"cm",""))),MAX(VALUE(SUBSTITUTE(_xlfn.FILTERXML("&lt;t&gt;&lt;s&gt;"&amp;SUBSTITUTE(Q86,",","&lt;/s&gt;&lt;s&gt;")&amp;"&lt;/s&gt;&lt;/t&gt;","//s"),"mm","")))/10))</f>
        <v>1.5</v>
      </c>
      <c r="S86" t="str">
        <f>IF(OR('Model output'!P85="",ISNUMBER(SEARCH("Not identified", 'Model output'!P85)),ISNUMBER(SEARCH("Absent",'Model output'!P85)),AND(ISNUMBER(SEARCH("No",'Model output'!P85)),NOT(ISNUMBER(SEARCH("diagnostic",'Model output'!P85)))),ISNUMBER(SEARCH("Negative",'Model output'!P85))),"negative","positive")</f>
        <v>negative</v>
      </c>
      <c r="T86">
        <f>IF('Model output'!O85="","",'Model output'!O85)</f>
        <v>1</v>
      </c>
      <c r="U86" t="str">
        <f>IF('Model output'!Q85&lt;&gt;"",'Model output'!Q85,IF('Classification result'!S86="positive",IF(ISNUMBER(SEARCH("single",'Model output'!P85)),1,IF(OR(ISNUMBER(SEARCH("&lt;4",'Model output'!P85)),ISNUMBER(SEARCH("&lt; 4",'Model output'!P85)),ISNUMBER(SEARCH("less than 4",'Model output'!P85))),"&lt;4",IF(OR(ISNUMBER(SEARCH("&gt;4",'Model output'!P85)),ISNUMBER(SEARCH("&gt; 4",'Model output'!P85)),ISNUMBER(SEARCH("4 or more",'Model output'!P85))),"&gt;4",""))), ""))</f>
        <v/>
      </c>
      <c r="V86" t="str">
        <f>IF(S86="negative","",IF(OR(ISNUMBER(SEARCH("Focal",'Model output'!P85)),'Classification result'!U86&lt;4,ISNUMBER(SEARCH("Focal",'Classification result'!U86)),ISNUMBER(SEARCH("&lt;4",'Classification result'!U86)),ISNUMBER(SEARCH("&lt; 4",'Classification result'!U86))),"minimal", IF(OR(ISNUMBER(SEARCH("Extensive",'Model output'!P85)),ISNUMBER(SEARCH("Extensive",'Classification result'!U86)),ISNUMBER(SEARCH("&gt;4",'Classification result'!U86)),ISNUMBER(SEARCH("&gt; 4",'Classification result'!U86)),ISNUMBER(SEARCH("4 or more",'Classification result'!U86))),"extensive","")))</f>
        <v/>
      </c>
      <c r="W86" t="str">
        <f>IF(OR('Model output'!R85="",ISNUMBER(SEARCH("Not identified", 'Model output'!R85)),ISNUMBER(SEARCH("Absent",'Model output'!R85)),ISNUMBER(SEARCH("No",'Model output'!R85)),ISNUMBER(SEARCH("Negative",'Model output'!R85)),ISNUMBER(SEARCH("None seen",'Model output'!R85)),ISNUMBER(SEARCH("Free",'Model output'!R85)),ISNUMBER(SEARCH("Cannot be assessed",'Model output'!R85))),"negative","positive")</f>
        <v>negative</v>
      </c>
      <c r="X86" s="15" t="str">
        <f>IF('Model output'!S85="","",'Model output'!S85)</f>
        <v>Not identified</v>
      </c>
      <c r="Y86" t="str">
        <f>IF(OR('Model output'!S85="",ISNUMBER(SEARCH("Absent",'Model output'!S85)),ISNUMBER(SEARCH("Not identified",'Model output'!S85)),AND(ISNUMBER(SEARCH("No",'Model output'!S85)),NOT(ISNUMBER(SEARCH("carcinoma",'Model output'!S85)))),ISNUMBER(SEARCH("confined to the thyroid",'Model output'!S85)),ISNUMBER(SEARCH("negative",'Model output'!S85))),"negative",IF(Z86="positive","gETE", "positive"))</f>
        <v>negative</v>
      </c>
      <c r="Z86" t="str">
        <f>IF(OR('Model output'!S85="",ISNUMBER(SEARCH("Absent",'Model output'!S85)),ISNUMBER(SEARCH("Not identified",'Model output'!S85)),ISNUMBER(SEARCH("No",'Model output'!S85)),ISNUMBER(SEARCH("Minimal",'Model output'!S85)),ISNUMBER(SEARCH("negative",'Model output'!S85))),"negative",IF(OR(ISNUMBER(SEARCH("extensive",X86)),ISNUMBER(SEARCH("skeletal muscle",X86)),ISNUMBER(SEARCH("larynx",X86)),ISNUMBER(SEARCH("trachea",X86)),ISNUMBER(SEARCH("esophagus",X86)),ISNUMBER(SEARCH("recurrent laryngeal nerve",X86))),"positive","negative"))</f>
        <v>negative</v>
      </c>
      <c r="AA86" t="str">
        <f>IF('Model output'!T85="","",IF('Model output'!T85="Not mentioned", "No", "Yes"))</f>
        <v/>
      </c>
      <c r="AB86" t="str">
        <f>IF(AA86&lt;&gt;"Yes","",IF(OR('Model output'!U85="",ISNUMBER(SEARCH("Not identified",'Model output'!U85))),"",'Model output'!U85))</f>
        <v/>
      </c>
      <c r="AC86" s="1" t="str">
        <f>IF(OR('Model output'!V85="", 'Model output'!V85="No", AND(ISERROR(SEARCH("Positive",'Model output'!V85)), ISNUMBER(SEARCH("Negative",'Model output'!V85))), AND(ISNUMBER(SEARCH("Uninvolved",'Model output'!V85)),NOT(ISNUMBER(SEARCH("margins involved",'Model output'!V85)))), ISNUMBER(SEARCH("not involved",'Model output'!V85)), ISNUMBER(SEARCH("None",'Model output'!V85)), ISNUMBER(SEARCH("Free",'Model output'!V85)), ISNUMBER(SEARCH("1 mm",'Model output'!V85)), ISNUMBER(SEARCH("0.1 CM",'Model output'!V85)), ISNUMBER(SEARCH("less than 0.2 mm",'Model output'!V85)), ISNUMBER(SEARCH("less than 0.5 mm",'Model output'!V85)), ISNUMBER(SEARCH("less than 1.0 mm",'Model output'!V85)), ISNUMBER(SEARCH("noted very close",'Model output'!V85)), ISNUMBER(SEARCH("abut",'Model output'!V85)), ISNUMBER(SEARCH("not mentioned",'Model output'!V85)), ISNUMBER(SEARCH("Cannot be assessed",'Model output'!V85)), ISNUMBER(SEARCH("Lymphocyte invasion - present",'Model output'!V85)), ISNUMBER(SEARCH("capsule",'Model output'!V85))), "negative", "positive")</f>
        <v>negative</v>
      </c>
      <c r="AE86" s="28" t="str" cm="1">
        <f t="array" aca="1" ref="AE86" ca="1">IF(OR(AC86="positive",Z86="positive",AND(OR(ISNUMBER(SEARCH("Follicular carcinoma",N86)),ISNUMBER(SEARCH("Follicular thyroid carcinoma",N86))),V86="extensive"),AND(AND(ISNUMBER(J86),J86&gt;0),AND(ISNUMBER(M86),M86&gt;3)),OR(H86="positive",AH86=1)),"high",IF(OR(ISNUMBER(SEARCH("lateral",G86,1)),ISNUMBER(SEARCH("positive",Y86,1)),ISNUMBER(SEARCH("tall",O86,1)),ISNUMBER(SEARCH("hobnail",O86,1)),ISNUMBER(SEARCH("cribriform",O86,1)),ISNUMBER(SEARCH("diffuse",O86,1)),ISNUMBER(SEARCH("columnar",O86,1)),ISNUMBER(SEARCH("solid",O86,1)),ISNUMBER(SEARCH("tall",N86,1)),ISNUMBER(SEARCH("hobnail",N86,1)),ISNUMBER(SEARCH("cribriform",N86,1)),ISNUMBER(SEARCH("diffuse",N86,1)),ISNUMBER(SEARCH("columnar",N86,1)),ISNUMBER(SEARCH("solid",N86,1)),AND(ISNUMBER(SEARCH("papillary",N86,1)),S86="positive"),AND(AND(ISNUMBER(J86),J86&gt;=5),M86=""),AND(AND(ISNUMBER(J86),J86&gt;=5),AND(ISNUMBER(M86),M86&gt;=1)),AND(ISNUMBER(SERACH("papillary",N86)),OR(Y86="positive",Z86="positive"), ISNUMBER(SEARCH("BRAF",AB86)))),"intermediate","low"))</f>
        <v>low</v>
      </c>
      <c r="AF86" s="29" t="str">
        <f t="shared" si="14"/>
        <v>1b</v>
      </c>
      <c r="AG86" s="29" t="str">
        <f t="shared" si="15"/>
        <v>0</v>
      </c>
      <c r="AH86" s="29" t="str">
        <f t="shared" si="23"/>
        <v>0</v>
      </c>
      <c r="AI86" s="35" t="str">
        <f t="shared" si="24"/>
        <v>I</v>
      </c>
      <c r="AJ86" s="32" t="s">
        <v>713</v>
      </c>
      <c r="AK86" s="34" t="s">
        <v>932</v>
      </c>
      <c r="AL86" s="34" t="s">
        <v>933</v>
      </c>
      <c r="AM86" s="34" t="s">
        <v>936</v>
      </c>
      <c r="AN86" s="34" t="s">
        <v>66</v>
      </c>
      <c r="AO86" s="32">
        <f t="shared" ca="1" si="16"/>
        <v>1</v>
      </c>
      <c r="AP86" s="34">
        <f t="shared" si="17"/>
        <v>1</v>
      </c>
      <c r="AQ86" s="34">
        <f t="shared" si="18"/>
        <v>1</v>
      </c>
      <c r="AR86" s="34">
        <f t="shared" si="19"/>
        <v>1</v>
      </c>
      <c r="AS86" s="35">
        <f t="shared" si="20"/>
        <v>1</v>
      </c>
    </row>
    <row r="87" spans="1:45">
      <c r="A87" t="str">
        <f>'Model output'!A86</f>
        <v>TCGA-DJ-A3UM</v>
      </c>
      <c r="B87" s="26">
        <v>45</v>
      </c>
      <c r="C87" s="1" t="str">
        <f>IF(OR(ISNUMBER(SEARCH("0",'Model output'!D86)), ISNUMBER(SEARCH("1",'Model output'!D86)), ISNUMBER(SEARCH("1a",'Model output'!D86)), ISNUMBER(SEARCH("1b",'Model output'!D86)), ISNUMBER(SEARCH("2",'Model output'!D86)), ISNUMBER(SEARCH("3",'Model output'!D86)), ISNUMBER(SEARCH("4a",'Model output'!D86)), ISNUMBER(SEARCH("4b",'Model output'!D86))), IF(ISNUMBER(SEARCH("pT",'Model output'!D86)),IF(OR(ISNUMBER(SEARCH("a",'Model output'!D86)),ISNUMBER(SEARCH("b",'Model output'!D86))),MID(SUBSTITUTE('Model output'!D86," ",""),SEARCH("pT",'Model output'!D86)+2,2),MID(SUBSTITUTE('Model output'!D86," ",""),SEARCH("pT",'Model output'!D86)+2,1)),IF(ISNUMBER(SEARCH("T",'Model output'!D86)),IF(OR(ISNUMBER(SEARCH("a",'Model output'!D86)),ISNUMBER(SEARCH("b",'Model output'!D86))),MID(SUBSTITUTE('Model output'!D86," ",""),SEARCH("T",'Model output'!D86)+1,2),MID(SUBSTITUTE('Model output'!D86," ",""),SEARCH("T",'Model output'!D86)+1,1)),SUBSTITUTE('Model output'!D86," ",""))),"")</f>
        <v>1</v>
      </c>
      <c r="D87" s="1" t="str">
        <f>IF(ISNUMBER(SEARCH("lymph node",'Model output'!E86)),"1", IF(AND('Model output'!E86&lt;&gt;"",ISNUMBER('Model output'!E86),'Model output'!E86&gt;0),"1",IF(OR(ISNUMBER(SEARCH("0",'Model output'!E86)), ISNUMBER(SEARCH("1",'Model output'!E86)), ISNUMBER(SEARCH("1a",'Model output'!E86)), ISNUMBER(SEARCH("1b",'Model output'!E86)), ISNUMBER(SEARCH("X",'Model output'!E86))), IF(ISNUMBER(SEARCH("pN",'Model output'!E86)),IF(OR(ISNUMBER(SEARCH("a",'Model output'!E86)),ISNUMBER(SEARCH("b",'Model output'!E86))),MID(SUBSTITUTE('Model output'!E86," ",""),SEARCH("pN",'Model output'!E86)+2,2),MID(SUBSTITUTE('Model output'!E86," ",""),SEARCH("pN",'Model output'!E86)+2,1)),IF(ISNUMBER(SEARCH("N",'Model output'!E86)),IF(OR(ISNUMBER(SEARCH("a",'Model output'!E86)),ISNUMBER(SEARCH("b",'Model output'!E86))),MID(SUBSTITUTE('Model output'!E86," ",""),SEARCH("N",'Model output'!E86)+1,2),MID(SUBSTITUTE('Model output'!E86," ",""),SEARCH("N",'Model output'!E86)+1,1)),SUBSTITUTE('Model output'!E86," ",""))),"")))</f>
        <v>0</v>
      </c>
      <c r="E87" s="1" t="str">
        <f>IF(OR(ISNUMBER(SEARCH("Not applicable",'Model output'!F86)), ISNUMBER(SEARCH("N/A",'Model output'!F86))),"0",IF(OR(ISNUMBER(SEARCH("0",'Model output'!F86)), ISNUMBER(SEARCH("1",'Model output'!F86)), ISNUMBER(SEARCH("X",'Model output'!F86))), IF(ISNUMBER(SEARCH("pM",'Model output'!F86)),MID(SUBSTITUTE('Model output'!F86," ",""),SEARCH("pM",'Model output'!F86)+2,1),IF(ISNUMBER(SEARCH("M",'Model output'!F86)),MID(SUBSTITUTE('Model output'!F86," ",""),SEARCH("M",'Model output'!F86)+1,1),SUBSTITUTE('Model output'!F86," ",""))),""))</f>
        <v>0</v>
      </c>
      <c r="F87" t="str">
        <f t="shared" si="21"/>
        <v>negative</v>
      </c>
      <c r="G87" t="str">
        <f>IF(OR('Model output'!G86="",AND(ISNUMBER('Model output'!J86),'Model output'!J86&lt;1)),"",IF(OR(ISNUMBER(SEARCH("lateral",'Model output'!G86)),ISNUMBER(SEARCH("cervical",'Model output'!G86)),ISNUMBER(SEARCH("jugular",'Model output'!G86)),ISNUMBER(SEARCH("left neck",'Model output'!G86)),ISNUMBER(SEARCH("left anterior neck",'Model output'!G86)),ISNUMBER(SEARCH("left posterior neck",'Model output'!G86)),ISNUMBER(SEARCH("right neck",'Model output'!G86)),ISNUMBER(SEARCH("right anterior neck",'Model output'!G86)),ISNUMBER(SEARCH("right posterior neck",'Model output'!G86)),AND(ISNUMBER(SEARCH("level",'Model output'!G86)),OR(,ISNUMBER(SEARCH("II",'Model output'!G86)),ISNUMBER(SEARCH("two",'Model output'!G86)),AND(ISNUMBER(SEARCH("2",'Model output'!G86)),NOT(ISNUMBER(SEARCH("1 of 2",'Model output'!G86)))),ISNUMBER(SEARCH("III",'Model output'!G86)),AND(ISNUMBER(SEARCH("three",'Model output'!G86)),NOT(ISNUMBER(SEARCH("#3 (three)",'Model output'!G86)))),AND(ISNUMBER(SEARCH("3",'Model output'!G86)),NOT(ISNUMBER(SEARCH("#3 (three)",'Model output'!G86)))),ISNUMBER(SEARCH("IV",'Model output'!G86)),ISNUMBER(SEARCH("four",'Model output'!G86)),ISNUMBER(SEARCH("4",'Model output'!G86)),ISNUMBER(SEARCH("V ",'Model output'!G86)),ISNUMBER(SEARCH("five",'Model output'!G86)),ISNUMBER(SEARCH("5",'Model output'!G86))))), "lateral", "central"))</f>
        <v/>
      </c>
      <c r="H87" t="str">
        <f>IF('Model output'!H86="","negative",IF(OR(ISNUMBER(SEARCH("lymph node",'Model output'!H86)),ISNUMBER(SEARCH("gland",'Model output'!H86)),ISNUMBER(SEARCH("lobe",'Model output'!H86)),ISNUMBER(SEARCH("isthmus",'Model output'!H86)),ISNUMBER(SEARCH("mediastinum",'Model output'!H86)),ISNUMBER(SEARCH("Not mentioned",'Model output'!H86)), ISNUMBER(SEARCH("Not applicable",'Model output'!H86)), ISNUMBER(SEARCH("paratracheal",'Model output'!H86)),ISNUMBER(SEARCH("fibroadipose tissue",'Model output'!H86)),ISNUMBER(SEARCH("thyroid node",'Model output'!H86)),ISNUMBER(SEARCH("skeletal muscle",'Model output'!H86)),ISNUMBER(SEARCH("right",'Model output'!H86)),ISNUMBER(SEARCH("left",'Model output'!H86)),ISNUMBER(SEARCH("Not specified",'Model output'!H86)),ISNUMBER(SEARCH("N/A",'Model output'!H86))),"negative","positive"))</f>
        <v>negative</v>
      </c>
      <c r="I87">
        <f>IF(OR('Model output'!I86="",'Model output'!I86="Not answered",'Model output'!I86="Not mentioned"),"",IF(ISNUMBER('Model output'!I86),'Model output'!I86,1))</f>
        <v>3</v>
      </c>
      <c r="J87">
        <f>IF(OR('Model output'!J86="",'Model output'!J86="Not answered",'Model output'!J86="Not mentioned"),"",IF(AND(ISNUMBER('Model output'!J86),'Model output'!J86&lt;=I87),'Model output'!J86,IF(AND(ISNUMBER('Model output'!J86), 'Model output'!J86&gt;=DATE(2024,1,1)), MIN(DAY('Model output'!J86), MONTH('Model output'!J86), YEAR('Model output'!J86)), IF(ISNUMBER(SEARCH("0/",'Model output'!J86)),0,IF(ISNUMBER(SEARCH("/",'Model output'!J86)), VALUE(LEFT('Model output'!J86, SEARCH("/",'Model output'!J86)-1)),1)))))</f>
        <v>0</v>
      </c>
      <c r="K87" t="str" cm="1">
        <f t="array" ref="K87">IF(COUNT(FIND({0,1,2,3,4,5,6,7,8,9},'Model output'!K86))&gt;0,'Model output'!K86,"")</f>
        <v/>
      </c>
      <c r="L87" s="8" t="str">
        <f t="shared" si="13"/>
        <v/>
      </c>
      <c r="M87" t="str" cm="1">
        <f t="array" ref="M87">IF(L87="","",IF(ISNUMBER(SEARCH("cm",L87)),MAX(VALUE(SUBSTITUTE(_xlfn.FILTERXML("&lt;t&gt;&lt;s&gt;"&amp;SUBSTITUTE(L87,",","&lt;/s&gt;&lt;s&gt;")&amp;"&lt;/s&gt;&lt;/t&gt;","//s"),"cm",""))),MAX(VALUE(SUBSTITUTE(_xlfn.FILTERXML("&lt;t&gt;&lt;s&gt;"&amp;SUBSTITUTE(L87,",","&lt;/s&gt;&lt;s&gt;")&amp;"&lt;/s&gt;&lt;/t&gt;","//s"),"mm","")))/10))</f>
        <v/>
      </c>
      <c r="N87" t="str">
        <f>IF('Model output'!L86="","",'Model output'!L86)</f>
        <v>Papillary carcinoma, classical type with tall cell features</v>
      </c>
      <c r="O87" t="str">
        <f>IF('Model output'!M86="","",'Model output'!M86)</f>
        <v/>
      </c>
      <c r="P87" t="str">
        <f>IF('Model output'!N86="","",'Model output'!N86)</f>
        <v>1.3 cm</v>
      </c>
      <c r="Q87" t="str">
        <f t="shared" si="22"/>
        <v>1.3cm</v>
      </c>
      <c r="R87" cm="1">
        <f t="array" ref="R87">IF(Q87="","",IF(ISNUMBER(SEARCH("cm",Q87)),MAX(VALUE(SUBSTITUTE(_xlfn.FILTERXML("&lt;t&gt;&lt;s&gt;"&amp;SUBSTITUTE(Q87,",","&lt;/s&gt;&lt;s&gt;")&amp;"&lt;/s&gt;&lt;/t&gt;","//s"),"cm",""))),MAX(VALUE(SUBSTITUTE(_xlfn.FILTERXML("&lt;t&gt;&lt;s&gt;"&amp;SUBSTITUTE(Q87,",","&lt;/s&gt;&lt;s&gt;")&amp;"&lt;/s&gt;&lt;/t&gt;","//s"),"mm","")))/10))</f>
        <v>1.3</v>
      </c>
      <c r="S87" t="str">
        <f>IF(OR('Model output'!P86="",ISNUMBER(SEARCH("Not identified", 'Model output'!P86)),ISNUMBER(SEARCH("Absent",'Model output'!P86)),AND(ISNUMBER(SEARCH("No",'Model output'!P86)),NOT(ISNUMBER(SEARCH("diagnostic",'Model output'!P86)))),ISNUMBER(SEARCH("Negative",'Model output'!P86))),"negative","positive")</f>
        <v>negative</v>
      </c>
      <c r="T87">
        <f>IF('Model output'!O86="","",'Model output'!O86)</f>
        <v>1</v>
      </c>
      <c r="U87" t="str">
        <f>IF('Model output'!Q86&lt;&gt;"",'Model output'!Q86,IF('Classification result'!S87="positive",IF(ISNUMBER(SEARCH("single",'Model output'!P86)),1,IF(OR(ISNUMBER(SEARCH("&lt;4",'Model output'!P86)),ISNUMBER(SEARCH("&lt; 4",'Model output'!P86)),ISNUMBER(SEARCH("less than 4",'Model output'!P86))),"&lt;4",IF(OR(ISNUMBER(SEARCH("&gt;4",'Model output'!P86)),ISNUMBER(SEARCH("&gt; 4",'Model output'!P86)),ISNUMBER(SEARCH("4 or more",'Model output'!P86))),"&gt;4",""))), ""))</f>
        <v/>
      </c>
      <c r="V87" t="str">
        <f>IF(S87="negative","",IF(OR(ISNUMBER(SEARCH("Focal",'Model output'!P86)),'Classification result'!U87&lt;4,ISNUMBER(SEARCH("Focal",'Classification result'!U87)),ISNUMBER(SEARCH("&lt;4",'Classification result'!U87)),ISNUMBER(SEARCH("&lt; 4",'Classification result'!U87))),"minimal", IF(OR(ISNUMBER(SEARCH("Extensive",'Model output'!P86)),ISNUMBER(SEARCH("Extensive",'Classification result'!U87)),ISNUMBER(SEARCH("&gt;4",'Classification result'!U87)),ISNUMBER(SEARCH("&gt; 4",'Classification result'!U87)),ISNUMBER(SEARCH("4 or more",'Classification result'!U87))),"extensive","")))</f>
        <v/>
      </c>
      <c r="W87" t="str">
        <f>IF(OR('Model output'!R86="",ISNUMBER(SEARCH("Not identified", 'Model output'!R86)),ISNUMBER(SEARCH("Absent",'Model output'!R86)),ISNUMBER(SEARCH("No",'Model output'!R86)),ISNUMBER(SEARCH("Negative",'Model output'!R86)),ISNUMBER(SEARCH("None seen",'Model output'!R86)),ISNUMBER(SEARCH("Free",'Model output'!R86)),ISNUMBER(SEARCH("Cannot be assessed",'Model output'!R86))),"negative","positive")</f>
        <v>negative</v>
      </c>
      <c r="X87" s="15" t="str">
        <f>IF('Model output'!S86="","",'Model output'!S86)</f>
        <v>Not identified</v>
      </c>
      <c r="Y87" t="str">
        <f>IF(OR('Model output'!S86="",ISNUMBER(SEARCH("Absent",'Model output'!S86)),ISNUMBER(SEARCH("Not identified",'Model output'!S86)),AND(ISNUMBER(SEARCH("No",'Model output'!S86)),NOT(ISNUMBER(SEARCH("carcinoma",'Model output'!S86)))),ISNUMBER(SEARCH("confined to the thyroid",'Model output'!S86)),ISNUMBER(SEARCH("negative",'Model output'!S86))),"negative",IF(Z87="positive","gETE", "positive"))</f>
        <v>negative</v>
      </c>
      <c r="Z87" t="str">
        <f>IF(OR('Model output'!S86="",ISNUMBER(SEARCH("Absent",'Model output'!S86)),ISNUMBER(SEARCH("Not identified",'Model output'!S86)),ISNUMBER(SEARCH("No",'Model output'!S86)),ISNUMBER(SEARCH("Minimal",'Model output'!S86)),ISNUMBER(SEARCH("negative",'Model output'!S86))),"negative",IF(OR(ISNUMBER(SEARCH("extensive",X87)),ISNUMBER(SEARCH("skeletal muscle",X87)),ISNUMBER(SEARCH("larynx",X87)),ISNUMBER(SEARCH("trachea",X87)),ISNUMBER(SEARCH("esophagus",X87)),ISNUMBER(SEARCH("recurrent laryngeal nerve",X87))),"positive","negative"))</f>
        <v>negative</v>
      </c>
      <c r="AA87" t="str">
        <f>IF('Model output'!T86="","",IF('Model output'!T86="Not mentioned", "No", "Yes"))</f>
        <v/>
      </c>
      <c r="AB87" t="str">
        <f>IF(AA87&lt;&gt;"Yes","",IF(OR('Model output'!U86="",ISNUMBER(SEARCH("Not identified",'Model output'!U86))),"",'Model output'!U86))</f>
        <v/>
      </c>
      <c r="AC87" s="1" t="str">
        <f>IF(OR('Model output'!V86="", 'Model output'!V86="No", AND(ISERROR(SEARCH("Positive",'Model output'!V86)), ISNUMBER(SEARCH("Negative",'Model output'!V86))), AND(ISNUMBER(SEARCH("Uninvolved",'Model output'!V86)),NOT(ISNUMBER(SEARCH("margins involved",'Model output'!V86)))), ISNUMBER(SEARCH("not involved",'Model output'!V86)), ISNUMBER(SEARCH("None",'Model output'!V86)), ISNUMBER(SEARCH("Free",'Model output'!V86)), ISNUMBER(SEARCH("1 mm",'Model output'!V86)), ISNUMBER(SEARCH("0.1 CM",'Model output'!V86)), ISNUMBER(SEARCH("less than 0.2 mm",'Model output'!V86)), ISNUMBER(SEARCH("less than 0.5 mm",'Model output'!V86)), ISNUMBER(SEARCH("less than 1.0 mm",'Model output'!V86)), ISNUMBER(SEARCH("noted very close",'Model output'!V86)), ISNUMBER(SEARCH("abut",'Model output'!V86)), ISNUMBER(SEARCH("not mentioned",'Model output'!V86)), ISNUMBER(SEARCH("Cannot be assessed",'Model output'!V86)), ISNUMBER(SEARCH("Lymphocyte invasion - present",'Model output'!V86)), ISNUMBER(SEARCH("capsule",'Model output'!V86))), "negative", "positive")</f>
        <v>negative</v>
      </c>
      <c r="AE87" s="28" t="str" cm="1">
        <f t="array" aca="1" ref="AE87" ca="1">IF(OR(AC87="positive",Z87="positive",AND(OR(ISNUMBER(SEARCH("Follicular carcinoma",N87)),ISNUMBER(SEARCH("Follicular thyroid carcinoma",N87))),V87="extensive"),AND(AND(ISNUMBER(J87),J87&gt;0),AND(ISNUMBER(M87),M87&gt;3)),OR(H87="positive",AH87=1)),"high",IF(OR(ISNUMBER(SEARCH("lateral",G87,1)),ISNUMBER(SEARCH("positive",Y87,1)),ISNUMBER(SEARCH("tall",O87,1)),ISNUMBER(SEARCH("hobnail",O87,1)),ISNUMBER(SEARCH("cribriform",O87,1)),ISNUMBER(SEARCH("diffuse",O87,1)),ISNUMBER(SEARCH("columnar",O87,1)),ISNUMBER(SEARCH("solid",O87,1)),ISNUMBER(SEARCH("tall",N87,1)),ISNUMBER(SEARCH("hobnail",N87,1)),ISNUMBER(SEARCH("cribriform",N87,1)),ISNUMBER(SEARCH("diffuse",N87,1)),ISNUMBER(SEARCH("columnar",N87,1)),ISNUMBER(SEARCH("solid",N87,1)),AND(ISNUMBER(SEARCH("papillary",N87,1)),S87="positive"),AND(AND(ISNUMBER(J87),J87&gt;=5),M87=""),AND(AND(ISNUMBER(J87),J87&gt;=5),AND(ISNUMBER(M87),M87&gt;=1)),AND(ISNUMBER(SERACH("papillary",N87)),OR(Y87="positive",Z87="positive"), ISNUMBER(SEARCH("BRAF",AB87)))),"intermediate","low"))</f>
        <v>intermediate</v>
      </c>
      <c r="AF87" s="29" t="str">
        <f t="shared" si="14"/>
        <v>1b</v>
      </c>
      <c r="AG87" s="29" t="str">
        <f t="shared" si="15"/>
        <v>0</v>
      </c>
      <c r="AH87" s="29" t="str">
        <f t="shared" si="23"/>
        <v>0</v>
      </c>
      <c r="AI87" s="35" t="str">
        <f t="shared" si="24"/>
        <v>I</v>
      </c>
      <c r="AJ87" s="32" t="s">
        <v>714</v>
      </c>
      <c r="AK87" s="34" t="s">
        <v>932</v>
      </c>
      <c r="AL87" s="34" t="s">
        <v>933</v>
      </c>
      <c r="AM87" s="34" t="s">
        <v>936</v>
      </c>
      <c r="AN87" s="34" t="s">
        <v>66</v>
      </c>
      <c r="AO87" s="32">
        <f t="shared" ca="1" si="16"/>
        <v>1</v>
      </c>
      <c r="AP87" s="34">
        <f t="shared" si="17"/>
        <v>1</v>
      </c>
      <c r="AQ87" s="34">
        <f t="shared" si="18"/>
        <v>1</v>
      </c>
      <c r="AR87" s="34">
        <f t="shared" si="19"/>
        <v>1</v>
      </c>
      <c r="AS87" s="35">
        <f t="shared" si="20"/>
        <v>1</v>
      </c>
    </row>
    <row r="88" spans="1:45">
      <c r="A88" t="str">
        <f>'Model output'!A87</f>
        <v>TCGA-DJ-A3UN</v>
      </c>
      <c r="B88" s="26">
        <v>51</v>
      </c>
      <c r="C88" s="1" t="str">
        <f>IF(OR(ISNUMBER(SEARCH("0",'Model output'!D87)), ISNUMBER(SEARCH("1",'Model output'!D87)), ISNUMBER(SEARCH("1a",'Model output'!D87)), ISNUMBER(SEARCH("1b",'Model output'!D87)), ISNUMBER(SEARCH("2",'Model output'!D87)), ISNUMBER(SEARCH("3",'Model output'!D87)), ISNUMBER(SEARCH("4a",'Model output'!D87)), ISNUMBER(SEARCH("4b",'Model output'!D87))), IF(ISNUMBER(SEARCH("pT",'Model output'!D87)),IF(OR(ISNUMBER(SEARCH("a",'Model output'!D87)),ISNUMBER(SEARCH("b",'Model output'!D87))),MID(SUBSTITUTE('Model output'!D87," ",""),SEARCH("pT",'Model output'!D87)+2,2),MID(SUBSTITUTE('Model output'!D87," ",""),SEARCH("pT",'Model output'!D87)+2,1)),IF(ISNUMBER(SEARCH("T",'Model output'!D87)),IF(OR(ISNUMBER(SEARCH("a",'Model output'!D87)),ISNUMBER(SEARCH("b",'Model output'!D87))),MID(SUBSTITUTE('Model output'!D87," ",""),SEARCH("T",'Model output'!D87)+1,2),MID(SUBSTITUTE('Model output'!D87," ",""),SEARCH("T",'Model output'!D87)+1,1)),SUBSTITUTE('Model output'!D87," ",""))),"")</f>
        <v>1</v>
      </c>
      <c r="D88" s="1" t="str">
        <f>IF(ISNUMBER(SEARCH("lymph node",'Model output'!E87)),"1", IF(AND('Model output'!E87&lt;&gt;"",ISNUMBER('Model output'!E87),'Model output'!E87&gt;0),"1",IF(OR(ISNUMBER(SEARCH("0",'Model output'!E87)), ISNUMBER(SEARCH("1",'Model output'!E87)), ISNUMBER(SEARCH("1a",'Model output'!E87)), ISNUMBER(SEARCH("1b",'Model output'!E87)), ISNUMBER(SEARCH("X",'Model output'!E87))), IF(ISNUMBER(SEARCH("pN",'Model output'!E87)),IF(OR(ISNUMBER(SEARCH("a",'Model output'!E87)),ISNUMBER(SEARCH("b",'Model output'!E87))),MID(SUBSTITUTE('Model output'!E87," ",""),SEARCH("pN",'Model output'!E87)+2,2),MID(SUBSTITUTE('Model output'!E87," ",""),SEARCH("pN",'Model output'!E87)+2,1)),IF(ISNUMBER(SEARCH("N",'Model output'!E87)),IF(OR(ISNUMBER(SEARCH("a",'Model output'!E87)),ISNUMBER(SEARCH("b",'Model output'!E87))),MID(SUBSTITUTE('Model output'!E87," ",""),SEARCH("N",'Model output'!E87)+1,2),MID(SUBSTITUTE('Model output'!E87," ",""),SEARCH("N",'Model output'!E87)+1,1)),SUBSTITUTE('Model output'!E87," ",""))),"")))</f>
        <v>X</v>
      </c>
      <c r="E88" s="1" t="str">
        <f>IF(OR(ISNUMBER(SEARCH("Not applicable",'Model output'!F87)), ISNUMBER(SEARCH("N/A",'Model output'!F87))),"0",IF(OR(ISNUMBER(SEARCH("0",'Model output'!F87)), ISNUMBER(SEARCH("1",'Model output'!F87)), ISNUMBER(SEARCH("X",'Model output'!F87))), IF(ISNUMBER(SEARCH("pM",'Model output'!F87)),MID(SUBSTITUTE('Model output'!F87," ",""),SEARCH("pM",'Model output'!F87)+2,1),IF(ISNUMBER(SEARCH("M",'Model output'!F87)),MID(SUBSTITUTE('Model output'!F87," ",""),SEARCH("M",'Model output'!F87)+1,1),SUBSTITUTE('Model output'!F87," ",""))),""))</f>
        <v>X</v>
      </c>
      <c r="F88" t="str">
        <f t="shared" si="21"/>
        <v>negative</v>
      </c>
      <c r="G88" t="str">
        <f>IF(OR('Model output'!G87="",AND(ISNUMBER('Model output'!J87),'Model output'!J87&lt;1)),"",IF(OR(ISNUMBER(SEARCH("lateral",'Model output'!G87)),ISNUMBER(SEARCH("cervical",'Model output'!G87)),ISNUMBER(SEARCH("jugular",'Model output'!G87)),ISNUMBER(SEARCH("left neck",'Model output'!G87)),ISNUMBER(SEARCH("left anterior neck",'Model output'!G87)),ISNUMBER(SEARCH("left posterior neck",'Model output'!G87)),ISNUMBER(SEARCH("right neck",'Model output'!G87)),ISNUMBER(SEARCH("right anterior neck",'Model output'!G87)),ISNUMBER(SEARCH("right posterior neck",'Model output'!G87)),AND(ISNUMBER(SEARCH("level",'Model output'!G87)),OR(,ISNUMBER(SEARCH("II",'Model output'!G87)),ISNUMBER(SEARCH("two",'Model output'!G87)),AND(ISNUMBER(SEARCH("2",'Model output'!G87)),NOT(ISNUMBER(SEARCH("1 of 2",'Model output'!G87)))),ISNUMBER(SEARCH("III",'Model output'!G87)),AND(ISNUMBER(SEARCH("three",'Model output'!G87)),NOT(ISNUMBER(SEARCH("#3 (three)",'Model output'!G87)))),AND(ISNUMBER(SEARCH("3",'Model output'!G87)),NOT(ISNUMBER(SEARCH("#3 (three)",'Model output'!G87)))),ISNUMBER(SEARCH("IV",'Model output'!G87)),ISNUMBER(SEARCH("four",'Model output'!G87)),ISNUMBER(SEARCH("4",'Model output'!G87)),ISNUMBER(SEARCH("V ",'Model output'!G87)),ISNUMBER(SEARCH("five",'Model output'!G87)),ISNUMBER(SEARCH("5",'Model output'!G87))))), "lateral", "central"))</f>
        <v/>
      </c>
      <c r="H88" t="str">
        <f>IF('Model output'!H87="","negative",IF(OR(ISNUMBER(SEARCH("lymph node",'Model output'!H87)),ISNUMBER(SEARCH("gland",'Model output'!H87)),ISNUMBER(SEARCH("lobe",'Model output'!H87)),ISNUMBER(SEARCH("isthmus",'Model output'!H87)),ISNUMBER(SEARCH("mediastinum",'Model output'!H87)),ISNUMBER(SEARCH("Not mentioned",'Model output'!H87)), ISNUMBER(SEARCH("Not applicable",'Model output'!H87)), ISNUMBER(SEARCH("paratracheal",'Model output'!H87)),ISNUMBER(SEARCH("fibroadipose tissue",'Model output'!H87)),ISNUMBER(SEARCH("thyroid node",'Model output'!H87)),ISNUMBER(SEARCH("skeletal muscle",'Model output'!H87)),ISNUMBER(SEARCH("right",'Model output'!H87)),ISNUMBER(SEARCH("left",'Model output'!H87)),ISNUMBER(SEARCH("Not specified",'Model output'!H87)),ISNUMBER(SEARCH("N/A",'Model output'!H87))),"negative","positive"))</f>
        <v>negative</v>
      </c>
      <c r="I88">
        <f>IF(OR('Model output'!I87="",'Model output'!I87="Not answered",'Model output'!I87="Not mentioned"),"",IF(ISNUMBER('Model output'!I87),'Model output'!I87,1))</f>
        <v>1</v>
      </c>
      <c r="J88">
        <f>IF(OR('Model output'!J87="",'Model output'!J87="Not answered",'Model output'!J87="Not mentioned"),"",IF(AND(ISNUMBER('Model output'!J87),'Model output'!J87&lt;=I88),'Model output'!J87,IF(AND(ISNUMBER('Model output'!J87), 'Model output'!J87&gt;=DATE(2024,1,1)), MIN(DAY('Model output'!J87), MONTH('Model output'!J87), YEAR('Model output'!J87)), IF(ISNUMBER(SEARCH("0/",'Model output'!J87)),0,IF(ISNUMBER(SEARCH("/",'Model output'!J87)), VALUE(LEFT('Model output'!J87, SEARCH("/",'Model output'!J87)-1)),1)))))</f>
        <v>0</v>
      </c>
      <c r="K88" t="str" cm="1">
        <f t="array" ref="K88">IF(COUNT(FIND({0,1,2,3,4,5,6,7,8,9},'Model output'!K87))&gt;0,'Model output'!K87,"")</f>
        <v/>
      </c>
      <c r="L88" s="8" t="str">
        <f t="shared" si="13"/>
        <v/>
      </c>
      <c r="M88" t="str" cm="1">
        <f t="array" ref="M88">IF(L88="","",IF(ISNUMBER(SEARCH("cm",L88)),MAX(VALUE(SUBSTITUTE(_xlfn.FILTERXML("&lt;t&gt;&lt;s&gt;"&amp;SUBSTITUTE(L88,",","&lt;/s&gt;&lt;s&gt;")&amp;"&lt;/s&gt;&lt;/t&gt;","//s"),"cm",""))),MAX(VALUE(SUBSTITUTE(_xlfn.FILTERXML("&lt;t&gt;&lt;s&gt;"&amp;SUBSTITUTE(L88,",","&lt;/s&gt;&lt;s&gt;")&amp;"&lt;/s&gt;&lt;/t&gt;","//s"),"mm","")))/10))</f>
        <v/>
      </c>
      <c r="N88" t="str">
        <f>IF('Model output'!L87="","",'Model output'!L87)</f>
        <v>Papillary</v>
      </c>
      <c r="O88" t="str">
        <f>IF('Model output'!M87="","",'Model output'!M87)</f>
        <v/>
      </c>
      <c r="P88" t="str">
        <f>IF('Model output'!N87="","",'Model output'!N87)</f>
        <v>1.2 cm</v>
      </c>
      <c r="Q88" t="str">
        <f t="shared" si="22"/>
        <v>1.2cm</v>
      </c>
      <c r="R88" cm="1">
        <f t="array" ref="R88">IF(Q88="","",IF(ISNUMBER(SEARCH("cm",Q88)),MAX(VALUE(SUBSTITUTE(_xlfn.FILTERXML("&lt;t&gt;&lt;s&gt;"&amp;SUBSTITUTE(Q88,",","&lt;/s&gt;&lt;s&gt;")&amp;"&lt;/s&gt;&lt;/t&gt;","//s"),"cm",""))),MAX(VALUE(SUBSTITUTE(_xlfn.FILTERXML("&lt;t&gt;&lt;s&gt;"&amp;SUBSTITUTE(Q88,",","&lt;/s&gt;&lt;s&gt;")&amp;"&lt;/s&gt;&lt;/t&gt;","//s"),"mm","")))/10))</f>
        <v>1.2</v>
      </c>
      <c r="S88" t="str">
        <f>IF(OR('Model output'!P87="",ISNUMBER(SEARCH("Not identified", 'Model output'!P87)),ISNUMBER(SEARCH("Absent",'Model output'!P87)),AND(ISNUMBER(SEARCH("No",'Model output'!P87)),NOT(ISNUMBER(SEARCH("diagnostic",'Model output'!P87)))),ISNUMBER(SEARCH("Negative",'Model output'!P87))),"negative","positive")</f>
        <v>negative</v>
      </c>
      <c r="T88">
        <f>IF('Model output'!O87="","",'Model output'!O87)</f>
        <v>2</v>
      </c>
      <c r="U88" t="str">
        <f>IF('Model output'!Q87&lt;&gt;"",'Model output'!Q87,IF('Classification result'!S88="positive",IF(ISNUMBER(SEARCH("single",'Model output'!P87)),1,IF(OR(ISNUMBER(SEARCH("&lt;4",'Model output'!P87)),ISNUMBER(SEARCH("&lt; 4",'Model output'!P87)),ISNUMBER(SEARCH("less than 4",'Model output'!P87))),"&lt;4",IF(OR(ISNUMBER(SEARCH("&gt;4",'Model output'!P87)),ISNUMBER(SEARCH("&gt; 4",'Model output'!P87)),ISNUMBER(SEARCH("4 or more",'Model output'!P87))),"&gt;4",""))), ""))</f>
        <v/>
      </c>
      <c r="V88" t="str">
        <f>IF(S88="negative","",IF(OR(ISNUMBER(SEARCH("Focal",'Model output'!P87)),'Classification result'!U88&lt;4,ISNUMBER(SEARCH("Focal",'Classification result'!U88)),ISNUMBER(SEARCH("&lt;4",'Classification result'!U88)),ISNUMBER(SEARCH("&lt; 4",'Classification result'!U88))),"minimal", IF(OR(ISNUMBER(SEARCH("Extensive",'Model output'!P87)),ISNUMBER(SEARCH("Extensive",'Classification result'!U88)),ISNUMBER(SEARCH("&gt;4",'Classification result'!U88)),ISNUMBER(SEARCH("&gt; 4",'Classification result'!U88)),ISNUMBER(SEARCH("4 or more",'Classification result'!U88))),"extensive","")))</f>
        <v/>
      </c>
      <c r="W88" t="str">
        <f>IF(OR('Model output'!R87="",ISNUMBER(SEARCH("Not identified", 'Model output'!R87)),ISNUMBER(SEARCH("Absent",'Model output'!R87)),ISNUMBER(SEARCH("No",'Model output'!R87)),ISNUMBER(SEARCH("Negative",'Model output'!R87)),ISNUMBER(SEARCH("None seen",'Model output'!R87)),ISNUMBER(SEARCH("Free",'Model output'!R87)),ISNUMBER(SEARCH("Cannot be assessed",'Model output'!R87))),"negative","positive")</f>
        <v>positive</v>
      </c>
      <c r="X88" s="15" t="str">
        <f>IF('Model output'!S87="","",'Model output'!S87)</f>
        <v>Not identified</v>
      </c>
      <c r="Y88" t="str">
        <f>IF(OR('Model output'!S87="",ISNUMBER(SEARCH("Absent",'Model output'!S87)),ISNUMBER(SEARCH("Not identified",'Model output'!S87)),AND(ISNUMBER(SEARCH("No",'Model output'!S87)),NOT(ISNUMBER(SEARCH("carcinoma",'Model output'!S87)))),ISNUMBER(SEARCH("confined to the thyroid",'Model output'!S87)),ISNUMBER(SEARCH("negative",'Model output'!S87))),"negative",IF(Z88="positive","gETE", "positive"))</f>
        <v>negative</v>
      </c>
      <c r="Z88" t="str">
        <f>IF(OR('Model output'!S87="",ISNUMBER(SEARCH("Absent",'Model output'!S87)),ISNUMBER(SEARCH("Not identified",'Model output'!S87)),ISNUMBER(SEARCH("No",'Model output'!S87)),ISNUMBER(SEARCH("Minimal",'Model output'!S87)),ISNUMBER(SEARCH("negative",'Model output'!S87))),"negative",IF(OR(ISNUMBER(SEARCH("extensive",X88)),ISNUMBER(SEARCH("skeletal muscle",X88)),ISNUMBER(SEARCH("larynx",X88)),ISNUMBER(SEARCH("trachea",X88)),ISNUMBER(SEARCH("esophagus",X88)),ISNUMBER(SEARCH("recurrent laryngeal nerve",X88))),"positive","negative"))</f>
        <v>negative</v>
      </c>
      <c r="AA88" t="str">
        <f>IF('Model output'!T87="","",IF('Model output'!T87="Not mentioned", "No", "Yes"))</f>
        <v/>
      </c>
      <c r="AB88" t="str">
        <f>IF(AA88&lt;&gt;"Yes","",IF(OR('Model output'!U87="",ISNUMBER(SEARCH("Not identified",'Model output'!U87))),"",'Model output'!U87))</f>
        <v/>
      </c>
      <c r="AC88" s="1" t="str">
        <f>IF(OR('Model output'!V87="", 'Model output'!V87="No", AND(ISERROR(SEARCH("Positive",'Model output'!V87)), ISNUMBER(SEARCH("Negative",'Model output'!V87))), AND(ISNUMBER(SEARCH("Uninvolved",'Model output'!V87)),NOT(ISNUMBER(SEARCH("margins involved",'Model output'!V87)))), ISNUMBER(SEARCH("not involved",'Model output'!V87)), ISNUMBER(SEARCH("None",'Model output'!V87)), ISNUMBER(SEARCH("Free",'Model output'!V87)), ISNUMBER(SEARCH("1 mm",'Model output'!V87)), ISNUMBER(SEARCH("0.1 CM",'Model output'!V87)), ISNUMBER(SEARCH("less than 0.2 mm",'Model output'!V87)), ISNUMBER(SEARCH("less than 0.5 mm",'Model output'!V87)), ISNUMBER(SEARCH("less than 1.0 mm",'Model output'!V87)), ISNUMBER(SEARCH("noted very close",'Model output'!V87)), ISNUMBER(SEARCH("abut",'Model output'!V87)), ISNUMBER(SEARCH("not mentioned",'Model output'!V87)), ISNUMBER(SEARCH("Cannot be assessed",'Model output'!V87)), ISNUMBER(SEARCH("Lymphocyte invasion - present",'Model output'!V87)), ISNUMBER(SEARCH("capsule",'Model output'!V87))), "negative", "positive")</f>
        <v>negative</v>
      </c>
      <c r="AE88" s="28" t="str" cm="1">
        <f t="array" aca="1" ref="AE88" ca="1">IF(OR(AC88="positive",Z88="positive",AND(OR(ISNUMBER(SEARCH("Follicular carcinoma",N88)),ISNUMBER(SEARCH("Follicular thyroid carcinoma",N88))),V88="extensive"),AND(AND(ISNUMBER(J88),J88&gt;0),AND(ISNUMBER(M88),M88&gt;3)),OR(H88="positive",AH88=1)),"high",IF(OR(ISNUMBER(SEARCH("lateral",G88,1)),ISNUMBER(SEARCH("positive",Y88,1)),ISNUMBER(SEARCH("tall",O88,1)),ISNUMBER(SEARCH("hobnail",O88,1)),ISNUMBER(SEARCH("cribriform",O88,1)),ISNUMBER(SEARCH("diffuse",O88,1)),ISNUMBER(SEARCH("columnar",O88,1)),ISNUMBER(SEARCH("solid",O88,1)),ISNUMBER(SEARCH("tall",N88,1)),ISNUMBER(SEARCH("hobnail",N88,1)),ISNUMBER(SEARCH("cribriform",N88,1)),ISNUMBER(SEARCH("diffuse",N88,1)),ISNUMBER(SEARCH("columnar",N88,1)),ISNUMBER(SEARCH("solid",N88,1)),AND(ISNUMBER(SEARCH("papillary",N88,1)),S88="positive"),AND(AND(ISNUMBER(J88),J88&gt;=5),M88=""),AND(AND(ISNUMBER(J88),J88&gt;=5),AND(ISNUMBER(M88),M88&gt;=1)),AND(ISNUMBER(SERACH("papillary",N88)),OR(Y88="positive",Z88="positive"), ISNUMBER(SEARCH("BRAF",AB88)))),"intermediate","low"))</f>
        <v>low</v>
      </c>
      <c r="AF88" s="29" t="str">
        <f t="shared" si="14"/>
        <v>1b</v>
      </c>
      <c r="AG88" s="29" t="str">
        <f t="shared" si="15"/>
        <v>0</v>
      </c>
      <c r="AH88" s="29" t="str">
        <f t="shared" si="23"/>
        <v>0</v>
      </c>
      <c r="AI88" s="35" t="str">
        <f t="shared" si="24"/>
        <v>I</v>
      </c>
      <c r="AJ88" s="32" t="s">
        <v>713</v>
      </c>
      <c r="AK88" s="34" t="s">
        <v>932</v>
      </c>
      <c r="AL88" s="34" t="s">
        <v>933</v>
      </c>
      <c r="AM88" s="34" t="s">
        <v>936</v>
      </c>
      <c r="AN88" s="34" t="s">
        <v>66</v>
      </c>
      <c r="AO88" s="32">
        <f t="shared" ca="1" si="16"/>
        <v>1</v>
      </c>
      <c r="AP88" s="34">
        <f t="shared" si="17"/>
        <v>1</v>
      </c>
      <c r="AQ88" s="34">
        <f t="shared" si="18"/>
        <v>1</v>
      </c>
      <c r="AR88" s="34">
        <f t="shared" si="19"/>
        <v>1</v>
      </c>
      <c r="AS88" s="35">
        <f t="shared" si="20"/>
        <v>1</v>
      </c>
    </row>
    <row r="89" spans="1:45">
      <c r="A89" t="str">
        <f>'Model output'!A88</f>
        <v>TCGA-DJ-A3UO</v>
      </c>
      <c r="B89" s="26">
        <v>63</v>
      </c>
      <c r="C89" s="1" t="str">
        <f>IF(OR(ISNUMBER(SEARCH("0",'Model output'!D88)), ISNUMBER(SEARCH("1",'Model output'!D88)), ISNUMBER(SEARCH("1a",'Model output'!D88)), ISNUMBER(SEARCH("1b",'Model output'!D88)), ISNUMBER(SEARCH("2",'Model output'!D88)), ISNUMBER(SEARCH("3",'Model output'!D88)), ISNUMBER(SEARCH("4a",'Model output'!D88)), ISNUMBER(SEARCH("4b",'Model output'!D88))), IF(ISNUMBER(SEARCH("pT",'Model output'!D88)),IF(OR(ISNUMBER(SEARCH("a",'Model output'!D88)),ISNUMBER(SEARCH("b",'Model output'!D88))),MID(SUBSTITUTE('Model output'!D88," ",""),SEARCH("pT",'Model output'!D88)+2,2),MID(SUBSTITUTE('Model output'!D88," ",""),SEARCH("pT",'Model output'!D88)+2,1)),IF(ISNUMBER(SEARCH("T",'Model output'!D88)),IF(OR(ISNUMBER(SEARCH("a",'Model output'!D88)),ISNUMBER(SEARCH("b",'Model output'!D88))),MID(SUBSTITUTE('Model output'!D88," ",""),SEARCH("T",'Model output'!D88)+1,2),MID(SUBSTITUTE('Model output'!D88," ",""),SEARCH("T",'Model output'!D88)+1,1)),SUBSTITUTE('Model output'!D88," ",""))),"")</f>
        <v/>
      </c>
      <c r="D89" s="1" t="str">
        <f>IF(ISNUMBER(SEARCH("lymph node",'Model output'!E88)),"1", IF(AND('Model output'!E88&lt;&gt;"",ISNUMBER('Model output'!E88),'Model output'!E88&gt;0),"1",IF(OR(ISNUMBER(SEARCH("0",'Model output'!E88)), ISNUMBER(SEARCH("1",'Model output'!E88)), ISNUMBER(SEARCH("1a",'Model output'!E88)), ISNUMBER(SEARCH("1b",'Model output'!E88)), ISNUMBER(SEARCH("X",'Model output'!E88))), IF(ISNUMBER(SEARCH("pN",'Model output'!E88)),IF(OR(ISNUMBER(SEARCH("a",'Model output'!E88)),ISNUMBER(SEARCH("b",'Model output'!E88))),MID(SUBSTITUTE('Model output'!E88," ",""),SEARCH("pN",'Model output'!E88)+2,2),MID(SUBSTITUTE('Model output'!E88," ",""),SEARCH("pN",'Model output'!E88)+2,1)),IF(ISNUMBER(SEARCH("N",'Model output'!E88)),IF(OR(ISNUMBER(SEARCH("a",'Model output'!E88)),ISNUMBER(SEARCH("b",'Model output'!E88))),MID(SUBSTITUTE('Model output'!E88," ",""),SEARCH("N",'Model output'!E88)+1,2),MID(SUBSTITUTE('Model output'!E88," ",""),SEARCH("N",'Model output'!E88)+1,1)),SUBSTITUTE('Model output'!E88," ",""))),"")))</f>
        <v>1</v>
      </c>
      <c r="E89" s="1" t="str">
        <f>IF(OR(ISNUMBER(SEARCH("Not applicable",'Model output'!F88)), ISNUMBER(SEARCH("N/A",'Model output'!F88))),"0",IF(OR(ISNUMBER(SEARCH("0",'Model output'!F88)), ISNUMBER(SEARCH("1",'Model output'!F88)), ISNUMBER(SEARCH("X",'Model output'!F88))), IF(ISNUMBER(SEARCH("pM",'Model output'!F88)),MID(SUBSTITUTE('Model output'!F88," ",""),SEARCH("pM",'Model output'!F88)+2,1),IF(ISNUMBER(SEARCH("M",'Model output'!F88)),MID(SUBSTITUTE('Model output'!F88," ",""),SEARCH("M",'Model output'!F88)+1,1),SUBSTITUTE('Model output'!F88," ",""))),""))</f>
        <v>0</v>
      </c>
      <c r="F89" t="str">
        <f t="shared" si="21"/>
        <v>positive</v>
      </c>
      <c r="G89" t="str">
        <f>IF(OR('Model output'!G88="",AND(ISNUMBER('Model output'!J88),'Model output'!J88&lt;1)),"",IF(OR(ISNUMBER(SEARCH("lateral",'Model output'!G88)),ISNUMBER(SEARCH("cervical",'Model output'!G88)),ISNUMBER(SEARCH("jugular",'Model output'!G88)),ISNUMBER(SEARCH("left neck",'Model output'!G88)),ISNUMBER(SEARCH("left anterior neck",'Model output'!G88)),ISNUMBER(SEARCH("left posterior neck",'Model output'!G88)),ISNUMBER(SEARCH("right neck",'Model output'!G88)),ISNUMBER(SEARCH("right anterior neck",'Model output'!G88)),ISNUMBER(SEARCH("right posterior neck",'Model output'!G88)),AND(ISNUMBER(SEARCH("level",'Model output'!G88)),OR(,ISNUMBER(SEARCH("II",'Model output'!G88)),ISNUMBER(SEARCH("two",'Model output'!G88)),AND(ISNUMBER(SEARCH("2",'Model output'!G88)),NOT(ISNUMBER(SEARCH("1 of 2",'Model output'!G88)))),ISNUMBER(SEARCH("III",'Model output'!G88)),AND(ISNUMBER(SEARCH("three",'Model output'!G88)),NOT(ISNUMBER(SEARCH("#3 (three)",'Model output'!G88)))),AND(ISNUMBER(SEARCH("3",'Model output'!G88)),NOT(ISNUMBER(SEARCH("#3 (three)",'Model output'!G88)))),ISNUMBER(SEARCH("IV",'Model output'!G88)),ISNUMBER(SEARCH("four",'Model output'!G88)),ISNUMBER(SEARCH("4",'Model output'!G88)),ISNUMBER(SEARCH("V ",'Model output'!G88)),ISNUMBER(SEARCH("five",'Model output'!G88)),ISNUMBER(SEARCH("5",'Model output'!G88))))), "lateral", "central"))</f>
        <v>lateral</v>
      </c>
      <c r="H89" t="str">
        <f>IF('Model output'!H88="","negative",IF(OR(ISNUMBER(SEARCH("lymph node",'Model output'!H88)),ISNUMBER(SEARCH("gland",'Model output'!H88)),ISNUMBER(SEARCH("lobe",'Model output'!H88)),ISNUMBER(SEARCH("isthmus",'Model output'!H88)),ISNUMBER(SEARCH("mediastinum",'Model output'!H88)),ISNUMBER(SEARCH("Not mentioned",'Model output'!H88)), ISNUMBER(SEARCH("Not applicable",'Model output'!H88)), ISNUMBER(SEARCH("paratracheal",'Model output'!H88)),ISNUMBER(SEARCH("fibroadipose tissue",'Model output'!H88)),ISNUMBER(SEARCH("thyroid node",'Model output'!H88)),ISNUMBER(SEARCH("skeletal muscle",'Model output'!H88)),ISNUMBER(SEARCH("right",'Model output'!H88)),ISNUMBER(SEARCH("left",'Model output'!H88)),ISNUMBER(SEARCH("Not specified",'Model output'!H88)),ISNUMBER(SEARCH("N/A",'Model output'!H88))),"negative","positive"))</f>
        <v>negative</v>
      </c>
      <c r="I89">
        <f>IF(OR('Model output'!I88="",'Model output'!I88="Not answered",'Model output'!I88="Not mentioned"),"",IF(ISNUMBER('Model output'!I88),'Model output'!I88,1))</f>
        <v>10</v>
      </c>
      <c r="J89">
        <f>IF(OR('Model output'!J88="",'Model output'!J88="Not answered",'Model output'!J88="Not mentioned"),"",IF(AND(ISNUMBER('Model output'!J88),'Model output'!J88&lt;=I89),'Model output'!J88,IF(AND(ISNUMBER('Model output'!J88), 'Model output'!J88&gt;=DATE(2024,1,1)), MIN(DAY('Model output'!J88), MONTH('Model output'!J88), YEAR('Model output'!J88)), IF(ISNUMBER(SEARCH("0/",'Model output'!J88)),0,IF(ISNUMBER(SEARCH("/",'Model output'!J88)), VALUE(LEFT('Model output'!J88, SEARCH("/",'Model output'!J88)-1)),1)))))</f>
        <v>2</v>
      </c>
      <c r="K89" t="str" cm="1">
        <f t="array" ref="K89">IF(COUNT(FIND({0,1,2,3,4,5,6,7,8,9},'Model output'!K88))&gt;0,'Model output'!K88,"")</f>
        <v>0.9cm</v>
      </c>
      <c r="L89" s="8" t="str">
        <f t="shared" si="13"/>
        <v>0.9cm</v>
      </c>
      <c r="M89" cm="1">
        <f t="array" ref="M89">IF(L89="","",IF(ISNUMBER(SEARCH("cm",L89)),MAX(VALUE(SUBSTITUTE(_xlfn.FILTERXML("&lt;t&gt;&lt;s&gt;"&amp;SUBSTITUTE(L89,",","&lt;/s&gt;&lt;s&gt;")&amp;"&lt;/s&gt;&lt;/t&gt;","//s"),"cm",""))),MAX(VALUE(SUBSTITUTE(_xlfn.FILTERXML("&lt;t&gt;&lt;s&gt;"&amp;SUBSTITUTE(L89,",","&lt;/s&gt;&lt;s&gt;")&amp;"&lt;/s&gt;&lt;/t&gt;","//s"),"mm","")))/10))</f>
        <v>0.9</v>
      </c>
      <c r="N89" t="str">
        <f>IF('Model output'!L88="","",'Model output'!L88)</f>
        <v>papillary</v>
      </c>
      <c r="O89" t="str">
        <f>IF('Model output'!M88="","",'Model output'!M88)</f>
        <v>classical type</v>
      </c>
      <c r="P89" t="str">
        <f>IF('Model output'!N88="","",'Model output'!N88)</f>
        <v>2.8 cm (right lobe) and 1.5 cm (left lobe)</v>
      </c>
      <c r="Q89" t="str">
        <f t="shared" si="22"/>
        <v>2.8cm,1.5cm</v>
      </c>
      <c r="R89" cm="1">
        <f t="array" ref="R89">IF(Q89="","",IF(ISNUMBER(SEARCH("cm",Q89)),MAX(VALUE(SUBSTITUTE(_xlfn.FILTERXML("&lt;t&gt;&lt;s&gt;"&amp;SUBSTITUTE(Q89,",","&lt;/s&gt;&lt;s&gt;")&amp;"&lt;/s&gt;&lt;/t&gt;","//s"),"cm",""))),MAX(VALUE(SUBSTITUTE(_xlfn.FILTERXML("&lt;t&gt;&lt;s&gt;"&amp;SUBSTITUTE(Q89,",","&lt;/s&gt;&lt;s&gt;")&amp;"&lt;/s&gt;&lt;/t&gt;","//s"),"mm","")))/10))</f>
        <v>2.8</v>
      </c>
      <c r="S89" t="str">
        <f>IF(OR('Model output'!P88="",ISNUMBER(SEARCH("Not identified", 'Model output'!P88)),ISNUMBER(SEARCH("Absent",'Model output'!P88)),AND(ISNUMBER(SEARCH("No",'Model output'!P88)),NOT(ISNUMBER(SEARCH("diagnostic",'Model output'!P88)))),ISNUMBER(SEARCH("Negative",'Model output'!P88))),"negative","positive")</f>
        <v>positive</v>
      </c>
      <c r="T89">
        <f>IF('Model output'!O88="","",'Model output'!O88)</f>
        <v>2</v>
      </c>
      <c r="U89" t="str">
        <f>IF('Model output'!Q88&lt;&gt;"",'Model output'!Q88,IF('Classification result'!S89="positive",IF(ISNUMBER(SEARCH("single",'Model output'!P88)),1,IF(OR(ISNUMBER(SEARCH("&lt;4",'Model output'!P88)),ISNUMBER(SEARCH("&lt; 4",'Model output'!P88)),ISNUMBER(SEARCH("less than 4",'Model output'!P88))),"&lt;4",IF(OR(ISNUMBER(SEARCH("&gt;4",'Model output'!P88)),ISNUMBER(SEARCH("&gt; 4",'Model output'!P88)),ISNUMBER(SEARCH("4 or more",'Model output'!P88))),"&gt;4",""))), ""))</f>
        <v/>
      </c>
      <c r="V89" t="str">
        <f>IF(S89="negative","",IF(OR(ISNUMBER(SEARCH("Focal",'Model output'!P88)),'Classification result'!U89&lt;4,ISNUMBER(SEARCH("Focal",'Classification result'!U89)),ISNUMBER(SEARCH("&lt;4",'Classification result'!U89)),ISNUMBER(SEARCH("&lt; 4",'Classification result'!U89))),"minimal", IF(OR(ISNUMBER(SEARCH("Extensive",'Model output'!P88)),ISNUMBER(SEARCH("Extensive",'Classification result'!U89)),ISNUMBER(SEARCH("&gt;4",'Classification result'!U89)),ISNUMBER(SEARCH("&gt; 4",'Classification result'!U89)),ISNUMBER(SEARCH("4 or more",'Classification result'!U89))),"extensive","")))</f>
        <v/>
      </c>
      <c r="W89" t="str">
        <f>IF(OR('Model output'!R88="",ISNUMBER(SEARCH("Not identified", 'Model output'!R88)),ISNUMBER(SEARCH("Absent",'Model output'!R88)),ISNUMBER(SEARCH("No",'Model output'!R88)),ISNUMBER(SEARCH("Negative",'Model output'!R88)),ISNUMBER(SEARCH("None seen",'Model output'!R88)),ISNUMBER(SEARCH("Free",'Model output'!R88)),ISNUMBER(SEARCH("Cannot be assessed",'Model output'!R88))),"negative","positive")</f>
        <v>negative</v>
      </c>
      <c r="X89" s="15" t="str">
        <f>IF('Model output'!S88="","",'Model output'!S88)</f>
        <v>Invades: perithyroid fibroadipose tissue</v>
      </c>
      <c r="Y89" t="str">
        <f>IF(OR('Model output'!S88="",ISNUMBER(SEARCH("Absent",'Model output'!S88)),ISNUMBER(SEARCH("Not identified",'Model output'!S88)),AND(ISNUMBER(SEARCH("No",'Model output'!S88)),NOT(ISNUMBER(SEARCH("carcinoma",'Model output'!S88)))),ISNUMBER(SEARCH("confined to the thyroid",'Model output'!S88)),ISNUMBER(SEARCH("negative",'Model output'!S88))),"negative",IF(Z89="positive","gETE", "positive"))</f>
        <v>positive</v>
      </c>
      <c r="Z89" t="str">
        <f>IF(OR('Model output'!S88="",ISNUMBER(SEARCH("Absent",'Model output'!S88)),ISNUMBER(SEARCH("Not identified",'Model output'!S88)),ISNUMBER(SEARCH("No",'Model output'!S88)),ISNUMBER(SEARCH("Minimal",'Model output'!S88)),ISNUMBER(SEARCH("negative",'Model output'!S88))),"negative",IF(OR(ISNUMBER(SEARCH("extensive",X89)),ISNUMBER(SEARCH("skeletal muscle",X89)),ISNUMBER(SEARCH("larynx",X89)),ISNUMBER(SEARCH("trachea",X89)),ISNUMBER(SEARCH("esophagus",X89)),ISNUMBER(SEARCH("recurrent laryngeal nerve",X89))),"positive","negative"))</f>
        <v>negative</v>
      </c>
      <c r="AA89" t="str">
        <f>IF('Model output'!T88="","",IF('Model output'!T88="Not mentioned", "No", "Yes"))</f>
        <v/>
      </c>
      <c r="AB89" t="str">
        <f>IF(AA89&lt;&gt;"Yes","",IF(OR('Model output'!U88="",ISNUMBER(SEARCH("Not identified",'Model output'!U88))),"",'Model output'!U88))</f>
        <v/>
      </c>
      <c r="AC89" s="1" t="str">
        <f>IF(OR('Model output'!V88="", 'Model output'!V88="No", AND(ISERROR(SEARCH("Positive",'Model output'!V88)), ISNUMBER(SEARCH("Negative",'Model output'!V88))), AND(ISNUMBER(SEARCH("Uninvolved",'Model output'!V88)),NOT(ISNUMBER(SEARCH("margins involved",'Model output'!V88)))), ISNUMBER(SEARCH("not involved",'Model output'!V88)), ISNUMBER(SEARCH("None",'Model output'!V88)), ISNUMBER(SEARCH("Free",'Model output'!V88)), ISNUMBER(SEARCH("1 mm",'Model output'!V88)), ISNUMBER(SEARCH("0.1 CM",'Model output'!V88)), ISNUMBER(SEARCH("less than 0.2 mm",'Model output'!V88)), ISNUMBER(SEARCH("less than 0.5 mm",'Model output'!V88)), ISNUMBER(SEARCH("less than 1.0 mm",'Model output'!V88)), ISNUMBER(SEARCH("noted very close",'Model output'!V88)), ISNUMBER(SEARCH("abut",'Model output'!V88)), ISNUMBER(SEARCH("not mentioned",'Model output'!V88)), ISNUMBER(SEARCH("Cannot be assessed",'Model output'!V88)), ISNUMBER(SEARCH("Lymphocyte invasion - present",'Model output'!V88)), ISNUMBER(SEARCH("capsule",'Model output'!V88))), "negative", "positive")</f>
        <v>negative</v>
      </c>
      <c r="AE89" s="28" t="str" cm="1">
        <f t="array" aca="1" ref="AE89" ca="1">IF(OR(AC89="positive",Z89="positive",AND(OR(ISNUMBER(SEARCH("Follicular carcinoma",N89)),ISNUMBER(SEARCH("Follicular thyroid carcinoma",N89))),V89="extensive"),AND(AND(ISNUMBER(J89),J89&gt;0),AND(ISNUMBER(M89),M89&gt;3)),OR(H89="positive",AH89=1)),"high",IF(OR(ISNUMBER(SEARCH("lateral",G89,1)),ISNUMBER(SEARCH("positive",Y89,1)),ISNUMBER(SEARCH("tall",O89,1)),ISNUMBER(SEARCH("hobnail",O89,1)),ISNUMBER(SEARCH("cribriform",O89,1)),ISNUMBER(SEARCH("diffuse",O89,1)),ISNUMBER(SEARCH("columnar",O89,1)),ISNUMBER(SEARCH("solid",O89,1)),ISNUMBER(SEARCH("tall",N89,1)),ISNUMBER(SEARCH("hobnail",N89,1)),ISNUMBER(SEARCH("cribriform",N89,1)),ISNUMBER(SEARCH("diffuse",N89,1)),ISNUMBER(SEARCH("columnar",N89,1)),ISNUMBER(SEARCH("solid",N89,1)),AND(ISNUMBER(SEARCH("papillary",N89,1)),S89="positive"),AND(AND(ISNUMBER(J89),J89&gt;=5),M89=""),AND(AND(ISNUMBER(J89),J89&gt;=5),AND(ISNUMBER(M89),M89&gt;=1)),AND(ISNUMBER(SERACH("papillary",N89)),OR(Y89="positive",Z89="positive"), ISNUMBER(SEARCH("BRAF",AB89)))),"intermediate","low"))</f>
        <v>intermediate</v>
      </c>
      <c r="AF89" s="29" t="str">
        <f t="shared" si="14"/>
        <v>2</v>
      </c>
      <c r="AG89" s="29" t="str">
        <f t="shared" si="15"/>
        <v>1b</v>
      </c>
      <c r="AH89" s="29" t="str">
        <f t="shared" si="23"/>
        <v>0</v>
      </c>
      <c r="AI89" s="35" t="str">
        <f t="shared" si="24"/>
        <v>II</v>
      </c>
      <c r="AJ89" s="32" t="s">
        <v>714</v>
      </c>
      <c r="AK89" s="34" t="s">
        <v>935</v>
      </c>
      <c r="AL89" s="34" t="s">
        <v>932</v>
      </c>
      <c r="AM89" s="34" t="s">
        <v>936</v>
      </c>
      <c r="AN89" s="34" t="s">
        <v>934</v>
      </c>
      <c r="AO89" s="32">
        <f t="shared" ca="1" si="16"/>
        <v>1</v>
      </c>
      <c r="AP89" s="34">
        <f t="shared" si="17"/>
        <v>1</v>
      </c>
      <c r="AQ89" s="34">
        <f t="shared" si="18"/>
        <v>1</v>
      </c>
      <c r="AR89" s="34">
        <f t="shared" si="19"/>
        <v>1</v>
      </c>
      <c r="AS89" s="35">
        <f t="shared" si="20"/>
        <v>1</v>
      </c>
    </row>
    <row r="90" spans="1:45">
      <c r="A90" t="str">
        <f>'Model output'!A89</f>
        <v>TCGA-DJ-A3UQ</v>
      </c>
      <c r="B90" s="26">
        <v>45</v>
      </c>
      <c r="C90" s="1" t="str">
        <f>IF(OR(ISNUMBER(SEARCH("0",'Model output'!D89)), ISNUMBER(SEARCH("1",'Model output'!D89)), ISNUMBER(SEARCH("1a",'Model output'!D89)), ISNUMBER(SEARCH("1b",'Model output'!D89)), ISNUMBER(SEARCH("2",'Model output'!D89)), ISNUMBER(SEARCH("3",'Model output'!D89)), ISNUMBER(SEARCH("4a",'Model output'!D89)), ISNUMBER(SEARCH("4b",'Model output'!D89))), IF(ISNUMBER(SEARCH("pT",'Model output'!D89)),IF(OR(ISNUMBER(SEARCH("a",'Model output'!D89)),ISNUMBER(SEARCH("b",'Model output'!D89))),MID(SUBSTITUTE('Model output'!D89," ",""),SEARCH("pT",'Model output'!D89)+2,2),MID(SUBSTITUTE('Model output'!D89," ",""),SEARCH("pT",'Model output'!D89)+2,1)),IF(ISNUMBER(SEARCH("T",'Model output'!D89)),IF(OR(ISNUMBER(SEARCH("a",'Model output'!D89)),ISNUMBER(SEARCH("b",'Model output'!D89))),MID(SUBSTITUTE('Model output'!D89," ",""),SEARCH("T",'Model output'!D89)+1,2),MID(SUBSTITUTE('Model output'!D89," ",""),SEARCH("T",'Model output'!D89)+1,1)),SUBSTITUTE('Model output'!D89," ",""))),"")</f>
        <v>1</v>
      </c>
      <c r="D90" s="1" t="str">
        <f>IF(ISNUMBER(SEARCH("lymph node",'Model output'!E89)),"1", IF(AND('Model output'!E89&lt;&gt;"",ISNUMBER('Model output'!E89),'Model output'!E89&gt;0),"1",IF(OR(ISNUMBER(SEARCH("0",'Model output'!E89)), ISNUMBER(SEARCH("1",'Model output'!E89)), ISNUMBER(SEARCH("1a",'Model output'!E89)), ISNUMBER(SEARCH("1b",'Model output'!E89)), ISNUMBER(SEARCH("X",'Model output'!E89))), IF(ISNUMBER(SEARCH("pN",'Model output'!E89)),IF(OR(ISNUMBER(SEARCH("a",'Model output'!E89)),ISNUMBER(SEARCH("b",'Model output'!E89))),MID(SUBSTITUTE('Model output'!E89," ",""),SEARCH("pN",'Model output'!E89)+2,2),MID(SUBSTITUTE('Model output'!E89," ",""),SEARCH("pN",'Model output'!E89)+2,1)),IF(ISNUMBER(SEARCH("N",'Model output'!E89)),IF(OR(ISNUMBER(SEARCH("a",'Model output'!E89)),ISNUMBER(SEARCH("b",'Model output'!E89))),MID(SUBSTITUTE('Model output'!E89," ",""),SEARCH("N",'Model output'!E89)+1,2),MID(SUBSTITUTE('Model output'!E89," ",""),SEARCH("N",'Model output'!E89)+1,1)),SUBSTITUTE('Model output'!E89," ",""))),"")))</f>
        <v>1</v>
      </c>
      <c r="E90" s="1" t="str">
        <f>IF(OR(ISNUMBER(SEARCH("Not applicable",'Model output'!F89)), ISNUMBER(SEARCH("N/A",'Model output'!F89))),"0",IF(OR(ISNUMBER(SEARCH("0",'Model output'!F89)), ISNUMBER(SEARCH("1",'Model output'!F89)), ISNUMBER(SEARCH("X",'Model output'!F89))), IF(ISNUMBER(SEARCH("pM",'Model output'!F89)),MID(SUBSTITUTE('Model output'!F89," ",""),SEARCH("pM",'Model output'!F89)+2,1),IF(ISNUMBER(SEARCH("M",'Model output'!F89)),MID(SUBSTITUTE('Model output'!F89," ",""),SEARCH("M",'Model output'!F89)+1,1),SUBSTITUTE('Model output'!F89," ",""))),""))</f>
        <v>0</v>
      </c>
      <c r="F90" t="str">
        <f t="shared" si="21"/>
        <v>positive</v>
      </c>
      <c r="G90" t="str">
        <f>IF(OR('Model output'!G89="",AND(ISNUMBER('Model output'!J89),'Model output'!J89&lt;1)),"",IF(OR(ISNUMBER(SEARCH("lateral",'Model output'!G89)),ISNUMBER(SEARCH("cervical",'Model output'!G89)),ISNUMBER(SEARCH("jugular",'Model output'!G89)),ISNUMBER(SEARCH("left neck",'Model output'!G89)),ISNUMBER(SEARCH("left anterior neck",'Model output'!G89)),ISNUMBER(SEARCH("left posterior neck",'Model output'!G89)),ISNUMBER(SEARCH("right neck",'Model output'!G89)),ISNUMBER(SEARCH("right anterior neck",'Model output'!G89)),ISNUMBER(SEARCH("right posterior neck",'Model output'!G89)),AND(ISNUMBER(SEARCH("level",'Model output'!G89)),OR(,ISNUMBER(SEARCH("II",'Model output'!G89)),ISNUMBER(SEARCH("two",'Model output'!G89)),AND(ISNUMBER(SEARCH("2",'Model output'!G89)),NOT(ISNUMBER(SEARCH("1 of 2",'Model output'!G89)))),ISNUMBER(SEARCH("III",'Model output'!G89)),AND(ISNUMBER(SEARCH("three",'Model output'!G89)),NOT(ISNUMBER(SEARCH("#3 (three)",'Model output'!G89)))),AND(ISNUMBER(SEARCH("3",'Model output'!G89)),NOT(ISNUMBER(SEARCH("#3 (three)",'Model output'!G89)))),ISNUMBER(SEARCH("IV",'Model output'!G89)),ISNUMBER(SEARCH("four",'Model output'!G89)),ISNUMBER(SEARCH("4",'Model output'!G89)),ISNUMBER(SEARCH("V ",'Model output'!G89)),ISNUMBER(SEARCH("five",'Model output'!G89)),ISNUMBER(SEARCH("5",'Model output'!G89))))), "lateral", "central"))</f>
        <v>central</v>
      </c>
      <c r="H90" t="str">
        <f>IF('Model output'!H89="","negative",IF(OR(ISNUMBER(SEARCH("lymph node",'Model output'!H89)),ISNUMBER(SEARCH("gland",'Model output'!H89)),ISNUMBER(SEARCH("lobe",'Model output'!H89)),ISNUMBER(SEARCH("isthmus",'Model output'!H89)),ISNUMBER(SEARCH("mediastinum",'Model output'!H89)),ISNUMBER(SEARCH("Not mentioned",'Model output'!H89)), ISNUMBER(SEARCH("Not applicable",'Model output'!H89)), ISNUMBER(SEARCH("paratracheal",'Model output'!H89)),ISNUMBER(SEARCH("fibroadipose tissue",'Model output'!H89)),ISNUMBER(SEARCH("thyroid node",'Model output'!H89)),ISNUMBER(SEARCH("skeletal muscle",'Model output'!H89)),ISNUMBER(SEARCH("right",'Model output'!H89)),ISNUMBER(SEARCH("left",'Model output'!H89)),ISNUMBER(SEARCH("Not specified",'Model output'!H89)),ISNUMBER(SEARCH("N/A",'Model output'!H89))),"negative","positive"))</f>
        <v>negative</v>
      </c>
      <c r="I90">
        <f>IF(OR('Model output'!I89="",'Model output'!I89="Not answered",'Model output'!I89="Not mentioned"),"",IF(ISNUMBER('Model output'!I89),'Model output'!I89,1))</f>
        <v>3</v>
      </c>
      <c r="J90">
        <f>IF(OR('Model output'!J89="",'Model output'!J89="Not answered",'Model output'!J89="Not mentioned"),"",IF(AND(ISNUMBER('Model output'!J89),'Model output'!J89&lt;=I90),'Model output'!J89,IF(AND(ISNUMBER('Model output'!J89), 'Model output'!J89&gt;=DATE(2024,1,1)), MIN(DAY('Model output'!J89), MONTH('Model output'!J89), YEAR('Model output'!J89)), IF(ISNUMBER(SEARCH("0/",'Model output'!J89)),0,IF(ISNUMBER(SEARCH("/",'Model output'!J89)), VALUE(LEFT('Model output'!J89, SEARCH("/",'Model output'!J89)-1)),1)))))</f>
        <v>3</v>
      </c>
      <c r="K90" t="str" cm="1">
        <f t="array" ref="K90">IF(COUNT(FIND({0,1,2,3,4,5,6,7,8,9},'Model output'!K89))&gt;0,'Model output'!K89,"")</f>
        <v>0.5cm</v>
      </c>
      <c r="L90" s="8" t="str">
        <f t="shared" si="13"/>
        <v>0.5cm</v>
      </c>
      <c r="M90" cm="1">
        <f t="array" ref="M90">IF(L90="","",IF(ISNUMBER(SEARCH("cm",L90)),MAX(VALUE(SUBSTITUTE(_xlfn.FILTERXML("&lt;t&gt;&lt;s&gt;"&amp;SUBSTITUTE(L90,",","&lt;/s&gt;&lt;s&gt;")&amp;"&lt;/s&gt;&lt;/t&gt;","//s"),"cm",""))),MAX(VALUE(SUBSTITUTE(_xlfn.FILTERXML("&lt;t&gt;&lt;s&gt;"&amp;SUBSTITUTE(L90,",","&lt;/s&gt;&lt;s&gt;")&amp;"&lt;/s&gt;&lt;/t&gt;","//s"),"mm","")))/10))</f>
        <v>0.5</v>
      </c>
      <c r="N90" t="str">
        <f>IF('Model output'!L89="","",'Model output'!L89)</f>
        <v>papillary</v>
      </c>
      <c r="O90" t="str">
        <f>IF('Model output'!M89="","",'Model output'!M89)</f>
        <v>microcarcinoma with focal tall cell and columnar cell features</v>
      </c>
      <c r="P90" t="str">
        <f>IF('Model output'!N89="","",'Model output'!N89)</f>
        <v>0.8 cm</v>
      </c>
      <c r="Q90" t="str">
        <f t="shared" si="22"/>
        <v>0.8cm</v>
      </c>
      <c r="R90" cm="1">
        <f t="array" ref="R90">IF(Q90="","",IF(ISNUMBER(SEARCH("cm",Q90)),MAX(VALUE(SUBSTITUTE(_xlfn.FILTERXML("&lt;t&gt;&lt;s&gt;"&amp;SUBSTITUTE(Q90,",","&lt;/s&gt;&lt;s&gt;")&amp;"&lt;/s&gt;&lt;/t&gt;","//s"),"cm",""))),MAX(VALUE(SUBSTITUTE(_xlfn.FILTERXML("&lt;t&gt;&lt;s&gt;"&amp;SUBSTITUTE(Q90,",","&lt;/s&gt;&lt;s&gt;")&amp;"&lt;/s&gt;&lt;/t&gt;","//s"),"mm","")))/10))</f>
        <v>0.8</v>
      </c>
      <c r="S90" t="str">
        <f>IF(OR('Model output'!P89="",ISNUMBER(SEARCH("Not identified", 'Model output'!P89)),ISNUMBER(SEARCH("Absent",'Model output'!P89)),AND(ISNUMBER(SEARCH("No",'Model output'!P89)),NOT(ISNUMBER(SEARCH("diagnostic",'Model output'!P89)))),ISNUMBER(SEARCH("Negative",'Model output'!P89))),"negative","positive")</f>
        <v>positive</v>
      </c>
      <c r="T90">
        <f>IF('Model output'!O89="","",'Model output'!O89)</f>
        <v>1</v>
      </c>
      <c r="U90" t="str">
        <f>IF('Model output'!Q89&lt;&gt;"",'Model output'!Q89,IF('Classification result'!S90="positive",IF(ISNUMBER(SEARCH("single",'Model output'!P89)),1,IF(OR(ISNUMBER(SEARCH("&lt;4",'Model output'!P89)),ISNUMBER(SEARCH("&lt; 4",'Model output'!P89)),ISNUMBER(SEARCH("less than 4",'Model output'!P89))),"&lt;4",IF(OR(ISNUMBER(SEARCH("&gt;4",'Model output'!P89)),ISNUMBER(SEARCH("&gt; 4",'Model output'!P89)),ISNUMBER(SEARCH("4 or more",'Model output'!P89))),"&gt;4",""))), ""))</f>
        <v/>
      </c>
      <c r="V90" t="str">
        <f>IF(S90="negative","",IF(OR(ISNUMBER(SEARCH("Focal",'Model output'!P89)),'Classification result'!U90&lt;4,ISNUMBER(SEARCH("Focal",'Classification result'!U90)),ISNUMBER(SEARCH("&lt;4",'Classification result'!U90)),ISNUMBER(SEARCH("&lt; 4",'Classification result'!U90))),"minimal", IF(OR(ISNUMBER(SEARCH("Extensive",'Model output'!P89)),ISNUMBER(SEARCH("Extensive",'Classification result'!U90)),ISNUMBER(SEARCH("&gt;4",'Classification result'!U90)),ISNUMBER(SEARCH("&gt; 4",'Classification result'!U90)),ISNUMBER(SEARCH("4 or more",'Classification result'!U90))),"extensive","")))</f>
        <v/>
      </c>
      <c r="W90" t="str">
        <f>IF(OR('Model output'!R89="",ISNUMBER(SEARCH("Not identified", 'Model output'!R89)),ISNUMBER(SEARCH("Absent",'Model output'!R89)),ISNUMBER(SEARCH("No",'Model output'!R89)),ISNUMBER(SEARCH("Negative",'Model output'!R89)),ISNUMBER(SEARCH("None seen",'Model output'!R89)),ISNUMBER(SEARCH("Free",'Model output'!R89)),ISNUMBER(SEARCH("Cannot be assessed",'Model output'!R89))),"negative","positive")</f>
        <v>negative</v>
      </c>
      <c r="X90" s="15" t="str">
        <f>IF('Model output'!S89="","",'Model output'!S89)</f>
        <v>Invades: perithyroidal fibroadipose tissue</v>
      </c>
      <c r="Y90" t="str">
        <f>IF(OR('Model output'!S89="",ISNUMBER(SEARCH("Absent",'Model output'!S89)),ISNUMBER(SEARCH("Not identified",'Model output'!S89)),AND(ISNUMBER(SEARCH("No",'Model output'!S89)),NOT(ISNUMBER(SEARCH("carcinoma",'Model output'!S89)))),ISNUMBER(SEARCH("confined to the thyroid",'Model output'!S89)),ISNUMBER(SEARCH("negative",'Model output'!S89))),"negative",IF(Z90="positive","gETE", "positive"))</f>
        <v>positive</v>
      </c>
      <c r="Z90" t="str">
        <f>IF(OR('Model output'!S89="",ISNUMBER(SEARCH("Absent",'Model output'!S89)),ISNUMBER(SEARCH("Not identified",'Model output'!S89)),ISNUMBER(SEARCH("No",'Model output'!S89)),ISNUMBER(SEARCH("Minimal",'Model output'!S89)),ISNUMBER(SEARCH("negative",'Model output'!S89))),"negative",IF(OR(ISNUMBER(SEARCH("extensive",X90)),ISNUMBER(SEARCH("skeletal muscle",X90)),ISNUMBER(SEARCH("larynx",X90)),ISNUMBER(SEARCH("trachea",X90)),ISNUMBER(SEARCH("esophagus",X90)),ISNUMBER(SEARCH("recurrent laryngeal nerve",X90))),"positive","negative"))</f>
        <v>negative</v>
      </c>
      <c r="AA90" t="str">
        <f>IF('Model output'!T89="","",IF('Model output'!T89="Not mentioned", "No", "Yes"))</f>
        <v/>
      </c>
      <c r="AB90" t="str">
        <f>IF(AA90&lt;&gt;"Yes","",IF(OR('Model output'!U89="",ISNUMBER(SEARCH("Not identified",'Model output'!U89))),"",'Model output'!U89))</f>
        <v/>
      </c>
      <c r="AC90" s="1" t="str">
        <f>IF(OR('Model output'!V89="", 'Model output'!V89="No", AND(ISERROR(SEARCH("Positive",'Model output'!V89)), ISNUMBER(SEARCH("Negative",'Model output'!V89))), AND(ISNUMBER(SEARCH("Uninvolved",'Model output'!V89)),NOT(ISNUMBER(SEARCH("margins involved",'Model output'!V89)))), ISNUMBER(SEARCH("not involved",'Model output'!V89)), ISNUMBER(SEARCH("None",'Model output'!V89)), ISNUMBER(SEARCH("Free",'Model output'!V89)), ISNUMBER(SEARCH("1 mm",'Model output'!V89)), ISNUMBER(SEARCH("0.1 CM",'Model output'!V89)), ISNUMBER(SEARCH("less than 0.2 mm",'Model output'!V89)), ISNUMBER(SEARCH("less than 0.5 mm",'Model output'!V89)), ISNUMBER(SEARCH("less than 1.0 mm",'Model output'!V89)), ISNUMBER(SEARCH("noted very close",'Model output'!V89)), ISNUMBER(SEARCH("abut",'Model output'!V89)), ISNUMBER(SEARCH("not mentioned",'Model output'!V89)), ISNUMBER(SEARCH("Cannot be assessed",'Model output'!V89)), ISNUMBER(SEARCH("Lymphocyte invasion - present",'Model output'!V89)), ISNUMBER(SEARCH("capsule",'Model output'!V89))), "negative", "positive")</f>
        <v>negative</v>
      </c>
      <c r="AE90" s="28" t="str" cm="1">
        <f t="array" aca="1" ref="AE90" ca="1">IF(OR(AC90="positive",Z90="positive",AND(OR(ISNUMBER(SEARCH("Follicular carcinoma",N90)),ISNUMBER(SEARCH("Follicular thyroid carcinoma",N90))),V90="extensive"),AND(AND(ISNUMBER(J90),J90&gt;0),AND(ISNUMBER(M90),M90&gt;3)),OR(H90="positive",AH90=1)),"high",IF(OR(ISNUMBER(SEARCH("lateral",G90,1)),ISNUMBER(SEARCH("positive",Y90,1)),ISNUMBER(SEARCH("tall",O90,1)),ISNUMBER(SEARCH("hobnail",O90,1)),ISNUMBER(SEARCH("cribriform",O90,1)),ISNUMBER(SEARCH("diffuse",O90,1)),ISNUMBER(SEARCH("columnar",O90,1)),ISNUMBER(SEARCH("solid",O90,1)),ISNUMBER(SEARCH("tall",N90,1)),ISNUMBER(SEARCH("hobnail",N90,1)),ISNUMBER(SEARCH("cribriform",N90,1)),ISNUMBER(SEARCH("diffuse",N90,1)),ISNUMBER(SEARCH("columnar",N90,1)),ISNUMBER(SEARCH("solid",N90,1)),AND(ISNUMBER(SEARCH("papillary",N90,1)),S90="positive"),AND(AND(ISNUMBER(J90),J90&gt;=5),M90=""),AND(AND(ISNUMBER(J90),J90&gt;=5),AND(ISNUMBER(M90),M90&gt;=1)),AND(ISNUMBER(SERACH("papillary",N90)),OR(Y90="positive",Z90="positive"), ISNUMBER(SEARCH("BRAF",AB90)))),"intermediate","low"))</f>
        <v>intermediate</v>
      </c>
      <c r="AF90" s="29" t="str">
        <f t="shared" si="14"/>
        <v>1a</v>
      </c>
      <c r="AG90" s="29" t="str">
        <f t="shared" si="15"/>
        <v>1a</v>
      </c>
      <c r="AH90" s="29" t="str">
        <f t="shared" si="23"/>
        <v>0</v>
      </c>
      <c r="AI90" s="35" t="str">
        <f t="shared" si="24"/>
        <v>I</v>
      </c>
      <c r="AJ90" s="32" t="s">
        <v>714</v>
      </c>
      <c r="AK90" s="34" t="s">
        <v>617</v>
      </c>
      <c r="AL90" s="34" t="s">
        <v>617</v>
      </c>
      <c r="AM90" s="34" t="s">
        <v>936</v>
      </c>
      <c r="AN90" s="34" t="s">
        <v>66</v>
      </c>
      <c r="AO90" s="32">
        <f t="shared" ca="1" si="16"/>
        <v>1</v>
      </c>
      <c r="AP90" s="34">
        <f t="shared" si="17"/>
        <v>1</v>
      </c>
      <c r="AQ90" s="34">
        <f t="shared" si="18"/>
        <v>1</v>
      </c>
      <c r="AR90" s="34">
        <f t="shared" si="19"/>
        <v>1</v>
      </c>
      <c r="AS90" s="35">
        <f t="shared" si="20"/>
        <v>1</v>
      </c>
    </row>
    <row r="91" spans="1:45">
      <c r="A91" t="str">
        <f>'Model output'!A90</f>
        <v>TCGA-DJ-A3UR</v>
      </c>
      <c r="B91" s="26">
        <v>51</v>
      </c>
      <c r="C91" s="1" t="str">
        <f>IF(OR(ISNUMBER(SEARCH("0",'Model output'!D90)), ISNUMBER(SEARCH("1",'Model output'!D90)), ISNUMBER(SEARCH("1a",'Model output'!D90)), ISNUMBER(SEARCH("1b",'Model output'!D90)), ISNUMBER(SEARCH("2",'Model output'!D90)), ISNUMBER(SEARCH("3",'Model output'!D90)), ISNUMBER(SEARCH("4a",'Model output'!D90)), ISNUMBER(SEARCH("4b",'Model output'!D90))), IF(ISNUMBER(SEARCH("pT",'Model output'!D90)),IF(OR(ISNUMBER(SEARCH("a",'Model output'!D90)),ISNUMBER(SEARCH("b",'Model output'!D90))),MID(SUBSTITUTE('Model output'!D90," ",""),SEARCH("pT",'Model output'!D90)+2,2),MID(SUBSTITUTE('Model output'!D90," ",""),SEARCH("pT",'Model output'!D90)+2,1)),IF(ISNUMBER(SEARCH("T",'Model output'!D90)),IF(OR(ISNUMBER(SEARCH("a",'Model output'!D90)),ISNUMBER(SEARCH("b",'Model output'!D90))),MID(SUBSTITUTE('Model output'!D90," ",""),SEARCH("T",'Model output'!D90)+1,2),MID(SUBSTITUTE('Model output'!D90," ",""),SEARCH("T",'Model output'!D90)+1,1)),SUBSTITUTE('Model output'!D90," ",""))),"")</f>
        <v/>
      </c>
      <c r="D91" s="1" t="str">
        <f>IF(ISNUMBER(SEARCH("lymph node",'Model output'!E90)),"1", IF(AND('Model output'!E90&lt;&gt;"",ISNUMBER('Model output'!E90),'Model output'!E90&gt;0),"1",IF(OR(ISNUMBER(SEARCH("0",'Model output'!E90)), ISNUMBER(SEARCH("1",'Model output'!E90)), ISNUMBER(SEARCH("1a",'Model output'!E90)), ISNUMBER(SEARCH("1b",'Model output'!E90)), ISNUMBER(SEARCH("X",'Model output'!E90))), IF(ISNUMBER(SEARCH("pN",'Model output'!E90)),IF(OR(ISNUMBER(SEARCH("a",'Model output'!E90)),ISNUMBER(SEARCH("b",'Model output'!E90))),MID(SUBSTITUTE('Model output'!E90," ",""),SEARCH("pN",'Model output'!E90)+2,2),MID(SUBSTITUTE('Model output'!E90," ",""),SEARCH("pN",'Model output'!E90)+2,1)),IF(ISNUMBER(SEARCH("N",'Model output'!E90)),IF(OR(ISNUMBER(SEARCH("a",'Model output'!E90)),ISNUMBER(SEARCH("b",'Model output'!E90))),MID(SUBSTITUTE('Model output'!E90," ",""),SEARCH("N",'Model output'!E90)+1,2),MID(SUBSTITUTE('Model output'!E90," ",""),SEARCH("N",'Model output'!E90)+1,1)),SUBSTITUTE('Model output'!E90," ",""))),"")))</f>
        <v>1</v>
      </c>
      <c r="E91" s="1" t="str">
        <f>IF(OR(ISNUMBER(SEARCH("Not applicable",'Model output'!F90)), ISNUMBER(SEARCH("N/A",'Model output'!F90))),"0",IF(OR(ISNUMBER(SEARCH("0",'Model output'!F90)), ISNUMBER(SEARCH("1",'Model output'!F90)), ISNUMBER(SEARCH("X",'Model output'!F90))), IF(ISNUMBER(SEARCH("pM",'Model output'!F90)),MID(SUBSTITUTE('Model output'!F90," ",""),SEARCH("pM",'Model output'!F90)+2,1),IF(ISNUMBER(SEARCH("M",'Model output'!F90)),MID(SUBSTITUTE('Model output'!F90," ",""),SEARCH("M",'Model output'!F90)+1,1),SUBSTITUTE('Model output'!F90," ",""))),""))</f>
        <v>0</v>
      </c>
      <c r="F91" t="str">
        <f t="shared" si="21"/>
        <v>positive</v>
      </c>
      <c r="G91" t="str">
        <f>IF(OR('Model output'!G90="",AND(ISNUMBER('Model output'!J90),'Model output'!J90&lt;1)),"",IF(OR(ISNUMBER(SEARCH("lateral",'Model output'!G90)),ISNUMBER(SEARCH("cervical",'Model output'!G90)),ISNUMBER(SEARCH("jugular",'Model output'!G90)),ISNUMBER(SEARCH("left neck",'Model output'!G90)),ISNUMBER(SEARCH("left anterior neck",'Model output'!G90)),ISNUMBER(SEARCH("left posterior neck",'Model output'!G90)),ISNUMBER(SEARCH("right neck",'Model output'!G90)),ISNUMBER(SEARCH("right anterior neck",'Model output'!G90)),ISNUMBER(SEARCH("right posterior neck",'Model output'!G90)),AND(ISNUMBER(SEARCH("level",'Model output'!G90)),OR(,ISNUMBER(SEARCH("II",'Model output'!G90)),ISNUMBER(SEARCH("two",'Model output'!G90)),AND(ISNUMBER(SEARCH("2",'Model output'!G90)),NOT(ISNUMBER(SEARCH("1 of 2",'Model output'!G90)))),ISNUMBER(SEARCH("III",'Model output'!G90)),AND(ISNUMBER(SEARCH("three",'Model output'!G90)),NOT(ISNUMBER(SEARCH("#3 (three)",'Model output'!G90)))),AND(ISNUMBER(SEARCH("3",'Model output'!G90)),NOT(ISNUMBER(SEARCH("#3 (three)",'Model output'!G90)))),ISNUMBER(SEARCH("IV",'Model output'!G90)),ISNUMBER(SEARCH("four",'Model output'!G90)),ISNUMBER(SEARCH("4",'Model output'!G90)),ISNUMBER(SEARCH("V ",'Model output'!G90)),ISNUMBER(SEARCH("five",'Model output'!G90)),ISNUMBER(SEARCH("5",'Model output'!G90))))), "lateral", "central"))</f>
        <v>central</v>
      </c>
      <c r="H91" t="str">
        <f>IF('Model output'!H90="","negative",IF(OR(ISNUMBER(SEARCH("lymph node",'Model output'!H90)),ISNUMBER(SEARCH("gland",'Model output'!H90)),ISNUMBER(SEARCH("lobe",'Model output'!H90)),ISNUMBER(SEARCH("isthmus",'Model output'!H90)),ISNUMBER(SEARCH("mediastinum",'Model output'!H90)),ISNUMBER(SEARCH("Not mentioned",'Model output'!H90)), ISNUMBER(SEARCH("Not applicable",'Model output'!H90)), ISNUMBER(SEARCH("paratracheal",'Model output'!H90)),ISNUMBER(SEARCH("fibroadipose tissue",'Model output'!H90)),ISNUMBER(SEARCH("thyroid node",'Model output'!H90)),ISNUMBER(SEARCH("skeletal muscle",'Model output'!H90)),ISNUMBER(SEARCH("right",'Model output'!H90)),ISNUMBER(SEARCH("left",'Model output'!H90)),ISNUMBER(SEARCH("Not specified",'Model output'!H90)),ISNUMBER(SEARCH("N/A",'Model output'!H90))),"negative","positive"))</f>
        <v>negative</v>
      </c>
      <c r="I91">
        <f>IF(OR('Model output'!I90="",'Model output'!I90="Not answered",'Model output'!I90="Not mentioned"),"",IF(ISNUMBER('Model output'!I90),'Model output'!I90,1))</f>
        <v>3</v>
      </c>
      <c r="J91">
        <f>IF(OR('Model output'!J90="",'Model output'!J90="Not answered",'Model output'!J90="Not mentioned"),"",IF(AND(ISNUMBER('Model output'!J90),'Model output'!J90&lt;=I91),'Model output'!J90,IF(AND(ISNUMBER('Model output'!J90), 'Model output'!J90&gt;=DATE(2024,1,1)), MIN(DAY('Model output'!J90), MONTH('Model output'!J90), YEAR('Model output'!J90)), IF(ISNUMBER(SEARCH("0/",'Model output'!J90)),0,IF(ISNUMBER(SEARCH("/",'Model output'!J90)), VALUE(LEFT('Model output'!J90, SEARCH("/",'Model output'!J90)-1)),1)))))</f>
        <v>2</v>
      </c>
      <c r="K91" t="str" cm="1">
        <f t="array" ref="K91">IF(COUNT(FIND({0,1,2,3,4,5,6,7,8,9},'Model output'!K90))&gt;0,'Model output'!K90,"")</f>
        <v>0.5 cm</v>
      </c>
      <c r="L91" s="8" t="str">
        <f t="shared" si="13"/>
        <v>0.5cm</v>
      </c>
      <c r="M91" cm="1">
        <f t="array" ref="M91">IF(L91="","",IF(ISNUMBER(SEARCH("cm",L91)),MAX(VALUE(SUBSTITUTE(_xlfn.FILTERXML("&lt;t&gt;&lt;s&gt;"&amp;SUBSTITUTE(L91,",","&lt;/s&gt;&lt;s&gt;")&amp;"&lt;/s&gt;&lt;/t&gt;","//s"),"cm",""))),MAX(VALUE(SUBSTITUTE(_xlfn.FILTERXML("&lt;t&gt;&lt;s&gt;"&amp;SUBSTITUTE(L91,",","&lt;/s&gt;&lt;s&gt;")&amp;"&lt;/s&gt;&lt;/t&gt;","//s"),"mm","")))/10))</f>
        <v>0.5</v>
      </c>
      <c r="N91" t="str">
        <f>IF('Model output'!L90="","",'Model output'!L90)</f>
        <v>papillary</v>
      </c>
      <c r="O91" t="str">
        <f>IF('Model output'!M90="","",'Model output'!M90)</f>
        <v>follicular and microcarcinoma variants (with tall cell features)</v>
      </c>
      <c r="P91" t="str">
        <f>IF('Model output'!N90="","",'Model output'!N90)</f>
        <v>1 cm</v>
      </c>
      <c r="Q91" t="str">
        <f t="shared" si="22"/>
        <v>1cm</v>
      </c>
      <c r="R91" cm="1">
        <f t="array" ref="R91">IF(Q91="","",IF(ISNUMBER(SEARCH("cm",Q91)),MAX(VALUE(SUBSTITUTE(_xlfn.FILTERXML("&lt;t&gt;&lt;s&gt;"&amp;SUBSTITUTE(Q91,",","&lt;/s&gt;&lt;s&gt;")&amp;"&lt;/s&gt;&lt;/t&gt;","//s"),"cm",""))),MAX(VALUE(SUBSTITUTE(_xlfn.FILTERXML("&lt;t&gt;&lt;s&gt;"&amp;SUBSTITUTE(Q91,",","&lt;/s&gt;&lt;s&gt;")&amp;"&lt;/s&gt;&lt;/t&gt;","//s"),"mm","")))/10))</f>
        <v>1</v>
      </c>
      <c r="S91" t="str">
        <f>IF(OR('Model output'!P90="",ISNUMBER(SEARCH("Not identified", 'Model output'!P90)),ISNUMBER(SEARCH("Absent",'Model output'!P90)),AND(ISNUMBER(SEARCH("No",'Model output'!P90)),NOT(ISNUMBER(SEARCH("diagnostic",'Model output'!P90)))),ISNUMBER(SEARCH("Negative",'Model output'!P90))),"negative","positive")</f>
        <v>negative</v>
      </c>
      <c r="T91">
        <f>IF('Model output'!O90="","",'Model output'!O90)</f>
        <v>4</v>
      </c>
      <c r="U91" t="str">
        <f>IF('Model output'!Q90&lt;&gt;"",'Model output'!Q90,IF('Classification result'!S91="positive",IF(ISNUMBER(SEARCH("single",'Model output'!P90)),1,IF(OR(ISNUMBER(SEARCH("&lt;4",'Model output'!P90)),ISNUMBER(SEARCH("&lt; 4",'Model output'!P90)),ISNUMBER(SEARCH("less than 4",'Model output'!P90))),"&lt;4",IF(OR(ISNUMBER(SEARCH("&gt;4",'Model output'!P90)),ISNUMBER(SEARCH("&gt; 4",'Model output'!P90)),ISNUMBER(SEARCH("4 or more",'Model output'!P90))),"&gt;4",""))), ""))</f>
        <v/>
      </c>
      <c r="V91" t="str">
        <f>IF(S91="negative","",IF(OR(ISNUMBER(SEARCH("Focal",'Model output'!P90)),'Classification result'!U91&lt;4,ISNUMBER(SEARCH("Focal",'Classification result'!U91)),ISNUMBER(SEARCH("&lt;4",'Classification result'!U91)),ISNUMBER(SEARCH("&lt; 4",'Classification result'!U91))),"minimal", IF(OR(ISNUMBER(SEARCH("Extensive",'Model output'!P90)),ISNUMBER(SEARCH("Extensive",'Classification result'!U91)),ISNUMBER(SEARCH("&gt;4",'Classification result'!U91)),ISNUMBER(SEARCH("&gt; 4",'Classification result'!U91)),ISNUMBER(SEARCH("4 or more",'Classification result'!U91))),"extensive","")))</f>
        <v/>
      </c>
      <c r="W91" t="str">
        <f>IF(OR('Model output'!R90="",ISNUMBER(SEARCH("Not identified", 'Model output'!R90)),ISNUMBER(SEARCH("Absent",'Model output'!R90)),ISNUMBER(SEARCH("No",'Model output'!R90)),ISNUMBER(SEARCH("Negative",'Model output'!R90)),ISNUMBER(SEARCH("None seen",'Model output'!R90)),ISNUMBER(SEARCH("Free",'Model output'!R90)),ISNUMBER(SEARCH("Cannot be assessed",'Model output'!R90))),"negative","positive")</f>
        <v>negative</v>
      </c>
      <c r="X91" s="15" t="str">
        <f>IF('Model output'!S90="","",'Model output'!S90)</f>
        <v>One of the microcarcinoma invades extra-thyroid fibroadipose tissue.</v>
      </c>
      <c r="Y91" t="str">
        <f>IF(OR('Model output'!S90="",ISNUMBER(SEARCH("Absent",'Model output'!S90)),ISNUMBER(SEARCH("Not identified",'Model output'!S90)),AND(ISNUMBER(SEARCH("No",'Model output'!S90)),NOT(ISNUMBER(SEARCH("carcinoma",'Model output'!S90)))),ISNUMBER(SEARCH("confined to the thyroid",'Model output'!S90)),ISNUMBER(SEARCH("negative",'Model output'!S90))),"negative",IF(Z91="positive","gETE", "positive"))</f>
        <v>positive</v>
      </c>
      <c r="Z91" t="str">
        <f>IF(OR('Model output'!S90="",ISNUMBER(SEARCH("Absent",'Model output'!S90)),ISNUMBER(SEARCH("Not identified",'Model output'!S90)),ISNUMBER(SEARCH("No",'Model output'!S90)),ISNUMBER(SEARCH("Minimal",'Model output'!S90)),ISNUMBER(SEARCH("negative",'Model output'!S90))),"negative",IF(OR(ISNUMBER(SEARCH("extensive",X91)),ISNUMBER(SEARCH("skeletal muscle",X91)),ISNUMBER(SEARCH("larynx",X91)),ISNUMBER(SEARCH("trachea",X91)),ISNUMBER(SEARCH("esophagus",X91)),ISNUMBER(SEARCH("recurrent laryngeal nerve",X91))),"positive","negative"))</f>
        <v>negative</v>
      </c>
      <c r="AA91" t="str">
        <f>IF('Model output'!T90="","",IF('Model output'!T90="Not mentioned", "No", "Yes"))</f>
        <v/>
      </c>
      <c r="AB91" t="str">
        <f>IF(AA91&lt;&gt;"Yes","",IF(OR('Model output'!U90="",ISNUMBER(SEARCH("Not identified",'Model output'!U90))),"",'Model output'!U90))</f>
        <v/>
      </c>
      <c r="AC91" s="1" t="str">
        <f>IF(OR('Model output'!V90="", 'Model output'!V90="No", AND(ISERROR(SEARCH("Positive",'Model output'!V90)), ISNUMBER(SEARCH("Negative",'Model output'!V90))), AND(ISNUMBER(SEARCH("Uninvolved",'Model output'!V90)),NOT(ISNUMBER(SEARCH("margins involved",'Model output'!V90)))), ISNUMBER(SEARCH("not involved",'Model output'!V90)), ISNUMBER(SEARCH("None",'Model output'!V90)), ISNUMBER(SEARCH("Free",'Model output'!V90)), ISNUMBER(SEARCH("1 mm",'Model output'!V90)), ISNUMBER(SEARCH("0.1 CM",'Model output'!V90)), ISNUMBER(SEARCH("less than 0.2 mm",'Model output'!V90)), ISNUMBER(SEARCH("less than 0.5 mm",'Model output'!V90)), ISNUMBER(SEARCH("less than 1.0 mm",'Model output'!V90)), ISNUMBER(SEARCH("noted very close",'Model output'!V90)), ISNUMBER(SEARCH("abut",'Model output'!V90)), ISNUMBER(SEARCH("not mentioned",'Model output'!V90)), ISNUMBER(SEARCH("Cannot be assessed",'Model output'!V90)), ISNUMBER(SEARCH("Lymphocyte invasion - present",'Model output'!V90)), ISNUMBER(SEARCH("capsule",'Model output'!V90))), "negative", "positive")</f>
        <v>negative</v>
      </c>
      <c r="AE91" s="28" t="str" cm="1">
        <f t="array" aca="1" ref="AE91" ca="1">IF(OR(AC91="positive",Z91="positive",AND(OR(ISNUMBER(SEARCH("Follicular carcinoma",N91)),ISNUMBER(SEARCH("Follicular thyroid carcinoma",N91))),V91="extensive"),AND(AND(ISNUMBER(J91),J91&gt;0),AND(ISNUMBER(M91),M91&gt;3)),OR(H91="positive",AH91=1)),"high",IF(OR(ISNUMBER(SEARCH("lateral",G91,1)),ISNUMBER(SEARCH("positive",Y91,1)),ISNUMBER(SEARCH("tall",O91,1)),ISNUMBER(SEARCH("hobnail",O91,1)),ISNUMBER(SEARCH("cribriform",O91,1)),ISNUMBER(SEARCH("diffuse",O91,1)),ISNUMBER(SEARCH("columnar",O91,1)),ISNUMBER(SEARCH("solid",O91,1)),ISNUMBER(SEARCH("tall",N91,1)),ISNUMBER(SEARCH("hobnail",N91,1)),ISNUMBER(SEARCH("cribriform",N91,1)),ISNUMBER(SEARCH("diffuse",N91,1)),ISNUMBER(SEARCH("columnar",N91,1)),ISNUMBER(SEARCH("solid",N91,1)),AND(ISNUMBER(SEARCH("papillary",N91,1)),S91="positive"),AND(AND(ISNUMBER(J91),J91&gt;=5),M91=""),AND(AND(ISNUMBER(J91),J91&gt;=5),AND(ISNUMBER(M91),M91&gt;=1)),AND(ISNUMBER(SERACH("papillary",N91)),OR(Y91="positive",Z91="positive"), ISNUMBER(SEARCH("BRAF",AB91)))),"intermediate","low"))</f>
        <v>intermediate</v>
      </c>
      <c r="AF91" s="29" t="str">
        <f t="shared" si="14"/>
        <v>1a</v>
      </c>
      <c r="AG91" s="29" t="str">
        <f t="shared" si="15"/>
        <v>1a</v>
      </c>
      <c r="AH91" s="29" t="str">
        <f t="shared" si="23"/>
        <v>0</v>
      </c>
      <c r="AI91" s="35" t="str">
        <f t="shared" si="24"/>
        <v>I</v>
      </c>
      <c r="AJ91" s="32" t="s">
        <v>714</v>
      </c>
      <c r="AK91" s="34" t="s">
        <v>617</v>
      </c>
      <c r="AL91" s="34" t="s">
        <v>617</v>
      </c>
      <c r="AM91" s="34" t="s">
        <v>936</v>
      </c>
      <c r="AN91" s="34" t="s">
        <v>66</v>
      </c>
      <c r="AO91" s="32">
        <f t="shared" ca="1" si="16"/>
        <v>1</v>
      </c>
      <c r="AP91" s="34">
        <f t="shared" si="17"/>
        <v>1</v>
      </c>
      <c r="AQ91" s="34">
        <f t="shared" si="18"/>
        <v>1</v>
      </c>
      <c r="AR91" s="34">
        <f t="shared" si="19"/>
        <v>1</v>
      </c>
      <c r="AS91" s="35">
        <f t="shared" si="20"/>
        <v>1</v>
      </c>
    </row>
    <row r="92" spans="1:45">
      <c r="A92" t="str">
        <f>'Model output'!A91</f>
        <v>TCGA-DJ-A3US</v>
      </c>
      <c r="B92" s="26">
        <v>37</v>
      </c>
      <c r="C92" s="1" t="str">
        <f>IF(OR(ISNUMBER(SEARCH("0",'Model output'!D91)), ISNUMBER(SEARCH("1",'Model output'!D91)), ISNUMBER(SEARCH("1a",'Model output'!D91)), ISNUMBER(SEARCH("1b",'Model output'!D91)), ISNUMBER(SEARCH("2",'Model output'!D91)), ISNUMBER(SEARCH("3",'Model output'!D91)), ISNUMBER(SEARCH("4a",'Model output'!D91)), ISNUMBER(SEARCH("4b",'Model output'!D91))), IF(ISNUMBER(SEARCH("pT",'Model output'!D91)),IF(OR(ISNUMBER(SEARCH("a",'Model output'!D91)),ISNUMBER(SEARCH("b",'Model output'!D91))),MID(SUBSTITUTE('Model output'!D91," ",""),SEARCH("pT",'Model output'!D91)+2,2),MID(SUBSTITUTE('Model output'!D91," ",""),SEARCH("pT",'Model output'!D91)+2,1)),IF(ISNUMBER(SEARCH("T",'Model output'!D91)),IF(OR(ISNUMBER(SEARCH("a",'Model output'!D91)),ISNUMBER(SEARCH("b",'Model output'!D91))),MID(SUBSTITUTE('Model output'!D91," ",""),SEARCH("T",'Model output'!D91)+1,2),MID(SUBSTITUTE('Model output'!D91," ",""),SEARCH("T",'Model output'!D91)+1,1)),SUBSTITUTE('Model output'!D91," ",""))),"")</f>
        <v>1</v>
      </c>
      <c r="D92" s="1" t="str">
        <f>IF(ISNUMBER(SEARCH("lymph node",'Model output'!E91)),"1", IF(AND('Model output'!E91&lt;&gt;"",ISNUMBER('Model output'!E91),'Model output'!E91&gt;0),"1",IF(OR(ISNUMBER(SEARCH("0",'Model output'!E91)), ISNUMBER(SEARCH("1",'Model output'!E91)), ISNUMBER(SEARCH("1a",'Model output'!E91)), ISNUMBER(SEARCH("1b",'Model output'!E91)), ISNUMBER(SEARCH("X",'Model output'!E91))), IF(ISNUMBER(SEARCH("pN",'Model output'!E91)),IF(OR(ISNUMBER(SEARCH("a",'Model output'!E91)),ISNUMBER(SEARCH("b",'Model output'!E91))),MID(SUBSTITUTE('Model output'!E91," ",""),SEARCH("pN",'Model output'!E91)+2,2),MID(SUBSTITUTE('Model output'!E91," ",""),SEARCH("pN",'Model output'!E91)+2,1)),IF(ISNUMBER(SEARCH("N",'Model output'!E91)),IF(OR(ISNUMBER(SEARCH("a",'Model output'!E91)),ISNUMBER(SEARCH("b",'Model output'!E91))),MID(SUBSTITUTE('Model output'!E91," ",""),SEARCH("N",'Model output'!E91)+1,2),MID(SUBSTITUTE('Model output'!E91," ",""),SEARCH("N",'Model output'!E91)+1,1)),SUBSTITUTE('Model output'!E91," ",""))),"")))</f>
        <v>X</v>
      </c>
      <c r="E92" s="1" t="str">
        <f>IF(OR(ISNUMBER(SEARCH("Not applicable",'Model output'!F91)), ISNUMBER(SEARCH("N/A",'Model output'!F91))),"0",IF(OR(ISNUMBER(SEARCH("0",'Model output'!F91)), ISNUMBER(SEARCH("1",'Model output'!F91)), ISNUMBER(SEARCH("X",'Model output'!F91))), IF(ISNUMBER(SEARCH("pM",'Model output'!F91)),MID(SUBSTITUTE('Model output'!F91," ",""),SEARCH("pM",'Model output'!F91)+2,1),IF(ISNUMBER(SEARCH("M",'Model output'!F91)),MID(SUBSTITUTE('Model output'!F91," ",""),SEARCH("M",'Model output'!F91)+1,1),SUBSTITUTE('Model output'!F91," ",""))),""))</f>
        <v>X</v>
      </c>
      <c r="F92" t="str">
        <f t="shared" si="21"/>
        <v>positive</v>
      </c>
      <c r="G92" t="str">
        <f>IF(OR('Model output'!G91="",AND(ISNUMBER('Model output'!J91),'Model output'!J91&lt;1)),"",IF(OR(ISNUMBER(SEARCH("lateral",'Model output'!G91)),ISNUMBER(SEARCH("cervical",'Model output'!G91)),ISNUMBER(SEARCH("jugular",'Model output'!G91)),ISNUMBER(SEARCH("left neck",'Model output'!G91)),ISNUMBER(SEARCH("left anterior neck",'Model output'!G91)),ISNUMBER(SEARCH("left posterior neck",'Model output'!G91)),ISNUMBER(SEARCH("right neck",'Model output'!G91)),ISNUMBER(SEARCH("right anterior neck",'Model output'!G91)),ISNUMBER(SEARCH("right posterior neck",'Model output'!G91)),AND(ISNUMBER(SEARCH("level",'Model output'!G91)),OR(,ISNUMBER(SEARCH("II",'Model output'!G91)),ISNUMBER(SEARCH("two",'Model output'!G91)),AND(ISNUMBER(SEARCH("2",'Model output'!G91)),NOT(ISNUMBER(SEARCH("1 of 2",'Model output'!G91)))),ISNUMBER(SEARCH("III",'Model output'!G91)),AND(ISNUMBER(SEARCH("three",'Model output'!G91)),NOT(ISNUMBER(SEARCH("#3 (three)",'Model output'!G91)))),AND(ISNUMBER(SEARCH("3",'Model output'!G91)),NOT(ISNUMBER(SEARCH("#3 (three)",'Model output'!G91)))),ISNUMBER(SEARCH("IV",'Model output'!G91)),ISNUMBER(SEARCH("four",'Model output'!G91)),ISNUMBER(SEARCH("4",'Model output'!G91)),ISNUMBER(SEARCH("V ",'Model output'!G91)),ISNUMBER(SEARCH("five",'Model output'!G91)),ISNUMBER(SEARCH("5",'Model output'!G91))))), "lateral", "central"))</f>
        <v/>
      </c>
      <c r="H92" t="str">
        <f>IF('Model output'!H91="","negative",IF(OR(ISNUMBER(SEARCH("lymph node",'Model output'!H91)),ISNUMBER(SEARCH("gland",'Model output'!H91)),ISNUMBER(SEARCH("lobe",'Model output'!H91)),ISNUMBER(SEARCH("isthmus",'Model output'!H91)),ISNUMBER(SEARCH("mediastinum",'Model output'!H91)),ISNUMBER(SEARCH("Not mentioned",'Model output'!H91)), ISNUMBER(SEARCH("Not applicable",'Model output'!H91)), ISNUMBER(SEARCH("paratracheal",'Model output'!H91)),ISNUMBER(SEARCH("fibroadipose tissue",'Model output'!H91)),ISNUMBER(SEARCH("thyroid node",'Model output'!H91)),ISNUMBER(SEARCH("skeletal muscle",'Model output'!H91)),ISNUMBER(SEARCH("right",'Model output'!H91)),ISNUMBER(SEARCH("left",'Model output'!H91)),ISNUMBER(SEARCH("Not specified",'Model output'!H91)),ISNUMBER(SEARCH("N/A",'Model output'!H91))),"negative","positive"))</f>
        <v>negative</v>
      </c>
      <c r="I92">
        <f>IF(OR('Model output'!I91="",'Model output'!I91="Not answered",'Model output'!I91="Not mentioned"),"",IF(ISNUMBER('Model output'!I91),'Model output'!I91,1))</f>
        <v>1</v>
      </c>
      <c r="J92">
        <f>IF(OR('Model output'!J91="",'Model output'!J91="Not answered",'Model output'!J91="Not mentioned"),"",IF(AND(ISNUMBER('Model output'!J91),'Model output'!J91&lt;=I92),'Model output'!J91,IF(AND(ISNUMBER('Model output'!J91), 'Model output'!J91&gt;=DATE(2024,1,1)), MIN(DAY('Model output'!J91), MONTH('Model output'!J91), YEAR('Model output'!J91)), IF(ISNUMBER(SEARCH("0/",'Model output'!J91)),0,IF(ISNUMBER(SEARCH("/",'Model output'!J91)), VALUE(LEFT('Model output'!J91, SEARCH("/",'Model output'!J91)-1)),1)))))</f>
        <v>1</v>
      </c>
      <c r="K92" t="str" cm="1">
        <f t="array" ref="K92">IF(COUNT(FIND({0,1,2,3,4,5,6,7,8,9},'Model output'!K91))&gt;0,'Model output'!K91,"")</f>
        <v/>
      </c>
      <c r="L92" s="8" t="str">
        <f t="shared" si="13"/>
        <v/>
      </c>
      <c r="M92" t="str" cm="1">
        <f t="array" ref="M92">IF(L92="","",IF(ISNUMBER(SEARCH("cm",L92)),MAX(VALUE(SUBSTITUTE(_xlfn.FILTERXML("&lt;t&gt;&lt;s&gt;"&amp;SUBSTITUTE(L92,",","&lt;/s&gt;&lt;s&gt;")&amp;"&lt;/s&gt;&lt;/t&gt;","//s"),"cm",""))),MAX(VALUE(SUBSTITUTE(_xlfn.FILTERXML("&lt;t&gt;&lt;s&gt;"&amp;SUBSTITUTE(L92,",","&lt;/s&gt;&lt;s&gt;")&amp;"&lt;/s&gt;&lt;/t&gt;","//s"),"mm","")))/10))</f>
        <v/>
      </c>
      <c r="N92" t="str">
        <f>IF('Model output'!L91="","",'Model output'!L91)</f>
        <v>Papillary carcinoma, classical type</v>
      </c>
      <c r="O92" t="str">
        <f>IF('Model output'!M91="","",'Model output'!M91)</f>
        <v/>
      </c>
      <c r="P92" t="str">
        <f>IF('Model output'!N91="","",'Model output'!N91)</f>
        <v>1.5 cm</v>
      </c>
      <c r="Q92" t="str">
        <f t="shared" si="22"/>
        <v>1.5cm</v>
      </c>
      <c r="R92" cm="1">
        <f t="array" ref="R92">IF(Q92="","",IF(ISNUMBER(SEARCH("cm",Q92)),MAX(VALUE(SUBSTITUTE(_xlfn.FILTERXML("&lt;t&gt;&lt;s&gt;"&amp;SUBSTITUTE(Q92,",","&lt;/s&gt;&lt;s&gt;")&amp;"&lt;/s&gt;&lt;/t&gt;","//s"),"cm",""))),MAX(VALUE(SUBSTITUTE(_xlfn.FILTERXML("&lt;t&gt;&lt;s&gt;"&amp;SUBSTITUTE(Q92,",","&lt;/s&gt;&lt;s&gt;")&amp;"&lt;/s&gt;&lt;/t&gt;","//s"),"mm","")))/10))</f>
        <v>1.5</v>
      </c>
      <c r="S92" t="str">
        <f>IF(OR('Model output'!P91="",ISNUMBER(SEARCH("Not identified", 'Model output'!P91)),ISNUMBER(SEARCH("Absent",'Model output'!P91)),AND(ISNUMBER(SEARCH("No",'Model output'!P91)),NOT(ISNUMBER(SEARCH("diagnostic",'Model output'!P91)))),ISNUMBER(SEARCH("Negative",'Model output'!P91))),"negative","positive")</f>
        <v>negative</v>
      </c>
      <c r="T92">
        <f>IF('Model output'!O91="","",'Model output'!O91)</f>
        <v>1</v>
      </c>
      <c r="U92" t="str">
        <f>IF('Model output'!Q91&lt;&gt;"",'Model output'!Q91,IF('Classification result'!S92="positive",IF(ISNUMBER(SEARCH("single",'Model output'!P91)),1,IF(OR(ISNUMBER(SEARCH("&lt;4",'Model output'!P91)),ISNUMBER(SEARCH("&lt; 4",'Model output'!P91)),ISNUMBER(SEARCH("less than 4",'Model output'!P91))),"&lt;4",IF(OR(ISNUMBER(SEARCH("&gt;4",'Model output'!P91)),ISNUMBER(SEARCH("&gt; 4",'Model output'!P91)),ISNUMBER(SEARCH("4 or more",'Model output'!P91))),"&gt;4",""))), ""))</f>
        <v/>
      </c>
      <c r="V92" t="str">
        <f>IF(S92="negative","",IF(OR(ISNUMBER(SEARCH("Focal",'Model output'!P91)),'Classification result'!U92&lt;4,ISNUMBER(SEARCH("Focal",'Classification result'!U92)),ISNUMBER(SEARCH("&lt;4",'Classification result'!U92)),ISNUMBER(SEARCH("&lt; 4",'Classification result'!U92))),"minimal", IF(OR(ISNUMBER(SEARCH("Extensive",'Model output'!P91)),ISNUMBER(SEARCH("Extensive",'Classification result'!U92)),ISNUMBER(SEARCH("&gt;4",'Classification result'!U92)),ISNUMBER(SEARCH("&gt; 4",'Classification result'!U92)),ISNUMBER(SEARCH("4 or more",'Classification result'!U92))),"extensive","")))</f>
        <v/>
      </c>
      <c r="W92" t="str">
        <f>IF(OR('Model output'!R91="",ISNUMBER(SEARCH("Not identified", 'Model output'!R91)),ISNUMBER(SEARCH("Absent",'Model output'!R91)),ISNUMBER(SEARCH("No",'Model output'!R91)),ISNUMBER(SEARCH("Negative",'Model output'!R91)),ISNUMBER(SEARCH("None seen",'Model output'!R91)),ISNUMBER(SEARCH("Free",'Model output'!R91)),ISNUMBER(SEARCH("Cannot be assessed",'Model output'!R91))),"negative","positive")</f>
        <v>positive</v>
      </c>
      <c r="X92" s="15" t="str">
        <f>IF('Model output'!S91="","",'Model output'!S91)</f>
        <v>Not identified</v>
      </c>
      <c r="Y92" t="str">
        <f>IF(OR('Model output'!S91="",ISNUMBER(SEARCH("Absent",'Model output'!S91)),ISNUMBER(SEARCH("Not identified",'Model output'!S91)),AND(ISNUMBER(SEARCH("No",'Model output'!S91)),NOT(ISNUMBER(SEARCH("carcinoma",'Model output'!S91)))),ISNUMBER(SEARCH("confined to the thyroid",'Model output'!S91)),ISNUMBER(SEARCH("negative",'Model output'!S91))),"negative",IF(Z92="positive","gETE", "positive"))</f>
        <v>negative</v>
      </c>
      <c r="Z92" t="str">
        <f>IF(OR('Model output'!S91="",ISNUMBER(SEARCH("Absent",'Model output'!S91)),ISNUMBER(SEARCH("Not identified",'Model output'!S91)),ISNUMBER(SEARCH("No",'Model output'!S91)),ISNUMBER(SEARCH("Minimal",'Model output'!S91)),ISNUMBER(SEARCH("negative",'Model output'!S91))),"negative",IF(OR(ISNUMBER(SEARCH("extensive",X92)),ISNUMBER(SEARCH("skeletal muscle",X92)),ISNUMBER(SEARCH("larynx",X92)),ISNUMBER(SEARCH("trachea",X92)),ISNUMBER(SEARCH("esophagus",X92)),ISNUMBER(SEARCH("recurrent laryngeal nerve",X92))),"positive","negative"))</f>
        <v>negative</v>
      </c>
      <c r="AA92" t="str">
        <f>IF('Model output'!T91="","",IF('Model output'!T91="Not mentioned", "No", "Yes"))</f>
        <v/>
      </c>
      <c r="AB92" t="str">
        <f>IF(AA92&lt;&gt;"Yes","",IF(OR('Model output'!U91="",ISNUMBER(SEARCH("Not identified",'Model output'!U91))),"",'Model output'!U91))</f>
        <v/>
      </c>
      <c r="AC92" s="1" t="str">
        <f>IF(OR('Model output'!V91="", 'Model output'!V91="No", AND(ISERROR(SEARCH("Positive",'Model output'!V91)), ISNUMBER(SEARCH("Negative",'Model output'!V91))), AND(ISNUMBER(SEARCH("Uninvolved",'Model output'!V91)),NOT(ISNUMBER(SEARCH("margins involved",'Model output'!V91)))), ISNUMBER(SEARCH("not involved",'Model output'!V91)), ISNUMBER(SEARCH("None",'Model output'!V91)), ISNUMBER(SEARCH("Free",'Model output'!V91)), ISNUMBER(SEARCH("1 mm",'Model output'!V91)), ISNUMBER(SEARCH("0.1 CM",'Model output'!V91)), ISNUMBER(SEARCH("less than 0.2 mm",'Model output'!V91)), ISNUMBER(SEARCH("less than 0.5 mm",'Model output'!V91)), ISNUMBER(SEARCH("less than 1.0 mm",'Model output'!V91)), ISNUMBER(SEARCH("noted very close",'Model output'!V91)), ISNUMBER(SEARCH("abut",'Model output'!V91)), ISNUMBER(SEARCH("not mentioned",'Model output'!V91)), ISNUMBER(SEARCH("Cannot be assessed",'Model output'!V91)), ISNUMBER(SEARCH("Lymphocyte invasion - present",'Model output'!V91)), ISNUMBER(SEARCH("capsule",'Model output'!V91))), "negative", "positive")</f>
        <v>negative</v>
      </c>
      <c r="AE92" s="28" t="str" cm="1">
        <f t="array" aca="1" ref="AE92" ca="1">IF(OR(AC92="positive",Z92="positive",AND(OR(ISNUMBER(SEARCH("Follicular carcinoma",N92)),ISNUMBER(SEARCH("Follicular thyroid carcinoma",N92))),V92="extensive"),AND(AND(ISNUMBER(J92),J92&gt;0),AND(ISNUMBER(M92),M92&gt;3)),OR(H92="positive",AH92=1)),"high",IF(OR(ISNUMBER(SEARCH("lateral",G92,1)),ISNUMBER(SEARCH("positive",Y92,1)),ISNUMBER(SEARCH("tall",O92,1)),ISNUMBER(SEARCH("hobnail",O92,1)),ISNUMBER(SEARCH("cribriform",O92,1)),ISNUMBER(SEARCH("diffuse",O92,1)),ISNUMBER(SEARCH("columnar",O92,1)),ISNUMBER(SEARCH("solid",O92,1)),ISNUMBER(SEARCH("tall",N92,1)),ISNUMBER(SEARCH("hobnail",N92,1)),ISNUMBER(SEARCH("cribriform",N92,1)),ISNUMBER(SEARCH("diffuse",N92,1)),ISNUMBER(SEARCH("columnar",N92,1)),ISNUMBER(SEARCH("solid",N92,1)),AND(ISNUMBER(SEARCH("papillary",N92,1)),S92="positive"),AND(AND(ISNUMBER(J92),J92&gt;=5),M92=""),AND(AND(ISNUMBER(J92),J92&gt;=5),AND(ISNUMBER(M92),M92&gt;=1)),AND(ISNUMBER(SERACH("papillary",N92)),OR(Y92="positive",Z92="positive"), ISNUMBER(SEARCH("BRAF",AB92)))),"intermediate","low"))</f>
        <v>low</v>
      </c>
      <c r="AF92" s="29" t="str">
        <f t="shared" si="14"/>
        <v>1b</v>
      </c>
      <c r="AG92" s="29" t="str">
        <f t="shared" si="15"/>
        <v>1a</v>
      </c>
      <c r="AH92" s="29" t="str">
        <f t="shared" si="23"/>
        <v>0</v>
      </c>
      <c r="AI92" s="35" t="str">
        <f t="shared" si="24"/>
        <v>I</v>
      </c>
      <c r="AJ92" s="32" t="s">
        <v>713</v>
      </c>
      <c r="AK92" s="34" t="s">
        <v>932</v>
      </c>
      <c r="AL92" s="34" t="s">
        <v>936</v>
      </c>
      <c r="AM92" s="34" t="s">
        <v>936</v>
      </c>
      <c r="AN92" s="34" t="s">
        <v>66</v>
      </c>
      <c r="AO92" s="32">
        <f t="shared" ca="1" si="16"/>
        <v>1</v>
      </c>
      <c r="AP92" s="34">
        <f t="shared" si="17"/>
        <v>1</v>
      </c>
      <c r="AQ92" s="34">
        <f t="shared" si="18"/>
        <v>0</v>
      </c>
      <c r="AR92" s="34">
        <f t="shared" si="19"/>
        <v>1</v>
      </c>
      <c r="AS92" s="35">
        <f t="shared" si="20"/>
        <v>1</v>
      </c>
    </row>
    <row r="93" spans="1:45">
      <c r="A93" t="str">
        <f>'Model output'!A92</f>
        <v>TCGA-DJ-A3UT</v>
      </c>
      <c r="B93" s="26">
        <v>43</v>
      </c>
      <c r="C93" s="1" t="str">
        <f>IF(OR(ISNUMBER(SEARCH("0",'Model output'!D92)), ISNUMBER(SEARCH("1",'Model output'!D92)), ISNUMBER(SEARCH("1a",'Model output'!D92)), ISNUMBER(SEARCH("1b",'Model output'!D92)), ISNUMBER(SEARCH("2",'Model output'!D92)), ISNUMBER(SEARCH("3",'Model output'!D92)), ISNUMBER(SEARCH("4a",'Model output'!D92)), ISNUMBER(SEARCH("4b",'Model output'!D92))), IF(ISNUMBER(SEARCH("pT",'Model output'!D92)),IF(OR(ISNUMBER(SEARCH("a",'Model output'!D92)),ISNUMBER(SEARCH("b",'Model output'!D92))),MID(SUBSTITUTE('Model output'!D92," ",""),SEARCH("pT",'Model output'!D92)+2,2),MID(SUBSTITUTE('Model output'!D92," ",""),SEARCH("pT",'Model output'!D92)+2,1)),IF(ISNUMBER(SEARCH("T",'Model output'!D92)),IF(OR(ISNUMBER(SEARCH("a",'Model output'!D92)),ISNUMBER(SEARCH("b",'Model output'!D92))),MID(SUBSTITUTE('Model output'!D92," ",""),SEARCH("T",'Model output'!D92)+1,2),MID(SUBSTITUTE('Model output'!D92," ",""),SEARCH("T",'Model output'!D92)+1,1)),SUBSTITUTE('Model output'!D92," ",""))),"")</f>
        <v>1</v>
      </c>
      <c r="D93" s="1" t="str">
        <f>IF(ISNUMBER(SEARCH("lymph node",'Model output'!E92)),"1", IF(AND('Model output'!E92&lt;&gt;"",ISNUMBER('Model output'!E92),'Model output'!E92&gt;0),"1",IF(OR(ISNUMBER(SEARCH("0",'Model output'!E92)), ISNUMBER(SEARCH("1",'Model output'!E92)), ISNUMBER(SEARCH("1a",'Model output'!E92)), ISNUMBER(SEARCH("1b",'Model output'!E92)), ISNUMBER(SEARCH("X",'Model output'!E92))), IF(ISNUMBER(SEARCH("pN",'Model output'!E92)),IF(OR(ISNUMBER(SEARCH("a",'Model output'!E92)),ISNUMBER(SEARCH("b",'Model output'!E92))),MID(SUBSTITUTE('Model output'!E92," ",""),SEARCH("pN",'Model output'!E92)+2,2),MID(SUBSTITUTE('Model output'!E92," ",""),SEARCH("pN",'Model output'!E92)+2,1)),IF(ISNUMBER(SEARCH("N",'Model output'!E92)),IF(OR(ISNUMBER(SEARCH("a",'Model output'!E92)),ISNUMBER(SEARCH("b",'Model output'!E92))),MID(SUBSTITUTE('Model output'!E92," ",""),SEARCH("N",'Model output'!E92)+1,2),MID(SUBSTITUTE('Model output'!E92," ",""),SEARCH("N",'Model output'!E92)+1,1)),SUBSTITUTE('Model output'!E92," ",""))),"")))</f>
        <v>X</v>
      </c>
      <c r="E93" s="1" t="str">
        <f>IF(OR(ISNUMBER(SEARCH("Not applicable",'Model output'!F92)), ISNUMBER(SEARCH("N/A",'Model output'!F92))),"0",IF(OR(ISNUMBER(SEARCH("0",'Model output'!F92)), ISNUMBER(SEARCH("1",'Model output'!F92)), ISNUMBER(SEARCH("X",'Model output'!F92))), IF(ISNUMBER(SEARCH("pM",'Model output'!F92)),MID(SUBSTITUTE('Model output'!F92," ",""),SEARCH("pM",'Model output'!F92)+2,1),IF(ISNUMBER(SEARCH("M",'Model output'!F92)),MID(SUBSTITUTE('Model output'!F92," ",""),SEARCH("M",'Model output'!F92)+1,1),SUBSTITUTE('Model output'!F92," ",""))),""))</f>
        <v>X</v>
      </c>
      <c r="F93" t="str">
        <f t="shared" si="21"/>
        <v>negative</v>
      </c>
      <c r="G93" t="str">
        <f>IF(OR('Model output'!G92="",AND(ISNUMBER('Model output'!J92),'Model output'!J92&lt;1)),"",IF(OR(ISNUMBER(SEARCH("lateral",'Model output'!G92)),ISNUMBER(SEARCH("cervical",'Model output'!G92)),ISNUMBER(SEARCH("jugular",'Model output'!G92)),ISNUMBER(SEARCH("left neck",'Model output'!G92)),ISNUMBER(SEARCH("left anterior neck",'Model output'!G92)),ISNUMBER(SEARCH("left posterior neck",'Model output'!G92)),ISNUMBER(SEARCH("right neck",'Model output'!G92)),ISNUMBER(SEARCH("right anterior neck",'Model output'!G92)),ISNUMBER(SEARCH("right posterior neck",'Model output'!G92)),AND(ISNUMBER(SEARCH("level",'Model output'!G92)),OR(,ISNUMBER(SEARCH("II",'Model output'!G92)),ISNUMBER(SEARCH("two",'Model output'!G92)),AND(ISNUMBER(SEARCH("2",'Model output'!G92)),NOT(ISNUMBER(SEARCH("1 of 2",'Model output'!G92)))),ISNUMBER(SEARCH("III",'Model output'!G92)),AND(ISNUMBER(SEARCH("three",'Model output'!G92)),NOT(ISNUMBER(SEARCH("#3 (three)",'Model output'!G92)))),AND(ISNUMBER(SEARCH("3",'Model output'!G92)),NOT(ISNUMBER(SEARCH("#3 (three)",'Model output'!G92)))),ISNUMBER(SEARCH("IV",'Model output'!G92)),ISNUMBER(SEARCH("four",'Model output'!G92)),ISNUMBER(SEARCH("4",'Model output'!G92)),ISNUMBER(SEARCH("V ",'Model output'!G92)),ISNUMBER(SEARCH("five",'Model output'!G92)),ISNUMBER(SEARCH("5",'Model output'!G92))))), "lateral", "central"))</f>
        <v/>
      </c>
      <c r="H93" t="str">
        <f>IF('Model output'!H92="","negative",IF(OR(ISNUMBER(SEARCH("lymph node",'Model output'!H92)),ISNUMBER(SEARCH("gland",'Model output'!H92)),ISNUMBER(SEARCH("lobe",'Model output'!H92)),ISNUMBER(SEARCH("isthmus",'Model output'!H92)),ISNUMBER(SEARCH("mediastinum",'Model output'!H92)),ISNUMBER(SEARCH("Not mentioned",'Model output'!H92)), ISNUMBER(SEARCH("Not applicable",'Model output'!H92)), ISNUMBER(SEARCH("paratracheal",'Model output'!H92)),ISNUMBER(SEARCH("fibroadipose tissue",'Model output'!H92)),ISNUMBER(SEARCH("thyroid node",'Model output'!H92)),ISNUMBER(SEARCH("skeletal muscle",'Model output'!H92)),ISNUMBER(SEARCH("right",'Model output'!H92)),ISNUMBER(SEARCH("left",'Model output'!H92)),ISNUMBER(SEARCH("Not specified",'Model output'!H92)),ISNUMBER(SEARCH("N/A",'Model output'!H92))),"negative","positive"))</f>
        <v>negative</v>
      </c>
      <c r="I93" t="str">
        <f>IF(OR('Model output'!I92="",'Model output'!I92="Not answered",'Model output'!I92="Not mentioned"),"",IF(ISNUMBER('Model output'!I92),'Model output'!I92,1))</f>
        <v/>
      </c>
      <c r="J93" t="str">
        <f>IF(OR('Model output'!J92="",'Model output'!J92="Not answered",'Model output'!J92="Not mentioned"),"",IF(AND(ISNUMBER('Model output'!J92),'Model output'!J92&lt;=I93),'Model output'!J92,IF(AND(ISNUMBER('Model output'!J92), 'Model output'!J92&gt;=DATE(2024,1,1)), MIN(DAY('Model output'!J92), MONTH('Model output'!J92), YEAR('Model output'!J92)), IF(ISNUMBER(SEARCH("0/",'Model output'!J92)),0,IF(ISNUMBER(SEARCH("/",'Model output'!J92)), VALUE(LEFT('Model output'!J92, SEARCH("/",'Model output'!J92)-1)),1)))))</f>
        <v/>
      </c>
      <c r="K93" t="str" cm="1">
        <f t="array" ref="K93">IF(COUNT(FIND({0,1,2,3,4,5,6,7,8,9},'Model output'!K92))&gt;0,'Model output'!K92,"")</f>
        <v/>
      </c>
      <c r="L93" s="8" t="str">
        <f t="shared" si="13"/>
        <v/>
      </c>
      <c r="M93" t="str" cm="1">
        <f t="array" ref="M93">IF(L93="","",IF(ISNUMBER(SEARCH("cm",L93)),MAX(VALUE(SUBSTITUTE(_xlfn.FILTERXML("&lt;t&gt;&lt;s&gt;"&amp;SUBSTITUTE(L93,",","&lt;/s&gt;&lt;s&gt;")&amp;"&lt;/s&gt;&lt;/t&gt;","//s"),"cm",""))),MAX(VALUE(SUBSTITUTE(_xlfn.FILTERXML("&lt;t&gt;&lt;s&gt;"&amp;SUBSTITUTE(L93,",","&lt;/s&gt;&lt;s&gt;")&amp;"&lt;/s&gt;&lt;/t&gt;","//s"),"mm","")))/10))</f>
        <v/>
      </c>
      <c r="N93" t="str">
        <f>IF('Model output'!L92="","",'Model output'!L92)</f>
        <v>papillary</v>
      </c>
      <c r="O93" t="str">
        <f>IF('Model output'!M92="","",'Model output'!M92)</f>
        <v>microcarcinoma</v>
      </c>
      <c r="P93" t="str">
        <f>IF('Model output'!N92="","",'Model output'!N92)</f>
        <v>&lt;0.9 cm</v>
      </c>
      <c r="Q93" t="str">
        <f t="shared" si="22"/>
        <v>0.9cm</v>
      </c>
      <c r="R93" cm="1">
        <f t="array" ref="R93">IF(Q93="","",IF(ISNUMBER(SEARCH("cm",Q93)),MAX(VALUE(SUBSTITUTE(_xlfn.FILTERXML("&lt;t&gt;&lt;s&gt;"&amp;SUBSTITUTE(Q93,",","&lt;/s&gt;&lt;s&gt;")&amp;"&lt;/s&gt;&lt;/t&gt;","//s"),"cm",""))),MAX(VALUE(SUBSTITUTE(_xlfn.FILTERXML("&lt;t&gt;&lt;s&gt;"&amp;SUBSTITUTE(Q93,",","&lt;/s&gt;&lt;s&gt;")&amp;"&lt;/s&gt;&lt;/t&gt;","//s"),"mm","")))/10))</f>
        <v>0.9</v>
      </c>
      <c r="S93" t="str">
        <f>IF(OR('Model output'!P92="",ISNUMBER(SEARCH("Not identified", 'Model output'!P92)),ISNUMBER(SEARCH("Absent",'Model output'!P92)),AND(ISNUMBER(SEARCH("No",'Model output'!P92)),NOT(ISNUMBER(SEARCH("diagnostic",'Model output'!P92)))),ISNUMBER(SEARCH("Negative",'Model output'!P92))),"negative","positive")</f>
        <v>negative</v>
      </c>
      <c r="T93" t="str">
        <f>IF('Model output'!O92="","",'Model output'!O92)</f>
        <v>Three</v>
      </c>
      <c r="U93" t="str">
        <f>IF('Model output'!Q92&lt;&gt;"",'Model output'!Q92,IF('Classification result'!S93="positive",IF(ISNUMBER(SEARCH("single",'Model output'!P92)),1,IF(OR(ISNUMBER(SEARCH("&lt;4",'Model output'!P92)),ISNUMBER(SEARCH("&lt; 4",'Model output'!P92)),ISNUMBER(SEARCH("less than 4",'Model output'!P92))),"&lt;4",IF(OR(ISNUMBER(SEARCH("&gt;4",'Model output'!P92)),ISNUMBER(SEARCH("&gt; 4",'Model output'!P92)),ISNUMBER(SEARCH("4 or more",'Model output'!P92))),"&gt;4",""))), ""))</f>
        <v/>
      </c>
      <c r="V93" t="str">
        <f>IF(S93="negative","",IF(OR(ISNUMBER(SEARCH("Focal",'Model output'!P92)),'Classification result'!U93&lt;4,ISNUMBER(SEARCH("Focal",'Classification result'!U93)),ISNUMBER(SEARCH("&lt;4",'Classification result'!U93)),ISNUMBER(SEARCH("&lt; 4",'Classification result'!U93))),"minimal", IF(OR(ISNUMBER(SEARCH("Extensive",'Model output'!P92)),ISNUMBER(SEARCH("Extensive",'Classification result'!U93)),ISNUMBER(SEARCH("&gt;4",'Classification result'!U93)),ISNUMBER(SEARCH("&gt; 4",'Classification result'!U93)),ISNUMBER(SEARCH("4 or more",'Classification result'!U93))),"extensive","")))</f>
        <v/>
      </c>
      <c r="W93" t="str">
        <f>IF(OR('Model output'!R92="",ISNUMBER(SEARCH("Not identified", 'Model output'!R92)),ISNUMBER(SEARCH("Absent",'Model output'!R92)),ISNUMBER(SEARCH("No",'Model output'!R92)),ISNUMBER(SEARCH("Negative",'Model output'!R92)),ISNUMBER(SEARCH("None seen",'Model output'!R92)),ISNUMBER(SEARCH("Free",'Model output'!R92)),ISNUMBER(SEARCH("Cannot be assessed",'Model output'!R92))),"negative","positive")</f>
        <v>negative</v>
      </c>
      <c r="X93" s="15" t="str">
        <f>IF('Model output'!S92="","",'Model output'!S92)</f>
        <v>Not Identified</v>
      </c>
      <c r="Y93" t="str">
        <f>IF(OR('Model output'!S92="",ISNUMBER(SEARCH("Absent",'Model output'!S92)),ISNUMBER(SEARCH("Not identified",'Model output'!S92)),AND(ISNUMBER(SEARCH("No",'Model output'!S92)),NOT(ISNUMBER(SEARCH("carcinoma",'Model output'!S92)))),ISNUMBER(SEARCH("confined to the thyroid",'Model output'!S92)),ISNUMBER(SEARCH("negative",'Model output'!S92))),"negative",IF(Z93="positive","gETE", "positive"))</f>
        <v>negative</v>
      </c>
      <c r="Z93" t="str">
        <f>IF(OR('Model output'!S92="",ISNUMBER(SEARCH("Absent",'Model output'!S92)),ISNUMBER(SEARCH("Not identified",'Model output'!S92)),ISNUMBER(SEARCH("No",'Model output'!S92)),ISNUMBER(SEARCH("Minimal",'Model output'!S92)),ISNUMBER(SEARCH("negative",'Model output'!S92))),"negative",IF(OR(ISNUMBER(SEARCH("extensive",X93)),ISNUMBER(SEARCH("skeletal muscle",X93)),ISNUMBER(SEARCH("larynx",X93)),ISNUMBER(SEARCH("trachea",X93)),ISNUMBER(SEARCH("esophagus",X93)),ISNUMBER(SEARCH("recurrent laryngeal nerve",X93))),"positive","negative"))</f>
        <v>negative</v>
      </c>
      <c r="AA93" t="str">
        <f>IF('Model output'!T92="","",IF('Model output'!T92="Not mentioned", "No", "Yes"))</f>
        <v/>
      </c>
      <c r="AB93" t="str">
        <f>IF(AA93&lt;&gt;"Yes","",IF(OR('Model output'!U92="",ISNUMBER(SEARCH("Not identified",'Model output'!U92))),"",'Model output'!U92))</f>
        <v/>
      </c>
      <c r="AC93" s="1" t="str">
        <f>IF(OR('Model output'!V92="", 'Model output'!V92="No", AND(ISERROR(SEARCH("Positive",'Model output'!V92)), ISNUMBER(SEARCH("Negative",'Model output'!V92))), AND(ISNUMBER(SEARCH("Uninvolved",'Model output'!V92)),NOT(ISNUMBER(SEARCH("margins involved",'Model output'!V92)))), ISNUMBER(SEARCH("not involved",'Model output'!V92)), ISNUMBER(SEARCH("None",'Model output'!V92)), ISNUMBER(SEARCH("Free",'Model output'!V92)), ISNUMBER(SEARCH("1 mm",'Model output'!V92)), ISNUMBER(SEARCH("0.1 CM",'Model output'!V92)), ISNUMBER(SEARCH("less than 0.2 mm",'Model output'!V92)), ISNUMBER(SEARCH("less than 0.5 mm",'Model output'!V92)), ISNUMBER(SEARCH("less than 1.0 mm",'Model output'!V92)), ISNUMBER(SEARCH("noted very close",'Model output'!V92)), ISNUMBER(SEARCH("abut",'Model output'!V92)), ISNUMBER(SEARCH("not mentioned",'Model output'!V92)), ISNUMBER(SEARCH("Cannot be assessed",'Model output'!V92)), ISNUMBER(SEARCH("Lymphocyte invasion - present",'Model output'!V92)), ISNUMBER(SEARCH("capsule",'Model output'!V92))), "negative", "positive")</f>
        <v>negative</v>
      </c>
      <c r="AE93" s="28" t="str" cm="1">
        <f t="array" aca="1" ref="AE93" ca="1">IF(OR(AC93="positive",Z93="positive",AND(OR(ISNUMBER(SEARCH("Follicular carcinoma",N93)),ISNUMBER(SEARCH("Follicular thyroid carcinoma",N93))),V93="extensive"),AND(AND(ISNUMBER(J93),J93&gt;0),AND(ISNUMBER(M93),M93&gt;3)),OR(H93="positive",AH93=1)),"high",IF(OR(ISNUMBER(SEARCH("lateral",G93,1)),ISNUMBER(SEARCH("positive",Y93,1)),ISNUMBER(SEARCH("tall",O93,1)),ISNUMBER(SEARCH("hobnail",O93,1)),ISNUMBER(SEARCH("cribriform",O93,1)),ISNUMBER(SEARCH("diffuse",O93,1)),ISNUMBER(SEARCH("columnar",O93,1)),ISNUMBER(SEARCH("solid",O93,1)),ISNUMBER(SEARCH("tall",N93,1)),ISNUMBER(SEARCH("hobnail",N93,1)),ISNUMBER(SEARCH("cribriform",N93,1)),ISNUMBER(SEARCH("diffuse",N93,1)),ISNUMBER(SEARCH("columnar",N93,1)),ISNUMBER(SEARCH("solid",N93,1)),AND(ISNUMBER(SEARCH("papillary",N93,1)),S93="positive"),AND(AND(ISNUMBER(J93),J93&gt;=5),M93=""),AND(AND(ISNUMBER(J93),J93&gt;=5),AND(ISNUMBER(M93),M93&gt;=1)),AND(ISNUMBER(SERACH("papillary",N93)),OR(Y93="positive",Z93="positive"), ISNUMBER(SEARCH("BRAF",AB93)))),"intermediate","low"))</f>
        <v>low</v>
      </c>
      <c r="AF93" s="29" t="str">
        <f t="shared" si="14"/>
        <v>1a</v>
      </c>
      <c r="AG93" s="29" t="str">
        <f t="shared" si="15"/>
        <v>0</v>
      </c>
      <c r="AH93" s="29" t="str">
        <f t="shared" si="23"/>
        <v>0</v>
      </c>
      <c r="AI93" s="35" t="str">
        <f t="shared" si="24"/>
        <v>I</v>
      </c>
      <c r="AJ93" s="32" t="s">
        <v>713</v>
      </c>
      <c r="AK93" s="34" t="s">
        <v>617</v>
      </c>
      <c r="AL93" s="34" t="s">
        <v>936</v>
      </c>
      <c r="AM93" s="34" t="s">
        <v>936</v>
      </c>
      <c r="AN93" s="34" t="s">
        <v>66</v>
      </c>
      <c r="AO93" s="32">
        <f t="shared" ca="1" si="16"/>
        <v>1</v>
      </c>
      <c r="AP93" s="34">
        <f t="shared" si="17"/>
        <v>1</v>
      </c>
      <c r="AQ93" s="34">
        <f t="shared" si="18"/>
        <v>1</v>
      </c>
      <c r="AR93" s="34">
        <f t="shared" si="19"/>
        <v>1</v>
      </c>
      <c r="AS93" s="35">
        <f t="shared" si="20"/>
        <v>1</v>
      </c>
    </row>
    <row r="94" spans="1:45">
      <c r="A94" t="str">
        <f>'Model output'!A93</f>
        <v>TCGA-DJ-A3UU</v>
      </c>
      <c r="B94" s="26">
        <v>49</v>
      </c>
      <c r="C94" s="1" t="str">
        <f>IF(OR(ISNUMBER(SEARCH("0",'Model output'!D93)), ISNUMBER(SEARCH("1",'Model output'!D93)), ISNUMBER(SEARCH("1a",'Model output'!D93)), ISNUMBER(SEARCH("1b",'Model output'!D93)), ISNUMBER(SEARCH("2",'Model output'!D93)), ISNUMBER(SEARCH("3",'Model output'!D93)), ISNUMBER(SEARCH("4a",'Model output'!D93)), ISNUMBER(SEARCH("4b",'Model output'!D93))), IF(ISNUMBER(SEARCH("pT",'Model output'!D93)),IF(OR(ISNUMBER(SEARCH("a",'Model output'!D93)),ISNUMBER(SEARCH("b",'Model output'!D93))),MID(SUBSTITUTE('Model output'!D93," ",""),SEARCH("pT",'Model output'!D93)+2,2),MID(SUBSTITUTE('Model output'!D93," ",""),SEARCH("pT",'Model output'!D93)+2,1)),IF(ISNUMBER(SEARCH("T",'Model output'!D93)),IF(OR(ISNUMBER(SEARCH("a",'Model output'!D93)),ISNUMBER(SEARCH("b",'Model output'!D93))),MID(SUBSTITUTE('Model output'!D93," ",""),SEARCH("T",'Model output'!D93)+1,2),MID(SUBSTITUTE('Model output'!D93," ",""),SEARCH("T",'Model output'!D93)+1,1)),SUBSTITUTE('Model output'!D93," ",""))),"")</f>
        <v>1</v>
      </c>
      <c r="D94" s="1" t="str">
        <f>IF(ISNUMBER(SEARCH("lymph node",'Model output'!E93)),"1", IF(AND('Model output'!E93&lt;&gt;"",ISNUMBER('Model output'!E93),'Model output'!E93&gt;0),"1",IF(OR(ISNUMBER(SEARCH("0",'Model output'!E93)), ISNUMBER(SEARCH("1",'Model output'!E93)), ISNUMBER(SEARCH("1a",'Model output'!E93)), ISNUMBER(SEARCH("1b",'Model output'!E93)), ISNUMBER(SEARCH("X",'Model output'!E93))), IF(ISNUMBER(SEARCH("pN",'Model output'!E93)),IF(OR(ISNUMBER(SEARCH("a",'Model output'!E93)),ISNUMBER(SEARCH("b",'Model output'!E93))),MID(SUBSTITUTE('Model output'!E93," ",""),SEARCH("pN",'Model output'!E93)+2,2),MID(SUBSTITUTE('Model output'!E93," ",""),SEARCH("pN",'Model output'!E93)+2,1)),IF(ISNUMBER(SEARCH("N",'Model output'!E93)),IF(OR(ISNUMBER(SEARCH("a",'Model output'!E93)),ISNUMBER(SEARCH("b",'Model output'!E93))),MID(SUBSTITUTE('Model output'!E93," ",""),SEARCH("N",'Model output'!E93)+1,2),MID(SUBSTITUTE('Model output'!E93," ",""),SEARCH("N",'Model output'!E93)+1,1)),SUBSTITUTE('Model output'!E93," ",""))),"")))</f>
        <v>X</v>
      </c>
      <c r="E94" s="1" t="str">
        <f>IF(OR(ISNUMBER(SEARCH("Not applicable",'Model output'!F93)), ISNUMBER(SEARCH("N/A",'Model output'!F93))),"0",IF(OR(ISNUMBER(SEARCH("0",'Model output'!F93)), ISNUMBER(SEARCH("1",'Model output'!F93)), ISNUMBER(SEARCH("X",'Model output'!F93))), IF(ISNUMBER(SEARCH("pM",'Model output'!F93)),MID(SUBSTITUTE('Model output'!F93," ",""),SEARCH("pM",'Model output'!F93)+2,1),IF(ISNUMBER(SEARCH("M",'Model output'!F93)),MID(SUBSTITUTE('Model output'!F93," ",""),SEARCH("M",'Model output'!F93)+1,1),SUBSTITUTE('Model output'!F93," ",""))),""))</f>
        <v>X</v>
      </c>
      <c r="F94" t="str">
        <f t="shared" si="21"/>
        <v>negative</v>
      </c>
      <c r="G94" t="str">
        <f>IF(OR('Model output'!G93="",AND(ISNUMBER('Model output'!J93),'Model output'!J93&lt;1)),"",IF(OR(ISNUMBER(SEARCH("lateral",'Model output'!G93)),ISNUMBER(SEARCH("cervical",'Model output'!G93)),ISNUMBER(SEARCH("jugular",'Model output'!G93)),ISNUMBER(SEARCH("left neck",'Model output'!G93)),ISNUMBER(SEARCH("left anterior neck",'Model output'!G93)),ISNUMBER(SEARCH("left posterior neck",'Model output'!G93)),ISNUMBER(SEARCH("right neck",'Model output'!G93)),ISNUMBER(SEARCH("right anterior neck",'Model output'!G93)),ISNUMBER(SEARCH("right posterior neck",'Model output'!G93)),AND(ISNUMBER(SEARCH("level",'Model output'!G93)),OR(,ISNUMBER(SEARCH("II",'Model output'!G93)),ISNUMBER(SEARCH("two",'Model output'!G93)),AND(ISNUMBER(SEARCH("2",'Model output'!G93)),NOT(ISNUMBER(SEARCH("1 of 2",'Model output'!G93)))),ISNUMBER(SEARCH("III",'Model output'!G93)),AND(ISNUMBER(SEARCH("three",'Model output'!G93)),NOT(ISNUMBER(SEARCH("#3 (three)",'Model output'!G93)))),AND(ISNUMBER(SEARCH("3",'Model output'!G93)),NOT(ISNUMBER(SEARCH("#3 (three)",'Model output'!G93)))),ISNUMBER(SEARCH("IV",'Model output'!G93)),ISNUMBER(SEARCH("four",'Model output'!G93)),ISNUMBER(SEARCH("4",'Model output'!G93)),ISNUMBER(SEARCH("V ",'Model output'!G93)),ISNUMBER(SEARCH("five",'Model output'!G93)),ISNUMBER(SEARCH("5",'Model output'!G93))))), "lateral", "central"))</f>
        <v/>
      </c>
      <c r="H94" t="str">
        <f>IF('Model output'!H93="","negative",IF(OR(ISNUMBER(SEARCH("lymph node",'Model output'!H93)),ISNUMBER(SEARCH("gland",'Model output'!H93)),ISNUMBER(SEARCH("lobe",'Model output'!H93)),ISNUMBER(SEARCH("isthmus",'Model output'!H93)),ISNUMBER(SEARCH("mediastinum",'Model output'!H93)),ISNUMBER(SEARCH("Not mentioned",'Model output'!H93)), ISNUMBER(SEARCH("Not applicable",'Model output'!H93)), ISNUMBER(SEARCH("paratracheal",'Model output'!H93)),ISNUMBER(SEARCH("fibroadipose tissue",'Model output'!H93)),ISNUMBER(SEARCH("thyroid node",'Model output'!H93)),ISNUMBER(SEARCH("skeletal muscle",'Model output'!H93)),ISNUMBER(SEARCH("right",'Model output'!H93)),ISNUMBER(SEARCH("left",'Model output'!H93)),ISNUMBER(SEARCH("Not specified",'Model output'!H93)),ISNUMBER(SEARCH("N/A",'Model output'!H93))),"negative","positive"))</f>
        <v>negative</v>
      </c>
      <c r="I94">
        <f>IF(OR('Model output'!I93="",'Model output'!I93="Not answered",'Model output'!I93="Not mentioned"),"",IF(ISNUMBER('Model output'!I93),'Model output'!I93,1))</f>
        <v>2</v>
      </c>
      <c r="J94">
        <f>IF(OR('Model output'!J93="",'Model output'!J93="Not answered",'Model output'!J93="Not mentioned"),"",IF(AND(ISNUMBER('Model output'!J93),'Model output'!J93&lt;=I94),'Model output'!J93,IF(AND(ISNUMBER('Model output'!J93), 'Model output'!J93&gt;=DATE(2024,1,1)), MIN(DAY('Model output'!J93), MONTH('Model output'!J93), YEAR('Model output'!J93)), IF(ISNUMBER(SEARCH("0/",'Model output'!J93)),0,IF(ISNUMBER(SEARCH("/",'Model output'!J93)), VALUE(LEFT('Model output'!J93, SEARCH("/",'Model output'!J93)-1)),1)))))</f>
        <v>0</v>
      </c>
      <c r="K94" t="str" cm="1">
        <f t="array" ref="K94">IF(COUNT(FIND({0,1,2,3,4,5,6,7,8,9},'Model output'!K93))&gt;0,'Model output'!K93,"")</f>
        <v/>
      </c>
      <c r="L94" s="8" t="str">
        <f t="shared" si="13"/>
        <v/>
      </c>
      <c r="M94" t="str" cm="1">
        <f t="array" ref="M94">IF(L94="","",IF(ISNUMBER(SEARCH("cm",L94)),MAX(VALUE(SUBSTITUTE(_xlfn.FILTERXML("&lt;t&gt;&lt;s&gt;"&amp;SUBSTITUTE(L94,",","&lt;/s&gt;&lt;s&gt;")&amp;"&lt;/s&gt;&lt;/t&gt;","//s"),"cm",""))),MAX(VALUE(SUBSTITUTE(_xlfn.FILTERXML("&lt;t&gt;&lt;s&gt;"&amp;SUBSTITUTE(L94,",","&lt;/s&gt;&lt;s&gt;")&amp;"&lt;/s&gt;&lt;/t&gt;","//s"),"mm","")))/10))</f>
        <v/>
      </c>
      <c r="N94" t="str">
        <f>IF('Model output'!L93="","",'Model output'!L93)</f>
        <v>papillary</v>
      </c>
      <c r="O94" t="str">
        <f>IF('Model output'!M93="","",'Model output'!M93)</f>
        <v/>
      </c>
      <c r="P94" t="str">
        <f>IF('Model output'!N93="","",'Model output'!N93)</f>
        <v>1.1 cm</v>
      </c>
      <c r="Q94" t="str">
        <f t="shared" si="22"/>
        <v>1.1cm</v>
      </c>
      <c r="R94" cm="1">
        <f t="array" ref="R94">IF(Q94="","",IF(ISNUMBER(SEARCH("cm",Q94)),MAX(VALUE(SUBSTITUTE(_xlfn.FILTERXML("&lt;t&gt;&lt;s&gt;"&amp;SUBSTITUTE(Q94,",","&lt;/s&gt;&lt;s&gt;")&amp;"&lt;/s&gt;&lt;/t&gt;","//s"),"cm",""))),MAX(VALUE(SUBSTITUTE(_xlfn.FILTERXML("&lt;t&gt;&lt;s&gt;"&amp;SUBSTITUTE(Q94,",","&lt;/s&gt;&lt;s&gt;")&amp;"&lt;/s&gt;&lt;/t&gt;","//s"),"mm","")))/10))</f>
        <v>1.1000000000000001</v>
      </c>
      <c r="S94" t="str">
        <f>IF(OR('Model output'!P93="",ISNUMBER(SEARCH("Not identified", 'Model output'!P93)),ISNUMBER(SEARCH("Absent",'Model output'!P93)),AND(ISNUMBER(SEARCH("No",'Model output'!P93)),NOT(ISNUMBER(SEARCH("diagnostic",'Model output'!P93)))),ISNUMBER(SEARCH("Negative",'Model output'!P93))),"negative","positive")</f>
        <v>negative</v>
      </c>
      <c r="T94">
        <f>IF('Model output'!O93="","",'Model output'!O93)</f>
        <v>1</v>
      </c>
      <c r="U94" t="str">
        <f>IF('Model output'!Q93&lt;&gt;"",'Model output'!Q93,IF('Classification result'!S94="positive",IF(ISNUMBER(SEARCH("single",'Model output'!P93)),1,IF(OR(ISNUMBER(SEARCH("&lt;4",'Model output'!P93)),ISNUMBER(SEARCH("&lt; 4",'Model output'!P93)),ISNUMBER(SEARCH("less than 4",'Model output'!P93))),"&lt;4",IF(OR(ISNUMBER(SEARCH("&gt;4",'Model output'!P93)),ISNUMBER(SEARCH("&gt; 4",'Model output'!P93)),ISNUMBER(SEARCH("4 or more",'Model output'!P93))),"&gt;4",""))), ""))</f>
        <v/>
      </c>
      <c r="V94" t="str">
        <f>IF(S94="negative","",IF(OR(ISNUMBER(SEARCH("Focal",'Model output'!P93)),'Classification result'!U94&lt;4,ISNUMBER(SEARCH("Focal",'Classification result'!U94)),ISNUMBER(SEARCH("&lt;4",'Classification result'!U94)),ISNUMBER(SEARCH("&lt; 4",'Classification result'!U94))),"minimal", IF(OR(ISNUMBER(SEARCH("Extensive",'Model output'!P93)),ISNUMBER(SEARCH("Extensive",'Classification result'!U94)),ISNUMBER(SEARCH("&gt;4",'Classification result'!U94)),ISNUMBER(SEARCH("&gt; 4",'Classification result'!U94)),ISNUMBER(SEARCH("4 or more",'Classification result'!U94))),"extensive","")))</f>
        <v/>
      </c>
      <c r="W94" t="str">
        <f>IF(OR('Model output'!R93="",ISNUMBER(SEARCH("Not identified", 'Model output'!R93)),ISNUMBER(SEARCH("Absent",'Model output'!R93)),ISNUMBER(SEARCH("No",'Model output'!R93)),ISNUMBER(SEARCH("Negative",'Model output'!R93)),ISNUMBER(SEARCH("None seen",'Model output'!R93)),ISNUMBER(SEARCH("Free",'Model output'!R93)),ISNUMBER(SEARCH("Cannot be assessed",'Model output'!R93))),"negative","positive")</f>
        <v>negative</v>
      </c>
      <c r="X94" s="15" t="str">
        <f>IF('Model output'!S93="","",'Model output'!S93)</f>
        <v>Invades the extrathyroidal fibroadipose tissue</v>
      </c>
      <c r="Y94" t="str">
        <f>IF(OR('Model output'!S93="",ISNUMBER(SEARCH("Absent",'Model output'!S93)),ISNUMBER(SEARCH("Not identified",'Model output'!S93)),AND(ISNUMBER(SEARCH("No",'Model output'!S93)),NOT(ISNUMBER(SEARCH("carcinoma",'Model output'!S93)))),ISNUMBER(SEARCH("confined to the thyroid",'Model output'!S93)),ISNUMBER(SEARCH("negative",'Model output'!S93))),"negative",IF(Z94="positive","gETE", "positive"))</f>
        <v>positive</v>
      </c>
      <c r="Z94" t="str">
        <f>IF(OR('Model output'!S93="",ISNUMBER(SEARCH("Absent",'Model output'!S93)),ISNUMBER(SEARCH("Not identified",'Model output'!S93)),ISNUMBER(SEARCH("No",'Model output'!S93)),ISNUMBER(SEARCH("Minimal",'Model output'!S93)),ISNUMBER(SEARCH("negative",'Model output'!S93))),"negative",IF(OR(ISNUMBER(SEARCH("extensive",X94)),ISNUMBER(SEARCH("skeletal muscle",X94)),ISNUMBER(SEARCH("larynx",X94)),ISNUMBER(SEARCH("trachea",X94)),ISNUMBER(SEARCH("esophagus",X94)),ISNUMBER(SEARCH("recurrent laryngeal nerve",X94))),"positive","negative"))</f>
        <v>negative</v>
      </c>
      <c r="AA94" t="str">
        <f>IF('Model output'!T93="","",IF('Model output'!T93="Not mentioned", "No", "Yes"))</f>
        <v/>
      </c>
      <c r="AB94" t="str">
        <f>IF(AA94&lt;&gt;"Yes","",IF(OR('Model output'!U93="",ISNUMBER(SEARCH("Not identified",'Model output'!U93))),"",'Model output'!U93))</f>
        <v/>
      </c>
      <c r="AC94" s="1" t="str">
        <f>IF(OR('Model output'!V93="", 'Model output'!V93="No", AND(ISERROR(SEARCH("Positive",'Model output'!V93)), ISNUMBER(SEARCH("Negative",'Model output'!V93))), AND(ISNUMBER(SEARCH("Uninvolved",'Model output'!V93)),NOT(ISNUMBER(SEARCH("margins involved",'Model output'!V93)))), ISNUMBER(SEARCH("not involved",'Model output'!V93)), ISNUMBER(SEARCH("None",'Model output'!V93)), ISNUMBER(SEARCH("Free",'Model output'!V93)), ISNUMBER(SEARCH("1 mm",'Model output'!V93)), ISNUMBER(SEARCH("0.1 CM",'Model output'!V93)), ISNUMBER(SEARCH("less than 0.2 mm",'Model output'!V93)), ISNUMBER(SEARCH("less than 0.5 mm",'Model output'!V93)), ISNUMBER(SEARCH("less than 1.0 mm",'Model output'!V93)), ISNUMBER(SEARCH("noted very close",'Model output'!V93)), ISNUMBER(SEARCH("abut",'Model output'!V93)), ISNUMBER(SEARCH("not mentioned",'Model output'!V93)), ISNUMBER(SEARCH("Cannot be assessed",'Model output'!V93)), ISNUMBER(SEARCH("Lymphocyte invasion - present",'Model output'!V93)), ISNUMBER(SEARCH("capsule",'Model output'!V93))), "negative", "positive")</f>
        <v>positive</v>
      </c>
      <c r="AE94" s="28" t="str" cm="1">
        <f t="array" ref="AE94">IF(OR(AC94="positive",Z94="positive",AND(OR(ISNUMBER(SEARCH("Follicular carcinoma",N94)),ISNUMBER(SEARCH("Follicular thyroid carcinoma",N94))),V94="extensive"),AND(AND(ISNUMBER(J94),J94&gt;0),AND(ISNUMBER(M94),M94&gt;3)),OR(H94="positive",AH94=1)),"high",IF(OR(ISNUMBER(SEARCH("lateral",G94,1)),ISNUMBER(SEARCH("positive",Y94,1)),ISNUMBER(SEARCH("tall",O94,1)),ISNUMBER(SEARCH("hobnail",O94,1)),ISNUMBER(SEARCH("cribriform",O94,1)),ISNUMBER(SEARCH("diffuse",O94,1)),ISNUMBER(SEARCH("columnar",O94,1)),ISNUMBER(SEARCH("solid",O94,1)),ISNUMBER(SEARCH("tall",N94,1)),ISNUMBER(SEARCH("hobnail",N94,1)),ISNUMBER(SEARCH("cribriform",N94,1)),ISNUMBER(SEARCH("diffuse",N94,1)),ISNUMBER(SEARCH("columnar",N94,1)),ISNUMBER(SEARCH("solid",N94,1)),AND(ISNUMBER(SEARCH("papillary",N94,1)),S94="positive"),AND(AND(ISNUMBER(J94),J94&gt;=5),M94=""),AND(AND(ISNUMBER(J94),J94&gt;=5),AND(ISNUMBER(M94),M94&gt;=1)),AND(ISNUMBER(SERACH("papillary",N94)),OR(Y94="positive",Z94="positive"), ISNUMBER(SEARCH("BRAF",AB94)))),"intermediate","low"))</f>
        <v>high</v>
      </c>
      <c r="AF94" s="29" t="str">
        <f t="shared" si="14"/>
        <v>1b</v>
      </c>
      <c r="AG94" s="29" t="str">
        <f t="shared" si="15"/>
        <v>0</v>
      </c>
      <c r="AH94" s="29" t="str">
        <f t="shared" si="23"/>
        <v>0</v>
      </c>
      <c r="AI94" s="35" t="str">
        <f t="shared" si="24"/>
        <v>I</v>
      </c>
      <c r="AJ94" s="32" t="s">
        <v>711</v>
      </c>
      <c r="AK94" s="34" t="s">
        <v>932</v>
      </c>
      <c r="AL94" s="34" t="s">
        <v>933</v>
      </c>
      <c r="AM94" s="34" t="s">
        <v>936</v>
      </c>
      <c r="AN94" s="34" t="s">
        <v>66</v>
      </c>
      <c r="AO94" s="32">
        <f t="shared" si="16"/>
        <v>1</v>
      </c>
      <c r="AP94" s="34">
        <f t="shared" si="17"/>
        <v>1</v>
      </c>
      <c r="AQ94" s="34">
        <f t="shared" si="18"/>
        <v>1</v>
      </c>
      <c r="AR94" s="34">
        <f t="shared" si="19"/>
        <v>1</v>
      </c>
      <c r="AS94" s="35">
        <f t="shared" si="20"/>
        <v>1</v>
      </c>
    </row>
    <row r="95" spans="1:45">
      <c r="A95" t="str">
        <f>'Model output'!A94</f>
        <v>TCGA-DJ-A3UV</v>
      </c>
      <c r="B95" s="26">
        <v>18</v>
      </c>
      <c r="C95" s="1" t="str">
        <f>IF(OR(ISNUMBER(SEARCH("0",'Model output'!D94)), ISNUMBER(SEARCH("1",'Model output'!D94)), ISNUMBER(SEARCH("1a",'Model output'!D94)), ISNUMBER(SEARCH("1b",'Model output'!D94)), ISNUMBER(SEARCH("2",'Model output'!D94)), ISNUMBER(SEARCH("3",'Model output'!D94)), ISNUMBER(SEARCH("4a",'Model output'!D94)), ISNUMBER(SEARCH("4b",'Model output'!D94))), IF(ISNUMBER(SEARCH("pT",'Model output'!D94)),IF(OR(ISNUMBER(SEARCH("a",'Model output'!D94)),ISNUMBER(SEARCH("b",'Model output'!D94))),MID(SUBSTITUTE('Model output'!D94," ",""),SEARCH("pT",'Model output'!D94)+2,2),MID(SUBSTITUTE('Model output'!D94," ",""),SEARCH("pT",'Model output'!D94)+2,1)),IF(ISNUMBER(SEARCH("T",'Model output'!D94)),IF(OR(ISNUMBER(SEARCH("a",'Model output'!D94)),ISNUMBER(SEARCH("b",'Model output'!D94))),MID(SUBSTITUTE('Model output'!D94," ",""),SEARCH("T",'Model output'!D94)+1,2),MID(SUBSTITUTE('Model output'!D94," ",""),SEARCH("T",'Model output'!D94)+1,1)),SUBSTITUTE('Model output'!D94," ",""))),"")</f>
        <v>1</v>
      </c>
      <c r="D95" s="1" t="str">
        <f>IF(ISNUMBER(SEARCH("lymph node",'Model output'!E94)),"1", IF(AND('Model output'!E94&lt;&gt;"",ISNUMBER('Model output'!E94),'Model output'!E94&gt;0),"1",IF(OR(ISNUMBER(SEARCH("0",'Model output'!E94)), ISNUMBER(SEARCH("1",'Model output'!E94)), ISNUMBER(SEARCH("1a",'Model output'!E94)), ISNUMBER(SEARCH("1b",'Model output'!E94)), ISNUMBER(SEARCH("X",'Model output'!E94))), IF(ISNUMBER(SEARCH("pN",'Model output'!E94)),IF(OR(ISNUMBER(SEARCH("a",'Model output'!E94)),ISNUMBER(SEARCH("b",'Model output'!E94))),MID(SUBSTITUTE('Model output'!E94," ",""),SEARCH("pN",'Model output'!E94)+2,2),MID(SUBSTITUTE('Model output'!E94," ",""),SEARCH("pN",'Model output'!E94)+2,1)),IF(ISNUMBER(SEARCH("N",'Model output'!E94)),IF(OR(ISNUMBER(SEARCH("a",'Model output'!E94)),ISNUMBER(SEARCH("b",'Model output'!E94))),MID(SUBSTITUTE('Model output'!E94," ",""),SEARCH("N",'Model output'!E94)+1,2),MID(SUBSTITUTE('Model output'!E94," ",""),SEARCH("N",'Model output'!E94)+1,1)),SUBSTITUTE('Model output'!E94," ",""))),"")))</f>
        <v>0</v>
      </c>
      <c r="E95" s="1" t="str">
        <f>IF(OR(ISNUMBER(SEARCH("Not applicable",'Model output'!F94)), ISNUMBER(SEARCH("N/A",'Model output'!F94))),"0",IF(OR(ISNUMBER(SEARCH("0",'Model output'!F94)), ISNUMBER(SEARCH("1",'Model output'!F94)), ISNUMBER(SEARCH("X",'Model output'!F94))), IF(ISNUMBER(SEARCH("pM",'Model output'!F94)),MID(SUBSTITUTE('Model output'!F94," ",""),SEARCH("pM",'Model output'!F94)+2,1),IF(ISNUMBER(SEARCH("M",'Model output'!F94)),MID(SUBSTITUTE('Model output'!F94," ",""),SEARCH("M",'Model output'!F94)+1,1),SUBSTITUTE('Model output'!F94," ",""))),""))</f>
        <v>X</v>
      </c>
      <c r="F95" t="str">
        <f t="shared" si="21"/>
        <v>positive</v>
      </c>
      <c r="G95" t="str">
        <f>IF(OR('Model output'!G94="",AND(ISNUMBER('Model output'!J94),'Model output'!J94&lt;1)),"",IF(OR(ISNUMBER(SEARCH("lateral",'Model output'!G94)),ISNUMBER(SEARCH("cervical",'Model output'!G94)),ISNUMBER(SEARCH("jugular",'Model output'!G94)),ISNUMBER(SEARCH("left neck",'Model output'!G94)),ISNUMBER(SEARCH("left anterior neck",'Model output'!G94)),ISNUMBER(SEARCH("left posterior neck",'Model output'!G94)),ISNUMBER(SEARCH("right neck",'Model output'!G94)),ISNUMBER(SEARCH("right anterior neck",'Model output'!G94)),ISNUMBER(SEARCH("right posterior neck",'Model output'!G94)),AND(ISNUMBER(SEARCH("level",'Model output'!G94)),OR(,ISNUMBER(SEARCH("II",'Model output'!G94)),ISNUMBER(SEARCH("two",'Model output'!G94)),AND(ISNUMBER(SEARCH("2",'Model output'!G94)),NOT(ISNUMBER(SEARCH("1 of 2",'Model output'!G94)))),ISNUMBER(SEARCH("III",'Model output'!G94)),AND(ISNUMBER(SEARCH("three",'Model output'!G94)),NOT(ISNUMBER(SEARCH("#3 (three)",'Model output'!G94)))),AND(ISNUMBER(SEARCH("3",'Model output'!G94)),NOT(ISNUMBER(SEARCH("#3 (three)",'Model output'!G94)))),ISNUMBER(SEARCH("IV",'Model output'!G94)),ISNUMBER(SEARCH("four",'Model output'!G94)),ISNUMBER(SEARCH("4",'Model output'!G94)),ISNUMBER(SEARCH("V ",'Model output'!G94)),ISNUMBER(SEARCH("five",'Model output'!G94)),ISNUMBER(SEARCH("5",'Model output'!G94))))), "lateral", "central"))</f>
        <v/>
      </c>
      <c r="H95" t="str">
        <f>IF('Model output'!H94="","negative",IF(OR(ISNUMBER(SEARCH("lymph node",'Model output'!H94)),ISNUMBER(SEARCH("gland",'Model output'!H94)),ISNUMBER(SEARCH("lobe",'Model output'!H94)),ISNUMBER(SEARCH("isthmus",'Model output'!H94)),ISNUMBER(SEARCH("mediastinum",'Model output'!H94)),ISNUMBER(SEARCH("Not mentioned",'Model output'!H94)), ISNUMBER(SEARCH("Not applicable",'Model output'!H94)), ISNUMBER(SEARCH("paratracheal",'Model output'!H94)),ISNUMBER(SEARCH("fibroadipose tissue",'Model output'!H94)),ISNUMBER(SEARCH("thyroid node",'Model output'!H94)),ISNUMBER(SEARCH("skeletal muscle",'Model output'!H94)),ISNUMBER(SEARCH("right",'Model output'!H94)),ISNUMBER(SEARCH("left",'Model output'!H94)),ISNUMBER(SEARCH("Not specified",'Model output'!H94)),ISNUMBER(SEARCH("N/A",'Model output'!H94))),"negative","positive"))</f>
        <v>negative</v>
      </c>
      <c r="I95">
        <f>IF(OR('Model output'!I94="",'Model output'!I94="Not answered",'Model output'!I94="Not mentioned"),"",IF(ISNUMBER('Model output'!I94),'Model output'!I94,1))</f>
        <v>1</v>
      </c>
      <c r="J95">
        <f>IF(OR('Model output'!J94="",'Model output'!J94="Not answered",'Model output'!J94="Not mentioned"),"",IF(AND(ISNUMBER('Model output'!J94),'Model output'!J94&lt;=I95),'Model output'!J94,IF(AND(ISNUMBER('Model output'!J94), 'Model output'!J94&gt;=DATE(2024,1,1)), MIN(DAY('Model output'!J94), MONTH('Model output'!J94), YEAR('Model output'!J94)), IF(ISNUMBER(SEARCH("0/",'Model output'!J94)),0,IF(ISNUMBER(SEARCH("/",'Model output'!J94)), VALUE(LEFT('Model output'!J94, SEARCH("/",'Model output'!J94)-1)),1)))))</f>
        <v>1</v>
      </c>
      <c r="K95" t="str" cm="1">
        <f t="array" ref="K95">IF(COUNT(FIND({0,1,2,3,4,5,6,7,8,9},'Model output'!K94))&gt;0,'Model output'!K94,"")</f>
        <v/>
      </c>
      <c r="L95" s="8" t="str">
        <f t="shared" si="13"/>
        <v/>
      </c>
      <c r="M95" t="str" cm="1">
        <f t="array" ref="M95">IF(L95="","",IF(ISNUMBER(SEARCH("cm",L95)),MAX(VALUE(SUBSTITUTE(_xlfn.FILTERXML("&lt;t&gt;&lt;s&gt;"&amp;SUBSTITUTE(L95,",","&lt;/s&gt;&lt;s&gt;")&amp;"&lt;/s&gt;&lt;/t&gt;","//s"),"cm",""))),MAX(VALUE(SUBSTITUTE(_xlfn.FILTERXML("&lt;t&gt;&lt;s&gt;"&amp;SUBSTITUTE(L95,",","&lt;/s&gt;&lt;s&gt;")&amp;"&lt;/s&gt;&lt;/t&gt;","//s"),"mm","")))/10))</f>
        <v/>
      </c>
      <c r="N95" t="str">
        <f>IF('Model output'!L94="","",'Model output'!L94)</f>
        <v>Papillary</v>
      </c>
      <c r="O95" t="str">
        <f>IF('Model output'!M94="","",'Model output'!M94)</f>
        <v>Classical type</v>
      </c>
      <c r="P95" t="str">
        <f>IF('Model output'!N94="","",'Model output'!N94)</f>
        <v>1.0 cm</v>
      </c>
      <c r="Q95" t="str">
        <f t="shared" si="22"/>
        <v>1.0cm</v>
      </c>
      <c r="R95" cm="1">
        <f t="array" ref="R95">IF(Q95="","",IF(ISNUMBER(SEARCH("cm",Q95)),MAX(VALUE(SUBSTITUTE(_xlfn.FILTERXML("&lt;t&gt;&lt;s&gt;"&amp;SUBSTITUTE(Q95,",","&lt;/s&gt;&lt;s&gt;")&amp;"&lt;/s&gt;&lt;/t&gt;","//s"),"cm",""))),MAX(VALUE(SUBSTITUTE(_xlfn.FILTERXML("&lt;t&gt;&lt;s&gt;"&amp;SUBSTITUTE(Q95,",","&lt;/s&gt;&lt;s&gt;")&amp;"&lt;/s&gt;&lt;/t&gt;","//s"),"mm","")))/10))</f>
        <v>1</v>
      </c>
      <c r="S95" t="str">
        <f>IF(OR('Model output'!P94="",ISNUMBER(SEARCH("Not identified", 'Model output'!P94)),ISNUMBER(SEARCH("Absent",'Model output'!P94)),AND(ISNUMBER(SEARCH("No",'Model output'!P94)),NOT(ISNUMBER(SEARCH("diagnostic",'Model output'!P94)))),ISNUMBER(SEARCH("Negative",'Model output'!P94))),"negative","positive")</f>
        <v>positive</v>
      </c>
      <c r="T95">
        <f>IF('Model output'!O94="","",'Model output'!O94)</f>
        <v>1</v>
      </c>
      <c r="U95" t="str">
        <f>IF('Model output'!Q94&lt;&gt;"",'Model output'!Q94,IF('Classification result'!S95="positive",IF(ISNUMBER(SEARCH("single",'Model output'!P94)),1,IF(OR(ISNUMBER(SEARCH("&lt;4",'Model output'!P94)),ISNUMBER(SEARCH("&lt; 4",'Model output'!P94)),ISNUMBER(SEARCH("less than 4",'Model output'!P94))),"&lt;4",IF(OR(ISNUMBER(SEARCH("&gt;4",'Model output'!P94)),ISNUMBER(SEARCH("&gt; 4",'Model output'!P94)),ISNUMBER(SEARCH("4 or more",'Model output'!P94))),"&gt;4",""))), ""))</f>
        <v>One focus</v>
      </c>
      <c r="V95" t="str">
        <f>IF(S95="negative","",IF(OR(ISNUMBER(SEARCH("Focal",'Model output'!P94)),'Classification result'!U95&lt;4,ISNUMBER(SEARCH("Focal",'Classification result'!U95)),ISNUMBER(SEARCH("&lt;4",'Classification result'!U95)),ISNUMBER(SEARCH("&lt; 4",'Classification result'!U95))),"minimal", IF(OR(ISNUMBER(SEARCH("Extensive",'Model output'!P94)),ISNUMBER(SEARCH("Extensive",'Classification result'!U95)),ISNUMBER(SEARCH("&gt;4",'Classification result'!U95)),ISNUMBER(SEARCH("&gt; 4",'Classification result'!U95)),ISNUMBER(SEARCH("4 or more",'Classification result'!U95))),"extensive","")))</f>
        <v>minimal</v>
      </c>
      <c r="W95" t="str">
        <f>IF(OR('Model output'!R94="",ISNUMBER(SEARCH("Not identified", 'Model output'!R94)),ISNUMBER(SEARCH("Absent",'Model output'!R94)),ISNUMBER(SEARCH("No",'Model output'!R94)),ISNUMBER(SEARCH("Negative",'Model output'!R94)),ISNUMBER(SEARCH("None seen",'Model output'!R94)),ISNUMBER(SEARCH("Free",'Model output'!R94)),ISNUMBER(SEARCH("Cannot be assessed",'Model output'!R94))),"negative","positive")</f>
        <v>positive</v>
      </c>
      <c r="X95" s="15" t="str">
        <f>IF('Model output'!S94="","",'Model output'!S94)</f>
        <v>Not identified</v>
      </c>
      <c r="Y95" t="str">
        <f>IF(OR('Model output'!S94="",ISNUMBER(SEARCH("Absent",'Model output'!S94)),ISNUMBER(SEARCH("Not identified",'Model output'!S94)),AND(ISNUMBER(SEARCH("No",'Model output'!S94)),NOT(ISNUMBER(SEARCH("carcinoma",'Model output'!S94)))),ISNUMBER(SEARCH("confined to the thyroid",'Model output'!S94)),ISNUMBER(SEARCH("negative",'Model output'!S94))),"negative",IF(Z95="positive","gETE", "positive"))</f>
        <v>negative</v>
      </c>
      <c r="Z95" t="str">
        <f>IF(OR('Model output'!S94="",ISNUMBER(SEARCH("Absent",'Model output'!S94)),ISNUMBER(SEARCH("Not identified",'Model output'!S94)),ISNUMBER(SEARCH("No",'Model output'!S94)),ISNUMBER(SEARCH("Minimal",'Model output'!S94)),ISNUMBER(SEARCH("negative",'Model output'!S94))),"negative",IF(OR(ISNUMBER(SEARCH("extensive",X95)),ISNUMBER(SEARCH("skeletal muscle",X95)),ISNUMBER(SEARCH("larynx",X95)),ISNUMBER(SEARCH("trachea",X95)),ISNUMBER(SEARCH("esophagus",X95)),ISNUMBER(SEARCH("recurrent laryngeal nerve",X95))),"positive","negative"))</f>
        <v>negative</v>
      </c>
      <c r="AA95" t="str">
        <f>IF('Model output'!T94="","",IF('Model output'!T94="Not mentioned", "No", "Yes"))</f>
        <v/>
      </c>
      <c r="AB95" t="str">
        <f>IF(AA95&lt;&gt;"Yes","",IF(OR('Model output'!U94="",ISNUMBER(SEARCH("Not identified",'Model output'!U94))),"",'Model output'!U94))</f>
        <v/>
      </c>
      <c r="AC95" s="1" t="str">
        <f>IF(OR('Model output'!V94="", 'Model output'!V94="No", AND(ISERROR(SEARCH("Positive",'Model output'!V94)), ISNUMBER(SEARCH("Negative",'Model output'!V94))), AND(ISNUMBER(SEARCH("Uninvolved",'Model output'!V94)),NOT(ISNUMBER(SEARCH("margins involved",'Model output'!V94)))), ISNUMBER(SEARCH("not involved",'Model output'!V94)), ISNUMBER(SEARCH("None",'Model output'!V94)), ISNUMBER(SEARCH("Free",'Model output'!V94)), ISNUMBER(SEARCH("1 mm",'Model output'!V94)), ISNUMBER(SEARCH("0.1 CM",'Model output'!V94)), ISNUMBER(SEARCH("less than 0.2 mm",'Model output'!V94)), ISNUMBER(SEARCH("less than 0.5 mm",'Model output'!V94)), ISNUMBER(SEARCH("less than 1.0 mm",'Model output'!V94)), ISNUMBER(SEARCH("noted very close",'Model output'!V94)), ISNUMBER(SEARCH("abut",'Model output'!V94)), ISNUMBER(SEARCH("not mentioned",'Model output'!V94)), ISNUMBER(SEARCH("Cannot be assessed",'Model output'!V94)), ISNUMBER(SEARCH("Lymphocyte invasion - present",'Model output'!V94)), ISNUMBER(SEARCH("capsule",'Model output'!V94))), "negative", "positive")</f>
        <v>negative</v>
      </c>
      <c r="AE95" s="28" t="str" cm="1">
        <f t="array" aca="1" ref="AE95" ca="1">IF(OR(AC95="positive",Z95="positive",AND(OR(ISNUMBER(SEARCH("Follicular carcinoma",N95)),ISNUMBER(SEARCH("Follicular thyroid carcinoma",N95))),V95="extensive"),AND(AND(ISNUMBER(J95),J95&gt;0),AND(ISNUMBER(M95),M95&gt;3)),OR(H95="positive",AH95=1)),"high",IF(OR(ISNUMBER(SEARCH("lateral",G95,1)),ISNUMBER(SEARCH("positive",Y95,1)),ISNUMBER(SEARCH("tall",O95,1)),ISNUMBER(SEARCH("hobnail",O95,1)),ISNUMBER(SEARCH("cribriform",O95,1)),ISNUMBER(SEARCH("diffuse",O95,1)),ISNUMBER(SEARCH("columnar",O95,1)),ISNUMBER(SEARCH("solid",O95,1)),ISNUMBER(SEARCH("tall",N95,1)),ISNUMBER(SEARCH("hobnail",N95,1)),ISNUMBER(SEARCH("cribriform",N95,1)),ISNUMBER(SEARCH("diffuse",N95,1)),ISNUMBER(SEARCH("columnar",N95,1)),ISNUMBER(SEARCH("solid",N95,1)),AND(ISNUMBER(SEARCH("papillary",N95,1)),S95="positive"),AND(AND(ISNUMBER(J95),J95&gt;=5),M95=""),AND(AND(ISNUMBER(J95),J95&gt;=5),AND(ISNUMBER(M95),M95&gt;=1)),AND(ISNUMBER(SERACH("papillary",N95)),OR(Y95="positive",Z95="positive"), ISNUMBER(SEARCH("BRAF",AB95)))),"intermediate","low"))</f>
        <v>intermediate</v>
      </c>
      <c r="AF95" s="29" t="str">
        <f t="shared" si="14"/>
        <v>1a</v>
      </c>
      <c r="AG95" s="29" t="str">
        <f t="shared" si="15"/>
        <v>1a</v>
      </c>
      <c r="AH95" s="29" t="str">
        <f t="shared" si="23"/>
        <v>0</v>
      </c>
      <c r="AI95" s="35" t="str">
        <f t="shared" si="24"/>
        <v>I</v>
      </c>
      <c r="AJ95" s="32" t="s">
        <v>714</v>
      </c>
      <c r="AK95" s="34" t="s">
        <v>617</v>
      </c>
      <c r="AL95" s="34" t="s">
        <v>933</v>
      </c>
      <c r="AM95" s="34" t="s">
        <v>936</v>
      </c>
      <c r="AN95" s="34" t="s">
        <v>66</v>
      </c>
      <c r="AO95" s="32">
        <f t="shared" ca="1" si="16"/>
        <v>1</v>
      </c>
      <c r="AP95" s="34">
        <f t="shared" si="17"/>
        <v>1</v>
      </c>
      <c r="AQ95" s="34">
        <f t="shared" si="18"/>
        <v>0</v>
      </c>
      <c r="AR95" s="34">
        <f t="shared" si="19"/>
        <v>1</v>
      </c>
      <c r="AS95" s="35">
        <f t="shared" si="20"/>
        <v>1</v>
      </c>
    </row>
    <row r="96" spans="1:45">
      <c r="A96" t="str">
        <f>'Model output'!A95</f>
        <v>TCGA-DJ-A3UX</v>
      </c>
      <c r="B96" s="26">
        <v>46</v>
      </c>
      <c r="C96" s="1" t="str">
        <f>IF(OR(ISNUMBER(SEARCH("0",'Model output'!D95)), ISNUMBER(SEARCH("1",'Model output'!D95)), ISNUMBER(SEARCH("1a",'Model output'!D95)), ISNUMBER(SEARCH("1b",'Model output'!D95)), ISNUMBER(SEARCH("2",'Model output'!D95)), ISNUMBER(SEARCH("3",'Model output'!D95)), ISNUMBER(SEARCH("4a",'Model output'!D95)), ISNUMBER(SEARCH("4b",'Model output'!D95))), IF(ISNUMBER(SEARCH("pT",'Model output'!D95)),IF(OR(ISNUMBER(SEARCH("a",'Model output'!D95)),ISNUMBER(SEARCH("b",'Model output'!D95))),MID(SUBSTITUTE('Model output'!D95," ",""),SEARCH("pT",'Model output'!D95)+2,2),MID(SUBSTITUTE('Model output'!D95," ",""),SEARCH("pT",'Model output'!D95)+2,1)),IF(ISNUMBER(SEARCH("T",'Model output'!D95)),IF(OR(ISNUMBER(SEARCH("a",'Model output'!D95)),ISNUMBER(SEARCH("b",'Model output'!D95))),MID(SUBSTITUTE('Model output'!D95," ",""),SEARCH("T",'Model output'!D95)+1,2),MID(SUBSTITUTE('Model output'!D95," ",""),SEARCH("T",'Model output'!D95)+1,1)),SUBSTITUTE('Model output'!D95," ",""))),"")</f>
        <v>1a</v>
      </c>
      <c r="D96" s="1" t="str">
        <f>IF(ISNUMBER(SEARCH("lymph node",'Model output'!E95)),"1", IF(AND('Model output'!E95&lt;&gt;"",ISNUMBER('Model output'!E95),'Model output'!E95&gt;0),"1",IF(OR(ISNUMBER(SEARCH("0",'Model output'!E95)), ISNUMBER(SEARCH("1",'Model output'!E95)), ISNUMBER(SEARCH("1a",'Model output'!E95)), ISNUMBER(SEARCH("1b",'Model output'!E95)), ISNUMBER(SEARCH("X",'Model output'!E95))), IF(ISNUMBER(SEARCH("pN",'Model output'!E95)),IF(OR(ISNUMBER(SEARCH("a",'Model output'!E95)),ISNUMBER(SEARCH("b",'Model output'!E95))),MID(SUBSTITUTE('Model output'!E95," ",""),SEARCH("pN",'Model output'!E95)+2,2),MID(SUBSTITUTE('Model output'!E95," ",""),SEARCH("pN",'Model output'!E95)+2,1)),IF(ISNUMBER(SEARCH("N",'Model output'!E95)),IF(OR(ISNUMBER(SEARCH("a",'Model output'!E95)),ISNUMBER(SEARCH("b",'Model output'!E95))),MID(SUBSTITUTE('Model output'!E95," ",""),SEARCH("N",'Model output'!E95)+1,2),MID(SUBSTITUTE('Model output'!E95," ",""),SEARCH("N",'Model output'!E95)+1,1)),SUBSTITUTE('Model output'!E95," ",""))),"")))</f>
        <v>0</v>
      </c>
      <c r="E96" s="1" t="str">
        <f>IF(OR(ISNUMBER(SEARCH("Not applicable",'Model output'!F95)), ISNUMBER(SEARCH("N/A",'Model output'!F95))),"0",IF(OR(ISNUMBER(SEARCH("0",'Model output'!F95)), ISNUMBER(SEARCH("1",'Model output'!F95)), ISNUMBER(SEARCH("X",'Model output'!F95))), IF(ISNUMBER(SEARCH("pM",'Model output'!F95)),MID(SUBSTITUTE('Model output'!F95," ",""),SEARCH("pM",'Model output'!F95)+2,1),IF(ISNUMBER(SEARCH("M",'Model output'!F95)),MID(SUBSTITUTE('Model output'!F95," ",""),SEARCH("M",'Model output'!F95)+1,1),SUBSTITUTE('Model output'!F95," ",""))),""))</f>
        <v>0</v>
      </c>
      <c r="F96" t="str">
        <f t="shared" si="21"/>
        <v>negative</v>
      </c>
      <c r="G96" t="str">
        <f>IF(OR('Model output'!G95="",AND(ISNUMBER('Model output'!J95),'Model output'!J95&lt;1)),"",IF(OR(ISNUMBER(SEARCH("lateral",'Model output'!G95)),ISNUMBER(SEARCH("cervical",'Model output'!G95)),ISNUMBER(SEARCH("jugular",'Model output'!G95)),ISNUMBER(SEARCH("left neck",'Model output'!G95)),ISNUMBER(SEARCH("left anterior neck",'Model output'!G95)),ISNUMBER(SEARCH("left posterior neck",'Model output'!G95)),ISNUMBER(SEARCH("right neck",'Model output'!G95)),ISNUMBER(SEARCH("right anterior neck",'Model output'!G95)),ISNUMBER(SEARCH("right posterior neck",'Model output'!G95)),AND(ISNUMBER(SEARCH("level",'Model output'!G95)),OR(,ISNUMBER(SEARCH("II",'Model output'!G95)),ISNUMBER(SEARCH("two",'Model output'!G95)),AND(ISNUMBER(SEARCH("2",'Model output'!G95)),NOT(ISNUMBER(SEARCH("1 of 2",'Model output'!G95)))),ISNUMBER(SEARCH("III",'Model output'!G95)),AND(ISNUMBER(SEARCH("three",'Model output'!G95)),NOT(ISNUMBER(SEARCH("#3 (three)",'Model output'!G95)))),AND(ISNUMBER(SEARCH("3",'Model output'!G95)),NOT(ISNUMBER(SEARCH("#3 (three)",'Model output'!G95)))),ISNUMBER(SEARCH("IV",'Model output'!G95)),ISNUMBER(SEARCH("four",'Model output'!G95)),ISNUMBER(SEARCH("4",'Model output'!G95)),ISNUMBER(SEARCH("V ",'Model output'!G95)),ISNUMBER(SEARCH("five",'Model output'!G95)),ISNUMBER(SEARCH("5",'Model output'!G95))))), "lateral", "central"))</f>
        <v/>
      </c>
      <c r="H96" t="str">
        <f>IF('Model output'!H95="","negative",IF(OR(ISNUMBER(SEARCH("lymph node",'Model output'!H95)),ISNUMBER(SEARCH("gland",'Model output'!H95)),ISNUMBER(SEARCH("lobe",'Model output'!H95)),ISNUMBER(SEARCH("isthmus",'Model output'!H95)),ISNUMBER(SEARCH("mediastinum",'Model output'!H95)),ISNUMBER(SEARCH("Not mentioned",'Model output'!H95)), ISNUMBER(SEARCH("Not applicable",'Model output'!H95)), ISNUMBER(SEARCH("paratracheal",'Model output'!H95)),ISNUMBER(SEARCH("fibroadipose tissue",'Model output'!H95)),ISNUMBER(SEARCH("thyroid node",'Model output'!H95)),ISNUMBER(SEARCH("skeletal muscle",'Model output'!H95)),ISNUMBER(SEARCH("right",'Model output'!H95)),ISNUMBER(SEARCH("left",'Model output'!H95)),ISNUMBER(SEARCH("Not specified",'Model output'!H95)),ISNUMBER(SEARCH("N/A",'Model output'!H95))),"negative","positive"))</f>
        <v>negative</v>
      </c>
      <c r="I96">
        <f>IF(OR('Model output'!I95="",'Model output'!I95="Not answered",'Model output'!I95="Not mentioned"),"",IF(ISNUMBER('Model output'!I95),'Model output'!I95,1))</f>
        <v>3</v>
      </c>
      <c r="J96">
        <f>IF(OR('Model output'!J95="",'Model output'!J95="Not answered",'Model output'!J95="Not mentioned"),"",IF(AND(ISNUMBER('Model output'!J95),'Model output'!J95&lt;=I96),'Model output'!J95,IF(AND(ISNUMBER('Model output'!J95), 'Model output'!J95&gt;=DATE(2024,1,1)), MIN(DAY('Model output'!J95), MONTH('Model output'!J95), YEAR('Model output'!J95)), IF(ISNUMBER(SEARCH("0/",'Model output'!J95)),0,IF(ISNUMBER(SEARCH("/",'Model output'!J95)), VALUE(LEFT('Model output'!J95, SEARCH("/",'Model output'!J95)-1)),1)))))</f>
        <v>0</v>
      </c>
      <c r="K96" t="str" cm="1">
        <f t="array" ref="K96">IF(COUNT(FIND({0,1,2,3,4,5,6,7,8,9},'Model output'!K95))&gt;0,'Model output'!K95,"")</f>
        <v/>
      </c>
      <c r="L96" s="8" t="str">
        <f t="shared" si="13"/>
        <v/>
      </c>
      <c r="M96" t="str" cm="1">
        <f t="array" ref="M96">IF(L96="","",IF(ISNUMBER(SEARCH("cm",L96)),MAX(VALUE(SUBSTITUTE(_xlfn.FILTERXML("&lt;t&gt;&lt;s&gt;"&amp;SUBSTITUTE(L96,",","&lt;/s&gt;&lt;s&gt;")&amp;"&lt;/s&gt;&lt;/t&gt;","//s"),"cm",""))),MAX(VALUE(SUBSTITUTE(_xlfn.FILTERXML("&lt;t&gt;&lt;s&gt;"&amp;SUBSTITUTE(L96,",","&lt;/s&gt;&lt;s&gt;")&amp;"&lt;/s&gt;&lt;/t&gt;","//s"),"mm","")))/10))</f>
        <v/>
      </c>
      <c r="N96" t="str">
        <f>IF('Model output'!L95="","",'Model output'!L95)</f>
        <v>papillary</v>
      </c>
      <c r="O96" t="str">
        <f>IF('Model output'!M95="","",'Model output'!M95)</f>
        <v/>
      </c>
      <c r="P96" t="str">
        <f>IF('Model output'!N95="","",'Model output'!N95)</f>
        <v>0.5 cm</v>
      </c>
      <c r="Q96" t="str">
        <f t="shared" si="22"/>
        <v>0.5cm</v>
      </c>
      <c r="R96" cm="1">
        <f t="array" ref="R96">IF(Q96="","",IF(ISNUMBER(SEARCH("cm",Q96)),MAX(VALUE(SUBSTITUTE(_xlfn.FILTERXML("&lt;t&gt;&lt;s&gt;"&amp;SUBSTITUTE(Q96,",","&lt;/s&gt;&lt;s&gt;")&amp;"&lt;/s&gt;&lt;/t&gt;","//s"),"cm",""))),MAX(VALUE(SUBSTITUTE(_xlfn.FILTERXML("&lt;t&gt;&lt;s&gt;"&amp;SUBSTITUTE(Q96,",","&lt;/s&gt;&lt;s&gt;")&amp;"&lt;/s&gt;&lt;/t&gt;","//s"),"mm","")))/10))</f>
        <v>0.5</v>
      </c>
      <c r="S96" t="str">
        <f>IF(OR('Model output'!P95="",ISNUMBER(SEARCH("Not identified", 'Model output'!P95)),ISNUMBER(SEARCH("Absent",'Model output'!P95)),AND(ISNUMBER(SEARCH("No",'Model output'!P95)),NOT(ISNUMBER(SEARCH("diagnostic",'Model output'!P95)))),ISNUMBER(SEARCH("Negative",'Model output'!P95))),"negative","positive")</f>
        <v>negative</v>
      </c>
      <c r="T96">
        <f>IF('Model output'!O95="","",'Model output'!O95)</f>
        <v>1</v>
      </c>
      <c r="U96" t="str">
        <f>IF('Model output'!Q95&lt;&gt;"",'Model output'!Q95,IF('Classification result'!S96="positive",IF(ISNUMBER(SEARCH("single",'Model output'!P95)),1,IF(OR(ISNUMBER(SEARCH("&lt;4",'Model output'!P95)),ISNUMBER(SEARCH("&lt; 4",'Model output'!P95)),ISNUMBER(SEARCH("less than 4",'Model output'!P95))),"&lt;4",IF(OR(ISNUMBER(SEARCH("&gt;4",'Model output'!P95)),ISNUMBER(SEARCH("&gt; 4",'Model output'!P95)),ISNUMBER(SEARCH("4 or more",'Model output'!P95))),"&gt;4",""))), ""))</f>
        <v/>
      </c>
      <c r="V96" t="str">
        <f>IF(S96="negative","",IF(OR(ISNUMBER(SEARCH("Focal",'Model output'!P95)),'Classification result'!U96&lt;4,ISNUMBER(SEARCH("Focal",'Classification result'!U96)),ISNUMBER(SEARCH("&lt;4",'Classification result'!U96)),ISNUMBER(SEARCH("&lt; 4",'Classification result'!U96))),"minimal", IF(OR(ISNUMBER(SEARCH("Extensive",'Model output'!P95)),ISNUMBER(SEARCH("Extensive",'Classification result'!U96)),ISNUMBER(SEARCH("&gt;4",'Classification result'!U96)),ISNUMBER(SEARCH("&gt; 4",'Classification result'!U96)),ISNUMBER(SEARCH("4 or more",'Classification result'!U96))),"extensive","")))</f>
        <v/>
      </c>
      <c r="W96" t="str">
        <f>IF(OR('Model output'!R95="",ISNUMBER(SEARCH("Not identified", 'Model output'!R95)),ISNUMBER(SEARCH("Absent",'Model output'!R95)),ISNUMBER(SEARCH("No",'Model output'!R95)),ISNUMBER(SEARCH("Negative",'Model output'!R95)),ISNUMBER(SEARCH("None seen",'Model output'!R95)),ISNUMBER(SEARCH("Free",'Model output'!R95)),ISNUMBER(SEARCH("Cannot be assessed",'Model output'!R95))),"negative","positive")</f>
        <v>negative</v>
      </c>
      <c r="X96" s="15" t="str">
        <f>IF('Model output'!S95="","",'Model output'!S95)</f>
        <v>Not identified</v>
      </c>
      <c r="Y96" t="str">
        <f>IF(OR('Model output'!S95="",ISNUMBER(SEARCH("Absent",'Model output'!S95)),ISNUMBER(SEARCH("Not identified",'Model output'!S95)),AND(ISNUMBER(SEARCH("No",'Model output'!S95)),NOT(ISNUMBER(SEARCH("carcinoma",'Model output'!S95)))),ISNUMBER(SEARCH("confined to the thyroid",'Model output'!S95)),ISNUMBER(SEARCH("negative",'Model output'!S95))),"negative",IF(Z96="positive","gETE", "positive"))</f>
        <v>negative</v>
      </c>
      <c r="Z96" t="str">
        <f>IF(OR('Model output'!S95="",ISNUMBER(SEARCH("Absent",'Model output'!S95)),ISNUMBER(SEARCH("Not identified",'Model output'!S95)),ISNUMBER(SEARCH("No",'Model output'!S95)),ISNUMBER(SEARCH("Minimal",'Model output'!S95)),ISNUMBER(SEARCH("negative",'Model output'!S95))),"negative",IF(OR(ISNUMBER(SEARCH("extensive",X96)),ISNUMBER(SEARCH("skeletal muscle",X96)),ISNUMBER(SEARCH("larynx",X96)),ISNUMBER(SEARCH("trachea",X96)),ISNUMBER(SEARCH("esophagus",X96)),ISNUMBER(SEARCH("recurrent laryngeal nerve",X96))),"positive","negative"))</f>
        <v>negative</v>
      </c>
      <c r="AA96" t="str">
        <f>IF('Model output'!T95="","",IF('Model output'!T95="Not mentioned", "No", "Yes"))</f>
        <v/>
      </c>
      <c r="AB96" t="str">
        <f>IF(AA96&lt;&gt;"Yes","",IF(OR('Model output'!U95="",ISNUMBER(SEARCH("Not identified",'Model output'!U95))),"",'Model output'!U95))</f>
        <v/>
      </c>
      <c r="AC96" s="1" t="str">
        <f>IF(OR('Model output'!V95="", 'Model output'!V95="No", AND(ISERROR(SEARCH("Positive",'Model output'!V95)), ISNUMBER(SEARCH("Negative",'Model output'!V95))), AND(ISNUMBER(SEARCH("Uninvolved",'Model output'!V95)),NOT(ISNUMBER(SEARCH("margins involved",'Model output'!V95)))), ISNUMBER(SEARCH("not involved",'Model output'!V95)), ISNUMBER(SEARCH("None",'Model output'!V95)), ISNUMBER(SEARCH("Free",'Model output'!V95)), ISNUMBER(SEARCH("1 mm",'Model output'!V95)), ISNUMBER(SEARCH("0.1 CM",'Model output'!V95)), ISNUMBER(SEARCH("less than 0.2 mm",'Model output'!V95)), ISNUMBER(SEARCH("less than 0.5 mm",'Model output'!V95)), ISNUMBER(SEARCH("less than 1.0 mm",'Model output'!V95)), ISNUMBER(SEARCH("noted very close",'Model output'!V95)), ISNUMBER(SEARCH("abut",'Model output'!V95)), ISNUMBER(SEARCH("not mentioned",'Model output'!V95)), ISNUMBER(SEARCH("Cannot be assessed",'Model output'!V95)), ISNUMBER(SEARCH("Lymphocyte invasion - present",'Model output'!V95)), ISNUMBER(SEARCH("capsule",'Model output'!V95))), "negative", "positive")</f>
        <v>negative</v>
      </c>
      <c r="AE96" s="28" t="str" cm="1">
        <f t="array" aca="1" ref="AE96" ca="1">IF(OR(AC96="positive",Z96="positive",AND(OR(ISNUMBER(SEARCH("Follicular carcinoma",N96)),ISNUMBER(SEARCH("Follicular thyroid carcinoma",N96))),V96="extensive"),AND(AND(ISNUMBER(J96),J96&gt;0),AND(ISNUMBER(M96),M96&gt;3)),OR(H96="positive",AH96=1)),"high",IF(OR(ISNUMBER(SEARCH("lateral",G96,1)),ISNUMBER(SEARCH("positive",Y96,1)),ISNUMBER(SEARCH("tall",O96,1)),ISNUMBER(SEARCH("hobnail",O96,1)),ISNUMBER(SEARCH("cribriform",O96,1)),ISNUMBER(SEARCH("diffuse",O96,1)),ISNUMBER(SEARCH("columnar",O96,1)),ISNUMBER(SEARCH("solid",O96,1)),ISNUMBER(SEARCH("tall",N96,1)),ISNUMBER(SEARCH("hobnail",N96,1)),ISNUMBER(SEARCH("cribriform",N96,1)),ISNUMBER(SEARCH("diffuse",N96,1)),ISNUMBER(SEARCH("columnar",N96,1)),ISNUMBER(SEARCH("solid",N96,1)),AND(ISNUMBER(SEARCH("papillary",N96,1)),S96="positive"),AND(AND(ISNUMBER(J96),J96&gt;=5),M96=""),AND(AND(ISNUMBER(J96),J96&gt;=5),AND(ISNUMBER(M96),M96&gt;=1)),AND(ISNUMBER(SERACH("papillary",N96)),OR(Y96="positive",Z96="positive"), ISNUMBER(SEARCH("BRAF",AB96)))),"intermediate","low"))</f>
        <v>low</v>
      </c>
      <c r="AF96" s="29" t="str">
        <f t="shared" si="14"/>
        <v>1a</v>
      </c>
      <c r="AG96" s="29" t="str">
        <f t="shared" si="15"/>
        <v>0</v>
      </c>
      <c r="AH96" s="29" t="str">
        <f t="shared" si="23"/>
        <v>0</v>
      </c>
      <c r="AI96" s="35" t="str">
        <f t="shared" si="24"/>
        <v>I</v>
      </c>
      <c r="AJ96" s="32" t="s">
        <v>713</v>
      </c>
      <c r="AK96" s="34" t="s">
        <v>617</v>
      </c>
      <c r="AL96" s="34" t="s">
        <v>933</v>
      </c>
      <c r="AM96" s="34" t="s">
        <v>936</v>
      </c>
      <c r="AN96" s="34" t="s">
        <v>66</v>
      </c>
      <c r="AO96" s="32">
        <f t="shared" ca="1" si="16"/>
        <v>1</v>
      </c>
      <c r="AP96" s="34">
        <f t="shared" si="17"/>
        <v>1</v>
      </c>
      <c r="AQ96" s="34">
        <f t="shared" si="18"/>
        <v>1</v>
      </c>
      <c r="AR96" s="34">
        <f t="shared" si="19"/>
        <v>1</v>
      </c>
      <c r="AS96" s="35">
        <f t="shared" si="20"/>
        <v>1</v>
      </c>
    </row>
    <row r="97" spans="1:45">
      <c r="A97" t="str">
        <f>'Model output'!A96</f>
        <v>TCGA-DJ-A3UY</v>
      </c>
      <c r="B97" s="26">
        <v>32</v>
      </c>
      <c r="C97" s="1" t="str">
        <f>IF(OR(ISNUMBER(SEARCH("0",'Model output'!D96)), ISNUMBER(SEARCH("1",'Model output'!D96)), ISNUMBER(SEARCH("1a",'Model output'!D96)), ISNUMBER(SEARCH("1b",'Model output'!D96)), ISNUMBER(SEARCH("2",'Model output'!D96)), ISNUMBER(SEARCH("3",'Model output'!D96)), ISNUMBER(SEARCH("4a",'Model output'!D96)), ISNUMBER(SEARCH("4b",'Model output'!D96))), IF(ISNUMBER(SEARCH("pT",'Model output'!D96)),IF(OR(ISNUMBER(SEARCH("a",'Model output'!D96)),ISNUMBER(SEARCH("b",'Model output'!D96))),MID(SUBSTITUTE('Model output'!D96," ",""),SEARCH("pT",'Model output'!D96)+2,2),MID(SUBSTITUTE('Model output'!D96," ",""),SEARCH("pT",'Model output'!D96)+2,1)),IF(ISNUMBER(SEARCH("T",'Model output'!D96)),IF(OR(ISNUMBER(SEARCH("a",'Model output'!D96)),ISNUMBER(SEARCH("b",'Model output'!D96))),MID(SUBSTITUTE('Model output'!D96," ",""),SEARCH("T",'Model output'!D96)+1,2),MID(SUBSTITUTE('Model output'!D96," ",""),SEARCH("T",'Model output'!D96)+1,1)),SUBSTITUTE('Model output'!D96," ",""))),"")</f>
        <v>1</v>
      </c>
      <c r="D97" s="1" t="str">
        <f>IF(ISNUMBER(SEARCH("lymph node",'Model output'!E96)),"1", IF(AND('Model output'!E96&lt;&gt;"",ISNUMBER('Model output'!E96),'Model output'!E96&gt;0),"1",IF(OR(ISNUMBER(SEARCH("0",'Model output'!E96)), ISNUMBER(SEARCH("1",'Model output'!E96)), ISNUMBER(SEARCH("1a",'Model output'!E96)), ISNUMBER(SEARCH("1b",'Model output'!E96)), ISNUMBER(SEARCH("X",'Model output'!E96))), IF(ISNUMBER(SEARCH("pN",'Model output'!E96)),IF(OR(ISNUMBER(SEARCH("a",'Model output'!E96)),ISNUMBER(SEARCH("b",'Model output'!E96))),MID(SUBSTITUTE('Model output'!E96," ",""),SEARCH("pN",'Model output'!E96)+2,2),MID(SUBSTITUTE('Model output'!E96," ",""),SEARCH("pN",'Model output'!E96)+2,1)),IF(ISNUMBER(SEARCH("N",'Model output'!E96)),IF(OR(ISNUMBER(SEARCH("a",'Model output'!E96)),ISNUMBER(SEARCH("b",'Model output'!E96))),MID(SUBSTITUTE('Model output'!E96," ",""),SEARCH("N",'Model output'!E96)+1,2),MID(SUBSTITUTE('Model output'!E96," ",""),SEARCH("N",'Model output'!E96)+1,1)),SUBSTITUTE('Model output'!E96," ",""))),"")))</f>
        <v>X</v>
      </c>
      <c r="E97" s="1" t="str">
        <f>IF(OR(ISNUMBER(SEARCH("Not applicable",'Model output'!F96)), ISNUMBER(SEARCH("N/A",'Model output'!F96))),"0",IF(OR(ISNUMBER(SEARCH("0",'Model output'!F96)), ISNUMBER(SEARCH("1",'Model output'!F96)), ISNUMBER(SEARCH("X",'Model output'!F96))), IF(ISNUMBER(SEARCH("pM",'Model output'!F96)),MID(SUBSTITUTE('Model output'!F96," ",""),SEARCH("pM",'Model output'!F96)+2,1),IF(ISNUMBER(SEARCH("M",'Model output'!F96)),MID(SUBSTITUTE('Model output'!F96," ",""),SEARCH("M",'Model output'!F96)+1,1),SUBSTITUTE('Model output'!F96," ",""))),""))</f>
        <v>X</v>
      </c>
      <c r="F97" t="str">
        <f t="shared" si="21"/>
        <v>positive</v>
      </c>
      <c r="G97" t="str">
        <f>IF(OR('Model output'!G96="",AND(ISNUMBER('Model output'!J96),'Model output'!J96&lt;1)),"",IF(OR(ISNUMBER(SEARCH("lateral",'Model output'!G96)),ISNUMBER(SEARCH("cervical",'Model output'!G96)),ISNUMBER(SEARCH("jugular",'Model output'!G96)),ISNUMBER(SEARCH("left neck",'Model output'!G96)),ISNUMBER(SEARCH("left anterior neck",'Model output'!G96)),ISNUMBER(SEARCH("left posterior neck",'Model output'!G96)),ISNUMBER(SEARCH("right neck",'Model output'!G96)),ISNUMBER(SEARCH("right anterior neck",'Model output'!G96)),ISNUMBER(SEARCH("right posterior neck",'Model output'!G96)),AND(ISNUMBER(SEARCH("level",'Model output'!G96)),OR(,ISNUMBER(SEARCH("II",'Model output'!G96)),ISNUMBER(SEARCH("two",'Model output'!G96)),AND(ISNUMBER(SEARCH("2",'Model output'!G96)),NOT(ISNUMBER(SEARCH("1 of 2",'Model output'!G96)))),ISNUMBER(SEARCH("III",'Model output'!G96)),AND(ISNUMBER(SEARCH("three",'Model output'!G96)),NOT(ISNUMBER(SEARCH("#3 (three)",'Model output'!G96)))),AND(ISNUMBER(SEARCH("3",'Model output'!G96)),NOT(ISNUMBER(SEARCH("#3 (three)",'Model output'!G96)))),ISNUMBER(SEARCH("IV",'Model output'!G96)),ISNUMBER(SEARCH("four",'Model output'!G96)),ISNUMBER(SEARCH("4",'Model output'!G96)),ISNUMBER(SEARCH("V ",'Model output'!G96)),ISNUMBER(SEARCH("five",'Model output'!G96)),ISNUMBER(SEARCH("5",'Model output'!G96))))), "lateral", "central"))</f>
        <v/>
      </c>
      <c r="H97" t="str">
        <f>IF('Model output'!H96="","negative",IF(OR(ISNUMBER(SEARCH("lymph node",'Model output'!H96)),ISNUMBER(SEARCH("gland",'Model output'!H96)),ISNUMBER(SEARCH("lobe",'Model output'!H96)),ISNUMBER(SEARCH("isthmus",'Model output'!H96)),ISNUMBER(SEARCH("mediastinum",'Model output'!H96)),ISNUMBER(SEARCH("Not mentioned",'Model output'!H96)), ISNUMBER(SEARCH("Not applicable",'Model output'!H96)), ISNUMBER(SEARCH("paratracheal",'Model output'!H96)),ISNUMBER(SEARCH("fibroadipose tissue",'Model output'!H96)),ISNUMBER(SEARCH("thyroid node",'Model output'!H96)),ISNUMBER(SEARCH("skeletal muscle",'Model output'!H96)),ISNUMBER(SEARCH("right",'Model output'!H96)),ISNUMBER(SEARCH("left",'Model output'!H96)),ISNUMBER(SEARCH("Not specified",'Model output'!H96)),ISNUMBER(SEARCH("N/A",'Model output'!H96))),"negative","positive"))</f>
        <v>negative</v>
      </c>
      <c r="I97">
        <f>IF(OR('Model output'!I96="",'Model output'!I96="Not answered",'Model output'!I96="Not mentioned"),"",IF(ISNUMBER('Model output'!I96),'Model output'!I96,1))</f>
        <v>1</v>
      </c>
      <c r="J97">
        <f>IF(OR('Model output'!J96="",'Model output'!J96="Not answered",'Model output'!J96="Not mentioned"),"",IF(AND(ISNUMBER('Model output'!J96),'Model output'!J96&lt;=I97),'Model output'!J96,IF(AND(ISNUMBER('Model output'!J96), 'Model output'!J96&gt;=DATE(2024,1,1)), MIN(DAY('Model output'!J96), MONTH('Model output'!J96), YEAR('Model output'!J96)), IF(ISNUMBER(SEARCH("0/",'Model output'!J96)),0,IF(ISNUMBER(SEARCH("/",'Model output'!J96)), VALUE(LEFT('Model output'!J96, SEARCH("/",'Model output'!J96)-1)),1)))))</f>
        <v>1</v>
      </c>
      <c r="K97" t="str" cm="1">
        <f t="array" ref="K97">IF(COUNT(FIND({0,1,2,3,4,5,6,7,8,9},'Model output'!K96))&gt;0,'Model output'!K96,"")</f>
        <v/>
      </c>
      <c r="L97" s="8" t="str">
        <f t="shared" si="13"/>
        <v/>
      </c>
      <c r="M97" t="str" cm="1">
        <f t="array" ref="M97">IF(L97="","",IF(ISNUMBER(SEARCH("cm",L97)),MAX(VALUE(SUBSTITUTE(_xlfn.FILTERXML("&lt;t&gt;&lt;s&gt;"&amp;SUBSTITUTE(L97,",","&lt;/s&gt;&lt;s&gt;")&amp;"&lt;/s&gt;&lt;/t&gt;","//s"),"cm",""))),MAX(VALUE(SUBSTITUTE(_xlfn.FILTERXML("&lt;t&gt;&lt;s&gt;"&amp;SUBSTITUTE(L97,",","&lt;/s&gt;&lt;s&gt;")&amp;"&lt;/s&gt;&lt;/t&gt;","//s"),"mm","")))/10))</f>
        <v/>
      </c>
      <c r="N97" t="str">
        <f>IF('Model output'!L96="","",'Model output'!L96)</f>
        <v>papillary</v>
      </c>
      <c r="O97" t="str">
        <f>IF('Model output'!M96="","",'Model output'!M96)</f>
        <v/>
      </c>
      <c r="P97" t="str">
        <f>IF('Model output'!N96="","",'Model output'!N96)</f>
        <v>1.2 cm</v>
      </c>
      <c r="Q97" t="str">
        <f t="shared" si="22"/>
        <v>1.2cm</v>
      </c>
      <c r="R97" cm="1">
        <f t="array" ref="R97">IF(Q97="","",IF(ISNUMBER(SEARCH("cm",Q97)),MAX(VALUE(SUBSTITUTE(_xlfn.FILTERXML("&lt;t&gt;&lt;s&gt;"&amp;SUBSTITUTE(Q97,",","&lt;/s&gt;&lt;s&gt;")&amp;"&lt;/s&gt;&lt;/t&gt;","//s"),"cm",""))),MAX(VALUE(SUBSTITUTE(_xlfn.FILTERXML("&lt;t&gt;&lt;s&gt;"&amp;SUBSTITUTE(Q97,",","&lt;/s&gt;&lt;s&gt;")&amp;"&lt;/s&gt;&lt;/t&gt;","//s"),"mm","")))/10))</f>
        <v>1.2</v>
      </c>
      <c r="S97" t="str">
        <f>IF(OR('Model output'!P96="",ISNUMBER(SEARCH("Not identified", 'Model output'!P96)),ISNUMBER(SEARCH("Absent",'Model output'!P96)),AND(ISNUMBER(SEARCH("No",'Model output'!P96)),NOT(ISNUMBER(SEARCH("diagnostic",'Model output'!P96)))),ISNUMBER(SEARCH("Negative",'Model output'!P96))),"negative","positive")</f>
        <v>negative</v>
      </c>
      <c r="T97">
        <f>IF('Model output'!O96="","",'Model output'!O96)</f>
        <v>1</v>
      </c>
      <c r="U97" t="str">
        <f>IF('Model output'!Q96&lt;&gt;"",'Model output'!Q96,IF('Classification result'!S97="positive",IF(ISNUMBER(SEARCH("single",'Model output'!P96)),1,IF(OR(ISNUMBER(SEARCH("&lt;4",'Model output'!P96)),ISNUMBER(SEARCH("&lt; 4",'Model output'!P96)),ISNUMBER(SEARCH("less than 4",'Model output'!P96))),"&lt;4",IF(OR(ISNUMBER(SEARCH("&gt;4",'Model output'!P96)),ISNUMBER(SEARCH("&gt; 4",'Model output'!P96)),ISNUMBER(SEARCH("4 or more",'Model output'!P96))),"&gt;4",""))), ""))</f>
        <v/>
      </c>
      <c r="V97" t="str">
        <f>IF(S97="negative","",IF(OR(ISNUMBER(SEARCH("Focal",'Model output'!P96)),'Classification result'!U97&lt;4,ISNUMBER(SEARCH("Focal",'Classification result'!U97)),ISNUMBER(SEARCH("&lt;4",'Classification result'!U97)),ISNUMBER(SEARCH("&lt; 4",'Classification result'!U97))),"minimal", IF(OR(ISNUMBER(SEARCH("Extensive",'Model output'!P96)),ISNUMBER(SEARCH("Extensive",'Classification result'!U97)),ISNUMBER(SEARCH("&gt;4",'Classification result'!U97)),ISNUMBER(SEARCH("&gt; 4",'Classification result'!U97)),ISNUMBER(SEARCH("4 or more",'Classification result'!U97))),"extensive","")))</f>
        <v/>
      </c>
      <c r="W97" t="str">
        <f>IF(OR('Model output'!R96="",ISNUMBER(SEARCH("Not identified", 'Model output'!R96)),ISNUMBER(SEARCH("Absent",'Model output'!R96)),ISNUMBER(SEARCH("No",'Model output'!R96)),ISNUMBER(SEARCH("Negative",'Model output'!R96)),ISNUMBER(SEARCH("None seen",'Model output'!R96)),ISNUMBER(SEARCH("Free",'Model output'!R96)),ISNUMBER(SEARCH("Cannot be assessed",'Model output'!R96))),"negative","positive")</f>
        <v>positive</v>
      </c>
      <c r="X97" s="15" t="str">
        <f>IF('Model output'!S96="","",'Model output'!S96)</f>
        <v>Not identified</v>
      </c>
      <c r="Y97" t="str">
        <f>IF(OR('Model output'!S96="",ISNUMBER(SEARCH("Absent",'Model output'!S96)),ISNUMBER(SEARCH("Not identified",'Model output'!S96)),AND(ISNUMBER(SEARCH("No",'Model output'!S96)),NOT(ISNUMBER(SEARCH("carcinoma",'Model output'!S96)))),ISNUMBER(SEARCH("confined to the thyroid",'Model output'!S96)),ISNUMBER(SEARCH("negative",'Model output'!S96))),"negative",IF(Z97="positive","gETE", "positive"))</f>
        <v>negative</v>
      </c>
      <c r="Z97" t="str">
        <f>IF(OR('Model output'!S96="",ISNUMBER(SEARCH("Absent",'Model output'!S96)),ISNUMBER(SEARCH("Not identified",'Model output'!S96)),ISNUMBER(SEARCH("No",'Model output'!S96)),ISNUMBER(SEARCH("Minimal",'Model output'!S96)),ISNUMBER(SEARCH("negative",'Model output'!S96))),"negative",IF(OR(ISNUMBER(SEARCH("extensive",X97)),ISNUMBER(SEARCH("skeletal muscle",X97)),ISNUMBER(SEARCH("larynx",X97)),ISNUMBER(SEARCH("trachea",X97)),ISNUMBER(SEARCH("esophagus",X97)),ISNUMBER(SEARCH("recurrent laryngeal nerve",X97))),"positive","negative"))</f>
        <v>negative</v>
      </c>
      <c r="AA97" t="str">
        <f>IF('Model output'!T96="","",IF('Model output'!T96="Not mentioned", "No", "Yes"))</f>
        <v/>
      </c>
      <c r="AB97" t="str">
        <f>IF(AA97&lt;&gt;"Yes","",IF(OR('Model output'!U96="",ISNUMBER(SEARCH("Not identified",'Model output'!U96))),"",'Model output'!U96))</f>
        <v/>
      </c>
      <c r="AC97" s="1" t="str">
        <f>IF(OR('Model output'!V96="", 'Model output'!V96="No", AND(ISERROR(SEARCH("Positive",'Model output'!V96)), ISNUMBER(SEARCH("Negative",'Model output'!V96))), AND(ISNUMBER(SEARCH("Uninvolved",'Model output'!V96)),NOT(ISNUMBER(SEARCH("margins involved",'Model output'!V96)))), ISNUMBER(SEARCH("not involved",'Model output'!V96)), ISNUMBER(SEARCH("None",'Model output'!V96)), ISNUMBER(SEARCH("Free",'Model output'!V96)), ISNUMBER(SEARCH("1 mm",'Model output'!V96)), ISNUMBER(SEARCH("0.1 CM",'Model output'!V96)), ISNUMBER(SEARCH("less than 0.2 mm",'Model output'!V96)), ISNUMBER(SEARCH("less than 0.5 mm",'Model output'!V96)), ISNUMBER(SEARCH("less than 1.0 mm",'Model output'!V96)), ISNUMBER(SEARCH("noted very close",'Model output'!V96)), ISNUMBER(SEARCH("abut",'Model output'!V96)), ISNUMBER(SEARCH("not mentioned",'Model output'!V96)), ISNUMBER(SEARCH("Cannot be assessed",'Model output'!V96)), ISNUMBER(SEARCH("Lymphocyte invasion - present",'Model output'!V96)), ISNUMBER(SEARCH("capsule",'Model output'!V96))), "negative", "positive")</f>
        <v>negative</v>
      </c>
      <c r="AE97" s="28" t="str" cm="1">
        <f t="array" aca="1" ref="AE97" ca="1">IF(OR(AC97="positive",Z97="positive",AND(OR(ISNUMBER(SEARCH("Follicular carcinoma",N97)),ISNUMBER(SEARCH("Follicular thyroid carcinoma",N97))),V97="extensive"),AND(AND(ISNUMBER(J97),J97&gt;0),AND(ISNUMBER(M97),M97&gt;3)),OR(H97="positive",AH97=1)),"high",IF(OR(ISNUMBER(SEARCH("lateral",G97,1)),ISNUMBER(SEARCH("positive",Y97,1)),ISNUMBER(SEARCH("tall",O97,1)),ISNUMBER(SEARCH("hobnail",O97,1)),ISNUMBER(SEARCH("cribriform",O97,1)),ISNUMBER(SEARCH("diffuse",O97,1)),ISNUMBER(SEARCH("columnar",O97,1)),ISNUMBER(SEARCH("solid",O97,1)),ISNUMBER(SEARCH("tall",N97,1)),ISNUMBER(SEARCH("hobnail",N97,1)),ISNUMBER(SEARCH("cribriform",N97,1)),ISNUMBER(SEARCH("diffuse",N97,1)),ISNUMBER(SEARCH("columnar",N97,1)),ISNUMBER(SEARCH("solid",N97,1)),AND(ISNUMBER(SEARCH("papillary",N97,1)),S97="positive"),AND(AND(ISNUMBER(J97),J97&gt;=5),M97=""),AND(AND(ISNUMBER(J97),J97&gt;=5),AND(ISNUMBER(M97),M97&gt;=1)),AND(ISNUMBER(SERACH("papillary",N97)),OR(Y97="positive",Z97="positive"), ISNUMBER(SEARCH("BRAF",AB97)))),"intermediate","low"))</f>
        <v>low</v>
      </c>
      <c r="AF97" s="29" t="str">
        <f t="shared" si="14"/>
        <v>1b</v>
      </c>
      <c r="AG97" s="29" t="str">
        <f t="shared" si="15"/>
        <v>1a</v>
      </c>
      <c r="AH97" s="29" t="str">
        <f t="shared" si="23"/>
        <v>0</v>
      </c>
      <c r="AI97" s="35" t="str">
        <f t="shared" si="24"/>
        <v>I</v>
      </c>
      <c r="AJ97" s="32" t="s">
        <v>713</v>
      </c>
      <c r="AK97" s="34" t="s">
        <v>932</v>
      </c>
      <c r="AL97" s="34" t="s">
        <v>936</v>
      </c>
      <c r="AM97" s="34" t="s">
        <v>936</v>
      </c>
      <c r="AN97" s="34" t="s">
        <v>66</v>
      </c>
      <c r="AO97" s="32">
        <f t="shared" ca="1" si="16"/>
        <v>1</v>
      </c>
      <c r="AP97" s="34">
        <f t="shared" si="17"/>
        <v>1</v>
      </c>
      <c r="AQ97" s="34">
        <f t="shared" si="18"/>
        <v>0</v>
      </c>
      <c r="AR97" s="34">
        <f t="shared" si="19"/>
        <v>1</v>
      </c>
      <c r="AS97" s="35">
        <f t="shared" si="20"/>
        <v>1</v>
      </c>
    </row>
    <row r="98" spans="1:45">
      <c r="A98" t="str">
        <f>'Model output'!A97</f>
        <v>TCGA-DJ-A3UZ</v>
      </c>
      <c r="B98" s="26">
        <v>70</v>
      </c>
      <c r="C98" s="1" t="str">
        <f>IF(OR(ISNUMBER(SEARCH("0",'Model output'!D97)), ISNUMBER(SEARCH("1",'Model output'!D97)), ISNUMBER(SEARCH("1a",'Model output'!D97)), ISNUMBER(SEARCH("1b",'Model output'!D97)), ISNUMBER(SEARCH("2",'Model output'!D97)), ISNUMBER(SEARCH("3",'Model output'!D97)), ISNUMBER(SEARCH("4a",'Model output'!D97)), ISNUMBER(SEARCH("4b",'Model output'!D97))), IF(ISNUMBER(SEARCH("pT",'Model output'!D97)),IF(OR(ISNUMBER(SEARCH("a",'Model output'!D97)),ISNUMBER(SEARCH("b",'Model output'!D97))),MID(SUBSTITUTE('Model output'!D97," ",""),SEARCH("pT",'Model output'!D97)+2,2),MID(SUBSTITUTE('Model output'!D97," ",""),SEARCH("pT",'Model output'!D97)+2,1)),IF(ISNUMBER(SEARCH("T",'Model output'!D97)),IF(OR(ISNUMBER(SEARCH("a",'Model output'!D97)),ISNUMBER(SEARCH("b",'Model output'!D97))),MID(SUBSTITUTE('Model output'!D97," ",""),SEARCH("T",'Model output'!D97)+1,2),MID(SUBSTITUTE('Model output'!D97," ",""),SEARCH("T",'Model output'!D97)+1,1)),SUBSTITUTE('Model output'!D97," ",""))),"")</f>
        <v/>
      </c>
      <c r="D98" s="1" t="str">
        <f>IF(ISNUMBER(SEARCH("lymph node",'Model output'!E97)),"1", IF(AND('Model output'!E97&lt;&gt;"",ISNUMBER('Model output'!E97),'Model output'!E97&gt;0),"1",IF(OR(ISNUMBER(SEARCH("0",'Model output'!E97)), ISNUMBER(SEARCH("1",'Model output'!E97)), ISNUMBER(SEARCH("1a",'Model output'!E97)), ISNUMBER(SEARCH("1b",'Model output'!E97)), ISNUMBER(SEARCH("X",'Model output'!E97))), IF(ISNUMBER(SEARCH("pN",'Model output'!E97)),IF(OR(ISNUMBER(SEARCH("a",'Model output'!E97)),ISNUMBER(SEARCH("b",'Model output'!E97))),MID(SUBSTITUTE('Model output'!E97," ",""),SEARCH("pN",'Model output'!E97)+2,2),MID(SUBSTITUTE('Model output'!E97," ",""),SEARCH("pN",'Model output'!E97)+2,1)),IF(ISNUMBER(SEARCH("N",'Model output'!E97)),IF(OR(ISNUMBER(SEARCH("a",'Model output'!E97)),ISNUMBER(SEARCH("b",'Model output'!E97))),MID(SUBSTITUTE('Model output'!E97," ",""),SEARCH("N",'Model output'!E97)+1,2),MID(SUBSTITUTE('Model output'!E97," ",""),SEARCH("N",'Model output'!E97)+1,1)),SUBSTITUTE('Model output'!E97," ",""))),"")))</f>
        <v>0</v>
      </c>
      <c r="E98" s="1" t="str">
        <f>IF(OR(ISNUMBER(SEARCH("Not applicable",'Model output'!F97)), ISNUMBER(SEARCH("N/A",'Model output'!F97))),"0",IF(OR(ISNUMBER(SEARCH("0",'Model output'!F97)), ISNUMBER(SEARCH("1",'Model output'!F97)), ISNUMBER(SEARCH("X",'Model output'!F97))), IF(ISNUMBER(SEARCH("pM",'Model output'!F97)),MID(SUBSTITUTE('Model output'!F97," ",""),SEARCH("pM",'Model output'!F97)+2,1),IF(ISNUMBER(SEARCH("M",'Model output'!F97)),MID(SUBSTITUTE('Model output'!F97," ",""),SEARCH("M",'Model output'!F97)+1,1),SUBSTITUTE('Model output'!F97," ",""))),""))</f>
        <v>0</v>
      </c>
      <c r="F98" t="str">
        <f t="shared" si="21"/>
        <v>positive</v>
      </c>
      <c r="G98" t="str">
        <f>IF(OR('Model output'!G97="",AND(ISNUMBER('Model output'!J97),'Model output'!J97&lt;1)),"",IF(OR(ISNUMBER(SEARCH("lateral",'Model output'!G97)),ISNUMBER(SEARCH("cervical",'Model output'!G97)),ISNUMBER(SEARCH("jugular",'Model output'!G97)),ISNUMBER(SEARCH("left neck",'Model output'!G97)),ISNUMBER(SEARCH("left anterior neck",'Model output'!G97)),ISNUMBER(SEARCH("left posterior neck",'Model output'!G97)),ISNUMBER(SEARCH("right neck",'Model output'!G97)),ISNUMBER(SEARCH("right anterior neck",'Model output'!G97)),ISNUMBER(SEARCH("right posterior neck",'Model output'!G97)),AND(ISNUMBER(SEARCH("level",'Model output'!G97)),OR(,ISNUMBER(SEARCH("II",'Model output'!G97)),ISNUMBER(SEARCH("two",'Model output'!G97)),AND(ISNUMBER(SEARCH("2",'Model output'!G97)),NOT(ISNUMBER(SEARCH("1 of 2",'Model output'!G97)))),ISNUMBER(SEARCH("III",'Model output'!G97)),AND(ISNUMBER(SEARCH("three",'Model output'!G97)),NOT(ISNUMBER(SEARCH("#3 (three)",'Model output'!G97)))),AND(ISNUMBER(SEARCH("3",'Model output'!G97)),NOT(ISNUMBER(SEARCH("#3 (three)",'Model output'!G97)))),ISNUMBER(SEARCH("IV",'Model output'!G97)),ISNUMBER(SEARCH("four",'Model output'!G97)),ISNUMBER(SEARCH("4",'Model output'!G97)),ISNUMBER(SEARCH("V ",'Model output'!G97)),ISNUMBER(SEARCH("five",'Model output'!G97)),ISNUMBER(SEARCH("5",'Model output'!G97))))), "lateral", "central"))</f>
        <v/>
      </c>
      <c r="H98" t="str">
        <f>IF('Model output'!H97="","negative",IF(OR(ISNUMBER(SEARCH("lymph node",'Model output'!H97)),ISNUMBER(SEARCH("gland",'Model output'!H97)),ISNUMBER(SEARCH("lobe",'Model output'!H97)),ISNUMBER(SEARCH("isthmus",'Model output'!H97)),ISNUMBER(SEARCH("mediastinum",'Model output'!H97)),ISNUMBER(SEARCH("Not mentioned",'Model output'!H97)), ISNUMBER(SEARCH("Not applicable",'Model output'!H97)), ISNUMBER(SEARCH("paratracheal",'Model output'!H97)),ISNUMBER(SEARCH("fibroadipose tissue",'Model output'!H97)),ISNUMBER(SEARCH("thyroid node",'Model output'!H97)),ISNUMBER(SEARCH("skeletal muscle",'Model output'!H97)),ISNUMBER(SEARCH("right",'Model output'!H97)),ISNUMBER(SEARCH("left",'Model output'!H97)),ISNUMBER(SEARCH("Not specified",'Model output'!H97)),ISNUMBER(SEARCH("N/A",'Model output'!H97))),"negative","positive"))</f>
        <v>negative</v>
      </c>
      <c r="I98">
        <f>IF(OR('Model output'!I97="",'Model output'!I97="Not answered",'Model output'!I97="Not mentioned"),"",IF(ISNUMBER('Model output'!I97),'Model output'!I97,1))</f>
        <v>2</v>
      </c>
      <c r="J98">
        <f>IF(OR('Model output'!J97="",'Model output'!J97="Not answered",'Model output'!J97="Not mentioned"),"",IF(AND(ISNUMBER('Model output'!J97),'Model output'!J97&lt;=I98),'Model output'!J97,IF(AND(ISNUMBER('Model output'!J97), 'Model output'!J97&gt;=DATE(2024,1,1)), MIN(DAY('Model output'!J97), MONTH('Model output'!J97), YEAR('Model output'!J97)), IF(ISNUMBER(SEARCH("0/",'Model output'!J97)),0,IF(ISNUMBER(SEARCH("/",'Model output'!J97)), VALUE(LEFT('Model output'!J97, SEARCH("/",'Model output'!J97)-1)),1)))))</f>
        <v>1</v>
      </c>
      <c r="K98" t="str" cm="1">
        <f t="array" ref="K98">IF(COUNT(FIND({0,1,2,3,4,5,6,7,8,9},'Model output'!K97))&gt;0,'Model output'!K97,"")</f>
        <v/>
      </c>
      <c r="L98" s="8" t="str">
        <f t="shared" si="13"/>
        <v/>
      </c>
      <c r="M98" t="str" cm="1">
        <f t="array" ref="M98">IF(L98="","",IF(ISNUMBER(SEARCH("cm",L98)),MAX(VALUE(SUBSTITUTE(_xlfn.FILTERXML("&lt;t&gt;&lt;s&gt;"&amp;SUBSTITUTE(L98,",","&lt;/s&gt;&lt;s&gt;")&amp;"&lt;/s&gt;&lt;/t&gt;","//s"),"cm",""))),MAX(VALUE(SUBSTITUTE(_xlfn.FILTERXML("&lt;t&gt;&lt;s&gt;"&amp;SUBSTITUTE(L98,",","&lt;/s&gt;&lt;s&gt;")&amp;"&lt;/s&gt;&lt;/t&gt;","//s"),"mm","")))/10))</f>
        <v/>
      </c>
      <c r="N98" t="str">
        <f>IF('Model output'!L97="","",'Model output'!L97)</f>
        <v>papillary</v>
      </c>
      <c r="O98" t="str">
        <f>IF('Model output'!M97="","",'Model output'!M97)</f>
        <v/>
      </c>
      <c r="P98" t="str">
        <f>IF('Model output'!N97="","",'Model output'!N97)</f>
        <v>Tumor foci range from 0.4 cm to 1.1 cm in greatest dimension</v>
      </c>
      <c r="Q98" t="str">
        <f t="shared" si="22"/>
        <v>0.4cm,1.1cm</v>
      </c>
      <c r="R98" cm="1">
        <f t="array" ref="R98">IF(Q98="","",IF(ISNUMBER(SEARCH("cm",Q98)),MAX(VALUE(SUBSTITUTE(_xlfn.FILTERXML("&lt;t&gt;&lt;s&gt;"&amp;SUBSTITUTE(Q98,",","&lt;/s&gt;&lt;s&gt;")&amp;"&lt;/s&gt;&lt;/t&gt;","//s"),"cm",""))),MAX(VALUE(SUBSTITUTE(_xlfn.FILTERXML("&lt;t&gt;&lt;s&gt;"&amp;SUBSTITUTE(Q98,",","&lt;/s&gt;&lt;s&gt;")&amp;"&lt;/s&gt;&lt;/t&gt;","//s"),"mm","")))/10))</f>
        <v>1.1000000000000001</v>
      </c>
      <c r="S98" t="str">
        <f>IF(OR('Model output'!P97="",ISNUMBER(SEARCH("Not identified", 'Model output'!P97)),ISNUMBER(SEARCH("Absent",'Model output'!P97)),AND(ISNUMBER(SEARCH("No",'Model output'!P97)),NOT(ISNUMBER(SEARCH("diagnostic",'Model output'!P97)))),ISNUMBER(SEARCH("Negative",'Model output'!P97))),"negative","positive")</f>
        <v>negative</v>
      </c>
      <c r="T98">
        <f>IF('Model output'!O97="","",'Model output'!O97)</f>
        <v>5</v>
      </c>
      <c r="U98" t="str">
        <f>IF('Model output'!Q97&lt;&gt;"",'Model output'!Q97,IF('Classification result'!S98="positive",IF(ISNUMBER(SEARCH("single",'Model output'!P97)),1,IF(OR(ISNUMBER(SEARCH("&lt;4",'Model output'!P97)),ISNUMBER(SEARCH("&lt; 4",'Model output'!P97)),ISNUMBER(SEARCH("less than 4",'Model output'!P97))),"&lt;4",IF(OR(ISNUMBER(SEARCH("&gt;4",'Model output'!P97)),ISNUMBER(SEARCH("&gt; 4",'Model output'!P97)),ISNUMBER(SEARCH("4 or more",'Model output'!P97))),"&gt;4",""))), ""))</f>
        <v/>
      </c>
      <c r="V98" t="str">
        <f>IF(S98="negative","",IF(OR(ISNUMBER(SEARCH("Focal",'Model output'!P97)),'Classification result'!U98&lt;4,ISNUMBER(SEARCH("Focal",'Classification result'!U98)),ISNUMBER(SEARCH("&lt;4",'Classification result'!U98)),ISNUMBER(SEARCH("&lt; 4",'Classification result'!U98))),"minimal", IF(OR(ISNUMBER(SEARCH("Extensive",'Model output'!P97)),ISNUMBER(SEARCH("Extensive",'Classification result'!U98)),ISNUMBER(SEARCH("&gt;4",'Classification result'!U98)),ISNUMBER(SEARCH("&gt; 4",'Classification result'!U98)),ISNUMBER(SEARCH("4 or more",'Classification result'!U98))),"extensive","")))</f>
        <v/>
      </c>
      <c r="W98" t="str">
        <f>IF(OR('Model output'!R97="",ISNUMBER(SEARCH("Not identified", 'Model output'!R97)),ISNUMBER(SEARCH("Absent",'Model output'!R97)),ISNUMBER(SEARCH("No",'Model output'!R97)),ISNUMBER(SEARCH("Negative",'Model output'!R97)),ISNUMBER(SEARCH("None seen",'Model output'!R97)),ISNUMBER(SEARCH("Free",'Model output'!R97)),ISNUMBER(SEARCH("Cannot be assessed",'Model output'!R97))),"negative","positive")</f>
        <v>positive</v>
      </c>
      <c r="X98" s="15" t="str">
        <f>IF('Model output'!S97="","",'Model output'!S97)</f>
        <v>Invades:perithyroidal adipose tissue and parathyroid gland</v>
      </c>
      <c r="Y98" t="str">
        <f>IF(OR('Model output'!S97="",ISNUMBER(SEARCH("Absent",'Model output'!S97)),ISNUMBER(SEARCH("Not identified",'Model output'!S97)),AND(ISNUMBER(SEARCH("No",'Model output'!S97)),NOT(ISNUMBER(SEARCH("carcinoma",'Model output'!S97)))),ISNUMBER(SEARCH("confined to the thyroid",'Model output'!S97)),ISNUMBER(SEARCH("negative",'Model output'!S97))),"negative",IF(Z98="positive","gETE", "positive"))</f>
        <v>positive</v>
      </c>
      <c r="Z98" t="str">
        <f>IF(OR('Model output'!S97="",ISNUMBER(SEARCH("Absent",'Model output'!S97)),ISNUMBER(SEARCH("Not identified",'Model output'!S97)),ISNUMBER(SEARCH("No",'Model output'!S97)),ISNUMBER(SEARCH("Minimal",'Model output'!S97)),ISNUMBER(SEARCH("negative",'Model output'!S97))),"negative",IF(OR(ISNUMBER(SEARCH("extensive",X98)),ISNUMBER(SEARCH("skeletal muscle",X98)),ISNUMBER(SEARCH("larynx",X98)),ISNUMBER(SEARCH("trachea",X98)),ISNUMBER(SEARCH("esophagus",X98)),ISNUMBER(SEARCH("recurrent laryngeal nerve",X98))),"positive","negative"))</f>
        <v>negative</v>
      </c>
      <c r="AA98" t="str">
        <f>IF('Model output'!T97="","",IF('Model output'!T97="Not mentioned", "No", "Yes"))</f>
        <v/>
      </c>
      <c r="AB98" t="str">
        <f>IF(AA98&lt;&gt;"Yes","",IF(OR('Model output'!U97="",ISNUMBER(SEARCH("Not identified",'Model output'!U97))),"",'Model output'!U97))</f>
        <v/>
      </c>
      <c r="AC98" s="1" t="str">
        <f>IF(OR('Model output'!V97="", 'Model output'!V97="No", AND(ISERROR(SEARCH("Positive",'Model output'!V97)), ISNUMBER(SEARCH("Negative",'Model output'!V97))), AND(ISNUMBER(SEARCH("Uninvolved",'Model output'!V97)),NOT(ISNUMBER(SEARCH("margins involved",'Model output'!V97)))), ISNUMBER(SEARCH("not involved",'Model output'!V97)), ISNUMBER(SEARCH("None",'Model output'!V97)), ISNUMBER(SEARCH("Free",'Model output'!V97)), ISNUMBER(SEARCH("1 mm",'Model output'!V97)), ISNUMBER(SEARCH("0.1 CM",'Model output'!V97)), ISNUMBER(SEARCH("less than 0.2 mm",'Model output'!V97)), ISNUMBER(SEARCH("less than 0.5 mm",'Model output'!V97)), ISNUMBER(SEARCH("less than 1.0 mm",'Model output'!V97)), ISNUMBER(SEARCH("noted very close",'Model output'!V97)), ISNUMBER(SEARCH("abut",'Model output'!V97)), ISNUMBER(SEARCH("not mentioned",'Model output'!V97)), ISNUMBER(SEARCH("Cannot be assessed",'Model output'!V97)), ISNUMBER(SEARCH("Lymphocyte invasion - present",'Model output'!V97)), ISNUMBER(SEARCH("capsule",'Model output'!V97))), "negative", "positive")</f>
        <v>negative</v>
      </c>
      <c r="AE98" s="28" t="str" cm="1">
        <f t="array" aca="1" ref="AE98" ca="1">IF(OR(AC98="positive",Z98="positive",AND(OR(ISNUMBER(SEARCH("Follicular carcinoma",N98)),ISNUMBER(SEARCH("Follicular thyroid carcinoma",N98))),V98="extensive"),AND(AND(ISNUMBER(J98),J98&gt;0),AND(ISNUMBER(M98),M98&gt;3)),OR(H98="positive",AH98=1)),"high",IF(OR(ISNUMBER(SEARCH("lateral",G98,1)),ISNUMBER(SEARCH("positive",Y98,1)),ISNUMBER(SEARCH("tall",O98,1)),ISNUMBER(SEARCH("hobnail",O98,1)),ISNUMBER(SEARCH("cribriform",O98,1)),ISNUMBER(SEARCH("diffuse",O98,1)),ISNUMBER(SEARCH("columnar",O98,1)),ISNUMBER(SEARCH("solid",O98,1)),ISNUMBER(SEARCH("tall",N98,1)),ISNUMBER(SEARCH("hobnail",N98,1)),ISNUMBER(SEARCH("cribriform",N98,1)),ISNUMBER(SEARCH("diffuse",N98,1)),ISNUMBER(SEARCH("columnar",N98,1)),ISNUMBER(SEARCH("solid",N98,1)),AND(ISNUMBER(SEARCH("papillary",N98,1)),S98="positive"),AND(AND(ISNUMBER(J98),J98&gt;=5),M98=""),AND(AND(ISNUMBER(J98),J98&gt;=5),AND(ISNUMBER(M98),M98&gt;=1)),AND(ISNUMBER(SERACH("papillary",N98)),OR(Y98="positive",Z98="positive"), ISNUMBER(SEARCH("BRAF",AB98)))),"intermediate","low"))</f>
        <v>intermediate</v>
      </c>
      <c r="AF98" s="29" t="str">
        <f t="shared" si="14"/>
        <v>1b</v>
      </c>
      <c r="AG98" s="29" t="str">
        <f t="shared" si="15"/>
        <v>1a</v>
      </c>
      <c r="AH98" s="29" t="str">
        <f t="shared" si="23"/>
        <v>0</v>
      </c>
      <c r="AI98" s="35" t="str">
        <f t="shared" si="24"/>
        <v>II</v>
      </c>
      <c r="AJ98" s="32" t="s">
        <v>714</v>
      </c>
      <c r="AK98" s="34" t="s">
        <v>932</v>
      </c>
      <c r="AL98" s="34" t="s">
        <v>933</v>
      </c>
      <c r="AM98" s="34" t="s">
        <v>936</v>
      </c>
      <c r="AN98" s="34" t="s">
        <v>66</v>
      </c>
      <c r="AO98" s="32">
        <f t="shared" ca="1" si="16"/>
        <v>1</v>
      </c>
      <c r="AP98" s="34">
        <f t="shared" si="17"/>
        <v>1</v>
      </c>
      <c r="AQ98" s="34">
        <f t="shared" si="18"/>
        <v>0</v>
      </c>
      <c r="AR98" s="34">
        <f t="shared" si="19"/>
        <v>1</v>
      </c>
      <c r="AS98" s="35">
        <f t="shared" si="20"/>
        <v>0</v>
      </c>
    </row>
    <row r="99" spans="1:45">
      <c r="A99" t="str">
        <f>'Model output'!A98</f>
        <v>TCGA-DJ-A3V2</v>
      </c>
      <c r="B99" s="26">
        <v>44</v>
      </c>
      <c r="C99" s="1" t="str">
        <f>IF(OR(ISNUMBER(SEARCH("0",'Model output'!D98)), ISNUMBER(SEARCH("1",'Model output'!D98)), ISNUMBER(SEARCH("1a",'Model output'!D98)), ISNUMBER(SEARCH("1b",'Model output'!D98)), ISNUMBER(SEARCH("2",'Model output'!D98)), ISNUMBER(SEARCH("3",'Model output'!D98)), ISNUMBER(SEARCH("4a",'Model output'!D98)), ISNUMBER(SEARCH("4b",'Model output'!D98))), IF(ISNUMBER(SEARCH("pT",'Model output'!D98)),IF(OR(ISNUMBER(SEARCH("a",'Model output'!D98)),ISNUMBER(SEARCH("b",'Model output'!D98))),MID(SUBSTITUTE('Model output'!D98," ",""),SEARCH("pT",'Model output'!D98)+2,2),MID(SUBSTITUTE('Model output'!D98," ",""),SEARCH("pT",'Model output'!D98)+2,1)),IF(ISNUMBER(SEARCH("T",'Model output'!D98)),IF(OR(ISNUMBER(SEARCH("a",'Model output'!D98)),ISNUMBER(SEARCH("b",'Model output'!D98))),MID(SUBSTITUTE('Model output'!D98," ",""),SEARCH("T",'Model output'!D98)+1,2),MID(SUBSTITUTE('Model output'!D98," ",""),SEARCH("T",'Model output'!D98)+1,1)),SUBSTITUTE('Model output'!D98," ",""))),"")</f>
        <v>1</v>
      </c>
      <c r="D99" s="1" t="str">
        <f>IF(ISNUMBER(SEARCH("lymph node",'Model output'!E98)),"1", IF(AND('Model output'!E98&lt;&gt;"",ISNUMBER('Model output'!E98),'Model output'!E98&gt;0),"1",IF(OR(ISNUMBER(SEARCH("0",'Model output'!E98)), ISNUMBER(SEARCH("1",'Model output'!E98)), ISNUMBER(SEARCH("1a",'Model output'!E98)), ISNUMBER(SEARCH("1b",'Model output'!E98)), ISNUMBER(SEARCH("X",'Model output'!E98))), IF(ISNUMBER(SEARCH("pN",'Model output'!E98)),IF(OR(ISNUMBER(SEARCH("a",'Model output'!E98)),ISNUMBER(SEARCH("b",'Model output'!E98))),MID(SUBSTITUTE('Model output'!E98," ",""),SEARCH("pN",'Model output'!E98)+2,2),MID(SUBSTITUTE('Model output'!E98," ",""),SEARCH("pN",'Model output'!E98)+2,1)),IF(ISNUMBER(SEARCH("N",'Model output'!E98)),IF(OR(ISNUMBER(SEARCH("a",'Model output'!E98)),ISNUMBER(SEARCH("b",'Model output'!E98))),MID(SUBSTITUTE('Model output'!E98," ",""),SEARCH("N",'Model output'!E98)+1,2),MID(SUBSTITUTE('Model output'!E98," ",""),SEARCH("N",'Model output'!E98)+1,1)),SUBSTITUTE('Model output'!E98," ",""))),"")))</f>
        <v>1</v>
      </c>
      <c r="E99" s="1" t="str">
        <f>IF(OR(ISNUMBER(SEARCH("Not applicable",'Model output'!F98)), ISNUMBER(SEARCH("N/A",'Model output'!F98))),"0",IF(OR(ISNUMBER(SEARCH("0",'Model output'!F98)), ISNUMBER(SEARCH("1",'Model output'!F98)), ISNUMBER(SEARCH("X",'Model output'!F98))), IF(ISNUMBER(SEARCH("pM",'Model output'!F98)),MID(SUBSTITUTE('Model output'!F98," ",""),SEARCH("pM",'Model output'!F98)+2,1),IF(ISNUMBER(SEARCH("M",'Model output'!F98)),MID(SUBSTITUTE('Model output'!F98," ",""),SEARCH("M",'Model output'!F98)+1,1),SUBSTITUTE('Model output'!F98," ",""))),""))</f>
        <v>X</v>
      </c>
      <c r="F99" t="str">
        <f t="shared" si="21"/>
        <v>positive</v>
      </c>
      <c r="G99" t="str">
        <f>IF(OR('Model output'!G98="",AND(ISNUMBER('Model output'!J98),'Model output'!J98&lt;1)),"",IF(OR(ISNUMBER(SEARCH("lateral",'Model output'!G98)),ISNUMBER(SEARCH("cervical",'Model output'!G98)),ISNUMBER(SEARCH("jugular",'Model output'!G98)),ISNUMBER(SEARCH("left neck",'Model output'!G98)),ISNUMBER(SEARCH("left anterior neck",'Model output'!G98)),ISNUMBER(SEARCH("left posterior neck",'Model output'!G98)),ISNUMBER(SEARCH("right neck",'Model output'!G98)),ISNUMBER(SEARCH("right anterior neck",'Model output'!G98)),ISNUMBER(SEARCH("right posterior neck",'Model output'!G98)),AND(ISNUMBER(SEARCH("level",'Model output'!G98)),OR(,ISNUMBER(SEARCH("II",'Model output'!G98)),ISNUMBER(SEARCH("two",'Model output'!G98)),AND(ISNUMBER(SEARCH("2",'Model output'!G98)),NOT(ISNUMBER(SEARCH("1 of 2",'Model output'!G98)))),ISNUMBER(SEARCH("III",'Model output'!G98)),AND(ISNUMBER(SEARCH("three",'Model output'!G98)),NOT(ISNUMBER(SEARCH("#3 (three)",'Model output'!G98)))),AND(ISNUMBER(SEARCH("3",'Model output'!G98)),NOT(ISNUMBER(SEARCH("#3 (three)",'Model output'!G98)))),ISNUMBER(SEARCH("IV",'Model output'!G98)),ISNUMBER(SEARCH("four",'Model output'!G98)),ISNUMBER(SEARCH("4",'Model output'!G98)),ISNUMBER(SEARCH("V ",'Model output'!G98)),ISNUMBER(SEARCH("five",'Model output'!G98)),ISNUMBER(SEARCH("5",'Model output'!G98))))), "lateral", "central"))</f>
        <v>central</v>
      </c>
      <c r="H99" t="str">
        <f>IF('Model output'!H98="","negative",IF(OR(ISNUMBER(SEARCH("lymph node",'Model output'!H98)),ISNUMBER(SEARCH("gland",'Model output'!H98)),ISNUMBER(SEARCH("lobe",'Model output'!H98)),ISNUMBER(SEARCH("isthmus",'Model output'!H98)),ISNUMBER(SEARCH("mediastinum",'Model output'!H98)),ISNUMBER(SEARCH("Not mentioned",'Model output'!H98)), ISNUMBER(SEARCH("Not applicable",'Model output'!H98)), ISNUMBER(SEARCH("paratracheal",'Model output'!H98)),ISNUMBER(SEARCH("fibroadipose tissue",'Model output'!H98)),ISNUMBER(SEARCH("thyroid node",'Model output'!H98)),ISNUMBER(SEARCH("skeletal muscle",'Model output'!H98)),ISNUMBER(SEARCH("right",'Model output'!H98)),ISNUMBER(SEARCH("left",'Model output'!H98)),ISNUMBER(SEARCH("Not specified",'Model output'!H98)),ISNUMBER(SEARCH("N/A",'Model output'!H98))),"negative","positive"))</f>
        <v>negative</v>
      </c>
      <c r="I99">
        <f>IF(OR('Model output'!I98="",'Model output'!I98="Not answered",'Model output'!I98="Not mentioned"),"",IF(ISNUMBER('Model output'!I98),'Model output'!I98,1))</f>
        <v>4</v>
      </c>
      <c r="J99">
        <f>IF(OR('Model output'!J98="",'Model output'!J98="Not answered",'Model output'!J98="Not mentioned"),"",IF(AND(ISNUMBER('Model output'!J98),'Model output'!J98&lt;=I99),'Model output'!J98,IF(AND(ISNUMBER('Model output'!J98), 'Model output'!J98&gt;=DATE(2024,1,1)), MIN(DAY('Model output'!J98), MONTH('Model output'!J98), YEAR('Model output'!J98)), IF(ISNUMBER(SEARCH("0/",'Model output'!J98)),0,IF(ISNUMBER(SEARCH("/",'Model output'!J98)), VALUE(LEFT('Model output'!J98, SEARCH("/",'Model output'!J98)-1)),1)))))</f>
        <v>1</v>
      </c>
      <c r="K99" t="str" cm="1">
        <f t="array" ref="K99">IF(COUNT(FIND({0,1,2,3,4,5,6,7,8,9},'Model output'!K98))&gt;0,'Model output'!K98,"")</f>
        <v>0.9 cm</v>
      </c>
      <c r="L99" s="8" t="str">
        <f t="shared" si="13"/>
        <v>0.9cm</v>
      </c>
      <c r="M99" cm="1">
        <f t="array" ref="M99">IF(L99="","",IF(ISNUMBER(SEARCH("cm",L99)),MAX(VALUE(SUBSTITUTE(_xlfn.FILTERXML("&lt;t&gt;&lt;s&gt;"&amp;SUBSTITUTE(L99,",","&lt;/s&gt;&lt;s&gt;")&amp;"&lt;/s&gt;&lt;/t&gt;","//s"),"cm",""))),MAX(VALUE(SUBSTITUTE(_xlfn.FILTERXML("&lt;t&gt;&lt;s&gt;"&amp;SUBSTITUTE(L99,",","&lt;/s&gt;&lt;s&gt;")&amp;"&lt;/s&gt;&lt;/t&gt;","//s"),"mm","")))/10))</f>
        <v>0.9</v>
      </c>
      <c r="N99" t="str">
        <f>IF('Model output'!L98="","",'Model output'!L98)</f>
        <v>Papillary carcinoma</v>
      </c>
      <c r="O99" t="str">
        <f>IF('Model output'!M98="","",'Model output'!M98)</f>
        <v>Classical type</v>
      </c>
      <c r="P99" t="str">
        <f>IF('Model output'!N98="","",'Model output'!N98)</f>
        <v>2.1 cm</v>
      </c>
      <c r="Q99" t="str">
        <f t="shared" si="22"/>
        <v>2.1cm</v>
      </c>
      <c r="R99" cm="1">
        <f t="array" ref="R99">IF(Q99="","",IF(ISNUMBER(SEARCH("cm",Q99)),MAX(VALUE(SUBSTITUTE(_xlfn.FILTERXML("&lt;t&gt;&lt;s&gt;"&amp;SUBSTITUTE(Q99,",","&lt;/s&gt;&lt;s&gt;")&amp;"&lt;/s&gt;&lt;/t&gt;","//s"),"cm",""))),MAX(VALUE(SUBSTITUTE(_xlfn.FILTERXML("&lt;t&gt;&lt;s&gt;"&amp;SUBSTITUTE(Q99,",","&lt;/s&gt;&lt;s&gt;")&amp;"&lt;/s&gt;&lt;/t&gt;","//s"),"mm","")))/10))</f>
        <v>2.1</v>
      </c>
      <c r="S99" t="str">
        <f>IF(OR('Model output'!P98="",ISNUMBER(SEARCH("Not identified", 'Model output'!P98)),ISNUMBER(SEARCH("Absent",'Model output'!P98)),AND(ISNUMBER(SEARCH("No",'Model output'!P98)),NOT(ISNUMBER(SEARCH("diagnostic",'Model output'!P98)))),ISNUMBER(SEARCH("Negative",'Model output'!P98))),"negative","positive")</f>
        <v>positive</v>
      </c>
      <c r="T99">
        <f>IF('Model output'!O98="","",'Model output'!O98)</f>
        <v>2</v>
      </c>
      <c r="U99" t="str">
        <f>IF('Model output'!Q98&lt;&gt;"",'Model output'!Q98,IF('Classification result'!S99="positive",IF(ISNUMBER(SEARCH("single",'Model output'!P98)),1,IF(OR(ISNUMBER(SEARCH("&lt;4",'Model output'!P98)),ISNUMBER(SEARCH("&lt; 4",'Model output'!P98)),ISNUMBER(SEARCH("less than 4",'Model output'!P98))),"&lt;4",IF(OR(ISNUMBER(SEARCH("&gt;4",'Model output'!P98)),ISNUMBER(SEARCH("&gt; 4",'Model output'!P98)),ISNUMBER(SEARCH("4 or more",'Model output'!P98))),"&gt;4",""))), ""))</f>
        <v/>
      </c>
      <c r="V99" t="str">
        <f>IF(S99="negative","",IF(OR(ISNUMBER(SEARCH("Focal",'Model output'!P98)),'Classification result'!U99&lt;4,ISNUMBER(SEARCH("Focal",'Classification result'!U99)),ISNUMBER(SEARCH("&lt;4",'Classification result'!U99)),ISNUMBER(SEARCH("&lt; 4",'Classification result'!U99))),"minimal", IF(OR(ISNUMBER(SEARCH("Extensive",'Model output'!P98)),ISNUMBER(SEARCH("Extensive",'Classification result'!U99)),ISNUMBER(SEARCH("&gt;4",'Classification result'!U99)),ISNUMBER(SEARCH("&gt; 4",'Classification result'!U99)),ISNUMBER(SEARCH("4 or more",'Classification result'!U99))),"extensive","")))</f>
        <v/>
      </c>
      <c r="W99" t="str">
        <f>IF(OR('Model output'!R98="",ISNUMBER(SEARCH("Not identified", 'Model output'!R98)),ISNUMBER(SEARCH("Absent",'Model output'!R98)),ISNUMBER(SEARCH("No",'Model output'!R98)),ISNUMBER(SEARCH("Negative",'Model output'!R98)),ISNUMBER(SEARCH("None seen",'Model output'!R98)),ISNUMBER(SEARCH("Free",'Model output'!R98)),ISNUMBER(SEARCH("Cannot be assessed",'Model output'!R98))),"negative","positive")</f>
        <v>positive</v>
      </c>
      <c r="X99" s="15" t="str">
        <f>IF('Model output'!S98="","",'Model output'!S98)</f>
        <v>Not Identified</v>
      </c>
      <c r="Y99" t="str">
        <f>IF(OR('Model output'!S98="",ISNUMBER(SEARCH("Absent",'Model output'!S98)),ISNUMBER(SEARCH("Not identified",'Model output'!S98)),AND(ISNUMBER(SEARCH("No",'Model output'!S98)),NOT(ISNUMBER(SEARCH("carcinoma",'Model output'!S98)))),ISNUMBER(SEARCH("confined to the thyroid",'Model output'!S98)),ISNUMBER(SEARCH("negative",'Model output'!S98))),"negative",IF(Z99="positive","gETE", "positive"))</f>
        <v>negative</v>
      </c>
      <c r="Z99" t="str">
        <f>IF(OR('Model output'!S98="",ISNUMBER(SEARCH("Absent",'Model output'!S98)),ISNUMBER(SEARCH("Not identified",'Model output'!S98)),ISNUMBER(SEARCH("No",'Model output'!S98)),ISNUMBER(SEARCH("Minimal",'Model output'!S98)),ISNUMBER(SEARCH("negative",'Model output'!S98))),"negative",IF(OR(ISNUMBER(SEARCH("extensive",X99)),ISNUMBER(SEARCH("skeletal muscle",X99)),ISNUMBER(SEARCH("larynx",X99)),ISNUMBER(SEARCH("trachea",X99)),ISNUMBER(SEARCH("esophagus",X99)),ISNUMBER(SEARCH("recurrent laryngeal nerve",X99))),"positive","negative"))</f>
        <v>negative</v>
      </c>
      <c r="AA99" t="str">
        <f>IF('Model output'!T98="","",IF('Model output'!T98="Not mentioned", "No", "Yes"))</f>
        <v/>
      </c>
      <c r="AB99" t="str">
        <f>IF(AA99&lt;&gt;"Yes","",IF(OR('Model output'!U98="",ISNUMBER(SEARCH("Not identified",'Model output'!U98))),"",'Model output'!U98))</f>
        <v/>
      </c>
      <c r="AC99" s="1" t="str">
        <f>IF(OR('Model output'!V98="", 'Model output'!V98="No", AND(ISERROR(SEARCH("Positive",'Model output'!V98)), ISNUMBER(SEARCH("Negative",'Model output'!V98))), AND(ISNUMBER(SEARCH("Uninvolved",'Model output'!V98)),NOT(ISNUMBER(SEARCH("margins involved",'Model output'!V98)))), ISNUMBER(SEARCH("not involved",'Model output'!V98)), ISNUMBER(SEARCH("None",'Model output'!V98)), ISNUMBER(SEARCH("Free",'Model output'!V98)), ISNUMBER(SEARCH("1 mm",'Model output'!V98)), ISNUMBER(SEARCH("0.1 CM",'Model output'!V98)), ISNUMBER(SEARCH("less than 0.2 mm",'Model output'!V98)), ISNUMBER(SEARCH("less than 0.5 mm",'Model output'!V98)), ISNUMBER(SEARCH("less than 1.0 mm",'Model output'!V98)), ISNUMBER(SEARCH("noted very close",'Model output'!V98)), ISNUMBER(SEARCH("abut",'Model output'!V98)), ISNUMBER(SEARCH("not mentioned",'Model output'!V98)), ISNUMBER(SEARCH("Cannot be assessed",'Model output'!V98)), ISNUMBER(SEARCH("Lymphocyte invasion - present",'Model output'!V98)), ISNUMBER(SEARCH("capsule",'Model output'!V98))), "negative", "positive")</f>
        <v>negative</v>
      </c>
      <c r="AE99" s="28" t="str" cm="1">
        <f t="array" aca="1" ref="AE99" ca="1">IF(OR(AC99="positive",Z99="positive",AND(OR(ISNUMBER(SEARCH("Follicular carcinoma",N99)),ISNUMBER(SEARCH("Follicular thyroid carcinoma",N99))),V99="extensive"),AND(AND(ISNUMBER(J99),J99&gt;0),AND(ISNUMBER(M99),M99&gt;3)),OR(H99="positive",AH99=1)),"high",IF(OR(ISNUMBER(SEARCH("lateral",G99,1)),ISNUMBER(SEARCH("positive",Y99,1)),ISNUMBER(SEARCH("tall",O99,1)),ISNUMBER(SEARCH("hobnail",O99,1)),ISNUMBER(SEARCH("cribriform",O99,1)),ISNUMBER(SEARCH("diffuse",O99,1)),ISNUMBER(SEARCH("columnar",O99,1)),ISNUMBER(SEARCH("solid",O99,1)),ISNUMBER(SEARCH("tall",N99,1)),ISNUMBER(SEARCH("hobnail",N99,1)),ISNUMBER(SEARCH("cribriform",N99,1)),ISNUMBER(SEARCH("diffuse",N99,1)),ISNUMBER(SEARCH("columnar",N99,1)),ISNUMBER(SEARCH("solid",N99,1)),AND(ISNUMBER(SEARCH("papillary",N99,1)),S99="positive"),AND(AND(ISNUMBER(J99),J99&gt;=5),M99=""),AND(AND(ISNUMBER(J99),J99&gt;=5),AND(ISNUMBER(M99),M99&gt;=1)),AND(ISNUMBER(SERACH("papillary",N99)),OR(Y99="positive",Z99="positive"), ISNUMBER(SEARCH("BRAF",AB99)))),"intermediate","low"))</f>
        <v>intermediate</v>
      </c>
      <c r="AF99" s="29" t="str">
        <f t="shared" si="14"/>
        <v>2</v>
      </c>
      <c r="AG99" s="29" t="str">
        <f t="shared" si="15"/>
        <v>1a</v>
      </c>
      <c r="AH99" s="29" t="str">
        <f t="shared" si="23"/>
        <v>0</v>
      </c>
      <c r="AI99" s="35" t="str">
        <f t="shared" si="24"/>
        <v>I</v>
      </c>
      <c r="AJ99" s="32" t="s">
        <v>714</v>
      </c>
      <c r="AK99" s="34" t="s">
        <v>935</v>
      </c>
      <c r="AL99" s="34" t="s">
        <v>617</v>
      </c>
      <c r="AM99" s="34" t="s">
        <v>936</v>
      </c>
      <c r="AN99" s="34" t="s">
        <v>66</v>
      </c>
      <c r="AO99" s="32">
        <f t="shared" ca="1" si="16"/>
        <v>1</v>
      </c>
      <c r="AP99" s="34">
        <f t="shared" si="17"/>
        <v>1</v>
      </c>
      <c r="AQ99" s="34">
        <f t="shared" si="18"/>
        <v>1</v>
      </c>
      <c r="AR99" s="34">
        <f t="shared" si="19"/>
        <v>1</v>
      </c>
      <c r="AS99" s="35">
        <f t="shared" si="20"/>
        <v>1</v>
      </c>
    </row>
    <row r="100" spans="1:45">
      <c r="A100" t="str">
        <f>'Model output'!A99</f>
        <v>TCGA-DJ-A3V3</v>
      </c>
      <c r="B100" s="26">
        <v>57</v>
      </c>
      <c r="C100" s="1" t="str">
        <f>IF(OR(ISNUMBER(SEARCH("0",'Model output'!D99)), ISNUMBER(SEARCH("1",'Model output'!D99)), ISNUMBER(SEARCH("1a",'Model output'!D99)), ISNUMBER(SEARCH("1b",'Model output'!D99)), ISNUMBER(SEARCH("2",'Model output'!D99)), ISNUMBER(SEARCH("3",'Model output'!D99)), ISNUMBER(SEARCH("4a",'Model output'!D99)), ISNUMBER(SEARCH("4b",'Model output'!D99))), IF(ISNUMBER(SEARCH("pT",'Model output'!D99)),IF(OR(ISNUMBER(SEARCH("a",'Model output'!D99)),ISNUMBER(SEARCH("b",'Model output'!D99))),MID(SUBSTITUTE('Model output'!D99," ",""),SEARCH("pT",'Model output'!D99)+2,2),MID(SUBSTITUTE('Model output'!D99," ",""),SEARCH("pT",'Model output'!D99)+2,1)),IF(ISNUMBER(SEARCH("T",'Model output'!D99)),IF(OR(ISNUMBER(SEARCH("a",'Model output'!D99)),ISNUMBER(SEARCH("b",'Model output'!D99))),MID(SUBSTITUTE('Model output'!D99," ",""),SEARCH("T",'Model output'!D99)+1,2),MID(SUBSTITUTE('Model output'!D99," ",""),SEARCH("T",'Model output'!D99)+1,1)),SUBSTITUTE('Model output'!D99," ",""))),"")</f>
        <v>2</v>
      </c>
      <c r="D100" s="1" t="str">
        <f>IF(ISNUMBER(SEARCH("lymph node",'Model output'!E99)),"1", IF(AND('Model output'!E99&lt;&gt;"",ISNUMBER('Model output'!E99),'Model output'!E99&gt;0),"1",IF(OR(ISNUMBER(SEARCH("0",'Model output'!E99)), ISNUMBER(SEARCH("1",'Model output'!E99)), ISNUMBER(SEARCH("1a",'Model output'!E99)), ISNUMBER(SEARCH("1b",'Model output'!E99)), ISNUMBER(SEARCH("X",'Model output'!E99))), IF(ISNUMBER(SEARCH("pN",'Model output'!E99)),IF(OR(ISNUMBER(SEARCH("a",'Model output'!E99)),ISNUMBER(SEARCH("b",'Model output'!E99))),MID(SUBSTITUTE('Model output'!E99," ",""),SEARCH("pN",'Model output'!E99)+2,2),MID(SUBSTITUTE('Model output'!E99," ",""),SEARCH("pN",'Model output'!E99)+2,1)),IF(ISNUMBER(SEARCH("N",'Model output'!E99)),IF(OR(ISNUMBER(SEARCH("a",'Model output'!E99)),ISNUMBER(SEARCH("b",'Model output'!E99))),MID(SUBSTITUTE('Model output'!E99," ",""),SEARCH("N",'Model output'!E99)+1,2),MID(SUBSTITUTE('Model output'!E99," ",""),SEARCH("N",'Model output'!E99)+1,1)),SUBSTITUTE('Model output'!E99," ",""))),"")))</f>
        <v>X</v>
      </c>
      <c r="E100" s="1" t="str">
        <f>IF(OR(ISNUMBER(SEARCH("Not applicable",'Model output'!F99)), ISNUMBER(SEARCH("N/A",'Model output'!F99))),"0",IF(OR(ISNUMBER(SEARCH("0",'Model output'!F99)), ISNUMBER(SEARCH("1",'Model output'!F99)), ISNUMBER(SEARCH("X",'Model output'!F99))), IF(ISNUMBER(SEARCH("pM",'Model output'!F99)),MID(SUBSTITUTE('Model output'!F99," ",""),SEARCH("pM",'Model output'!F99)+2,1),IF(ISNUMBER(SEARCH("M",'Model output'!F99)),MID(SUBSTITUTE('Model output'!F99," ",""),SEARCH("M",'Model output'!F99)+1,1),SUBSTITUTE('Model output'!F99," ",""))),""))</f>
        <v>X</v>
      </c>
      <c r="F100" t="str">
        <f t="shared" si="21"/>
        <v>negative</v>
      </c>
      <c r="G100" t="str">
        <f>IF(OR('Model output'!G99="",AND(ISNUMBER('Model output'!J99),'Model output'!J99&lt;1)),"",IF(OR(ISNUMBER(SEARCH("lateral",'Model output'!G99)),ISNUMBER(SEARCH("cervical",'Model output'!G99)),ISNUMBER(SEARCH("jugular",'Model output'!G99)),ISNUMBER(SEARCH("left neck",'Model output'!G99)),ISNUMBER(SEARCH("left anterior neck",'Model output'!G99)),ISNUMBER(SEARCH("left posterior neck",'Model output'!G99)),ISNUMBER(SEARCH("right neck",'Model output'!G99)),ISNUMBER(SEARCH("right anterior neck",'Model output'!G99)),ISNUMBER(SEARCH("right posterior neck",'Model output'!G99)),AND(ISNUMBER(SEARCH("level",'Model output'!G99)),OR(,ISNUMBER(SEARCH("II",'Model output'!G99)),ISNUMBER(SEARCH("two",'Model output'!G99)),AND(ISNUMBER(SEARCH("2",'Model output'!G99)),NOT(ISNUMBER(SEARCH("1 of 2",'Model output'!G99)))),ISNUMBER(SEARCH("III",'Model output'!G99)),AND(ISNUMBER(SEARCH("three",'Model output'!G99)),NOT(ISNUMBER(SEARCH("#3 (three)",'Model output'!G99)))),AND(ISNUMBER(SEARCH("3",'Model output'!G99)),NOT(ISNUMBER(SEARCH("#3 (three)",'Model output'!G99)))),ISNUMBER(SEARCH("IV",'Model output'!G99)),ISNUMBER(SEARCH("four",'Model output'!G99)),ISNUMBER(SEARCH("4",'Model output'!G99)),ISNUMBER(SEARCH("V ",'Model output'!G99)),ISNUMBER(SEARCH("five",'Model output'!G99)),ISNUMBER(SEARCH("5",'Model output'!G99))))), "lateral", "central"))</f>
        <v/>
      </c>
      <c r="H100" t="str">
        <f>IF('Model output'!H99="","negative",IF(OR(ISNUMBER(SEARCH("lymph node",'Model output'!H99)),ISNUMBER(SEARCH("gland",'Model output'!H99)),ISNUMBER(SEARCH("lobe",'Model output'!H99)),ISNUMBER(SEARCH("isthmus",'Model output'!H99)),ISNUMBER(SEARCH("mediastinum",'Model output'!H99)),ISNUMBER(SEARCH("Not mentioned",'Model output'!H99)), ISNUMBER(SEARCH("Not applicable",'Model output'!H99)), ISNUMBER(SEARCH("paratracheal",'Model output'!H99)),ISNUMBER(SEARCH("fibroadipose tissue",'Model output'!H99)),ISNUMBER(SEARCH("thyroid node",'Model output'!H99)),ISNUMBER(SEARCH("skeletal muscle",'Model output'!H99)),ISNUMBER(SEARCH("right",'Model output'!H99)),ISNUMBER(SEARCH("left",'Model output'!H99)),ISNUMBER(SEARCH("Not specified",'Model output'!H99)),ISNUMBER(SEARCH("N/A",'Model output'!H99))),"negative","positive"))</f>
        <v>negative</v>
      </c>
      <c r="I100">
        <f>IF(OR('Model output'!I99="",'Model output'!I99="Not answered",'Model output'!I99="Not mentioned"),"",IF(ISNUMBER('Model output'!I99),'Model output'!I99,1))</f>
        <v>14</v>
      </c>
      <c r="J100">
        <f>IF(OR('Model output'!J99="",'Model output'!J99="Not answered",'Model output'!J99="Not mentioned"),"",IF(AND(ISNUMBER('Model output'!J99),'Model output'!J99&lt;=I100),'Model output'!J99,IF(AND(ISNUMBER('Model output'!J99), 'Model output'!J99&gt;=DATE(2024,1,1)), MIN(DAY('Model output'!J99), MONTH('Model output'!J99), YEAR('Model output'!J99)), IF(ISNUMBER(SEARCH("0/",'Model output'!J99)),0,IF(ISNUMBER(SEARCH("/",'Model output'!J99)), VALUE(LEFT('Model output'!J99, SEARCH("/",'Model output'!J99)-1)),1)))))</f>
        <v>0</v>
      </c>
      <c r="K100" t="str" cm="1">
        <f t="array" ref="K100">IF(COUNT(FIND({0,1,2,3,4,5,6,7,8,9},'Model output'!K99))&gt;0,'Model output'!K99,"")</f>
        <v/>
      </c>
      <c r="L100" s="8" t="str">
        <f t="shared" si="13"/>
        <v/>
      </c>
      <c r="M100" t="str" cm="1">
        <f t="array" ref="M100">IF(L100="","",IF(ISNUMBER(SEARCH("cm",L100)),MAX(VALUE(SUBSTITUTE(_xlfn.FILTERXML("&lt;t&gt;&lt;s&gt;"&amp;SUBSTITUTE(L100,",","&lt;/s&gt;&lt;s&gt;")&amp;"&lt;/s&gt;&lt;/t&gt;","//s"),"cm",""))),MAX(VALUE(SUBSTITUTE(_xlfn.FILTERXML("&lt;t&gt;&lt;s&gt;"&amp;SUBSTITUTE(L100,",","&lt;/s&gt;&lt;s&gt;")&amp;"&lt;/s&gt;&lt;/t&gt;","//s"),"mm","")))/10))</f>
        <v/>
      </c>
      <c r="N100" t="str">
        <f>IF('Model output'!L99="","",'Model output'!L99)</f>
        <v>papillary</v>
      </c>
      <c r="O100" t="str">
        <f>IF('Model output'!M99="","",'Model output'!M99)</f>
        <v/>
      </c>
      <c r="P100" t="str">
        <f>IF('Model output'!N99="","",'Model output'!N99)</f>
        <v>2.4 cm</v>
      </c>
      <c r="Q100" t="str">
        <f t="shared" si="22"/>
        <v>2.4cm</v>
      </c>
      <c r="R100" cm="1">
        <f t="array" ref="R100">IF(Q100="","",IF(ISNUMBER(SEARCH("cm",Q100)),MAX(VALUE(SUBSTITUTE(_xlfn.FILTERXML("&lt;t&gt;&lt;s&gt;"&amp;SUBSTITUTE(Q100,",","&lt;/s&gt;&lt;s&gt;")&amp;"&lt;/s&gt;&lt;/t&gt;","//s"),"cm",""))),MAX(VALUE(SUBSTITUTE(_xlfn.FILTERXML("&lt;t&gt;&lt;s&gt;"&amp;SUBSTITUTE(Q100,",","&lt;/s&gt;&lt;s&gt;")&amp;"&lt;/s&gt;&lt;/t&gt;","//s"),"mm","")))/10))</f>
        <v>2.4</v>
      </c>
      <c r="S100" t="str">
        <f>IF(OR('Model output'!P99="",ISNUMBER(SEARCH("Not identified", 'Model output'!P99)),ISNUMBER(SEARCH("Absent",'Model output'!P99)),AND(ISNUMBER(SEARCH("No",'Model output'!P99)),NOT(ISNUMBER(SEARCH("diagnostic",'Model output'!P99)))),ISNUMBER(SEARCH("Negative",'Model output'!P99))),"negative","positive")</f>
        <v>negative</v>
      </c>
      <c r="T100">
        <f>IF('Model output'!O99="","",'Model output'!O99)</f>
        <v>3</v>
      </c>
      <c r="U100" t="str">
        <f>IF('Model output'!Q99&lt;&gt;"",'Model output'!Q99,IF('Classification result'!S100="positive",IF(ISNUMBER(SEARCH("single",'Model output'!P99)),1,IF(OR(ISNUMBER(SEARCH("&lt;4",'Model output'!P99)),ISNUMBER(SEARCH("&lt; 4",'Model output'!P99)),ISNUMBER(SEARCH("less than 4",'Model output'!P99))),"&lt;4",IF(OR(ISNUMBER(SEARCH("&gt;4",'Model output'!P99)),ISNUMBER(SEARCH("&gt; 4",'Model output'!P99)),ISNUMBER(SEARCH("4 or more",'Model output'!P99))),"&gt;4",""))), ""))</f>
        <v/>
      </c>
      <c r="V100" t="str">
        <f>IF(S100="negative","",IF(OR(ISNUMBER(SEARCH("Focal",'Model output'!P99)),'Classification result'!U100&lt;4,ISNUMBER(SEARCH("Focal",'Classification result'!U100)),ISNUMBER(SEARCH("&lt;4",'Classification result'!U100)),ISNUMBER(SEARCH("&lt; 4",'Classification result'!U100))),"minimal", IF(OR(ISNUMBER(SEARCH("Extensive",'Model output'!P99)),ISNUMBER(SEARCH("Extensive",'Classification result'!U100)),ISNUMBER(SEARCH("&gt;4",'Classification result'!U100)),ISNUMBER(SEARCH("&gt; 4",'Classification result'!U100)),ISNUMBER(SEARCH("4 or more",'Classification result'!U100))),"extensive","")))</f>
        <v/>
      </c>
      <c r="W100" t="str">
        <f>IF(OR('Model output'!R99="",ISNUMBER(SEARCH("Not identified", 'Model output'!R99)),ISNUMBER(SEARCH("Absent",'Model output'!R99)),ISNUMBER(SEARCH("No",'Model output'!R99)),ISNUMBER(SEARCH("Negative",'Model output'!R99)),ISNUMBER(SEARCH("None seen",'Model output'!R99)),ISNUMBER(SEARCH("Free",'Model output'!R99)),ISNUMBER(SEARCH("Cannot be assessed",'Model output'!R99))),"negative","positive")</f>
        <v>positive</v>
      </c>
      <c r="X100" s="15" t="str">
        <f>IF('Model output'!S99="","",'Model output'!S99)</f>
        <v>Not identified</v>
      </c>
      <c r="Y100" t="str">
        <f>IF(OR('Model output'!S99="",ISNUMBER(SEARCH("Absent",'Model output'!S99)),ISNUMBER(SEARCH("Not identified",'Model output'!S99)),AND(ISNUMBER(SEARCH("No",'Model output'!S99)),NOT(ISNUMBER(SEARCH("carcinoma",'Model output'!S99)))),ISNUMBER(SEARCH("confined to the thyroid",'Model output'!S99)),ISNUMBER(SEARCH("negative",'Model output'!S99))),"negative",IF(Z100="positive","gETE", "positive"))</f>
        <v>negative</v>
      </c>
      <c r="Z100" t="str">
        <f>IF(OR('Model output'!S99="",ISNUMBER(SEARCH("Absent",'Model output'!S99)),ISNUMBER(SEARCH("Not identified",'Model output'!S99)),ISNUMBER(SEARCH("No",'Model output'!S99)),ISNUMBER(SEARCH("Minimal",'Model output'!S99)),ISNUMBER(SEARCH("negative",'Model output'!S99))),"negative",IF(OR(ISNUMBER(SEARCH("extensive",X100)),ISNUMBER(SEARCH("skeletal muscle",X100)),ISNUMBER(SEARCH("larynx",X100)),ISNUMBER(SEARCH("trachea",X100)),ISNUMBER(SEARCH("esophagus",X100)),ISNUMBER(SEARCH("recurrent laryngeal nerve",X100))),"positive","negative"))</f>
        <v>negative</v>
      </c>
      <c r="AA100" t="str">
        <f>IF('Model output'!T99="","",IF('Model output'!T99="Not mentioned", "No", "Yes"))</f>
        <v/>
      </c>
      <c r="AB100" t="str">
        <f>IF(AA100&lt;&gt;"Yes","",IF(OR('Model output'!U99="",ISNUMBER(SEARCH("Not identified",'Model output'!U99))),"",'Model output'!U99))</f>
        <v/>
      </c>
      <c r="AC100" s="1" t="str">
        <f>IF(OR('Model output'!V99="", 'Model output'!V99="No", AND(ISERROR(SEARCH("Positive",'Model output'!V99)), ISNUMBER(SEARCH("Negative",'Model output'!V99))), AND(ISNUMBER(SEARCH("Uninvolved",'Model output'!V99)),NOT(ISNUMBER(SEARCH("margins involved",'Model output'!V99)))), ISNUMBER(SEARCH("not involved",'Model output'!V99)), ISNUMBER(SEARCH("None",'Model output'!V99)), ISNUMBER(SEARCH("Free",'Model output'!V99)), ISNUMBER(SEARCH("1 mm",'Model output'!V99)), ISNUMBER(SEARCH("0.1 CM",'Model output'!V99)), ISNUMBER(SEARCH("less than 0.2 mm",'Model output'!V99)), ISNUMBER(SEARCH("less than 0.5 mm",'Model output'!V99)), ISNUMBER(SEARCH("less than 1.0 mm",'Model output'!V99)), ISNUMBER(SEARCH("noted very close",'Model output'!V99)), ISNUMBER(SEARCH("abut",'Model output'!V99)), ISNUMBER(SEARCH("not mentioned",'Model output'!V99)), ISNUMBER(SEARCH("Cannot be assessed",'Model output'!V99)), ISNUMBER(SEARCH("Lymphocyte invasion - present",'Model output'!V99)), ISNUMBER(SEARCH("capsule",'Model output'!V99))), "negative", "positive")</f>
        <v>negative</v>
      </c>
      <c r="AE100" s="28" t="str" cm="1">
        <f t="array" aca="1" ref="AE100" ca="1">IF(OR(AC100="positive",Z100="positive",AND(OR(ISNUMBER(SEARCH("Follicular carcinoma",N100)),ISNUMBER(SEARCH("Follicular thyroid carcinoma",N100))),V100="extensive"),AND(AND(ISNUMBER(J100),J100&gt;0),AND(ISNUMBER(M100),M100&gt;3)),OR(H100="positive",AH100=1)),"high",IF(OR(ISNUMBER(SEARCH("lateral",G100,1)),ISNUMBER(SEARCH("positive",Y100,1)),ISNUMBER(SEARCH("tall",O100,1)),ISNUMBER(SEARCH("hobnail",O100,1)),ISNUMBER(SEARCH("cribriform",O100,1)),ISNUMBER(SEARCH("diffuse",O100,1)),ISNUMBER(SEARCH("columnar",O100,1)),ISNUMBER(SEARCH("solid",O100,1)),ISNUMBER(SEARCH("tall",N100,1)),ISNUMBER(SEARCH("hobnail",N100,1)),ISNUMBER(SEARCH("cribriform",N100,1)),ISNUMBER(SEARCH("diffuse",N100,1)),ISNUMBER(SEARCH("columnar",N100,1)),ISNUMBER(SEARCH("solid",N100,1)),AND(ISNUMBER(SEARCH("papillary",N100,1)),S100="positive"),AND(AND(ISNUMBER(J100),J100&gt;=5),M100=""),AND(AND(ISNUMBER(J100),J100&gt;=5),AND(ISNUMBER(M100),M100&gt;=1)),AND(ISNUMBER(SERACH("papillary",N100)),OR(Y100="positive",Z100="positive"), ISNUMBER(SEARCH("BRAF",AB100)))),"intermediate","low"))</f>
        <v>low</v>
      </c>
      <c r="AF100" s="29" t="str">
        <f t="shared" si="14"/>
        <v>2</v>
      </c>
      <c r="AG100" s="29" t="str">
        <f t="shared" si="15"/>
        <v>0</v>
      </c>
      <c r="AH100" s="29" t="str">
        <f t="shared" si="23"/>
        <v>0</v>
      </c>
      <c r="AI100" s="35" t="str">
        <f t="shared" si="24"/>
        <v>I</v>
      </c>
      <c r="AJ100" s="32" t="s">
        <v>713</v>
      </c>
      <c r="AK100" s="34" t="s">
        <v>935</v>
      </c>
      <c r="AL100" s="34" t="s">
        <v>933</v>
      </c>
      <c r="AM100" s="34" t="s">
        <v>936</v>
      </c>
      <c r="AN100" s="34" t="s">
        <v>66</v>
      </c>
      <c r="AO100" s="32">
        <f t="shared" ca="1" si="16"/>
        <v>1</v>
      </c>
      <c r="AP100" s="34">
        <f t="shared" si="17"/>
        <v>1</v>
      </c>
      <c r="AQ100" s="34">
        <f t="shared" si="18"/>
        <v>1</v>
      </c>
      <c r="AR100" s="34">
        <f t="shared" si="19"/>
        <v>1</v>
      </c>
      <c r="AS100" s="35">
        <f t="shared" si="20"/>
        <v>1</v>
      </c>
    </row>
    <row r="101" spans="1:45">
      <c r="A101" t="str">
        <f>'Model output'!A100</f>
        <v>TCGA-DJ-A3V5</v>
      </c>
      <c r="B101" s="26">
        <v>76</v>
      </c>
      <c r="C101" s="1" t="str">
        <f>IF(OR(ISNUMBER(SEARCH("0",'Model output'!D100)), ISNUMBER(SEARCH("1",'Model output'!D100)), ISNUMBER(SEARCH("1a",'Model output'!D100)), ISNUMBER(SEARCH("1b",'Model output'!D100)), ISNUMBER(SEARCH("2",'Model output'!D100)), ISNUMBER(SEARCH("3",'Model output'!D100)), ISNUMBER(SEARCH("4a",'Model output'!D100)), ISNUMBER(SEARCH("4b",'Model output'!D100))), IF(ISNUMBER(SEARCH("pT",'Model output'!D100)),IF(OR(ISNUMBER(SEARCH("a",'Model output'!D100)),ISNUMBER(SEARCH("b",'Model output'!D100))),MID(SUBSTITUTE('Model output'!D100," ",""),SEARCH("pT",'Model output'!D100)+2,2),MID(SUBSTITUTE('Model output'!D100," ",""),SEARCH("pT",'Model output'!D100)+2,1)),IF(ISNUMBER(SEARCH("T",'Model output'!D100)),IF(OR(ISNUMBER(SEARCH("a",'Model output'!D100)),ISNUMBER(SEARCH("b",'Model output'!D100))),MID(SUBSTITUTE('Model output'!D100," ",""),SEARCH("T",'Model output'!D100)+1,2),MID(SUBSTITUTE('Model output'!D100," ",""),SEARCH("T",'Model output'!D100)+1,1)),SUBSTITUTE('Model output'!D100," ",""))),"")</f>
        <v>1</v>
      </c>
      <c r="D101" s="1" t="str">
        <f>IF(ISNUMBER(SEARCH("lymph node",'Model output'!E100)),"1", IF(AND('Model output'!E100&lt;&gt;"",ISNUMBER('Model output'!E100),'Model output'!E100&gt;0),"1",IF(OR(ISNUMBER(SEARCH("0",'Model output'!E100)), ISNUMBER(SEARCH("1",'Model output'!E100)), ISNUMBER(SEARCH("1a",'Model output'!E100)), ISNUMBER(SEARCH("1b",'Model output'!E100)), ISNUMBER(SEARCH("X",'Model output'!E100))), IF(ISNUMBER(SEARCH("pN",'Model output'!E100)),IF(OR(ISNUMBER(SEARCH("a",'Model output'!E100)),ISNUMBER(SEARCH("b",'Model output'!E100))),MID(SUBSTITUTE('Model output'!E100," ",""),SEARCH("pN",'Model output'!E100)+2,2),MID(SUBSTITUTE('Model output'!E100," ",""),SEARCH("pN",'Model output'!E100)+2,1)),IF(ISNUMBER(SEARCH("N",'Model output'!E100)),IF(OR(ISNUMBER(SEARCH("a",'Model output'!E100)),ISNUMBER(SEARCH("b",'Model output'!E100))),MID(SUBSTITUTE('Model output'!E100," ",""),SEARCH("N",'Model output'!E100)+1,2),MID(SUBSTITUTE('Model output'!E100," ",""),SEARCH("N",'Model output'!E100)+1,1)),SUBSTITUTE('Model output'!E100," ",""))),"")))</f>
        <v>0</v>
      </c>
      <c r="E101" s="1" t="str">
        <f>IF(OR(ISNUMBER(SEARCH("Not applicable",'Model output'!F100)), ISNUMBER(SEARCH("N/A",'Model output'!F100))),"0",IF(OR(ISNUMBER(SEARCH("0",'Model output'!F100)), ISNUMBER(SEARCH("1",'Model output'!F100)), ISNUMBER(SEARCH("X",'Model output'!F100))), IF(ISNUMBER(SEARCH("pM",'Model output'!F100)),MID(SUBSTITUTE('Model output'!F100," ",""),SEARCH("pM",'Model output'!F100)+2,1),IF(ISNUMBER(SEARCH("M",'Model output'!F100)),MID(SUBSTITUTE('Model output'!F100," ",""),SEARCH("M",'Model output'!F100)+1,1),SUBSTITUTE('Model output'!F100," ",""))),""))</f>
        <v>X</v>
      </c>
      <c r="F101" t="str">
        <f t="shared" si="21"/>
        <v>negative</v>
      </c>
      <c r="G101" t="str">
        <f>IF(OR('Model output'!G100="",AND(ISNUMBER('Model output'!J100),'Model output'!J100&lt;1)),"",IF(OR(ISNUMBER(SEARCH("lateral",'Model output'!G100)),ISNUMBER(SEARCH("cervical",'Model output'!G100)),ISNUMBER(SEARCH("jugular",'Model output'!G100)),ISNUMBER(SEARCH("left neck",'Model output'!G100)),ISNUMBER(SEARCH("left anterior neck",'Model output'!G100)),ISNUMBER(SEARCH("left posterior neck",'Model output'!G100)),ISNUMBER(SEARCH("right neck",'Model output'!G100)),ISNUMBER(SEARCH("right anterior neck",'Model output'!G100)),ISNUMBER(SEARCH("right posterior neck",'Model output'!G100)),AND(ISNUMBER(SEARCH("level",'Model output'!G100)),OR(,ISNUMBER(SEARCH("II",'Model output'!G100)),ISNUMBER(SEARCH("two",'Model output'!G100)),AND(ISNUMBER(SEARCH("2",'Model output'!G100)),NOT(ISNUMBER(SEARCH("1 of 2",'Model output'!G100)))),ISNUMBER(SEARCH("III",'Model output'!G100)),AND(ISNUMBER(SEARCH("three",'Model output'!G100)),NOT(ISNUMBER(SEARCH("#3 (three)",'Model output'!G100)))),AND(ISNUMBER(SEARCH("3",'Model output'!G100)),NOT(ISNUMBER(SEARCH("#3 (three)",'Model output'!G100)))),ISNUMBER(SEARCH("IV",'Model output'!G100)),ISNUMBER(SEARCH("four",'Model output'!G100)),ISNUMBER(SEARCH("4",'Model output'!G100)),ISNUMBER(SEARCH("V ",'Model output'!G100)),ISNUMBER(SEARCH("five",'Model output'!G100)),ISNUMBER(SEARCH("5",'Model output'!G100))))), "lateral", "central"))</f>
        <v/>
      </c>
      <c r="H101" t="str">
        <f>IF('Model output'!H100="","negative",IF(OR(ISNUMBER(SEARCH("lymph node",'Model output'!H100)),ISNUMBER(SEARCH("gland",'Model output'!H100)),ISNUMBER(SEARCH("lobe",'Model output'!H100)),ISNUMBER(SEARCH("isthmus",'Model output'!H100)),ISNUMBER(SEARCH("mediastinum",'Model output'!H100)),ISNUMBER(SEARCH("Not mentioned",'Model output'!H100)), ISNUMBER(SEARCH("Not applicable",'Model output'!H100)), ISNUMBER(SEARCH("paratracheal",'Model output'!H100)),ISNUMBER(SEARCH("fibroadipose tissue",'Model output'!H100)),ISNUMBER(SEARCH("thyroid node",'Model output'!H100)),ISNUMBER(SEARCH("skeletal muscle",'Model output'!H100)),ISNUMBER(SEARCH("right",'Model output'!H100)),ISNUMBER(SEARCH("left",'Model output'!H100)),ISNUMBER(SEARCH("Not specified",'Model output'!H100)),ISNUMBER(SEARCH("N/A",'Model output'!H100))),"negative","positive"))</f>
        <v>negative</v>
      </c>
      <c r="I101">
        <f>IF(OR('Model output'!I100="",'Model output'!I100="Not answered",'Model output'!I100="Not mentioned"),"",IF(ISNUMBER('Model output'!I100),'Model output'!I100,1))</f>
        <v>1</v>
      </c>
      <c r="J101">
        <f>IF(OR('Model output'!J100="",'Model output'!J100="Not answered",'Model output'!J100="Not mentioned"),"",IF(AND(ISNUMBER('Model output'!J100),'Model output'!J100&lt;=I101),'Model output'!J100,IF(AND(ISNUMBER('Model output'!J100), 'Model output'!J100&gt;=DATE(2024,1,1)), MIN(DAY('Model output'!J100), MONTH('Model output'!J100), YEAR('Model output'!J100)), IF(ISNUMBER(SEARCH("0/",'Model output'!J100)),0,IF(ISNUMBER(SEARCH("/",'Model output'!J100)), VALUE(LEFT('Model output'!J100, SEARCH("/",'Model output'!J100)-1)),1)))))</f>
        <v>0</v>
      </c>
      <c r="K101" t="str" cm="1">
        <f t="array" ref="K101">IF(COUNT(FIND({0,1,2,3,4,5,6,7,8,9},'Model output'!K100))&gt;0,'Model output'!K100,"")</f>
        <v/>
      </c>
      <c r="L101" s="8" t="str">
        <f t="shared" si="13"/>
        <v/>
      </c>
      <c r="M101" t="str" cm="1">
        <f t="array" ref="M101">IF(L101="","",IF(ISNUMBER(SEARCH("cm",L101)),MAX(VALUE(SUBSTITUTE(_xlfn.FILTERXML("&lt;t&gt;&lt;s&gt;"&amp;SUBSTITUTE(L101,",","&lt;/s&gt;&lt;s&gt;")&amp;"&lt;/s&gt;&lt;/t&gt;","//s"),"cm",""))),MAX(VALUE(SUBSTITUTE(_xlfn.FILTERXML("&lt;t&gt;&lt;s&gt;"&amp;SUBSTITUTE(L101,",","&lt;/s&gt;&lt;s&gt;")&amp;"&lt;/s&gt;&lt;/t&gt;","//s"),"mm","")))/10))</f>
        <v/>
      </c>
      <c r="N101" t="str">
        <f>IF('Model output'!L100="","",'Model output'!L100)</f>
        <v>papillary</v>
      </c>
      <c r="O101" t="str">
        <f>IF('Model output'!M100="","",'Model output'!M100)</f>
        <v>tall cell variant</v>
      </c>
      <c r="P101" t="str">
        <f>IF('Model output'!N100="","",'Model output'!N100)</f>
        <v>1.4 cm</v>
      </c>
      <c r="Q101" t="str">
        <f t="shared" si="22"/>
        <v>1.4cm</v>
      </c>
      <c r="R101" cm="1">
        <f t="array" ref="R101">IF(Q101="","",IF(ISNUMBER(SEARCH("cm",Q101)),MAX(VALUE(SUBSTITUTE(_xlfn.FILTERXML("&lt;t&gt;&lt;s&gt;"&amp;SUBSTITUTE(Q101,",","&lt;/s&gt;&lt;s&gt;")&amp;"&lt;/s&gt;&lt;/t&gt;","//s"),"cm",""))),MAX(VALUE(SUBSTITUTE(_xlfn.FILTERXML("&lt;t&gt;&lt;s&gt;"&amp;SUBSTITUTE(Q101,",","&lt;/s&gt;&lt;s&gt;")&amp;"&lt;/s&gt;&lt;/t&gt;","//s"),"mm","")))/10))</f>
        <v>1.4</v>
      </c>
      <c r="S101" t="str">
        <f>IF(OR('Model output'!P100="",ISNUMBER(SEARCH("Not identified", 'Model output'!P100)),ISNUMBER(SEARCH("Absent",'Model output'!P100)),AND(ISNUMBER(SEARCH("No",'Model output'!P100)),NOT(ISNUMBER(SEARCH("diagnostic",'Model output'!P100)))),ISNUMBER(SEARCH("Negative",'Model output'!P100))),"negative","positive")</f>
        <v>negative</v>
      </c>
      <c r="T101">
        <f>IF('Model output'!O100="","",'Model output'!O100)</f>
        <v>1</v>
      </c>
      <c r="U101" t="str">
        <f>IF('Model output'!Q100&lt;&gt;"",'Model output'!Q100,IF('Classification result'!S101="positive",IF(ISNUMBER(SEARCH("single",'Model output'!P100)),1,IF(OR(ISNUMBER(SEARCH("&lt;4",'Model output'!P100)),ISNUMBER(SEARCH("&lt; 4",'Model output'!P100)),ISNUMBER(SEARCH("less than 4",'Model output'!P100))),"&lt;4",IF(OR(ISNUMBER(SEARCH("&gt;4",'Model output'!P100)),ISNUMBER(SEARCH("&gt; 4",'Model output'!P100)),ISNUMBER(SEARCH("4 or more",'Model output'!P100))),"&gt;4",""))), ""))</f>
        <v/>
      </c>
      <c r="V101" t="str">
        <f>IF(S101="negative","",IF(OR(ISNUMBER(SEARCH("Focal",'Model output'!P100)),'Classification result'!U101&lt;4,ISNUMBER(SEARCH("Focal",'Classification result'!U101)),ISNUMBER(SEARCH("&lt;4",'Classification result'!U101)),ISNUMBER(SEARCH("&lt; 4",'Classification result'!U101))),"minimal", IF(OR(ISNUMBER(SEARCH("Extensive",'Model output'!P100)),ISNUMBER(SEARCH("Extensive",'Classification result'!U101)),ISNUMBER(SEARCH("&gt;4",'Classification result'!U101)),ISNUMBER(SEARCH("&gt; 4",'Classification result'!U101)),ISNUMBER(SEARCH("4 or more",'Classification result'!U101))),"extensive","")))</f>
        <v/>
      </c>
      <c r="W101" t="str">
        <f>IF(OR('Model output'!R100="",ISNUMBER(SEARCH("Not identified", 'Model output'!R100)),ISNUMBER(SEARCH("Absent",'Model output'!R100)),ISNUMBER(SEARCH("No",'Model output'!R100)),ISNUMBER(SEARCH("Negative",'Model output'!R100)),ISNUMBER(SEARCH("None seen",'Model output'!R100)),ISNUMBER(SEARCH("Free",'Model output'!R100)),ISNUMBER(SEARCH("Cannot be assessed",'Model output'!R100))),"negative","positive")</f>
        <v>negative</v>
      </c>
      <c r="X101" s="15" t="str">
        <f>IF('Model output'!S100="","",'Model output'!S100)</f>
        <v>Invades: perithyroidal fibroadipose tissue</v>
      </c>
      <c r="Y101" t="str">
        <f>IF(OR('Model output'!S100="",ISNUMBER(SEARCH("Absent",'Model output'!S100)),ISNUMBER(SEARCH("Not identified",'Model output'!S100)),AND(ISNUMBER(SEARCH("No",'Model output'!S100)),NOT(ISNUMBER(SEARCH("carcinoma",'Model output'!S100)))),ISNUMBER(SEARCH("confined to the thyroid",'Model output'!S100)),ISNUMBER(SEARCH("negative",'Model output'!S100))),"negative",IF(Z101="positive","gETE", "positive"))</f>
        <v>positive</v>
      </c>
      <c r="Z101" t="str">
        <f>IF(OR('Model output'!S100="",ISNUMBER(SEARCH("Absent",'Model output'!S100)),ISNUMBER(SEARCH("Not identified",'Model output'!S100)),ISNUMBER(SEARCH("No",'Model output'!S100)),ISNUMBER(SEARCH("Minimal",'Model output'!S100)),ISNUMBER(SEARCH("negative",'Model output'!S100))),"negative",IF(OR(ISNUMBER(SEARCH("extensive",X101)),ISNUMBER(SEARCH("skeletal muscle",X101)),ISNUMBER(SEARCH("larynx",X101)),ISNUMBER(SEARCH("trachea",X101)),ISNUMBER(SEARCH("esophagus",X101)),ISNUMBER(SEARCH("recurrent laryngeal nerve",X101))),"positive","negative"))</f>
        <v>negative</v>
      </c>
      <c r="AA101" t="str">
        <f>IF('Model output'!T100="","",IF('Model output'!T100="Not mentioned", "No", "Yes"))</f>
        <v/>
      </c>
      <c r="AB101" t="str">
        <f>IF(AA101&lt;&gt;"Yes","",IF(OR('Model output'!U100="",ISNUMBER(SEARCH("Not identified",'Model output'!U100))),"",'Model output'!U100))</f>
        <v/>
      </c>
      <c r="AC101" s="1" t="str">
        <f>IF(OR('Model output'!V100="", 'Model output'!V100="No", AND(ISERROR(SEARCH("Positive",'Model output'!V100)), ISNUMBER(SEARCH("Negative",'Model output'!V100))), AND(ISNUMBER(SEARCH("Uninvolved",'Model output'!V100)),NOT(ISNUMBER(SEARCH("margins involved",'Model output'!V100)))), ISNUMBER(SEARCH("not involved",'Model output'!V100)), ISNUMBER(SEARCH("None",'Model output'!V100)), ISNUMBER(SEARCH("Free",'Model output'!V100)), ISNUMBER(SEARCH("1 mm",'Model output'!V100)), ISNUMBER(SEARCH("0.1 CM",'Model output'!V100)), ISNUMBER(SEARCH("less than 0.2 mm",'Model output'!V100)), ISNUMBER(SEARCH("less than 0.5 mm",'Model output'!V100)), ISNUMBER(SEARCH("less than 1.0 mm",'Model output'!V100)), ISNUMBER(SEARCH("noted very close",'Model output'!V100)), ISNUMBER(SEARCH("abut",'Model output'!V100)), ISNUMBER(SEARCH("not mentioned",'Model output'!V100)), ISNUMBER(SEARCH("Cannot be assessed",'Model output'!V100)), ISNUMBER(SEARCH("Lymphocyte invasion - present",'Model output'!V100)), ISNUMBER(SEARCH("capsule",'Model output'!V100))), "negative", "positive")</f>
        <v>positive</v>
      </c>
      <c r="AE101" s="28" t="str" cm="1">
        <f t="array" ref="AE101">IF(OR(AC101="positive",Z101="positive",AND(OR(ISNUMBER(SEARCH("Follicular carcinoma",N101)),ISNUMBER(SEARCH("Follicular thyroid carcinoma",N101))),V101="extensive"),AND(AND(ISNUMBER(J101),J101&gt;0),AND(ISNUMBER(M101),M101&gt;3)),OR(H101="positive",AH101=1)),"high",IF(OR(ISNUMBER(SEARCH("lateral",G101,1)),ISNUMBER(SEARCH("positive",Y101,1)),ISNUMBER(SEARCH("tall",O101,1)),ISNUMBER(SEARCH("hobnail",O101,1)),ISNUMBER(SEARCH("cribriform",O101,1)),ISNUMBER(SEARCH("diffuse",O101,1)),ISNUMBER(SEARCH("columnar",O101,1)),ISNUMBER(SEARCH("solid",O101,1)),ISNUMBER(SEARCH("tall",N101,1)),ISNUMBER(SEARCH("hobnail",N101,1)),ISNUMBER(SEARCH("cribriform",N101,1)),ISNUMBER(SEARCH("diffuse",N101,1)),ISNUMBER(SEARCH("columnar",N101,1)),ISNUMBER(SEARCH("solid",N101,1)),AND(ISNUMBER(SEARCH("papillary",N101,1)),S101="positive"),AND(AND(ISNUMBER(J101),J101&gt;=5),M101=""),AND(AND(ISNUMBER(J101),J101&gt;=5),AND(ISNUMBER(M101),M101&gt;=1)),AND(ISNUMBER(SERACH("papillary",N101)),OR(Y101="positive",Z101="positive"), ISNUMBER(SEARCH("BRAF",AB101)))),"intermediate","low"))</f>
        <v>high</v>
      </c>
      <c r="AF101" s="29" t="str">
        <f t="shared" si="14"/>
        <v>1b</v>
      </c>
      <c r="AG101" s="29" t="str">
        <f t="shared" si="15"/>
        <v>0</v>
      </c>
      <c r="AH101" s="29" t="str">
        <f t="shared" si="23"/>
        <v>0</v>
      </c>
      <c r="AI101" s="35" t="str">
        <f t="shared" si="24"/>
        <v>I</v>
      </c>
      <c r="AJ101" s="32" t="s">
        <v>711</v>
      </c>
      <c r="AK101" s="34" t="s">
        <v>932</v>
      </c>
      <c r="AL101" s="34" t="s">
        <v>933</v>
      </c>
      <c r="AM101" s="34" t="s">
        <v>936</v>
      </c>
      <c r="AN101" s="34" t="s">
        <v>66</v>
      </c>
      <c r="AO101" s="32">
        <f t="shared" si="16"/>
        <v>1</v>
      </c>
      <c r="AP101" s="34">
        <f t="shared" si="17"/>
        <v>1</v>
      </c>
      <c r="AQ101" s="34">
        <f t="shared" si="18"/>
        <v>1</v>
      </c>
      <c r="AR101" s="34">
        <f t="shared" si="19"/>
        <v>1</v>
      </c>
      <c r="AS101" s="35">
        <f t="shared" si="20"/>
        <v>1</v>
      </c>
    </row>
    <row r="102" spans="1:45">
      <c r="A102" t="str">
        <f>'Model output'!A101</f>
        <v>TCGA-DJ-A3V6</v>
      </c>
      <c r="B102" s="26">
        <v>54</v>
      </c>
      <c r="C102" s="1" t="str">
        <f>IF(OR(ISNUMBER(SEARCH("0",'Model output'!D101)), ISNUMBER(SEARCH("1",'Model output'!D101)), ISNUMBER(SEARCH("1a",'Model output'!D101)), ISNUMBER(SEARCH("1b",'Model output'!D101)), ISNUMBER(SEARCH("2",'Model output'!D101)), ISNUMBER(SEARCH("3",'Model output'!D101)), ISNUMBER(SEARCH("4a",'Model output'!D101)), ISNUMBER(SEARCH("4b",'Model output'!D101))), IF(ISNUMBER(SEARCH("pT",'Model output'!D101)),IF(OR(ISNUMBER(SEARCH("a",'Model output'!D101)),ISNUMBER(SEARCH("b",'Model output'!D101))),MID(SUBSTITUTE('Model output'!D101," ",""),SEARCH("pT",'Model output'!D101)+2,2),MID(SUBSTITUTE('Model output'!D101," ",""),SEARCH("pT",'Model output'!D101)+2,1)),IF(ISNUMBER(SEARCH("T",'Model output'!D101)),IF(OR(ISNUMBER(SEARCH("a",'Model output'!D101)),ISNUMBER(SEARCH("b",'Model output'!D101))),MID(SUBSTITUTE('Model output'!D101," ",""),SEARCH("T",'Model output'!D101)+1,2),MID(SUBSTITUTE('Model output'!D101," ",""),SEARCH("T",'Model output'!D101)+1,1)),SUBSTITUTE('Model output'!D101," ",""))),"")</f>
        <v>1</v>
      </c>
      <c r="D102" s="1" t="str">
        <f>IF(ISNUMBER(SEARCH("lymph node",'Model output'!E101)),"1", IF(AND('Model output'!E101&lt;&gt;"",ISNUMBER('Model output'!E101),'Model output'!E101&gt;0),"1",IF(OR(ISNUMBER(SEARCH("0",'Model output'!E101)), ISNUMBER(SEARCH("1",'Model output'!E101)), ISNUMBER(SEARCH("1a",'Model output'!E101)), ISNUMBER(SEARCH("1b",'Model output'!E101)), ISNUMBER(SEARCH("X",'Model output'!E101))), IF(ISNUMBER(SEARCH("pN",'Model output'!E101)),IF(OR(ISNUMBER(SEARCH("a",'Model output'!E101)),ISNUMBER(SEARCH("b",'Model output'!E101))),MID(SUBSTITUTE('Model output'!E101," ",""),SEARCH("pN",'Model output'!E101)+2,2),MID(SUBSTITUTE('Model output'!E101," ",""),SEARCH("pN",'Model output'!E101)+2,1)),IF(ISNUMBER(SEARCH("N",'Model output'!E101)),IF(OR(ISNUMBER(SEARCH("a",'Model output'!E101)),ISNUMBER(SEARCH("b",'Model output'!E101))),MID(SUBSTITUTE('Model output'!E101," ",""),SEARCH("N",'Model output'!E101)+1,2),MID(SUBSTITUTE('Model output'!E101," ",""),SEARCH("N",'Model output'!E101)+1,1)),SUBSTITUTE('Model output'!E101," ",""))),"")))</f>
        <v>X</v>
      </c>
      <c r="E102" s="1" t="str">
        <f>IF(OR(ISNUMBER(SEARCH("Not applicable",'Model output'!F101)), ISNUMBER(SEARCH("N/A",'Model output'!F101))),"0",IF(OR(ISNUMBER(SEARCH("0",'Model output'!F101)), ISNUMBER(SEARCH("1",'Model output'!F101)), ISNUMBER(SEARCH("X",'Model output'!F101))), IF(ISNUMBER(SEARCH("pM",'Model output'!F101)),MID(SUBSTITUTE('Model output'!F101," ",""),SEARCH("pM",'Model output'!F101)+2,1),IF(ISNUMBER(SEARCH("M",'Model output'!F101)),MID(SUBSTITUTE('Model output'!F101," ",""),SEARCH("M",'Model output'!F101)+1,1),SUBSTITUTE('Model output'!F101," ",""))),""))</f>
        <v>X</v>
      </c>
      <c r="F102" t="str">
        <f t="shared" si="21"/>
        <v>negative</v>
      </c>
      <c r="G102" t="str">
        <f>IF(OR('Model output'!G101="",AND(ISNUMBER('Model output'!J101),'Model output'!J101&lt;1)),"",IF(OR(ISNUMBER(SEARCH("lateral",'Model output'!G101)),ISNUMBER(SEARCH("cervical",'Model output'!G101)),ISNUMBER(SEARCH("jugular",'Model output'!G101)),ISNUMBER(SEARCH("left neck",'Model output'!G101)),ISNUMBER(SEARCH("left anterior neck",'Model output'!G101)),ISNUMBER(SEARCH("left posterior neck",'Model output'!G101)),ISNUMBER(SEARCH("right neck",'Model output'!G101)),ISNUMBER(SEARCH("right anterior neck",'Model output'!G101)),ISNUMBER(SEARCH("right posterior neck",'Model output'!G101)),AND(ISNUMBER(SEARCH("level",'Model output'!G101)),OR(,ISNUMBER(SEARCH("II",'Model output'!G101)),ISNUMBER(SEARCH("two",'Model output'!G101)),AND(ISNUMBER(SEARCH("2",'Model output'!G101)),NOT(ISNUMBER(SEARCH("1 of 2",'Model output'!G101)))),ISNUMBER(SEARCH("III",'Model output'!G101)),AND(ISNUMBER(SEARCH("three",'Model output'!G101)),NOT(ISNUMBER(SEARCH("#3 (three)",'Model output'!G101)))),AND(ISNUMBER(SEARCH("3",'Model output'!G101)),NOT(ISNUMBER(SEARCH("#3 (three)",'Model output'!G101)))),ISNUMBER(SEARCH("IV",'Model output'!G101)),ISNUMBER(SEARCH("four",'Model output'!G101)),ISNUMBER(SEARCH("4",'Model output'!G101)),ISNUMBER(SEARCH("V ",'Model output'!G101)),ISNUMBER(SEARCH("five",'Model output'!G101)),ISNUMBER(SEARCH("5",'Model output'!G101))))), "lateral", "central"))</f>
        <v/>
      </c>
      <c r="H102" t="str">
        <f>IF('Model output'!H101="","negative",IF(OR(ISNUMBER(SEARCH("lymph node",'Model output'!H101)),ISNUMBER(SEARCH("gland",'Model output'!H101)),ISNUMBER(SEARCH("lobe",'Model output'!H101)),ISNUMBER(SEARCH("isthmus",'Model output'!H101)),ISNUMBER(SEARCH("mediastinum",'Model output'!H101)),ISNUMBER(SEARCH("Not mentioned",'Model output'!H101)), ISNUMBER(SEARCH("Not applicable",'Model output'!H101)), ISNUMBER(SEARCH("paratracheal",'Model output'!H101)),ISNUMBER(SEARCH("fibroadipose tissue",'Model output'!H101)),ISNUMBER(SEARCH("thyroid node",'Model output'!H101)),ISNUMBER(SEARCH("skeletal muscle",'Model output'!H101)),ISNUMBER(SEARCH("right",'Model output'!H101)),ISNUMBER(SEARCH("left",'Model output'!H101)),ISNUMBER(SEARCH("Not specified",'Model output'!H101)),ISNUMBER(SEARCH("N/A",'Model output'!H101))),"negative","positive"))</f>
        <v>negative</v>
      </c>
      <c r="I102" t="str">
        <f>IF(OR('Model output'!I101="",'Model output'!I101="Not answered",'Model output'!I101="Not mentioned"),"",IF(ISNUMBER('Model output'!I101),'Model output'!I101,1))</f>
        <v/>
      </c>
      <c r="J102" t="str">
        <f>IF(OR('Model output'!J101="",'Model output'!J101="Not answered",'Model output'!J101="Not mentioned"),"",IF(AND(ISNUMBER('Model output'!J101),'Model output'!J101&lt;=I102),'Model output'!J101,IF(AND(ISNUMBER('Model output'!J101), 'Model output'!J101&gt;=DATE(2024,1,1)), MIN(DAY('Model output'!J101), MONTH('Model output'!J101), YEAR('Model output'!J101)), IF(ISNUMBER(SEARCH("0/",'Model output'!J101)),0,IF(ISNUMBER(SEARCH("/",'Model output'!J101)), VALUE(LEFT('Model output'!J101, SEARCH("/",'Model output'!J101)-1)),1)))))</f>
        <v/>
      </c>
      <c r="K102" t="str" cm="1">
        <f t="array" ref="K102">IF(COUNT(FIND({0,1,2,3,4,5,6,7,8,9},'Model output'!K101))&gt;0,'Model output'!K101,"")</f>
        <v/>
      </c>
      <c r="L102" s="8" t="str">
        <f t="shared" si="13"/>
        <v/>
      </c>
      <c r="M102" t="str" cm="1">
        <f t="array" ref="M102">IF(L102="","",IF(ISNUMBER(SEARCH("cm",L102)),MAX(VALUE(SUBSTITUTE(_xlfn.FILTERXML("&lt;t&gt;&lt;s&gt;"&amp;SUBSTITUTE(L102,",","&lt;/s&gt;&lt;s&gt;")&amp;"&lt;/s&gt;&lt;/t&gt;","//s"),"cm",""))),MAX(VALUE(SUBSTITUTE(_xlfn.FILTERXML("&lt;t&gt;&lt;s&gt;"&amp;SUBSTITUTE(L102,",","&lt;/s&gt;&lt;s&gt;")&amp;"&lt;/s&gt;&lt;/t&gt;","//s"),"mm","")))/10))</f>
        <v/>
      </c>
      <c r="N102" t="str">
        <f>IF('Model output'!L101="","",'Model output'!L101)</f>
        <v>Papillary</v>
      </c>
      <c r="O102" t="str">
        <f>IF('Model output'!M101="","",'Model output'!M101)</f>
        <v>Tall cell variant</v>
      </c>
      <c r="P102" t="str">
        <f>IF('Model output'!N101="","",'Model output'!N101)</f>
        <v>1.8 cm</v>
      </c>
      <c r="Q102" t="str">
        <f t="shared" si="22"/>
        <v>1.8cm</v>
      </c>
      <c r="R102" cm="1">
        <f t="array" ref="R102">IF(Q102="","",IF(ISNUMBER(SEARCH("cm",Q102)),MAX(VALUE(SUBSTITUTE(_xlfn.FILTERXML("&lt;t&gt;&lt;s&gt;"&amp;SUBSTITUTE(Q102,",","&lt;/s&gt;&lt;s&gt;")&amp;"&lt;/s&gt;&lt;/t&gt;","//s"),"cm",""))),MAX(VALUE(SUBSTITUTE(_xlfn.FILTERXML("&lt;t&gt;&lt;s&gt;"&amp;SUBSTITUTE(Q102,",","&lt;/s&gt;&lt;s&gt;")&amp;"&lt;/s&gt;&lt;/t&gt;","//s"),"mm","")))/10))</f>
        <v>1.8</v>
      </c>
      <c r="S102" t="str">
        <f>IF(OR('Model output'!P101="",ISNUMBER(SEARCH("Not identified", 'Model output'!P101)),ISNUMBER(SEARCH("Absent",'Model output'!P101)),AND(ISNUMBER(SEARCH("No",'Model output'!P101)),NOT(ISNUMBER(SEARCH("diagnostic",'Model output'!P101)))),ISNUMBER(SEARCH("Negative",'Model output'!P101))),"negative","positive")</f>
        <v>negative</v>
      </c>
      <c r="T102" t="str">
        <f>IF('Model output'!O101="","",'Model output'!O101)</f>
        <v>Numerous foci</v>
      </c>
      <c r="U102" t="str">
        <f>IF('Model output'!Q101&lt;&gt;"",'Model output'!Q101,IF('Classification result'!S102="positive",IF(ISNUMBER(SEARCH("single",'Model output'!P101)),1,IF(OR(ISNUMBER(SEARCH("&lt;4",'Model output'!P101)),ISNUMBER(SEARCH("&lt; 4",'Model output'!P101)),ISNUMBER(SEARCH("less than 4",'Model output'!P101))),"&lt;4",IF(OR(ISNUMBER(SEARCH("&gt;4",'Model output'!P101)),ISNUMBER(SEARCH("&gt; 4",'Model output'!P101)),ISNUMBER(SEARCH("4 or more",'Model output'!P101))),"&gt;4",""))), ""))</f>
        <v/>
      </c>
      <c r="V102" t="str">
        <f>IF(S102="negative","",IF(OR(ISNUMBER(SEARCH("Focal",'Model output'!P101)),'Classification result'!U102&lt;4,ISNUMBER(SEARCH("Focal",'Classification result'!U102)),ISNUMBER(SEARCH("&lt;4",'Classification result'!U102)),ISNUMBER(SEARCH("&lt; 4",'Classification result'!U102))),"minimal", IF(OR(ISNUMBER(SEARCH("Extensive",'Model output'!P101)),ISNUMBER(SEARCH("Extensive",'Classification result'!U102)),ISNUMBER(SEARCH("&gt;4",'Classification result'!U102)),ISNUMBER(SEARCH("&gt; 4",'Classification result'!U102)),ISNUMBER(SEARCH("4 or more",'Classification result'!U102))),"extensive","")))</f>
        <v/>
      </c>
      <c r="W102" t="str">
        <f>IF(OR('Model output'!R101="",ISNUMBER(SEARCH("Not identified", 'Model output'!R101)),ISNUMBER(SEARCH("Absent",'Model output'!R101)),ISNUMBER(SEARCH("No",'Model output'!R101)),ISNUMBER(SEARCH("Negative",'Model output'!R101)),ISNUMBER(SEARCH("None seen",'Model output'!R101)),ISNUMBER(SEARCH("Free",'Model output'!R101)),ISNUMBER(SEARCH("Cannot be assessed",'Model output'!R101))),"negative","positive")</f>
        <v>negative</v>
      </c>
      <c r="X102" s="15" t="str">
        <f>IF('Model output'!S101="","",'Model output'!S101)</f>
        <v>Invades: parathyroid fibroadipose tissue</v>
      </c>
      <c r="Y102" t="str">
        <f>IF(OR('Model output'!S101="",ISNUMBER(SEARCH("Absent",'Model output'!S101)),ISNUMBER(SEARCH("Not identified",'Model output'!S101)),AND(ISNUMBER(SEARCH("No",'Model output'!S101)),NOT(ISNUMBER(SEARCH("carcinoma",'Model output'!S101)))),ISNUMBER(SEARCH("confined to the thyroid",'Model output'!S101)),ISNUMBER(SEARCH("negative",'Model output'!S101))),"negative",IF(Z102="positive","gETE", "positive"))</f>
        <v>positive</v>
      </c>
      <c r="Z102" t="str">
        <f>IF(OR('Model output'!S101="",ISNUMBER(SEARCH("Absent",'Model output'!S101)),ISNUMBER(SEARCH("Not identified",'Model output'!S101)),ISNUMBER(SEARCH("No",'Model output'!S101)),ISNUMBER(SEARCH("Minimal",'Model output'!S101)),ISNUMBER(SEARCH("negative",'Model output'!S101))),"negative",IF(OR(ISNUMBER(SEARCH("extensive",X102)),ISNUMBER(SEARCH("skeletal muscle",X102)),ISNUMBER(SEARCH("larynx",X102)),ISNUMBER(SEARCH("trachea",X102)),ISNUMBER(SEARCH("esophagus",X102)),ISNUMBER(SEARCH("recurrent laryngeal nerve",X102))),"positive","negative"))</f>
        <v>negative</v>
      </c>
      <c r="AA102" t="str">
        <f>IF('Model output'!T101="","",IF('Model output'!T101="Not mentioned", "No", "Yes"))</f>
        <v/>
      </c>
      <c r="AB102" t="str">
        <f>IF(AA102&lt;&gt;"Yes","",IF(OR('Model output'!U101="",ISNUMBER(SEARCH("Not identified",'Model output'!U101))),"",'Model output'!U101))</f>
        <v/>
      </c>
      <c r="AC102" s="1" t="str">
        <f>IF(OR('Model output'!V101="", 'Model output'!V101="No", AND(ISERROR(SEARCH("Positive",'Model output'!V101)), ISNUMBER(SEARCH("Negative",'Model output'!V101))), AND(ISNUMBER(SEARCH("Uninvolved",'Model output'!V101)),NOT(ISNUMBER(SEARCH("margins involved",'Model output'!V101)))), ISNUMBER(SEARCH("not involved",'Model output'!V101)), ISNUMBER(SEARCH("None",'Model output'!V101)), ISNUMBER(SEARCH("Free",'Model output'!V101)), ISNUMBER(SEARCH("1 mm",'Model output'!V101)), ISNUMBER(SEARCH("0.1 CM",'Model output'!V101)), ISNUMBER(SEARCH("less than 0.2 mm",'Model output'!V101)), ISNUMBER(SEARCH("less than 0.5 mm",'Model output'!V101)), ISNUMBER(SEARCH("less than 1.0 mm",'Model output'!V101)), ISNUMBER(SEARCH("noted very close",'Model output'!V101)), ISNUMBER(SEARCH("abut",'Model output'!V101)), ISNUMBER(SEARCH("not mentioned",'Model output'!V101)), ISNUMBER(SEARCH("Cannot be assessed",'Model output'!V101)), ISNUMBER(SEARCH("Lymphocyte invasion - present",'Model output'!V101)), ISNUMBER(SEARCH("capsule",'Model output'!V101))), "negative", "positive")</f>
        <v>negative</v>
      </c>
      <c r="AE102" s="28" t="str" cm="1">
        <f t="array" aca="1" ref="AE102" ca="1">IF(OR(AC102="positive",Z102="positive",AND(OR(ISNUMBER(SEARCH("Follicular carcinoma",N102)),ISNUMBER(SEARCH("Follicular thyroid carcinoma",N102))),V102="extensive"),AND(AND(ISNUMBER(J102),J102&gt;0),AND(ISNUMBER(M102),M102&gt;3)),OR(H102="positive",AH102=1)),"high",IF(OR(ISNUMBER(SEARCH("lateral",G102,1)),ISNUMBER(SEARCH("positive",Y102,1)),ISNUMBER(SEARCH("tall",O102,1)),ISNUMBER(SEARCH("hobnail",O102,1)),ISNUMBER(SEARCH("cribriform",O102,1)),ISNUMBER(SEARCH("diffuse",O102,1)),ISNUMBER(SEARCH("columnar",O102,1)),ISNUMBER(SEARCH("solid",O102,1)),ISNUMBER(SEARCH("tall",N102,1)),ISNUMBER(SEARCH("hobnail",N102,1)),ISNUMBER(SEARCH("cribriform",N102,1)),ISNUMBER(SEARCH("diffuse",N102,1)),ISNUMBER(SEARCH("columnar",N102,1)),ISNUMBER(SEARCH("solid",N102,1)),AND(ISNUMBER(SEARCH("papillary",N102,1)),S102="positive"),AND(AND(ISNUMBER(J102),J102&gt;=5),M102=""),AND(AND(ISNUMBER(J102),J102&gt;=5),AND(ISNUMBER(M102),M102&gt;=1)),AND(ISNUMBER(SERACH("papillary",N102)),OR(Y102="positive",Z102="positive"), ISNUMBER(SEARCH("BRAF",AB102)))),"intermediate","low"))</f>
        <v>intermediate</v>
      </c>
      <c r="AF102" s="29" t="str">
        <f t="shared" si="14"/>
        <v>1b</v>
      </c>
      <c r="AG102" s="29" t="str">
        <f t="shared" si="15"/>
        <v>0</v>
      </c>
      <c r="AH102" s="29" t="str">
        <f t="shared" si="23"/>
        <v>0</v>
      </c>
      <c r="AI102" s="35" t="str">
        <f t="shared" si="24"/>
        <v>I</v>
      </c>
      <c r="AJ102" s="32" t="s">
        <v>714</v>
      </c>
      <c r="AK102" s="34" t="s">
        <v>932</v>
      </c>
      <c r="AL102" s="34" t="s">
        <v>936</v>
      </c>
      <c r="AM102" s="34" t="s">
        <v>936</v>
      </c>
      <c r="AN102" s="34" t="s">
        <v>66</v>
      </c>
      <c r="AO102" s="32">
        <f t="shared" ca="1" si="16"/>
        <v>1</v>
      </c>
      <c r="AP102" s="34">
        <f t="shared" si="17"/>
        <v>1</v>
      </c>
      <c r="AQ102" s="34">
        <f t="shared" si="18"/>
        <v>1</v>
      </c>
      <c r="AR102" s="34">
        <f t="shared" si="19"/>
        <v>1</v>
      </c>
      <c r="AS102" s="35">
        <f t="shared" si="20"/>
        <v>1</v>
      </c>
    </row>
    <row r="103" spans="1:45">
      <c r="A103" t="str">
        <f>'Model output'!A102</f>
        <v>TCGA-DJ-A3V8</v>
      </c>
      <c r="B103" s="26">
        <v>28</v>
      </c>
      <c r="C103" s="1" t="str">
        <f>IF(OR(ISNUMBER(SEARCH("0",'Model output'!D102)), ISNUMBER(SEARCH("1",'Model output'!D102)), ISNUMBER(SEARCH("1a",'Model output'!D102)), ISNUMBER(SEARCH("1b",'Model output'!D102)), ISNUMBER(SEARCH("2",'Model output'!D102)), ISNUMBER(SEARCH("3",'Model output'!D102)), ISNUMBER(SEARCH("4a",'Model output'!D102)), ISNUMBER(SEARCH("4b",'Model output'!D102))), IF(ISNUMBER(SEARCH("pT",'Model output'!D102)),IF(OR(ISNUMBER(SEARCH("a",'Model output'!D102)),ISNUMBER(SEARCH("b",'Model output'!D102))),MID(SUBSTITUTE('Model output'!D102," ",""),SEARCH("pT",'Model output'!D102)+2,2),MID(SUBSTITUTE('Model output'!D102," ",""),SEARCH("pT",'Model output'!D102)+2,1)),IF(ISNUMBER(SEARCH("T",'Model output'!D102)),IF(OR(ISNUMBER(SEARCH("a",'Model output'!D102)),ISNUMBER(SEARCH("b",'Model output'!D102))),MID(SUBSTITUTE('Model output'!D102," ",""),SEARCH("T",'Model output'!D102)+1,2),MID(SUBSTITUTE('Model output'!D102," ",""),SEARCH("T",'Model output'!D102)+1,1)),SUBSTITUTE('Model output'!D102," ",""))),"")</f>
        <v/>
      </c>
      <c r="D103" s="1" t="str">
        <f>IF(ISNUMBER(SEARCH("lymph node",'Model output'!E102)),"1", IF(AND('Model output'!E102&lt;&gt;"",ISNUMBER('Model output'!E102),'Model output'!E102&gt;0),"1",IF(OR(ISNUMBER(SEARCH("0",'Model output'!E102)), ISNUMBER(SEARCH("1",'Model output'!E102)), ISNUMBER(SEARCH("1a",'Model output'!E102)), ISNUMBER(SEARCH("1b",'Model output'!E102)), ISNUMBER(SEARCH("X",'Model output'!E102))), IF(ISNUMBER(SEARCH("pN",'Model output'!E102)),IF(OR(ISNUMBER(SEARCH("a",'Model output'!E102)),ISNUMBER(SEARCH("b",'Model output'!E102))),MID(SUBSTITUTE('Model output'!E102," ",""),SEARCH("pN",'Model output'!E102)+2,2),MID(SUBSTITUTE('Model output'!E102," ",""),SEARCH("pN",'Model output'!E102)+2,1)),IF(ISNUMBER(SEARCH("N",'Model output'!E102)),IF(OR(ISNUMBER(SEARCH("a",'Model output'!E102)),ISNUMBER(SEARCH("b",'Model output'!E102))),MID(SUBSTITUTE('Model output'!E102," ",""),SEARCH("N",'Model output'!E102)+1,2),MID(SUBSTITUTE('Model output'!E102," ",""),SEARCH("N",'Model output'!E102)+1,1)),SUBSTITUTE('Model output'!E102," ",""))),"")))</f>
        <v/>
      </c>
      <c r="E103" s="1" t="str">
        <f>IF(OR(ISNUMBER(SEARCH("Not applicable",'Model output'!F102)), ISNUMBER(SEARCH("N/A",'Model output'!F102))),"0",IF(OR(ISNUMBER(SEARCH("0",'Model output'!F102)), ISNUMBER(SEARCH("1",'Model output'!F102)), ISNUMBER(SEARCH("X",'Model output'!F102))), IF(ISNUMBER(SEARCH("pM",'Model output'!F102)),MID(SUBSTITUTE('Model output'!F102," ",""),SEARCH("pM",'Model output'!F102)+2,1),IF(ISNUMBER(SEARCH("M",'Model output'!F102)),MID(SUBSTITUTE('Model output'!F102," ",""),SEARCH("M",'Model output'!F102)+1,1),SUBSTITUTE('Model output'!F102," ",""))),""))</f>
        <v/>
      </c>
      <c r="F103" t="str">
        <f t="shared" si="21"/>
        <v>positive</v>
      </c>
      <c r="G103" t="str">
        <f>IF(OR('Model output'!G102="",AND(ISNUMBER('Model output'!J102),'Model output'!J102&lt;1)),"",IF(OR(ISNUMBER(SEARCH("lateral",'Model output'!G102)),ISNUMBER(SEARCH("cervical",'Model output'!G102)),ISNUMBER(SEARCH("jugular",'Model output'!G102)),ISNUMBER(SEARCH("left neck",'Model output'!G102)),ISNUMBER(SEARCH("left anterior neck",'Model output'!G102)),ISNUMBER(SEARCH("left posterior neck",'Model output'!G102)),ISNUMBER(SEARCH("right neck",'Model output'!G102)),ISNUMBER(SEARCH("right anterior neck",'Model output'!G102)),ISNUMBER(SEARCH("right posterior neck",'Model output'!G102)),AND(ISNUMBER(SEARCH("level",'Model output'!G102)),OR(,ISNUMBER(SEARCH("II",'Model output'!G102)),ISNUMBER(SEARCH("two",'Model output'!G102)),AND(ISNUMBER(SEARCH("2",'Model output'!G102)),NOT(ISNUMBER(SEARCH("1 of 2",'Model output'!G102)))),ISNUMBER(SEARCH("III",'Model output'!G102)),AND(ISNUMBER(SEARCH("three",'Model output'!G102)),NOT(ISNUMBER(SEARCH("#3 (three)",'Model output'!G102)))),AND(ISNUMBER(SEARCH("3",'Model output'!G102)),NOT(ISNUMBER(SEARCH("#3 (three)",'Model output'!G102)))),ISNUMBER(SEARCH("IV",'Model output'!G102)),ISNUMBER(SEARCH("four",'Model output'!G102)),ISNUMBER(SEARCH("4",'Model output'!G102)),ISNUMBER(SEARCH("V ",'Model output'!G102)),ISNUMBER(SEARCH("five",'Model output'!G102)),ISNUMBER(SEARCH("5",'Model output'!G102))))), "lateral", "central"))</f>
        <v>lateral</v>
      </c>
      <c r="H103" t="str">
        <f>IF('Model output'!H102="","negative",IF(OR(ISNUMBER(SEARCH("lymph node",'Model output'!H102)),ISNUMBER(SEARCH("gland",'Model output'!H102)),ISNUMBER(SEARCH("lobe",'Model output'!H102)),ISNUMBER(SEARCH("isthmus",'Model output'!H102)),ISNUMBER(SEARCH("mediastinum",'Model output'!H102)),ISNUMBER(SEARCH("Not mentioned",'Model output'!H102)), ISNUMBER(SEARCH("Not applicable",'Model output'!H102)), ISNUMBER(SEARCH("paratracheal",'Model output'!H102)),ISNUMBER(SEARCH("fibroadipose tissue",'Model output'!H102)),ISNUMBER(SEARCH("thyroid node",'Model output'!H102)),ISNUMBER(SEARCH("skeletal muscle",'Model output'!H102)),ISNUMBER(SEARCH("right",'Model output'!H102)),ISNUMBER(SEARCH("left",'Model output'!H102)),ISNUMBER(SEARCH("Not specified",'Model output'!H102)),ISNUMBER(SEARCH("N/A",'Model output'!H102))),"negative","positive"))</f>
        <v>negative</v>
      </c>
      <c r="I103">
        <f>IF(OR('Model output'!I102="",'Model output'!I102="Not answered",'Model output'!I102="Not mentioned"),"",IF(ISNUMBER('Model output'!I102),'Model output'!I102,1))</f>
        <v>10</v>
      </c>
      <c r="J103">
        <f>IF(OR('Model output'!J102="",'Model output'!J102="Not answered",'Model output'!J102="Not mentioned"),"",IF(AND(ISNUMBER('Model output'!J102),'Model output'!J102&lt;=I103),'Model output'!J102,IF(AND(ISNUMBER('Model output'!J102), 'Model output'!J102&gt;=DATE(2024,1,1)), MIN(DAY('Model output'!J102), MONTH('Model output'!J102), YEAR('Model output'!J102)), IF(ISNUMBER(SEARCH("0/",'Model output'!J102)),0,IF(ISNUMBER(SEARCH("/",'Model output'!J102)), VALUE(LEFT('Model output'!J102, SEARCH("/",'Model output'!J102)-1)),1)))))</f>
        <v>2</v>
      </c>
      <c r="K103" t="str" cm="1">
        <f t="array" ref="K103">IF(COUNT(FIND({0,1,2,3,4,5,6,7,8,9},'Model output'!K102))&gt;0,'Model output'!K102,"")</f>
        <v>1.7cm</v>
      </c>
      <c r="L103" s="8" t="str">
        <f t="shared" si="13"/>
        <v>1.7cm</v>
      </c>
      <c r="M103" cm="1">
        <f t="array" ref="M103">IF(L103="","",IF(ISNUMBER(SEARCH("cm",L103)),MAX(VALUE(SUBSTITUTE(_xlfn.FILTERXML("&lt;t&gt;&lt;s&gt;"&amp;SUBSTITUTE(L103,",","&lt;/s&gt;&lt;s&gt;")&amp;"&lt;/s&gt;&lt;/t&gt;","//s"),"cm",""))),MAX(VALUE(SUBSTITUTE(_xlfn.FILTERXML("&lt;t&gt;&lt;s&gt;"&amp;SUBSTITUTE(L103,",","&lt;/s&gt;&lt;s&gt;")&amp;"&lt;/s&gt;&lt;/t&gt;","//s"),"mm","")))/10))</f>
        <v>1.7</v>
      </c>
      <c r="N103" t="str">
        <f>IF('Model output'!L102="","",'Model output'!L102)</f>
        <v>papillary</v>
      </c>
      <c r="O103" t="str">
        <f>IF('Model output'!M102="","",'Model output'!M102)</f>
        <v/>
      </c>
      <c r="P103" t="str">
        <f>IF('Model output'!N102="","",'Model output'!N102)</f>
        <v>2.5 cm</v>
      </c>
      <c r="Q103" t="str">
        <f t="shared" si="22"/>
        <v>2.5cm</v>
      </c>
      <c r="R103" cm="1">
        <f t="array" ref="R103">IF(Q103="","",IF(ISNUMBER(SEARCH("cm",Q103)),MAX(VALUE(SUBSTITUTE(_xlfn.FILTERXML("&lt;t&gt;&lt;s&gt;"&amp;SUBSTITUTE(Q103,",","&lt;/s&gt;&lt;s&gt;")&amp;"&lt;/s&gt;&lt;/t&gt;","//s"),"cm",""))),MAX(VALUE(SUBSTITUTE(_xlfn.FILTERXML("&lt;t&gt;&lt;s&gt;"&amp;SUBSTITUTE(Q103,",","&lt;/s&gt;&lt;s&gt;")&amp;"&lt;/s&gt;&lt;/t&gt;","//s"),"mm","")))/10))</f>
        <v>2.5</v>
      </c>
      <c r="S103" t="str">
        <f>IF(OR('Model output'!P102="",ISNUMBER(SEARCH("Not identified", 'Model output'!P102)),ISNUMBER(SEARCH("Absent",'Model output'!P102)),AND(ISNUMBER(SEARCH("No",'Model output'!P102)),NOT(ISNUMBER(SEARCH("diagnostic",'Model output'!P102)))),ISNUMBER(SEARCH("Negative",'Model output'!P102))),"negative","positive")</f>
        <v>negative</v>
      </c>
      <c r="T103">
        <f>IF('Model output'!O102="","",'Model output'!O102)</f>
        <v>1</v>
      </c>
      <c r="U103" t="str">
        <f>IF('Model output'!Q102&lt;&gt;"",'Model output'!Q102,IF('Classification result'!S103="positive",IF(ISNUMBER(SEARCH("single",'Model output'!P102)),1,IF(OR(ISNUMBER(SEARCH("&lt;4",'Model output'!P102)),ISNUMBER(SEARCH("&lt; 4",'Model output'!P102)),ISNUMBER(SEARCH("less than 4",'Model output'!P102))),"&lt;4",IF(OR(ISNUMBER(SEARCH("&gt;4",'Model output'!P102)),ISNUMBER(SEARCH("&gt; 4",'Model output'!P102)),ISNUMBER(SEARCH("4 or more",'Model output'!P102))),"&gt;4",""))), ""))</f>
        <v/>
      </c>
      <c r="V103" t="str">
        <f>IF(S103="negative","",IF(OR(ISNUMBER(SEARCH("Focal",'Model output'!P102)),'Classification result'!U103&lt;4,ISNUMBER(SEARCH("Focal",'Classification result'!U103)),ISNUMBER(SEARCH("&lt;4",'Classification result'!U103)),ISNUMBER(SEARCH("&lt; 4",'Classification result'!U103))),"minimal", IF(OR(ISNUMBER(SEARCH("Extensive",'Model output'!P102)),ISNUMBER(SEARCH("Extensive",'Classification result'!U103)),ISNUMBER(SEARCH("&gt;4",'Classification result'!U103)),ISNUMBER(SEARCH("&gt; 4",'Classification result'!U103)),ISNUMBER(SEARCH("4 or more",'Classification result'!U103))),"extensive","")))</f>
        <v/>
      </c>
      <c r="W103" t="str">
        <f>IF(OR('Model output'!R102="",ISNUMBER(SEARCH("Not identified", 'Model output'!R102)),ISNUMBER(SEARCH("Absent",'Model output'!R102)),ISNUMBER(SEARCH("No",'Model output'!R102)),ISNUMBER(SEARCH("Negative",'Model output'!R102)),ISNUMBER(SEARCH("None seen",'Model output'!R102)),ISNUMBER(SEARCH("Free",'Model output'!R102)),ISNUMBER(SEARCH("Cannot be assessed",'Model output'!R102))),"negative","positive")</f>
        <v>positive</v>
      </c>
      <c r="X103" s="15" t="str">
        <f>IF('Model output'!S102="","",'Model output'!S102)</f>
        <v>Invades: peri-thyroid fibroadipose tissue</v>
      </c>
      <c r="Y103" t="str">
        <f>IF(OR('Model output'!S102="",ISNUMBER(SEARCH("Absent",'Model output'!S102)),ISNUMBER(SEARCH("Not identified",'Model output'!S102)),AND(ISNUMBER(SEARCH("No",'Model output'!S102)),NOT(ISNUMBER(SEARCH("carcinoma",'Model output'!S102)))),ISNUMBER(SEARCH("confined to the thyroid",'Model output'!S102)),ISNUMBER(SEARCH("negative",'Model output'!S102))),"negative",IF(Z103="positive","gETE", "positive"))</f>
        <v>positive</v>
      </c>
      <c r="Z103" t="str">
        <f>IF(OR('Model output'!S102="",ISNUMBER(SEARCH("Absent",'Model output'!S102)),ISNUMBER(SEARCH("Not identified",'Model output'!S102)),ISNUMBER(SEARCH("No",'Model output'!S102)),ISNUMBER(SEARCH("Minimal",'Model output'!S102)),ISNUMBER(SEARCH("negative",'Model output'!S102))),"negative",IF(OR(ISNUMBER(SEARCH("extensive",X103)),ISNUMBER(SEARCH("skeletal muscle",X103)),ISNUMBER(SEARCH("larynx",X103)),ISNUMBER(SEARCH("trachea",X103)),ISNUMBER(SEARCH("esophagus",X103)),ISNUMBER(SEARCH("recurrent laryngeal nerve",X103))),"positive","negative"))</f>
        <v>negative</v>
      </c>
      <c r="AA103" t="str">
        <f>IF('Model output'!T102="","",IF('Model output'!T102="Not mentioned", "No", "Yes"))</f>
        <v/>
      </c>
      <c r="AB103" t="str">
        <f>IF(AA103&lt;&gt;"Yes","",IF(OR('Model output'!U102="",ISNUMBER(SEARCH("Not identified",'Model output'!U102))),"",'Model output'!U102))</f>
        <v/>
      </c>
      <c r="AC103" s="1" t="str">
        <f>IF(OR('Model output'!V102="", 'Model output'!V102="No", AND(ISERROR(SEARCH("Positive",'Model output'!V102)), ISNUMBER(SEARCH("Negative",'Model output'!V102))), AND(ISNUMBER(SEARCH("Uninvolved",'Model output'!V102)),NOT(ISNUMBER(SEARCH("margins involved",'Model output'!V102)))), ISNUMBER(SEARCH("not involved",'Model output'!V102)), ISNUMBER(SEARCH("None",'Model output'!V102)), ISNUMBER(SEARCH("Free",'Model output'!V102)), ISNUMBER(SEARCH("1 mm",'Model output'!V102)), ISNUMBER(SEARCH("0.1 CM",'Model output'!V102)), ISNUMBER(SEARCH("less than 0.2 mm",'Model output'!V102)), ISNUMBER(SEARCH("less than 0.5 mm",'Model output'!V102)), ISNUMBER(SEARCH("less than 1.0 mm",'Model output'!V102)), ISNUMBER(SEARCH("noted very close",'Model output'!V102)), ISNUMBER(SEARCH("abut",'Model output'!V102)), ISNUMBER(SEARCH("not mentioned",'Model output'!V102)), ISNUMBER(SEARCH("Cannot be assessed",'Model output'!V102)), ISNUMBER(SEARCH("Lymphocyte invasion - present",'Model output'!V102)), ISNUMBER(SEARCH("capsule",'Model output'!V102))), "negative", "positive")</f>
        <v>positive</v>
      </c>
      <c r="AE103" s="28" t="str" cm="1">
        <f t="array" ref="AE103">IF(OR(AC103="positive",Z103="positive",AND(OR(ISNUMBER(SEARCH("Follicular carcinoma",N103)),ISNUMBER(SEARCH("Follicular thyroid carcinoma",N103))),V103="extensive"),AND(AND(ISNUMBER(J103),J103&gt;0),AND(ISNUMBER(M103),M103&gt;3)),OR(H103="positive",AH103=1)),"high",IF(OR(ISNUMBER(SEARCH("lateral",G103,1)),ISNUMBER(SEARCH("positive",Y103,1)),ISNUMBER(SEARCH("tall",O103,1)),ISNUMBER(SEARCH("hobnail",O103,1)),ISNUMBER(SEARCH("cribriform",O103,1)),ISNUMBER(SEARCH("diffuse",O103,1)),ISNUMBER(SEARCH("columnar",O103,1)),ISNUMBER(SEARCH("solid",O103,1)),ISNUMBER(SEARCH("tall",N103,1)),ISNUMBER(SEARCH("hobnail",N103,1)),ISNUMBER(SEARCH("cribriform",N103,1)),ISNUMBER(SEARCH("diffuse",N103,1)),ISNUMBER(SEARCH("columnar",N103,1)),ISNUMBER(SEARCH("solid",N103,1)),AND(ISNUMBER(SEARCH("papillary",N103,1)),S103="positive"),AND(AND(ISNUMBER(J103),J103&gt;=5),M103=""),AND(AND(ISNUMBER(J103),J103&gt;=5),AND(ISNUMBER(M103),M103&gt;=1)),AND(ISNUMBER(SERACH("papillary",N103)),OR(Y103="positive",Z103="positive"), ISNUMBER(SEARCH("BRAF",AB103)))),"intermediate","low"))</f>
        <v>high</v>
      </c>
      <c r="AF103" s="29" t="str">
        <f t="shared" si="14"/>
        <v>2</v>
      </c>
      <c r="AG103" s="29" t="str">
        <f t="shared" si="15"/>
        <v>1b</v>
      </c>
      <c r="AH103" s="29" t="str">
        <f t="shared" si="23"/>
        <v>0</v>
      </c>
      <c r="AI103" s="35" t="str">
        <f t="shared" si="24"/>
        <v>I</v>
      </c>
      <c r="AJ103" s="32" t="s">
        <v>711</v>
      </c>
      <c r="AK103" s="34" t="s">
        <v>935</v>
      </c>
      <c r="AL103" s="34" t="s">
        <v>932</v>
      </c>
      <c r="AM103" s="34" t="s">
        <v>936</v>
      </c>
      <c r="AN103" s="34" t="s">
        <v>66</v>
      </c>
      <c r="AO103" s="32">
        <f t="shared" si="16"/>
        <v>1</v>
      </c>
      <c r="AP103" s="34">
        <f t="shared" si="17"/>
        <v>1</v>
      </c>
      <c r="AQ103" s="34">
        <f t="shared" si="18"/>
        <v>1</v>
      </c>
      <c r="AR103" s="34">
        <f t="shared" si="19"/>
        <v>1</v>
      </c>
      <c r="AS103" s="35">
        <f t="shared" si="20"/>
        <v>1</v>
      </c>
    </row>
    <row r="104" spans="1:45">
      <c r="A104" t="str">
        <f>'Model output'!A103</f>
        <v>TCGA-DJ-A3V9</v>
      </c>
      <c r="B104" s="26">
        <v>50</v>
      </c>
      <c r="C104" s="1" t="str">
        <f>IF(OR(ISNUMBER(SEARCH("0",'Model output'!D103)), ISNUMBER(SEARCH("1",'Model output'!D103)), ISNUMBER(SEARCH("1a",'Model output'!D103)), ISNUMBER(SEARCH("1b",'Model output'!D103)), ISNUMBER(SEARCH("2",'Model output'!D103)), ISNUMBER(SEARCH("3",'Model output'!D103)), ISNUMBER(SEARCH("4a",'Model output'!D103)), ISNUMBER(SEARCH("4b",'Model output'!D103))), IF(ISNUMBER(SEARCH("pT",'Model output'!D103)),IF(OR(ISNUMBER(SEARCH("a",'Model output'!D103)),ISNUMBER(SEARCH("b",'Model output'!D103))),MID(SUBSTITUTE('Model output'!D103," ",""),SEARCH("pT",'Model output'!D103)+2,2),MID(SUBSTITUTE('Model output'!D103," ",""),SEARCH("pT",'Model output'!D103)+2,1)),IF(ISNUMBER(SEARCH("T",'Model output'!D103)),IF(OR(ISNUMBER(SEARCH("a",'Model output'!D103)),ISNUMBER(SEARCH("b",'Model output'!D103))),MID(SUBSTITUTE('Model output'!D103," ",""),SEARCH("T",'Model output'!D103)+1,2),MID(SUBSTITUTE('Model output'!D103," ",""),SEARCH("T",'Model output'!D103)+1,1)),SUBSTITUTE('Model output'!D103," ",""))),"")</f>
        <v/>
      </c>
      <c r="D104" s="1" t="str">
        <f>IF(ISNUMBER(SEARCH("lymph node",'Model output'!E103)),"1", IF(AND('Model output'!E103&lt;&gt;"",ISNUMBER('Model output'!E103),'Model output'!E103&gt;0),"1",IF(OR(ISNUMBER(SEARCH("0",'Model output'!E103)), ISNUMBER(SEARCH("1",'Model output'!E103)), ISNUMBER(SEARCH("1a",'Model output'!E103)), ISNUMBER(SEARCH("1b",'Model output'!E103)), ISNUMBER(SEARCH("X",'Model output'!E103))), IF(ISNUMBER(SEARCH("pN",'Model output'!E103)),IF(OR(ISNUMBER(SEARCH("a",'Model output'!E103)),ISNUMBER(SEARCH("b",'Model output'!E103))),MID(SUBSTITUTE('Model output'!E103," ",""),SEARCH("pN",'Model output'!E103)+2,2),MID(SUBSTITUTE('Model output'!E103," ",""),SEARCH("pN",'Model output'!E103)+2,1)),IF(ISNUMBER(SEARCH("N",'Model output'!E103)),IF(OR(ISNUMBER(SEARCH("a",'Model output'!E103)),ISNUMBER(SEARCH("b",'Model output'!E103))),MID(SUBSTITUTE('Model output'!E103," ",""),SEARCH("N",'Model output'!E103)+1,2),MID(SUBSTITUTE('Model output'!E103," ",""),SEARCH("N",'Model output'!E103)+1,1)),SUBSTITUTE('Model output'!E103," ",""))),"")))</f>
        <v/>
      </c>
      <c r="E104" s="1" t="str">
        <f>IF(OR(ISNUMBER(SEARCH("Not applicable",'Model output'!F103)), ISNUMBER(SEARCH("N/A",'Model output'!F103))),"0",IF(OR(ISNUMBER(SEARCH("0",'Model output'!F103)), ISNUMBER(SEARCH("1",'Model output'!F103)), ISNUMBER(SEARCH("X",'Model output'!F103))), IF(ISNUMBER(SEARCH("pM",'Model output'!F103)),MID(SUBSTITUTE('Model output'!F103," ",""),SEARCH("pM",'Model output'!F103)+2,1),IF(ISNUMBER(SEARCH("M",'Model output'!F103)),MID(SUBSTITUTE('Model output'!F103," ",""),SEARCH("M",'Model output'!F103)+1,1),SUBSTITUTE('Model output'!F103," ",""))),""))</f>
        <v/>
      </c>
      <c r="F104" t="str">
        <f t="shared" si="21"/>
        <v>positive</v>
      </c>
      <c r="G104" t="str">
        <f>IF(OR('Model output'!G103="",AND(ISNUMBER('Model output'!J103),'Model output'!J103&lt;1)),"",IF(OR(ISNUMBER(SEARCH("lateral",'Model output'!G103)),ISNUMBER(SEARCH("cervical",'Model output'!G103)),ISNUMBER(SEARCH("jugular",'Model output'!G103)),ISNUMBER(SEARCH("left neck",'Model output'!G103)),ISNUMBER(SEARCH("left anterior neck",'Model output'!G103)),ISNUMBER(SEARCH("left posterior neck",'Model output'!G103)),ISNUMBER(SEARCH("right neck",'Model output'!G103)),ISNUMBER(SEARCH("right anterior neck",'Model output'!G103)),ISNUMBER(SEARCH("right posterior neck",'Model output'!G103)),AND(ISNUMBER(SEARCH("level",'Model output'!G103)),OR(,ISNUMBER(SEARCH("II",'Model output'!G103)),ISNUMBER(SEARCH("two",'Model output'!G103)),AND(ISNUMBER(SEARCH("2",'Model output'!G103)),NOT(ISNUMBER(SEARCH("1 of 2",'Model output'!G103)))),ISNUMBER(SEARCH("III",'Model output'!G103)),AND(ISNUMBER(SEARCH("three",'Model output'!G103)),NOT(ISNUMBER(SEARCH("#3 (three)",'Model output'!G103)))),AND(ISNUMBER(SEARCH("3",'Model output'!G103)),NOT(ISNUMBER(SEARCH("#3 (three)",'Model output'!G103)))),ISNUMBER(SEARCH("IV",'Model output'!G103)),ISNUMBER(SEARCH("four",'Model output'!G103)),ISNUMBER(SEARCH("4",'Model output'!G103)),ISNUMBER(SEARCH("V ",'Model output'!G103)),ISNUMBER(SEARCH("five",'Model output'!G103)),ISNUMBER(SEARCH("5",'Model output'!G103))))), "lateral", "central"))</f>
        <v/>
      </c>
      <c r="H104" t="str">
        <f>IF('Model output'!H103="","negative",IF(OR(ISNUMBER(SEARCH("lymph node",'Model output'!H103)),ISNUMBER(SEARCH("gland",'Model output'!H103)),ISNUMBER(SEARCH("lobe",'Model output'!H103)),ISNUMBER(SEARCH("isthmus",'Model output'!H103)),ISNUMBER(SEARCH("mediastinum",'Model output'!H103)),ISNUMBER(SEARCH("Not mentioned",'Model output'!H103)), ISNUMBER(SEARCH("Not applicable",'Model output'!H103)), ISNUMBER(SEARCH("paratracheal",'Model output'!H103)),ISNUMBER(SEARCH("fibroadipose tissue",'Model output'!H103)),ISNUMBER(SEARCH("thyroid node",'Model output'!H103)),ISNUMBER(SEARCH("skeletal muscle",'Model output'!H103)),ISNUMBER(SEARCH("right",'Model output'!H103)),ISNUMBER(SEARCH("left",'Model output'!H103)),ISNUMBER(SEARCH("Not specified",'Model output'!H103)),ISNUMBER(SEARCH("N/A",'Model output'!H103))),"negative","positive"))</f>
        <v>negative</v>
      </c>
      <c r="I104">
        <f>IF(OR('Model output'!I103="",'Model output'!I103="Not answered",'Model output'!I103="Not mentioned"),"",IF(ISNUMBER('Model output'!I103),'Model output'!I103,1))</f>
        <v>64</v>
      </c>
      <c r="J104">
        <f>IF(OR('Model output'!J103="",'Model output'!J103="Not answered",'Model output'!J103="Not mentioned"),"",IF(AND(ISNUMBER('Model output'!J103),'Model output'!J103&lt;=I104),'Model output'!J103,IF(AND(ISNUMBER('Model output'!J103), 'Model output'!J103&gt;=DATE(2024,1,1)), MIN(DAY('Model output'!J103), MONTH('Model output'!J103), YEAR('Model output'!J103)), IF(ISNUMBER(SEARCH("0/",'Model output'!J103)),0,IF(ISNUMBER(SEARCH("/",'Model output'!J103)), VALUE(LEFT('Model output'!J103, SEARCH("/",'Model output'!J103)-1)),1)))))</f>
        <v>13</v>
      </c>
      <c r="K104" t="str" cm="1">
        <f t="array" ref="K104">IF(COUNT(FIND({0,1,2,3,4,5,6,7,8,9},'Model output'!K103))&gt;0,'Model output'!K103,"")</f>
        <v>1.2cm</v>
      </c>
      <c r="L104" s="8" t="str">
        <f t="shared" si="13"/>
        <v>1.2cm</v>
      </c>
      <c r="M104" cm="1">
        <f t="array" ref="M104">IF(L104="","",IF(ISNUMBER(SEARCH("cm",L104)),MAX(VALUE(SUBSTITUTE(_xlfn.FILTERXML("&lt;t&gt;&lt;s&gt;"&amp;SUBSTITUTE(L104,",","&lt;/s&gt;&lt;s&gt;")&amp;"&lt;/s&gt;&lt;/t&gt;","//s"),"cm",""))),MAX(VALUE(SUBSTITUTE(_xlfn.FILTERXML("&lt;t&gt;&lt;s&gt;"&amp;SUBSTITUTE(L104,",","&lt;/s&gt;&lt;s&gt;")&amp;"&lt;/s&gt;&lt;/t&gt;","//s"),"mm","")))/10))</f>
        <v>1.2</v>
      </c>
      <c r="N104" t="str">
        <f>IF('Model output'!L103="","",'Model output'!L103)</f>
        <v>papillary</v>
      </c>
      <c r="O104" t="str">
        <f>IF('Model output'!M103="","",'Model output'!M103)</f>
        <v>Not mentioned</v>
      </c>
      <c r="P104" t="str">
        <f>IF('Model output'!N103="","",'Model output'!N103)</f>
        <v>2.3 cm</v>
      </c>
      <c r="Q104" t="str">
        <f t="shared" si="22"/>
        <v>2.3cm</v>
      </c>
      <c r="R104" cm="1">
        <f t="array" ref="R104">IF(Q104="","",IF(ISNUMBER(SEARCH("cm",Q104)),MAX(VALUE(SUBSTITUTE(_xlfn.FILTERXML("&lt;t&gt;&lt;s&gt;"&amp;SUBSTITUTE(Q104,",","&lt;/s&gt;&lt;s&gt;")&amp;"&lt;/s&gt;&lt;/t&gt;","//s"),"cm",""))),MAX(VALUE(SUBSTITUTE(_xlfn.FILTERXML("&lt;t&gt;&lt;s&gt;"&amp;SUBSTITUTE(Q104,",","&lt;/s&gt;&lt;s&gt;")&amp;"&lt;/s&gt;&lt;/t&gt;","//s"),"mm","")))/10))</f>
        <v>2.2999999999999998</v>
      </c>
      <c r="S104" t="str">
        <f>IF(OR('Model output'!P103="",ISNUMBER(SEARCH("Not identified", 'Model output'!P103)),ISNUMBER(SEARCH("Absent",'Model output'!P103)),AND(ISNUMBER(SEARCH("No",'Model output'!P103)),NOT(ISNUMBER(SEARCH("diagnostic",'Model output'!P103)))),ISNUMBER(SEARCH("Negative",'Model output'!P103))),"negative","positive")</f>
        <v>negative</v>
      </c>
      <c r="T104" t="str">
        <f>IF('Model output'!O103="","",'Model output'!O103)</f>
        <v>Multiple foci</v>
      </c>
      <c r="U104" t="str">
        <f>IF('Model output'!Q103&lt;&gt;"",'Model output'!Q103,IF('Classification result'!S104="positive",IF(ISNUMBER(SEARCH("single",'Model output'!P103)),1,IF(OR(ISNUMBER(SEARCH("&lt;4",'Model output'!P103)),ISNUMBER(SEARCH("&lt; 4",'Model output'!P103)),ISNUMBER(SEARCH("less than 4",'Model output'!P103))),"&lt;4",IF(OR(ISNUMBER(SEARCH("&gt;4",'Model output'!P103)),ISNUMBER(SEARCH("&gt; 4",'Model output'!P103)),ISNUMBER(SEARCH("4 or more",'Model output'!P103))),"&gt;4",""))), ""))</f>
        <v>Not mentioned</v>
      </c>
      <c r="V104" t="str">
        <f>IF(S104="negative","",IF(OR(ISNUMBER(SEARCH("Focal",'Model output'!P103)),'Classification result'!U104&lt;4,ISNUMBER(SEARCH("Focal",'Classification result'!U104)),ISNUMBER(SEARCH("&lt;4",'Classification result'!U104)),ISNUMBER(SEARCH("&lt; 4",'Classification result'!U104))),"minimal", IF(OR(ISNUMBER(SEARCH("Extensive",'Model output'!P103)),ISNUMBER(SEARCH("Extensive",'Classification result'!U104)),ISNUMBER(SEARCH("&gt;4",'Classification result'!U104)),ISNUMBER(SEARCH("&gt; 4",'Classification result'!U104)),ISNUMBER(SEARCH("4 or more",'Classification result'!U104))),"extensive","")))</f>
        <v/>
      </c>
      <c r="W104" t="str">
        <f>IF(OR('Model output'!R103="",ISNUMBER(SEARCH("Not identified", 'Model output'!R103)),ISNUMBER(SEARCH("Absent",'Model output'!R103)),ISNUMBER(SEARCH("No",'Model output'!R103)),ISNUMBER(SEARCH("Negative",'Model output'!R103)),ISNUMBER(SEARCH("None seen",'Model output'!R103)),ISNUMBER(SEARCH("Free",'Model output'!R103)),ISNUMBER(SEARCH("Cannot be assessed",'Model output'!R103))),"negative","positive")</f>
        <v>positive</v>
      </c>
      <c r="X104" s="15" t="str">
        <f>IF('Model output'!S103="","",'Model output'!S103)</f>
        <v>Not identified</v>
      </c>
      <c r="Y104" t="str">
        <f>IF(OR('Model output'!S103="",ISNUMBER(SEARCH("Absent",'Model output'!S103)),ISNUMBER(SEARCH("Not identified",'Model output'!S103)),AND(ISNUMBER(SEARCH("No",'Model output'!S103)),NOT(ISNUMBER(SEARCH("carcinoma",'Model output'!S103)))),ISNUMBER(SEARCH("confined to the thyroid",'Model output'!S103)),ISNUMBER(SEARCH("negative",'Model output'!S103))),"negative",IF(Z104="positive","gETE", "positive"))</f>
        <v>negative</v>
      </c>
      <c r="Z104" t="str">
        <f>IF(OR('Model output'!S103="",ISNUMBER(SEARCH("Absent",'Model output'!S103)),ISNUMBER(SEARCH("Not identified",'Model output'!S103)),ISNUMBER(SEARCH("No",'Model output'!S103)),ISNUMBER(SEARCH("Minimal",'Model output'!S103)),ISNUMBER(SEARCH("negative",'Model output'!S103))),"negative",IF(OR(ISNUMBER(SEARCH("extensive",X104)),ISNUMBER(SEARCH("skeletal muscle",X104)),ISNUMBER(SEARCH("larynx",X104)),ISNUMBER(SEARCH("trachea",X104)),ISNUMBER(SEARCH("esophagus",X104)),ISNUMBER(SEARCH("recurrent laryngeal nerve",X104))),"positive","negative"))</f>
        <v>negative</v>
      </c>
      <c r="AA104" t="str">
        <f>IF('Model output'!T103="","",IF('Model output'!T103="Not mentioned", "No", "Yes"))</f>
        <v/>
      </c>
      <c r="AB104" t="str">
        <f>IF(AA104&lt;&gt;"Yes","",IF(OR('Model output'!U103="",ISNUMBER(SEARCH("Not identified",'Model output'!U103))),"",'Model output'!U103))</f>
        <v/>
      </c>
      <c r="AC104" s="1" t="str">
        <f>IF(OR('Model output'!V103="", 'Model output'!V103="No", AND(ISERROR(SEARCH("Positive",'Model output'!V103)), ISNUMBER(SEARCH("Negative",'Model output'!V103))), AND(ISNUMBER(SEARCH("Uninvolved",'Model output'!V103)),NOT(ISNUMBER(SEARCH("margins involved",'Model output'!V103)))), ISNUMBER(SEARCH("not involved",'Model output'!V103)), ISNUMBER(SEARCH("None",'Model output'!V103)), ISNUMBER(SEARCH("Free",'Model output'!V103)), ISNUMBER(SEARCH("1 mm",'Model output'!V103)), ISNUMBER(SEARCH("0.1 CM",'Model output'!V103)), ISNUMBER(SEARCH("less than 0.2 mm",'Model output'!V103)), ISNUMBER(SEARCH("less than 0.5 mm",'Model output'!V103)), ISNUMBER(SEARCH("less than 1.0 mm",'Model output'!V103)), ISNUMBER(SEARCH("noted very close",'Model output'!V103)), ISNUMBER(SEARCH("abut",'Model output'!V103)), ISNUMBER(SEARCH("not mentioned",'Model output'!V103)), ISNUMBER(SEARCH("Cannot be assessed",'Model output'!V103)), ISNUMBER(SEARCH("Lymphocyte invasion - present",'Model output'!V103)), ISNUMBER(SEARCH("capsule",'Model output'!V103))), "negative", "positive")</f>
        <v>negative</v>
      </c>
      <c r="AE104" s="28" t="str" cm="1">
        <f t="array" aca="1" ref="AE104" ca="1">IF(OR(AC104="positive",Z104="positive",AND(OR(ISNUMBER(SEARCH("Follicular carcinoma",N104)),ISNUMBER(SEARCH("Follicular thyroid carcinoma",N104))),V104="extensive"),AND(AND(ISNUMBER(J104),J104&gt;0),AND(ISNUMBER(M104),M104&gt;3)),OR(H104="positive",AH104=1)),"high",IF(OR(ISNUMBER(SEARCH("lateral",G104,1)),ISNUMBER(SEARCH("positive",Y104,1)),ISNUMBER(SEARCH("tall",O104,1)),ISNUMBER(SEARCH("hobnail",O104,1)),ISNUMBER(SEARCH("cribriform",O104,1)),ISNUMBER(SEARCH("diffuse",O104,1)),ISNUMBER(SEARCH("columnar",O104,1)),ISNUMBER(SEARCH("solid",O104,1)),ISNUMBER(SEARCH("tall",N104,1)),ISNUMBER(SEARCH("hobnail",N104,1)),ISNUMBER(SEARCH("cribriform",N104,1)),ISNUMBER(SEARCH("diffuse",N104,1)),ISNUMBER(SEARCH("columnar",N104,1)),ISNUMBER(SEARCH("solid",N104,1)),AND(ISNUMBER(SEARCH("papillary",N104,1)),S104="positive"),AND(AND(ISNUMBER(J104),J104&gt;=5),M104=""),AND(AND(ISNUMBER(J104),J104&gt;=5),AND(ISNUMBER(M104),M104&gt;=1)),AND(ISNUMBER(SERACH("papillary",N104)),OR(Y104="positive",Z104="positive"), ISNUMBER(SEARCH("BRAF",AB104)))),"intermediate","low"))</f>
        <v>intermediate</v>
      </c>
      <c r="AF104" s="29" t="str">
        <f t="shared" si="14"/>
        <v>2</v>
      </c>
      <c r="AG104" s="29" t="str">
        <f t="shared" si="15"/>
        <v>1a</v>
      </c>
      <c r="AH104" s="29" t="str">
        <f t="shared" si="23"/>
        <v>0</v>
      </c>
      <c r="AI104" s="35" t="str">
        <f t="shared" si="24"/>
        <v>I</v>
      </c>
      <c r="AJ104" s="32" t="s">
        <v>714</v>
      </c>
      <c r="AK104" s="34" t="s">
        <v>935</v>
      </c>
      <c r="AL104" s="34" t="s">
        <v>932</v>
      </c>
      <c r="AM104" s="34" t="s">
        <v>936</v>
      </c>
      <c r="AN104" s="34" t="s">
        <v>66</v>
      </c>
      <c r="AO104" s="32">
        <f t="shared" ca="1" si="16"/>
        <v>1</v>
      </c>
      <c r="AP104" s="34">
        <f t="shared" si="17"/>
        <v>1</v>
      </c>
      <c r="AQ104" s="34">
        <f t="shared" si="18"/>
        <v>0</v>
      </c>
      <c r="AR104" s="34">
        <f t="shared" si="19"/>
        <v>1</v>
      </c>
      <c r="AS104" s="35">
        <f t="shared" si="20"/>
        <v>1</v>
      </c>
    </row>
    <row r="105" spans="1:45">
      <c r="A105" t="str">
        <f>'Model output'!A104</f>
        <v>TCGA-DJ-A3VB</v>
      </c>
      <c r="B105" s="26">
        <v>52</v>
      </c>
      <c r="C105" s="1" t="str">
        <f>IF(OR(ISNUMBER(SEARCH("0",'Model output'!D104)), ISNUMBER(SEARCH("1",'Model output'!D104)), ISNUMBER(SEARCH("1a",'Model output'!D104)), ISNUMBER(SEARCH("1b",'Model output'!D104)), ISNUMBER(SEARCH("2",'Model output'!D104)), ISNUMBER(SEARCH("3",'Model output'!D104)), ISNUMBER(SEARCH("4a",'Model output'!D104)), ISNUMBER(SEARCH("4b",'Model output'!D104))), IF(ISNUMBER(SEARCH("pT",'Model output'!D104)),IF(OR(ISNUMBER(SEARCH("a",'Model output'!D104)),ISNUMBER(SEARCH("b",'Model output'!D104))),MID(SUBSTITUTE('Model output'!D104," ",""),SEARCH("pT",'Model output'!D104)+2,2),MID(SUBSTITUTE('Model output'!D104," ",""),SEARCH("pT",'Model output'!D104)+2,1)),IF(ISNUMBER(SEARCH("T",'Model output'!D104)),IF(OR(ISNUMBER(SEARCH("a",'Model output'!D104)),ISNUMBER(SEARCH("b",'Model output'!D104))),MID(SUBSTITUTE('Model output'!D104," ",""),SEARCH("T",'Model output'!D104)+1,2),MID(SUBSTITUTE('Model output'!D104," ",""),SEARCH("T",'Model output'!D104)+1,1)),SUBSTITUTE('Model output'!D104," ",""))),"")</f>
        <v>3</v>
      </c>
      <c r="D105" s="1" t="str">
        <f>IF(ISNUMBER(SEARCH("lymph node",'Model output'!E104)),"1", IF(AND('Model output'!E104&lt;&gt;"",ISNUMBER('Model output'!E104),'Model output'!E104&gt;0),"1",IF(OR(ISNUMBER(SEARCH("0",'Model output'!E104)), ISNUMBER(SEARCH("1",'Model output'!E104)), ISNUMBER(SEARCH("1a",'Model output'!E104)), ISNUMBER(SEARCH("1b",'Model output'!E104)), ISNUMBER(SEARCH("X",'Model output'!E104))), IF(ISNUMBER(SEARCH("pN",'Model output'!E104)),IF(OR(ISNUMBER(SEARCH("a",'Model output'!E104)),ISNUMBER(SEARCH("b",'Model output'!E104))),MID(SUBSTITUTE('Model output'!E104," ",""),SEARCH("pN",'Model output'!E104)+2,2),MID(SUBSTITUTE('Model output'!E104," ",""),SEARCH("pN",'Model output'!E104)+2,1)),IF(ISNUMBER(SEARCH("N",'Model output'!E104)),IF(OR(ISNUMBER(SEARCH("a",'Model output'!E104)),ISNUMBER(SEARCH("b",'Model output'!E104))),MID(SUBSTITUTE('Model output'!E104," ",""),SEARCH("N",'Model output'!E104)+1,2),MID(SUBSTITUTE('Model output'!E104," ",""),SEARCH("N",'Model output'!E104)+1,1)),SUBSTITUTE('Model output'!E104," ",""))),"")))</f>
        <v>1</v>
      </c>
      <c r="E105" s="1" t="str">
        <f>IF(OR(ISNUMBER(SEARCH("Not applicable",'Model output'!F104)), ISNUMBER(SEARCH("N/A",'Model output'!F104))),"0",IF(OR(ISNUMBER(SEARCH("0",'Model output'!F104)), ISNUMBER(SEARCH("1",'Model output'!F104)), ISNUMBER(SEARCH("X",'Model output'!F104))), IF(ISNUMBER(SEARCH("pM",'Model output'!F104)),MID(SUBSTITUTE('Model output'!F104," ",""),SEARCH("pM",'Model output'!F104)+2,1),IF(ISNUMBER(SEARCH("M",'Model output'!F104)),MID(SUBSTITUTE('Model output'!F104," ",""),SEARCH("M",'Model output'!F104)+1,1),SUBSTITUTE('Model output'!F104," ",""))),""))</f>
        <v/>
      </c>
      <c r="F105" t="str">
        <f t="shared" si="21"/>
        <v>positive</v>
      </c>
      <c r="G105" t="str">
        <f>IF(OR('Model output'!G104="",AND(ISNUMBER('Model output'!J104),'Model output'!J104&lt;1)),"",IF(OR(ISNUMBER(SEARCH("lateral",'Model output'!G104)),ISNUMBER(SEARCH("cervical",'Model output'!G104)),ISNUMBER(SEARCH("jugular",'Model output'!G104)),ISNUMBER(SEARCH("left neck",'Model output'!G104)),ISNUMBER(SEARCH("left anterior neck",'Model output'!G104)),ISNUMBER(SEARCH("left posterior neck",'Model output'!G104)),ISNUMBER(SEARCH("right neck",'Model output'!G104)),ISNUMBER(SEARCH("right anterior neck",'Model output'!G104)),ISNUMBER(SEARCH("right posterior neck",'Model output'!G104)),AND(ISNUMBER(SEARCH("level",'Model output'!G104)),OR(,ISNUMBER(SEARCH("II",'Model output'!G104)),ISNUMBER(SEARCH("two",'Model output'!G104)),AND(ISNUMBER(SEARCH("2",'Model output'!G104)),NOT(ISNUMBER(SEARCH("1 of 2",'Model output'!G104)))),ISNUMBER(SEARCH("III",'Model output'!G104)),AND(ISNUMBER(SEARCH("three",'Model output'!G104)),NOT(ISNUMBER(SEARCH("#3 (three)",'Model output'!G104)))),AND(ISNUMBER(SEARCH("3",'Model output'!G104)),NOT(ISNUMBER(SEARCH("#3 (three)",'Model output'!G104)))),ISNUMBER(SEARCH("IV",'Model output'!G104)),ISNUMBER(SEARCH("four",'Model output'!G104)),ISNUMBER(SEARCH("4",'Model output'!G104)),ISNUMBER(SEARCH("V ",'Model output'!G104)),ISNUMBER(SEARCH("five",'Model output'!G104)),ISNUMBER(SEARCH("5",'Model output'!G104))))), "lateral", "central"))</f>
        <v>central</v>
      </c>
      <c r="H105" t="str">
        <f>IF('Model output'!H104="","negative",IF(OR(ISNUMBER(SEARCH("lymph node",'Model output'!H104)),ISNUMBER(SEARCH("gland",'Model output'!H104)),ISNUMBER(SEARCH("lobe",'Model output'!H104)),ISNUMBER(SEARCH("isthmus",'Model output'!H104)),ISNUMBER(SEARCH("mediastinum",'Model output'!H104)),ISNUMBER(SEARCH("Not mentioned",'Model output'!H104)), ISNUMBER(SEARCH("Not applicable",'Model output'!H104)), ISNUMBER(SEARCH("paratracheal",'Model output'!H104)),ISNUMBER(SEARCH("fibroadipose tissue",'Model output'!H104)),ISNUMBER(SEARCH("thyroid node",'Model output'!H104)),ISNUMBER(SEARCH("skeletal muscle",'Model output'!H104)),ISNUMBER(SEARCH("right",'Model output'!H104)),ISNUMBER(SEARCH("left",'Model output'!H104)),ISNUMBER(SEARCH("Not specified",'Model output'!H104)),ISNUMBER(SEARCH("N/A",'Model output'!H104))),"negative","positive"))</f>
        <v>negative</v>
      </c>
      <c r="I105">
        <f>IF(OR('Model output'!I104="",'Model output'!I104="Not answered",'Model output'!I104="Not mentioned"),"",IF(ISNUMBER('Model output'!I104),'Model output'!I104,1))</f>
        <v>1</v>
      </c>
      <c r="J105">
        <f>IF(OR('Model output'!J104="",'Model output'!J104="Not answered",'Model output'!J104="Not mentioned"),"",IF(AND(ISNUMBER('Model output'!J104),'Model output'!J104&lt;=I105),'Model output'!J104,IF(AND(ISNUMBER('Model output'!J104), 'Model output'!J104&gt;=DATE(2024,1,1)), MIN(DAY('Model output'!J104), MONTH('Model output'!J104), YEAR('Model output'!J104)), IF(ISNUMBER(SEARCH("0/",'Model output'!J104)),0,IF(ISNUMBER(SEARCH("/",'Model output'!J104)), VALUE(LEFT('Model output'!J104, SEARCH("/",'Model output'!J104)-1)),1)))))</f>
        <v>1</v>
      </c>
      <c r="K105" t="str" cm="1">
        <f t="array" ref="K105">IF(COUNT(FIND({0,1,2,3,4,5,6,7,8,9},'Model output'!K104))&gt;0,'Model output'!K104,"")</f>
        <v>0.5cm</v>
      </c>
      <c r="L105" s="8" t="str">
        <f t="shared" si="13"/>
        <v>0.5cm</v>
      </c>
      <c r="M105" cm="1">
        <f t="array" ref="M105">IF(L105="","",IF(ISNUMBER(SEARCH("cm",L105)),MAX(VALUE(SUBSTITUTE(_xlfn.FILTERXML("&lt;t&gt;&lt;s&gt;"&amp;SUBSTITUTE(L105,",","&lt;/s&gt;&lt;s&gt;")&amp;"&lt;/s&gt;&lt;/t&gt;","//s"),"cm",""))),MAX(VALUE(SUBSTITUTE(_xlfn.FILTERXML("&lt;t&gt;&lt;s&gt;"&amp;SUBSTITUTE(L105,",","&lt;/s&gt;&lt;s&gt;")&amp;"&lt;/s&gt;&lt;/t&gt;","//s"),"mm","")))/10))</f>
        <v>0.5</v>
      </c>
      <c r="N105" t="str">
        <f>IF('Model output'!L104="","",'Model output'!L104)</f>
        <v>Papillary</v>
      </c>
      <c r="O105" t="str">
        <f>IF('Model output'!M104="","",'Model output'!M104)</f>
        <v>Tall cell variant</v>
      </c>
      <c r="P105" t="str">
        <f>IF('Model output'!N104="","",'Model output'!N104)</f>
        <v>5.2 cm</v>
      </c>
      <c r="Q105" t="str">
        <f t="shared" si="22"/>
        <v>5.2cm</v>
      </c>
      <c r="R105" cm="1">
        <f t="array" ref="R105">IF(Q105="","",IF(ISNUMBER(SEARCH("cm",Q105)),MAX(VALUE(SUBSTITUTE(_xlfn.FILTERXML("&lt;t&gt;&lt;s&gt;"&amp;SUBSTITUTE(Q105,",","&lt;/s&gt;&lt;s&gt;")&amp;"&lt;/s&gt;&lt;/t&gt;","//s"),"cm",""))),MAX(VALUE(SUBSTITUTE(_xlfn.FILTERXML("&lt;t&gt;&lt;s&gt;"&amp;SUBSTITUTE(Q105,",","&lt;/s&gt;&lt;s&gt;")&amp;"&lt;/s&gt;&lt;/t&gt;","//s"),"mm","")))/10))</f>
        <v>5.2</v>
      </c>
      <c r="S105" t="str">
        <f>IF(OR('Model output'!P104="",ISNUMBER(SEARCH("Not identified", 'Model output'!P104)),ISNUMBER(SEARCH("Absent",'Model output'!P104)),AND(ISNUMBER(SEARCH("No",'Model output'!P104)),NOT(ISNUMBER(SEARCH("diagnostic",'Model output'!P104)))),ISNUMBER(SEARCH("Negative",'Model output'!P104))),"negative","positive")</f>
        <v>negative</v>
      </c>
      <c r="T105">
        <f>IF('Model output'!O104="","",'Model output'!O104)</f>
        <v>3</v>
      </c>
      <c r="U105" t="str">
        <f>IF('Model output'!Q104&lt;&gt;"",'Model output'!Q104,IF('Classification result'!S105="positive",IF(ISNUMBER(SEARCH("single",'Model output'!P104)),1,IF(OR(ISNUMBER(SEARCH("&lt;4",'Model output'!P104)),ISNUMBER(SEARCH("&lt; 4",'Model output'!P104)),ISNUMBER(SEARCH("less than 4",'Model output'!P104))),"&lt;4",IF(OR(ISNUMBER(SEARCH("&gt;4",'Model output'!P104)),ISNUMBER(SEARCH("&gt; 4",'Model output'!P104)),ISNUMBER(SEARCH("4 or more",'Model output'!P104))),"&gt;4",""))), ""))</f>
        <v/>
      </c>
      <c r="V105" t="str">
        <f>IF(S105="negative","",IF(OR(ISNUMBER(SEARCH("Focal",'Model output'!P104)),'Classification result'!U105&lt;4,ISNUMBER(SEARCH("Focal",'Classification result'!U105)),ISNUMBER(SEARCH("&lt;4",'Classification result'!U105)),ISNUMBER(SEARCH("&lt; 4",'Classification result'!U105))),"minimal", IF(OR(ISNUMBER(SEARCH("Extensive",'Model output'!P104)),ISNUMBER(SEARCH("Extensive",'Classification result'!U105)),ISNUMBER(SEARCH("&gt;4",'Classification result'!U105)),ISNUMBER(SEARCH("&gt; 4",'Classification result'!U105)),ISNUMBER(SEARCH("4 or more",'Classification result'!U105))),"extensive","")))</f>
        <v/>
      </c>
      <c r="W105" t="str">
        <f>IF(OR('Model output'!R104="",ISNUMBER(SEARCH("Not identified", 'Model output'!R104)),ISNUMBER(SEARCH("Absent",'Model output'!R104)),ISNUMBER(SEARCH("No",'Model output'!R104)),ISNUMBER(SEARCH("Negative",'Model output'!R104)),ISNUMBER(SEARCH("None seen",'Model output'!R104)),ISNUMBER(SEARCH("Free",'Model output'!R104)),ISNUMBER(SEARCH("Cannot be assessed",'Model output'!R104))),"negative","positive")</f>
        <v>positive</v>
      </c>
      <c r="X105" s="15" t="str">
        <f>IF('Model output'!S104="","",'Model output'!S104)</f>
        <v>Invades:peri-thyroid fibroadipose tissue</v>
      </c>
      <c r="Y105" t="str">
        <f>IF(OR('Model output'!S104="",ISNUMBER(SEARCH("Absent",'Model output'!S104)),ISNUMBER(SEARCH("Not identified",'Model output'!S104)),AND(ISNUMBER(SEARCH("No",'Model output'!S104)),NOT(ISNUMBER(SEARCH("carcinoma",'Model output'!S104)))),ISNUMBER(SEARCH("confined to the thyroid",'Model output'!S104)),ISNUMBER(SEARCH("negative",'Model output'!S104))),"negative",IF(Z105="positive","gETE", "positive"))</f>
        <v>positive</v>
      </c>
      <c r="Z105" t="str">
        <f>IF(OR('Model output'!S104="",ISNUMBER(SEARCH("Absent",'Model output'!S104)),ISNUMBER(SEARCH("Not identified",'Model output'!S104)),ISNUMBER(SEARCH("No",'Model output'!S104)),ISNUMBER(SEARCH("Minimal",'Model output'!S104)),ISNUMBER(SEARCH("negative",'Model output'!S104))),"negative",IF(OR(ISNUMBER(SEARCH("extensive",X105)),ISNUMBER(SEARCH("skeletal muscle",X105)),ISNUMBER(SEARCH("larynx",X105)),ISNUMBER(SEARCH("trachea",X105)),ISNUMBER(SEARCH("esophagus",X105)),ISNUMBER(SEARCH("recurrent laryngeal nerve",X105))),"positive","negative"))</f>
        <v>negative</v>
      </c>
      <c r="AA105" t="str">
        <f>IF('Model output'!T104="","",IF('Model output'!T104="Not mentioned", "No", "Yes"))</f>
        <v/>
      </c>
      <c r="AB105" t="str">
        <f>IF(AA105&lt;&gt;"Yes","",IF(OR('Model output'!U104="",ISNUMBER(SEARCH("Not identified",'Model output'!U104))),"",'Model output'!U104))</f>
        <v/>
      </c>
      <c r="AC105" s="1" t="str">
        <f>IF(OR('Model output'!V104="", 'Model output'!V104="No", AND(ISERROR(SEARCH("Positive",'Model output'!V104)), ISNUMBER(SEARCH("Negative",'Model output'!V104))), AND(ISNUMBER(SEARCH("Uninvolved",'Model output'!V104)),NOT(ISNUMBER(SEARCH("margins involved",'Model output'!V104)))), ISNUMBER(SEARCH("not involved",'Model output'!V104)), ISNUMBER(SEARCH("None",'Model output'!V104)), ISNUMBER(SEARCH("Free",'Model output'!V104)), ISNUMBER(SEARCH("1 mm",'Model output'!V104)), ISNUMBER(SEARCH("0.1 CM",'Model output'!V104)), ISNUMBER(SEARCH("less than 0.2 mm",'Model output'!V104)), ISNUMBER(SEARCH("less than 0.5 mm",'Model output'!V104)), ISNUMBER(SEARCH("less than 1.0 mm",'Model output'!V104)), ISNUMBER(SEARCH("noted very close",'Model output'!V104)), ISNUMBER(SEARCH("abut",'Model output'!V104)), ISNUMBER(SEARCH("not mentioned",'Model output'!V104)), ISNUMBER(SEARCH("Cannot be assessed",'Model output'!V104)), ISNUMBER(SEARCH("Lymphocyte invasion - present",'Model output'!V104)), ISNUMBER(SEARCH("capsule",'Model output'!V104))), "negative", "positive")</f>
        <v>negative</v>
      </c>
      <c r="AE105" s="28" t="str" cm="1">
        <f t="array" aca="1" ref="AE105" ca="1">IF(OR(AC105="positive",Z105="positive",AND(OR(ISNUMBER(SEARCH("Follicular carcinoma",N105)),ISNUMBER(SEARCH("Follicular thyroid carcinoma",N105))),V105="extensive"),AND(AND(ISNUMBER(J105),J105&gt;0),AND(ISNUMBER(M105),M105&gt;3)),OR(H105="positive",AH105=1)),"high",IF(OR(ISNUMBER(SEARCH("lateral",G105,1)),ISNUMBER(SEARCH("positive",Y105,1)),ISNUMBER(SEARCH("tall",O105,1)),ISNUMBER(SEARCH("hobnail",O105,1)),ISNUMBER(SEARCH("cribriform",O105,1)),ISNUMBER(SEARCH("diffuse",O105,1)),ISNUMBER(SEARCH("columnar",O105,1)),ISNUMBER(SEARCH("solid",O105,1)),ISNUMBER(SEARCH("tall",N105,1)),ISNUMBER(SEARCH("hobnail",N105,1)),ISNUMBER(SEARCH("cribriform",N105,1)),ISNUMBER(SEARCH("diffuse",N105,1)),ISNUMBER(SEARCH("columnar",N105,1)),ISNUMBER(SEARCH("solid",N105,1)),AND(ISNUMBER(SEARCH("papillary",N105,1)),S105="positive"),AND(AND(ISNUMBER(J105),J105&gt;=5),M105=""),AND(AND(ISNUMBER(J105),J105&gt;=5),AND(ISNUMBER(M105),M105&gt;=1)),AND(ISNUMBER(SERACH("papillary",N105)),OR(Y105="positive",Z105="positive"), ISNUMBER(SEARCH("BRAF",AB105)))),"intermediate","low"))</f>
        <v>intermediate</v>
      </c>
      <c r="AF105" s="29" t="str">
        <f t="shared" si="14"/>
        <v>3a</v>
      </c>
      <c r="AG105" s="29" t="str">
        <f t="shared" si="15"/>
        <v>1a</v>
      </c>
      <c r="AH105" s="29" t="str">
        <f t="shared" si="23"/>
        <v>0</v>
      </c>
      <c r="AI105" s="35" t="str">
        <f t="shared" si="24"/>
        <v>I</v>
      </c>
      <c r="AJ105" s="32" t="s">
        <v>714</v>
      </c>
      <c r="AK105" s="34" t="s">
        <v>937</v>
      </c>
      <c r="AL105" s="34" t="s">
        <v>617</v>
      </c>
      <c r="AM105" s="34" t="s">
        <v>936</v>
      </c>
      <c r="AN105" s="34" t="s">
        <v>66</v>
      </c>
      <c r="AO105" s="32">
        <f t="shared" ca="1" si="16"/>
        <v>1</v>
      </c>
      <c r="AP105" s="34">
        <f t="shared" si="17"/>
        <v>1</v>
      </c>
      <c r="AQ105" s="34">
        <f t="shared" si="18"/>
        <v>1</v>
      </c>
      <c r="AR105" s="34">
        <f t="shared" si="19"/>
        <v>1</v>
      </c>
      <c r="AS105" s="35">
        <f t="shared" si="20"/>
        <v>1</v>
      </c>
    </row>
    <row r="106" spans="1:45">
      <c r="A106" t="str">
        <f>'Model output'!A105</f>
        <v>TCGA-DJ-A3VD</v>
      </c>
      <c r="B106" s="26">
        <v>32</v>
      </c>
      <c r="C106" s="1" t="str">
        <f>IF(OR(ISNUMBER(SEARCH("0",'Model output'!D105)), ISNUMBER(SEARCH("1",'Model output'!D105)), ISNUMBER(SEARCH("1a",'Model output'!D105)), ISNUMBER(SEARCH("1b",'Model output'!D105)), ISNUMBER(SEARCH("2",'Model output'!D105)), ISNUMBER(SEARCH("3",'Model output'!D105)), ISNUMBER(SEARCH("4a",'Model output'!D105)), ISNUMBER(SEARCH("4b",'Model output'!D105))), IF(ISNUMBER(SEARCH("pT",'Model output'!D105)),IF(OR(ISNUMBER(SEARCH("a",'Model output'!D105)),ISNUMBER(SEARCH("b",'Model output'!D105))),MID(SUBSTITUTE('Model output'!D105," ",""),SEARCH("pT",'Model output'!D105)+2,2),MID(SUBSTITUTE('Model output'!D105," ",""),SEARCH("pT",'Model output'!D105)+2,1)),IF(ISNUMBER(SEARCH("T",'Model output'!D105)),IF(OR(ISNUMBER(SEARCH("a",'Model output'!D105)),ISNUMBER(SEARCH("b",'Model output'!D105))),MID(SUBSTITUTE('Model output'!D105," ",""),SEARCH("T",'Model output'!D105)+1,2),MID(SUBSTITUTE('Model output'!D105," ",""),SEARCH("T",'Model output'!D105)+1,1)),SUBSTITUTE('Model output'!D105," ",""))),"")</f>
        <v>1</v>
      </c>
      <c r="D106" s="1" t="str">
        <f>IF(ISNUMBER(SEARCH("lymph node",'Model output'!E105)),"1", IF(AND('Model output'!E105&lt;&gt;"",ISNUMBER('Model output'!E105),'Model output'!E105&gt;0),"1",IF(OR(ISNUMBER(SEARCH("0",'Model output'!E105)), ISNUMBER(SEARCH("1",'Model output'!E105)), ISNUMBER(SEARCH("1a",'Model output'!E105)), ISNUMBER(SEARCH("1b",'Model output'!E105)), ISNUMBER(SEARCH("X",'Model output'!E105))), IF(ISNUMBER(SEARCH("pN",'Model output'!E105)),IF(OR(ISNUMBER(SEARCH("a",'Model output'!E105)),ISNUMBER(SEARCH("b",'Model output'!E105))),MID(SUBSTITUTE('Model output'!E105," ",""),SEARCH("pN",'Model output'!E105)+2,2),MID(SUBSTITUTE('Model output'!E105," ",""),SEARCH("pN",'Model output'!E105)+2,1)),IF(ISNUMBER(SEARCH("N",'Model output'!E105)),IF(OR(ISNUMBER(SEARCH("a",'Model output'!E105)),ISNUMBER(SEARCH("b",'Model output'!E105))),MID(SUBSTITUTE('Model output'!E105," ",""),SEARCH("N",'Model output'!E105)+1,2),MID(SUBSTITUTE('Model output'!E105," ",""),SEARCH("N",'Model output'!E105)+1,1)),SUBSTITUTE('Model output'!E105," ",""))),"")))</f>
        <v/>
      </c>
      <c r="E106" s="1" t="str">
        <f>IF(OR(ISNUMBER(SEARCH("Not applicable",'Model output'!F105)), ISNUMBER(SEARCH("N/A",'Model output'!F105))),"0",IF(OR(ISNUMBER(SEARCH("0",'Model output'!F105)), ISNUMBER(SEARCH("1",'Model output'!F105)), ISNUMBER(SEARCH("X",'Model output'!F105))), IF(ISNUMBER(SEARCH("pM",'Model output'!F105)),MID(SUBSTITUTE('Model output'!F105," ",""),SEARCH("pM",'Model output'!F105)+2,1),IF(ISNUMBER(SEARCH("M",'Model output'!F105)),MID(SUBSTITUTE('Model output'!F105," ",""),SEARCH("M",'Model output'!F105)+1,1),SUBSTITUTE('Model output'!F105," ",""))),""))</f>
        <v/>
      </c>
      <c r="F106" t="str">
        <f t="shared" si="21"/>
        <v>positive</v>
      </c>
      <c r="G106" t="str">
        <f>IF(OR('Model output'!G105="",AND(ISNUMBER('Model output'!J105),'Model output'!J105&lt;1)),"",IF(OR(ISNUMBER(SEARCH("lateral",'Model output'!G105)),ISNUMBER(SEARCH("cervical",'Model output'!G105)),ISNUMBER(SEARCH("jugular",'Model output'!G105)),ISNUMBER(SEARCH("left neck",'Model output'!G105)),ISNUMBER(SEARCH("left anterior neck",'Model output'!G105)),ISNUMBER(SEARCH("left posterior neck",'Model output'!G105)),ISNUMBER(SEARCH("right neck",'Model output'!G105)),ISNUMBER(SEARCH("right anterior neck",'Model output'!G105)),ISNUMBER(SEARCH("right posterior neck",'Model output'!G105)),AND(ISNUMBER(SEARCH("level",'Model output'!G105)),OR(,ISNUMBER(SEARCH("II",'Model output'!G105)),ISNUMBER(SEARCH("two",'Model output'!G105)),AND(ISNUMBER(SEARCH("2",'Model output'!G105)),NOT(ISNUMBER(SEARCH("1 of 2",'Model output'!G105)))),ISNUMBER(SEARCH("III",'Model output'!G105)),AND(ISNUMBER(SEARCH("three",'Model output'!G105)),NOT(ISNUMBER(SEARCH("#3 (three)",'Model output'!G105)))),AND(ISNUMBER(SEARCH("3",'Model output'!G105)),NOT(ISNUMBER(SEARCH("#3 (three)",'Model output'!G105)))),ISNUMBER(SEARCH("IV",'Model output'!G105)),ISNUMBER(SEARCH("four",'Model output'!G105)),ISNUMBER(SEARCH("4",'Model output'!G105)),ISNUMBER(SEARCH("V ",'Model output'!G105)),ISNUMBER(SEARCH("five",'Model output'!G105)),ISNUMBER(SEARCH("5",'Model output'!G105))))), "lateral", "central"))</f>
        <v>central</v>
      </c>
      <c r="H106" t="str">
        <f>IF('Model output'!H105="","negative",IF(OR(ISNUMBER(SEARCH("lymph node",'Model output'!H105)),ISNUMBER(SEARCH("gland",'Model output'!H105)),ISNUMBER(SEARCH("lobe",'Model output'!H105)),ISNUMBER(SEARCH("isthmus",'Model output'!H105)),ISNUMBER(SEARCH("mediastinum",'Model output'!H105)),ISNUMBER(SEARCH("Not mentioned",'Model output'!H105)), ISNUMBER(SEARCH("Not applicable",'Model output'!H105)), ISNUMBER(SEARCH("paratracheal",'Model output'!H105)),ISNUMBER(SEARCH("fibroadipose tissue",'Model output'!H105)),ISNUMBER(SEARCH("thyroid node",'Model output'!H105)),ISNUMBER(SEARCH("skeletal muscle",'Model output'!H105)),ISNUMBER(SEARCH("right",'Model output'!H105)),ISNUMBER(SEARCH("left",'Model output'!H105)),ISNUMBER(SEARCH("Not specified",'Model output'!H105)),ISNUMBER(SEARCH("N/A",'Model output'!H105))),"negative","positive"))</f>
        <v>negative</v>
      </c>
      <c r="I106">
        <f>IF(OR('Model output'!I105="",'Model output'!I105="Not answered",'Model output'!I105="Not mentioned"),"",IF(ISNUMBER('Model output'!I105),'Model output'!I105,1))</f>
        <v>10</v>
      </c>
      <c r="J106">
        <f>IF(OR('Model output'!J105="",'Model output'!J105="Not answered",'Model output'!J105="Not mentioned"),"",IF(AND(ISNUMBER('Model output'!J105),'Model output'!J105&lt;=I106),'Model output'!J105,IF(AND(ISNUMBER('Model output'!J105), 'Model output'!J105&gt;=DATE(2024,1,1)), MIN(DAY('Model output'!J105), MONTH('Model output'!J105), YEAR('Model output'!J105)), IF(ISNUMBER(SEARCH("0/",'Model output'!J105)),0,IF(ISNUMBER(SEARCH("/",'Model output'!J105)), VALUE(LEFT('Model output'!J105, SEARCH("/",'Model output'!J105)-1)),1)))))</f>
        <v>6</v>
      </c>
      <c r="K106" t="str" cm="1">
        <f t="array" ref="K106">IF(COUNT(FIND({0,1,2,3,4,5,6,7,8,9},'Model output'!K105))&gt;0,'Model output'!K105,"")</f>
        <v>0.9cm</v>
      </c>
      <c r="L106" s="8" t="str">
        <f t="shared" si="13"/>
        <v>0.9cm</v>
      </c>
      <c r="M106" cm="1">
        <f t="array" ref="M106">IF(L106="","",IF(ISNUMBER(SEARCH("cm",L106)),MAX(VALUE(SUBSTITUTE(_xlfn.FILTERXML("&lt;t&gt;&lt;s&gt;"&amp;SUBSTITUTE(L106,",","&lt;/s&gt;&lt;s&gt;")&amp;"&lt;/s&gt;&lt;/t&gt;","//s"),"cm",""))),MAX(VALUE(SUBSTITUTE(_xlfn.FILTERXML("&lt;t&gt;&lt;s&gt;"&amp;SUBSTITUTE(L106,",","&lt;/s&gt;&lt;s&gt;")&amp;"&lt;/s&gt;&lt;/t&gt;","//s"),"mm","")))/10))</f>
        <v>0.9</v>
      </c>
      <c r="N106" t="str">
        <f>IF('Model output'!L105="","",'Model output'!L105)</f>
        <v>papillary</v>
      </c>
      <c r="O106" t="str">
        <f>IF('Model output'!M105="","",'Model output'!M105)</f>
        <v/>
      </c>
      <c r="P106" t="str">
        <f>IF('Model output'!N105="","",'Model output'!N105)</f>
        <v>0.8 cm.</v>
      </c>
      <c r="Q106" t="str">
        <f t="shared" si="22"/>
        <v>0.8cm</v>
      </c>
      <c r="R106" cm="1">
        <f t="array" ref="R106">IF(Q106="","",IF(ISNUMBER(SEARCH("cm",Q106)),MAX(VALUE(SUBSTITUTE(_xlfn.FILTERXML("&lt;t&gt;&lt;s&gt;"&amp;SUBSTITUTE(Q106,",","&lt;/s&gt;&lt;s&gt;")&amp;"&lt;/s&gt;&lt;/t&gt;","//s"),"cm",""))),MAX(VALUE(SUBSTITUTE(_xlfn.FILTERXML("&lt;t&gt;&lt;s&gt;"&amp;SUBSTITUTE(Q106,",","&lt;/s&gt;&lt;s&gt;")&amp;"&lt;/s&gt;&lt;/t&gt;","//s"),"mm","")))/10))</f>
        <v>0.8</v>
      </c>
      <c r="S106" t="str">
        <f>IF(OR('Model output'!P105="",ISNUMBER(SEARCH("Not identified", 'Model output'!P105)),ISNUMBER(SEARCH("Absent",'Model output'!P105)),AND(ISNUMBER(SEARCH("No",'Model output'!P105)),NOT(ISNUMBER(SEARCH("diagnostic",'Model output'!P105)))),ISNUMBER(SEARCH("Negative",'Model output'!P105))),"negative","positive")</f>
        <v>negative</v>
      </c>
      <c r="T106">
        <f>IF('Model output'!O105="","",'Model output'!O105)</f>
        <v>1</v>
      </c>
      <c r="U106" t="str">
        <f>IF('Model output'!Q105&lt;&gt;"",'Model output'!Q105,IF('Classification result'!S106="positive",IF(ISNUMBER(SEARCH("single",'Model output'!P105)),1,IF(OR(ISNUMBER(SEARCH("&lt;4",'Model output'!P105)),ISNUMBER(SEARCH("&lt; 4",'Model output'!P105)),ISNUMBER(SEARCH("less than 4",'Model output'!P105))),"&lt;4",IF(OR(ISNUMBER(SEARCH("&gt;4",'Model output'!P105)),ISNUMBER(SEARCH("&gt; 4",'Model output'!P105)),ISNUMBER(SEARCH("4 or more",'Model output'!P105))),"&gt;4",""))), ""))</f>
        <v/>
      </c>
      <c r="V106" t="str">
        <f>IF(S106="negative","",IF(OR(ISNUMBER(SEARCH("Focal",'Model output'!P105)),'Classification result'!U106&lt;4,ISNUMBER(SEARCH("Focal",'Classification result'!U106)),ISNUMBER(SEARCH("&lt;4",'Classification result'!U106)),ISNUMBER(SEARCH("&lt; 4",'Classification result'!U106))),"minimal", IF(OR(ISNUMBER(SEARCH("Extensive",'Model output'!P105)),ISNUMBER(SEARCH("Extensive",'Classification result'!U106)),ISNUMBER(SEARCH("&gt;4",'Classification result'!U106)),ISNUMBER(SEARCH("&gt; 4",'Classification result'!U106)),ISNUMBER(SEARCH("4 or more",'Classification result'!U106))),"extensive","")))</f>
        <v/>
      </c>
      <c r="W106" t="str">
        <f>IF(OR('Model output'!R105="",ISNUMBER(SEARCH("Not identified", 'Model output'!R105)),ISNUMBER(SEARCH("Absent",'Model output'!R105)),ISNUMBER(SEARCH("No",'Model output'!R105)),ISNUMBER(SEARCH("Negative",'Model output'!R105)),ISNUMBER(SEARCH("None seen",'Model output'!R105)),ISNUMBER(SEARCH("Free",'Model output'!R105)),ISNUMBER(SEARCH("Cannot be assessed",'Model output'!R105))),"negative","positive")</f>
        <v>negative</v>
      </c>
      <c r="X106" s="15" t="str">
        <f>IF('Model output'!S105="","",'Model output'!S105)</f>
        <v>Not Identified</v>
      </c>
      <c r="Y106" t="str">
        <f>IF(OR('Model output'!S105="",ISNUMBER(SEARCH("Absent",'Model output'!S105)),ISNUMBER(SEARCH("Not identified",'Model output'!S105)),AND(ISNUMBER(SEARCH("No",'Model output'!S105)),NOT(ISNUMBER(SEARCH("carcinoma",'Model output'!S105)))),ISNUMBER(SEARCH("confined to the thyroid",'Model output'!S105)),ISNUMBER(SEARCH("negative",'Model output'!S105))),"negative",IF(Z106="positive","gETE", "positive"))</f>
        <v>negative</v>
      </c>
      <c r="Z106" t="str">
        <f>IF(OR('Model output'!S105="",ISNUMBER(SEARCH("Absent",'Model output'!S105)),ISNUMBER(SEARCH("Not identified",'Model output'!S105)),ISNUMBER(SEARCH("No",'Model output'!S105)),ISNUMBER(SEARCH("Minimal",'Model output'!S105)),ISNUMBER(SEARCH("negative",'Model output'!S105))),"negative",IF(OR(ISNUMBER(SEARCH("extensive",X106)),ISNUMBER(SEARCH("skeletal muscle",X106)),ISNUMBER(SEARCH("larynx",X106)),ISNUMBER(SEARCH("trachea",X106)),ISNUMBER(SEARCH("esophagus",X106)),ISNUMBER(SEARCH("recurrent laryngeal nerve",X106))),"positive","negative"))</f>
        <v>negative</v>
      </c>
      <c r="AA106" t="str">
        <f>IF('Model output'!T105="","",IF('Model output'!T105="Not mentioned", "No", "Yes"))</f>
        <v/>
      </c>
      <c r="AB106" t="str">
        <f>IF(AA106&lt;&gt;"Yes","",IF(OR('Model output'!U105="",ISNUMBER(SEARCH("Not identified",'Model output'!U105))),"",'Model output'!U105))</f>
        <v/>
      </c>
      <c r="AC106" s="1" t="str">
        <f>IF(OR('Model output'!V105="", 'Model output'!V105="No", AND(ISERROR(SEARCH("Positive",'Model output'!V105)), ISNUMBER(SEARCH("Negative",'Model output'!V105))), AND(ISNUMBER(SEARCH("Uninvolved",'Model output'!V105)),NOT(ISNUMBER(SEARCH("margins involved",'Model output'!V105)))), ISNUMBER(SEARCH("not involved",'Model output'!V105)), ISNUMBER(SEARCH("None",'Model output'!V105)), ISNUMBER(SEARCH("Free",'Model output'!V105)), ISNUMBER(SEARCH("1 mm",'Model output'!V105)), ISNUMBER(SEARCH("0.1 CM",'Model output'!V105)), ISNUMBER(SEARCH("less than 0.2 mm",'Model output'!V105)), ISNUMBER(SEARCH("less than 0.5 mm",'Model output'!V105)), ISNUMBER(SEARCH("less than 1.0 mm",'Model output'!V105)), ISNUMBER(SEARCH("noted very close",'Model output'!V105)), ISNUMBER(SEARCH("abut",'Model output'!V105)), ISNUMBER(SEARCH("not mentioned",'Model output'!V105)), ISNUMBER(SEARCH("Cannot be assessed",'Model output'!V105)), ISNUMBER(SEARCH("Lymphocyte invasion - present",'Model output'!V105)), ISNUMBER(SEARCH("capsule",'Model output'!V105))), "negative", "positive")</f>
        <v>negative</v>
      </c>
      <c r="AE106" s="28" t="str" cm="1">
        <f t="array" aca="1" ref="AE106" ca="1">IF(OR(AC106="positive",Z106="positive",AND(OR(ISNUMBER(SEARCH("Follicular carcinoma",N106)),ISNUMBER(SEARCH("Follicular thyroid carcinoma",N106))),V106="extensive"),AND(AND(ISNUMBER(J106),J106&gt;0),AND(ISNUMBER(M106),M106&gt;3)),OR(H106="positive",AH106=1)),"high",IF(OR(ISNUMBER(SEARCH("lateral",G106,1)),ISNUMBER(SEARCH("positive",Y106,1)),ISNUMBER(SEARCH("tall",O106,1)),ISNUMBER(SEARCH("hobnail",O106,1)),ISNUMBER(SEARCH("cribriform",O106,1)),ISNUMBER(SEARCH("diffuse",O106,1)),ISNUMBER(SEARCH("columnar",O106,1)),ISNUMBER(SEARCH("solid",O106,1)),ISNUMBER(SEARCH("tall",N106,1)),ISNUMBER(SEARCH("hobnail",N106,1)),ISNUMBER(SEARCH("cribriform",N106,1)),ISNUMBER(SEARCH("diffuse",N106,1)),ISNUMBER(SEARCH("columnar",N106,1)),ISNUMBER(SEARCH("solid",N106,1)),AND(ISNUMBER(SEARCH("papillary",N106,1)),S106="positive"),AND(AND(ISNUMBER(J106),J106&gt;=5),M106=""),AND(AND(ISNUMBER(J106),J106&gt;=5),AND(ISNUMBER(M106),M106&gt;=1)),AND(ISNUMBER(SERACH("papillary",N106)),OR(Y106="positive",Z106="positive"), ISNUMBER(SEARCH("BRAF",AB106)))),"intermediate","low"))</f>
        <v>low</v>
      </c>
      <c r="AF106" s="29" t="str">
        <f t="shared" si="14"/>
        <v>1a</v>
      </c>
      <c r="AG106" s="29" t="str">
        <f t="shared" si="15"/>
        <v>1a</v>
      </c>
      <c r="AH106" s="29" t="str">
        <f t="shared" si="23"/>
        <v>0</v>
      </c>
      <c r="AI106" s="35" t="str">
        <f t="shared" si="24"/>
        <v>I</v>
      </c>
      <c r="AJ106" s="32" t="s">
        <v>713</v>
      </c>
      <c r="AK106" s="34" t="s">
        <v>617</v>
      </c>
      <c r="AL106" s="34" t="s">
        <v>617</v>
      </c>
      <c r="AM106" s="34" t="s">
        <v>936</v>
      </c>
      <c r="AN106" s="34" t="s">
        <v>66</v>
      </c>
      <c r="AO106" s="32">
        <f t="shared" ca="1" si="16"/>
        <v>1</v>
      </c>
      <c r="AP106" s="34">
        <f t="shared" si="17"/>
        <v>1</v>
      </c>
      <c r="AQ106" s="34">
        <f t="shared" si="18"/>
        <v>1</v>
      </c>
      <c r="AR106" s="34">
        <f t="shared" si="19"/>
        <v>1</v>
      </c>
      <c r="AS106" s="35">
        <f t="shared" si="20"/>
        <v>1</v>
      </c>
    </row>
    <row r="107" spans="1:45">
      <c r="A107" t="str">
        <f>'Model output'!A106</f>
        <v>TCGA-DJ-A3VE</v>
      </c>
      <c r="B107" s="26">
        <v>50</v>
      </c>
      <c r="C107" s="1" t="str">
        <f>IF(OR(ISNUMBER(SEARCH("0",'Model output'!D106)), ISNUMBER(SEARCH("1",'Model output'!D106)), ISNUMBER(SEARCH("1a",'Model output'!D106)), ISNUMBER(SEARCH("1b",'Model output'!D106)), ISNUMBER(SEARCH("2",'Model output'!D106)), ISNUMBER(SEARCH("3",'Model output'!D106)), ISNUMBER(SEARCH("4a",'Model output'!D106)), ISNUMBER(SEARCH("4b",'Model output'!D106))), IF(ISNUMBER(SEARCH("pT",'Model output'!D106)),IF(OR(ISNUMBER(SEARCH("a",'Model output'!D106)),ISNUMBER(SEARCH("b",'Model output'!D106))),MID(SUBSTITUTE('Model output'!D106," ",""),SEARCH("pT",'Model output'!D106)+2,2),MID(SUBSTITUTE('Model output'!D106," ",""),SEARCH("pT",'Model output'!D106)+2,1)),IF(ISNUMBER(SEARCH("T",'Model output'!D106)),IF(OR(ISNUMBER(SEARCH("a",'Model output'!D106)),ISNUMBER(SEARCH("b",'Model output'!D106))),MID(SUBSTITUTE('Model output'!D106," ",""),SEARCH("T",'Model output'!D106)+1,2),MID(SUBSTITUTE('Model output'!D106," ",""),SEARCH("T",'Model output'!D106)+1,1)),SUBSTITUTE('Model output'!D106," ",""))),"")</f>
        <v>1</v>
      </c>
      <c r="D107" s="1" t="str">
        <f>IF(ISNUMBER(SEARCH("lymph node",'Model output'!E106)),"1", IF(AND('Model output'!E106&lt;&gt;"",ISNUMBER('Model output'!E106),'Model output'!E106&gt;0),"1",IF(OR(ISNUMBER(SEARCH("0",'Model output'!E106)), ISNUMBER(SEARCH("1",'Model output'!E106)), ISNUMBER(SEARCH("1a",'Model output'!E106)), ISNUMBER(SEARCH("1b",'Model output'!E106)), ISNUMBER(SEARCH("X",'Model output'!E106))), IF(ISNUMBER(SEARCH("pN",'Model output'!E106)),IF(OR(ISNUMBER(SEARCH("a",'Model output'!E106)),ISNUMBER(SEARCH("b",'Model output'!E106))),MID(SUBSTITUTE('Model output'!E106," ",""),SEARCH("pN",'Model output'!E106)+2,2),MID(SUBSTITUTE('Model output'!E106," ",""),SEARCH("pN",'Model output'!E106)+2,1)),IF(ISNUMBER(SEARCH("N",'Model output'!E106)),IF(OR(ISNUMBER(SEARCH("a",'Model output'!E106)),ISNUMBER(SEARCH("b",'Model output'!E106))),MID(SUBSTITUTE('Model output'!E106," ",""),SEARCH("N",'Model output'!E106)+1,2),MID(SUBSTITUTE('Model output'!E106," ",""),SEARCH("N",'Model output'!E106)+1,1)),SUBSTITUTE('Model output'!E106," ",""))),"")))</f>
        <v>0</v>
      </c>
      <c r="E107" s="1" t="str">
        <f>IF(OR(ISNUMBER(SEARCH("Not applicable",'Model output'!F106)), ISNUMBER(SEARCH("N/A",'Model output'!F106))),"0",IF(OR(ISNUMBER(SEARCH("0",'Model output'!F106)), ISNUMBER(SEARCH("1",'Model output'!F106)), ISNUMBER(SEARCH("X",'Model output'!F106))), IF(ISNUMBER(SEARCH("pM",'Model output'!F106)),MID(SUBSTITUTE('Model output'!F106," ",""),SEARCH("pM",'Model output'!F106)+2,1),IF(ISNUMBER(SEARCH("M",'Model output'!F106)),MID(SUBSTITUTE('Model output'!F106," ",""),SEARCH("M",'Model output'!F106)+1,1),SUBSTITUTE('Model output'!F106," ",""))),""))</f>
        <v>0</v>
      </c>
      <c r="F107" t="str">
        <f t="shared" si="21"/>
        <v>positive</v>
      </c>
      <c r="G107" t="str">
        <f>IF(OR('Model output'!G106="",AND(ISNUMBER('Model output'!J106),'Model output'!J106&lt;1)),"",IF(OR(ISNUMBER(SEARCH("lateral",'Model output'!G106)),ISNUMBER(SEARCH("cervical",'Model output'!G106)),ISNUMBER(SEARCH("jugular",'Model output'!G106)),ISNUMBER(SEARCH("left neck",'Model output'!G106)),ISNUMBER(SEARCH("left anterior neck",'Model output'!G106)),ISNUMBER(SEARCH("left posterior neck",'Model output'!G106)),ISNUMBER(SEARCH("right neck",'Model output'!G106)),ISNUMBER(SEARCH("right anterior neck",'Model output'!G106)),ISNUMBER(SEARCH("right posterior neck",'Model output'!G106)),AND(ISNUMBER(SEARCH("level",'Model output'!G106)),OR(,ISNUMBER(SEARCH("II",'Model output'!G106)),ISNUMBER(SEARCH("two",'Model output'!G106)),AND(ISNUMBER(SEARCH("2",'Model output'!G106)),NOT(ISNUMBER(SEARCH("1 of 2",'Model output'!G106)))),ISNUMBER(SEARCH("III",'Model output'!G106)),AND(ISNUMBER(SEARCH("three",'Model output'!G106)),NOT(ISNUMBER(SEARCH("#3 (three)",'Model output'!G106)))),AND(ISNUMBER(SEARCH("3",'Model output'!G106)),NOT(ISNUMBER(SEARCH("#3 (three)",'Model output'!G106)))),ISNUMBER(SEARCH("IV",'Model output'!G106)),ISNUMBER(SEARCH("four",'Model output'!G106)),ISNUMBER(SEARCH("4",'Model output'!G106)),ISNUMBER(SEARCH("V ",'Model output'!G106)),ISNUMBER(SEARCH("five",'Model output'!G106)),ISNUMBER(SEARCH("5",'Model output'!G106))))), "lateral", "central"))</f>
        <v/>
      </c>
      <c r="H107" t="str">
        <f>IF('Model output'!H106="","negative",IF(OR(ISNUMBER(SEARCH("lymph node",'Model output'!H106)),ISNUMBER(SEARCH("gland",'Model output'!H106)),ISNUMBER(SEARCH("lobe",'Model output'!H106)),ISNUMBER(SEARCH("isthmus",'Model output'!H106)),ISNUMBER(SEARCH("mediastinum",'Model output'!H106)),ISNUMBER(SEARCH("Not mentioned",'Model output'!H106)), ISNUMBER(SEARCH("Not applicable",'Model output'!H106)), ISNUMBER(SEARCH("paratracheal",'Model output'!H106)),ISNUMBER(SEARCH("fibroadipose tissue",'Model output'!H106)),ISNUMBER(SEARCH("thyroid node",'Model output'!H106)),ISNUMBER(SEARCH("skeletal muscle",'Model output'!H106)),ISNUMBER(SEARCH("right",'Model output'!H106)),ISNUMBER(SEARCH("left",'Model output'!H106)),ISNUMBER(SEARCH("Not specified",'Model output'!H106)),ISNUMBER(SEARCH("N/A",'Model output'!H106))),"negative","positive"))</f>
        <v>negative</v>
      </c>
      <c r="I107">
        <f>IF(OR('Model output'!I106="",'Model output'!I106="Not answered",'Model output'!I106="Not mentioned"),"",IF(ISNUMBER('Model output'!I106),'Model output'!I106,1))</f>
        <v>1</v>
      </c>
      <c r="J107">
        <f>IF(OR('Model output'!J106="",'Model output'!J106="Not answered",'Model output'!J106="Not mentioned"),"",IF(AND(ISNUMBER('Model output'!J106),'Model output'!J106&lt;=I107),'Model output'!J106,IF(AND(ISNUMBER('Model output'!J106), 'Model output'!J106&gt;=DATE(2024,1,1)), MIN(DAY('Model output'!J106), MONTH('Model output'!J106), YEAR('Model output'!J106)), IF(ISNUMBER(SEARCH("0/",'Model output'!J106)),0,IF(ISNUMBER(SEARCH("/",'Model output'!J106)), VALUE(LEFT('Model output'!J106, SEARCH("/",'Model output'!J106)-1)),1)))))</f>
        <v>1</v>
      </c>
      <c r="K107" t="str" cm="1">
        <f t="array" ref="K107">IF(COUNT(FIND({0,1,2,3,4,5,6,7,8,9},'Model output'!K106))&gt;0,'Model output'!K106,"")</f>
        <v/>
      </c>
      <c r="L107" s="8" t="str">
        <f t="shared" si="13"/>
        <v/>
      </c>
      <c r="M107" t="str" cm="1">
        <f t="array" ref="M107">IF(L107="","",IF(ISNUMBER(SEARCH("cm",L107)),MAX(VALUE(SUBSTITUTE(_xlfn.FILTERXML("&lt;t&gt;&lt;s&gt;"&amp;SUBSTITUTE(L107,",","&lt;/s&gt;&lt;s&gt;")&amp;"&lt;/s&gt;&lt;/t&gt;","//s"),"cm",""))),MAX(VALUE(SUBSTITUTE(_xlfn.FILTERXML("&lt;t&gt;&lt;s&gt;"&amp;SUBSTITUTE(L107,",","&lt;/s&gt;&lt;s&gt;")&amp;"&lt;/s&gt;&lt;/t&gt;","//s"),"mm","")))/10))</f>
        <v/>
      </c>
      <c r="N107" t="str">
        <f>IF('Model output'!L106="","",'Model output'!L106)</f>
        <v>papillary</v>
      </c>
      <c r="O107" t="str">
        <f>IF('Model output'!M106="","",'Model output'!M106)</f>
        <v/>
      </c>
      <c r="P107" t="str">
        <f>IF('Model output'!N106="","",'Model output'!N106)</f>
        <v>1.7 cm</v>
      </c>
      <c r="Q107" t="str">
        <f t="shared" si="22"/>
        <v>1.7cm</v>
      </c>
      <c r="R107" cm="1">
        <f t="array" ref="R107">IF(Q107="","",IF(ISNUMBER(SEARCH("cm",Q107)),MAX(VALUE(SUBSTITUTE(_xlfn.FILTERXML("&lt;t&gt;&lt;s&gt;"&amp;SUBSTITUTE(Q107,",","&lt;/s&gt;&lt;s&gt;")&amp;"&lt;/s&gt;&lt;/t&gt;","//s"),"cm",""))),MAX(VALUE(SUBSTITUTE(_xlfn.FILTERXML("&lt;t&gt;&lt;s&gt;"&amp;SUBSTITUTE(Q107,",","&lt;/s&gt;&lt;s&gt;")&amp;"&lt;/s&gt;&lt;/t&gt;","//s"),"mm","")))/10))</f>
        <v>1.7</v>
      </c>
      <c r="S107" t="str">
        <f>IF(OR('Model output'!P106="",ISNUMBER(SEARCH("Not identified", 'Model output'!P106)),ISNUMBER(SEARCH("Absent",'Model output'!P106)),AND(ISNUMBER(SEARCH("No",'Model output'!P106)),NOT(ISNUMBER(SEARCH("diagnostic",'Model output'!P106)))),ISNUMBER(SEARCH("Negative",'Model output'!P106))),"negative","positive")</f>
        <v>negative</v>
      </c>
      <c r="T107">
        <f>IF('Model output'!O106="","",'Model output'!O106)</f>
        <v>1</v>
      </c>
      <c r="U107" t="str">
        <f>IF('Model output'!Q106&lt;&gt;"",'Model output'!Q106,IF('Classification result'!S107="positive",IF(ISNUMBER(SEARCH("single",'Model output'!P106)),1,IF(OR(ISNUMBER(SEARCH("&lt;4",'Model output'!P106)),ISNUMBER(SEARCH("&lt; 4",'Model output'!P106)),ISNUMBER(SEARCH("less than 4",'Model output'!P106))),"&lt;4",IF(OR(ISNUMBER(SEARCH("&gt;4",'Model output'!P106)),ISNUMBER(SEARCH("&gt; 4",'Model output'!P106)),ISNUMBER(SEARCH("4 or more",'Model output'!P106))),"&gt;4",""))), ""))</f>
        <v/>
      </c>
      <c r="V107" t="str">
        <f>IF(S107="negative","",IF(OR(ISNUMBER(SEARCH("Focal",'Model output'!P106)),'Classification result'!U107&lt;4,ISNUMBER(SEARCH("Focal",'Classification result'!U107)),ISNUMBER(SEARCH("&lt;4",'Classification result'!U107)),ISNUMBER(SEARCH("&lt; 4",'Classification result'!U107))),"minimal", IF(OR(ISNUMBER(SEARCH("Extensive",'Model output'!P106)),ISNUMBER(SEARCH("Extensive",'Classification result'!U107)),ISNUMBER(SEARCH("&gt;4",'Classification result'!U107)),ISNUMBER(SEARCH("&gt; 4",'Classification result'!U107)),ISNUMBER(SEARCH("4 or more",'Classification result'!U107))),"extensive","")))</f>
        <v/>
      </c>
      <c r="W107" t="str">
        <f>IF(OR('Model output'!R106="",ISNUMBER(SEARCH("Not identified", 'Model output'!R106)),ISNUMBER(SEARCH("Absent",'Model output'!R106)),ISNUMBER(SEARCH("No",'Model output'!R106)),ISNUMBER(SEARCH("Negative",'Model output'!R106)),ISNUMBER(SEARCH("None seen",'Model output'!R106)),ISNUMBER(SEARCH("Free",'Model output'!R106)),ISNUMBER(SEARCH("Cannot be assessed",'Model output'!R106))),"negative","positive")</f>
        <v>negative</v>
      </c>
      <c r="X107" s="15" t="str">
        <f>IF('Model output'!S106="","",'Model output'!S106)</f>
        <v>Not identified</v>
      </c>
      <c r="Y107" t="str">
        <f>IF(OR('Model output'!S106="",ISNUMBER(SEARCH("Absent",'Model output'!S106)),ISNUMBER(SEARCH("Not identified",'Model output'!S106)),AND(ISNUMBER(SEARCH("No",'Model output'!S106)),NOT(ISNUMBER(SEARCH("carcinoma",'Model output'!S106)))),ISNUMBER(SEARCH("confined to the thyroid",'Model output'!S106)),ISNUMBER(SEARCH("negative",'Model output'!S106))),"negative",IF(Z107="positive","gETE", "positive"))</f>
        <v>negative</v>
      </c>
      <c r="Z107" t="str">
        <f>IF(OR('Model output'!S106="",ISNUMBER(SEARCH("Absent",'Model output'!S106)),ISNUMBER(SEARCH("Not identified",'Model output'!S106)),ISNUMBER(SEARCH("No",'Model output'!S106)),ISNUMBER(SEARCH("Minimal",'Model output'!S106)),ISNUMBER(SEARCH("negative",'Model output'!S106))),"negative",IF(OR(ISNUMBER(SEARCH("extensive",X107)),ISNUMBER(SEARCH("skeletal muscle",X107)),ISNUMBER(SEARCH("larynx",X107)),ISNUMBER(SEARCH("trachea",X107)),ISNUMBER(SEARCH("esophagus",X107)),ISNUMBER(SEARCH("recurrent laryngeal nerve",X107))),"positive","negative"))</f>
        <v>negative</v>
      </c>
      <c r="AA107" t="str">
        <f>IF('Model output'!T106="","",IF('Model output'!T106="Not mentioned", "No", "Yes"))</f>
        <v/>
      </c>
      <c r="AB107" t="str">
        <f>IF(AA107&lt;&gt;"Yes","",IF(OR('Model output'!U106="",ISNUMBER(SEARCH("Not identified",'Model output'!U106))),"",'Model output'!U106))</f>
        <v/>
      </c>
      <c r="AC107" s="1" t="str">
        <f>IF(OR('Model output'!V106="", 'Model output'!V106="No", AND(ISERROR(SEARCH("Positive",'Model output'!V106)), ISNUMBER(SEARCH("Negative",'Model output'!V106))), AND(ISNUMBER(SEARCH("Uninvolved",'Model output'!V106)),NOT(ISNUMBER(SEARCH("margins involved",'Model output'!V106)))), ISNUMBER(SEARCH("not involved",'Model output'!V106)), ISNUMBER(SEARCH("None",'Model output'!V106)), ISNUMBER(SEARCH("Free",'Model output'!V106)), ISNUMBER(SEARCH("1 mm",'Model output'!V106)), ISNUMBER(SEARCH("0.1 CM",'Model output'!V106)), ISNUMBER(SEARCH("less than 0.2 mm",'Model output'!V106)), ISNUMBER(SEARCH("less than 0.5 mm",'Model output'!V106)), ISNUMBER(SEARCH("less than 1.0 mm",'Model output'!V106)), ISNUMBER(SEARCH("noted very close",'Model output'!V106)), ISNUMBER(SEARCH("abut",'Model output'!V106)), ISNUMBER(SEARCH("not mentioned",'Model output'!V106)), ISNUMBER(SEARCH("Cannot be assessed",'Model output'!V106)), ISNUMBER(SEARCH("Lymphocyte invasion - present",'Model output'!V106)), ISNUMBER(SEARCH("capsule",'Model output'!V106))), "negative", "positive")</f>
        <v>negative</v>
      </c>
      <c r="AE107" s="28" t="str" cm="1">
        <f t="array" aca="1" ref="AE107" ca="1">IF(OR(AC107="positive",Z107="positive",AND(OR(ISNUMBER(SEARCH("Follicular carcinoma",N107)),ISNUMBER(SEARCH("Follicular thyroid carcinoma",N107))),V107="extensive"),AND(AND(ISNUMBER(J107),J107&gt;0),AND(ISNUMBER(M107),M107&gt;3)),OR(H107="positive",AH107=1)),"high",IF(OR(ISNUMBER(SEARCH("lateral",G107,1)),ISNUMBER(SEARCH("positive",Y107,1)),ISNUMBER(SEARCH("tall",O107,1)),ISNUMBER(SEARCH("hobnail",O107,1)),ISNUMBER(SEARCH("cribriform",O107,1)),ISNUMBER(SEARCH("diffuse",O107,1)),ISNUMBER(SEARCH("columnar",O107,1)),ISNUMBER(SEARCH("solid",O107,1)),ISNUMBER(SEARCH("tall",N107,1)),ISNUMBER(SEARCH("hobnail",N107,1)),ISNUMBER(SEARCH("cribriform",N107,1)),ISNUMBER(SEARCH("diffuse",N107,1)),ISNUMBER(SEARCH("columnar",N107,1)),ISNUMBER(SEARCH("solid",N107,1)),AND(ISNUMBER(SEARCH("papillary",N107,1)),S107="positive"),AND(AND(ISNUMBER(J107),J107&gt;=5),M107=""),AND(AND(ISNUMBER(J107),J107&gt;=5),AND(ISNUMBER(M107),M107&gt;=1)),AND(ISNUMBER(SERACH("papillary",N107)),OR(Y107="positive",Z107="positive"), ISNUMBER(SEARCH("BRAF",AB107)))),"intermediate","low"))</f>
        <v>low</v>
      </c>
      <c r="AF107" s="29" t="str">
        <f t="shared" si="14"/>
        <v>1b</v>
      </c>
      <c r="AG107" s="29" t="str">
        <f t="shared" si="15"/>
        <v>1a</v>
      </c>
      <c r="AH107" s="29" t="str">
        <f t="shared" si="23"/>
        <v>0</v>
      </c>
      <c r="AI107" s="35" t="str">
        <f t="shared" si="24"/>
        <v>I</v>
      </c>
      <c r="AJ107" s="32" t="s">
        <v>713</v>
      </c>
      <c r="AK107" s="34" t="s">
        <v>932</v>
      </c>
      <c r="AL107" s="34" t="s">
        <v>936</v>
      </c>
      <c r="AM107" s="34" t="s">
        <v>936</v>
      </c>
      <c r="AN107" s="34" t="s">
        <v>66</v>
      </c>
      <c r="AO107" s="32">
        <f t="shared" ca="1" si="16"/>
        <v>1</v>
      </c>
      <c r="AP107" s="34">
        <f t="shared" si="17"/>
        <v>1</v>
      </c>
      <c r="AQ107" s="34">
        <f t="shared" si="18"/>
        <v>0</v>
      </c>
      <c r="AR107" s="34">
        <f t="shared" si="19"/>
        <v>1</v>
      </c>
      <c r="AS107" s="35">
        <f t="shared" si="20"/>
        <v>1</v>
      </c>
    </row>
    <row r="108" spans="1:45">
      <c r="A108" t="str">
        <f>'Model output'!A107</f>
        <v>TCGA-DJ-A3VF</v>
      </c>
      <c r="B108" s="26">
        <v>60</v>
      </c>
      <c r="C108" s="1" t="str">
        <f>IF(OR(ISNUMBER(SEARCH("0",'Model output'!D107)), ISNUMBER(SEARCH("1",'Model output'!D107)), ISNUMBER(SEARCH("1a",'Model output'!D107)), ISNUMBER(SEARCH("1b",'Model output'!D107)), ISNUMBER(SEARCH("2",'Model output'!D107)), ISNUMBER(SEARCH("3",'Model output'!D107)), ISNUMBER(SEARCH("4a",'Model output'!D107)), ISNUMBER(SEARCH("4b",'Model output'!D107))), IF(ISNUMBER(SEARCH("pT",'Model output'!D107)),IF(OR(ISNUMBER(SEARCH("a",'Model output'!D107)),ISNUMBER(SEARCH("b",'Model output'!D107))),MID(SUBSTITUTE('Model output'!D107," ",""),SEARCH("pT",'Model output'!D107)+2,2),MID(SUBSTITUTE('Model output'!D107," ",""),SEARCH("pT",'Model output'!D107)+2,1)),IF(ISNUMBER(SEARCH("T",'Model output'!D107)),IF(OR(ISNUMBER(SEARCH("a",'Model output'!D107)),ISNUMBER(SEARCH("b",'Model output'!D107))),MID(SUBSTITUTE('Model output'!D107," ",""),SEARCH("T",'Model output'!D107)+1,2),MID(SUBSTITUTE('Model output'!D107," ",""),SEARCH("T",'Model output'!D107)+1,1)),SUBSTITUTE('Model output'!D107," ",""))),"")</f>
        <v>1</v>
      </c>
      <c r="D108" s="1" t="str">
        <f>IF(ISNUMBER(SEARCH("lymph node",'Model output'!E107)),"1", IF(AND('Model output'!E107&lt;&gt;"",ISNUMBER('Model output'!E107),'Model output'!E107&gt;0),"1",IF(OR(ISNUMBER(SEARCH("0",'Model output'!E107)), ISNUMBER(SEARCH("1",'Model output'!E107)), ISNUMBER(SEARCH("1a",'Model output'!E107)), ISNUMBER(SEARCH("1b",'Model output'!E107)), ISNUMBER(SEARCH("X",'Model output'!E107))), IF(ISNUMBER(SEARCH("pN",'Model output'!E107)),IF(OR(ISNUMBER(SEARCH("a",'Model output'!E107)),ISNUMBER(SEARCH("b",'Model output'!E107))),MID(SUBSTITUTE('Model output'!E107," ",""),SEARCH("pN",'Model output'!E107)+2,2),MID(SUBSTITUTE('Model output'!E107," ",""),SEARCH("pN",'Model output'!E107)+2,1)),IF(ISNUMBER(SEARCH("N",'Model output'!E107)),IF(OR(ISNUMBER(SEARCH("a",'Model output'!E107)),ISNUMBER(SEARCH("b",'Model output'!E107))),MID(SUBSTITUTE('Model output'!E107," ",""),SEARCH("N",'Model output'!E107)+1,2),MID(SUBSTITUTE('Model output'!E107," ",""),SEARCH("N",'Model output'!E107)+1,1)),SUBSTITUTE('Model output'!E107," ",""))),"")))</f>
        <v/>
      </c>
      <c r="E108" s="1" t="str">
        <f>IF(OR(ISNUMBER(SEARCH("Not applicable",'Model output'!F107)), ISNUMBER(SEARCH("N/A",'Model output'!F107))),"0",IF(OR(ISNUMBER(SEARCH("0",'Model output'!F107)), ISNUMBER(SEARCH("1",'Model output'!F107)), ISNUMBER(SEARCH("X",'Model output'!F107))), IF(ISNUMBER(SEARCH("pM",'Model output'!F107)),MID(SUBSTITUTE('Model output'!F107," ",""),SEARCH("pM",'Model output'!F107)+2,1),IF(ISNUMBER(SEARCH("M",'Model output'!F107)),MID(SUBSTITUTE('Model output'!F107," ",""),SEARCH("M",'Model output'!F107)+1,1),SUBSTITUTE('Model output'!F107," ",""))),""))</f>
        <v/>
      </c>
      <c r="F108" t="str">
        <f t="shared" si="21"/>
        <v>positive</v>
      </c>
      <c r="G108" t="str">
        <f>IF(OR('Model output'!G107="",AND(ISNUMBER('Model output'!J107),'Model output'!J107&lt;1)),"",IF(OR(ISNUMBER(SEARCH("lateral",'Model output'!G107)),ISNUMBER(SEARCH("cervical",'Model output'!G107)),ISNUMBER(SEARCH("jugular",'Model output'!G107)),ISNUMBER(SEARCH("left neck",'Model output'!G107)),ISNUMBER(SEARCH("left anterior neck",'Model output'!G107)),ISNUMBER(SEARCH("left posterior neck",'Model output'!G107)),ISNUMBER(SEARCH("right neck",'Model output'!G107)),ISNUMBER(SEARCH("right anterior neck",'Model output'!G107)),ISNUMBER(SEARCH("right posterior neck",'Model output'!G107)),AND(ISNUMBER(SEARCH("level",'Model output'!G107)),OR(,ISNUMBER(SEARCH("II",'Model output'!G107)),ISNUMBER(SEARCH("two",'Model output'!G107)),AND(ISNUMBER(SEARCH("2",'Model output'!G107)),NOT(ISNUMBER(SEARCH("1 of 2",'Model output'!G107)))),ISNUMBER(SEARCH("III",'Model output'!G107)),AND(ISNUMBER(SEARCH("three",'Model output'!G107)),NOT(ISNUMBER(SEARCH("#3 (three)",'Model output'!G107)))),AND(ISNUMBER(SEARCH("3",'Model output'!G107)),NOT(ISNUMBER(SEARCH("#3 (three)",'Model output'!G107)))),ISNUMBER(SEARCH("IV",'Model output'!G107)),ISNUMBER(SEARCH("four",'Model output'!G107)),ISNUMBER(SEARCH("4",'Model output'!G107)),ISNUMBER(SEARCH("V ",'Model output'!G107)),ISNUMBER(SEARCH("five",'Model output'!G107)),ISNUMBER(SEARCH("5",'Model output'!G107))))), "lateral", "central"))</f>
        <v>central</v>
      </c>
      <c r="H108" t="str">
        <f>IF('Model output'!H107="","negative",IF(OR(ISNUMBER(SEARCH("lymph node",'Model output'!H107)),ISNUMBER(SEARCH("gland",'Model output'!H107)),ISNUMBER(SEARCH("lobe",'Model output'!H107)),ISNUMBER(SEARCH("isthmus",'Model output'!H107)),ISNUMBER(SEARCH("mediastinum",'Model output'!H107)),ISNUMBER(SEARCH("Not mentioned",'Model output'!H107)), ISNUMBER(SEARCH("Not applicable",'Model output'!H107)), ISNUMBER(SEARCH("paratracheal",'Model output'!H107)),ISNUMBER(SEARCH("fibroadipose tissue",'Model output'!H107)),ISNUMBER(SEARCH("thyroid node",'Model output'!H107)),ISNUMBER(SEARCH("skeletal muscle",'Model output'!H107)),ISNUMBER(SEARCH("right",'Model output'!H107)),ISNUMBER(SEARCH("left",'Model output'!H107)),ISNUMBER(SEARCH("Not specified",'Model output'!H107)),ISNUMBER(SEARCH("N/A",'Model output'!H107))),"negative","positive"))</f>
        <v>negative</v>
      </c>
      <c r="I108">
        <f>IF(OR('Model output'!I107="",'Model output'!I107="Not answered",'Model output'!I107="Not mentioned"),"",IF(ISNUMBER('Model output'!I107),'Model output'!I107,1))</f>
        <v>10</v>
      </c>
      <c r="J108">
        <f>IF(OR('Model output'!J107="",'Model output'!J107="Not answered",'Model output'!J107="Not mentioned"),"",IF(AND(ISNUMBER('Model output'!J107),'Model output'!J107&lt;=I108),'Model output'!J107,IF(AND(ISNUMBER('Model output'!J107), 'Model output'!J107&gt;=DATE(2024,1,1)), MIN(DAY('Model output'!J107), MONTH('Model output'!J107), YEAR('Model output'!J107)), IF(ISNUMBER(SEARCH("0/",'Model output'!J107)),0,IF(ISNUMBER(SEARCH("/",'Model output'!J107)), VALUE(LEFT('Model output'!J107, SEARCH("/",'Model output'!J107)-1)),1)))))</f>
        <v>2</v>
      </c>
      <c r="K108" t="str" cm="1">
        <f t="array" ref="K108">IF(COUNT(FIND({0,1,2,3,4,5,6,7,8,9},'Model output'!K107))&gt;0,'Model output'!K107,"")</f>
        <v>0.6cm</v>
      </c>
      <c r="L108" s="8" t="str">
        <f t="shared" si="13"/>
        <v>0.6cm</v>
      </c>
      <c r="M108" cm="1">
        <f t="array" ref="M108">IF(L108="","",IF(ISNUMBER(SEARCH("cm",L108)),MAX(VALUE(SUBSTITUTE(_xlfn.FILTERXML("&lt;t&gt;&lt;s&gt;"&amp;SUBSTITUTE(L108,",","&lt;/s&gt;&lt;s&gt;")&amp;"&lt;/s&gt;&lt;/t&gt;","//s"),"cm",""))),MAX(VALUE(SUBSTITUTE(_xlfn.FILTERXML("&lt;t&gt;&lt;s&gt;"&amp;SUBSTITUTE(L108,",","&lt;/s&gt;&lt;s&gt;")&amp;"&lt;/s&gt;&lt;/t&gt;","//s"),"mm","")))/10))</f>
        <v>0.6</v>
      </c>
      <c r="N108" t="str">
        <f>IF('Model output'!L107="","",'Model output'!L107)</f>
        <v>papillary</v>
      </c>
      <c r="O108" t="str">
        <f>IF('Model output'!M107="","",'Model output'!M107)</f>
        <v>tall cell variant</v>
      </c>
      <c r="P108" t="str">
        <f>IF('Model output'!N107="","",'Model output'!N107)</f>
        <v>1.0 cm</v>
      </c>
      <c r="Q108" t="str">
        <f t="shared" si="22"/>
        <v>1.0cm</v>
      </c>
      <c r="R108" cm="1">
        <f t="array" ref="R108">IF(Q108="","",IF(ISNUMBER(SEARCH("cm",Q108)),MAX(VALUE(SUBSTITUTE(_xlfn.FILTERXML("&lt;t&gt;&lt;s&gt;"&amp;SUBSTITUTE(Q108,",","&lt;/s&gt;&lt;s&gt;")&amp;"&lt;/s&gt;&lt;/t&gt;","//s"),"cm",""))),MAX(VALUE(SUBSTITUTE(_xlfn.FILTERXML("&lt;t&gt;&lt;s&gt;"&amp;SUBSTITUTE(Q108,",","&lt;/s&gt;&lt;s&gt;")&amp;"&lt;/s&gt;&lt;/t&gt;","//s"),"mm","")))/10))</f>
        <v>1</v>
      </c>
      <c r="S108" t="str">
        <f>IF(OR('Model output'!P107="",ISNUMBER(SEARCH("Not identified", 'Model output'!P107)),ISNUMBER(SEARCH("Absent",'Model output'!P107)),AND(ISNUMBER(SEARCH("No",'Model output'!P107)),NOT(ISNUMBER(SEARCH("diagnostic",'Model output'!P107)))),ISNUMBER(SEARCH("Negative",'Model output'!P107))),"negative","positive")</f>
        <v>negative</v>
      </c>
      <c r="T108">
        <f>IF('Model output'!O107="","",'Model output'!O107)</f>
        <v>1</v>
      </c>
      <c r="U108" t="str">
        <f>IF('Model output'!Q107&lt;&gt;"",'Model output'!Q107,IF('Classification result'!S108="positive",IF(ISNUMBER(SEARCH("single",'Model output'!P107)),1,IF(OR(ISNUMBER(SEARCH("&lt;4",'Model output'!P107)),ISNUMBER(SEARCH("&lt; 4",'Model output'!P107)),ISNUMBER(SEARCH("less than 4",'Model output'!P107))),"&lt;4",IF(OR(ISNUMBER(SEARCH("&gt;4",'Model output'!P107)),ISNUMBER(SEARCH("&gt; 4",'Model output'!P107)),ISNUMBER(SEARCH("4 or more",'Model output'!P107))),"&gt;4",""))), ""))</f>
        <v/>
      </c>
      <c r="V108" t="str">
        <f>IF(S108="negative","",IF(OR(ISNUMBER(SEARCH("Focal",'Model output'!P107)),'Classification result'!U108&lt;4,ISNUMBER(SEARCH("Focal",'Classification result'!U108)),ISNUMBER(SEARCH("&lt;4",'Classification result'!U108)),ISNUMBER(SEARCH("&lt; 4",'Classification result'!U108))),"minimal", IF(OR(ISNUMBER(SEARCH("Extensive",'Model output'!P107)),ISNUMBER(SEARCH("Extensive",'Classification result'!U108)),ISNUMBER(SEARCH("&gt;4",'Classification result'!U108)),ISNUMBER(SEARCH("&gt; 4",'Classification result'!U108)),ISNUMBER(SEARCH("4 or more",'Classification result'!U108))),"extensive","")))</f>
        <v/>
      </c>
      <c r="W108" t="str">
        <f>IF(OR('Model output'!R107="",ISNUMBER(SEARCH("Not identified", 'Model output'!R107)),ISNUMBER(SEARCH("Absent",'Model output'!R107)),ISNUMBER(SEARCH("No",'Model output'!R107)),ISNUMBER(SEARCH("Negative",'Model output'!R107)),ISNUMBER(SEARCH("None seen",'Model output'!R107)),ISNUMBER(SEARCH("Free",'Model output'!R107)),ISNUMBER(SEARCH("Cannot be assessed",'Model output'!R107))),"negative","positive")</f>
        <v>negative</v>
      </c>
      <c r="X108" s="15" t="str">
        <f>IF('Model output'!S107="","",'Model output'!S107)</f>
        <v>Invades:perithyroidal fibroadipose tissue</v>
      </c>
      <c r="Y108" t="str">
        <f>IF(OR('Model output'!S107="",ISNUMBER(SEARCH("Absent",'Model output'!S107)),ISNUMBER(SEARCH("Not identified",'Model output'!S107)),AND(ISNUMBER(SEARCH("No",'Model output'!S107)),NOT(ISNUMBER(SEARCH("carcinoma",'Model output'!S107)))),ISNUMBER(SEARCH("confined to the thyroid",'Model output'!S107)),ISNUMBER(SEARCH("negative",'Model output'!S107))),"negative",IF(Z108="positive","gETE", "positive"))</f>
        <v>positive</v>
      </c>
      <c r="Z108" t="str">
        <f>IF(OR('Model output'!S107="",ISNUMBER(SEARCH("Absent",'Model output'!S107)),ISNUMBER(SEARCH("Not identified",'Model output'!S107)),ISNUMBER(SEARCH("No",'Model output'!S107)),ISNUMBER(SEARCH("Minimal",'Model output'!S107)),ISNUMBER(SEARCH("negative",'Model output'!S107))),"negative",IF(OR(ISNUMBER(SEARCH("extensive",X108)),ISNUMBER(SEARCH("skeletal muscle",X108)),ISNUMBER(SEARCH("larynx",X108)),ISNUMBER(SEARCH("trachea",X108)),ISNUMBER(SEARCH("esophagus",X108)),ISNUMBER(SEARCH("recurrent laryngeal nerve",X108))),"positive","negative"))</f>
        <v>negative</v>
      </c>
      <c r="AA108" t="str">
        <f>IF('Model output'!T107="","",IF('Model output'!T107="Not mentioned", "No", "Yes"))</f>
        <v/>
      </c>
      <c r="AB108" t="str">
        <f>IF(AA108&lt;&gt;"Yes","",IF(OR('Model output'!U107="",ISNUMBER(SEARCH("Not identified",'Model output'!U107))),"",'Model output'!U107))</f>
        <v/>
      </c>
      <c r="AC108" s="1" t="str">
        <f>IF(OR('Model output'!V107="", 'Model output'!V107="No", AND(ISERROR(SEARCH("Positive",'Model output'!V107)), ISNUMBER(SEARCH("Negative",'Model output'!V107))), AND(ISNUMBER(SEARCH("Uninvolved",'Model output'!V107)),NOT(ISNUMBER(SEARCH("margins involved",'Model output'!V107)))), ISNUMBER(SEARCH("not involved",'Model output'!V107)), ISNUMBER(SEARCH("None",'Model output'!V107)), ISNUMBER(SEARCH("Free",'Model output'!V107)), ISNUMBER(SEARCH("1 mm",'Model output'!V107)), ISNUMBER(SEARCH("0.1 CM",'Model output'!V107)), ISNUMBER(SEARCH("less than 0.2 mm",'Model output'!V107)), ISNUMBER(SEARCH("less than 0.5 mm",'Model output'!V107)), ISNUMBER(SEARCH("less than 1.0 mm",'Model output'!V107)), ISNUMBER(SEARCH("noted very close",'Model output'!V107)), ISNUMBER(SEARCH("abut",'Model output'!V107)), ISNUMBER(SEARCH("not mentioned",'Model output'!V107)), ISNUMBER(SEARCH("Cannot be assessed",'Model output'!V107)), ISNUMBER(SEARCH("Lymphocyte invasion - present",'Model output'!V107)), ISNUMBER(SEARCH("capsule",'Model output'!V107))), "negative", "positive")</f>
        <v>negative</v>
      </c>
      <c r="AE108" s="28" t="str" cm="1">
        <f t="array" aca="1" ref="AE108" ca="1">IF(OR(AC108="positive",Z108="positive",AND(OR(ISNUMBER(SEARCH("Follicular carcinoma",N108)),ISNUMBER(SEARCH("Follicular thyroid carcinoma",N108))),V108="extensive"),AND(AND(ISNUMBER(J108),J108&gt;0),AND(ISNUMBER(M108),M108&gt;3)),OR(H108="positive",AH108=1)),"high",IF(OR(ISNUMBER(SEARCH("lateral",G108,1)),ISNUMBER(SEARCH("positive",Y108,1)),ISNUMBER(SEARCH("tall",O108,1)),ISNUMBER(SEARCH("hobnail",O108,1)),ISNUMBER(SEARCH("cribriform",O108,1)),ISNUMBER(SEARCH("diffuse",O108,1)),ISNUMBER(SEARCH("columnar",O108,1)),ISNUMBER(SEARCH("solid",O108,1)),ISNUMBER(SEARCH("tall",N108,1)),ISNUMBER(SEARCH("hobnail",N108,1)),ISNUMBER(SEARCH("cribriform",N108,1)),ISNUMBER(SEARCH("diffuse",N108,1)),ISNUMBER(SEARCH("columnar",N108,1)),ISNUMBER(SEARCH("solid",N108,1)),AND(ISNUMBER(SEARCH("papillary",N108,1)),S108="positive"),AND(AND(ISNUMBER(J108),J108&gt;=5),M108=""),AND(AND(ISNUMBER(J108),J108&gt;=5),AND(ISNUMBER(M108),M108&gt;=1)),AND(ISNUMBER(SERACH("papillary",N108)),OR(Y108="positive",Z108="positive"), ISNUMBER(SEARCH("BRAF",AB108)))),"intermediate","low"))</f>
        <v>intermediate</v>
      </c>
      <c r="AF108" s="29" t="str">
        <f t="shared" si="14"/>
        <v>1a</v>
      </c>
      <c r="AG108" s="29" t="str">
        <f t="shared" si="15"/>
        <v>1a</v>
      </c>
      <c r="AH108" s="29" t="str">
        <f t="shared" si="23"/>
        <v>0</v>
      </c>
      <c r="AI108" s="35" t="str">
        <f t="shared" si="24"/>
        <v>II</v>
      </c>
      <c r="AJ108" s="32" t="s">
        <v>714</v>
      </c>
      <c r="AK108" s="34" t="s">
        <v>617</v>
      </c>
      <c r="AL108" s="34" t="s">
        <v>932</v>
      </c>
      <c r="AM108" s="34" t="s">
        <v>936</v>
      </c>
      <c r="AN108" s="34" t="s">
        <v>934</v>
      </c>
      <c r="AO108" s="32">
        <f t="shared" ca="1" si="16"/>
        <v>1</v>
      </c>
      <c r="AP108" s="34">
        <f t="shared" si="17"/>
        <v>1</v>
      </c>
      <c r="AQ108" s="34">
        <f t="shared" si="18"/>
        <v>0</v>
      </c>
      <c r="AR108" s="34">
        <f t="shared" si="19"/>
        <v>1</v>
      </c>
      <c r="AS108" s="35">
        <f t="shared" si="20"/>
        <v>1</v>
      </c>
    </row>
    <row r="109" spans="1:45">
      <c r="A109" t="str">
        <f>'Model output'!A108</f>
        <v>TCGA-DJ-A3VG</v>
      </c>
      <c r="B109" s="26">
        <v>40</v>
      </c>
      <c r="C109" s="1" t="str">
        <f>IF(OR(ISNUMBER(SEARCH("0",'Model output'!D108)), ISNUMBER(SEARCH("1",'Model output'!D108)), ISNUMBER(SEARCH("1a",'Model output'!D108)), ISNUMBER(SEARCH("1b",'Model output'!D108)), ISNUMBER(SEARCH("2",'Model output'!D108)), ISNUMBER(SEARCH("3",'Model output'!D108)), ISNUMBER(SEARCH("4a",'Model output'!D108)), ISNUMBER(SEARCH("4b",'Model output'!D108))), IF(ISNUMBER(SEARCH("pT",'Model output'!D108)),IF(OR(ISNUMBER(SEARCH("a",'Model output'!D108)),ISNUMBER(SEARCH("b",'Model output'!D108))),MID(SUBSTITUTE('Model output'!D108," ",""),SEARCH("pT",'Model output'!D108)+2,2),MID(SUBSTITUTE('Model output'!D108," ",""),SEARCH("pT",'Model output'!D108)+2,1)),IF(ISNUMBER(SEARCH("T",'Model output'!D108)),IF(OR(ISNUMBER(SEARCH("a",'Model output'!D108)),ISNUMBER(SEARCH("b",'Model output'!D108))),MID(SUBSTITUTE('Model output'!D108," ",""),SEARCH("T",'Model output'!D108)+1,2),MID(SUBSTITUTE('Model output'!D108," ",""),SEARCH("T",'Model output'!D108)+1,1)),SUBSTITUTE('Model output'!D108," ",""))),"")</f>
        <v>1</v>
      </c>
      <c r="D109" s="1" t="str">
        <f>IF(ISNUMBER(SEARCH("lymph node",'Model output'!E108)),"1", IF(AND('Model output'!E108&lt;&gt;"",ISNUMBER('Model output'!E108),'Model output'!E108&gt;0),"1",IF(OR(ISNUMBER(SEARCH("0",'Model output'!E108)), ISNUMBER(SEARCH("1",'Model output'!E108)), ISNUMBER(SEARCH("1a",'Model output'!E108)), ISNUMBER(SEARCH("1b",'Model output'!E108)), ISNUMBER(SEARCH("X",'Model output'!E108))), IF(ISNUMBER(SEARCH("pN",'Model output'!E108)),IF(OR(ISNUMBER(SEARCH("a",'Model output'!E108)),ISNUMBER(SEARCH("b",'Model output'!E108))),MID(SUBSTITUTE('Model output'!E108," ",""),SEARCH("pN",'Model output'!E108)+2,2),MID(SUBSTITUTE('Model output'!E108," ",""),SEARCH("pN",'Model output'!E108)+2,1)),IF(ISNUMBER(SEARCH("N",'Model output'!E108)),IF(OR(ISNUMBER(SEARCH("a",'Model output'!E108)),ISNUMBER(SEARCH("b",'Model output'!E108))),MID(SUBSTITUTE('Model output'!E108," ",""),SEARCH("N",'Model output'!E108)+1,2),MID(SUBSTITUTE('Model output'!E108," ",""),SEARCH("N",'Model output'!E108)+1,1)),SUBSTITUTE('Model output'!E108," ",""))),"")))</f>
        <v>X</v>
      </c>
      <c r="E109" s="1" t="str">
        <f>IF(OR(ISNUMBER(SEARCH("Not applicable",'Model output'!F108)), ISNUMBER(SEARCH("N/A",'Model output'!F108))),"0",IF(OR(ISNUMBER(SEARCH("0",'Model output'!F108)), ISNUMBER(SEARCH("1",'Model output'!F108)), ISNUMBER(SEARCH("X",'Model output'!F108))), IF(ISNUMBER(SEARCH("pM",'Model output'!F108)),MID(SUBSTITUTE('Model output'!F108," ",""),SEARCH("pM",'Model output'!F108)+2,1),IF(ISNUMBER(SEARCH("M",'Model output'!F108)),MID(SUBSTITUTE('Model output'!F108," ",""),SEARCH("M",'Model output'!F108)+1,1),SUBSTITUTE('Model output'!F108," ",""))),""))</f>
        <v>X</v>
      </c>
      <c r="F109" t="str">
        <f t="shared" si="21"/>
        <v>negative</v>
      </c>
      <c r="G109" t="str">
        <f>IF(OR('Model output'!G108="",AND(ISNUMBER('Model output'!J108),'Model output'!J108&lt;1)),"",IF(OR(ISNUMBER(SEARCH("lateral",'Model output'!G108)),ISNUMBER(SEARCH("cervical",'Model output'!G108)),ISNUMBER(SEARCH("jugular",'Model output'!G108)),ISNUMBER(SEARCH("left neck",'Model output'!G108)),ISNUMBER(SEARCH("left anterior neck",'Model output'!G108)),ISNUMBER(SEARCH("left posterior neck",'Model output'!G108)),ISNUMBER(SEARCH("right neck",'Model output'!G108)),ISNUMBER(SEARCH("right anterior neck",'Model output'!G108)),ISNUMBER(SEARCH("right posterior neck",'Model output'!G108)),AND(ISNUMBER(SEARCH("level",'Model output'!G108)),OR(,ISNUMBER(SEARCH("II",'Model output'!G108)),ISNUMBER(SEARCH("two",'Model output'!G108)),AND(ISNUMBER(SEARCH("2",'Model output'!G108)),NOT(ISNUMBER(SEARCH("1 of 2",'Model output'!G108)))),ISNUMBER(SEARCH("III",'Model output'!G108)),AND(ISNUMBER(SEARCH("three",'Model output'!G108)),NOT(ISNUMBER(SEARCH("#3 (three)",'Model output'!G108)))),AND(ISNUMBER(SEARCH("3",'Model output'!G108)),NOT(ISNUMBER(SEARCH("#3 (three)",'Model output'!G108)))),ISNUMBER(SEARCH("IV",'Model output'!G108)),ISNUMBER(SEARCH("four",'Model output'!G108)),ISNUMBER(SEARCH("4",'Model output'!G108)),ISNUMBER(SEARCH("V ",'Model output'!G108)),ISNUMBER(SEARCH("five",'Model output'!G108)),ISNUMBER(SEARCH("5",'Model output'!G108))))), "lateral", "central"))</f>
        <v/>
      </c>
      <c r="H109" t="str">
        <f>IF('Model output'!H108="","negative",IF(OR(ISNUMBER(SEARCH("lymph node",'Model output'!H108)),ISNUMBER(SEARCH("gland",'Model output'!H108)),ISNUMBER(SEARCH("lobe",'Model output'!H108)),ISNUMBER(SEARCH("isthmus",'Model output'!H108)),ISNUMBER(SEARCH("mediastinum",'Model output'!H108)),ISNUMBER(SEARCH("Not mentioned",'Model output'!H108)), ISNUMBER(SEARCH("Not applicable",'Model output'!H108)), ISNUMBER(SEARCH("paratracheal",'Model output'!H108)),ISNUMBER(SEARCH("fibroadipose tissue",'Model output'!H108)),ISNUMBER(SEARCH("thyroid node",'Model output'!H108)),ISNUMBER(SEARCH("skeletal muscle",'Model output'!H108)),ISNUMBER(SEARCH("right",'Model output'!H108)),ISNUMBER(SEARCH("left",'Model output'!H108)),ISNUMBER(SEARCH("Not specified",'Model output'!H108)),ISNUMBER(SEARCH("N/A",'Model output'!H108))),"negative","positive"))</f>
        <v>negative</v>
      </c>
      <c r="I109">
        <f>IF(OR('Model output'!I108="",'Model output'!I108="Not answered",'Model output'!I108="Not mentioned"),"",IF(ISNUMBER('Model output'!I108),'Model output'!I108,1))</f>
        <v>1</v>
      </c>
      <c r="J109">
        <f>IF(OR('Model output'!J108="",'Model output'!J108="Not answered",'Model output'!J108="Not mentioned"),"",IF(AND(ISNUMBER('Model output'!J108),'Model output'!J108&lt;=I109),'Model output'!J108,IF(AND(ISNUMBER('Model output'!J108), 'Model output'!J108&gt;=DATE(2024,1,1)), MIN(DAY('Model output'!J108), MONTH('Model output'!J108), YEAR('Model output'!J108)), IF(ISNUMBER(SEARCH("0/",'Model output'!J108)),0,IF(ISNUMBER(SEARCH("/",'Model output'!J108)), VALUE(LEFT('Model output'!J108, SEARCH("/",'Model output'!J108)-1)),1)))))</f>
        <v>0</v>
      </c>
      <c r="K109" t="str" cm="1">
        <f t="array" ref="K109">IF(COUNT(FIND({0,1,2,3,4,5,6,7,8,9},'Model output'!K108))&gt;0,'Model output'!K108,"")</f>
        <v/>
      </c>
      <c r="L109" s="8" t="str">
        <f t="shared" si="13"/>
        <v/>
      </c>
      <c r="M109" t="str" cm="1">
        <f t="array" ref="M109">IF(L109="","",IF(ISNUMBER(SEARCH("cm",L109)),MAX(VALUE(SUBSTITUTE(_xlfn.FILTERXML("&lt;t&gt;&lt;s&gt;"&amp;SUBSTITUTE(L109,",","&lt;/s&gt;&lt;s&gt;")&amp;"&lt;/s&gt;&lt;/t&gt;","//s"),"cm",""))),MAX(VALUE(SUBSTITUTE(_xlfn.FILTERXML("&lt;t&gt;&lt;s&gt;"&amp;SUBSTITUTE(L109,",","&lt;/s&gt;&lt;s&gt;")&amp;"&lt;/s&gt;&lt;/t&gt;","//s"),"mm","")))/10))</f>
        <v/>
      </c>
      <c r="N109" t="str">
        <f>IF('Model output'!L108="","",'Model output'!L108)</f>
        <v>Papillary carcinoma, follicular variant</v>
      </c>
      <c r="O109" t="str">
        <f>IF('Model output'!M108="","",'Model output'!M108)</f>
        <v/>
      </c>
      <c r="P109" t="str">
        <f>IF('Model output'!N108="","",'Model output'!N108)</f>
        <v>1.1 cm</v>
      </c>
      <c r="Q109" t="str">
        <f t="shared" si="22"/>
        <v>1.1cm</v>
      </c>
      <c r="R109" cm="1">
        <f t="array" ref="R109">IF(Q109="","",IF(ISNUMBER(SEARCH("cm",Q109)),MAX(VALUE(SUBSTITUTE(_xlfn.FILTERXML("&lt;t&gt;&lt;s&gt;"&amp;SUBSTITUTE(Q109,",","&lt;/s&gt;&lt;s&gt;")&amp;"&lt;/s&gt;&lt;/t&gt;","//s"),"cm",""))),MAX(VALUE(SUBSTITUTE(_xlfn.FILTERXML("&lt;t&gt;&lt;s&gt;"&amp;SUBSTITUTE(Q109,",","&lt;/s&gt;&lt;s&gt;")&amp;"&lt;/s&gt;&lt;/t&gt;","//s"),"mm","")))/10))</f>
        <v>1.1000000000000001</v>
      </c>
      <c r="S109" t="str">
        <f>IF(OR('Model output'!P108="",ISNUMBER(SEARCH("Not identified", 'Model output'!P108)),ISNUMBER(SEARCH("Absent",'Model output'!P108)),AND(ISNUMBER(SEARCH("No",'Model output'!P108)),NOT(ISNUMBER(SEARCH("diagnostic",'Model output'!P108)))),ISNUMBER(SEARCH("Negative",'Model output'!P108))),"negative","positive")</f>
        <v>negative</v>
      </c>
      <c r="T109">
        <f>IF('Model output'!O108="","",'Model output'!O108)</f>
        <v>2</v>
      </c>
      <c r="U109" t="str">
        <f>IF('Model output'!Q108&lt;&gt;"",'Model output'!Q108,IF('Classification result'!S109="positive",IF(ISNUMBER(SEARCH("single",'Model output'!P108)),1,IF(OR(ISNUMBER(SEARCH("&lt;4",'Model output'!P108)),ISNUMBER(SEARCH("&lt; 4",'Model output'!P108)),ISNUMBER(SEARCH("less than 4",'Model output'!P108))),"&lt;4",IF(OR(ISNUMBER(SEARCH("&gt;4",'Model output'!P108)),ISNUMBER(SEARCH("&gt; 4",'Model output'!P108)),ISNUMBER(SEARCH("4 or more",'Model output'!P108))),"&gt;4",""))), ""))</f>
        <v/>
      </c>
      <c r="V109" t="str">
        <f>IF(S109="negative","",IF(OR(ISNUMBER(SEARCH("Focal",'Model output'!P108)),'Classification result'!U109&lt;4,ISNUMBER(SEARCH("Focal",'Classification result'!U109)),ISNUMBER(SEARCH("&lt;4",'Classification result'!U109)),ISNUMBER(SEARCH("&lt; 4",'Classification result'!U109))),"minimal", IF(OR(ISNUMBER(SEARCH("Extensive",'Model output'!P108)),ISNUMBER(SEARCH("Extensive",'Classification result'!U109)),ISNUMBER(SEARCH("&gt;4",'Classification result'!U109)),ISNUMBER(SEARCH("&gt; 4",'Classification result'!U109)),ISNUMBER(SEARCH("4 or more",'Classification result'!U109))),"extensive","")))</f>
        <v/>
      </c>
      <c r="W109" t="str">
        <f>IF(OR('Model output'!R108="",ISNUMBER(SEARCH("Not identified", 'Model output'!R108)),ISNUMBER(SEARCH("Absent",'Model output'!R108)),ISNUMBER(SEARCH("No",'Model output'!R108)),ISNUMBER(SEARCH("Negative",'Model output'!R108)),ISNUMBER(SEARCH("None seen",'Model output'!R108)),ISNUMBER(SEARCH("Free",'Model output'!R108)),ISNUMBER(SEARCH("Cannot be assessed",'Model output'!R108))),"negative","positive")</f>
        <v>negative</v>
      </c>
      <c r="X109" s="15" t="str">
        <f>IF('Model output'!S108="","",'Model output'!S108)</f>
        <v>Not Identified</v>
      </c>
      <c r="Y109" t="str">
        <f>IF(OR('Model output'!S108="",ISNUMBER(SEARCH("Absent",'Model output'!S108)),ISNUMBER(SEARCH("Not identified",'Model output'!S108)),AND(ISNUMBER(SEARCH("No",'Model output'!S108)),NOT(ISNUMBER(SEARCH("carcinoma",'Model output'!S108)))),ISNUMBER(SEARCH("confined to the thyroid",'Model output'!S108)),ISNUMBER(SEARCH("negative",'Model output'!S108))),"negative",IF(Z109="positive","gETE", "positive"))</f>
        <v>negative</v>
      </c>
      <c r="Z109" t="str">
        <f>IF(OR('Model output'!S108="",ISNUMBER(SEARCH("Absent",'Model output'!S108)),ISNUMBER(SEARCH("Not identified",'Model output'!S108)),ISNUMBER(SEARCH("No",'Model output'!S108)),ISNUMBER(SEARCH("Minimal",'Model output'!S108)),ISNUMBER(SEARCH("negative",'Model output'!S108))),"negative",IF(OR(ISNUMBER(SEARCH("extensive",X109)),ISNUMBER(SEARCH("skeletal muscle",X109)),ISNUMBER(SEARCH("larynx",X109)),ISNUMBER(SEARCH("trachea",X109)),ISNUMBER(SEARCH("esophagus",X109)),ISNUMBER(SEARCH("recurrent laryngeal nerve",X109))),"positive","negative"))</f>
        <v>negative</v>
      </c>
      <c r="AA109" t="str">
        <f>IF('Model output'!T108="","",IF('Model output'!T108="Not mentioned", "No", "Yes"))</f>
        <v/>
      </c>
      <c r="AB109" t="str">
        <f>IF(AA109&lt;&gt;"Yes","",IF(OR('Model output'!U108="",ISNUMBER(SEARCH("Not identified",'Model output'!U108))),"",'Model output'!U108))</f>
        <v/>
      </c>
      <c r="AC109" s="1" t="str">
        <f>IF(OR('Model output'!V108="", 'Model output'!V108="No", AND(ISERROR(SEARCH("Positive",'Model output'!V108)), ISNUMBER(SEARCH("Negative",'Model output'!V108))), AND(ISNUMBER(SEARCH("Uninvolved",'Model output'!V108)),NOT(ISNUMBER(SEARCH("margins involved",'Model output'!V108)))), ISNUMBER(SEARCH("not involved",'Model output'!V108)), ISNUMBER(SEARCH("None",'Model output'!V108)), ISNUMBER(SEARCH("Free",'Model output'!V108)), ISNUMBER(SEARCH("1 mm",'Model output'!V108)), ISNUMBER(SEARCH("0.1 CM",'Model output'!V108)), ISNUMBER(SEARCH("less than 0.2 mm",'Model output'!V108)), ISNUMBER(SEARCH("less than 0.5 mm",'Model output'!V108)), ISNUMBER(SEARCH("less than 1.0 mm",'Model output'!V108)), ISNUMBER(SEARCH("noted very close",'Model output'!V108)), ISNUMBER(SEARCH("abut",'Model output'!V108)), ISNUMBER(SEARCH("not mentioned",'Model output'!V108)), ISNUMBER(SEARCH("Cannot be assessed",'Model output'!V108)), ISNUMBER(SEARCH("Lymphocyte invasion - present",'Model output'!V108)), ISNUMBER(SEARCH("capsule",'Model output'!V108))), "negative", "positive")</f>
        <v>negative</v>
      </c>
      <c r="AE109" s="28" t="str" cm="1">
        <f t="array" aca="1" ref="AE109" ca="1">IF(OR(AC109="positive",Z109="positive",AND(OR(ISNUMBER(SEARCH("Follicular carcinoma",N109)),ISNUMBER(SEARCH("Follicular thyroid carcinoma",N109))),V109="extensive"),AND(AND(ISNUMBER(J109),J109&gt;0),AND(ISNUMBER(M109),M109&gt;3)),OR(H109="positive",AH109=1)),"high",IF(OR(ISNUMBER(SEARCH("lateral",G109,1)),ISNUMBER(SEARCH("positive",Y109,1)),ISNUMBER(SEARCH("tall",O109,1)),ISNUMBER(SEARCH("hobnail",O109,1)),ISNUMBER(SEARCH("cribriform",O109,1)),ISNUMBER(SEARCH("diffuse",O109,1)),ISNUMBER(SEARCH("columnar",O109,1)),ISNUMBER(SEARCH("solid",O109,1)),ISNUMBER(SEARCH("tall",N109,1)),ISNUMBER(SEARCH("hobnail",N109,1)),ISNUMBER(SEARCH("cribriform",N109,1)),ISNUMBER(SEARCH("diffuse",N109,1)),ISNUMBER(SEARCH("columnar",N109,1)),ISNUMBER(SEARCH("solid",N109,1)),AND(ISNUMBER(SEARCH("papillary",N109,1)),S109="positive"),AND(AND(ISNUMBER(J109),J109&gt;=5),M109=""),AND(AND(ISNUMBER(J109),J109&gt;=5),AND(ISNUMBER(M109),M109&gt;=1)),AND(ISNUMBER(SERACH("papillary",N109)),OR(Y109="positive",Z109="positive"), ISNUMBER(SEARCH("BRAF",AB109)))),"intermediate","low"))</f>
        <v>low</v>
      </c>
      <c r="AF109" s="29" t="str">
        <f t="shared" si="14"/>
        <v>1b</v>
      </c>
      <c r="AG109" s="29" t="str">
        <f t="shared" si="15"/>
        <v>0</v>
      </c>
      <c r="AH109" s="29" t="str">
        <f t="shared" si="23"/>
        <v>0</v>
      </c>
      <c r="AI109" s="35" t="str">
        <f t="shared" si="24"/>
        <v>I</v>
      </c>
      <c r="AJ109" s="32" t="s">
        <v>713</v>
      </c>
      <c r="AK109" s="34" t="s">
        <v>932</v>
      </c>
      <c r="AL109" s="34" t="s">
        <v>933</v>
      </c>
      <c r="AM109" s="34" t="s">
        <v>936</v>
      </c>
      <c r="AN109" s="34" t="s">
        <v>66</v>
      </c>
      <c r="AO109" s="32">
        <f t="shared" ca="1" si="16"/>
        <v>1</v>
      </c>
      <c r="AP109" s="34">
        <f t="shared" si="17"/>
        <v>1</v>
      </c>
      <c r="AQ109" s="34">
        <f t="shared" si="18"/>
        <v>1</v>
      </c>
      <c r="AR109" s="34">
        <f t="shared" si="19"/>
        <v>1</v>
      </c>
      <c r="AS109" s="35">
        <f t="shared" si="20"/>
        <v>1</v>
      </c>
    </row>
    <row r="110" spans="1:45">
      <c r="A110" t="str">
        <f>'Model output'!A109</f>
        <v>TCGA-DJ-A3VJ</v>
      </c>
      <c r="B110" s="26">
        <v>22</v>
      </c>
      <c r="C110" s="1" t="str">
        <f>IF(OR(ISNUMBER(SEARCH("0",'Model output'!D109)), ISNUMBER(SEARCH("1",'Model output'!D109)), ISNUMBER(SEARCH("1a",'Model output'!D109)), ISNUMBER(SEARCH("1b",'Model output'!D109)), ISNUMBER(SEARCH("2",'Model output'!D109)), ISNUMBER(SEARCH("3",'Model output'!D109)), ISNUMBER(SEARCH("4a",'Model output'!D109)), ISNUMBER(SEARCH("4b",'Model output'!D109))), IF(ISNUMBER(SEARCH("pT",'Model output'!D109)),IF(OR(ISNUMBER(SEARCH("a",'Model output'!D109)),ISNUMBER(SEARCH("b",'Model output'!D109))),MID(SUBSTITUTE('Model output'!D109," ",""),SEARCH("pT",'Model output'!D109)+2,2),MID(SUBSTITUTE('Model output'!D109," ",""),SEARCH("pT",'Model output'!D109)+2,1)),IF(ISNUMBER(SEARCH("T",'Model output'!D109)),IF(OR(ISNUMBER(SEARCH("a",'Model output'!D109)),ISNUMBER(SEARCH("b",'Model output'!D109))),MID(SUBSTITUTE('Model output'!D109," ",""),SEARCH("T",'Model output'!D109)+1,2),MID(SUBSTITUTE('Model output'!D109," ",""),SEARCH("T",'Model output'!D109)+1,1)),SUBSTITUTE('Model output'!D109," ",""))),"")</f>
        <v/>
      </c>
      <c r="D110" s="1" t="str">
        <f>IF(ISNUMBER(SEARCH("lymph node",'Model output'!E109)),"1", IF(AND('Model output'!E109&lt;&gt;"",ISNUMBER('Model output'!E109),'Model output'!E109&gt;0),"1",IF(OR(ISNUMBER(SEARCH("0",'Model output'!E109)), ISNUMBER(SEARCH("1",'Model output'!E109)), ISNUMBER(SEARCH("1a",'Model output'!E109)), ISNUMBER(SEARCH("1b",'Model output'!E109)), ISNUMBER(SEARCH("X",'Model output'!E109))), IF(ISNUMBER(SEARCH("pN",'Model output'!E109)),IF(OR(ISNUMBER(SEARCH("a",'Model output'!E109)),ISNUMBER(SEARCH("b",'Model output'!E109))),MID(SUBSTITUTE('Model output'!E109," ",""),SEARCH("pN",'Model output'!E109)+2,2),MID(SUBSTITUTE('Model output'!E109," ",""),SEARCH("pN",'Model output'!E109)+2,1)),IF(ISNUMBER(SEARCH("N",'Model output'!E109)),IF(OR(ISNUMBER(SEARCH("a",'Model output'!E109)),ISNUMBER(SEARCH("b",'Model output'!E109))),MID(SUBSTITUTE('Model output'!E109," ",""),SEARCH("N",'Model output'!E109)+1,2),MID(SUBSTITUTE('Model output'!E109," ",""),SEARCH("N",'Model output'!E109)+1,1)),SUBSTITUTE('Model output'!E109," ",""))),"")))</f>
        <v/>
      </c>
      <c r="E110" s="1" t="str">
        <f>IF(OR(ISNUMBER(SEARCH("Not applicable",'Model output'!F109)), ISNUMBER(SEARCH("N/A",'Model output'!F109))),"0",IF(OR(ISNUMBER(SEARCH("0",'Model output'!F109)), ISNUMBER(SEARCH("1",'Model output'!F109)), ISNUMBER(SEARCH("X",'Model output'!F109))), IF(ISNUMBER(SEARCH("pM",'Model output'!F109)),MID(SUBSTITUTE('Model output'!F109," ",""),SEARCH("pM",'Model output'!F109)+2,1),IF(ISNUMBER(SEARCH("M",'Model output'!F109)),MID(SUBSTITUTE('Model output'!F109," ",""),SEARCH("M",'Model output'!F109)+1,1),SUBSTITUTE('Model output'!F109," ",""))),""))</f>
        <v/>
      </c>
      <c r="F110" t="str">
        <f t="shared" si="21"/>
        <v>positive</v>
      </c>
      <c r="G110" t="str">
        <f>IF(OR('Model output'!G109="",AND(ISNUMBER('Model output'!J109),'Model output'!J109&lt;1)),"",IF(OR(ISNUMBER(SEARCH("lateral",'Model output'!G109)),ISNUMBER(SEARCH("cervical",'Model output'!G109)),ISNUMBER(SEARCH("jugular",'Model output'!G109)),ISNUMBER(SEARCH("left neck",'Model output'!G109)),ISNUMBER(SEARCH("left anterior neck",'Model output'!G109)),ISNUMBER(SEARCH("left posterior neck",'Model output'!G109)),ISNUMBER(SEARCH("right neck",'Model output'!G109)),ISNUMBER(SEARCH("right anterior neck",'Model output'!G109)),ISNUMBER(SEARCH("right posterior neck",'Model output'!G109)),AND(ISNUMBER(SEARCH("level",'Model output'!G109)),OR(,ISNUMBER(SEARCH("II",'Model output'!G109)),ISNUMBER(SEARCH("two",'Model output'!G109)),AND(ISNUMBER(SEARCH("2",'Model output'!G109)),NOT(ISNUMBER(SEARCH("1 of 2",'Model output'!G109)))),ISNUMBER(SEARCH("III",'Model output'!G109)),AND(ISNUMBER(SEARCH("three",'Model output'!G109)),NOT(ISNUMBER(SEARCH("#3 (three)",'Model output'!G109)))),AND(ISNUMBER(SEARCH("3",'Model output'!G109)),NOT(ISNUMBER(SEARCH("#3 (three)",'Model output'!G109)))),ISNUMBER(SEARCH("IV",'Model output'!G109)),ISNUMBER(SEARCH("four",'Model output'!G109)),ISNUMBER(SEARCH("4",'Model output'!G109)),ISNUMBER(SEARCH("V ",'Model output'!G109)),ISNUMBER(SEARCH("five",'Model output'!G109)),ISNUMBER(SEARCH("5",'Model output'!G109))))), "lateral", "central"))</f>
        <v>central</v>
      </c>
      <c r="H110" t="str">
        <f>IF('Model output'!H109="","negative",IF(OR(ISNUMBER(SEARCH("lymph node",'Model output'!H109)),ISNUMBER(SEARCH("gland",'Model output'!H109)),ISNUMBER(SEARCH("lobe",'Model output'!H109)),ISNUMBER(SEARCH("isthmus",'Model output'!H109)),ISNUMBER(SEARCH("mediastinum",'Model output'!H109)),ISNUMBER(SEARCH("Not mentioned",'Model output'!H109)), ISNUMBER(SEARCH("Not applicable",'Model output'!H109)), ISNUMBER(SEARCH("paratracheal",'Model output'!H109)),ISNUMBER(SEARCH("fibroadipose tissue",'Model output'!H109)),ISNUMBER(SEARCH("thyroid node",'Model output'!H109)),ISNUMBER(SEARCH("skeletal muscle",'Model output'!H109)),ISNUMBER(SEARCH("right",'Model output'!H109)),ISNUMBER(SEARCH("left",'Model output'!H109)),ISNUMBER(SEARCH("Not specified",'Model output'!H109)),ISNUMBER(SEARCH("N/A",'Model output'!H109))),"negative","positive"))</f>
        <v>negative</v>
      </c>
      <c r="I110">
        <f>IF(OR('Model output'!I109="",'Model output'!I109="Not answered",'Model output'!I109="Not mentioned"),"",IF(ISNUMBER('Model output'!I109),'Model output'!I109,1))</f>
        <v>3</v>
      </c>
      <c r="J110">
        <f>IF(OR('Model output'!J109="",'Model output'!J109="Not answered",'Model output'!J109="Not mentioned"),"",IF(AND(ISNUMBER('Model output'!J109),'Model output'!J109&lt;=I110),'Model output'!J109,IF(AND(ISNUMBER('Model output'!J109), 'Model output'!J109&gt;=DATE(2024,1,1)), MIN(DAY('Model output'!J109), MONTH('Model output'!J109), YEAR('Model output'!J109)), IF(ISNUMBER(SEARCH("0/",'Model output'!J109)),0,IF(ISNUMBER(SEARCH("/",'Model output'!J109)), VALUE(LEFT('Model output'!J109, SEARCH("/",'Model output'!J109)-1)),1)))))</f>
        <v>2</v>
      </c>
      <c r="K110" t="str" cm="1">
        <f t="array" ref="K110">IF(COUNT(FIND({0,1,2,3,4,5,6,7,8,9},'Model output'!K109))&gt;0,'Model output'!K109,"")</f>
        <v>0.6cm,0.7cm</v>
      </c>
      <c r="L110" s="8" t="str">
        <f t="shared" si="13"/>
        <v>0.6cm,0.7cm</v>
      </c>
      <c r="M110" cm="1">
        <f t="array" ref="M110">IF(L110="","",IF(ISNUMBER(SEARCH("cm",L110)),MAX(VALUE(SUBSTITUTE(_xlfn.FILTERXML("&lt;t&gt;&lt;s&gt;"&amp;SUBSTITUTE(L110,",","&lt;/s&gt;&lt;s&gt;")&amp;"&lt;/s&gt;&lt;/t&gt;","//s"),"cm",""))),MAX(VALUE(SUBSTITUTE(_xlfn.FILTERXML("&lt;t&gt;&lt;s&gt;"&amp;SUBSTITUTE(L110,",","&lt;/s&gt;&lt;s&gt;")&amp;"&lt;/s&gt;&lt;/t&gt;","//s"),"mm","")))/10))</f>
        <v>0.7</v>
      </c>
      <c r="N110" t="str">
        <f>IF('Model output'!L109="","",'Model output'!L109)</f>
        <v>papillary</v>
      </c>
      <c r="O110" t="str">
        <f>IF('Model output'!M109="","",'Model output'!M109)</f>
        <v>diffuse sclerosing</v>
      </c>
      <c r="P110" t="str">
        <f>IF('Model output'!N109="","",'Model output'!N109)</f>
        <v>2.0 cm</v>
      </c>
      <c r="Q110" t="str">
        <f t="shared" si="22"/>
        <v>2.0cm</v>
      </c>
      <c r="R110" cm="1">
        <f t="array" ref="R110">IF(Q110="","",IF(ISNUMBER(SEARCH("cm",Q110)),MAX(VALUE(SUBSTITUTE(_xlfn.FILTERXML("&lt;t&gt;&lt;s&gt;"&amp;SUBSTITUTE(Q110,",","&lt;/s&gt;&lt;s&gt;")&amp;"&lt;/s&gt;&lt;/t&gt;","//s"),"cm",""))),MAX(VALUE(SUBSTITUTE(_xlfn.FILTERXML("&lt;t&gt;&lt;s&gt;"&amp;SUBSTITUTE(Q110,",","&lt;/s&gt;&lt;s&gt;")&amp;"&lt;/s&gt;&lt;/t&gt;","//s"),"mm","")))/10))</f>
        <v>2</v>
      </c>
      <c r="S110" t="str">
        <f>IF(OR('Model output'!P109="",ISNUMBER(SEARCH("Not identified", 'Model output'!P109)),ISNUMBER(SEARCH("Absent",'Model output'!P109)),AND(ISNUMBER(SEARCH("No",'Model output'!P109)),NOT(ISNUMBER(SEARCH("diagnostic",'Model output'!P109)))),ISNUMBER(SEARCH("Negative",'Model output'!P109))),"negative","positive")</f>
        <v>positive</v>
      </c>
      <c r="T110">
        <f>IF('Model output'!O109="","",'Model output'!O109)</f>
        <v>1</v>
      </c>
      <c r="U110" t="str">
        <f>IF('Model output'!Q109&lt;&gt;"",'Model output'!Q109,IF('Classification result'!S110="positive",IF(ISNUMBER(SEARCH("single",'Model output'!P109)),1,IF(OR(ISNUMBER(SEARCH("&lt;4",'Model output'!P109)),ISNUMBER(SEARCH("&lt; 4",'Model output'!P109)),ISNUMBER(SEARCH("less than 4",'Model output'!P109))),"&lt;4",IF(OR(ISNUMBER(SEARCH("&gt;4",'Model output'!P109)),ISNUMBER(SEARCH("&gt; 4",'Model output'!P109)),ISNUMBER(SEARCH("4 or more",'Model output'!P109))),"&gt;4",""))), ""))</f>
        <v>Not mentioned</v>
      </c>
      <c r="V110" t="str">
        <f>IF(S110="negative","",IF(OR(ISNUMBER(SEARCH("Focal",'Model output'!P109)),'Classification result'!U110&lt;4,ISNUMBER(SEARCH("Focal",'Classification result'!U110)),ISNUMBER(SEARCH("&lt;4",'Classification result'!U110)),ISNUMBER(SEARCH("&lt; 4",'Classification result'!U110))),"minimal", IF(OR(ISNUMBER(SEARCH("Extensive",'Model output'!P109)),ISNUMBER(SEARCH("Extensive",'Classification result'!U110)),ISNUMBER(SEARCH("&gt;4",'Classification result'!U110)),ISNUMBER(SEARCH("&gt; 4",'Classification result'!U110)),ISNUMBER(SEARCH("4 or more",'Classification result'!U110))),"extensive","")))</f>
        <v>extensive</v>
      </c>
      <c r="W110" t="str">
        <f>IF(OR('Model output'!R109="",ISNUMBER(SEARCH("Not identified", 'Model output'!R109)),ISNUMBER(SEARCH("Absent",'Model output'!R109)),ISNUMBER(SEARCH("No",'Model output'!R109)),ISNUMBER(SEARCH("Negative",'Model output'!R109)),ISNUMBER(SEARCH("None seen",'Model output'!R109)),ISNUMBER(SEARCH("Free",'Model output'!R109)),ISNUMBER(SEARCH("Cannot be assessed",'Model output'!R109))),"negative","positive")</f>
        <v>positive</v>
      </c>
      <c r="X110" s="15" t="str">
        <f>IF('Model output'!S109="","",'Model output'!S109)</f>
        <v>Invades: fibroadipose tissue</v>
      </c>
      <c r="Y110" t="str">
        <f>IF(OR('Model output'!S109="",ISNUMBER(SEARCH("Absent",'Model output'!S109)),ISNUMBER(SEARCH("Not identified",'Model output'!S109)),AND(ISNUMBER(SEARCH("No",'Model output'!S109)),NOT(ISNUMBER(SEARCH("carcinoma",'Model output'!S109)))),ISNUMBER(SEARCH("confined to the thyroid",'Model output'!S109)),ISNUMBER(SEARCH("negative",'Model output'!S109))),"negative",IF(Z110="positive","gETE", "positive"))</f>
        <v>positive</v>
      </c>
      <c r="Z110" t="str">
        <f>IF(OR('Model output'!S109="",ISNUMBER(SEARCH("Absent",'Model output'!S109)),ISNUMBER(SEARCH("Not identified",'Model output'!S109)),ISNUMBER(SEARCH("No",'Model output'!S109)),ISNUMBER(SEARCH("Minimal",'Model output'!S109)),ISNUMBER(SEARCH("negative",'Model output'!S109))),"negative",IF(OR(ISNUMBER(SEARCH("extensive",X110)),ISNUMBER(SEARCH("skeletal muscle",X110)),ISNUMBER(SEARCH("larynx",X110)),ISNUMBER(SEARCH("trachea",X110)),ISNUMBER(SEARCH("esophagus",X110)),ISNUMBER(SEARCH("recurrent laryngeal nerve",X110))),"positive","negative"))</f>
        <v>negative</v>
      </c>
      <c r="AA110" t="str">
        <f>IF('Model output'!T109="","",IF('Model output'!T109="Not mentioned", "No", "Yes"))</f>
        <v/>
      </c>
      <c r="AB110" t="str">
        <f>IF(AA110&lt;&gt;"Yes","",IF(OR('Model output'!U109="",ISNUMBER(SEARCH("Not identified",'Model output'!U109))),"",'Model output'!U109))</f>
        <v/>
      </c>
      <c r="AC110" s="1" t="str">
        <f>IF(OR('Model output'!V109="", 'Model output'!V109="No", AND(ISERROR(SEARCH("Positive",'Model output'!V109)), ISNUMBER(SEARCH("Negative",'Model output'!V109))), AND(ISNUMBER(SEARCH("Uninvolved",'Model output'!V109)),NOT(ISNUMBER(SEARCH("margins involved",'Model output'!V109)))), ISNUMBER(SEARCH("not involved",'Model output'!V109)), ISNUMBER(SEARCH("None",'Model output'!V109)), ISNUMBER(SEARCH("Free",'Model output'!V109)), ISNUMBER(SEARCH("1 mm",'Model output'!V109)), ISNUMBER(SEARCH("0.1 CM",'Model output'!V109)), ISNUMBER(SEARCH("less than 0.2 mm",'Model output'!V109)), ISNUMBER(SEARCH("less than 0.5 mm",'Model output'!V109)), ISNUMBER(SEARCH("less than 1.0 mm",'Model output'!V109)), ISNUMBER(SEARCH("noted very close",'Model output'!V109)), ISNUMBER(SEARCH("abut",'Model output'!V109)), ISNUMBER(SEARCH("not mentioned",'Model output'!V109)), ISNUMBER(SEARCH("Cannot be assessed",'Model output'!V109)), ISNUMBER(SEARCH("Lymphocyte invasion - present",'Model output'!V109)), ISNUMBER(SEARCH("capsule",'Model output'!V109))), "negative", "positive")</f>
        <v>negative</v>
      </c>
      <c r="AE110" s="28" t="str" cm="1">
        <f t="array" aca="1" ref="AE110" ca="1">IF(OR(AC110="positive",Z110="positive",AND(OR(ISNUMBER(SEARCH("Follicular carcinoma",N110)),ISNUMBER(SEARCH("Follicular thyroid carcinoma",N110))),V110="extensive"),AND(AND(ISNUMBER(J110),J110&gt;0),AND(ISNUMBER(M110),M110&gt;3)),OR(H110="positive",AH110=1)),"high",IF(OR(ISNUMBER(SEARCH("lateral",G110,1)),ISNUMBER(SEARCH("positive",Y110,1)),ISNUMBER(SEARCH("tall",O110,1)),ISNUMBER(SEARCH("hobnail",O110,1)),ISNUMBER(SEARCH("cribriform",O110,1)),ISNUMBER(SEARCH("diffuse",O110,1)),ISNUMBER(SEARCH("columnar",O110,1)),ISNUMBER(SEARCH("solid",O110,1)),ISNUMBER(SEARCH("tall",N110,1)),ISNUMBER(SEARCH("hobnail",N110,1)),ISNUMBER(SEARCH("cribriform",N110,1)),ISNUMBER(SEARCH("diffuse",N110,1)),ISNUMBER(SEARCH("columnar",N110,1)),ISNUMBER(SEARCH("solid",N110,1)),AND(ISNUMBER(SEARCH("papillary",N110,1)),S110="positive"),AND(AND(ISNUMBER(J110),J110&gt;=5),M110=""),AND(AND(ISNUMBER(J110),J110&gt;=5),AND(ISNUMBER(M110),M110&gt;=1)),AND(ISNUMBER(SERACH("papillary",N110)),OR(Y110="positive",Z110="positive"), ISNUMBER(SEARCH("BRAF",AB110)))),"intermediate","low"))</f>
        <v>intermediate</v>
      </c>
      <c r="AF110" s="29" t="str">
        <f t="shared" si="14"/>
        <v>1b</v>
      </c>
      <c r="AG110" s="29" t="str">
        <f t="shared" si="15"/>
        <v>1a</v>
      </c>
      <c r="AH110" s="29" t="str">
        <f t="shared" si="23"/>
        <v>0</v>
      </c>
      <c r="AI110" s="35" t="str">
        <f t="shared" si="24"/>
        <v>I</v>
      </c>
      <c r="AJ110" s="32" t="s">
        <v>714</v>
      </c>
      <c r="AK110" s="34" t="s">
        <v>932</v>
      </c>
      <c r="AL110" s="34" t="s">
        <v>617</v>
      </c>
      <c r="AM110" s="34" t="s">
        <v>936</v>
      </c>
      <c r="AN110" s="34" t="s">
        <v>66</v>
      </c>
      <c r="AO110" s="32">
        <f t="shared" ca="1" si="16"/>
        <v>1</v>
      </c>
      <c r="AP110" s="34">
        <f t="shared" si="17"/>
        <v>1</v>
      </c>
      <c r="AQ110" s="34">
        <f t="shared" si="18"/>
        <v>1</v>
      </c>
      <c r="AR110" s="34">
        <f t="shared" si="19"/>
        <v>1</v>
      </c>
      <c r="AS110" s="35">
        <f t="shared" si="20"/>
        <v>1</v>
      </c>
    </row>
    <row r="111" spans="1:45">
      <c r="A111" t="str">
        <f>'Model output'!A110</f>
        <v>TCGA-DJ-A3VK</v>
      </c>
      <c r="B111" s="26">
        <v>63</v>
      </c>
      <c r="C111" s="1" t="str">
        <f>IF(OR(ISNUMBER(SEARCH("0",'Model output'!D110)), ISNUMBER(SEARCH("1",'Model output'!D110)), ISNUMBER(SEARCH("1a",'Model output'!D110)), ISNUMBER(SEARCH("1b",'Model output'!D110)), ISNUMBER(SEARCH("2",'Model output'!D110)), ISNUMBER(SEARCH("3",'Model output'!D110)), ISNUMBER(SEARCH("4a",'Model output'!D110)), ISNUMBER(SEARCH("4b",'Model output'!D110))), IF(ISNUMBER(SEARCH("pT",'Model output'!D110)),IF(OR(ISNUMBER(SEARCH("a",'Model output'!D110)),ISNUMBER(SEARCH("b",'Model output'!D110))),MID(SUBSTITUTE('Model output'!D110," ",""),SEARCH("pT",'Model output'!D110)+2,2),MID(SUBSTITUTE('Model output'!D110," ",""),SEARCH("pT",'Model output'!D110)+2,1)),IF(ISNUMBER(SEARCH("T",'Model output'!D110)),IF(OR(ISNUMBER(SEARCH("a",'Model output'!D110)),ISNUMBER(SEARCH("b",'Model output'!D110))),MID(SUBSTITUTE('Model output'!D110," ",""),SEARCH("T",'Model output'!D110)+1,2),MID(SUBSTITUTE('Model output'!D110," ",""),SEARCH("T",'Model output'!D110)+1,1)),SUBSTITUTE('Model output'!D110," ",""))),"")</f>
        <v>1</v>
      </c>
      <c r="D111" s="1" t="str">
        <f>IF(ISNUMBER(SEARCH("lymph node",'Model output'!E110)),"1", IF(AND('Model output'!E110&lt;&gt;"",ISNUMBER('Model output'!E110),'Model output'!E110&gt;0),"1",IF(OR(ISNUMBER(SEARCH("0",'Model output'!E110)), ISNUMBER(SEARCH("1",'Model output'!E110)), ISNUMBER(SEARCH("1a",'Model output'!E110)), ISNUMBER(SEARCH("1b",'Model output'!E110)), ISNUMBER(SEARCH("X",'Model output'!E110))), IF(ISNUMBER(SEARCH("pN",'Model output'!E110)),IF(OR(ISNUMBER(SEARCH("a",'Model output'!E110)),ISNUMBER(SEARCH("b",'Model output'!E110))),MID(SUBSTITUTE('Model output'!E110," ",""),SEARCH("pN",'Model output'!E110)+2,2),MID(SUBSTITUTE('Model output'!E110," ",""),SEARCH("pN",'Model output'!E110)+2,1)),IF(ISNUMBER(SEARCH("N",'Model output'!E110)),IF(OR(ISNUMBER(SEARCH("a",'Model output'!E110)),ISNUMBER(SEARCH("b",'Model output'!E110))),MID(SUBSTITUTE('Model output'!E110," ",""),SEARCH("N",'Model output'!E110)+1,2),MID(SUBSTITUTE('Model output'!E110," ",""),SEARCH("N",'Model output'!E110)+1,1)),SUBSTITUTE('Model output'!E110," ",""))),"")))</f>
        <v>0</v>
      </c>
      <c r="E111" s="1" t="str">
        <f>IF(OR(ISNUMBER(SEARCH("Not applicable",'Model output'!F110)), ISNUMBER(SEARCH("N/A",'Model output'!F110))),"0",IF(OR(ISNUMBER(SEARCH("0",'Model output'!F110)), ISNUMBER(SEARCH("1",'Model output'!F110)), ISNUMBER(SEARCH("X",'Model output'!F110))), IF(ISNUMBER(SEARCH("pM",'Model output'!F110)),MID(SUBSTITUTE('Model output'!F110," ",""),SEARCH("pM",'Model output'!F110)+2,1),IF(ISNUMBER(SEARCH("M",'Model output'!F110)),MID(SUBSTITUTE('Model output'!F110," ",""),SEARCH("M",'Model output'!F110)+1,1),SUBSTITUTE('Model output'!F110," ",""))),""))</f>
        <v>X</v>
      </c>
      <c r="F111" t="str">
        <f t="shared" si="21"/>
        <v>negative</v>
      </c>
      <c r="G111" t="str">
        <f>IF(OR('Model output'!G110="",AND(ISNUMBER('Model output'!J110),'Model output'!J110&lt;1)),"",IF(OR(ISNUMBER(SEARCH("lateral",'Model output'!G110)),ISNUMBER(SEARCH("cervical",'Model output'!G110)),ISNUMBER(SEARCH("jugular",'Model output'!G110)),ISNUMBER(SEARCH("left neck",'Model output'!G110)),ISNUMBER(SEARCH("left anterior neck",'Model output'!G110)),ISNUMBER(SEARCH("left posterior neck",'Model output'!G110)),ISNUMBER(SEARCH("right neck",'Model output'!G110)),ISNUMBER(SEARCH("right anterior neck",'Model output'!G110)),ISNUMBER(SEARCH("right posterior neck",'Model output'!G110)),AND(ISNUMBER(SEARCH("level",'Model output'!G110)),OR(,ISNUMBER(SEARCH("II",'Model output'!G110)),ISNUMBER(SEARCH("two",'Model output'!G110)),AND(ISNUMBER(SEARCH("2",'Model output'!G110)),NOT(ISNUMBER(SEARCH("1 of 2",'Model output'!G110)))),ISNUMBER(SEARCH("III",'Model output'!G110)),AND(ISNUMBER(SEARCH("three",'Model output'!G110)),NOT(ISNUMBER(SEARCH("#3 (three)",'Model output'!G110)))),AND(ISNUMBER(SEARCH("3",'Model output'!G110)),NOT(ISNUMBER(SEARCH("#3 (three)",'Model output'!G110)))),ISNUMBER(SEARCH("IV",'Model output'!G110)),ISNUMBER(SEARCH("four",'Model output'!G110)),ISNUMBER(SEARCH("4",'Model output'!G110)),ISNUMBER(SEARCH("V ",'Model output'!G110)),ISNUMBER(SEARCH("five",'Model output'!G110)),ISNUMBER(SEARCH("5",'Model output'!G110))))), "lateral", "central"))</f>
        <v/>
      </c>
      <c r="H111" t="str">
        <f>IF('Model output'!H110="","negative",IF(OR(ISNUMBER(SEARCH("lymph node",'Model output'!H110)),ISNUMBER(SEARCH("gland",'Model output'!H110)),ISNUMBER(SEARCH("lobe",'Model output'!H110)),ISNUMBER(SEARCH("isthmus",'Model output'!H110)),ISNUMBER(SEARCH("mediastinum",'Model output'!H110)),ISNUMBER(SEARCH("Not mentioned",'Model output'!H110)), ISNUMBER(SEARCH("Not applicable",'Model output'!H110)), ISNUMBER(SEARCH("paratracheal",'Model output'!H110)),ISNUMBER(SEARCH("fibroadipose tissue",'Model output'!H110)),ISNUMBER(SEARCH("thyroid node",'Model output'!H110)),ISNUMBER(SEARCH("skeletal muscle",'Model output'!H110)),ISNUMBER(SEARCH("right",'Model output'!H110)),ISNUMBER(SEARCH("left",'Model output'!H110)),ISNUMBER(SEARCH("Not specified",'Model output'!H110)),ISNUMBER(SEARCH("N/A",'Model output'!H110))),"negative","positive"))</f>
        <v>negative</v>
      </c>
      <c r="I111">
        <f>IF(OR('Model output'!I110="",'Model output'!I110="Not answered",'Model output'!I110="Not mentioned"),"",IF(ISNUMBER('Model output'!I110),'Model output'!I110,1))</f>
        <v>1</v>
      </c>
      <c r="J111">
        <f>IF(OR('Model output'!J110="",'Model output'!J110="Not answered",'Model output'!J110="Not mentioned"),"",IF(AND(ISNUMBER('Model output'!J110),'Model output'!J110&lt;=I111),'Model output'!J110,IF(AND(ISNUMBER('Model output'!J110), 'Model output'!J110&gt;=DATE(2024,1,1)), MIN(DAY('Model output'!J110), MONTH('Model output'!J110), YEAR('Model output'!J110)), IF(ISNUMBER(SEARCH("0/",'Model output'!J110)),0,IF(ISNUMBER(SEARCH("/",'Model output'!J110)), VALUE(LEFT('Model output'!J110, SEARCH("/",'Model output'!J110)-1)),1)))))</f>
        <v>0</v>
      </c>
      <c r="K111" t="str" cm="1">
        <f t="array" ref="K111">IF(COUNT(FIND({0,1,2,3,4,5,6,7,8,9},'Model output'!K110))&gt;0,'Model output'!K110,"")</f>
        <v/>
      </c>
      <c r="L111" s="8" t="str">
        <f t="shared" si="13"/>
        <v/>
      </c>
      <c r="M111" t="str" cm="1">
        <f t="array" ref="M111">IF(L111="","",IF(ISNUMBER(SEARCH("cm",L111)),MAX(VALUE(SUBSTITUTE(_xlfn.FILTERXML("&lt;t&gt;&lt;s&gt;"&amp;SUBSTITUTE(L111,",","&lt;/s&gt;&lt;s&gt;")&amp;"&lt;/s&gt;&lt;/t&gt;","//s"),"cm",""))),MAX(VALUE(SUBSTITUTE(_xlfn.FILTERXML("&lt;t&gt;&lt;s&gt;"&amp;SUBSTITUTE(L111,",","&lt;/s&gt;&lt;s&gt;")&amp;"&lt;/s&gt;&lt;/t&gt;","//s"),"mm","")))/10))</f>
        <v/>
      </c>
      <c r="N111" t="str">
        <f>IF('Model output'!L110="","",'Model output'!L110)</f>
        <v>Papillary carcinoma, follicular variant</v>
      </c>
      <c r="O111" t="str">
        <f>IF('Model output'!M110="","",'Model output'!M110)</f>
        <v/>
      </c>
      <c r="P111" t="str">
        <f>IF('Model output'!N110="","",'Model output'!N110)</f>
        <v>1.0 cm</v>
      </c>
      <c r="Q111" t="str">
        <f t="shared" si="22"/>
        <v>1.0cm</v>
      </c>
      <c r="R111" cm="1">
        <f t="array" ref="R111">IF(Q111="","",IF(ISNUMBER(SEARCH("cm",Q111)),MAX(VALUE(SUBSTITUTE(_xlfn.FILTERXML("&lt;t&gt;&lt;s&gt;"&amp;SUBSTITUTE(Q111,",","&lt;/s&gt;&lt;s&gt;")&amp;"&lt;/s&gt;&lt;/t&gt;","//s"),"cm",""))),MAX(VALUE(SUBSTITUTE(_xlfn.FILTERXML("&lt;t&gt;&lt;s&gt;"&amp;SUBSTITUTE(Q111,",","&lt;/s&gt;&lt;s&gt;")&amp;"&lt;/s&gt;&lt;/t&gt;","//s"),"mm","")))/10))</f>
        <v>1</v>
      </c>
      <c r="S111" t="str">
        <f>IF(OR('Model output'!P110="",ISNUMBER(SEARCH("Not identified", 'Model output'!P110)),ISNUMBER(SEARCH("Absent",'Model output'!P110)),AND(ISNUMBER(SEARCH("No",'Model output'!P110)),NOT(ISNUMBER(SEARCH("diagnostic",'Model output'!P110)))),ISNUMBER(SEARCH("Negative",'Model output'!P110))),"negative","positive")</f>
        <v>negative</v>
      </c>
      <c r="T111">
        <f>IF('Model output'!O110="","",'Model output'!O110)</f>
        <v>3</v>
      </c>
      <c r="U111" t="str">
        <f>IF('Model output'!Q110&lt;&gt;"",'Model output'!Q110,IF('Classification result'!S111="positive",IF(ISNUMBER(SEARCH("single",'Model output'!P110)),1,IF(OR(ISNUMBER(SEARCH("&lt;4",'Model output'!P110)),ISNUMBER(SEARCH("&lt; 4",'Model output'!P110)),ISNUMBER(SEARCH("less than 4",'Model output'!P110))),"&lt;4",IF(OR(ISNUMBER(SEARCH("&gt;4",'Model output'!P110)),ISNUMBER(SEARCH("&gt; 4",'Model output'!P110)),ISNUMBER(SEARCH("4 or more",'Model output'!P110))),"&gt;4",""))), ""))</f>
        <v/>
      </c>
      <c r="V111" t="str">
        <f>IF(S111="negative","",IF(OR(ISNUMBER(SEARCH("Focal",'Model output'!P110)),'Classification result'!U111&lt;4,ISNUMBER(SEARCH("Focal",'Classification result'!U111)),ISNUMBER(SEARCH("&lt;4",'Classification result'!U111)),ISNUMBER(SEARCH("&lt; 4",'Classification result'!U111))),"minimal", IF(OR(ISNUMBER(SEARCH("Extensive",'Model output'!P110)),ISNUMBER(SEARCH("Extensive",'Classification result'!U111)),ISNUMBER(SEARCH("&gt;4",'Classification result'!U111)),ISNUMBER(SEARCH("&gt; 4",'Classification result'!U111)),ISNUMBER(SEARCH("4 or more",'Classification result'!U111))),"extensive","")))</f>
        <v/>
      </c>
      <c r="W111" t="str">
        <f>IF(OR('Model output'!R110="",ISNUMBER(SEARCH("Not identified", 'Model output'!R110)),ISNUMBER(SEARCH("Absent",'Model output'!R110)),ISNUMBER(SEARCH("No",'Model output'!R110)),ISNUMBER(SEARCH("Negative",'Model output'!R110)),ISNUMBER(SEARCH("None seen",'Model output'!R110)),ISNUMBER(SEARCH("Free",'Model output'!R110)),ISNUMBER(SEARCH("Cannot be assessed",'Model output'!R110))),"negative","positive")</f>
        <v>positive</v>
      </c>
      <c r="X111" s="15" t="str">
        <f>IF('Model output'!S110="","",'Model output'!S110)</f>
        <v>Focal extrathyroidal extension into the fibroadipose tissue of papillary microcarcinoma (left lobe, 0.8 cm)</v>
      </c>
      <c r="Y111" t="str">
        <f>IF(OR('Model output'!S110="",ISNUMBER(SEARCH("Absent",'Model output'!S110)),ISNUMBER(SEARCH("Not identified",'Model output'!S110)),AND(ISNUMBER(SEARCH("No",'Model output'!S110)),NOT(ISNUMBER(SEARCH("carcinoma",'Model output'!S110)))),ISNUMBER(SEARCH("confined to the thyroid",'Model output'!S110)),ISNUMBER(SEARCH("negative",'Model output'!S110))),"negative",IF(Z111="positive","gETE", "positive"))</f>
        <v>positive</v>
      </c>
      <c r="Z111" t="str">
        <f>IF(OR('Model output'!S110="",ISNUMBER(SEARCH("Absent",'Model output'!S110)),ISNUMBER(SEARCH("Not identified",'Model output'!S110)),ISNUMBER(SEARCH("No",'Model output'!S110)),ISNUMBER(SEARCH("Minimal",'Model output'!S110)),ISNUMBER(SEARCH("negative",'Model output'!S110))),"negative",IF(OR(ISNUMBER(SEARCH("extensive",X111)),ISNUMBER(SEARCH("skeletal muscle",X111)),ISNUMBER(SEARCH("larynx",X111)),ISNUMBER(SEARCH("trachea",X111)),ISNUMBER(SEARCH("esophagus",X111)),ISNUMBER(SEARCH("recurrent laryngeal nerve",X111))),"positive","negative"))</f>
        <v>negative</v>
      </c>
      <c r="AA111" t="str">
        <f>IF('Model output'!T110="","",IF('Model output'!T110="Not mentioned", "No", "Yes"))</f>
        <v/>
      </c>
      <c r="AB111" t="str">
        <f>IF(AA111&lt;&gt;"Yes","",IF(OR('Model output'!U110="",ISNUMBER(SEARCH("Not identified",'Model output'!U110))),"",'Model output'!U110))</f>
        <v/>
      </c>
      <c r="AC111" s="1" t="str">
        <f>IF(OR('Model output'!V110="", 'Model output'!V110="No", AND(ISERROR(SEARCH("Positive",'Model output'!V110)), ISNUMBER(SEARCH("Negative",'Model output'!V110))), AND(ISNUMBER(SEARCH("Uninvolved",'Model output'!V110)),NOT(ISNUMBER(SEARCH("margins involved",'Model output'!V110)))), ISNUMBER(SEARCH("not involved",'Model output'!V110)), ISNUMBER(SEARCH("None",'Model output'!V110)), ISNUMBER(SEARCH("Free",'Model output'!V110)), ISNUMBER(SEARCH("1 mm",'Model output'!V110)), ISNUMBER(SEARCH("0.1 CM",'Model output'!V110)), ISNUMBER(SEARCH("less than 0.2 mm",'Model output'!V110)), ISNUMBER(SEARCH("less than 0.5 mm",'Model output'!V110)), ISNUMBER(SEARCH("less than 1.0 mm",'Model output'!V110)), ISNUMBER(SEARCH("noted very close",'Model output'!V110)), ISNUMBER(SEARCH("abut",'Model output'!V110)), ISNUMBER(SEARCH("not mentioned",'Model output'!V110)), ISNUMBER(SEARCH("Cannot be assessed",'Model output'!V110)), ISNUMBER(SEARCH("Lymphocyte invasion - present",'Model output'!V110)), ISNUMBER(SEARCH("capsule",'Model output'!V110))), "negative", "positive")</f>
        <v>negative</v>
      </c>
      <c r="AE111" s="28" t="str" cm="1">
        <f t="array" aca="1" ref="AE111" ca="1">IF(OR(AC111="positive",Z111="positive",AND(OR(ISNUMBER(SEARCH("Follicular carcinoma",N111)),ISNUMBER(SEARCH("Follicular thyroid carcinoma",N111))),V111="extensive"),AND(AND(ISNUMBER(J111),J111&gt;0),AND(ISNUMBER(M111),M111&gt;3)),OR(H111="positive",AH111=1)),"high",IF(OR(ISNUMBER(SEARCH("lateral",G111,1)),ISNUMBER(SEARCH("positive",Y111,1)),ISNUMBER(SEARCH("tall",O111,1)),ISNUMBER(SEARCH("hobnail",O111,1)),ISNUMBER(SEARCH("cribriform",O111,1)),ISNUMBER(SEARCH("diffuse",O111,1)),ISNUMBER(SEARCH("columnar",O111,1)),ISNUMBER(SEARCH("solid",O111,1)),ISNUMBER(SEARCH("tall",N111,1)),ISNUMBER(SEARCH("hobnail",N111,1)),ISNUMBER(SEARCH("cribriform",N111,1)),ISNUMBER(SEARCH("diffuse",N111,1)),ISNUMBER(SEARCH("columnar",N111,1)),ISNUMBER(SEARCH("solid",N111,1)),AND(ISNUMBER(SEARCH("papillary",N111,1)),S111="positive"),AND(AND(ISNUMBER(J111),J111&gt;=5),M111=""),AND(AND(ISNUMBER(J111),J111&gt;=5),AND(ISNUMBER(M111),M111&gt;=1)),AND(ISNUMBER(SERACH("papillary",N111)),OR(Y111="positive",Z111="positive"), ISNUMBER(SEARCH("BRAF",AB111)))),"intermediate","low"))</f>
        <v>intermediate</v>
      </c>
      <c r="AF111" s="29" t="str">
        <f t="shared" si="14"/>
        <v>1a</v>
      </c>
      <c r="AG111" s="29" t="str">
        <f t="shared" si="15"/>
        <v>0</v>
      </c>
      <c r="AH111" s="29" t="str">
        <f t="shared" si="23"/>
        <v>0</v>
      </c>
      <c r="AI111" s="35" t="str">
        <f t="shared" si="24"/>
        <v>I</v>
      </c>
      <c r="AJ111" s="32" t="s">
        <v>714</v>
      </c>
      <c r="AK111" s="34" t="s">
        <v>617</v>
      </c>
      <c r="AL111" s="34" t="s">
        <v>933</v>
      </c>
      <c r="AM111" s="34" t="s">
        <v>936</v>
      </c>
      <c r="AN111" s="34" t="s">
        <v>66</v>
      </c>
      <c r="AO111" s="32">
        <f t="shared" ca="1" si="16"/>
        <v>1</v>
      </c>
      <c r="AP111" s="34">
        <f t="shared" si="17"/>
        <v>1</v>
      </c>
      <c r="AQ111" s="34">
        <f t="shared" si="18"/>
        <v>1</v>
      </c>
      <c r="AR111" s="34">
        <f t="shared" si="19"/>
        <v>1</v>
      </c>
      <c r="AS111" s="35">
        <f t="shared" si="20"/>
        <v>1</v>
      </c>
    </row>
    <row r="112" spans="1:45">
      <c r="A112" t="str">
        <f>'Model output'!A111</f>
        <v>TCGA-DJ-A3VL</v>
      </c>
      <c r="B112" s="26">
        <v>38</v>
      </c>
      <c r="C112" s="1" t="str">
        <f>IF(OR(ISNUMBER(SEARCH("0",'Model output'!D111)), ISNUMBER(SEARCH("1",'Model output'!D111)), ISNUMBER(SEARCH("1a",'Model output'!D111)), ISNUMBER(SEARCH("1b",'Model output'!D111)), ISNUMBER(SEARCH("2",'Model output'!D111)), ISNUMBER(SEARCH("3",'Model output'!D111)), ISNUMBER(SEARCH("4a",'Model output'!D111)), ISNUMBER(SEARCH("4b",'Model output'!D111))), IF(ISNUMBER(SEARCH("pT",'Model output'!D111)),IF(OR(ISNUMBER(SEARCH("a",'Model output'!D111)),ISNUMBER(SEARCH("b",'Model output'!D111))),MID(SUBSTITUTE('Model output'!D111," ",""),SEARCH("pT",'Model output'!D111)+2,2),MID(SUBSTITUTE('Model output'!D111," ",""),SEARCH("pT",'Model output'!D111)+2,1)),IF(ISNUMBER(SEARCH("T",'Model output'!D111)),IF(OR(ISNUMBER(SEARCH("a",'Model output'!D111)),ISNUMBER(SEARCH("b",'Model output'!D111))),MID(SUBSTITUTE('Model output'!D111," ",""),SEARCH("T",'Model output'!D111)+1,2),MID(SUBSTITUTE('Model output'!D111," ",""),SEARCH("T",'Model output'!D111)+1,1)),SUBSTITUTE('Model output'!D111," ",""))),"")</f>
        <v>1</v>
      </c>
      <c r="D112" s="1" t="str">
        <f>IF(ISNUMBER(SEARCH("lymph node",'Model output'!E111)),"1", IF(AND('Model output'!E111&lt;&gt;"",ISNUMBER('Model output'!E111),'Model output'!E111&gt;0),"1",IF(OR(ISNUMBER(SEARCH("0",'Model output'!E111)), ISNUMBER(SEARCH("1",'Model output'!E111)), ISNUMBER(SEARCH("1a",'Model output'!E111)), ISNUMBER(SEARCH("1b",'Model output'!E111)), ISNUMBER(SEARCH("X",'Model output'!E111))), IF(ISNUMBER(SEARCH("pN",'Model output'!E111)),IF(OR(ISNUMBER(SEARCH("a",'Model output'!E111)),ISNUMBER(SEARCH("b",'Model output'!E111))),MID(SUBSTITUTE('Model output'!E111," ",""),SEARCH("pN",'Model output'!E111)+2,2),MID(SUBSTITUTE('Model output'!E111," ",""),SEARCH("pN",'Model output'!E111)+2,1)),IF(ISNUMBER(SEARCH("N",'Model output'!E111)),IF(OR(ISNUMBER(SEARCH("a",'Model output'!E111)),ISNUMBER(SEARCH("b",'Model output'!E111))),MID(SUBSTITUTE('Model output'!E111," ",""),SEARCH("N",'Model output'!E111)+1,2),MID(SUBSTITUTE('Model output'!E111," ",""),SEARCH("N",'Model output'!E111)+1,1)),SUBSTITUTE('Model output'!E111," ",""))),"")))</f>
        <v>0</v>
      </c>
      <c r="E112" s="1" t="str">
        <f>IF(OR(ISNUMBER(SEARCH("Not applicable",'Model output'!F111)), ISNUMBER(SEARCH("N/A",'Model output'!F111))),"0",IF(OR(ISNUMBER(SEARCH("0",'Model output'!F111)), ISNUMBER(SEARCH("1",'Model output'!F111)), ISNUMBER(SEARCH("X",'Model output'!F111))), IF(ISNUMBER(SEARCH("pM",'Model output'!F111)),MID(SUBSTITUTE('Model output'!F111," ",""),SEARCH("pM",'Model output'!F111)+2,1),IF(ISNUMBER(SEARCH("M",'Model output'!F111)),MID(SUBSTITUTE('Model output'!F111," ",""),SEARCH("M",'Model output'!F111)+1,1),SUBSTITUTE('Model output'!F111," ",""))),""))</f>
        <v>0</v>
      </c>
      <c r="F112" t="str">
        <f t="shared" si="21"/>
        <v>negative</v>
      </c>
      <c r="G112" t="str">
        <f>IF(OR('Model output'!G111="",AND(ISNUMBER('Model output'!J111),'Model output'!J111&lt;1)),"",IF(OR(ISNUMBER(SEARCH("lateral",'Model output'!G111)),ISNUMBER(SEARCH("cervical",'Model output'!G111)),ISNUMBER(SEARCH("jugular",'Model output'!G111)),ISNUMBER(SEARCH("left neck",'Model output'!G111)),ISNUMBER(SEARCH("left anterior neck",'Model output'!G111)),ISNUMBER(SEARCH("left posterior neck",'Model output'!G111)),ISNUMBER(SEARCH("right neck",'Model output'!G111)),ISNUMBER(SEARCH("right anterior neck",'Model output'!G111)),ISNUMBER(SEARCH("right posterior neck",'Model output'!G111)),AND(ISNUMBER(SEARCH("level",'Model output'!G111)),OR(,ISNUMBER(SEARCH("II",'Model output'!G111)),ISNUMBER(SEARCH("two",'Model output'!G111)),AND(ISNUMBER(SEARCH("2",'Model output'!G111)),NOT(ISNUMBER(SEARCH("1 of 2",'Model output'!G111)))),ISNUMBER(SEARCH("III",'Model output'!G111)),AND(ISNUMBER(SEARCH("three",'Model output'!G111)),NOT(ISNUMBER(SEARCH("#3 (three)",'Model output'!G111)))),AND(ISNUMBER(SEARCH("3",'Model output'!G111)),NOT(ISNUMBER(SEARCH("#3 (three)",'Model output'!G111)))),ISNUMBER(SEARCH("IV",'Model output'!G111)),ISNUMBER(SEARCH("four",'Model output'!G111)),ISNUMBER(SEARCH("4",'Model output'!G111)),ISNUMBER(SEARCH("V ",'Model output'!G111)),ISNUMBER(SEARCH("five",'Model output'!G111)),ISNUMBER(SEARCH("5",'Model output'!G111))))), "lateral", "central"))</f>
        <v/>
      </c>
      <c r="H112" t="str">
        <f>IF('Model output'!H111="","negative",IF(OR(ISNUMBER(SEARCH("lymph node",'Model output'!H111)),ISNUMBER(SEARCH("gland",'Model output'!H111)),ISNUMBER(SEARCH("lobe",'Model output'!H111)),ISNUMBER(SEARCH("isthmus",'Model output'!H111)),ISNUMBER(SEARCH("mediastinum",'Model output'!H111)),ISNUMBER(SEARCH("Not mentioned",'Model output'!H111)), ISNUMBER(SEARCH("Not applicable",'Model output'!H111)), ISNUMBER(SEARCH("paratracheal",'Model output'!H111)),ISNUMBER(SEARCH("fibroadipose tissue",'Model output'!H111)),ISNUMBER(SEARCH("thyroid node",'Model output'!H111)),ISNUMBER(SEARCH("skeletal muscle",'Model output'!H111)),ISNUMBER(SEARCH("right",'Model output'!H111)),ISNUMBER(SEARCH("left",'Model output'!H111)),ISNUMBER(SEARCH("Not specified",'Model output'!H111)),ISNUMBER(SEARCH("N/A",'Model output'!H111))),"negative","positive"))</f>
        <v>negative</v>
      </c>
      <c r="I112">
        <f>IF(OR('Model output'!I111="",'Model output'!I111="Not answered",'Model output'!I111="Not mentioned"),"",IF(ISNUMBER('Model output'!I111),'Model output'!I111,1))</f>
        <v>1</v>
      </c>
      <c r="J112">
        <f>IF(OR('Model output'!J111="",'Model output'!J111="Not answered",'Model output'!J111="Not mentioned"),"",IF(AND(ISNUMBER('Model output'!J111),'Model output'!J111&lt;=I112),'Model output'!J111,IF(AND(ISNUMBER('Model output'!J111), 'Model output'!J111&gt;=DATE(2024,1,1)), MIN(DAY('Model output'!J111), MONTH('Model output'!J111), YEAR('Model output'!J111)), IF(ISNUMBER(SEARCH("0/",'Model output'!J111)),0,IF(ISNUMBER(SEARCH("/",'Model output'!J111)), VALUE(LEFT('Model output'!J111, SEARCH("/",'Model output'!J111)-1)),1)))))</f>
        <v>0</v>
      </c>
      <c r="K112" t="str" cm="1">
        <f t="array" ref="K112">IF(COUNT(FIND({0,1,2,3,4,5,6,7,8,9},'Model output'!K111))&gt;0,'Model output'!K111,"")</f>
        <v/>
      </c>
      <c r="L112" s="8" t="str">
        <f t="shared" si="13"/>
        <v/>
      </c>
      <c r="M112" t="str" cm="1">
        <f t="array" ref="M112">IF(L112="","",IF(ISNUMBER(SEARCH("cm",L112)),MAX(VALUE(SUBSTITUTE(_xlfn.FILTERXML("&lt;t&gt;&lt;s&gt;"&amp;SUBSTITUTE(L112,",","&lt;/s&gt;&lt;s&gt;")&amp;"&lt;/s&gt;&lt;/t&gt;","//s"),"cm",""))),MAX(VALUE(SUBSTITUTE(_xlfn.FILTERXML("&lt;t&gt;&lt;s&gt;"&amp;SUBSTITUTE(L112,",","&lt;/s&gt;&lt;s&gt;")&amp;"&lt;/s&gt;&lt;/t&gt;","//s"),"mm","")))/10))</f>
        <v/>
      </c>
      <c r="N112" t="str">
        <f>IF('Model output'!L111="","",'Model output'!L111)</f>
        <v>Papillary</v>
      </c>
      <c r="O112" t="str">
        <f>IF('Model output'!M111="","",'Model output'!M111)</f>
        <v/>
      </c>
      <c r="P112" t="str">
        <f>IF('Model output'!N111="","",'Model output'!N111)</f>
        <v>0.6 cm</v>
      </c>
      <c r="Q112" t="str">
        <f t="shared" si="22"/>
        <v>0.6cm</v>
      </c>
      <c r="R112" cm="1">
        <f t="array" ref="R112">IF(Q112="","",IF(ISNUMBER(SEARCH("cm",Q112)),MAX(VALUE(SUBSTITUTE(_xlfn.FILTERXML("&lt;t&gt;&lt;s&gt;"&amp;SUBSTITUTE(Q112,",","&lt;/s&gt;&lt;s&gt;")&amp;"&lt;/s&gt;&lt;/t&gt;","//s"),"cm",""))),MAX(VALUE(SUBSTITUTE(_xlfn.FILTERXML("&lt;t&gt;&lt;s&gt;"&amp;SUBSTITUTE(Q112,",","&lt;/s&gt;&lt;s&gt;")&amp;"&lt;/s&gt;&lt;/t&gt;","//s"),"mm","")))/10))</f>
        <v>0.6</v>
      </c>
      <c r="S112" t="str">
        <f>IF(OR('Model output'!P111="",ISNUMBER(SEARCH("Not identified", 'Model output'!P111)),ISNUMBER(SEARCH("Absent",'Model output'!P111)),AND(ISNUMBER(SEARCH("No",'Model output'!P111)),NOT(ISNUMBER(SEARCH("diagnostic",'Model output'!P111)))),ISNUMBER(SEARCH("Negative",'Model output'!P111))),"negative","positive")</f>
        <v>negative</v>
      </c>
      <c r="T112">
        <f>IF('Model output'!O111="","",'Model output'!O111)</f>
        <v>1</v>
      </c>
      <c r="U112" t="str">
        <f>IF('Model output'!Q111&lt;&gt;"",'Model output'!Q111,IF('Classification result'!S112="positive",IF(ISNUMBER(SEARCH("single",'Model output'!P111)),1,IF(OR(ISNUMBER(SEARCH("&lt;4",'Model output'!P111)),ISNUMBER(SEARCH("&lt; 4",'Model output'!P111)),ISNUMBER(SEARCH("less than 4",'Model output'!P111))),"&lt;4",IF(OR(ISNUMBER(SEARCH("&gt;4",'Model output'!P111)),ISNUMBER(SEARCH("&gt; 4",'Model output'!P111)),ISNUMBER(SEARCH("4 or more",'Model output'!P111))),"&gt;4",""))), ""))</f>
        <v/>
      </c>
      <c r="V112" t="str">
        <f>IF(S112="negative","",IF(OR(ISNUMBER(SEARCH("Focal",'Model output'!P111)),'Classification result'!U112&lt;4,ISNUMBER(SEARCH("Focal",'Classification result'!U112)),ISNUMBER(SEARCH("&lt;4",'Classification result'!U112)),ISNUMBER(SEARCH("&lt; 4",'Classification result'!U112))),"minimal", IF(OR(ISNUMBER(SEARCH("Extensive",'Model output'!P111)),ISNUMBER(SEARCH("Extensive",'Classification result'!U112)),ISNUMBER(SEARCH("&gt;4",'Classification result'!U112)),ISNUMBER(SEARCH("&gt; 4",'Classification result'!U112)),ISNUMBER(SEARCH("4 or more",'Classification result'!U112))),"extensive","")))</f>
        <v/>
      </c>
      <c r="W112" t="str">
        <f>IF(OR('Model output'!R111="",ISNUMBER(SEARCH("Not identified", 'Model output'!R111)),ISNUMBER(SEARCH("Absent",'Model output'!R111)),ISNUMBER(SEARCH("No",'Model output'!R111)),ISNUMBER(SEARCH("Negative",'Model output'!R111)),ISNUMBER(SEARCH("None seen",'Model output'!R111)),ISNUMBER(SEARCH("Free",'Model output'!R111)),ISNUMBER(SEARCH("Cannot be assessed",'Model output'!R111))),"negative","positive")</f>
        <v>negative</v>
      </c>
      <c r="X112" s="15" t="str">
        <f>IF('Model output'!S111="","",'Model output'!S111)</f>
        <v>Not identified</v>
      </c>
      <c r="Y112" t="str">
        <f>IF(OR('Model output'!S111="",ISNUMBER(SEARCH("Absent",'Model output'!S111)),ISNUMBER(SEARCH("Not identified",'Model output'!S111)),AND(ISNUMBER(SEARCH("No",'Model output'!S111)),NOT(ISNUMBER(SEARCH("carcinoma",'Model output'!S111)))),ISNUMBER(SEARCH("confined to the thyroid",'Model output'!S111)),ISNUMBER(SEARCH("negative",'Model output'!S111))),"negative",IF(Z112="positive","gETE", "positive"))</f>
        <v>negative</v>
      </c>
      <c r="Z112" t="str">
        <f>IF(OR('Model output'!S111="",ISNUMBER(SEARCH("Absent",'Model output'!S111)),ISNUMBER(SEARCH("Not identified",'Model output'!S111)),ISNUMBER(SEARCH("No",'Model output'!S111)),ISNUMBER(SEARCH("Minimal",'Model output'!S111)),ISNUMBER(SEARCH("negative",'Model output'!S111))),"negative",IF(OR(ISNUMBER(SEARCH("extensive",X112)),ISNUMBER(SEARCH("skeletal muscle",X112)),ISNUMBER(SEARCH("larynx",X112)),ISNUMBER(SEARCH("trachea",X112)),ISNUMBER(SEARCH("esophagus",X112)),ISNUMBER(SEARCH("recurrent laryngeal nerve",X112))),"positive","negative"))</f>
        <v>negative</v>
      </c>
      <c r="AA112" t="str">
        <f>IF('Model output'!T111="","",IF('Model output'!T111="Not mentioned", "No", "Yes"))</f>
        <v/>
      </c>
      <c r="AB112" t="str">
        <f>IF(AA112&lt;&gt;"Yes","",IF(OR('Model output'!U111="",ISNUMBER(SEARCH("Not identified",'Model output'!U111))),"",'Model output'!U111))</f>
        <v/>
      </c>
      <c r="AC112" s="1" t="str">
        <f>IF(OR('Model output'!V111="", 'Model output'!V111="No", AND(ISERROR(SEARCH("Positive",'Model output'!V111)), ISNUMBER(SEARCH("Negative",'Model output'!V111))), AND(ISNUMBER(SEARCH("Uninvolved",'Model output'!V111)),NOT(ISNUMBER(SEARCH("margins involved",'Model output'!V111)))), ISNUMBER(SEARCH("not involved",'Model output'!V111)), ISNUMBER(SEARCH("None",'Model output'!V111)), ISNUMBER(SEARCH("Free",'Model output'!V111)), ISNUMBER(SEARCH("1 mm",'Model output'!V111)), ISNUMBER(SEARCH("0.1 CM",'Model output'!V111)), ISNUMBER(SEARCH("less than 0.2 mm",'Model output'!V111)), ISNUMBER(SEARCH("less than 0.5 mm",'Model output'!V111)), ISNUMBER(SEARCH("less than 1.0 mm",'Model output'!V111)), ISNUMBER(SEARCH("noted very close",'Model output'!V111)), ISNUMBER(SEARCH("abut",'Model output'!V111)), ISNUMBER(SEARCH("not mentioned",'Model output'!V111)), ISNUMBER(SEARCH("Cannot be assessed",'Model output'!V111)), ISNUMBER(SEARCH("Lymphocyte invasion - present",'Model output'!V111)), ISNUMBER(SEARCH("capsule",'Model output'!V111))), "negative", "positive")</f>
        <v>negative</v>
      </c>
      <c r="AE112" s="28" t="str" cm="1">
        <f t="array" aca="1" ref="AE112" ca="1">IF(OR(AC112="positive",Z112="positive",AND(OR(ISNUMBER(SEARCH("Follicular carcinoma",N112)),ISNUMBER(SEARCH("Follicular thyroid carcinoma",N112))),V112="extensive"),AND(AND(ISNUMBER(J112),J112&gt;0),AND(ISNUMBER(M112),M112&gt;3)),OR(H112="positive",AH112=1)),"high",IF(OR(ISNUMBER(SEARCH("lateral",G112,1)),ISNUMBER(SEARCH("positive",Y112,1)),ISNUMBER(SEARCH("tall",O112,1)),ISNUMBER(SEARCH("hobnail",O112,1)),ISNUMBER(SEARCH("cribriform",O112,1)),ISNUMBER(SEARCH("diffuse",O112,1)),ISNUMBER(SEARCH("columnar",O112,1)),ISNUMBER(SEARCH("solid",O112,1)),ISNUMBER(SEARCH("tall",N112,1)),ISNUMBER(SEARCH("hobnail",N112,1)),ISNUMBER(SEARCH("cribriform",N112,1)),ISNUMBER(SEARCH("diffuse",N112,1)),ISNUMBER(SEARCH("columnar",N112,1)),ISNUMBER(SEARCH("solid",N112,1)),AND(ISNUMBER(SEARCH("papillary",N112,1)),S112="positive"),AND(AND(ISNUMBER(J112),J112&gt;=5),M112=""),AND(AND(ISNUMBER(J112),J112&gt;=5),AND(ISNUMBER(M112),M112&gt;=1)),AND(ISNUMBER(SERACH("papillary",N112)),OR(Y112="positive",Z112="positive"), ISNUMBER(SEARCH("BRAF",AB112)))),"intermediate","low"))</f>
        <v>low</v>
      </c>
      <c r="AF112" s="29" t="str">
        <f t="shared" si="14"/>
        <v>1a</v>
      </c>
      <c r="AG112" s="29" t="str">
        <f t="shared" si="15"/>
        <v>0</v>
      </c>
      <c r="AH112" s="29" t="str">
        <f t="shared" si="23"/>
        <v>0</v>
      </c>
      <c r="AI112" s="35" t="str">
        <f t="shared" si="24"/>
        <v>I</v>
      </c>
      <c r="AJ112" s="32" t="s">
        <v>713</v>
      </c>
      <c r="AK112" s="34" t="s">
        <v>617</v>
      </c>
      <c r="AL112" s="34" t="s">
        <v>933</v>
      </c>
      <c r="AM112" s="34" t="s">
        <v>936</v>
      </c>
      <c r="AN112" s="34" t="s">
        <v>66</v>
      </c>
      <c r="AO112" s="32">
        <f t="shared" ca="1" si="16"/>
        <v>1</v>
      </c>
      <c r="AP112" s="34">
        <f t="shared" si="17"/>
        <v>1</v>
      </c>
      <c r="AQ112" s="34">
        <f t="shared" si="18"/>
        <v>1</v>
      </c>
      <c r="AR112" s="34">
        <f t="shared" si="19"/>
        <v>1</v>
      </c>
      <c r="AS112" s="35">
        <f t="shared" si="20"/>
        <v>1</v>
      </c>
    </row>
    <row r="113" spans="1:45">
      <c r="A113" t="str">
        <f>'Model output'!A112</f>
        <v>TCGA-DJ-A3VM</v>
      </c>
      <c r="B113" s="26">
        <v>68</v>
      </c>
      <c r="C113" s="1" t="str">
        <f>IF(OR(ISNUMBER(SEARCH("0",'Model output'!D112)), ISNUMBER(SEARCH("1",'Model output'!D112)), ISNUMBER(SEARCH("1a",'Model output'!D112)), ISNUMBER(SEARCH("1b",'Model output'!D112)), ISNUMBER(SEARCH("2",'Model output'!D112)), ISNUMBER(SEARCH("3",'Model output'!D112)), ISNUMBER(SEARCH("4a",'Model output'!D112)), ISNUMBER(SEARCH("4b",'Model output'!D112))), IF(ISNUMBER(SEARCH("pT",'Model output'!D112)),IF(OR(ISNUMBER(SEARCH("a",'Model output'!D112)),ISNUMBER(SEARCH("b",'Model output'!D112))),MID(SUBSTITUTE('Model output'!D112," ",""),SEARCH("pT",'Model output'!D112)+2,2),MID(SUBSTITUTE('Model output'!D112," ",""),SEARCH("pT",'Model output'!D112)+2,1)),IF(ISNUMBER(SEARCH("T",'Model output'!D112)),IF(OR(ISNUMBER(SEARCH("a",'Model output'!D112)),ISNUMBER(SEARCH("b",'Model output'!D112))),MID(SUBSTITUTE('Model output'!D112," ",""),SEARCH("T",'Model output'!D112)+1,2),MID(SUBSTITUTE('Model output'!D112," ",""),SEARCH("T",'Model output'!D112)+1,1)),SUBSTITUTE('Model output'!D112," ",""))),"")</f>
        <v>1</v>
      </c>
      <c r="D113" s="1" t="str">
        <f>IF(ISNUMBER(SEARCH("lymph node",'Model output'!E112)),"1", IF(AND('Model output'!E112&lt;&gt;"",ISNUMBER('Model output'!E112),'Model output'!E112&gt;0),"1",IF(OR(ISNUMBER(SEARCH("0",'Model output'!E112)), ISNUMBER(SEARCH("1",'Model output'!E112)), ISNUMBER(SEARCH("1a",'Model output'!E112)), ISNUMBER(SEARCH("1b",'Model output'!E112)), ISNUMBER(SEARCH("X",'Model output'!E112))), IF(ISNUMBER(SEARCH("pN",'Model output'!E112)),IF(OR(ISNUMBER(SEARCH("a",'Model output'!E112)),ISNUMBER(SEARCH("b",'Model output'!E112))),MID(SUBSTITUTE('Model output'!E112," ",""),SEARCH("pN",'Model output'!E112)+2,2),MID(SUBSTITUTE('Model output'!E112," ",""),SEARCH("pN",'Model output'!E112)+2,1)),IF(ISNUMBER(SEARCH("N",'Model output'!E112)),IF(OR(ISNUMBER(SEARCH("a",'Model output'!E112)),ISNUMBER(SEARCH("b",'Model output'!E112))),MID(SUBSTITUTE('Model output'!E112," ",""),SEARCH("N",'Model output'!E112)+1,2),MID(SUBSTITUTE('Model output'!E112," ",""),SEARCH("N",'Model output'!E112)+1,1)),SUBSTITUTE('Model output'!E112," ",""))),"")))</f>
        <v>X</v>
      </c>
      <c r="E113" s="1" t="str">
        <f>IF(OR(ISNUMBER(SEARCH("Not applicable",'Model output'!F112)), ISNUMBER(SEARCH("N/A",'Model output'!F112))),"0",IF(OR(ISNUMBER(SEARCH("0",'Model output'!F112)), ISNUMBER(SEARCH("1",'Model output'!F112)), ISNUMBER(SEARCH("X",'Model output'!F112))), IF(ISNUMBER(SEARCH("pM",'Model output'!F112)),MID(SUBSTITUTE('Model output'!F112," ",""),SEARCH("pM",'Model output'!F112)+2,1),IF(ISNUMBER(SEARCH("M",'Model output'!F112)),MID(SUBSTITUTE('Model output'!F112," ",""),SEARCH("M",'Model output'!F112)+1,1),SUBSTITUTE('Model output'!F112," ",""))),""))</f>
        <v>X</v>
      </c>
      <c r="F113" t="str">
        <f t="shared" si="21"/>
        <v>negative</v>
      </c>
      <c r="G113" t="str">
        <f>IF(OR('Model output'!G112="",AND(ISNUMBER('Model output'!J112),'Model output'!J112&lt;1)),"",IF(OR(ISNUMBER(SEARCH("lateral",'Model output'!G112)),ISNUMBER(SEARCH("cervical",'Model output'!G112)),ISNUMBER(SEARCH("jugular",'Model output'!G112)),ISNUMBER(SEARCH("left neck",'Model output'!G112)),ISNUMBER(SEARCH("left anterior neck",'Model output'!G112)),ISNUMBER(SEARCH("left posterior neck",'Model output'!G112)),ISNUMBER(SEARCH("right neck",'Model output'!G112)),ISNUMBER(SEARCH("right anterior neck",'Model output'!G112)),ISNUMBER(SEARCH("right posterior neck",'Model output'!G112)),AND(ISNUMBER(SEARCH("level",'Model output'!G112)),OR(,ISNUMBER(SEARCH("II",'Model output'!G112)),ISNUMBER(SEARCH("two",'Model output'!G112)),AND(ISNUMBER(SEARCH("2",'Model output'!G112)),NOT(ISNUMBER(SEARCH("1 of 2",'Model output'!G112)))),ISNUMBER(SEARCH("III",'Model output'!G112)),AND(ISNUMBER(SEARCH("three",'Model output'!G112)),NOT(ISNUMBER(SEARCH("#3 (three)",'Model output'!G112)))),AND(ISNUMBER(SEARCH("3",'Model output'!G112)),NOT(ISNUMBER(SEARCH("#3 (three)",'Model output'!G112)))),ISNUMBER(SEARCH("IV",'Model output'!G112)),ISNUMBER(SEARCH("four",'Model output'!G112)),ISNUMBER(SEARCH("4",'Model output'!G112)),ISNUMBER(SEARCH("V ",'Model output'!G112)),ISNUMBER(SEARCH("five",'Model output'!G112)),ISNUMBER(SEARCH("5",'Model output'!G112))))), "lateral", "central"))</f>
        <v/>
      </c>
      <c r="H113" t="str">
        <f>IF('Model output'!H112="","negative",IF(OR(ISNUMBER(SEARCH("lymph node",'Model output'!H112)),ISNUMBER(SEARCH("gland",'Model output'!H112)),ISNUMBER(SEARCH("lobe",'Model output'!H112)),ISNUMBER(SEARCH("isthmus",'Model output'!H112)),ISNUMBER(SEARCH("mediastinum",'Model output'!H112)),ISNUMBER(SEARCH("Not mentioned",'Model output'!H112)), ISNUMBER(SEARCH("Not applicable",'Model output'!H112)), ISNUMBER(SEARCH("paratracheal",'Model output'!H112)),ISNUMBER(SEARCH("fibroadipose tissue",'Model output'!H112)),ISNUMBER(SEARCH("thyroid node",'Model output'!H112)),ISNUMBER(SEARCH("skeletal muscle",'Model output'!H112)),ISNUMBER(SEARCH("right",'Model output'!H112)),ISNUMBER(SEARCH("left",'Model output'!H112)),ISNUMBER(SEARCH("Not specified",'Model output'!H112)),ISNUMBER(SEARCH("N/A",'Model output'!H112))),"negative","positive"))</f>
        <v>negative</v>
      </c>
      <c r="I113">
        <f>IF(OR('Model output'!I112="",'Model output'!I112="Not answered",'Model output'!I112="Not mentioned"),"",IF(ISNUMBER('Model output'!I112),'Model output'!I112,1))</f>
        <v>8</v>
      </c>
      <c r="J113">
        <f>IF(OR('Model output'!J112="",'Model output'!J112="Not answered",'Model output'!J112="Not mentioned"),"",IF(AND(ISNUMBER('Model output'!J112),'Model output'!J112&lt;=I113),'Model output'!J112,IF(AND(ISNUMBER('Model output'!J112), 'Model output'!J112&gt;=DATE(2024,1,1)), MIN(DAY('Model output'!J112), MONTH('Model output'!J112), YEAR('Model output'!J112)), IF(ISNUMBER(SEARCH("0/",'Model output'!J112)),0,IF(ISNUMBER(SEARCH("/",'Model output'!J112)), VALUE(LEFT('Model output'!J112, SEARCH("/",'Model output'!J112)-1)),1)))))</f>
        <v>0</v>
      </c>
      <c r="K113" t="str" cm="1">
        <f t="array" ref="K113">IF(COUNT(FIND({0,1,2,3,4,5,6,7,8,9},'Model output'!K112))&gt;0,'Model output'!K112,"")</f>
        <v/>
      </c>
      <c r="L113" s="8" t="str">
        <f t="shared" si="13"/>
        <v/>
      </c>
      <c r="M113" t="str" cm="1">
        <f t="array" ref="M113">IF(L113="","",IF(ISNUMBER(SEARCH("cm",L113)),MAX(VALUE(SUBSTITUTE(_xlfn.FILTERXML("&lt;t&gt;&lt;s&gt;"&amp;SUBSTITUTE(L113,",","&lt;/s&gt;&lt;s&gt;")&amp;"&lt;/s&gt;&lt;/t&gt;","//s"),"cm",""))),MAX(VALUE(SUBSTITUTE(_xlfn.FILTERXML("&lt;t&gt;&lt;s&gt;"&amp;SUBSTITUTE(L113,",","&lt;/s&gt;&lt;s&gt;")&amp;"&lt;/s&gt;&lt;/t&gt;","//s"),"mm","")))/10))</f>
        <v/>
      </c>
      <c r="N113" t="str">
        <f>IF('Model output'!L112="","",'Model output'!L112)</f>
        <v>Papillary carcinoma, follicular variant with oncocytic features</v>
      </c>
      <c r="O113" t="str">
        <f>IF('Model output'!M112="","",'Model output'!M112)</f>
        <v/>
      </c>
      <c r="P113" t="str">
        <f>IF('Model output'!N112="","",'Model output'!N112)</f>
        <v>3 cm</v>
      </c>
      <c r="Q113" t="str">
        <f t="shared" si="22"/>
        <v>3cm</v>
      </c>
      <c r="R113" cm="1">
        <f t="array" ref="R113">IF(Q113="","",IF(ISNUMBER(SEARCH("cm",Q113)),MAX(VALUE(SUBSTITUTE(_xlfn.FILTERXML("&lt;t&gt;&lt;s&gt;"&amp;SUBSTITUTE(Q113,",","&lt;/s&gt;&lt;s&gt;")&amp;"&lt;/s&gt;&lt;/t&gt;","//s"),"cm",""))),MAX(VALUE(SUBSTITUTE(_xlfn.FILTERXML("&lt;t&gt;&lt;s&gt;"&amp;SUBSTITUTE(Q113,",","&lt;/s&gt;&lt;s&gt;")&amp;"&lt;/s&gt;&lt;/t&gt;","//s"),"mm","")))/10))</f>
        <v>3</v>
      </c>
      <c r="S113" t="str">
        <f>IF(OR('Model output'!P112="",ISNUMBER(SEARCH("Not identified", 'Model output'!P112)),ISNUMBER(SEARCH("Absent",'Model output'!P112)),AND(ISNUMBER(SEARCH("No",'Model output'!P112)),NOT(ISNUMBER(SEARCH("diagnostic",'Model output'!P112)))),ISNUMBER(SEARCH("Negative",'Model output'!P112))),"negative","positive")</f>
        <v>positive</v>
      </c>
      <c r="T113">
        <f>IF('Model output'!O112="","",'Model output'!O112)</f>
        <v>1</v>
      </c>
      <c r="U113" t="str">
        <f>IF('Model output'!Q112&lt;&gt;"",'Model output'!Q112,IF('Classification result'!S113="positive",IF(ISNUMBER(SEARCH("single",'Model output'!P112)),1,IF(OR(ISNUMBER(SEARCH("&lt;4",'Model output'!P112)),ISNUMBER(SEARCH("&lt; 4",'Model output'!P112)),ISNUMBER(SEARCH("less than 4",'Model output'!P112))),"&lt;4",IF(OR(ISNUMBER(SEARCH("&gt;4",'Model output'!P112)),ISNUMBER(SEARCH("&gt; 4",'Model output'!P112)),ISNUMBER(SEARCH("4 or more",'Model output'!P112))),"&gt;4",""))), ""))</f>
        <v/>
      </c>
      <c r="V113" t="str">
        <f>IF(S113="negative","",IF(OR(ISNUMBER(SEARCH("Focal",'Model output'!P112)),'Classification result'!U113&lt;4,ISNUMBER(SEARCH("Focal",'Classification result'!U113)),ISNUMBER(SEARCH("&lt;4",'Classification result'!U113)),ISNUMBER(SEARCH("&lt; 4",'Classification result'!U113))),"minimal", IF(OR(ISNUMBER(SEARCH("Extensive",'Model output'!P112)),ISNUMBER(SEARCH("Extensive",'Classification result'!U113)),ISNUMBER(SEARCH("&gt;4",'Classification result'!U113)),ISNUMBER(SEARCH("&gt; 4",'Classification result'!U113)),ISNUMBER(SEARCH("4 or more",'Classification result'!U113))),"extensive","")))</f>
        <v/>
      </c>
      <c r="W113" t="str">
        <f>IF(OR('Model output'!R112="",ISNUMBER(SEARCH("Not identified", 'Model output'!R112)),ISNUMBER(SEARCH("Absent",'Model output'!R112)),ISNUMBER(SEARCH("No",'Model output'!R112)),ISNUMBER(SEARCH("Negative",'Model output'!R112)),ISNUMBER(SEARCH("None seen",'Model output'!R112)),ISNUMBER(SEARCH("Free",'Model output'!R112)),ISNUMBER(SEARCH("Cannot be assessed",'Model output'!R112))),"negative","positive")</f>
        <v>negative</v>
      </c>
      <c r="X113" s="15" t="str">
        <f>IF('Model output'!S112="","",'Model output'!S112)</f>
        <v>Not Identified</v>
      </c>
      <c r="Y113" t="str">
        <f>IF(OR('Model output'!S112="",ISNUMBER(SEARCH("Absent",'Model output'!S112)),ISNUMBER(SEARCH("Not identified",'Model output'!S112)),AND(ISNUMBER(SEARCH("No",'Model output'!S112)),NOT(ISNUMBER(SEARCH("carcinoma",'Model output'!S112)))),ISNUMBER(SEARCH("confined to the thyroid",'Model output'!S112)),ISNUMBER(SEARCH("negative",'Model output'!S112))),"negative",IF(Z113="positive","gETE", "positive"))</f>
        <v>negative</v>
      </c>
      <c r="Z113" t="str">
        <f>IF(OR('Model output'!S112="",ISNUMBER(SEARCH("Absent",'Model output'!S112)),ISNUMBER(SEARCH("Not identified",'Model output'!S112)),ISNUMBER(SEARCH("No",'Model output'!S112)),ISNUMBER(SEARCH("Minimal",'Model output'!S112)),ISNUMBER(SEARCH("negative",'Model output'!S112))),"negative",IF(OR(ISNUMBER(SEARCH("extensive",X113)),ISNUMBER(SEARCH("skeletal muscle",X113)),ISNUMBER(SEARCH("larynx",X113)),ISNUMBER(SEARCH("trachea",X113)),ISNUMBER(SEARCH("esophagus",X113)),ISNUMBER(SEARCH("recurrent laryngeal nerve",X113))),"positive","negative"))</f>
        <v>negative</v>
      </c>
      <c r="AA113" t="str">
        <f>IF('Model output'!T112="","",IF('Model output'!T112="Not mentioned", "No", "Yes"))</f>
        <v/>
      </c>
      <c r="AB113" t="str">
        <f>IF(AA113&lt;&gt;"Yes","",IF(OR('Model output'!U112="",ISNUMBER(SEARCH("Not identified",'Model output'!U112))),"",'Model output'!U112))</f>
        <v/>
      </c>
      <c r="AC113" s="1" t="str">
        <f>IF(OR('Model output'!V112="", 'Model output'!V112="No", AND(ISERROR(SEARCH("Positive",'Model output'!V112)), ISNUMBER(SEARCH("Negative",'Model output'!V112))), AND(ISNUMBER(SEARCH("Uninvolved",'Model output'!V112)),NOT(ISNUMBER(SEARCH("margins involved",'Model output'!V112)))), ISNUMBER(SEARCH("not involved",'Model output'!V112)), ISNUMBER(SEARCH("None",'Model output'!V112)), ISNUMBER(SEARCH("Free",'Model output'!V112)), ISNUMBER(SEARCH("1 mm",'Model output'!V112)), ISNUMBER(SEARCH("0.1 CM",'Model output'!V112)), ISNUMBER(SEARCH("less than 0.2 mm",'Model output'!V112)), ISNUMBER(SEARCH("less than 0.5 mm",'Model output'!V112)), ISNUMBER(SEARCH("less than 1.0 mm",'Model output'!V112)), ISNUMBER(SEARCH("noted very close",'Model output'!V112)), ISNUMBER(SEARCH("abut",'Model output'!V112)), ISNUMBER(SEARCH("not mentioned",'Model output'!V112)), ISNUMBER(SEARCH("Cannot be assessed",'Model output'!V112)), ISNUMBER(SEARCH("Lymphocyte invasion - present",'Model output'!V112)), ISNUMBER(SEARCH("capsule",'Model output'!V112))), "negative", "positive")</f>
        <v>negative</v>
      </c>
      <c r="AE113" s="28" t="str" cm="1">
        <f t="array" aca="1" ref="AE113" ca="1">IF(OR(AC113="positive",Z113="positive",AND(OR(ISNUMBER(SEARCH("Follicular carcinoma",N113)),ISNUMBER(SEARCH("Follicular thyroid carcinoma",N113))),V113="extensive"),AND(AND(ISNUMBER(J113),J113&gt;0),AND(ISNUMBER(M113),M113&gt;3)),OR(H113="positive",AH113=1)),"high",IF(OR(ISNUMBER(SEARCH("lateral",G113,1)),ISNUMBER(SEARCH("positive",Y113,1)),ISNUMBER(SEARCH("tall",O113,1)),ISNUMBER(SEARCH("hobnail",O113,1)),ISNUMBER(SEARCH("cribriform",O113,1)),ISNUMBER(SEARCH("diffuse",O113,1)),ISNUMBER(SEARCH("columnar",O113,1)),ISNUMBER(SEARCH("solid",O113,1)),ISNUMBER(SEARCH("tall",N113,1)),ISNUMBER(SEARCH("hobnail",N113,1)),ISNUMBER(SEARCH("cribriform",N113,1)),ISNUMBER(SEARCH("diffuse",N113,1)),ISNUMBER(SEARCH("columnar",N113,1)),ISNUMBER(SEARCH("solid",N113,1)),AND(ISNUMBER(SEARCH("papillary",N113,1)),S113="positive"),AND(AND(ISNUMBER(J113),J113&gt;=5),M113=""),AND(AND(ISNUMBER(J113),J113&gt;=5),AND(ISNUMBER(M113),M113&gt;=1)),AND(ISNUMBER(SERACH("papillary",N113)),OR(Y113="positive",Z113="positive"), ISNUMBER(SEARCH("BRAF",AB113)))),"intermediate","low"))</f>
        <v>intermediate</v>
      </c>
      <c r="AF113" s="29" t="str">
        <f t="shared" si="14"/>
        <v>2</v>
      </c>
      <c r="AG113" s="29" t="str">
        <f t="shared" si="15"/>
        <v>0</v>
      </c>
      <c r="AH113" s="29" t="str">
        <f t="shared" si="23"/>
        <v>0</v>
      </c>
      <c r="AI113" s="35" t="str">
        <f t="shared" si="24"/>
        <v>I</v>
      </c>
      <c r="AJ113" s="32" t="s">
        <v>714</v>
      </c>
      <c r="AK113" s="34" t="s">
        <v>935</v>
      </c>
      <c r="AL113" s="34" t="s">
        <v>936</v>
      </c>
      <c r="AM113" s="34" t="s">
        <v>936</v>
      </c>
      <c r="AN113" s="34" t="s">
        <v>66</v>
      </c>
      <c r="AO113" s="32">
        <f t="shared" ca="1" si="16"/>
        <v>1</v>
      </c>
      <c r="AP113" s="34">
        <f t="shared" si="17"/>
        <v>1</v>
      </c>
      <c r="AQ113" s="34">
        <f t="shared" si="18"/>
        <v>1</v>
      </c>
      <c r="AR113" s="34">
        <f t="shared" si="19"/>
        <v>1</v>
      </c>
      <c r="AS113" s="35">
        <f t="shared" si="20"/>
        <v>1</v>
      </c>
    </row>
    <row r="114" spans="1:45">
      <c r="A114" t="str">
        <f>'Model output'!A113</f>
        <v>TCGA-DJ-A4UL</v>
      </c>
      <c r="B114" s="26">
        <v>68</v>
      </c>
      <c r="C114" s="1" t="str">
        <f>IF(OR(ISNUMBER(SEARCH("0",'Model output'!D113)), ISNUMBER(SEARCH("1",'Model output'!D113)), ISNUMBER(SEARCH("1a",'Model output'!D113)), ISNUMBER(SEARCH("1b",'Model output'!D113)), ISNUMBER(SEARCH("2",'Model output'!D113)), ISNUMBER(SEARCH("3",'Model output'!D113)), ISNUMBER(SEARCH("4a",'Model output'!D113)), ISNUMBER(SEARCH("4b",'Model output'!D113))), IF(ISNUMBER(SEARCH("pT",'Model output'!D113)),IF(OR(ISNUMBER(SEARCH("a",'Model output'!D113)),ISNUMBER(SEARCH("b",'Model output'!D113))),MID(SUBSTITUTE('Model output'!D113," ",""),SEARCH("pT",'Model output'!D113)+2,2),MID(SUBSTITUTE('Model output'!D113," ",""),SEARCH("pT",'Model output'!D113)+2,1)),IF(ISNUMBER(SEARCH("T",'Model output'!D113)),IF(OR(ISNUMBER(SEARCH("a",'Model output'!D113)),ISNUMBER(SEARCH("b",'Model output'!D113))),MID(SUBSTITUTE('Model output'!D113," ",""),SEARCH("T",'Model output'!D113)+1,2),MID(SUBSTITUTE('Model output'!D113," ",""),SEARCH("T",'Model output'!D113)+1,1)),SUBSTITUTE('Model output'!D113," ",""))),"")</f>
        <v>1</v>
      </c>
      <c r="D114" s="1" t="str">
        <f>IF(ISNUMBER(SEARCH("lymph node",'Model output'!E113)),"1", IF(AND('Model output'!E113&lt;&gt;"",ISNUMBER('Model output'!E113),'Model output'!E113&gt;0),"1",IF(OR(ISNUMBER(SEARCH("0",'Model output'!E113)), ISNUMBER(SEARCH("1",'Model output'!E113)), ISNUMBER(SEARCH("1a",'Model output'!E113)), ISNUMBER(SEARCH("1b",'Model output'!E113)), ISNUMBER(SEARCH("X",'Model output'!E113))), IF(ISNUMBER(SEARCH("pN",'Model output'!E113)),IF(OR(ISNUMBER(SEARCH("a",'Model output'!E113)),ISNUMBER(SEARCH("b",'Model output'!E113))),MID(SUBSTITUTE('Model output'!E113," ",""),SEARCH("pN",'Model output'!E113)+2,2),MID(SUBSTITUTE('Model output'!E113," ",""),SEARCH("pN",'Model output'!E113)+2,1)),IF(ISNUMBER(SEARCH("N",'Model output'!E113)),IF(OR(ISNUMBER(SEARCH("a",'Model output'!E113)),ISNUMBER(SEARCH("b",'Model output'!E113))),MID(SUBSTITUTE('Model output'!E113," ",""),SEARCH("N",'Model output'!E113)+1,2),MID(SUBSTITUTE('Model output'!E113," ",""),SEARCH("N",'Model output'!E113)+1,1)),SUBSTITUTE('Model output'!E113," ",""))),"")))</f>
        <v>0</v>
      </c>
      <c r="E114" s="1" t="str">
        <f>IF(OR(ISNUMBER(SEARCH("Not applicable",'Model output'!F113)), ISNUMBER(SEARCH("N/A",'Model output'!F113))),"0",IF(OR(ISNUMBER(SEARCH("0",'Model output'!F113)), ISNUMBER(SEARCH("1",'Model output'!F113)), ISNUMBER(SEARCH("X",'Model output'!F113))), IF(ISNUMBER(SEARCH("pM",'Model output'!F113)),MID(SUBSTITUTE('Model output'!F113," ",""),SEARCH("pM",'Model output'!F113)+2,1),IF(ISNUMBER(SEARCH("M",'Model output'!F113)),MID(SUBSTITUTE('Model output'!F113," ",""),SEARCH("M",'Model output'!F113)+1,1),SUBSTITUTE('Model output'!F113," ",""))),""))</f>
        <v>X</v>
      </c>
      <c r="F114" t="str">
        <f t="shared" si="21"/>
        <v>negative</v>
      </c>
      <c r="G114" t="str">
        <f>IF(OR('Model output'!G113="",AND(ISNUMBER('Model output'!J113),'Model output'!J113&lt;1)),"",IF(OR(ISNUMBER(SEARCH("lateral",'Model output'!G113)),ISNUMBER(SEARCH("cervical",'Model output'!G113)),ISNUMBER(SEARCH("jugular",'Model output'!G113)),ISNUMBER(SEARCH("left neck",'Model output'!G113)),ISNUMBER(SEARCH("left anterior neck",'Model output'!G113)),ISNUMBER(SEARCH("left posterior neck",'Model output'!G113)),ISNUMBER(SEARCH("right neck",'Model output'!G113)),ISNUMBER(SEARCH("right anterior neck",'Model output'!G113)),ISNUMBER(SEARCH("right posterior neck",'Model output'!G113)),AND(ISNUMBER(SEARCH("level",'Model output'!G113)),OR(,ISNUMBER(SEARCH("II",'Model output'!G113)),ISNUMBER(SEARCH("two",'Model output'!G113)),AND(ISNUMBER(SEARCH("2",'Model output'!G113)),NOT(ISNUMBER(SEARCH("1 of 2",'Model output'!G113)))),ISNUMBER(SEARCH("III",'Model output'!G113)),AND(ISNUMBER(SEARCH("three",'Model output'!G113)),NOT(ISNUMBER(SEARCH("#3 (three)",'Model output'!G113)))),AND(ISNUMBER(SEARCH("3",'Model output'!G113)),NOT(ISNUMBER(SEARCH("#3 (three)",'Model output'!G113)))),ISNUMBER(SEARCH("IV",'Model output'!G113)),ISNUMBER(SEARCH("four",'Model output'!G113)),ISNUMBER(SEARCH("4",'Model output'!G113)),ISNUMBER(SEARCH("V ",'Model output'!G113)),ISNUMBER(SEARCH("five",'Model output'!G113)),ISNUMBER(SEARCH("5",'Model output'!G113))))), "lateral", "central"))</f>
        <v/>
      </c>
      <c r="H114" t="str">
        <f>IF('Model output'!H113="","negative",IF(OR(ISNUMBER(SEARCH("lymph node",'Model output'!H113)),ISNUMBER(SEARCH("gland",'Model output'!H113)),ISNUMBER(SEARCH("lobe",'Model output'!H113)),ISNUMBER(SEARCH("isthmus",'Model output'!H113)),ISNUMBER(SEARCH("mediastinum",'Model output'!H113)),ISNUMBER(SEARCH("Not mentioned",'Model output'!H113)), ISNUMBER(SEARCH("Not applicable",'Model output'!H113)), ISNUMBER(SEARCH("paratracheal",'Model output'!H113)),ISNUMBER(SEARCH("fibroadipose tissue",'Model output'!H113)),ISNUMBER(SEARCH("thyroid node",'Model output'!H113)),ISNUMBER(SEARCH("skeletal muscle",'Model output'!H113)),ISNUMBER(SEARCH("right",'Model output'!H113)),ISNUMBER(SEARCH("left",'Model output'!H113)),ISNUMBER(SEARCH("Not specified",'Model output'!H113)),ISNUMBER(SEARCH("N/A",'Model output'!H113))),"negative","positive"))</f>
        <v>negative</v>
      </c>
      <c r="I114">
        <f>IF(OR('Model output'!I113="",'Model output'!I113="Not answered",'Model output'!I113="Not mentioned"),"",IF(ISNUMBER('Model output'!I113),'Model output'!I113,1))</f>
        <v>1</v>
      </c>
      <c r="J114">
        <f>IF(OR('Model output'!J113="",'Model output'!J113="Not answered",'Model output'!J113="Not mentioned"),"",IF(AND(ISNUMBER('Model output'!J113),'Model output'!J113&lt;=I114),'Model output'!J113,IF(AND(ISNUMBER('Model output'!J113), 'Model output'!J113&gt;=DATE(2024,1,1)), MIN(DAY('Model output'!J113), MONTH('Model output'!J113), YEAR('Model output'!J113)), IF(ISNUMBER(SEARCH("0/",'Model output'!J113)),0,IF(ISNUMBER(SEARCH("/",'Model output'!J113)), VALUE(LEFT('Model output'!J113, SEARCH("/",'Model output'!J113)-1)),1)))))</f>
        <v>0</v>
      </c>
      <c r="K114" t="str" cm="1">
        <f t="array" ref="K114">IF(COUNT(FIND({0,1,2,3,4,5,6,7,8,9},'Model output'!K113))&gt;0,'Model output'!K113,"")</f>
        <v/>
      </c>
      <c r="L114" s="8" t="str">
        <f t="shared" si="13"/>
        <v/>
      </c>
      <c r="M114" t="str" cm="1">
        <f t="array" ref="M114">IF(L114="","",IF(ISNUMBER(SEARCH("cm",L114)),MAX(VALUE(SUBSTITUTE(_xlfn.FILTERXML("&lt;t&gt;&lt;s&gt;"&amp;SUBSTITUTE(L114,",","&lt;/s&gt;&lt;s&gt;")&amp;"&lt;/s&gt;&lt;/t&gt;","//s"),"cm",""))),MAX(VALUE(SUBSTITUTE(_xlfn.FILTERXML("&lt;t&gt;&lt;s&gt;"&amp;SUBSTITUTE(L114,",","&lt;/s&gt;&lt;s&gt;")&amp;"&lt;/s&gt;&lt;/t&gt;","//s"),"mm","")))/10))</f>
        <v/>
      </c>
      <c r="N114" t="str">
        <f>IF('Model output'!L113="","",'Model output'!L113)</f>
        <v>papillary</v>
      </c>
      <c r="O114" t="str">
        <f>IF('Model output'!M113="","",'Model output'!M113)</f>
        <v>classical type</v>
      </c>
      <c r="P114" t="str">
        <f>IF('Model output'!N113="","",'Model output'!N113)</f>
        <v>1.1 cm</v>
      </c>
      <c r="Q114" t="str">
        <f t="shared" si="22"/>
        <v>1.1cm</v>
      </c>
      <c r="R114" cm="1">
        <f t="array" ref="R114">IF(Q114="","",IF(ISNUMBER(SEARCH("cm",Q114)),MAX(VALUE(SUBSTITUTE(_xlfn.FILTERXML("&lt;t&gt;&lt;s&gt;"&amp;SUBSTITUTE(Q114,",","&lt;/s&gt;&lt;s&gt;")&amp;"&lt;/s&gt;&lt;/t&gt;","//s"),"cm",""))),MAX(VALUE(SUBSTITUTE(_xlfn.FILTERXML("&lt;t&gt;&lt;s&gt;"&amp;SUBSTITUTE(Q114,",","&lt;/s&gt;&lt;s&gt;")&amp;"&lt;/s&gt;&lt;/t&gt;","//s"),"mm","")))/10))</f>
        <v>1.1000000000000001</v>
      </c>
      <c r="S114" t="str">
        <f>IF(OR('Model output'!P113="",ISNUMBER(SEARCH("Not identified", 'Model output'!P113)),ISNUMBER(SEARCH("Absent",'Model output'!P113)),AND(ISNUMBER(SEARCH("No",'Model output'!P113)),NOT(ISNUMBER(SEARCH("diagnostic",'Model output'!P113)))),ISNUMBER(SEARCH("Negative",'Model output'!P113))),"negative","positive")</f>
        <v>negative</v>
      </c>
      <c r="T114">
        <f>IF('Model output'!O113="","",'Model output'!O113)</f>
        <v>2</v>
      </c>
      <c r="U114" t="str">
        <f>IF('Model output'!Q113&lt;&gt;"",'Model output'!Q113,IF('Classification result'!S114="positive",IF(ISNUMBER(SEARCH("single",'Model output'!P113)),1,IF(OR(ISNUMBER(SEARCH("&lt;4",'Model output'!P113)),ISNUMBER(SEARCH("&lt; 4",'Model output'!P113)),ISNUMBER(SEARCH("less than 4",'Model output'!P113))),"&lt;4",IF(OR(ISNUMBER(SEARCH("&gt;4",'Model output'!P113)),ISNUMBER(SEARCH("&gt; 4",'Model output'!P113)),ISNUMBER(SEARCH("4 or more",'Model output'!P113))),"&gt;4",""))), ""))</f>
        <v/>
      </c>
      <c r="V114" t="str">
        <f>IF(S114="negative","",IF(OR(ISNUMBER(SEARCH("Focal",'Model output'!P113)),'Classification result'!U114&lt;4,ISNUMBER(SEARCH("Focal",'Classification result'!U114)),ISNUMBER(SEARCH("&lt;4",'Classification result'!U114)),ISNUMBER(SEARCH("&lt; 4",'Classification result'!U114))),"minimal", IF(OR(ISNUMBER(SEARCH("Extensive",'Model output'!P113)),ISNUMBER(SEARCH("Extensive",'Classification result'!U114)),ISNUMBER(SEARCH("&gt;4",'Classification result'!U114)),ISNUMBER(SEARCH("&gt; 4",'Classification result'!U114)),ISNUMBER(SEARCH("4 or more",'Classification result'!U114))),"extensive","")))</f>
        <v/>
      </c>
      <c r="W114" t="str">
        <f>IF(OR('Model output'!R113="",ISNUMBER(SEARCH("Not identified", 'Model output'!R113)),ISNUMBER(SEARCH("Absent",'Model output'!R113)),ISNUMBER(SEARCH("No",'Model output'!R113)),ISNUMBER(SEARCH("Negative",'Model output'!R113)),ISNUMBER(SEARCH("None seen",'Model output'!R113)),ISNUMBER(SEARCH("Free",'Model output'!R113)),ISNUMBER(SEARCH("Cannot be assessed",'Model output'!R113))),"negative","positive")</f>
        <v>negative</v>
      </c>
      <c r="X114" s="15" t="str">
        <f>IF('Model output'!S113="","",'Model output'!S113)</f>
        <v>Not Identified</v>
      </c>
      <c r="Y114" t="str">
        <f>IF(OR('Model output'!S113="",ISNUMBER(SEARCH("Absent",'Model output'!S113)),ISNUMBER(SEARCH("Not identified",'Model output'!S113)),AND(ISNUMBER(SEARCH("No",'Model output'!S113)),NOT(ISNUMBER(SEARCH("carcinoma",'Model output'!S113)))),ISNUMBER(SEARCH("confined to the thyroid",'Model output'!S113)),ISNUMBER(SEARCH("negative",'Model output'!S113))),"negative",IF(Z114="positive","gETE", "positive"))</f>
        <v>negative</v>
      </c>
      <c r="Z114" t="str">
        <f>IF(OR('Model output'!S113="",ISNUMBER(SEARCH("Absent",'Model output'!S113)),ISNUMBER(SEARCH("Not identified",'Model output'!S113)),ISNUMBER(SEARCH("No",'Model output'!S113)),ISNUMBER(SEARCH("Minimal",'Model output'!S113)),ISNUMBER(SEARCH("negative",'Model output'!S113))),"negative",IF(OR(ISNUMBER(SEARCH("extensive",X114)),ISNUMBER(SEARCH("skeletal muscle",X114)),ISNUMBER(SEARCH("larynx",X114)),ISNUMBER(SEARCH("trachea",X114)),ISNUMBER(SEARCH("esophagus",X114)),ISNUMBER(SEARCH("recurrent laryngeal nerve",X114))),"positive","negative"))</f>
        <v>negative</v>
      </c>
      <c r="AA114" t="str">
        <f>IF('Model output'!T113="","",IF('Model output'!T113="Not mentioned", "No", "Yes"))</f>
        <v/>
      </c>
      <c r="AB114" t="str">
        <f>IF(AA114&lt;&gt;"Yes","",IF(OR('Model output'!U113="",ISNUMBER(SEARCH("Not identified",'Model output'!U113))),"",'Model output'!U113))</f>
        <v/>
      </c>
      <c r="AC114" s="1" t="str">
        <f>IF(OR('Model output'!V113="", 'Model output'!V113="No", AND(ISERROR(SEARCH("Positive",'Model output'!V113)), ISNUMBER(SEARCH("Negative",'Model output'!V113))), AND(ISNUMBER(SEARCH("Uninvolved",'Model output'!V113)),NOT(ISNUMBER(SEARCH("margins involved",'Model output'!V113)))), ISNUMBER(SEARCH("not involved",'Model output'!V113)), ISNUMBER(SEARCH("None",'Model output'!V113)), ISNUMBER(SEARCH("Free",'Model output'!V113)), ISNUMBER(SEARCH("1 mm",'Model output'!V113)), ISNUMBER(SEARCH("0.1 CM",'Model output'!V113)), ISNUMBER(SEARCH("less than 0.2 mm",'Model output'!V113)), ISNUMBER(SEARCH("less than 0.5 mm",'Model output'!V113)), ISNUMBER(SEARCH("less than 1.0 mm",'Model output'!V113)), ISNUMBER(SEARCH("noted very close",'Model output'!V113)), ISNUMBER(SEARCH("abut",'Model output'!V113)), ISNUMBER(SEARCH("not mentioned",'Model output'!V113)), ISNUMBER(SEARCH("Cannot be assessed",'Model output'!V113)), ISNUMBER(SEARCH("Lymphocyte invasion - present",'Model output'!V113)), ISNUMBER(SEARCH("capsule",'Model output'!V113))), "negative", "positive")</f>
        <v>positive</v>
      </c>
      <c r="AE114" s="28" t="str" cm="1">
        <f t="array" ref="AE114">IF(OR(AC114="positive",Z114="positive",AND(OR(ISNUMBER(SEARCH("Follicular carcinoma",N114)),ISNUMBER(SEARCH("Follicular thyroid carcinoma",N114))),V114="extensive"),AND(AND(ISNUMBER(J114),J114&gt;0),AND(ISNUMBER(M114),M114&gt;3)),OR(H114="positive",AH114=1)),"high",IF(OR(ISNUMBER(SEARCH("lateral",G114,1)),ISNUMBER(SEARCH("positive",Y114,1)),ISNUMBER(SEARCH("tall",O114,1)),ISNUMBER(SEARCH("hobnail",O114,1)),ISNUMBER(SEARCH("cribriform",O114,1)),ISNUMBER(SEARCH("diffuse",O114,1)),ISNUMBER(SEARCH("columnar",O114,1)),ISNUMBER(SEARCH("solid",O114,1)),ISNUMBER(SEARCH("tall",N114,1)),ISNUMBER(SEARCH("hobnail",N114,1)),ISNUMBER(SEARCH("cribriform",N114,1)),ISNUMBER(SEARCH("diffuse",N114,1)),ISNUMBER(SEARCH("columnar",N114,1)),ISNUMBER(SEARCH("solid",N114,1)),AND(ISNUMBER(SEARCH("papillary",N114,1)),S114="positive"),AND(AND(ISNUMBER(J114),J114&gt;=5),M114=""),AND(AND(ISNUMBER(J114),J114&gt;=5),AND(ISNUMBER(M114),M114&gt;=1)),AND(ISNUMBER(SERACH("papillary",N114)),OR(Y114="positive",Z114="positive"), ISNUMBER(SEARCH("BRAF",AB114)))),"intermediate","low"))</f>
        <v>high</v>
      </c>
      <c r="AF114" s="29" t="str">
        <f t="shared" si="14"/>
        <v>1b</v>
      </c>
      <c r="AG114" s="29" t="str">
        <f t="shared" si="15"/>
        <v>0</v>
      </c>
      <c r="AH114" s="29" t="str">
        <f t="shared" si="23"/>
        <v>0</v>
      </c>
      <c r="AI114" s="35" t="str">
        <f t="shared" si="24"/>
        <v>I</v>
      </c>
      <c r="AJ114" s="32" t="s">
        <v>711</v>
      </c>
      <c r="AK114" s="34" t="s">
        <v>932</v>
      </c>
      <c r="AL114" s="34" t="s">
        <v>933</v>
      </c>
      <c r="AM114" s="34" t="s">
        <v>936</v>
      </c>
      <c r="AN114" s="34" t="s">
        <v>66</v>
      </c>
      <c r="AO114" s="32">
        <f t="shared" si="16"/>
        <v>1</v>
      </c>
      <c r="AP114" s="34">
        <f t="shared" si="17"/>
        <v>1</v>
      </c>
      <c r="AQ114" s="34">
        <f t="shared" si="18"/>
        <v>1</v>
      </c>
      <c r="AR114" s="34">
        <f t="shared" si="19"/>
        <v>1</v>
      </c>
      <c r="AS114" s="35">
        <f t="shared" si="20"/>
        <v>1</v>
      </c>
    </row>
    <row r="115" spans="1:45">
      <c r="A115" t="str">
        <f>'Model output'!A114</f>
        <v>TCGA-DJ-A4UQ</v>
      </c>
      <c r="B115" s="26">
        <v>60</v>
      </c>
      <c r="C115" s="1" t="str">
        <f>IF(OR(ISNUMBER(SEARCH("0",'Model output'!D114)), ISNUMBER(SEARCH("1",'Model output'!D114)), ISNUMBER(SEARCH("1a",'Model output'!D114)), ISNUMBER(SEARCH("1b",'Model output'!D114)), ISNUMBER(SEARCH("2",'Model output'!D114)), ISNUMBER(SEARCH("3",'Model output'!D114)), ISNUMBER(SEARCH("4a",'Model output'!D114)), ISNUMBER(SEARCH("4b",'Model output'!D114))), IF(ISNUMBER(SEARCH("pT",'Model output'!D114)),IF(OR(ISNUMBER(SEARCH("a",'Model output'!D114)),ISNUMBER(SEARCH("b",'Model output'!D114))),MID(SUBSTITUTE('Model output'!D114," ",""),SEARCH("pT",'Model output'!D114)+2,2),MID(SUBSTITUTE('Model output'!D114," ",""),SEARCH("pT",'Model output'!D114)+2,1)),IF(ISNUMBER(SEARCH("T",'Model output'!D114)),IF(OR(ISNUMBER(SEARCH("a",'Model output'!D114)),ISNUMBER(SEARCH("b",'Model output'!D114))),MID(SUBSTITUTE('Model output'!D114," ",""),SEARCH("T",'Model output'!D114)+1,2),MID(SUBSTITUTE('Model output'!D114," ",""),SEARCH("T",'Model output'!D114)+1,1)),SUBSTITUTE('Model output'!D114," ",""))),"")</f>
        <v/>
      </c>
      <c r="D115" s="1" t="str">
        <f>IF(ISNUMBER(SEARCH("lymph node",'Model output'!E114)),"1", IF(AND('Model output'!E114&lt;&gt;"",ISNUMBER('Model output'!E114),'Model output'!E114&gt;0),"1",IF(OR(ISNUMBER(SEARCH("0",'Model output'!E114)), ISNUMBER(SEARCH("1",'Model output'!E114)), ISNUMBER(SEARCH("1a",'Model output'!E114)), ISNUMBER(SEARCH("1b",'Model output'!E114)), ISNUMBER(SEARCH("X",'Model output'!E114))), IF(ISNUMBER(SEARCH("pN",'Model output'!E114)),IF(OR(ISNUMBER(SEARCH("a",'Model output'!E114)),ISNUMBER(SEARCH("b",'Model output'!E114))),MID(SUBSTITUTE('Model output'!E114," ",""),SEARCH("pN",'Model output'!E114)+2,2),MID(SUBSTITUTE('Model output'!E114," ",""),SEARCH("pN",'Model output'!E114)+2,1)),IF(ISNUMBER(SEARCH("N",'Model output'!E114)),IF(OR(ISNUMBER(SEARCH("a",'Model output'!E114)),ISNUMBER(SEARCH("b",'Model output'!E114))),MID(SUBSTITUTE('Model output'!E114," ",""),SEARCH("N",'Model output'!E114)+1,2),MID(SUBSTITUTE('Model output'!E114," ",""),SEARCH("N",'Model output'!E114)+1,1)),SUBSTITUTE('Model output'!E114," ",""))),"")))</f>
        <v/>
      </c>
      <c r="E115" s="1" t="str">
        <f>IF(OR(ISNUMBER(SEARCH("Not applicable",'Model output'!F114)), ISNUMBER(SEARCH("N/A",'Model output'!F114))),"0",IF(OR(ISNUMBER(SEARCH("0",'Model output'!F114)), ISNUMBER(SEARCH("1",'Model output'!F114)), ISNUMBER(SEARCH("X",'Model output'!F114))), IF(ISNUMBER(SEARCH("pM",'Model output'!F114)),MID(SUBSTITUTE('Model output'!F114," ",""),SEARCH("pM",'Model output'!F114)+2,1),IF(ISNUMBER(SEARCH("M",'Model output'!F114)),MID(SUBSTITUTE('Model output'!F114," ",""),SEARCH("M",'Model output'!F114)+1,1),SUBSTITUTE('Model output'!F114," ",""))),""))</f>
        <v/>
      </c>
      <c r="F115" t="str">
        <f t="shared" si="21"/>
        <v>positive</v>
      </c>
      <c r="G115" t="str">
        <f>IF(OR('Model output'!G114="",AND(ISNUMBER('Model output'!J114),'Model output'!J114&lt;1)),"",IF(OR(ISNUMBER(SEARCH("lateral",'Model output'!G114)),ISNUMBER(SEARCH("cervical",'Model output'!G114)),ISNUMBER(SEARCH("jugular",'Model output'!G114)),ISNUMBER(SEARCH("left neck",'Model output'!G114)),ISNUMBER(SEARCH("left anterior neck",'Model output'!G114)),ISNUMBER(SEARCH("left posterior neck",'Model output'!G114)),ISNUMBER(SEARCH("right neck",'Model output'!G114)),ISNUMBER(SEARCH("right anterior neck",'Model output'!G114)),ISNUMBER(SEARCH("right posterior neck",'Model output'!G114)),AND(ISNUMBER(SEARCH("level",'Model output'!G114)),OR(,ISNUMBER(SEARCH("II",'Model output'!G114)),ISNUMBER(SEARCH("two",'Model output'!G114)),AND(ISNUMBER(SEARCH("2",'Model output'!G114)),NOT(ISNUMBER(SEARCH("1 of 2",'Model output'!G114)))),ISNUMBER(SEARCH("III",'Model output'!G114)),AND(ISNUMBER(SEARCH("three",'Model output'!G114)),NOT(ISNUMBER(SEARCH("#3 (three)",'Model output'!G114)))),AND(ISNUMBER(SEARCH("3",'Model output'!G114)),NOT(ISNUMBER(SEARCH("#3 (three)",'Model output'!G114)))),ISNUMBER(SEARCH("IV",'Model output'!G114)),ISNUMBER(SEARCH("four",'Model output'!G114)),ISNUMBER(SEARCH("4",'Model output'!G114)),ISNUMBER(SEARCH("V ",'Model output'!G114)),ISNUMBER(SEARCH("five",'Model output'!G114)),ISNUMBER(SEARCH("5",'Model output'!G114))))), "lateral", "central"))</f>
        <v/>
      </c>
      <c r="H115" t="str">
        <f>IF('Model output'!H114="","negative",IF(OR(ISNUMBER(SEARCH("lymph node",'Model output'!H114)),ISNUMBER(SEARCH("gland",'Model output'!H114)),ISNUMBER(SEARCH("lobe",'Model output'!H114)),ISNUMBER(SEARCH("isthmus",'Model output'!H114)),ISNUMBER(SEARCH("mediastinum",'Model output'!H114)),ISNUMBER(SEARCH("Not mentioned",'Model output'!H114)), ISNUMBER(SEARCH("Not applicable",'Model output'!H114)), ISNUMBER(SEARCH("paratracheal",'Model output'!H114)),ISNUMBER(SEARCH("fibroadipose tissue",'Model output'!H114)),ISNUMBER(SEARCH("thyroid node",'Model output'!H114)),ISNUMBER(SEARCH("skeletal muscle",'Model output'!H114)),ISNUMBER(SEARCH("right",'Model output'!H114)),ISNUMBER(SEARCH("left",'Model output'!H114)),ISNUMBER(SEARCH("Not specified",'Model output'!H114)),ISNUMBER(SEARCH("N/A",'Model output'!H114))),"negative","positive"))</f>
        <v>negative</v>
      </c>
      <c r="I115">
        <f>IF(OR('Model output'!I114="",'Model output'!I114="Not answered",'Model output'!I114="Not mentioned"),"",IF(ISNUMBER('Model output'!I114),'Model output'!I114,1))</f>
        <v>10</v>
      </c>
      <c r="J115">
        <f>IF(OR('Model output'!J114="",'Model output'!J114="Not answered",'Model output'!J114="Not mentioned"),"",IF(AND(ISNUMBER('Model output'!J114),'Model output'!J114&lt;=I115),'Model output'!J114,IF(AND(ISNUMBER('Model output'!J114), 'Model output'!J114&gt;=DATE(2024,1,1)), MIN(DAY('Model output'!J114), MONTH('Model output'!J114), YEAR('Model output'!J114)), IF(ISNUMBER(SEARCH("0/",'Model output'!J114)),0,IF(ISNUMBER(SEARCH("/",'Model output'!J114)), VALUE(LEFT('Model output'!J114, SEARCH("/",'Model output'!J114)-1)),1)))))</f>
        <v>1</v>
      </c>
      <c r="K115" t="str" cm="1">
        <f t="array" ref="K115">IF(COUNT(FIND({0,1,2,3,4,5,6,7,8,9},'Model output'!K114))&gt;0,'Model output'!K114,"")</f>
        <v>1.0cm</v>
      </c>
      <c r="L115" s="8" t="str">
        <f t="shared" si="13"/>
        <v>1.0cm</v>
      </c>
      <c r="M115" cm="1">
        <f t="array" ref="M115">IF(L115="","",IF(ISNUMBER(SEARCH("cm",L115)),MAX(VALUE(SUBSTITUTE(_xlfn.FILTERXML("&lt;t&gt;&lt;s&gt;"&amp;SUBSTITUTE(L115,",","&lt;/s&gt;&lt;s&gt;")&amp;"&lt;/s&gt;&lt;/t&gt;","//s"),"cm",""))),MAX(VALUE(SUBSTITUTE(_xlfn.FILTERXML("&lt;t&gt;&lt;s&gt;"&amp;SUBSTITUTE(L115,",","&lt;/s&gt;&lt;s&gt;")&amp;"&lt;/s&gt;&lt;/t&gt;","//s"),"mm","")))/10))</f>
        <v>1</v>
      </c>
      <c r="N115" t="str">
        <f>IF('Model output'!L114="","",'Model output'!L114)</f>
        <v>papillary</v>
      </c>
      <c r="O115" t="str">
        <f>IF('Model output'!M114="","",'Model output'!M114)</f>
        <v>diffuse sclerosing</v>
      </c>
      <c r="P115" t="str">
        <f>IF('Model output'!N114="","",'Model output'!N114)</f>
        <v>The dominant nodule in the right lobe measures 1.5 cm In greatest dimension</v>
      </c>
      <c r="Q115" t="str">
        <f t="shared" si="22"/>
        <v>1.5cm</v>
      </c>
      <c r="R115" cm="1">
        <f t="array" ref="R115">IF(Q115="","",IF(ISNUMBER(SEARCH("cm",Q115)),MAX(VALUE(SUBSTITUTE(_xlfn.FILTERXML("&lt;t&gt;&lt;s&gt;"&amp;SUBSTITUTE(Q115,",","&lt;/s&gt;&lt;s&gt;")&amp;"&lt;/s&gt;&lt;/t&gt;","//s"),"cm",""))),MAX(VALUE(SUBSTITUTE(_xlfn.FILTERXML("&lt;t&gt;&lt;s&gt;"&amp;SUBSTITUTE(Q115,",","&lt;/s&gt;&lt;s&gt;")&amp;"&lt;/s&gt;&lt;/t&gt;","//s"),"mm","")))/10))</f>
        <v>1.5</v>
      </c>
      <c r="S115" t="str">
        <f>IF(OR('Model output'!P114="",ISNUMBER(SEARCH("Not identified", 'Model output'!P114)),ISNUMBER(SEARCH("Absent",'Model output'!P114)),AND(ISNUMBER(SEARCH("No",'Model output'!P114)),NOT(ISNUMBER(SEARCH("diagnostic",'Model output'!P114)))),ISNUMBER(SEARCH("Negative",'Model output'!P114))),"negative","positive")</f>
        <v>positive</v>
      </c>
      <c r="T115">
        <f>IF('Model output'!O114="","",'Model output'!O114)</f>
        <v>2</v>
      </c>
      <c r="U115" t="str">
        <f>IF('Model output'!Q114&lt;&gt;"",'Model output'!Q114,IF('Classification result'!S115="positive",IF(ISNUMBER(SEARCH("single",'Model output'!P114)),1,IF(OR(ISNUMBER(SEARCH("&lt;4",'Model output'!P114)),ISNUMBER(SEARCH("&lt; 4",'Model output'!P114)),ISNUMBER(SEARCH("less than 4",'Model output'!P114))),"&lt;4",IF(OR(ISNUMBER(SEARCH("&gt;4",'Model output'!P114)),ISNUMBER(SEARCH("&gt; 4",'Model output'!P114)),ISNUMBER(SEARCH("4 or more",'Model output'!P114))),"&gt;4",""))), ""))</f>
        <v/>
      </c>
      <c r="V115" t="str">
        <f>IF(S115="negative","",IF(OR(ISNUMBER(SEARCH("Focal",'Model output'!P114)),'Classification result'!U115&lt;4,ISNUMBER(SEARCH("Focal",'Classification result'!U115)),ISNUMBER(SEARCH("&lt;4",'Classification result'!U115)),ISNUMBER(SEARCH("&lt; 4",'Classification result'!U115))),"minimal", IF(OR(ISNUMBER(SEARCH("Extensive",'Model output'!P114)),ISNUMBER(SEARCH("Extensive",'Classification result'!U115)),ISNUMBER(SEARCH("&gt;4",'Classification result'!U115)),ISNUMBER(SEARCH("&gt; 4",'Classification result'!U115)),ISNUMBER(SEARCH("4 or more",'Classification result'!U115))),"extensive","")))</f>
        <v/>
      </c>
      <c r="W115" t="str">
        <f>IF(OR('Model output'!R114="",ISNUMBER(SEARCH("Not identified", 'Model output'!R114)),ISNUMBER(SEARCH("Absent",'Model output'!R114)),ISNUMBER(SEARCH("No",'Model output'!R114)),ISNUMBER(SEARCH("Negative",'Model output'!R114)),ISNUMBER(SEARCH("None seen",'Model output'!R114)),ISNUMBER(SEARCH("Free",'Model output'!R114)),ISNUMBER(SEARCH("Cannot be assessed",'Model output'!R114))),"negative","positive")</f>
        <v>negative</v>
      </c>
      <c r="X115" s="15" t="str">
        <f>IF('Model output'!S114="","",'Model output'!S114)</f>
        <v>Invades:Perithyroidal adipose tissue</v>
      </c>
      <c r="Y115" t="str">
        <f>IF(OR('Model output'!S114="",ISNUMBER(SEARCH("Absent",'Model output'!S114)),ISNUMBER(SEARCH("Not identified",'Model output'!S114)),AND(ISNUMBER(SEARCH("No",'Model output'!S114)),NOT(ISNUMBER(SEARCH("carcinoma",'Model output'!S114)))),ISNUMBER(SEARCH("confined to the thyroid",'Model output'!S114)),ISNUMBER(SEARCH("negative",'Model output'!S114))),"negative",IF(Z115="positive","gETE", "positive"))</f>
        <v>positive</v>
      </c>
      <c r="Z115" t="str">
        <f>IF(OR('Model output'!S114="",ISNUMBER(SEARCH("Absent",'Model output'!S114)),ISNUMBER(SEARCH("Not identified",'Model output'!S114)),ISNUMBER(SEARCH("No",'Model output'!S114)),ISNUMBER(SEARCH("Minimal",'Model output'!S114)),ISNUMBER(SEARCH("negative",'Model output'!S114))),"negative",IF(OR(ISNUMBER(SEARCH("extensive",X115)),ISNUMBER(SEARCH("skeletal muscle",X115)),ISNUMBER(SEARCH("larynx",X115)),ISNUMBER(SEARCH("trachea",X115)),ISNUMBER(SEARCH("esophagus",X115)),ISNUMBER(SEARCH("recurrent laryngeal nerve",X115))),"positive","negative"))</f>
        <v>negative</v>
      </c>
      <c r="AA115" t="str">
        <f>IF('Model output'!T114="","",IF('Model output'!T114="Not mentioned", "No", "Yes"))</f>
        <v/>
      </c>
      <c r="AB115" t="str">
        <f>IF(AA115&lt;&gt;"Yes","",IF(OR('Model output'!U114="",ISNUMBER(SEARCH("Not identified",'Model output'!U114))),"",'Model output'!U114))</f>
        <v/>
      </c>
      <c r="AC115" s="1" t="str">
        <f>IF(OR('Model output'!V114="", 'Model output'!V114="No", AND(ISERROR(SEARCH("Positive",'Model output'!V114)), ISNUMBER(SEARCH("Negative",'Model output'!V114))), AND(ISNUMBER(SEARCH("Uninvolved",'Model output'!V114)),NOT(ISNUMBER(SEARCH("margins involved",'Model output'!V114)))), ISNUMBER(SEARCH("not involved",'Model output'!V114)), ISNUMBER(SEARCH("None",'Model output'!V114)), ISNUMBER(SEARCH("Free",'Model output'!V114)), ISNUMBER(SEARCH("1 mm",'Model output'!V114)), ISNUMBER(SEARCH("0.1 CM",'Model output'!V114)), ISNUMBER(SEARCH("less than 0.2 mm",'Model output'!V114)), ISNUMBER(SEARCH("less than 0.5 mm",'Model output'!V114)), ISNUMBER(SEARCH("less than 1.0 mm",'Model output'!V114)), ISNUMBER(SEARCH("noted very close",'Model output'!V114)), ISNUMBER(SEARCH("abut",'Model output'!V114)), ISNUMBER(SEARCH("not mentioned",'Model output'!V114)), ISNUMBER(SEARCH("Cannot be assessed",'Model output'!V114)), ISNUMBER(SEARCH("Lymphocyte invasion - present",'Model output'!V114)), ISNUMBER(SEARCH("capsule",'Model output'!V114))), "negative", "positive")</f>
        <v>negative</v>
      </c>
      <c r="AE115" s="28" t="str" cm="1">
        <f t="array" aca="1" ref="AE115" ca="1">IF(OR(AC115="positive",Z115="positive",AND(OR(ISNUMBER(SEARCH("Follicular carcinoma",N115)),ISNUMBER(SEARCH("Follicular thyroid carcinoma",N115))),V115="extensive"),AND(AND(ISNUMBER(J115),J115&gt;0),AND(ISNUMBER(M115),M115&gt;3)),OR(H115="positive",AH115=1)),"high",IF(OR(ISNUMBER(SEARCH("lateral",G115,1)),ISNUMBER(SEARCH("positive",Y115,1)),ISNUMBER(SEARCH("tall",O115,1)),ISNUMBER(SEARCH("hobnail",O115,1)),ISNUMBER(SEARCH("cribriform",O115,1)),ISNUMBER(SEARCH("diffuse",O115,1)),ISNUMBER(SEARCH("columnar",O115,1)),ISNUMBER(SEARCH("solid",O115,1)),ISNUMBER(SEARCH("tall",N115,1)),ISNUMBER(SEARCH("hobnail",N115,1)),ISNUMBER(SEARCH("cribriform",N115,1)),ISNUMBER(SEARCH("diffuse",N115,1)),ISNUMBER(SEARCH("columnar",N115,1)),ISNUMBER(SEARCH("solid",N115,1)),AND(ISNUMBER(SEARCH("papillary",N115,1)),S115="positive"),AND(AND(ISNUMBER(J115),J115&gt;=5),M115=""),AND(AND(ISNUMBER(J115),J115&gt;=5),AND(ISNUMBER(M115),M115&gt;=1)),AND(ISNUMBER(SERACH("papillary",N115)),OR(Y115="positive",Z115="positive"), ISNUMBER(SEARCH("BRAF",AB115)))),"intermediate","low"))</f>
        <v>intermediate</v>
      </c>
      <c r="AF115" s="29" t="str">
        <f t="shared" si="14"/>
        <v>1b</v>
      </c>
      <c r="AG115" s="29" t="str">
        <f t="shared" si="15"/>
        <v>1a</v>
      </c>
      <c r="AH115" s="29" t="str">
        <f t="shared" si="23"/>
        <v>0</v>
      </c>
      <c r="AI115" s="35" t="str">
        <f t="shared" si="24"/>
        <v>II</v>
      </c>
      <c r="AJ115" s="32" t="s">
        <v>714</v>
      </c>
      <c r="AK115" s="34" t="s">
        <v>932</v>
      </c>
      <c r="AL115" s="34" t="s">
        <v>932</v>
      </c>
      <c r="AM115" s="34" t="s">
        <v>936</v>
      </c>
      <c r="AN115" s="34" t="s">
        <v>934</v>
      </c>
      <c r="AO115" s="32">
        <f t="shared" ca="1" si="16"/>
        <v>1</v>
      </c>
      <c r="AP115" s="34">
        <f t="shared" si="17"/>
        <v>1</v>
      </c>
      <c r="AQ115" s="34">
        <f t="shared" si="18"/>
        <v>0</v>
      </c>
      <c r="AR115" s="34">
        <f t="shared" si="19"/>
        <v>1</v>
      </c>
      <c r="AS115" s="35">
        <f t="shared" si="20"/>
        <v>1</v>
      </c>
    </row>
    <row r="116" spans="1:45">
      <c r="A116" t="str">
        <f>'Model output'!A115</f>
        <v>TCGA-DJ-A4UW</v>
      </c>
      <c r="B116" s="26">
        <v>34</v>
      </c>
      <c r="C116" s="1" t="str">
        <f>IF(OR(ISNUMBER(SEARCH("0",'Model output'!D115)), ISNUMBER(SEARCH("1",'Model output'!D115)), ISNUMBER(SEARCH("1a",'Model output'!D115)), ISNUMBER(SEARCH("1b",'Model output'!D115)), ISNUMBER(SEARCH("2",'Model output'!D115)), ISNUMBER(SEARCH("3",'Model output'!D115)), ISNUMBER(SEARCH("4a",'Model output'!D115)), ISNUMBER(SEARCH("4b",'Model output'!D115))), IF(ISNUMBER(SEARCH("pT",'Model output'!D115)),IF(OR(ISNUMBER(SEARCH("a",'Model output'!D115)),ISNUMBER(SEARCH("b",'Model output'!D115))),MID(SUBSTITUTE('Model output'!D115," ",""),SEARCH("pT",'Model output'!D115)+2,2),MID(SUBSTITUTE('Model output'!D115," ",""),SEARCH("pT",'Model output'!D115)+2,1)),IF(ISNUMBER(SEARCH("T",'Model output'!D115)),IF(OR(ISNUMBER(SEARCH("a",'Model output'!D115)),ISNUMBER(SEARCH("b",'Model output'!D115))),MID(SUBSTITUTE('Model output'!D115," ",""),SEARCH("T",'Model output'!D115)+1,2),MID(SUBSTITUTE('Model output'!D115," ",""),SEARCH("T",'Model output'!D115)+1,1)),SUBSTITUTE('Model output'!D115," ",""))),"")</f>
        <v/>
      </c>
      <c r="D116" s="1" t="str">
        <f>IF(ISNUMBER(SEARCH("lymph node",'Model output'!E115)),"1", IF(AND('Model output'!E115&lt;&gt;"",ISNUMBER('Model output'!E115),'Model output'!E115&gt;0),"1",IF(OR(ISNUMBER(SEARCH("0",'Model output'!E115)), ISNUMBER(SEARCH("1",'Model output'!E115)), ISNUMBER(SEARCH("1a",'Model output'!E115)), ISNUMBER(SEARCH("1b",'Model output'!E115)), ISNUMBER(SEARCH("X",'Model output'!E115))), IF(ISNUMBER(SEARCH("pN",'Model output'!E115)),IF(OR(ISNUMBER(SEARCH("a",'Model output'!E115)),ISNUMBER(SEARCH("b",'Model output'!E115))),MID(SUBSTITUTE('Model output'!E115," ",""),SEARCH("pN",'Model output'!E115)+2,2),MID(SUBSTITUTE('Model output'!E115," ",""),SEARCH("pN",'Model output'!E115)+2,1)),IF(ISNUMBER(SEARCH("N",'Model output'!E115)),IF(OR(ISNUMBER(SEARCH("a",'Model output'!E115)),ISNUMBER(SEARCH("b",'Model output'!E115))),MID(SUBSTITUTE('Model output'!E115," ",""),SEARCH("N",'Model output'!E115)+1,2),MID(SUBSTITUTE('Model output'!E115," ",""),SEARCH("N",'Model output'!E115)+1,1)),SUBSTITUTE('Model output'!E115," ",""))),"")))</f>
        <v/>
      </c>
      <c r="E116" s="1" t="str">
        <f>IF(OR(ISNUMBER(SEARCH("Not applicable",'Model output'!F115)), ISNUMBER(SEARCH("N/A",'Model output'!F115))),"0",IF(OR(ISNUMBER(SEARCH("0",'Model output'!F115)), ISNUMBER(SEARCH("1",'Model output'!F115)), ISNUMBER(SEARCH("X",'Model output'!F115))), IF(ISNUMBER(SEARCH("pM",'Model output'!F115)),MID(SUBSTITUTE('Model output'!F115," ",""),SEARCH("pM",'Model output'!F115)+2,1),IF(ISNUMBER(SEARCH("M",'Model output'!F115)),MID(SUBSTITUTE('Model output'!F115," ",""),SEARCH("M",'Model output'!F115)+1,1),SUBSTITUTE('Model output'!F115," ",""))),""))</f>
        <v/>
      </c>
      <c r="F116" t="str">
        <f t="shared" si="21"/>
        <v>positive</v>
      </c>
      <c r="G116" t="str">
        <f>IF(OR('Model output'!G115="",AND(ISNUMBER('Model output'!J115),'Model output'!J115&lt;1)),"",IF(OR(ISNUMBER(SEARCH("lateral",'Model output'!G115)),ISNUMBER(SEARCH("cervical",'Model output'!G115)),ISNUMBER(SEARCH("jugular",'Model output'!G115)),ISNUMBER(SEARCH("left neck",'Model output'!G115)),ISNUMBER(SEARCH("left anterior neck",'Model output'!G115)),ISNUMBER(SEARCH("left posterior neck",'Model output'!G115)),ISNUMBER(SEARCH("right neck",'Model output'!G115)),ISNUMBER(SEARCH("right anterior neck",'Model output'!G115)),ISNUMBER(SEARCH("right posterior neck",'Model output'!G115)),AND(ISNUMBER(SEARCH("level",'Model output'!G115)),OR(,ISNUMBER(SEARCH("II",'Model output'!G115)),ISNUMBER(SEARCH("two",'Model output'!G115)),AND(ISNUMBER(SEARCH("2",'Model output'!G115)),NOT(ISNUMBER(SEARCH("1 of 2",'Model output'!G115)))),ISNUMBER(SEARCH("III",'Model output'!G115)),AND(ISNUMBER(SEARCH("three",'Model output'!G115)),NOT(ISNUMBER(SEARCH("#3 (three)",'Model output'!G115)))),AND(ISNUMBER(SEARCH("3",'Model output'!G115)),NOT(ISNUMBER(SEARCH("#3 (three)",'Model output'!G115)))),ISNUMBER(SEARCH("IV",'Model output'!G115)),ISNUMBER(SEARCH("four",'Model output'!G115)),ISNUMBER(SEARCH("4",'Model output'!G115)),ISNUMBER(SEARCH("V ",'Model output'!G115)),ISNUMBER(SEARCH("five",'Model output'!G115)),ISNUMBER(SEARCH("5",'Model output'!G115))))), "lateral", "central"))</f>
        <v>lateral</v>
      </c>
      <c r="H116" t="str">
        <f>IF('Model output'!H115="","negative",IF(OR(ISNUMBER(SEARCH("lymph node",'Model output'!H115)),ISNUMBER(SEARCH("gland",'Model output'!H115)),ISNUMBER(SEARCH("lobe",'Model output'!H115)),ISNUMBER(SEARCH("isthmus",'Model output'!H115)),ISNUMBER(SEARCH("mediastinum",'Model output'!H115)),ISNUMBER(SEARCH("Not mentioned",'Model output'!H115)), ISNUMBER(SEARCH("Not applicable",'Model output'!H115)), ISNUMBER(SEARCH("paratracheal",'Model output'!H115)),ISNUMBER(SEARCH("fibroadipose tissue",'Model output'!H115)),ISNUMBER(SEARCH("thyroid node",'Model output'!H115)),ISNUMBER(SEARCH("skeletal muscle",'Model output'!H115)),ISNUMBER(SEARCH("right",'Model output'!H115)),ISNUMBER(SEARCH("left",'Model output'!H115)),ISNUMBER(SEARCH("Not specified",'Model output'!H115)),ISNUMBER(SEARCH("N/A",'Model output'!H115))),"negative","positive"))</f>
        <v>negative</v>
      </c>
      <c r="I116">
        <f>IF(OR('Model output'!I115="",'Model output'!I115="Not answered",'Model output'!I115="Not mentioned"),"",IF(ISNUMBER('Model output'!I115),'Model output'!I115,1))</f>
        <v>13</v>
      </c>
      <c r="J116">
        <f>IF(OR('Model output'!J115="",'Model output'!J115="Not answered",'Model output'!J115="Not mentioned"),"",IF(AND(ISNUMBER('Model output'!J115),'Model output'!J115&lt;=I116),'Model output'!J115,IF(AND(ISNUMBER('Model output'!J115), 'Model output'!J115&gt;=DATE(2024,1,1)), MIN(DAY('Model output'!J115), MONTH('Model output'!J115), YEAR('Model output'!J115)), IF(ISNUMBER(SEARCH("0/",'Model output'!J115)),0,IF(ISNUMBER(SEARCH("/",'Model output'!J115)), VALUE(LEFT('Model output'!J115, SEARCH("/",'Model output'!J115)-1)),1)))))</f>
        <v>5</v>
      </c>
      <c r="K116" t="str" cm="1">
        <f t="array" ref="K116">IF(COUNT(FIND({0,1,2,3,4,5,6,7,8,9},'Model output'!K115))&gt;0,'Model output'!K115,"")</f>
        <v>0.8cm</v>
      </c>
      <c r="L116" s="8" t="str">
        <f t="shared" si="13"/>
        <v>0.8cm</v>
      </c>
      <c r="M116" cm="1">
        <f t="array" ref="M116">IF(L116="","",IF(ISNUMBER(SEARCH("cm",L116)),MAX(VALUE(SUBSTITUTE(_xlfn.FILTERXML("&lt;t&gt;&lt;s&gt;"&amp;SUBSTITUTE(L116,",","&lt;/s&gt;&lt;s&gt;")&amp;"&lt;/s&gt;&lt;/t&gt;","//s"),"cm",""))),MAX(VALUE(SUBSTITUTE(_xlfn.FILTERXML("&lt;t&gt;&lt;s&gt;"&amp;SUBSTITUTE(L116,",","&lt;/s&gt;&lt;s&gt;")&amp;"&lt;/s&gt;&lt;/t&gt;","//s"),"mm","")))/10))</f>
        <v>0.8</v>
      </c>
      <c r="N116" t="str">
        <f>IF('Model output'!L115="","",'Model output'!L115)</f>
        <v>papillary</v>
      </c>
      <c r="O116" t="str">
        <f>IF('Model output'!M115="","",'Model output'!M115)</f>
        <v/>
      </c>
      <c r="P116" t="str">
        <f>IF('Model output'!N115="","",'Model output'!N115)</f>
        <v>The tumor foci greatest size range from less than 0.1 to 1.4 cm</v>
      </c>
      <c r="Q116" t="str">
        <f t="shared" si="22"/>
        <v>0.1,1.4cm</v>
      </c>
      <c r="R116" cm="1">
        <f t="array" ref="R116">IF(Q116="","",IF(ISNUMBER(SEARCH("cm",Q116)),MAX(VALUE(SUBSTITUTE(_xlfn.FILTERXML("&lt;t&gt;&lt;s&gt;"&amp;SUBSTITUTE(Q116,",","&lt;/s&gt;&lt;s&gt;")&amp;"&lt;/s&gt;&lt;/t&gt;","//s"),"cm",""))),MAX(VALUE(SUBSTITUTE(_xlfn.FILTERXML("&lt;t&gt;&lt;s&gt;"&amp;SUBSTITUTE(Q116,",","&lt;/s&gt;&lt;s&gt;")&amp;"&lt;/s&gt;&lt;/t&gt;","//s"),"mm","")))/10))</f>
        <v>1.4</v>
      </c>
      <c r="S116" t="str">
        <f>IF(OR('Model output'!P115="",ISNUMBER(SEARCH("Not identified", 'Model output'!P115)),ISNUMBER(SEARCH("Absent",'Model output'!P115)),AND(ISNUMBER(SEARCH("No",'Model output'!P115)),NOT(ISNUMBER(SEARCH("diagnostic",'Model output'!P115)))),ISNUMBER(SEARCH("Negative",'Model output'!P115))),"negative","positive")</f>
        <v>negative</v>
      </c>
      <c r="T116" t="str">
        <f>IF('Model output'!O115="","",'Model output'!O115)</f>
        <v>2 (multifocal)</v>
      </c>
      <c r="U116" t="str">
        <f>IF('Model output'!Q115&lt;&gt;"",'Model output'!Q115,IF('Classification result'!S116="positive",IF(ISNUMBER(SEARCH("single",'Model output'!P115)),1,IF(OR(ISNUMBER(SEARCH("&lt;4",'Model output'!P115)),ISNUMBER(SEARCH("&lt; 4",'Model output'!P115)),ISNUMBER(SEARCH("less than 4",'Model output'!P115))),"&lt;4",IF(OR(ISNUMBER(SEARCH("&gt;4",'Model output'!P115)),ISNUMBER(SEARCH("&gt; 4",'Model output'!P115)),ISNUMBER(SEARCH("4 or more",'Model output'!P115))),"&gt;4",""))), ""))</f>
        <v/>
      </c>
      <c r="V116" t="str">
        <f>IF(S116="negative","",IF(OR(ISNUMBER(SEARCH("Focal",'Model output'!P115)),'Classification result'!U116&lt;4,ISNUMBER(SEARCH("Focal",'Classification result'!U116)),ISNUMBER(SEARCH("&lt;4",'Classification result'!U116)),ISNUMBER(SEARCH("&lt; 4",'Classification result'!U116))),"minimal", IF(OR(ISNUMBER(SEARCH("Extensive",'Model output'!P115)),ISNUMBER(SEARCH("Extensive",'Classification result'!U116)),ISNUMBER(SEARCH("&gt;4",'Classification result'!U116)),ISNUMBER(SEARCH("&gt; 4",'Classification result'!U116)),ISNUMBER(SEARCH("4 or more",'Classification result'!U116))),"extensive","")))</f>
        <v/>
      </c>
      <c r="W116" t="str">
        <f>IF(OR('Model output'!R115="",ISNUMBER(SEARCH("Not identified", 'Model output'!R115)),ISNUMBER(SEARCH("Absent",'Model output'!R115)),ISNUMBER(SEARCH("No",'Model output'!R115)),ISNUMBER(SEARCH("Negative",'Model output'!R115)),ISNUMBER(SEARCH("None seen",'Model output'!R115)),ISNUMBER(SEARCH("Free",'Model output'!R115)),ISNUMBER(SEARCH("Cannot be assessed",'Model output'!R115))),"negative","positive")</f>
        <v>negative</v>
      </c>
      <c r="X116" s="15" t="str">
        <f>IF('Model output'!S115="","",'Model output'!S115)</f>
        <v>Not identified</v>
      </c>
      <c r="Y116" t="str">
        <f>IF(OR('Model output'!S115="",ISNUMBER(SEARCH("Absent",'Model output'!S115)),ISNUMBER(SEARCH("Not identified",'Model output'!S115)),AND(ISNUMBER(SEARCH("No",'Model output'!S115)),NOT(ISNUMBER(SEARCH("carcinoma",'Model output'!S115)))),ISNUMBER(SEARCH("confined to the thyroid",'Model output'!S115)),ISNUMBER(SEARCH("negative",'Model output'!S115))),"negative",IF(Z116="positive","gETE", "positive"))</f>
        <v>negative</v>
      </c>
      <c r="Z116" t="str">
        <f>IF(OR('Model output'!S115="",ISNUMBER(SEARCH("Absent",'Model output'!S115)),ISNUMBER(SEARCH("Not identified",'Model output'!S115)),ISNUMBER(SEARCH("No",'Model output'!S115)),ISNUMBER(SEARCH("Minimal",'Model output'!S115)),ISNUMBER(SEARCH("negative",'Model output'!S115))),"negative",IF(OR(ISNUMBER(SEARCH("extensive",X116)),ISNUMBER(SEARCH("skeletal muscle",X116)),ISNUMBER(SEARCH("larynx",X116)),ISNUMBER(SEARCH("trachea",X116)),ISNUMBER(SEARCH("esophagus",X116)),ISNUMBER(SEARCH("recurrent laryngeal nerve",X116))),"positive","negative"))</f>
        <v>negative</v>
      </c>
      <c r="AA116" t="str">
        <f>IF('Model output'!T115="","",IF('Model output'!T115="Not mentioned", "No", "Yes"))</f>
        <v/>
      </c>
      <c r="AB116" t="str">
        <f>IF(AA116&lt;&gt;"Yes","",IF(OR('Model output'!U115="",ISNUMBER(SEARCH("Not identified",'Model output'!U115))),"",'Model output'!U115))</f>
        <v/>
      </c>
      <c r="AC116" s="1" t="str">
        <f>IF(OR('Model output'!V115="", 'Model output'!V115="No", AND(ISERROR(SEARCH("Positive",'Model output'!V115)), ISNUMBER(SEARCH("Negative",'Model output'!V115))), AND(ISNUMBER(SEARCH("Uninvolved",'Model output'!V115)),NOT(ISNUMBER(SEARCH("margins involved",'Model output'!V115)))), ISNUMBER(SEARCH("not involved",'Model output'!V115)), ISNUMBER(SEARCH("None",'Model output'!V115)), ISNUMBER(SEARCH("Free",'Model output'!V115)), ISNUMBER(SEARCH("1 mm",'Model output'!V115)), ISNUMBER(SEARCH("0.1 CM",'Model output'!V115)), ISNUMBER(SEARCH("less than 0.2 mm",'Model output'!V115)), ISNUMBER(SEARCH("less than 0.5 mm",'Model output'!V115)), ISNUMBER(SEARCH("less than 1.0 mm",'Model output'!V115)), ISNUMBER(SEARCH("noted very close",'Model output'!V115)), ISNUMBER(SEARCH("abut",'Model output'!V115)), ISNUMBER(SEARCH("not mentioned",'Model output'!V115)), ISNUMBER(SEARCH("Cannot be assessed",'Model output'!V115)), ISNUMBER(SEARCH("Lymphocyte invasion - present",'Model output'!V115)), ISNUMBER(SEARCH("capsule",'Model output'!V115))), "negative", "positive")</f>
        <v>positive</v>
      </c>
      <c r="AE116" s="28" t="str" cm="1">
        <f t="array" ref="AE116">IF(OR(AC116="positive",Z116="positive",AND(OR(ISNUMBER(SEARCH("Follicular carcinoma",N116)),ISNUMBER(SEARCH("Follicular thyroid carcinoma",N116))),V116="extensive"),AND(AND(ISNUMBER(J116),J116&gt;0),AND(ISNUMBER(M116),M116&gt;3)),OR(H116="positive",AH116=1)),"high",IF(OR(ISNUMBER(SEARCH("lateral",G116,1)),ISNUMBER(SEARCH("positive",Y116,1)),ISNUMBER(SEARCH("tall",O116,1)),ISNUMBER(SEARCH("hobnail",O116,1)),ISNUMBER(SEARCH("cribriform",O116,1)),ISNUMBER(SEARCH("diffuse",O116,1)),ISNUMBER(SEARCH("columnar",O116,1)),ISNUMBER(SEARCH("solid",O116,1)),ISNUMBER(SEARCH("tall",N116,1)),ISNUMBER(SEARCH("hobnail",N116,1)),ISNUMBER(SEARCH("cribriform",N116,1)),ISNUMBER(SEARCH("diffuse",N116,1)),ISNUMBER(SEARCH("columnar",N116,1)),ISNUMBER(SEARCH("solid",N116,1)),AND(ISNUMBER(SEARCH("papillary",N116,1)),S116="positive"),AND(AND(ISNUMBER(J116),J116&gt;=5),M116=""),AND(AND(ISNUMBER(J116),J116&gt;=5),AND(ISNUMBER(M116),M116&gt;=1)),AND(ISNUMBER(SERACH("papillary",N116)),OR(Y116="positive",Z116="positive"), ISNUMBER(SEARCH("BRAF",AB116)))),"intermediate","low"))</f>
        <v>high</v>
      </c>
      <c r="AF116" s="29" t="str">
        <f t="shared" si="14"/>
        <v>1b</v>
      </c>
      <c r="AG116" s="29" t="str">
        <f t="shared" si="15"/>
        <v>1b</v>
      </c>
      <c r="AH116" s="29" t="str">
        <f t="shared" si="23"/>
        <v>0</v>
      </c>
      <c r="AI116" s="35" t="str">
        <f t="shared" si="24"/>
        <v>I</v>
      </c>
      <c r="AJ116" s="32" t="s">
        <v>711</v>
      </c>
      <c r="AK116" s="34" t="s">
        <v>932</v>
      </c>
      <c r="AL116" s="34" t="s">
        <v>932</v>
      </c>
      <c r="AM116" s="34" t="s">
        <v>936</v>
      </c>
      <c r="AN116" s="34" t="s">
        <v>66</v>
      </c>
      <c r="AO116" s="32">
        <f t="shared" si="16"/>
        <v>1</v>
      </c>
      <c r="AP116" s="34">
        <f t="shared" si="17"/>
        <v>1</v>
      </c>
      <c r="AQ116" s="34">
        <f t="shared" si="18"/>
        <v>1</v>
      </c>
      <c r="AR116" s="34">
        <f t="shared" si="19"/>
        <v>1</v>
      </c>
      <c r="AS116" s="35">
        <f t="shared" si="20"/>
        <v>1</v>
      </c>
    </row>
    <row r="117" spans="1:45">
      <c r="A117" t="str">
        <f>'Model output'!A116</f>
        <v>TCGA-DJ-A4V0</v>
      </c>
      <c r="B117" s="26">
        <v>36</v>
      </c>
      <c r="C117" s="1" t="str">
        <f>IF(OR(ISNUMBER(SEARCH("0",'Model output'!D116)), ISNUMBER(SEARCH("1",'Model output'!D116)), ISNUMBER(SEARCH("1a",'Model output'!D116)), ISNUMBER(SEARCH("1b",'Model output'!D116)), ISNUMBER(SEARCH("2",'Model output'!D116)), ISNUMBER(SEARCH("3",'Model output'!D116)), ISNUMBER(SEARCH("4a",'Model output'!D116)), ISNUMBER(SEARCH("4b",'Model output'!D116))), IF(ISNUMBER(SEARCH("pT",'Model output'!D116)),IF(OR(ISNUMBER(SEARCH("a",'Model output'!D116)),ISNUMBER(SEARCH("b",'Model output'!D116))),MID(SUBSTITUTE('Model output'!D116," ",""),SEARCH("pT",'Model output'!D116)+2,2),MID(SUBSTITUTE('Model output'!D116," ",""),SEARCH("pT",'Model output'!D116)+2,1)),IF(ISNUMBER(SEARCH("T",'Model output'!D116)),IF(OR(ISNUMBER(SEARCH("a",'Model output'!D116)),ISNUMBER(SEARCH("b",'Model output'!D116))),MID(SUBSTITUTE('Model output'!D116," ",""),SEARCH("T",'Model output'!D116)+1,2),MID(SUBSTITUTE('Model output'!D116," ",""),SEARCH("T",'Model output'!D116)+1,1)),SUBSTITUTE('Model output'!D116," ",""))),"")</f>
        <v>1</v>
      </c>
      <c r="D117" s="1" t="str">
        <f>IF(ISNUMBER(SEARCH("lymph node",'Model output'!E116)),"1", IF(AND('Model output'!E116&lt;&gt;"",ISNUMBER('Model output'!E116),'Model output'!E116&gt;0),"1",IF(OR(ISNUMBER(SEARCH("0",'Model output'!E116)), ISNUMBER(SEARCH("1",'Model output'!E116)), ISNUMBER(SEARCH("1a",'Model output'!E116)), ISNUMBER(SEARCH("1b",'Model output'!E116)), ISNUMBER(SEARCH("X",'Model output'!E116))), IF(ISNUMBER(SEARCH("pN",'Model output'!E116)),IF(OR(ISNUMBER(SEARCH("a",'Model output'!E116)),ISNUMBER(SEARCH("b",'Model output'!E116))),MID(SUBSTITUTE('Model output'!E116," ",""),SEARCH("pN",'Model output'!E116)+2,2),MID(SUBSTITUTE('Model output'!E116," ",""),SEARCH("pN",'Model output'!E116)+2,1)),IF(ISNUMBER(SEARCH("N",'Model output'!E116)),IF(OR(ISNUMBER(SEARCH("a",'Model output'!E116)),ISNUMBER(SEARCH("b",'Model output'!E116))),MID(SUBSTITUTE('Model output'!E116," ",""),SEARCH("N",'Model output'!E116)+1,2),MID(SUBSTITUTE('Model output'!E116," ",""),SEARCH("N",'Model output'!E116)+1,1)),SUBSTITUTE('Model output'!E116," ",""))),"")))</f>
        <v>X</v>
      </c>
      <c r="E117" s="1" t="str">
        <f>IF(OR(ISNUMBER(SEARCH("Not applicable",'Model output'!F116)), ISNUMBER(SEARCH("N/A",'Model output'!F116))),"0",IF(OR(ISNUMBER(SEARCH("0",'Model output'!F116)), ISNUMBER(SEARCH("1",'Model output'!F116)), ISNUMBER(SEARCH("X",'Model output'!F116))), IF(ISNUMBER(SEARCH("pM",'Model output'!F116)),MID(SUBSTITUTE('Model output'!F116," ",""),SEARCH("pM",'Model output'!F116)+2,1),IF(ISNUMBER(SEARCH("M",'Model output'!F116)),MID(SUBSTITUTE('Model output'!F116," ",""),SEARCH("M",'Model output'!F116)+1,1),SUBSTITUTE('Model output'!F116," ",""))),""))</f>
        <v>0</v>
      </c>
      <c r="F117" t="str">
        <f t="shared" si="21"/>
        <v>positive</v>
      </c>
      <c r="G117" t="str">
        <f>IF(OR('Model output'!G116="",AND(ISNUMBER('Model output'!J116),'Model output'!J116&lt;1)),"",IF(OR(ISNUMBER(SEARCH("lateral",'Model output'!G116)),ISNUMBER(SEARCH("cervical",'Model output'!G116)),ISNUMBER(SEARCH("jugular",'Model output'!G116)),ISNUMBER(SEARCH("left neck",'Model output'!G116)),ISNUMBER(SEARCH("left anterior neck",'Model output'!G116)),ISNUMBER(SEARCH("left posterior neck",'Model output'!G116)),ISNUMBER(SEARCH("right neck",'Model output'!G116)),ISNUMBER(SEARCH("right anterior neck",'Model output'!G116)),ISNUMBER(SEARCH("right posterior neck",'Model output'!G116)),AND(ISNUMBER(SEARCH("level",'Model output'!G116)),OR(,ISNUMBER(SEARCH("II",'Model output'!G116)),ISNUMBER(SEARCH("two",'Model output'!G116)),AND(ISNUMBER(SEARCH("2",'Model output'!G116)),NOT(ISNUMBER(SEARCH("1 of 2",'Model output'!G116)))),ISNUMBER(SEARCH("III",'Model output'!G116)),AND(ISNUMBER(SEARCH("three",'Model output'!G116)),NOT(ISNUMBER(SEARCH("#3 (three)",'Model output'!G116)))),AND(ISNUMBER(SEARCH("3",'Model output'!G116)),NOT(ISNUMBER(SEARCH("#3 (three)",'Model output'!G116)))),ISNUMBER(SEARCH("IV",'Model output'!G116)),ISNUMBER(SEARCH("four",'Model output'!G116)),ISNUMBER(SEARCH("4",'Model output'!G116)),ISNUMBER(SEARCH("V ",'Model output'!G116)),ISNUMBER(SEARCH("five",'Model output'!G116)),ISNUMBER(SEARCH("5",'Model output'!G116))))), "lateral", "central"))</f>
        <v/>
      </c>
      <c r="H117" t="str">
        <f>IF('Model output'!H116="","negative",IF(OR(ISNUMBER(SEARCH("lymph node",'Model output'!H116)),ISNUMBER(SEARCH("gland",'Model output'!H116)),ISNUMBER(SEARCH("lobe",'Model output'!H116)),ISNUMBER(SEARCH("isthmus",'Model output'!H116)),ISNUMBER(SEARCH("mediastinum",'Model output'!H116)),ISNUMBER(SEARCH("Not mentioned",'Model output'!H116)), ISNUMBER(SEARCH("Not applicable",'Model output'!H116)), ISNUMBER(SEARCH("paratracheal",'Model output'!H116)),ISNUMBER(SEARCH("fibroadipose tissue",'Model output'!H116)),ISNUMBER(SEARCH("thyroid node",'Model output'!H116)),ISNUMBER(SEARCH("skeletal muscle",'Model output'!H116)),ISNUMBER(SEARCH("right",'Model output'!H116)),ISNUMBER(SEARCH("left",'Model output'!H116)),ISNUMBER(SEARCH("Not specified",'Model output'!H116)),ISNUMBER(SEARCH("N/A",'Model output'!H116))),"negative","positive"))</f>
        <v>negative</v>
      </c>
      <c r="I117">
        <f>IF(OR('Model output'!I116="",'Model output'!I116="Not answered",'Model output'!I116="Not mentioned"),"",IF(ISNUMBER('Model output'!I116),'Model output'!I116,1))</f>
        <v>1</v>
      </c>
      <c r="J117">
        <f>IF(OR('Model output'!J116="",'Model output'!J116="Not answered",'Model output'!J116="Not mentioned"),"",IF(AND(ISNUMBER('Model output'!J116),'Model output'!J116&lt;=I117),'Model output'!J116,IF(AND(ISNUMBER('Model output'!J116), 'Model output'!J116&gt;=DATE(2024,1,1)), MIN(DAY('Model output'!J116), MONTH('Model output'!J116), YEAR('Model output'!J116)), IF(ISNUMBER(SEARCH("0/",'Model output'!J116)),0,IF(ISNUMBER(SEARCH("/",'Model output'!J116)), VALUE(LEFT('Model output'!J116, SEARCH("/",'Model output'!J116)-1)),1)))))</f>
        <v>1</v>
      </c>
      <c r="K117" t="str" cm="1">
        <f t="array" ref="K117">IF(COUNT(FIND({0,1,2,3,4,5,6,7,8,9},'Model output'!K116))&gt;0,'Model output'!K116,"")</f>
        <v>2.1 cm</v>
      </c>
      <c r="L117" s="8" t="str">
        <f t="shared" si="13"/>
        <v>2.1cm</v>
      </c>
      <c r="M117" cm="1">
        <f t="array" ref="M117">IF(L117="","",IF(ISNUMBER(SEARCH("cm",L117)),MAX(VALUE(SUBSTITUTE(_xlfn.FILTERXML("&lt;t&gt;&lt;s&gt;"&amp;SUBSTITUTE(L117,",","&lt;/s&gt;&lt;s&gt;")&amp;"&lt;/s&gt;&lt;/t&gt;","//s"),"cm",""))),MAX(VALUE(SUBSTITUTE(_xlfn.FILTERXML("&lt;t&gt;&lt;s&gt;"&amp;SUBSTITUTE(L117,",","&lt;/s&gt;&lt;s&gt;")&amp;"&lt;/s&gt;&lt;/t&gt;","//s"),"mm","")))/10))</f>
        <v>2.1</v>
      </c>
      <c r="N117" t="str">
        <f>IF('Model output'!L116="","",'Model output'!L116)</f>
        <v>papillary</v>
      </c>
      <c r="O117" t="str">
        <f>IF('Model output'!M116="","",'Model output'!M116)</f>
        <v/>
      </c>
      <c r="P117" t="str">
        <f>IF('Model output'!N116="","",'Model output'!N116)</f>
        <v>2.1 cm</v>
      </c>
      <c r="Q117" t="str">
        <f t="shared" si="22"/>
        <v>2.1cm</v>
      </c>
      <c r="R117" cm="1">
        <f t="array" ref="R117">IF(Q117="","",IF(ISNUMBER(SEARCH("cm",Q117)),MAX(VALUE(SUBSTITUTE(_xlfn.FILTERXML("&lt;t&gt;&lt;s&gt;"&amp;SUBSTITUTE(Q117,",","&lt;/s&gt;&lt;s&gt;")&amp;"&lt;/s&gt;&lt;/t&gt;","//s"),"cm",""))),MAX(VALUE(SUBSTITUTE(_xlfn.FILTERXML("&lt;t&gt;&lt;s&gt;"&amp;SUBSTITUTE(Q117,",","&lt;/s&gt;&lt;s&gt;")&amp;"&lt;/s&gt;&lt;/t&gt;","//s"),"mm","")))/10))</f>
        <v>2.1</v>
      </c>
      <c r="S117" t="str">
        <f>IF(OR('Model output'!P116="",ISNUMBER(SEARCH("Not identified", 'Model output'!P116)),ISNUMBER(SEARCH("Absent",'Model output'!P116)),AND(ISNUMBER(SEARCH("No",'Model output'!P116)),NOT(ISNUMBER(SEARCH("diagnostic",'Model output'!P116)))),ISNUMBER(SEARCH("Negative",'Model output'!P116))),"negative","positive")</f>
        <v>negative</v>
      </c>
      <c r="T117">
        <f>IF('Model output'!O116="","",'Model output'!O116)</f>
        <v>1</v>
      </c>
      <c r="U117" t="str">
        <f>IF('Model output'!Q116&lt;&gt;"",'Model output'!Q116,IF('Classification result'!S117="positive",IF(ISNUMBER(SEARCH("single",'Model output'!P116)),1,IF(OR(ISNUMBER(SEARCH("&lt;4",'Model output'!P116)),ISNUMBER(SEARCH("&lt; 4",'Model output'!P116)),ISNUMBER(SEARCH("less than 4",'Model output'!P116))),"&lt;4",IF(OR(ISNUMBER(SEARCH("&gt;4",'Model output'!P116)),ISNUMBER(SEARCH("&gt; 4",'Model output'!P116)),ISNUMBER(SEARCH("4 or more",'Model output'!P116))),"&gt;4",""))), ""))</f>
        <v/>
      </c>
      <c r="V117" t="str">
        <f>IF(S117="negative","",IF(OR(ISNUMBER(SEARCH("Focal",'Model output'!P116)),'Classification result'!U117&lt;4,ISNUMBER(SEARCH("Focal",'Classification result'!U117)),ISNUMBER(SEARCH("&lt;4",'Classification result'!U117)),ISNUMBER(SEARCH("&lt; 4",'Classification result'!U117))),"minimal", IF(OR(ISNUMBER(SEARCH("Extensive",'Model output'!P116)),ISNUMBER(SEARCH("Extensive",'Classification result'!U117)),ISNUMBER(SEARCH("&gt;4",'Classification result'!U117)),ISNUMBER(SEARCH("&gt; 4",'Classification result'!U117)),ISNUMBER(SEARCH("4 or more",'Classification result'!U117))),"extensive","")))</f>
        <v/>
      </c>
      <c r="W117" t="str">
        <f>IF(OR('Model output'!R116="",ISNUMBER(SEARCH("Not identified", 'Model output'!R116)),ISNUMBER(SEARCH("Absent",'Model output'!R116)),ISNUMBER(SEARCH("No",'Model output'!R116)),ISNUMBER(SEARCH("Negative",'Model output'!R116)),ISNUMBER(SEARCH("None seen",'Model output'!R116)),ISNUMBER(SEARCH("Free",'Model output'!R116)),ISNUMBER(SEARCH("Cannot be assessed",'Model output'!R116))),"negative","positive")</f>
        <v>negative</v>
      </c>
      <c r="X117" s="15" t="str">
        <f>IF('Model output'!S116="","",'Model output'!S116)</f>
        <v>Not identified</v>
      </c>
      <c r="Y117" t="str">
        <f>IF(OR('Model output'!S116="",ISNUMBER(SEARCH("Absent",'Model output'!S116)),ISNUMBER(SEARCH("Not identified",'Model output'!S116)),AND(ISNUMBER(SEARCH("No",'Model output'!S116)),NOT(ISNUMBER(SEARCH("carcinoma",'Model output'!S116)))),ISNUMBER(SEARCH("confined to the thyroid",'Model output'!S116)),ISNUMBER(SEARCH("negative",'Model output'!S116))),"negative",IF(Z117="positive","gETE", "positive"))</f>
        <v>negative</v>
      </c>
      <c r="Z117" t="str">
        <f>IF(OR('Model output'!S116="",ISNUMBER(SEARCH("Absent",'Model output'!S116)),ISNUMBER(SEARCH("Not identified",'Model output'!S116)),ISNUMBER(SEARCH("No",'Model output'!S116)),ISNUMBER(SEARCH("Minimal",'Model output'!S116)),ISNUMBER(SEARCH("negative",'Model output'!S116))),"negative",IF(OR(ISNUMBER(SEARCH("extensive",X117)),ISNUMBER(SEARCH("skeletal muscle",X117)),ISNUMBER(SEARCH("larynx",X117)),ISNUMBER(SEARCH("trachea",X117)),ISNUMBER(SEARCH("esophagus",X117)),ISNUMBER(SEARCH("recurrent laryngeal nerve",X117))),"positive","negative"))</f>
        <v>negative</v>
      </c>
      <c r="AA117" t="str">
        <f>IF('Model output'!T116="","",IF('Model output'!T116="Not mentioned", "No", "Yes"))</f>
        <v/>
      </c>
      <c r="AB117" t="str">
        <f>IF(AA117&lt;&gt;"Yes","",IF(OR('Model output'!U116="",ISNUMBER(SEARCH("Not identified",'Model output'!U116))),"",'Model output'!U116))</f>
        <v/>
      </c>
      <c r="AC117" s="1" t="str">
        <f>IF(OR('Model output'!V116="", 'Model output'!V116="No", AND(ISERROR(SEARCH("Positive",'Model output'!V116)), ISNUMBER(SEARCH("Negative",'Model output'!V116))), AND(ISNUMBER(SEARCH("Uninvolved",'Model output'!V116)),NOT(ISNUMBER(SEARCH("margins involved",'Model output'!V116)))), ISNUMBER(SEARCH("not involved",'Model output'!V116)), ISNUMBER(SEARCH("None",'Model output'!V116)), ISNUMBER(SEARCH("Free",'Model output'!V116)), ISNUMBER(SEARCH("1 mm",'Model output'!V116)), ISNUMBER(SEARCH("0.1 CM",'Model output'!V116)), ISNUMBER(SEARCH("less than 0.2 mm",'Model output'!V116)), ISNUMBER(SEARCH("less than 0.5 mm",'Model output'!V116)), ISNUMBER(SEARCH("less than 1.0 mm",'Model output'!V116)), ISNUMBER(SEARCH("noted very close",'Model output'!V116)), ISNUMBER(SEARCH("abut",'Model output'!V116)), ISNUMBER(SEARCH("not mentioned",'Model output'!V116)), ISNUMBER(SEARCH("Cannot be assessed",'Model output'!V116)), ISNUMBER(SEARCH("Lymphocyte invasion - present",'Model output'!V116)), ISNUMBER(SEARCH("capsule",'Model output'!V116))), "negative", "positive")</f>
        <v>negative</v>
      </c>
      <c r="AE117" s="28" t="str" cm="1">
        <f t="array" aca="1" ref="AE117" ca="1">IF(OR(AC117="positive",Z117="positive",AND(OR(ISNUMBER(SEARCH("Follicular carcinoma",N117)),ISNUMBER(SEARCH("Follicular thyroid carcinoma",N117))),V117="extensive"),AND(AND(ISNUMBER(J117),J117&gt;0),AND(ISNUMBER(M117),M117&gt;3)),OR(H117="positive",AH117=1)),"high",IF(OR(ISNUMBER(SEARCH("lateral",G117,1)),ISNUMBER(SEARCH("positive",Y117,1)),ISNUMBER(SEARCH("tall",O117,1)),ISNUMBER(SEARCH("hobnail",O117,1)),ISNUMBER(SEARCH("cribriform",O117,1)),ISNUMBER(SEARCH("diffuse",O117,1)),ISNUMBER(SEARCH("columnar",O117,1)),ISNUMBER(SEARCH("solid",O117,1)),ISNUMBER(SEARCH("tall",N117,1)),ISNUMBER(SEARCH("hobnail",N117,1)),ISNUMBER(SEARCH("cribriform",N117,1)),ISNUMBER(SEARCH("diffuse",N117,1)),ISNUMBER(SEARCH("columnar",N117,1)),ISNUMBER(SEARCH("solid",N117,1)),AND(ISNUMBER(SEARCH("papillary",N117,1)),S117="positive"),AND(AND(ISNUMBER(J117),J117&gt;=5),M117=""),AND(AND(ISNUMBER(J117),J117&gt;=5),AND(ISNUMBER(M117),M117&gt;=1)),AND(ISNUMBER(SERACH("papillary",N117)),OR(Y117="positive",Z117="positive"), ISNUMBER(SEARCH("BRAF",AB117)))),"intermediate","low"))</f>
        <v>low</v>
      </c>
      <c r="AF117" s="29" t="str">
        <f t="shared" si="14"/>
        <v>2</v>
      </c>
      <c r="AG117" s="29" t="str">
        <f t="shared" si="15"/>
        <v>1a</v>
      </c>
      <c r="AH117" s="29" t="str">
        <f t="shared" si="23"/>
        <v>0</v>
      </c>
      <c r="AI117" s="35" t="str">
        <f t="shared" si="24"/>
        <v>I</v>
      </c>
      <c r="AJ117" s="32" t="s">
        <v>713</v>
      </c>
      <c r="AK117" s="34" t="s">
        <v>935</v>
      </c>
      <c r="AL117" s="34" t="s">
        <v>936</v>
      </c>
      <c r="AM117" s="34" t="s">
        <v>936</v>
      </c>
      <c r="AN117" s="34" t="s">
        <v>66</v>
      </c>
      <c r="AO117" s="32">
        <f t="shared" ca="1" si="16"/>
        <v>1</v>
      </c>
      <c r="AP117" s="34">
        <f t="shared" si="17"/>
        <v>1</v>
      </c>
      <c r="AQ117" s="34">
        <f t="shared" si="18"/>
        <v>0</v>
      </c>
      <c r="AR117" s="34">
        <f t="shared" si="19"/>
        <v>1</v>
      </c>
      <c r="AS117" s="35">
        <f t="shared" si="20"/>
        <v>1</v>
      </c>
    </row>
    <row r="118" spans="1:45">
      <c r="A118" t="str">
        <f>'Model output'!A117</f>
        <v>TCGA-DJ-A4V2</v>
      </c>
      <c r="B118" s="26">
        <v>38</v>
      </c>
      <c r="C118" s="1" t="str">
        <f>IF(OR(ISNUMBER(SEARCH("0",'Model output'!D117)), ISNUMBER(SEARCH("1",'Model output'!D117)), ISNUMBER(SEARCH("1a",'Model output'!D117)), ISNUMBER(SEARCH("1b",'Model output'!D117)), ISNUMBER(SEARCH("2",'Model output'!D117)), ISNUMBER(SEARCH("3",'Model output'!D117)), ISNUMBER(SEARCH("4a",'Model output'!D117)), ISNUMBER(SEARCH("4b",'Model output'!D117))), IF(ISNUMBER(SEARCH("pT",'Model output'!D117)),IF(OR(ISNUMBER(SEARCH("a",'Model output'!D117)),ISNUMBER(SEARCH("b",'Model output'!D117))),MID(SUBSTITUTE('Model output'!D117," ",""),SEARCH("pT",'Model output'!D117)+2,2),MID(SUBSTITUTE('Model output'!D117," ",""),SEARCH("pT",'Model output'!D117)+2,1)),IF(ISNUMBER(SEARCH("T",'Model output'!D117)),IF(OR(ISNUMBER(SEARCH("a",'Model output'!D117)),ISNUMBER(SEARCH("b",'Model output'!D117))),MID(SUBSTITUTE('Model output'!D117," ",""),SEARCH("T",'Model output'!D117)+1,2),MID(SUBSTITUTE('Model output'!D117," ",""),SEARCH("T",'Model output'!D117)+1,1)),SUBSTITUTE('Model output'!D117," ",""))),"")</f>
        <v>3</v>
      </c>
      <c r="D118" s="1" t="str">
        <f>IF(ISNUMBER(SEARCH("lymph node",'Model output'!E117)),"1", IF(AND('Model output'!E117&lt;&gt;"",ISNUMBER('Model output'!E117),'Model output'!E117&gt;0),"1",IF(OR(ISNUMBER(SEARCH("0",'Model output'!E117)), ISNUMBER(SEARCH("1",'Model output'!E117)), ISNUMBER(SEARCH("1a",'Model output'!E117)), ISNUMBER(SEARCH("1b",'Model output'!E117)), ISNUMBER(SEARCH("X",'Model output'!E117))), IF(ISNUMBER(SEARCH("pN",'Model output'!E117)),IF(OR(ISNUMBER(SEARCH("a",'Model output'!E117)),ISNUMBER(SEARCH("b",'Model output'!E117))),MID(SUBSTITUTE('Model output'!E117," ",""),SEARCH("pN",'Model output'!E117)+2,2),MID(SUBSTITUTE('Model output'!E117," ",""),SEARCH("pN",'Model output'!E117)+2,1)),IF(ISNUMBER(SEARCH("N",'Model output'!E117)),IF(OR(ISNUMBER(SEARCH("a",'Model output'!E117)),ISNUMBER(SEARCH("b",'Model output'!E117))),MID(SUBSTITUTE('Model output'!E117," ",""),SEARCH("N",'Model output'!E117)+1,2),MID(SUBSTITUTE('Model output'!E117," ",""),SEARCH("N",'Model output'!E117)+1,1)),SUBSTITUTE('Model output'!E117," ",""))),"")))</f>
        <v>0</v>
      </c>
      <c r="E118" s="1" t="str">
        <f>IF(OR(ISNUMBER(SEARCH("Not applicable",'Model output'!F117)), ISNUMBER(SEARCH("N/A",'Model output'!F117))),"0",IF(OR(ISNUMBER(SEARCH("0",'Model output'!F117)), ISNUMBER(SEARCH("1",'Model output'!F117)), ISNUMBER(SEARCH("X",'Model output'!F117))), IF(ISNUMBER(SEARCH("pM",'Model output'!F117)),MID(SUBSTITUTE('Model output'!F117," ",""),SEARCH("pM",'Model output'!F117)+2,1),IF(ISNUMBER(SEARCH("M",'Model output'!F117)),MID(SUBSTITUTE('Model output'!F117," ",""),SEARCH("M",'Model output'!F117)+1,1),SUBSTITUTE('Model output'!F117," ",""))),""))</f>
        <v>X</v>
      </c>
      <c r="F118" t="str">
        <f t="shared" si="21"/>
        <v>negative</v>
      </c>
      <c r="G118" t="str">
        <f>IF(OR('Model output'!G117="",AND(ISNUMBER('Model output'!J117),'Model output'!J117&lt;1)),"",IF(OR(ISNUMBER(SEARCH("lateral",'Model output'!G117)),ISNUMBER(SEARCH("cervical",'Model output'!G117)),ISNUMBER(SEARCH("jugular",'Model output'!G117)),ISNUMBER(SEARCH("left neck",'Model output'!G117)),ISNUMBER(SEARCH("left anterior neck",'Model output'!G117)),ISNUMBER(SEARCH("left posterior neck",'Model output'!G117)),ISNUMBER(SEARCH("right neck",'Model output'!G117)),ISNUMBER(SEARCH("right anterior neck",'Model output'!G117)),ISNUMBER(SEARCH("right posterior neck",'Model output'!G117)),AND(ISNUMBER(SEARCH("level",'Model output'!G117)),OR(,ISNUMBER(SEARCH("II",'Model output'!G117)),ISNUMBER(SEARCH("two",'Model output'!G117)),AND(ISNUMBER(SEARCH("2",'Model output'!G117)),NOT(ISNUMBER(SEARCH("1 of 2",'Model output'!G117)))),ISNUMBER(SEARCH("III",'Model output'!G117)),AND(ISNUMBER(SEARCH("three",'Model output'!G117)),NOT(ISNUMBER(SEARCH("#3 (three)",'Model output'!G117)))),AND(ISNUMBER(SEARCH("3",'Model output'!G117)),NOT(ISNUMBER(SEARCH("#3 (three)",'Model output'!G117)))),ISNUMBER(SEARCH("IV",'Model output'!G117)),ISNUMBER(SEARCH("four",'Model output'!G117)),ISNUMBER(SEARCH("4",'Model output'!G117)),ISNUMBER(SEARCH("V ",'Model output'!G117)),ISNUMBER(SEARCH("five",'Model output'!G117)),ISNUMBER(SEARCH("5",'Model output'!G117))))), "lateral", "central"))</f>
        <v/>
      </c>
      <c r="H118" t="str">
        <f>IF('Model output'!H117="","negative",IF(OR(ISNUMBER(SEARCH("lymph node",'Model output'!H117)),ISNUMBER(SEARCH("gland",'Model output'!H117)),ISNUMBER(SEARCH("lobe",'Model output'!H117)),ISNUMBER(SEARCH("isthmus",'Model output'!H117)),ISNUMBER(SEARCH("mediastinum",'Model output'!H117)),ISNUMBER(SEARCH("Not mentioned",'Model output'!H117)), ISNUMBER(SEARCH("Not applicable",'Model output'!H117)), ISNUMBER(SEARCH("paratracheal",'Model output'!H117)),ISNUMBER(SEARCH("fibroadipose tissue",'Model output'!H117)),ISNUMBER(SEARCH("thyroid node",'Model output'!H117)),ISNUMBER(SEARCH("skeletal muscle",'Model output'!H117)),ISNUMBER(SEARCH("right",'Model output'!H117)),ISNUMBER(SEARCH("left",'Model output'!H117)),ISNUMBER(SEARCH("Not specified",'Model output'!H117)),ISNUMBER(SEARCH("N/A",'Model output'!H117))),"negative","positive"))</f>
        <v>negative</v>
      </c>
      <c r="I118">
        <f>IF(OR('Model output'!I117="",'Model output'!I117="Not answered",'Model output'!I117="Not mentioned"),"",IF(ISNUMBER('Model output'!I117),'Model output'!I117,1))</f>
        <v>1</v>
      </c>
      <c r="J118">
        <f>IF(OR('Model output'!J117="",'Model output'!J117="Not answered",'Model output'!J117="Not mentioned"),"",IF(AND(ISNUMBER('Model output'!J117),'Model output'!J117&lt;=I118),'Model output'!J117,IF(AND(ISNUMBER('Model output'!J117), 'Model output'!J117&gt;=DATE(2024,1,1)), MIN(DAY('Model output'!J117), MONTH('Model output'!J117), YEAR('Model output'!J117)), IF(ISNUMBER(SEARCH("0/",'Model output'!J117)),0,IF(ISNUMBER(SEARCH("/",'Model output'!J117)), VALUE(LEFT('Model output'!J117, SEARCH("/",'Model output'!J117)-1)),1)))))</f>
        <v>0</v>
      </c>
      <c r="K118" t="str" cm="1">
        <f t="array" ref="K118">IF(COUNT(FIND({0,1,2,3,4,5,6,7,8,9},'Model output'!K117))&gt;0,'Model output'!K117,"")</f>
        <v/>
      </c>
      <c r="L118" s="8" t="str">
        <f t="shared" si="13"/>
        <v/>
      </c>
      <c r="M118" t="str" cm="1">
        <f t="array" ref="M118">IF(L118="","",IF(ISNUMBER(SEARCH("cm",L118)),MAX(VALUE(SUBSTITUTE(_xlfn.FILTERXML("&lt;t&gt;&lt;s&gt;"&amp;SUBSTITUTE(L118,",","&lt;/s&gt;&lt;s&gt;")&amp;"&lt;/s&gt;&lt;/t&gt;","//s"),"cm",""))),MAX(VALUE(SUBSTITUTE(_xlfn.FILTERXML("&lt;t&gt;&lt;s&gt;"&amp;SUBSTITUTE(L118,",","&lt;/s&gt;&lt;s&gt;")&amp;"&lt;/s&gt;&lt;/t&gt;","//s"),"mm","")))/10))</f>
        <v/>
      </c>
      <c r="N118" t="str">
        <f>IF('Model output'!L117="","",'Model output'!L117)</f>
        <v>Papillary</v>
      </c>
      <c r="O118" t="str">
        <f>IF('Model output'!M117="","",'Model output'!M117)</f>
        <v/>
      </c>
      <c r="P118" t="str">
        <f>IF('Model output'!N117="","",'Model output'!N117)</f>
        <v>3.0 cm</v>
      </c>
      <c r="Q118" t="str">
        <f t="shared" si="22"/>
        <v>3.0cm</v>
      </c>
      <c r="R118" cm="1">
        <f t="array" ref="R118">IF(Q118="","",IF(ISNUMBER(SEARCH("cm",Q118)),MAX(VALUE(SUBSTITUTE(_xlfn.FILTERXML("&lt;t&gt;&lt;s&gt;"&amp;SUBSTITUTE(Q118,",","&lt;/s&gt;&lt;s&gt;")&amp;"&lt;/s&gt;&lt;/t&gt;","//s"),"cm",""))),MAX(VALUE(SUBSTITUTE(_xlfn.FILTERXML("&lt;t&gt;&lt;s&gt;"&amp;SUBSTITUTE(Q118,",","&lt;/s&gt;&lt;s&gt;")&amp;"&lt;/s&gt;&lt;/t&gt;","//s"),"mm","")))/10))</f>
        <v>3</v>
      </c>
      <c r="S118" t="str">
        <f>IF(OR('Model output'!P117="",ISNUMBER(SEARCH("Not identified", 'Model output'!P117)),ISNUMBER(SEARCH("Absent",'Model output'!P117)),AND(ISNUMBER(SEARCH("No",'Model output'!P117)),NOT(ISNUMBER(SEARCH("diagnostic",'Model output'!P117)))),ISNUMBER(SEARCH("Negative",'Model output'!P117))),"negative","positive")</f>
        <v>negative</v>
      </c>
      <c r="T118">
        <f>IF('Model output'!O117="","",'Model output'!O117)</f>
        <v>1</v>
      </c>
      <c r="U118" t="str">
        <f>IF('Model output'!Q117&lt;&gt;"",'Model output'!Q117,IF('Classification result'!S118="positive",IF(ISNUMBER(SEARCH("single",'Model output'!P117)),1,IF(OR(ISNUMBER(SEARCH("&lt;4",'Model output'!P117)),ISNUMBER(SEARCH("&lt; 4",'Model output'!P117)),ISNUMBER(SEARCH("less than 4",'Model output'!P117))),"&lt;4",IF(OR(ISNUMBER(SEARCH("&gt;4",'Model output'!P117)),ISNUMBER(SEARCH("&gt; 4",'Model output'!P117)),ISNUMBER(SEARCH("4 or more",'Model output'!P117))),"&gt;4",""))), ""))</f>
        <v/>
      </c>
      <c r="V118" t="str">
        <f>IF(S118="negative","",IF(OR(ISNUMBER(SEARCH("Focal",'Model output'!P117)),'Classification result'!U118&lt;4,ISNUMBER(SEARCH("Focal",'Classification result'!U118)),ISNUMBER(SEARCH("&lt;4",'Classification result'!U118)),ISNUMBER(SEARCH("&lt; 4",'Classification result'!U118))),"minimal", IF(OR(ISNUMBER(SEARCH("Extensive",'Model output'!P117)),ISNUMBER(SEARCH("Extensive",'Classification result'!U118)),ISNUMBER(SEARCH("&gt;4",'Classification result'!U118)),ISNUMBER(SEARCH("&gt; 4",'Classification result'!U118)),ISNUMBER(SEARCH("4 or more",'Classification result'!U118))),"extensive","")))</f>
        <v/>
      </c>
      <c r="W118" t="str">
        <f>IF(OR('Model output'!R117="",ISNUMBER(SEARCH("Not identified", 'Model output'!R117)),ISNUMBER(SEARCH("Absent",'Model output'!R117)),ISNUMBER(SEARCH("No",'Model output'!R117)),ISNUMBER(SEARCH("Negative",'Model output'!R117)),ISNUMBER(SEARCH("None seen",'Model output'!R117)),ISNUMBER(SEARCH("Free",'Model output'!R117)),ISNUMBER(SEARCH("Cannot be assessed",'Model output'!R117))),"negative","positive")</f>
        <v>positive</v>
      </c>
      <c r="X118" s="15" t="str">
        <f>IF('Model output'!S117="","",'Model output'!S117)</f>
        <v>Not identified</v>
      </c>
      <c r="Y118" t="str">
        <f>IF(OR('Model output'!S117="",ISNUMBER(SEARCH("Absent",'Model output'!S117)),ISNUMBER(SEARCH("Not identified",'Model output'!S117)),AND(ISNUMBER(SEARCH("No",'Model output'!S117)),NOT(ISNUMBER(SEARCH("carcinoma",'Model output'!S117)))),ISNUMBER(SEARCH("confined to the thyroid",'Model output'!S117)),ISNUMBER(SEARCH("negative",'Model output'!S117))),"negative",IF(Z118="positive","gETE", "positive"))</f>
        <v>negative</v>
      </c>
      <c r="Z118" t="str">
        <f>IF(OR('Model output'!S117="",ISNUMBER(SEARCH("Absent",'Model output'!S117)),ISNUMBER(SEARCH("Not identified",'Model output'!S117)),ISNUMBER(SEARCH("No",'Model output'!S117)),ISNUMBER(SEARCH("Minimal",'Model output'!S117)),ISNUMBER(SEARCH("negative",'Model output'!S117))),"negative",IF(OR(ISNUMBER(SEARCH("extensive",X118)),ISNUMBER(SEARCH("skeletal muscle",X118)),ISNUMBER(SEARCH("larynx",X118)),ISNUMBER(SEARCH("trachea",X118)),ISNUMBER(SEARCH("esophagus",X118)),ISNUMBER(SEARCH("recurrent laryngeal nerve",X118))),"positive","negative"))</f>
        <v>negative</v>
      </c>
      <c r="AA118" t="str">
        <f>IF('Model output'!T117="","",IF('Model output'!T117="Not mentioned", "No", "Yes"))</f>
        <v/>
      </c>
      <c r="AB118" t="str">
        <f>IF(AA118&lt;&gt;"Yes","",IF(OR('Model output'!U117="",ISNUMBER(SEARCH("Not identified",'Model output'!U117))),"",'Model output'!U117))</f>
        <v/>
      </c>
      <c r="AC118" s="1" t="str">
        <f>IF(OR('Model output'!V117="", 'Model output'!V117="No", AND(ISERROR(SEARCH("Positive",'Model output'!V117)), ISNUMBER(SEARCH("Negative",'Model output'!V117))), AND(ISNUMBER(SEARCH("Uninvolved",'Model output'!V117)),NOT(ISNUMBER(SEARCH("margins involved",'Model output'!V117)))), ISNUMBER(SEARCH("not involved",'Model output'!V117)), ISNUMBER(SEARCH("None",'Model output'!V117)), ISNUMBER(SEARCH("Free",'Model output'!V117)), ISNUMBER(SEARCH("1 mm",'Model output'!V117)), ISNUMBER(SEARCH("0.1 CM",'Model output'!V117)), ISNUMBER(SEARCH("less than 0.2 mm",'Model output'!V117)), ISNUMBER(SEARCH("less than 0.5 mm",'Model output'!V117)), ISNUMBER(SEARCH("less than 1.0 mm",'Model output'!V117)), ISNUMBER(SEARCH("noted very close",'Model output'!V117)), ISNUMBER(SEARCH("abut",'Model output'!V117)), ISNUMBER(SEARCH("not mentioned",'Model output'!V117)), ISNUMBER(SEARCH("Cannot be assessed",'Model output'!V117)), ISNUMBER(SEARCH("Lymphocyte invasion - present",'Model output'!V117)), ISNUMBER(SEARCH("capsule",'Model output'!V117))), "negative", "positive")</f>
        <v>negative</v>
      </c>
      <c r="AE118" s="28" t="str" cm="1">
        <f t="array" aca="1" ref="AE118" ca="1">IF(OR(AC118="positive",Z118="positive",AND(OR(ISNUMBER(SEARCH("Follicular carcinoma",N118)),ISNUMBER(SEARCH("Follicular thyroid carcinoma",N118))),V118="extensive"),AND(AND(ISNUMBER(J118),J118&gt;0),AND(ISNUMBER(M118),M118&gt;3)),OR(H118="positive",AH118=1)),"high",IF(OR(ISNUMBER(SEARCH("lateral",G118,1)),ISNUMBER(SEARCH("positive",Y118,1)),ISNUMBER(SEARCH("tall",O118,1)),ISNUMBER(SEARCH("hobnail",O118,1)),ISNUMBER(SEARCH("cribriform",O118,1)),ISNUMBER(SEARCH("diffuse",O118,1)),ISNUMBER(SEARCH("columnar",O118,1)),ISNUMBER(SEARCH("solid",O118,1)),ISNUMBER(SEARCH("tall",N118,1)),ISNUMBER(SEARCH("hobnail",N118,1)),ISNUMBER(SEARCH("cribriform",N118,1)),ISNUMBER(SEARCH("diffuse",N118,1)),ISNUMBER(SEARCH("columnar",N118,1)),ISNUMBER(SEARCH("solid",N118,1)),AND(ISNUMBER(SEARCH("papillary",N118,1)),S118="positive"),AND(AND(ISNUMBER(J118),J118&gt;=5),M118=""),AND(AND(ISNUMBER(J118),J118&gt;=5),AND(ISNUMBER(M118),M118&gt;=1)),AND(ISNUMBER(SERACH("papillary",N118)),OR(Y118="positive",Z118="positive"), ISNUMBER(SEARCH("BRAF",AB118)))),"intermediate","low"))</f>
        <v>low</v>
      </c>
      <c r="AF118" s="29" t="str">
        <f t="shared" si="14"/>
        <v>2</v>
      </c>
      <c r="AG118" s="29" t="str">
        <f t="shared" si="15"/>
        <v>0</v>
      </c>
      <c r="AH118" s="29" t="str">
        <f t="shared" si="23"/>
        <v>0</v>
      </c>
      <c r="AI118" s="35" t="str">
        <f t="shared" si="24"/>
        <v>I</v>
      </c>
      <c r="AJ118" s="32" t="s">
        <v>713</v>
      </c>
      <c r="AK118" s="34" t="s">
        <v>935</v>
      </c>
      <c r="AL118" s="34" t="s">
        <v>933</v>
      </c>
      <c r="AM118" s="34" t="s">
        <v>936</v>
      </c>
      <c r="AN118" s="34" t="s">
        <v>66</v>
      </c>
      <c r="AO118" s="32">
        <f t="shared" ca="1" si="16"/>
        <v>1</v>
      </c>
      <c r="AP118" s="34">
        <f t="shared" si="17"/>
        <v>1</v>
      </c>
      <c r="AQ118" s="34">
        <f t="shared" si="18"/>
        <v>1</v>
      </c>
      <c r="AR118" s="34">
        <f t="shared" si="19"/>
        <v>1</v>
      </c>
      <c r="AS118" s="35">
        <f t="shared" si="20"/>
        <v>1</v>
      </c>
    </row>
    <row r="119" spans="1:45">
      <c r="A119" t="str">
        <f>'Model output'!A118</f>
        <v>TCGA-DJ-A4V4</v>
      </c>
      <c r="B119" s="26">
        <v>48</v>
      </c>
      <c r="C119" s="1" t="str">
        <f>IF(OR(ISNUMBER(SEARCH("0",'Model output'!D118)), ISNUMBER(SEARCH("1",'Model output'!D118)), ISNUMBER(SEARCH("1a",'Model output'!D118)), ISNUMBER(SEARCH("1b",'Model output'!D118)), ISNUMBER(SEARCH("2",'Model output'!D118)), ISNUMBER(SEARCH("3",'Model output'!D118)), ISNUMBER(SEARCH("4a",'Model output'!D118)), ISNUMBER(SEARCH("4b",'Model output'!D118))), IF(ISNUMBER(SEARCH("pT",'Model output'!D118)),IF(OR(ISNUMBER(SEARCH("a",'Model output'!D118)),ISNUMBER(SEARCH("b",'Model output'!D118))),MID(SUBSTITUTE('Model output'!D118," ",""),SEARCH("pT",'Model output'!D118)+2,2),MID(SUBSTITUTE('Model output'!D118," ",""),SEARCH("pT",'Model output'!D118)+2,1)),IF(ISNUMBER(SEARCH("T",'Model output'!D118)),IF(OR(ISNUMBER(SEARCH("a",'Model output'!D118)),ISNUMBER(SEARCH("b",'Model output'!D118))),MID(SUBSTITUTE('Model output'!D118," ",""),SEARCH("T",'Model output'!D118)+1,2),MID(SUBSTITUTE('Model output'!D118," ",""),SEARCH("T",'Model output'!D118)+1,1)),SUBSTITUTE('Model output'!D118," ",""))),"")</f>
        <v>1</v>
      </c>
      <c r="D119" s="1" t="str">
        <f>IF(ISNUMBER(SEARCH("lymph node",'Model output'!E118)),"1", IF(AND('Model output'!E118&lt;&gt;"",ISNUMBER('Model output'!E118),'Model output'!E118&gt;0),"1",IF(OR(ISNUMBER(SEARCH("0",'Model output'!E118)), ISNUMBER(SEARCH("1",'Model output'!E118)), ISNUMBER(SEARCH("1a",'Model output'!E118)), ISNUMBER(SEARCH("1b",'Model output'!E118)), ISNUMBER(SEARCH("X",'Model output'!E118))), IF(ISNUMBER(SEARCH("pN",'Model output'!E118)),IF(OR(ISNUMBER(SEARCH("a",'Model output'!E118)),ISNUMBER(SEARCH("b",'Model output'!E118))),MID(SUBSTITUTE('Model output'!E118," ",""),SEARCH("pN",'Model output'!E118)+2,2),MID(SUBSTITUTE('Model output'!E118," ",""),SEARCH("pN",'Model output'!E118)+2,1)),IF(ISNUMBER(SEARCH("N",'Model output'!E118)),IF(OR(ISNUMBER(SEARCH("a",'Model output'!E118)),ISNUMBER(SEARCH("b",'Model output'!E118))),MID(SUBSTITUTE('Model output'!E118," ",""),SEARCH("N",'Model output'!E118)+1,2),MID(SUBSTITUTE('Model output'!E118," ",""),SEARCH("N",'Model output'!E118)+1,1)),SUBSTITUTE('Model output'!E118," ",""))),"")))</f>
        <v>X</v>
      </c>
      <c r="E119" s="1" t="str">
        <f>IF(OR(ISNUMBER(SEARCH("Not applicable",'Model output'!F118)), ISNUMBER(SEARCH("N/A",'Model output'!F118))),"0",IF(OR(ISNUMBER(SEARCH("0",'Model output'!F118)), ISNUMBER(SEARCH("1",'Model output'!F118)), ISNUMBER(SEARCH("X",'Model output'!F118))), IF(ISNUMBER(SEARCH("pM",'Model output'!F118)),MID(SUBSTITUTE('Model output'!F118," ",""),SEARCH("pM",'Model output'!F118)+2,1),IF(ISNUMBER(SEARCH("M",'Model output'!F118)),MID(SUBSTITUTE('Model output'!F118," ",""),SEARCH("M",'Model output'!F118)+1,1),SUBSTITUTE('Model output'!F118," ",""))),""))</f>
        <v>X</v>
      </c>
      <c r="F119" t="str">
        <f t="shared" si="21"/>
        <v>positive</v>
      </c>
      <c r="G119" t="str">
        <f>IF(OR('Model output'!G118="",AND(ISNUMBER('Model output'!J118),'Model output'!J118&lt;1)),"",IF(OR(ISNUMBER(SEARCH("lateral",'Model output'!G118)),ISNUMBER(SEARCH("cervical",'Model output'!G118)),ISNUMBER(SEARCH("jugular",'Model output'!G118)),ISNUMBER(SEARCH("left neck",'Model output'!G118)),ISNUMBER(SEARCH("left anterior neck",'Model output'!G118)),ISNUMBER(SEARCH("left posterior neck",'Model output'!G118)),ISNUMBER(SEARCH("right neck",'Model output'!G118)),ISNUMBER(SEARCH("right anterior neck",'Model output'!G118)),ISNUMBER(SEARCH("right posterior neck",'Model output'!G118)),AND(ISNUMBER(SEARCH("level",'Model output'!G118)),OR(,ISNUMBER(SEARCH("II",'Model output'!G118)),ISNUMBER(SEARCH("two",'Model output'!G118)),AND(ISNUMBER(SEARCH("2",'Model output'!G118)),NOT(ISNUMBER(SEARCH("1 of 2",'Model output'!G118)))),ISNUMBER(SEARCH("III",'Model output'!G118)),AND(ISNUMBER(SEARCH("three",'Model output'!G118)),NOT(ISNUMBER(SEARCH("#3 (three)",'Model output'!G118)))),AND(ISNUMBER(SEARCH("3",'Model output'!G118)),NOT(ISNUMBER(SEARCH("#3 (three)",'Model output'!G118)))),ISNUMBER(SEARCH("IV",'Model output'!G118)),ISNUMBER(SEARCH("four",'Model output'!G118)),ISNUMBER(SEARCH("4",'Model output'!G118)),ISNUMBER(SEARCH("V ",'Model output'!G118)),ISNUMBER(SEARCH("five",'Model output'!G118)),ISNUMBER(SEARCH("5",'Model output'!G118))))), "lateral", "central"))</f>
        <v/>
      </c>
      <c r="H119" t="str">
        <f>IF('Model output'!H118="","negative",IF(OR(ISNUMBER(SEARCH("lymph node",'Model output'!H118)),ISNUMBER(SEARCH("gland",'Model output'!H118)),ISNUMBER(SEARCH("lobe",'Model output'!H118)),ISNUMBER(SEARCH("isthmus",'Model output'!H118)),ISNUMBER(SEARCH("mediastinum",'Model output'!H118)),ISNUMBER(SEARCH("Not mentioned",'Model output'!H118)), ISNUMBER(SEARCH("Not applicable",'Model output'!H118)), ISNUMBER(SEARCH("paratracheal",'Model output'!H118)),ISNUMBER(SEARCH("fibroadipose tissue",'Model output'!H118)),ISNUMBER(SEARCH("thyroid node",'Model output'!H118)),ISNUMBER(SEARCH("skeletal muscle",'Model output'!H118)),ISNUMBER(SEARCH("right",'Model output'!H118)),ISNUMBER(SEARCH("left",'Model output'!H118)),ISNUMBER(SEARCH("Not specified",'Model output'!H118)),ISNUMBER(SEARCH("N/A",'Model output'!H118))),"negative","positive"))</f>
        <v>negative</v>
      </c>
      <c r="I119" t="str">
        <f>IF(OR('Model output'!I118="",'Model output'!I118="Not answered",'Model output'!I118="Not mentioned"),"",IF(ISNUMBER('Model output'!I118),'Model output'!I118,1))</f>
        <v/>
      </c>
      <c r="J119">
        <f>IF(OR('Model output'!J118="",'Model output'!J118="Not answered",'Model output'!J118="Not mentioned"),"",IF(AND(ISNUMBER('Model output'!J118),'Model output'!J118&lt;=I119),'Model output'!J118,IF(AND(ISNUMBER('Model output'!J118), 'Model output'!J118&gt;=DATE(2024,1,1)), MIN(DAY('Model output'!J118), MONTH('Model output'!J118), YEAR('Model output'!J118)), IF(ISNUMBER(SEARCH("0/",'Model output'!J118)),0,IF(ISNUMBER(SEARCH("/",'Model output'!J118)), VALUE(LEFT('Model output'!J118, SEARCH("/",'Model output'!J118)-1)),1)))))</f>
        <v>2</v>
      </c>
      <c r="K119" t="str" cm="1">
        <f t="array" ref="K119">IF(COUNT(FIND({0,1,2,3,4,5,6,7,8,9},'Model output'!K118))&gt;0,'Model output'!K118,"")</f>
        <v>0.9 cm (for right lobe nodule) and 0.5 cm (second nodule)</v>
      </c>
      <c r="L119" s="8" t="str">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K119,"cm.","cm"), "up to", ""), "Up to", ""), "less than", ""), "Largest", ""), "largest", ""), "Level 2", ""), "Level 4", ""), "levels three and four", ""), "metastatic", ""), "deposit", ""), "tracheo-esophageal grove and", ""), "pre-tracheal", ""), "lobe", ""), "nodule", ""), "nodes", ""), "node", ""), "lymph", ""), "neck", ""), "compartment", ""), "Superior midline", ""), "superior midline", ""), "paratracheal", ""), "Additional", ""), "Suspicious", ""), "Part 2", ""), "second", ""), "central", ""), "right", ""), "left", ""), "Right", ""), "Left", ""), "for", ""), "the", ""), "at midline", ""), "is", ""), "x", ","), "'", ""), "[", ""), "]", ""), "(D)", ""), "(C6)", ""), "to", ","), "(", ""), ")", ""), "Not mentioned", "0"), "*", ""), "&lt;", ""), "and", ","), " ", "")</f>
        <v>0.9cm,0.5cm</v>
      </c>
      <c r="M119" cm="1">
        <f t="array" ref="M119">IF(L119="","",IF(ISNUMBER(SEARCH("cm",L119)),MAX(VALUE(SUBSTITUTE(_xlfn.FILTERXML("&lt;t&gt;&lt;s&gt;"&amp;SUBSTITUTE(L119,",","&lt;/s&gt;&lt;s&gt;")&amp;"&lt;/s&gt;&lt;/t&gt;","//s"),"cm",""))),MAX(VALUE(SUBSTITUTE(_xlfn.FILTERXML("&lt;t&gt;&lt;s&gt;"&amp;SUBSTITUTE(L119,",","&lt;/s&gt;&lt;s&gt;")&amp;"&lt;/s&gt;&lt;/t&gt;","//s"),"mm","")))/10))</f>
        <v>0.9</v>
      </c>
      <c r="N119" t="str">
        <f>IF('Model output'!L118="","",'Model output'!L118)</f>
        <v>Papillary</v>
      </c>
      <c r="O119" t="str">
        <f>IF('Model output'!M118="","",'Model output'!M118)</f>
        <v/>
      </c>
      <c r="P119" t="str">
        <f>IF('Model output'!N118="","",'Model output'!N118)</f>
        <v>0.9 cm (for right lobe nodule) and 0.1 cm (for left lobe nodule)</v>
      </c>
      <c r="Q119" t="str">
        <f t="shared" si="22"/>
        <v>0.9cm,0.1cm</v>
      </c>
      <c r="R119" cm="1">
        <f t="array" ref="R119">IF(Q119="","",IF(ISNUMBER(SEARCH("cm",Q119)),MAX(VALUE(SUBSTITUTE(_xlfn.FILTERXML("&lt;t&gt;&lt;s&gt;"&amp;SUBSTITUTE(Q119,",","&lt;/s&gt;&lt;s&gt;")&amp;"&lt;/s&gt;&lt;/t&gt;","//s"),"cm",""))),MAX(VALUE(SUBSTITUTE(_xlfn.FILTERXML("&lt;t&gt;&lt;s&gt;"&amp;SUBSTITUTE(Q119,",","&lt;/s&gt;&lt;s&gt;")&amp;"&lt;/s&gt;&lt;/t&gt;","//s"),"mm","")))/10))</f>
        <v>0.9</v>
      </c>
      <c r="S119" t="str">
        <f>IF(OR('Model output'!P118="",ISNUMBER(SEARCH("Not identified", 'Model output'!P118)),ISNUMBER(SEARCH("Absent",'Model output'!P118)),AND(ISNUMBER(SEARCH("No",'Model output'!P118)),NOT(ISNUMBER(SEARCH("diagnostic",'Model output'!P118)))),ISNUMBER(SEARCH("Negative",'Model output'!P118))),"negative","positive")</f>
        <v>negative</v>
      </c>
      <c r="T119">
        <f>IF('Model output'!O118="","",'Model output'!O118)</f>
        <v>2</v>
      </c>
      <c r="U119" t="str">
        <f>IF('Model output'!Q118&lt;&gt;"",'Model output'!Q118,IF('Classification result'!S119="positive",IF(ISNUMBER(SEARCH("single",'Model output'!P118)),1,IF(OR(ISNUMBER(SEARCH("&lt;4",'Model output'!P118)),ISNUMBER(SEARCH("&lt; 4",'Model output'!P118)),ISNUMBER(SEARCH("less than 4",'Model output'!P118))),"&lt;4",IF(OR(ISNUMBER(SEARCH("&gt;4",'Model output'!P118)),ISNUMBER(SEARCH("&gt; 4",'Model output'!P118)),ISNUMBER(SEARCH("4 or more",'Model output'!P118))),"&gt;4",""))), ""))</f>
        <v/>
      </c>
      <c r="V119" t="str">
        <f>IF(S119="negative","",IF(OR(ISNUMBER(SEARCH("Focal",'Model output'!P118)),'Classification result'!U119&lt;4,ISNUMBER(SEARCH("Focal",'Classification result'!U119)),ISNUMBER(SEARCH("&lt;4",'Classification result'!U119)),ISNUMBER(SEARCH("&lt; 4",'Classification result'!U119))),"minimal", IF(OR(ISNUMBER(SEARCH("Extensive",'Model output'!P118)),ISNUMBER(SEARCH("Extensive",'Classification result'!U119)),ISNUMBER(SEARCH("&gt;4",'Classification result'!U119)),ISNUMBER(SEARCH("&gt; 4",'Classification result'!U119)),ISNUMBER(SEARCH("4 or more",'Classification result'!U119))),"extensive","")))</f>
        <v/>
      </c>
      <c r="W119" t="str">
        <f>IF(OR('Model output'!R118="",ISNUMBER(SEARCH("Not identified", 'Model output'!R118)),ISNUMBER(SEARCH("Absent",'Model output'!R118)),ISNUMBER(SEARCH("No",'Model output'!R118)),ISNUMBER(SEARCH("Negative",'Model output'!R118)),ISNUMBER(SEARCH("None seen",'Model output'!R118)),ISNUMBER(SEARCH("Free",'Model output'!R118)),ISNUMBER(SEARCH("Cannot be assessed",'Model output'!R118))),"negative","positive")</f>
        <v>negative</v>
      </c>
      <c r="X119" s="15" t="str">
        <f>IF('Model output'!S118="","",'Model output'!S118)</f>
        <v>Not identified</v>
      </c>
      <c r="Y119" t="str">
        <f>IF(OR('Model output'!S118="",ISNUMBER(SEARCH("Absent",'Model output'!S118)),ISNUMBER(SEARCH("Not identified",'Model output'!S118)),AND(ISNUMBER(SEARCH("No",'Model output'!S118)),NOT(ISNUMBER(SEARCH("carcinoma",'Model output'!S118)))),ISNUMBER(SEARCH("confined to the thyroid",'Model output'!S118)),ISNUMBER(SEARCH("negative",'Model output'!S118))),"negative",IF(Z119="positive","gETE", "positive"))</f>
        <v>negative</v>
      </c>
      <c r="Z119" t="str">
        <f>IF(OR('Model output'!S118="",ISNUMBER(SEARCH("Absent",'Model output'!S118)),ISNUMBER(SEARCH("Not identified",'Model output'!S118)),ISNUMBER(SEARCH("No",'Model output'!S118)),ISNUMBER(SEARCH("Minimal",'Model output'!S118)),ISNUMBER(SEARCH("negative",'Model output'!S118))),"negative",IF(OR(ISNUMBER(SEARCH("extensive",X119)),ISNUMBER(SEARCH("skeletal muscle",X119)),ISNUMBER(SEARCH("larynx",X119)),ISNUMBER(SEARCH("trachea",X119)),ISNUMBER(SEARCH("esophagus",X119)),ISNUMBER(SEARCH("recurrent laryngeal nerve",X119))),"positive","negative"))</f>
        <v>negative</v>
      </c>
      <c r="AA119" t="str">
        <f>IF('Model output'!T118="","",IF('Model output'!T118="Not mentioned", "No", "Yes"))</f>
        <v/>
      </c>
      <c r="AB119" t="str">
        <f>IF(AA119&lt;&gt;"Yes","",IF(OR('Model output'!U118="",ISNUMBER(SEARCH("Not identified",'Model output'!U118))),"",'Model output'!U118))</f>
        <v/>
      </c>
      <c r="AC119" s="1" t="str">
        <f>IF(OR('Model output'!V118="", 'Model output'!V118="No", AND(ISERROR(SEARCH("Positive",'Model output'!V118)), ISNUMBER(SEARCH("Negative",'Model output'!V118))), AND(ISNUMBER(SEARCH("Uninvolved",'Model output'!V118)),NOT(ISNUMBER(SEARCH("margins involved",'Model output'!V118)))), ISNUMBER(SEARCH("not involved",'Model output'!V118)), ISNUMBER(SEARCH("None",'Model output'!V118)), ISNUMBER(SEARCH("Free",'Model output'!V118)), ISNUMBER(SEARCH("1 mm",'Model output'!V118)), ISNUMBER(SEARCH("0.1 CM",'Model output'!V118)), ISNUMBER(SEARCH("less than 0.2 mm",'Model output'!V118)), ISNUMBER(SEARCH("less than 0.5 mm",'Model output'!V118)), ISNUMBER(SEARCH("less than 1.0 mm",'Model output'!V118)), ISNUMBER(SEARCH("noted very close",'Model output'!V118)), ISNUMBER(SEARCH("abut",'Model output'!V118)), ISNUMBER(SEARCH("not mentioned",'Model output'!V118)), ISNUMBER(SEARCH("Cannot be assessed",'Model output'!V118)), ISNUMBER(SEARCH("Lymphocyte invasion - present",'Model output'!V118)), ISNUMBER(SEARCH("capsule",'Model output'!V118))), "negative", "positive")</f>
        <v>negative</v>
      </c>
      <c r="AE119" s="28" t="str" cm="1">
        <f t="array" aca="1" ref="AE119" ca="1">IF(OR(AC119="positive",Z119="positive",AND(OR(ISNUMBER(SEARCH("Follicular carcinoma",N119)),ISNUMBER(SEARCH("Follicular thyroid carcinoma",N119))),V119="extensive"),AND(AND(ISNUMBER(J119),J119&gt;0),AND(ISNUMBER(M119),M119&gt;3)),OR(H119="positive",AH119=1)),"high",IF(OR(ISNUMBER(SEARCH("lateral",G119,1)),ISNUMBER(SEARCH("positive",Y119,1)),ISNUMBER(SEARCH("tall",O119,1)),ISNUMBER(SEARCH("hobnail",O119,1)),ISNUMBER(SEARCH("cribriform",O119,1)),ISNUMBER(SEARCH("diffuse",O119,1)),ISNUMBER(SEARCH("columnar",O119,1)),ISNUMBER(SEARCH("solid",O119,1)),ISNUMBER(SEARCH("tall",N119,1)),ISNUMBER(SEARCH("hobnail",N119,1)),ISNUMBER(SEARCH("cribriform",N119,1)),ISNUMBER(SEARCH("diffuse",N119,1)),ISNUMBER(SEARCH("columnar",N119,1)),ISNUMBER(SEARCH("solid",N119,1)),AND(ISNUMBER(SEARCH("papillary",N119,1)),S119="positive"),AND(AND(ISNUMBER(J119),J119&gt;=5),M119=""),AND(AND(ISNUMBER(J119),J119&gt;=5),AND(ISNUMBER(M119),M119&gt;=1)),AND(ISNUMBER(SERACH("papillary",N119)),OR(Y119="positive",Z119="positive"), ISNUMBER(SEARCH("BRAF",AB119)))),"intermediate","low"))</f>
        <v>low</v>
      </c>
      <c r="AF119" s="29" t="str">
        <f t="shared" si="14"/>
        <v>1a</v>
      </c>
      <c r="AG119" s="29" t="str">
        <f t="shared" si="15"/>
        <v>1a</v>
      </c>
      <c r="AH119" s="29" t="str">
        <f t="shared" si="23"/>
        <v>0</v>
      </c>
      <c r="AI119" s="35" t="str">
        <f t="shared" si="24"/>
        <v>I</v>
      </c>
      <c r="AJ119" s="32" t="s">
        <v>713</v>
      </c>
      <c r="AK119" s="34" t="s">
        <v>617</v>
      </c>
      <c r="AL119" s="34" t="s">
        <v>936</v>
      </c>
      <c r="AM119" s="34" t="s">
        <v>933</v>
      </c>
      <c r="AN119" s="34" t="s">
        <v>66</v>
      </c>
      <c r="AO119" s="32">
        <f t="shared" ca="1" si="16"/>
        <v>1</v>
      </c>
      <c r="AP119" s="34">
        <f t="shared" si="17"/>
        <v>1</v>
      </c>
      <c r="AQ119" s="34">
        <f t="shared" si="18"/>
        <v>0</v>
      </c>
      <c r="AR119" s="34">
        <f t="shared" si="19"/>
        <v>1</v>
      </c>
      <c r="AS119" s="35">
        <f t="shared" si="20"/>
        <v>1</v>
      </c>
    </row>
    <row r="120" spans="1:45">
      <c r="A120" t="str">
        <f>'Model output'!A119</f>
        <v>TCGA-DJ-A4V5</v>
      </c>
      <c r="B120" s="26">
        <v>55</v>
      </c>
      <c r="C120" s="1" t="str">
        <f>IF(OR(ISNUMBER(SEARCH("0",'Model output'!D119)), ISNUMBER(SEARCH("1",'Model output'!D119)), ISNUMBER(SEARCH("1a",'Model output'!D119)), ISNUMBER(SEARCH("1b",'Model output'!D119)), ISNUMBER(SEARCH("2",'Model output'!D119)), ISNUMBER(SEARCH("3",'Model output'!D119)), ISNUMBER(SEARCH("4a",'Model output'!D119)), ISNUMBER(SEARCH("4b",'Model output'!D119))), IF(ISNUMBER(SEARCH("pT",'Model output'!D119)),IF(OR(ISNUMBER(SEARCH("a",'Model output'!D119)),ISNUMBER(SEARCH("b",'Model output'!D119))),MID(SUBSTITUTE('Model output'!D119," ",""),SEARCH("pT",'Model output'!D119)+2,2),MID(SUBSTITUTE('Model output'!D119," ",""),SEARCH("pT",'Model output'!D119)+2,1)),IF(ISNUMBER(SEARCH("T",'Model output'!D119)),IF(OR(ISNUMBER(SEARCH("a",'Model output'!D119)),ISNUMBER(SEARCH("b",'Model output'!D119))),MID(SUBSTITUTE('Model output'!D119," ",""),SEARCH("T",'Model output'!D119)+1,2),MID(SUBSTITUTE('Model output'!D119," ",""),SEARCH("T",'Model output'!D119)+1,1)),SUBSTITUTE('Model output'!D119," ",""))),"")</f>
        <v>1</v>
      </c>
      <c r="D120" s="1" t="str">
        <f>IF(ISNUMBER(SEARCH("lymph node",'Model output'!E119)),"1", IF(AND('Model output'!E119&lt;&gt;"",ISNUMBER('Model output'!E119),'Model output'!E119&gt;0),"1",IF(OR(ISNUMBER(SEARCH("0",'Model output'!E119)), ISNUMBER(SEARCH("1",'Model output'!E119)), ISNUMBER(SEARCH("1a",'Model output'!E119)), ISNUMBER(SEARCH("1b",'Model output'!E119)), ISNUMBER(SEARCH("X",'Model output'!E119))), IF(ISNUMBER(SEARCH("pN",'Model output'!E119)),IF(OR(ISNUMBER(SEARCH("a",'Model output'!E119)),ISNUMBER(SEARCH("b",'Model output'!E119))),MID(SUBSTITUTE('Model output'!E119," ",""),SEARCH("pN",'Model output'!E119)+2,2),MID(SUBSTITUTE('Model output'!E119," ",""),SEARCH("pN",'Model output'!E119)+2,1)),IF(ISNUMBER(SEARCH("N",'Model output'!E119)),IF(OR(ISNUMBER(SEARCH("a",'Model output'!E119)),ISNUMBER(SEARCH("b",'Model output'!E119))),MID(SUBSTITUTE('Model output'!E119," ",""),SEARCH("N",'Model output'!E119)+1,2),MID(SUBSTITUTE('Model output'!E119," ",""),SEARCH("N",'Model output'!E119)+1,1)),SUBSTITUTE('Model output'!E119," ",""))),"")))</f>
        <v/>
      </c>
      <c r="E120" s="1" t="str">
        <f>IF(OR(ISNUMBER(SEARCH("Not applicable",'Model output'!F119)), ISNUMBER(SEARCH("N/A",'Model output'!F119))),"0",IF(OR(ISNUMBER(SEARCH("0",'Model output'!F119)), ISNUMBER(SEARCH("1",'Model output'!F119)), ISNUMBER(SEARCH("X",'Model output'!F119))), IF(ISNUMBER(SEARCH("pM",'Model output'!F119)),MID(SUBSTITUTE('Model output'!F119," ",""),SEARCH("pM",'Model output'!F119)+2,1),IF(ISNUMBER(SEARCH("M",'Model output'!F119)),MID(SUBSTITUTE('Model output'!F119," ",""),SEARCH("M",'Model output'!F119)+1,1),SUBSTITUTE('Model output'!F119," ",""))),""))</f>
        <v/>
      </c>
      <c r="F120" t="str">
        <f t="shared" si="21"/>
        <v>positive</v>
      </c>
      <c r="G120" t="str">
        <f>IF(OR('Model output'!G119="",AND(ISNUMBER('Model output'!J119),'Model output'!J119&lt;1)),"",IF(OR(ISNUMBER(SEARCH("lateral",'Model output'!G119)),ISNUMBER(SEARCH("cervical",'Model output'!G119)),ISNUMBER(SEARCH("jugular",'Model output'!G119)),ISNUMBER(SEARCH("left neck",'Model output'!G119)),ISNUMBER(SEARCH("left anterior neck",'Model output'!G119)),ISNUMBER(SEARCH("left posterior neck",'Model output'!G119)),ISNUMBER(SEARCH("right neck",'Model output'!G119)),ISNUMBER(SEARCH("right anterior neck",'Model output'!G119)),ISNUMBER(SEARCH("right posterior neck",'Model output'!G119)),AND(ISNUMBER(SEARCH("level",'Model output'!G119)),OR(,ISNUMBER(SEARCH("II",'Model output'!G119)),ISNUMBER(SEARCH("two",'Model output'!G119)),AND(ISNUMBER(SEARCH("2",'Model output'!G119)),NOT(ISNUMBER(SEARCH("1 of 2",'Model output'!G119)))),ISNUMBER(SEARCH("III",'Model output'!G119)),AND(ISNUMBER(SEARCH("three",'Model output'!G119)),NOT(ISNUMBER(SEARCH("#3 (three)",'Model output'!G119)))),AND(ISNUMBER(SEARCH("3",'Model output'!G119)),NOT(ISNUMBER(SEARCH("#3 (three)",'Model output'!G119)))),ISNUMBER(SEARCH("IV",'Model output'!G119)),ISNUMBER(SEARCH("four",'Model output'!G119)),ISNUMBER(SEARCH("4",'Model output'!G119)),ISNUMBER(SEARCH("V ",'Model output'!G119)),ISNUMBER(SEARCH("five",'Model output'!G119)),ISNUMBER(SEARCH("5",'Model output'!G119))))), "lateral", "central"))</f>
        <v>central</v>
      </c>
      <c r="H120" t="str">
        <f>IF('Model output'!H119="","negative",IF(OR(ISNUMBER(SEARCH("lymph node",'Model output'!H119)),ISNUMBER(SEARCH("gland",'Model output'!H119)),ISNUMBER(SEARCH("lobe",'Model output'!H119)),ISNUMBER(SEARCH("isthmus",'Model output'!H119)),ISNUMBER(SEARCH("mediastinum",'Model output'!H119)),ISNUMBER(SEARCH("Not mentioned",'Model output'!H119)), ISNUMBER(SEARCH("Not applicable",'Model output'!H119)), ISNUMBER(SEARCH("paratracheal",'Model output'!H119)),ISNUMBER(SEARCH("fibroadipose tissue",'Model output'!H119)),ISNUMBER(SEARCH("thyroid node",'Model output'!H119)),ISNUMBER(SEARCH("skeletal muscle",'Model output'!H119)),ISNUMBER(SEARCH("right",'Model output'!H119)),ISNUMBER(SEARCH("left",'Model output'!H119)),ISNUMBER(SEARCH("Not specified",'Model output'!H119)),ISNUMBER(SEARCH("N/A",'Model output'!H119))),"negative","positive"))</f>
        <v>negative</v>
      </c>
      <c r="I120">
        <f>IF(OR('Model output'!I119="",'Model output'!I119="Not answered",'Model output'!I119="Not mentioned"),"",IF(ISNUMBER('Model output'!I119),'Model output'!I119,1))</f>
        <v>8</v>
      </c>
      <c r="J120">
        <f>IF(OR('Model output'!J119="",'Model output'!J119="Not answered",'Model output'!J119="Not mentioned"),"",IF(AND(ISNUMBER('Model output'!J119),'Model output'!J119&lt;=I120),'Model output'!J119,IF(AND(ISNUMBER('Model output'!J119), 'Model output'!J119&gt;=DATE(2024,1,1)), MIN(DAY('Model output'!J119), MONTH('Model output'!J119), YEAR('Model output'!J119)), IF(ISNUMBER(SEARCH("0/",'Model output'!J119)),0,IF(ISNUMBER(SEARCH("/",'Model output'!J119)), VALUE(LEFT('Model output'!J119, SEARCH("/",'Model output'!J119)-1)),1)))))</f>
        <v>8</v>
      </c>
      <c r="K120" t="str" cm="1">
        <f t="array" ref="K120">IF(COUNT(FIND({0,1,2,3,4,5,6,7,8,9},'Model output'!K119))&gt;0,'Model output'!K119,"")</f>
        <v>0.9 cm</v>
      </c>
      <c r="L120" s="8" t="str">
        <f t="shared" ref="L120:L180" si="25">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K120,"cm.","cm"), "up to", ""), "Up to", ""), "less than", ""), "Largest", ""), "largest", ""), "Level 2", ""), "Level 4", ""), "levels three and four", ""), "metastatic", ""), "deposit", ""), "tracheo-esophageal grove and", ""), "pre-tracheal", ""), "lobe", ""), "nodule", ""), "nodes", ""), "node", ""), "lymph", ""), "neck", ""), "compartment", ""), "Superior midline", ""), "superior midline", ""), "paratracheal", ""), "Additional", ""), "Suspicious", ""), "Part 2", ""), "second", ""), "central", ""), "right", ""), "left", ""), "Right", ""), "Left", ""), "for", ""), "the", ""), "at midline", ""), "is", ""), "x", ","), "'", ""), "[", ""), "]", ""), "(D)", ""), "(C6)", ""), "to", ","), "(", ""), ")", ""), "Not mentioned", "0"), "*", ""), "&lt;", ""), "and", ","), " ", "")</f>
        <v>0.9cm</v>
      </c>
      <c r="M120" cm="1">
        <f t="array" ref="M120">IF(L120="","",IF(ISNUMBER(SEARCH("cm",L120)),MAX(VALUE(SUBSTITUTE(_xlfn.FILTERXML("&lt;t&gt;&lt;s&gt;"&amp;SUBSTITUTE(L120,",","&lt;/s&gt;&lt;s&gt;")&amp;"&lt;/s&gt;&lt;/t&gt;","//s"),"cm",""))),MAX(VALUE(SUBSTITUTE(_xlfn.FILTERXML("&lt;t&gt;&lt;s&gt;"&amp;SUBSTITUTE(L120,",","&lt;/s&gt;&lt;s&gt;")&amp;"&lt;/s&gt;&lt;/t&gt;","//s"),"mm","")))/10))</f>
        <v>0.9</v>
      </c>
      <c r="N120" t="str">
        <f>IF('Model output'!L119="","",'Model output'!L119)</f>
        <v>papillary</v>
      </c>
      <c r="O120" t="str">
        <f>IF('Model output'!M119="","",'Model output'!M119)</f>
        <v>classical</v>
      </c>
      <c r="P120" t="str">
        <f>IF('Model output'!N119="","",'Model output'!N119)</f>
        <v>1.1 cm</v>
      </c>
      <c r="Q120" t="str">
        <f t="shared" si="22"/>
        <v>1.1cm</v>
      </c>
      <c r="R120" cm="1">
        <f t="array" ref="R120">IF(Q120="","",IF(ISNUMBER(SEARCH("cm",Q120)),MAX(VALUE(SUBSTITUTE(_xlfn.FILTERXML("&lt;t&gt;&lt;s&gt;"&amp;SUBSTITUTE(Q120,",","&lt;/s&gt;&lt;s&gt;")&amp;"&lt;/s&gt;&lt;/t&gt;","//s"),"cm",""))),MAX(VALUE(SUBSTITUTE(_xlfn.FILTERXML("&lt;t&gt;&lt;s&gt;"&amp;SUBSTITUTE(Q120,",","&lt;/s&gt;&lt;s&gt;")&amp;"&lt;/s&gt;&lt;/t&gt;","//s"),"mm","")))/10))</f>
        <v>1.1000000000000001</v>
      </c>
      <c r="S120" t="str">
        <f>IF(OR('Model output'!P119="",ISNUMBER(SEARCH("Not identified", 'Model output'!P119)),ISNUMBER(SEARCH("Absent",'Model output'!P119)),AND(ISNUMBER(SEARCH("No",'Model output'!P119)),NOT(ISNUMBER(SEARCH("diagnostic",'Model output'!P119)))),ISNUMBER(SEARCH("Negative",'Model output'!P119))),"negative","positive")</f>
        <v>negative</v>
      </c>
      <c r="T120">
        <f>IF('Model output'!O119="","",'Model output'!O119)</f>
        <v>1</v>
      </c>
      <c r="U120" t="str">
        <f>IF('Model output'!Q119&lt;&gt;"",'Model output'!Q119,IF('Classification result'!S120="positive",IF(ISNUMBER(SEARCH("single",'Model output'!P119)),1,IF(OR(ISNUMBER(SEARCH("&lt;4",'Model output'!P119)),ISNUMBER(SEARCH("&lt; 4",'Model output'!P119)),ISNUMBER(SEARCH("less than 4",'Model output'!P119))),"&lt;4",IF(OR(ISNUMBER(SEARCH("&gt;4",'Model output'!P119)),ISNUMBER(SEARCH("&gt; 4",'Model output'!P119)),ISNUMBER(SEARCH("4 or more",'Model output'!P119))),"&gt;4",""))), ""))</f>
        <v/>
      </c>
      <c r="V120" t="str">
        <f>IF(S120="negative","",IF(OR(ISNUMBER(SEARCH("Focal",'Model output'!P119)),'Classification result'!U120&lt;4,ISNUMBER(SEARCH("Focal",'Classification result'!U120)),ISNUMBER(SEARCH("&lt;4",'Classification result'!U120)),ISNUMBER(SEARCH("&lt; 4",'Classification result'!U120))),"minimal", IF(OR(ISNUMBER(SEARCH("Extensive",'Model output'!P119)),ISNUMBER(SEARCH("Extensive",'Classification result'!U120)),ISNUMBER(SEARCH("&gt;4",'Classification result'!U120)),ISNUMBER(SEARCH("&gt; 4",'Classification result'!U120)),ISNUMBER(SEARCH("4 or more",'Classification result'!U120))),"extensive","")))</f>
        <v/>
      </c>
      <c r="W120" t="str">
        <f>IF(OR('Model output'!R119="",ISNUMBER(SEARCH("Not identified", 'Model output'!R119)),ISNUMBER(SEARCH("Absent",'Model output'!R119)),ISNUMBER(SEARCH("No",'Model output'!R119)),ISNUMBER(SEARCH("Negative",'Model output'!R119)),ISNUMBER(SEARCH("None seen",'Model output'!R119)),ISNUMBER(SEARCH("Free",'Model output'!R119)),ISNUMBER(SEARCH("Cannot be assessed",'Model output'!R119))),"negative","positive")</f>
        <v>negative</v>
      </c>
      <c r="X120" s="15" t="str">
        <f>IF('Model output'!S119="","",'Model output'!S119)</f>
        <v>Invades: perithyroid tissue</v>
      </c>
      <c r="Y120" t="str">
        <f>IF(OR('Model output'!S119="",ISNUMBER(SEARCH("Absent",'Model output'!S119)),ISNUMBER(SEARCH("Not identified",'Model output'!S119)),AND(ISNUMBER(SEARCH("No",'Model output'!S119)),NOT(ISNUMBER(SEARCH("carcinoma",'Model output'!S119)))),ISNUMBER(SEARCH("confined to the thyroid",'Model output'!S119)),ISNUMBER(SEARCH("negative",'Model output'!S119))),"negative",IF(Z120="positive","gETE", "positive"))</f>
        <v>positive</v>
      </c>
      <c r="Z120" t="str">
        <f>IF(OR('Model output'!S119="",ISNUMBER(SEARCH("Absent",'Model output'!S119)),ISNUMBER(SEARCH("Not identified",'Model output'!S119)),ISNUMBER(SEARCH("No",'Model output'!S119)),ISNUMBER(SEARCH("Minimal",'Model output'!S119)),ISNUMBER(SEARCH("negative",'Model output'!S119))),"negative",IF(OR(ISNUMBER(SEARCH("extensive",X120)),ISNUMBER(SEARCH("skeletal muscle",X120)),ISNUMBER(SEARCH("larynx",X120)),ISNUMBER(SEARCH("trachea",X120)),ISNUMBER(SEARCH("esophagus",X120)),ISNUMBER(SEARCH("recurrent laryngeal nerve",X120))),"positive","negative"))</f>
        <v>negative</v>
      </c>
      <c r="AA120" t="str">
        <f>IF('Model output'!T119="","",IF('Model output'!T119="Not mentioned", "No", "Yes"))</f>
        <v/>
      </c>
      <c r="AB120" t="str">
        <f>IF(AA120&lt;&gt;"Yes","",IF(OR('Model output'!U119="",ISNUMBER(SEARCH("Not identified",'Model output'!U119))),"",'Model output'!U119))</f>
        <v/>
      </c>
      <c r="AC120" s="1" t="str">
        <f>IF(OR('Model output'!V119="", 'Model output'!V119="No", AND(ISERROR(SEARCH("Positive",'Model output'!V119)), ISNUMBER(SEARCH("Negative",'Model output'!V119))), AND(ISNUMBER(SEARCH("Uninvolved",'Model output'!V119)),NOT(ISNUMBER(SEARCH("margins involved",'Model output'!V119)))), ISNUMBER(SEARCH("not involved",'Model output'!V119)), ISNUMBER(SEARCH("None",'Model output'!V119)), ISNUMBER(SEARCH("Free",'Model output'!V119)), ISNUMBER(SEARCH("1 mm",'Model output'!V119)), ISNUMBER(SEARCH("0.1 CM",'Model output'!V119)), ISNUMBER(SEARCH("less than 0.2 mm",'Model output'!V119)), ISNUMBER(SEARCH("less than 0.5 mm",'Model output'!V119)), ISNUMBER(SEARCH("less than 1.0 mm",'Model output'!V119)), ISNUMBER(SEARCH("noted very close",'Model output'!V119)), ISNUMBER(SEARCH("abut",'Model output'!V119)), ISNUMBER(SEARCH("not mentioned",'Model output'!V119)), ISNUMBER(SEARCH("Cannot be assessed",'Model output'!V119)), ISNUMBER(SEARCH("Lymphocyte invasion - present",'Model output'!V119)), ISNUMBER(SEARCH("capsule",'Model output'!V119))), "negative", "positive")</f>
        <v>positive</v>
      </c>
      <c r="AE120" s="28" t="str" cm="1">
        <f t="array" ref="AE120">IF(OR(AC120="positive",Z120="positive",AND(OR(ISNUMBER(SEARCH("Follicular carcinoma",N120)),ISNUMBER(SEARCH("Follicular thyroid carcinoma",N120))),V120="extensive"),AND(AND(ISNUMBER(J120),J120&gt;0),AND(ISNUMBER(M120),M120&gt;3)),OR(H120="positive",AH120=1)),"high",IF(OR(ISNUMBER(SEARCH("lateral",G120,1)),ISNUMBER(SEARCH("positive",Y120,1)),ISNUMBER(SEARCH("tall",O120,1)),ISNUMBER(SEARCH("hobnail",O120,1)),ISNUMBER(SEARCH("cribriform",O120,1)),ISNUMBER(SEARCH("diffuse",O120,1)),ISNUMBER(SEARCH("columnar",O120,1)),ISNUMBER(SEARCH("solid",O120,1)),ISNUMBER(SEARCH("tall",N120,1)),ISNUMBER(SEARCH("hobnail",N120,1)),ISNUMBER(SEARCH("cribriform",N120,1)),ISNUMBER(SEARCH("diffuse",N120,1)),ISNUMBER(SEARCH("columnar",N120,1)),ISNUMBER(SEARCH("solid",N120,1)),AND(ISNUMBER(SEARCH("papillary",N120,1)),S120="positive"),AND(AND(ISNUMBER(J120),J120&gt;=5),M120=""),AND(AND(ISNUMBER(J120),J120&gt;=5),AND(ISNUMBER(M120),M120&gt;=1)),AND(ISNUMBER(SERACH("papillary",N120)),OR(Y120="positive",Z120="positive"), ISNUMBER(SEARCH("BRAF",AB120)))),"intermediate","low"))</f>
        <v>high</v>
      </c>
      <c r="AF120" s="29" t="str">
        <f t="shared" si="14"/>
        <v>1b</v>
      </c>
      <c r="AG120" s="29" t="str">
        <f t="shared" si="15"/>
        <v>1a</v>
      </c>
      <c r="AH120" s="29" t="str">
        <f t="shared" si="23"/>
        <v>0</v>
      </c>
      <c r="AI120" s="35" t="str">
        <f t="shared" si="24"/>
        <v>II</v>
      </c>
      <c r="AJ120" s="32" t="s">
        <v>711</v>
      </c>
      <c r="AK120" s="34" t="s">
        <v>937</v>
      </c>
      <c r="AL120" s="34" t="s">
        <v>932</v>
      </c>
      <c r="AM120" s="34" t="s">
        <v>936</v>
      </c>
      <c r="AN120" s="34" t="s">
        <v>934</v>
      </c>
      <c r="AO120" s="32">
        <f t="shared" si="16"/>
        <v>1</v>
      </c>
      <c r="AP120" s="34">
        <f t="shared" si="17"/>
        <v>0</v>
      </c>
      <c r="AQ120" s="34">
        <f t="shared" si="18"/>
        <v>0</v>
      </c>
      <c r="AR120" s="34">
        <f t="shared" si="19"/>
        <v>1</v>
      </c>
      <c r="AS120" s="35">
        <f t="shared" si="20"/>
        <v>1</v>
      </c>
    </row>
    <row r="121" spans="1:45">
      <c r="A121" t="str">
        <f>'Model output'!A120</f>
        <v>TCGA-DO-A1K0</v>
      </c>
      <c r="B121" s="26">
        <v>30</v>
      </c>
      <c r="C121" s="1" t="str">
        <f>IF(OR(ISNUMBER(SEARCH("0",'Model output'!D120)), ISNUMBER(SEARCH("1",'Model output'!D120)), ISNUMBER(SEARCH("1a",'Model output'!D120)), ISNUMBER(SEARCH("1b",'Model output'!D120)), ISNUMBER(SEARCH("2",'Model output'!D120)), ISNUMBER(SEARCH("3",'Model output'!D120)), ISNUMBER(SEARCH("4a",'Model output'!D120)), ISNUMBER(SEARCH("4b",'Model output'!D120))), IF(ISNUMBER(SEARCH("pT",'Model output'!D120)),IF(OR(ISNUMBER(SEARCH("a",'Model output'!D120)),ISNUMBER(SEARCH("b",'Model output'!D120))),MID(SUBSTITUTE('Model output'!D120," ",""),SEARCH("pT",'Model output'!D120)+2,2),MID(SUBSTITUTE('Model output'!D120," ",""),SEARCH("pT",'Model output'!D120)+2,1)),IF(ISNUMBER(SEARCH("T",'Model output'!D120)),IF(OR(ISNUMBER(SEARCH("a",'Model output'!D120)),ISNUMBER(SEARCH("b",'Model output'!D120))),MID(SUBSTITUTE('Model output'!D120," ",""),SEARCH("T",'Model output'!D120)+1,2),MID(SUBSTITUTE('Model output'!D120," ",""),SEARCH("T",'Model output'!D120)+1,1)),SUBSTITUTE('Model output'!D120," ",""))),"")</f>
        <v>3</v>
      </c>
      <c r="D121" s="1" t="str">
        <f>IF(ISNUMBER(SEARCH("lymph node",'Model output'!E120)),"1", IF(AND('Model output'!E120&lt;&gt;"",ISNUMBER('Model output'!E120),'Model output'!E120&gt;0),"1",IF(OR(ISNUMBER(SEARCH("0",'Model output'!E120)), ISNUMBER(SEARCH("1",'Model output'!E120)), ISNUMBER(SEARCH("1a",'Model output'!E120)), ISNUMBER(SEARCH("1b",'Model output'!E120)), ISNUMBER(SEARCH("X",'Model output'!E120))), IF(ISNUMBER(SEARCH("pN",'Model output'!E120)),IF(OR(ISNUMBER(SEARCH("a",'Model output'!E120)),ISNUMBER(SEARCH("b",'Model output'!E120))),MID(SUBSTITUTE('Model output'!E120," ",""),SEARCH("pN",'Model output'!E120)+2,2),MID(SUBSTITUTE('Model output'!E120," ",""),SEARCH("pN",'Model output'!E120)+2,1)),IF(ISNUMBER(SEARCH("N",'Model output'!E120)),IF(OR(ISNUMBER(SEARCH("a",'Model output'!E120)),ISNUMBER(SEARCH("b",'Model output'!E120))),MID(SUBSTITUTE('Model output'!E120," ",""),SEARCH("N",'Model output'!E120)+1,2),MID(SUBSTITUTE('Model output'!E120," ",""),SEARCH("N",'Model output'!E120)+1,1)),SUBSTITUTE('Model output'!E120," ",""))),"")))</f>
        <v>1b</v>
      </c>
      <c r="E121" s="1" t="str">
        <f>IF(OR(ISNUMBER(SEARCH("Not applicable",'Model output'!F120)), ISNUMBER(SEARCH("N/A",'Model output'!F120))),"0",IF(OR(ISNUMBER(SEARCH("0",'Model output'!F120)), ISNUMBER(SEARCH("1",'Model output'!F120)), ISNUMBER(SEARCH("X",'Model output'!F120))), IF(ISNUMBER(SEARCH("pM",'Model output'!F120)),MID(SUBSTITUTE('Model output'!F120," ",""),SEARCH("pM",'Model output'!F120)+2,1),IF(ISNUMBER(SEARCH("M",'Model output'!F120)),MID(SUBSTITUTE('Model output'!F120," ",""),SEARCH("M",'Model output'!F120)+1,1),SUBSTITUTE('Model output'!F120," ",""))),""))</f>
        <v>0</v>
      </c>
      <c r="F121" t="str">
        <f t="shared" si="21"/>
        <v>positive</v>
      </c>
      <c r="G121" t="str">
        <f>IF(OR('Model output'!G120="",AND(ISNUMBER('Model output'!J120),'Model output'!J120&lt;1)),"",IF(OR(ISNUMBER(SEARCH("lateral",'Model output'!G120)),ISNUMBER(SEARCH("cervical",'Model output'!G120)),ISNUMBER(SEARCH("jugular",'Model output'!G120)),ISNUMBER(SEARCH("left neck",'Model output'!G120)),ISNUMBER(SEARCH("left anterior neck",'Model output'!G120)),ISNUMBER(SEARCH("left posterior neck",'Model output'!G120)),ISNUMBER(SEARCH("right neck",'Model output'!G120)),ISNUMBER(SEARCH("right anterior neck",'Model output'!G120)),ISNUMBER(SEARCH("right posterior neck",'Model output'!G120)),AND(ISNUMBER(SEARCH("level",'Model output'!G120)),OR(,ISNUMBER(SEARCH("II",'Model output'!G120)),ISNUMBER(SEARCH("two",'Model output'!G120)),AND(ISNUMBER(SEARCH("2",'Model output'!G120)),NOT(ISNUMBER(SEARCH("1 of 2",'Model output'!G120)))),ISNUMBER(SEARCH("III",'Model output'!G120)),AND(ISNUMBER(SEARCH("three",'Model output'!G120)),NOT(ISNUMBER(SEARCH("#3 (three)",'Model output'!G120)))),AND(ISNUMBER(SEARCH("3",'Model output'!G120)),NOT(ISNUMBER(SEARCH("#3 (three)",'Model output'!G120)))),ISNUMBER(SEARCH("IV",'Model output'!G120)),ISNUMBER(SEARCH("four",'Model output'!G120)),ISNUMBER(SEARCH("4",'Model output'!G120)),ISNUMBER(SEARCH("V ",'Model output'!G120)),ISNUMBER(SEARCH("five",'Model output'!G120)),ISNUMBER(SEARCH("5",'Model output'!G120))))), "lateral", "central"))</f>
        <v/>
      </c>
      <c r="H121" t="str">
        <f>IF('Model output'!H120="","negative",IF(OR(ISNUMBER(SEARCH("lymph node",'Model output'!H120)),ISNUMBER(SEARCH("gland",'Model output'!H120)),ISNUMBER(SEARCH("lobe",'Model output'!H120)),ISNUMBER(SEARCH("isthmus",'Model output'!H120)),ISNUMBER(SEARCH("mediastinum",'Model output'!H120)),ISNUMBER(SEARCH("Not mentioned",'Model output'!H120)), ISNUMBER(SEARCH("Not applicable",'Model output'!H120)), ISNUMBER(SEARCH("paratracheal",'Model output'!H120)),ISNUMBER(SEARCH("fibroadipose tissue",'Model output'!H120)),ISNUMBER(SEARCH("thyroid node",'Model output'!H120)),ISNUMBER(SEARCH("skeletal muscle",'Model output'!H120)),ISNUMBER(SEARCH("right",'Model output'!H120)),ISNUMBER(SEARCH("left",'Model output'!H120)),ISNUMBER(SEARCH("Not specified",'Model output'!H120)),ISNUMBER(SEARCH("N/A",'Model output'!H120))),"negative","positive"))</f>
        <v>negative</v>
      </c>
      <c r="I121">
        <f>IF(OR('Model output'!I120="",'Model output'!I120="Not answered",'Model output'!I120="Not mentioned"),"",IF(ISNUMBER('Model output'!I120),'Model output'!I120,1))</f>
        <v>14</v>
      </c>
      <c r="J121">
        <f>IF(OR('Model output'!J120="",'Model output'!J120="Not answered",'Model output'!J120="Not mentioned"),"",IF(AND(ISNUMBER('Model output'!J120),'Model output'!J120&lt;=I121),'Model output'!J120,IF(AND(ISNUMBER('Model output'!J120), 'Model output'!J120&gt;=DATE(2024,1,1)), MIN(DAY('Model output'!J120), MONTH('Model output'!J120), YEAR('Model output'!J120)), IF(ISNUMBER(SEARCH("0/",'Model output'!J120)),0,IF(ISNUMBER(SEARCH("/",'Model output'!J120)), VALUE(LEFT('Model output'!J120, SEARCH("/",'Model output'!J120)-1)),1)))))</f>
        <v>9</v>
      </c>
      <c r="K121" t="str" cm="1">
        <f t="array" ref="K121">IF(COUNT(FIND({0,1,2,3,4,5,6,7,8,9},'Model output'!K120))&gt;0,'Model output'!K120,"")</f>
        <v/>
      </c>
      <c r="L121" s="8" t="str">
        <f t="shared" si="25"/>
        <v/>
      </c>
      <c r="M121" t="str" cm="1">
        <f t="array" ref="M121">IF(L121="","",IF(ISNUMBER(SEARCH("cm",L121)),MAX(VALUE(SUBSTITUTE(_xlfn.FILTERXML("&lt;t&gt;&lt;s&gt;"&amp;SUBSTITUTE(L121,",","&lt;/s&gt;&lt;s&gt;")&amp;"&lt;/s&gt;&lt;/t&gt;","//s"),"cm",""))),MAX(VALUE(SUBSTITUTE(_xlfn.FILTERXML("&lt;t&gt;&lt;s&gt;"&amp;SUBSTITUTE(L121,",","&lt;/s&gt;&lt;s&gt;")&amp;"&lt;/s&gt;&lt;/t&gt;","//s"),"mm","")))/10))</f>
        <v/>
      </c>
      <c r="N121" t="str">
        <f>IF('Model output'!L120="","",'Model output'!L120)</f>
        <v>Papillary carcinoma</v>
      </c>
      <c r="O121" t="str">
        <f>IF('Model output'!M120="","",'Model output'!M120)</f>
        <v>Classical</v>
      </c>
      <c r="P121" t="str">
        <f>IF('Model output'!N120="","",'Model output'!N120)</f>
        <v>4.2 cm</v>
      </c>
      <c r="Q121" t="str">
        <f t="shared" si="22"/>
        <v>4.2cm</v>
      </c>
      <c r="R121" cm="1">
        <f t="array" ref="R121">IF(Q121="","",IF(ISNUMBER(SEARCH("cm",Q121)),MAX(VALUE(SUBSTITUTE(_xlfn.FILTERXML("&lt;t&gt;&lt;s&gt;"&amp;SUBSTITUTE(Q121,",","&lt;/s&gt;&lt;s&gt;")&amp;"&lt;/s&gt;&lt;/t&gt;","//s"),"cm",""))),MAX(VALUE(SUBSTITUTE(_xlfn.FILTERXML("&lt;t&gt;&lt;s&gt;"&amp;SUBSTITUTE(Q121,",","&lt;/s&gt;&lt;s&gt;")&amp;"&lt;/s&gt;&lt;/t&gt;","//s"),"mm","")))/10))</f>
        <v>4.2</v>
      </c>
      <c r="S121" t="str">
        <f>IF(OR('Model output'!P120="",ISNUMBER(SEARCH("Not identified", 'Model output'!P120)),ISNUMBER(SEARCH("Absent",'Model output'!P120)),AND(ISNUMBER(SEARCH("No",'Model output'!P120)),NOT(ISNUMBER(SEARCH("diagnostic",'Model output'!P120)))),ISNUMBER(SEARCH("Negative",'Model output'!P120))),"negative","positive")</f>
        <v>negative</v>
      </c>
      <c r="T121">
        <f>IF('Model output'!O120="","",'Model output'!O120)</f>
        <v>2</v>
      </c>
      <c r="U121" t="str">
        <f>IF('Model output'!Q120&lt;&gt;"",'Model output'!Q120,IF('Classification result'!S121="positive",IF(ISNUMBER(SEARCH("single",'Model output'!P120)),1,IF(OR(ISNUMBER(SEARCH("&lt;4",'Model output'!P120)),ISNUMBER(SEARCH("&lt; 4",'Model output'!P120)),ISNUMBER(SEARCH("less than 4",'Model output'!P120))),"&lt;4",IF(OR(ISNUMBER(SEARCH("&gt;4",'Model output'!P120)),ISNUMBER(SEARCH("&gt; 4",'Model output'!P120)),ISNUMBER(SEARCH("4 or more",'Model output'!P120))),"&gt;4",""))), ""))</f>
        <v/>
      </c>
      <c r="V121" t="str">
        <f>IF(S121="negative","",IF(OR(ISNUMBER(SEARCH("Focal",'Model output'!P120)),'Classification result'!U121&lt;4,ISNUMBER(SEARCH("Focal",'Classification result'!U121)),ISNUMBER(SEARCH("&lt;4",'Classification result'!U121)),ISNUMBER(SEARCH("&lt; 4",'Classification result'!U121))),"minimal", IF(OR(ISNUMBER(SEARCH("Extensive",'Model output'!P120)),ISNUMBER(SEARCH("Extensive",'Classification result'!U121)),ISNUMBER(SEARCH("&gt;4",'Classification result'!U121)),ISNUMBER(SEARCH("&gt; 4",'Classification result'!U121)),ISNUMBER(SEARCH("4 or more",'Classification result'!U121))),"extensive","")))</f>
        <v/>
      </c>
      <c r="W121" t="str">
        <f>IF(OR('Model output'!R120="",ISNUMBER(SEARCH("Not identified", 'Model output'!R120)),ISNUMBER(SEARCH("Absent",'Model output'!R120)),ISNUMBER(SEARCH("No",'Model output'!R120)),ISNUMBER(SEARCH("Negative",'Model output'!R120)),ISNUMBER(SEARCH("None seen",'Model output'!R120)),ISNUMBER(SEARCH("Free",'Model output'!R120)),ISNUMBER(SEARCH("Cannot be assessed",'Model output'!R120))),"negative","positive")</f>
        <v>positive</v>
      </c>
      <c r="X121" s="15" t="str">
        <f>IF('Model output'!S120="","",'Model output'!S120)</f>
        <v>Present, Minimal</v>
      </c>
      <c r="Y121" t="str">
        <f>IF(OR('Model output'!S120="",ISNUMBER(SEARCH("Absent",'Model output'!S120)),ISNUMBER(SEARCH("Not identified",'Model output'!S120)),AND(ISNUMBER(SEARCH("No",'Model output'!S120)),NOT(ISNUMBER(SEARCH("carcinoma",'Model output'!S120)))),ISNUMBER(SEARCH("confined to the thyroid",'Model output'!S120)),ISNUMBER(SEARCH("negative",'Model output'!S120))),"negative",IF(Z121="positive","gETE", "positive"))</f>
        <v>positive</v>
      </c>
      <c r="Z121" t="str">
        <f>IF(OR('Model output'!S120="",ISNUMBER(SEARCH("Absent",'Model output'!S120)),ISNUMBER(SEARCH("Not identified",'Model output'!S120)),ISNUMBER(SEARCH("No",'Model output'!S120)),ISNUMBER(SEARCH("Minimal",'Model output'!S120)),ISNUMBER(SEARCH("negative",'Model output'!S120))),"negative",IF(OR(ISNUMBER(SEARCH("extensive",X121)),ISNUMBER(SEARCH("skeletal muscle",X121)),ISNUMBER(SEARCH("larynx",X121)),ISNUMBER(SEARCH("trachea",X121)),ISNUMBER(SEARCH("esophagus",X121)),ISNUMBER(SEARCH("recurrent laryngeal nerve",X121))),"positive","negative"))</f>
        <v>negative</v>
      </c>
      <c r="AA121" t="str">
        <f>IF('Model output'!T120="","",IF('Model output'!T120="Not mentioned", "No", "Yes"))</f>
        <v/>
      </c>
      <c r="AB121" t="str">
        <f>IF(AA121&lt;&gt;"Yes","",IF(OR('Model output'!U120="",ISNUMBER(SEARCH("Not identified",'Model output'!U120))),"",'Model output'!U120))</f>
        <v/>
      </c>
      <c r="AC121" s="1" t="str">
        <f>IF(OR('Model output'!V120="", 'Model output'!V120="No", AND(ISERROR(SEARCH("Positive",'Model output'!V120)), ISNUMBER(SEARCH("Negative",'Model output'!V120))), AND(ISNUMBER(SEARCH("Uninvolved",'Model output'!V120)),NOT(ISNUMBER(SEARCH("margins involved",'Model output'!V120)))), ISNUMBER(SEARCH("not involved",'Model output'!V120)), ISNUMBER(SEARCH("None",'Model output'!V120)), ISNUMBER(SEARCH("Free",'Model output'!V120)), ISNUMBER(SEARCH("1 mm",'Model output'!V120)), ISNUMBER(SEARCH("0.1 CM",'Model output'!V120)), ISNUMBER(SEARCH("less than 0.2 mm",'Model output'!V120)), ISNUMBER(SEARCH("less than 0.5 mm",'Model output'!V120)), ISNUMBER(SEARCH("less than 1.0 mm",'Model output'!V120)), ISNUMBER(SEARCH("noted very close",'Model output'!V120)), ISNUMBER(SEARCH("abut",'Model output'!V120)), ISNUMBER(SEARCH("not mentioned",'Model output'!V120)), ISNUMBER(SEARCH("Cannot be assessed",'Model output'!V120)), ISNUMBER(SEARCH("Lymphocyte invasion - present",'Model output'!V120)), ISNUMBER(SEARCH("capsule",'Model output'!V120))), "negative", "positive")</f>
        <v>negative</v>
      </c>
      <c r="AE121" s="28" t="str" cm="1">
        <f t="array" aca="1" ref="AE121" ca="1">IF(OR(AC121="positive",Z121="positive",AND(OR(ISNUMBER(SEARCH("Follicular carcinoma",N121)),ISNUMBER(SEARCH("Follicular thyroid carcinoma",N121))),V121="extensive"),AND(AND(ISNUMBER(J121),J121&gt;0),AND(ISNUMBER(M121),M121&gt;3)),OR(H121="positive",AH121=1)),"high",IF(OR(ISNUMBER(SEARCH("lateral",G121,1)),ISNUMBER(SEARCH("positive",Y121,1)),ISNUMBER(SEARCH("tall",O121,1)),ISNUMBER(SEARCH("hobnail",O121,1)),ISNUMBER(SEARCH("cribriform",O121,1)),ISNUMBER(SEARCH("diffuse",O121,1)),ISNUMBER(SEARCH("columnar",O121,1)),ISNUMBER(SEARCH("solid",O121,1)),ISNUMBER(SEARCH("tall",N121,1)),ISNUMBER(SEARCH("hobnail",N121,1)),ISNUMBER(SEARCH("cribriform",N121,1)),ISNUMBER(SEARCH("diffuse",N121,1)),ISNUMBER(SEARCH("columnar",N121,1)),ISNUMBER(SEARCH("solid",N121,1)),AND(ISNUMBER(SEARCH("papillary",N121,1)),S121="positive"),AND(AND(ISNUMBER(J121),J121&gt;=5),M121=""),AND(AND(ISNUMBER(J121),J121&gt;=5),AND(ISNUMBER(M121),M121&gt;=1)),AND(ISNUMBER(SERACH("papillary",N121)),OR(Y121="positive",Z121="positive"), ISNUMBER(SEARCH("BRAF",AB121)))),"intermediate","low"))</f>
        <v>intermediate</v>
      </c>
      <c r="AF121" s="29" t="str">
        <f t="shared" si="14"/>
        <v>3a</v>
      </c>
      <c r="AG121" s="29" t="str">
        <f t="shared" si="15"/>
        <v>1a</v>
      </c>
      <c r="AH121" s="29" t="str">
        <f t="shared" si="23"/>
        <v>0</v>
      </c>
      <c r="AI121" s="35" t="str">
        <f t="shared" si="24"/>
        <v>I</v>
      </c>
      <c r="AJ121" s="32" t="s">
        <v>714</v>
      </c>
      <c r="AK121" s="34" t="s">
        <v>937</v>
      </c>
      <c r="AL121" s="34" t="s">
        <v>932</v>
      </c>
      <c r="AM121" s="34" t="s">
        <v>936</v>
      </c>
      <c r="AN121" s="34" t="s">
        <v>66</v>
      </c>
      <c r="AO121" s="32">
        <f t="shared" ca="1" si="16"/>
        <v>1</v>
      </c>
      <c r="AP121" s="34">
        <f t="shared" si="17"/>
        <v>1</v>
      </c>
      <c r="AQ121" s="34">
        <f t="shared" si="18"/>
        <v>0</v>
      </c>
      <c r="AR121" s="34">
        <f t="shared" si="19"/>
        <v>1</v>
      </c>
      <c r="AS121" s="35">
        <f t="shared" si="20"/>
        <v>1</v>
      </c>
    </row>
    <row r="122" spans="1:45">
      <c r="A122" t="str">
        <f>'Model output'!A121</f>
        <v>TCGA-E3-A3DZ</v>
      </c>
      <c r="B122" s="26">
        <v>55</v>
      </c>
      <c r="C122" s="1" t="str">
        <f>IF(OR(ISNUMBER(SEARCH("0",'Model output'!D121)), ISNUMBER(SEARCH("1",'Model output'!D121)), ISNUMBER(SEARCH("1a",'Model output'!D121)), ISNUMBER(SEARCH("1b",'Model output'!D121)), ISNUMBER(SEARCH("2",'Model output'!D121)), ISNUMBER(SEARCH("3",'Model output'!D121)), ISNUMBER(SEARCH("4a",'Model output'!D121)), ISNUMBER(SEARCH("4b",'Model output'!D121))), IF(ISNUMBER(SEARCH("pT",'Model output'!D121)),IF(OR(ISNUMBER(SEARCH("a",'Model output'!D121)),ISNUMBER(SEARCH("b",'Model output'!D121))),MID(SUBSTITUTE('Model output'!D121," ",""),SEARCH("pT",'Model output'!D121)+2,2),MID(SUBSTITUTE('Model output'!D121," ",""),SEARCH("pT",'Model output'!D121)+2,1)),IF(ISNUMBER(SEARCH("T",'Model output'!D121)),IF(OR(ISNUMBER(SEARCH("a",'Model output'!D121)),ISNUMBER(SEARCH("b",'Model output'!D121))),MID(SUBSTITUTE('Model output'!D121," ",""),SEARCH("T",'Model output'!D121)+1,2),MID(SUBSTITUTE('Model output'!D121," ",""),SEARCH("T",'Model output'!D121)+1,1)),SUBSTITUTE('Model output'!D121," ",""))),"")</f>
        <v>3</v>
      </c>
      <c r="D122" s="1" t="str">
        <f>IF(ISNUMBER(SEARCH("lymph node",'Model output'!E121)),"1", IF(AND('Model output'!E121&lt;&gt;"",ISNUMBER('Model output'!E121),'Model output'!E121&gt;0),"1",IF(OR(ISNUMBER(SEARCH("0",'Model output'!E121)), ISNUMBER(SEARCH("1",'Model output'!E121)), ISNUMBER(SEARCH("1a",'Model output'!E121)), ISNUMBER(SEARCH("1b",'Model output'!E121)), ISNUMBER(SEARCH("X",'Model output'!E121))), IF(ISNUMBER(SEARCH("pN",'Model output'!E121)),IF(OR(ISNUMBER(SEARCH("a",'Model output'!E121)),ISNUMBER(SEARCH("b",'Model output'!E121))),MID(SUBSTITUTE('Model output'!E121," ",""),SEARCH("pN",'Model output'!E121)+2,2),MID(SUBSTITUTE('Model output'!E121," ",""),SEARCH("pN",'Model output'!E121)+2,1)),IF(ISNUMBER(SEARCH("N",'Model output'!E121)),IF(OR(ISNUMBER(SEARCH("a",'Model output'!E121)),ISNUMBER(SEARCH("b",'Model output'!E121))),MID(SUBSTITUTE('Model output'!E121," ",""),SEARCH("N",'Model output'!E121)+1,2),MID(SUBSTITUTE('Model output'!E121," ",""),SEARCH("N",'Model output'!E121)+1,1)),SUBSTITUTE('Model output'!E121," ",""))),"")))</f>
        <v>0</v>
      </c>
      <c r="E122" s="1" t="str">
        <f>IF(OR(ISNUMBER(SEARCH("Not applicable",'Model output'!F121)), ISNUMBER(SEARCH("N/A",'Model output'!F121))),"0",IF(OR(ISNUMBER(SEARCH("0",'Model output'!F121)), ISNUMBER(SEARCH("1",'Model output'!F121)), ISNUMBER(SEARCH("X",'Model output'!F121))), IF(ISNUMBER(SEARCH("pM",'Model output'!F121)),MID(SUBSTITUTE('Model output'!F121," ",""),SEARCH("pM",'Model output'!F121)+2,1),IF(ISNUMBER(SEARCH("M",'Model output'!F121)),MID(SUBSTITUTE('Model output'!F121," ",""),SEARCH("M",'Model output'!F121)+1,1),SUBSTITUTE('Model output'!F121," ",""))),""))</f>
        <v>X</v>
      </c>
      <c r="F122" t="str">
        <f t="shared" si="21"/>
        <v>negative</v>
      </c>
      <c r="G122" t="str">
        <f>IF(OR('Model output'!G121="",AND(ISNUMBER('Model output'!J121),'Model output'!J121&lt;1)),"",IF(OR(ISNUMBER(SEARCH("lateral",'Model output'!G121)),ISNUMBER(SEARCH("cervical",'Model output'!G121)),ISNUMBER(SEARCH("jugular",'Model output'!G121)),ISNUMBER(SEARCH("left neck",'Model output'!G121)),ISNUMBER(SEARCH("left anterior neck",'Model output'!G121)),ISNUMBER(SEARCH("left posterior neck",'Model output'!G121)),ISNUMBER(SEARCH("right neck",'Model output'!G121)),ISNUMBER(SEARCH("right anterior neck",'Model output'!G121)),ISNUMBER(SEARCH("right posterior neck",'Model output'!G121)),AND(ISNUMBER(SEARCH("level",'Model output'!G121)),OR(,ISNUMBER(SEARCH("II",'Model output'!G121)),ISNUMBER(SEARCH("two",'Model output'!G121)),AND(ISNUMBER(SEARCH("2",'Model output'!G121)),NOT(ISNUMBER(SEARCH("1 of 2",'Model output'!G121)))),ISNUMBER(SEARCH("III",'Model output'!G121)),AND(ISNUMBER(SEARCH("three",'Model output'!G121)),NOT(ISNUMBER(SEARCH("#3 (three)",'Model output'!G121)))),AND(ISNUMBER(SEARCH("3",'Model output'!G121)),NOT(ISNUMBER(SEARCH("#3 (three)",'Model output'!G121)))),ISNUMBER(SEARCH("IV",'Model output'!G121)),ISNUMBER(SEARCH("four",'Model output'!G121)),ISNUMBER(SEARCH("4",'Model output'!G121)),ISNUMBER(SEARCH("V ",'Model output'!G121)),ISNUMBER(SEARCH("five",'Model output'!G121)),ISNUMBER(SEARCH("5",'Model output'!G121))))), "lateral", "central"))</f>
        <v/>
      </c>
      <c r="H122" t="str">
        <f>IF('Model output'!H121="","negative",IF(OR(ISNUMBER(SEARCH("lymph node",'Model output'!H121)),ISNUMBER(SEARCH("gland",'Model output'!H121)),ISNUMBER(SEARCH("lobe",'Model output'!H121)),ISNUMBER(SEARCH("isthmus",'Model output'!H121)),ISNUMBER(SEARCH("mediastinum",'Model output'!H121)),ISNUMBER(SEARCH("Not mentioned",'Model output'!H121)), ISNUMBER(SEARCH("Not applicable",'Model output'!H121)), ISNUMBER(SEARCH("paratracheal",'Model output'!H121)),ISNUMBER(SEARCH("fibroadipose tissue",'Model output'!H121)),ISNUMBER(SEARCH("thyroid node",'Model output'!H121)),ISNUMBER(SEARCH("skeletal muscle",'Model output'!H121)),ISNUMBER(SEARCH("right",'Model output'!H121)),ISNUMBER(SEARCH("left",'Model output'!H121)),ISNUMBER(SEARCH("Not specified",'Model output'!H121)),ISNUMBER(SEARCH("N/A",'Model output'!H121))),"negative","positive"))</f>
        <v>negative</v>
      </c>
      <c r="I122">
        <f>IF(OR('Model output'!I121="",'Model output'!I121="Not answered",'Model output'!I121="Not mentioned"),"",IF(ISNUMBER('Model output'!I121),'Model output'!I121,1))</f>
        <v>1</v>
      </c>
      <c r="J122">
        <f>IF(OR('Model output'!J121="",'Model output'!J121="Not answered",'Model output'!J121="Not mentioned"),"",IF(AND(ISNUMBER('Model output'!J121),'Model output'!J121&lt;=I122),'Model output'!J121,IF(AND(ISNUMBER('Model output'!J121), 'Model output'!J121&gt;=DATE(2024,1,1)), MIN(DAY('Model output'!J121), MONTH('Model output'!J121), YEAR('Model output'!J121)), IF(ISNUMBER(SEARCH("0/",'Model output'!J121)),0,IF(ISNUMBER(SEARCH("/",'Model output'!J121)), VALUE(LEFT('Model output'!J121, SEARCH("/",'Model output'!J121)-1)),1)))))</f>
        <v>0</v>
      </c>
      <c r="K122" t="str" cm="1">
        <f t="array" ref="K122">IF(COUNT(FIND({0,1,2,3,4,5,6,7,8,9},'Model output'!K121))&gt;0,'Model output'!K121,"")</f>
        <v/>
      </c>
      <c r="L122" s="8" t="str">
        <f t="shared" si="25"/>
        <v/>
      </c>
      <c r="M122" t="str" cm="1">
        <f t="array" ref="M122">IF(L122="","",IF(ISNUMBER(SEARCH("cm",L122)),MAX(VALUE(SUBSTITUTE(_xlfn.FILTERXML("&lt;t&gt;&lt;s&gt;"&amp;SUBSTITUTE(L122,",","&lt;/s&gt;&lt;s&gt;")&amp;"&lt;/s&gt;&lt;/t&gt;","//s"),"cm",""))),MAX(VALUE(SUBSTITUTE(_xlfn.FILTERXML("&lt;t&gt;&lt;s&gt;"&amp;SUBSTITUTE(L122,",","&lt;/s&gt;&lt;s&gt;")&amp;"&lt;/s&gt;&lt;/t&gt;","//s"),"mm","")))/10))</f>
        <v/>
      </c>
      <c r="N122" t="str">
        <f>IF('Model output'!L121="","",'Model output'!L121)</f>
        <v>Papillary</v>
      </c>
      <c r="O122" t="str">
        <f>IF('Model output'!M121="","",'Model output'!M121)</f>
        <v>Follicular Variant</v>
      </c>
      <c r="P122" t="str">
        <f>IF('Model output'!N121="","",'Model output'!N121)</f>
        <v>5 cm</v>
      </c>
      <c r="Q122" t="str">
        <f t="shared" si="22"/>
        <v>5cm</v>
      </c>
      <c r="R122" cm="1">
        <f t="array" ref="R122">IF(Q122="","",IF(ISNUMBER(SEARCH("cm",Q122)),MAX(VALUE(SUBSTITUTE(_xlfn.FILTERXML("&lt;t&gt;&lt;s&gt;"&amp;SUBSTITUTE(Q122,",","&lt;/s&gt;&lt;s&gt;")&amp;"&lt;/s&gt;&lt;/t&gt;","//s"),"cm",""))),MAX(VALUE(SUBSTITUTE(_xlfn.FILTERXML("&lt;t&gt;&lt;s&gt;"&amp;SUBSTITUTE(Q122,",","&lt;/s&gt;&lt;s&gt;")&amp;"&lt;/s&gt;&lt;/t&gt;","//s"),"mm","")))/10))</f>
        <v>5</v>
      </c>
      <c r="S122" t="str">
        <f>IF(OR('Model output'!P121="",ISNUMBER(SEARCH("Not identified", 'Model output'!P121)),ISNUMBER(SEARCH("Absent",'Model output'!P121)),AND(ISNUMBER(SEARCH("No",'Model output'!P121)),NOT(ISNUMBER(SEARCH("diagnostic",'Model output'!P121)))),ISNUMBER(SEARCH("Negative",'Model output'!P121))),"negative","positive")</f>
        <v>negative</v>
      </c>
      <c r="T122">
        <f>IF('Model output'!O121="","",'Model output'!O121)</f>
        <v>1</v>
      </c>
      <c r="U122" t="str">
        <f>IF('Model output'!Q121&lt;&gt;"",'Model output'!Q121,IF('Classification result'!S122="positive",IF(ISNUMBER(SEARCH("single",'Model output'!P121)),1,IF(OR(ISNUMBER(SEARCH("&lt;4",'Model output'!P121)),ISNUMBER(SEARCH("&lt; 4",'Model output'!P121)),ISNUMBER(SEARCH("less than 4",'Model output'!P121))),"&lt;4",IF(OR(ISNUMBER(SEARCH("&gt;4",'Model output'!P121)),ISNUMBER(SEARCH("&gt; 4",'Model output'!P121)),ISNUMBER(SEARCH("4 or more",'Model output'!P121))),"&gt;4",""))), ""))</f>
        <v/>
      </c>
      <c r="V122" t="str">
        <f>IF(S122="negative","",IF(OR(ISNUMBER(SEARCH("Focal",'Model output'!P121)),'Classification result'!U122&lt;4,ISNUMBER(SEARCH("Focal",'Classification result'!U122)),ISNUMBER(SEARCH("&lt;4",'Classification result'!U122)),ISNUMBER(SEARCH("&lt; 4",'Classification result'!U122))),"minimal", IF(OR(ISNUMBER(SEARCH("Extensive",'Model output'!P121)),ISNUMBER(SEARCH("Extensive",'Classification result'!U122)),ISNUMBER(SEARCH("&gt;4",'Classification result'!U122)),ISNUMBER(SEARCH("&gt; 4",'Classification result'!U122)),ISNUMBER(SEARCH("4 or more",'Classification result'!U122))),"extensive","")))</f>
        <v/>
      </c>
      <c r="W122" t="str">
        <f>IF(OR('Model output'!R121="",ISNUMBER(SEARCH("Not identified", 'Model output'!R121)),ISNUMBER(SEARCH("Absent",'Model output'!R121)),ISNUMBER(SEARCH("No",'Model output'!R121)),ISNUMBER(SEARCH("Negative",'Model output'!R121)),ISNUMBER(SEARCH("None seen",'Model output'!R121)),ISNUMBER(SEARCH("Free",'Model output'!R121)),ISNUMBER(SEARCH("Cannot be assessed",'Model output'!R121))),"negative","positive")</f>
        <v>negative</v>
      </c>
      <c r="X122" s="15" t="str">
        <f>IF('Model output'!S121="","",'Model output'!S121)</f>
        <v/>
      </c>
      <c r="Y122" t="str">
        <f>IF(OR('Model output'!S121="",ISNUMBER(SEARCH("Absent",'Model output'!S121)),ISNUMBER(SEARCH("Not identified",'Model output'!S121)),AND(ISNUMBER(SEARCH("No",'Model output'!S121)),NOT(ISNUMBER(SEARCH("carcinoma",'Model output'!S121)))),ISNUMBER(SEARCH("confined to the thyroid",'Model output'!S121)),ISNUMBER(SEARCH("negative",'Model output'!S121))),"negative",IF(Z122="positive","gETE", "positive"))</f>
        <v>negative</v>
      </c>
      <c r="Z122" t="str">
        <f>IF(OR('Model output'!S121="",ISNUMBER(SEARCH("Absent",'Model output'!S121)),ISNUMBER(SEARCH("Not identified",'Model output'!S121)),ISNUMBER(SEARCH("No",'Model output'!S121)),ISNUMBER(SEARCH("Minimal",'Model output'!S121)),ISNUMBER(SEARCH("negative",'Model output'!S121))),"negative",IF(OR(ISNUMBER(SEARCH("extensive",X122)),ISNUMBER(SEARCH("skeletal muscle",X122)),ISNUMBER(SEARCH("larynx",X122)),ISNUMBER(SEARCH("trachea",X122)),ISNUMBER(SEARCH("esophagus",X122)),ISNUMBER(SEARCH("recurrent laryngeal nerve",X122))),"positive","negative"))</f>
        <v>negative</v>
      </c>
      <c r="AA122" t="str">
        <f>IF('Model output'!T121="","",IF('Model output'!T121="Not mentioned", "No", "Yes"))</f>
        <v/>
      </c>
      <c r="AB122" t="str">
        <f>IF(AA122&lt;&gt;"Yes","",IF(OR('Model output'!U121="",ISNUMBER(SEARCH("Not identified",'Model output'!U121))),"",'Model output'!U121))</f>
        <v/>
      </c>
      <c r="AC122" s="1" t="str">
        <f>IF(OR('Model output'!V121="", 'Model output'!V121="No", AND(ISERROR(SEARCH("Positive",'Model output'!V121)), ISNUMBER(SEARCH("Negative",'Model output'!V121))), AND(ISNUMBER(SEARCH("Uninvolved",'Model output'!V121)),NOT(ISNUMBER(SEARCH("margins involved",'Model output'!V121)))), ISNUMBER(SEARCH("not involved",'Model output'!V121)), ISNUMBER(SEARCH("None",'Model output'!V121)), ISNUMBER(SEARCH("Free",'Model output'!V121)), ISNUMBER(SEARCH("1 mm",'Model output'!V121)), ISNUMBER(SEARCH("0.1 CM",'Model output'!V121)), ISNUMBER(SEARCH("less than 0.2 mm",'Model output'!V121)), ISNUMBER(SEARCH("less than 0.5 mm",'Model output'!V121)), ISNUMBER(SEARCH("less than 1.0 mm",'Model output'!V121)), ISNUMBER(SEARCH("noted very close",'Model output'!V121)), ISNUMBER(SEARCH("abut",'Model output'!V121)), ISNUMBER(SEARCH("not mentioned",'Model output'!V121)), ISNUMBER(SEARCH("Cannot be assessed",'Model output'!V121)), ISNUMBER(SEARCH("Lymphocyte invasion - present",'Model output'!V121)), ISNUMBER(SEARCH("capsule",'Model output'!V121))), "negative", "positive")</f>
        <v>negative</v>
      </c>
      <c r="AE122" s="28" t="str" cm="1">
        <f t="array" aca="1" ref="AE122" ca="1">IF(OR(AC122="positive",Z122="positive",AND(OR(ISNUMBER(SEARCH("Follicular carcinoma",N122)),ISNUMBER(SEARCH("Follicular thyroid carcinoma",N122))),V122="extensive"),AND(AND(ISNUMBER(J122),J122&gt;0),AND(ISNUMBER(M122),M122&gt;3)),OR(H122="positive",AH122=1)),"high",IF(OR(ISNUMBER(SEARCH("lateral",G122,1)),ISNUMBER(SEARCH("positive",Y122,1)),ISNUMBER(SEARCH("tall",O122,1)),ISNUMBER(SEARCH("hobnail",O122,1)),ISNUMBER(SEARCH("cribriform",O122,1)),ISNUMBER(SEARCH("diffuse",O122,1)),ISNUMBER(SEARCH("columnar",O122,1)),ISNUMBER(SEARCH("solid",O122,1)),ISNUMBER(SEARCH("tall",N122,1)),ISNUMBER(SEARCH("hobnail",N122,1)),ISNUMBER(SEARCH("cribriform",N122,1)),ISNUMBER(SEARCH("diffuse",N122,1)),ISNUMBER(SEARCH("columnar",N122,1)),ISNUMBER(SEARCH("solid",N122,1)),AND(ISNUMBER(SEARCH("papillary",N122,1)),S122="positive"),AND(AND(ISNUMBER(J122),J122&gt;=5),M122=""),AND(AND(ISNUMBER(J122),J122&gt;=5),AND(ISNUMBER(M122),M122&gt;=1)),AND(ISNUMBER(SERACH("papillary",N122)),OR(Y122="positive",Z122="positive"), ISNUMBER(SEARCH("BRAF",AB122)))),"intermediate","low"))</f>
        <v>low</v>
      </c>
      <c r="AF122" s="29" t="str">
        <f t="shared" si="14"/>
        <v>3a</v>
      </c>
      <c r="AG122" s="29" t="str">
        <f t="shared" si="15"/>
        <v>0</v>
      </c>
      <c r="AH122" s="29" t="str">
        <f t="shared" si="23"/>
        <v>0</v>
      </c>
      <c r="AI122" s="35" t="str">
        <f t="shared" si="24"/>
        <v>II</v>
      </c>
      <c r="AJ122" s="32" t="s">
        <v>713</v>
      </c>
      <c r="AK122" s="34" t="s">
        <v>937</v>
      </c>
      <c r="AL122" s="34" t="s">
        <v>933</v>
      </c>
      <c r="AM122" s="34" t="s">
        <v>936</v>
      </c>
      <c r="AN122" s="34" t="s">
        <v>934</v>
      </c>
      <c r="AO122" s="32">
        <f t="shared" ca="1" si="16"/>
        <v>1</v>
      </c>
      <c r="AP122" s="34">
        <f t="shared" si="17"/>
        <v>1</v>
      </c>
      <c r="AQ122" s="34">
        <f t="shared" si="18"/>
        <v>1</v>
      </c>
      <c r="AR122" s="34">
        <f t="shared" si="19"/>
        <v>1</v>
      </c>
      <c r="AS122" s="35">
        <f t="shared" si="20"/>
        <v>1</v>
      </c>
    </row>
    <row r="123" spans="1:45">
      <c r="A123" t="str">
        <f>'Model output'!A122</f>
        <v>TCGA-E3-A3E3</v>
      </c>
      <c r="B123" s="26">
        <v>49</v>
      </c>
      <c r="C123" s="1" t="str">
        <f>IF(OR(ISNUMBER(SEARCH("0",'Model output'!D122)), ISNUMBER(SEARCH("1",'Model output'!D122)), ISNUMBER(SEARCH("1a",'Model output'!D122)), ISNUMBER(SEARCH("1b",'Model output'!D122)), ISNUMBER(SEARCH("2",'Model output'!D122)), ISNUMBER(SEARCH("3",'Model output'!D122)), ISNUMBER(SEARCH("4a",'Model output'!D122)), ISNUMBER(SEARCH("4b",'Model output'!D122))), IF(ISNUMBER(SEARCH("pT",'Model output'!D122)),IF(OR(ISNUMBER(SEARCH("a",'Model output'!D122)),ISNUMBER(SEARCH("b",'Model output'!D122))),MID(SUBSTITUTE('Model output'!D122," ",""),SEARCH("pT",'Model output'!D122)+2,2),MID(SUBSTITUTE('Model output'!D122," ",""),SEARCH("pT",'Model output'!D122)+2,1)),IF(ISNUMBER(SEARCH("T",'Model output'!D122)),IF(OR(ISNUMBER(SEARCH("a",'Model output'!D122)),ISNUMBER(SEARCH("b",'Model output'!D122))),MID(SUBSTITUTE('Model output'!D122," ",""),SEARCH("T",'Model output'!D122)+1,2),MID(SUBSTITUTE('Model output'!D122," ",""),SEARCH("T",'Model output'!D122)+1,1)),SUBSTITUTE('Model output'!D122," ",""))),"")</f>
        <v>2</v>
      </c>
      <c r="D123" s="1" t="str">
        <f>IF(ISNUMBER(SEARCH("lymph node",'Model output'!E122)),"1", IF(AND('Model output'!E122&lt;&gt;"",ISNUMBER('Model output'!E122),'Model output'!E122&gt;0),"1",IF(OR(ISNUMBER(SEARCH("0",'Model output'!E122)), ISNUMBER(SEARCH("1",'Model output'!E122)), ISNUMBER(SEARCH("1a",'Model output'!E122)), ISNUMBER(SEARCH("1b",'Model output'!E122)), ISNUMBER(SEARCH("X",'Model output'!E122))), IF(ISNUMBER(SEARCH("pN",'Model output'!E122)),IF(OR(ISNUMBER(SEARCH("a",'Model output'!E122)),ISNUMBER(SEARCH("b",'Model output'!E122))),MID(SUBSTITUTE('Model output'!E122," ",""),SEARCH("pN",'Model output'!E122)+2,2),MID(SUBSTITUTE('Model output'!E122," ",""),SEARCH("pN",'Model output'!E122)+2,1)),IF(ISNUMBER(SEARCH("N",'Model output'!E122)),IF(OR(ISNUMBER(SEARCH("a",'Model output'!E122)),ISNUMBER(SEARCH("b",'Model output'!E122))),MID(SUBSTITUTE('Model output'!E122," ",""),SEARCH("N",'Model output'!E122)+1,2),MID(SUBSTITUTE('Model output'!E122," ",""),SEARCH("N",'Model output'!E122)+1,1)),SUBSTITUTE('Model output'!E122," ",""))),"")))</f>
        <v>x</v>
      </c>
      <c r="E123" s="1" t="str">
        <f>IF(OR(ISNUMBER(SEARCH("Not applicable",'Model output'!F122)), ISNUMBER(SEARCH("N/A",'Model output'!F122))),"0",IF(OR(ISNUMBER(SEARCH("0",'Model output'!F122)), ISNUMBER(SEARCH("1",'Model output'!F122)), ISNUMBER(SEARCH("X",'Model output'!F122))), IF(ISNUMBER(SEARCH("pM",'Model output'!F122)),MID(SUBSTITUTE('Model output'!F122," ",""),SEARCH("pM",'Model output'!F122)+2,1),IF(ISNUMBER(SEARCH("M",'Model output'!F122)),MID(SUBSTITUTE('Model output'!F122," ",""),SEARCH("M",'Model output'!F122)+1,1),SUBSTITUTE('Model output'!F122," ",""))),""))</f>
        <v>x</v>
      </c>
      <c r="F123" t="str">
        <f t="shared" si="21"/>
        <v>negative</v>
      </c>
      <c r="G123" t="str">
        <f>IF(OR('Model output'!G122="",AND(ISNUMBER('Model output'!J122),'Model output'!J122&lt;1)),"",IF(OR(ISNUMBER(SEARCH("lateral",'Model output'!G122)),ISNUMBER(SEARCH("cervical",'Model output'!G122)),ISNUMBER(SEARCH("jugular",'Model output'!G122)),ISNUMBER(SEARCH("left neck",'Model output'!G122)),ISNUMBER(SEARCH("left anterior neck",'Model output'!G122)),ISNUMBER(SEARCH("left posterior neck",'Model output'!G122)),ISNUMBER(SEARCH("right neck",'Model output'!G122)),ISNUMBER(SEARCH("right anterior neck",'Model output'!G122)),ISNUMBER(SEARCH("right posterior neck",'Model output'!G122)),AND(ISNUMBER(SEARCH("level",'Model output'!G122)),OR(,ISNUMBER(SEARCH("II",'Model output'!G122)),ISNUMBER(SEARCH("two",'Model output'!G122)),AND(ISNUMBER(SEARCH("2",'Model output'!G122)),NOT(ISNUMBER(SEARCH("1 of 2",'Model output'!G122)))),ISNUMBER(SEARCH("III",'Model output'!G122)),AND(ISNUMBER(SEARCH("three",'Model output'!G122)),NOT(ISNUMBER(SEARCH("#3 (three)",'Model output'!G122)))),AND(ISNUMBER(SEARCH("3",'Model output'!G122)),NOT(ISNUMBER(SEARCH("#3 (three)",'Model output'!G122)))),ISNUMBER(SEARCH("IV",'Model output'!G122)),ISNUMBER(SEARCH("four",'Model output'!G122)),ISNUMBER(SEARCH("4",'Model output'!G122)),ISNUMBER(SEARCH("V ",'Model output'!G122)),ISNUMBER(SEARCH("five",'Model output'!G122)),ISNUMBER(SEARCH("5",'Model output'!G122))))), "lateral", "central"))</f>
        <v/>
      </c>
      <c r="H123" t="str">
        <f>IF('Model output'!H122="","negative",IF(OR(ISNUMBER(SEARCH("lymph node",'Model output'!H122)),ISNUMBER(SEARCH("gland",'Model output'!H122)),ISNUMBER(SEARCH("lobe",'Model output'!H122)),ISNUMBER(SEARCH("isthmus",'Model output'!H122)),ISNUMBER(SEARCH("mediastinum",'Model output'!H122)),ISNUMBER(SEARCH("Not mentioned",'Model output'!H122)), ISNUMBER(SEARCH("Not applicable",'Model output'!H122)), ISNUMBER(SEARCH("paratracheal",'Model output'!H122)),ISNUMBER(SEARCH("fibroadipose tissue",'Model output'!H122)),ISNUMBER(SEARCH("thyroid node",'Model output'!H122)),ISNUMBER(SEARCH("skeletal muscle",'Model output'!H122)),ISNUMBER(SEARCH("right",'Model output'!H122)),ISNUMBER(SEARCH("left",'Model output'!H122)),ISNUMBER(SEARCH("Not specified",'Model output'!H122)),ISNUMBER(SEARCH("N/A",'Model output'!H122))),"negative","positive"))</f>
        <v>negative</v>
      </c>
      <c r="I123">
        <f>IF(OR('Model output'!I122="",'Model output'!I122="Not answered",'Model output'!I122="Not mentioned"),"",IF(ISNUMBER('Model output'!I122),'Model output'!I122,1))</f>
        <v>1</v>
      </c>
      <c r="J123">
        <f>IF(OR('Model output'!J122="",'Model output'!J122="Not answered",'Model output'!J122="Not mentioned"),"",IF(AND(ISNUMBER('Model output'!J122),'Model output'!J122&lt;=I123),'Model output'!J122,IF(AND(ISNUMBER('Model output'!J122), 'Model output'!J122&gt;=DATE(2024,1,1)), MIN(DAY('Model output'!J122), MONTH('Model output'!J122), YEAR('Model output'!J122)), IF(ISNUMBER(SEARCH("0/",'Model output'!J122)),0,IF(ISNUMBER(SEARCH("/",'Model output'!J122)), VALUE(LEFT('Model output'!J122, SEARCH("/",'Model output'!J122)-1)),1)))))</f>
        <v>0</v>
      </c>
      <c r="K123" t="str" cm="1">
        <f t="array" ref="K123">IF(COUNT(FIND({0,1,2,3,4,5,6,7,8,9},'Model output'!K122))&gt;0,'Model output'!K122,"")</f>
        <v/>
      </c>
      <c r="L123" s="8" t="str">
        <f t="shared" si="25"/>
        <v/>
      </c>
      <c r="M123" t="str" cm="1">
        <f t="array" ref="M123">IF(L123="","",IF(ISNUMBER(SEARCH("cm",L123)),MAX(VALUE(SUBSTITUTE(_xlfn.FILTERXML("&lt;t&gt;&lt;s&gt;"&amp;SUBSTITUTE(L123,",","&lt;/s&gt;&lt;s&gt;")&amp;"&lt;/s&gt;&lt;/t&gt;","//s"),"cm",""))),MAX(VALUE(SUBSTITUTE(_xlfn.FILTERXML("&lt;t&gt;&lt;s&gt;"&amp;SUBSTITUTE(L123,",","&lt;/s&gt;&lt;s&gt;")&amp;"&lt;/s&gt;&lt;/t&gt;","//s"),"mm","")))/10))</f>
        <v/>
      </c>
      <c r="N123" t="str">
        <f>IF('Model output'!L122="","",'Model output'!L122)</f>
        <v>Papillary</v>
      </c>
      <c r="O123" t="str">
        <f>IF('Model output'!M122="","",'Model output'!M122)</f>
        <v/>
      </c>
      <c r="P123" t="str">
        <f>IF('Model output'!N122="","",'Model output'!N122)</f>
        <v>2.8 cm</v>
      </c>
      <c r="Q123" t="str">
        <f t="shared" si="22"/>
        <v>2.8cm</v>
      </c>
      <c r="R123" cm="1">
        <f t="array" ref="R123">IF(Q123="","",IF(ISNUMBER(SEARCH("cm",Q123)),MAX(VALUE(SUBSTITUTE(_xlfn.FILTERXML("&lt;t&gt;&lt;s&gt;"&amp;SUBSTITUTE(Q123,",","&lt;/s&gt;&lt;s&gt;")&amp;"&lt;/s&gt;&lt;/t&gt;","//s"),"cm",""))),MAX(VALUE(SUBSTITUTE(_xlfn.FILTERXML("&lt;t&gt;&lt;s&gt;"&amp;SUBSTITUTE(Q123,",","&lt;/s&gt;&lt;s&gt;")&amp;"&lt;/s&gt;&lt;/t&gt;","//s"),"mm","")))/10))</f>
        <v>2.8</v>
      </c>
      <c r="S123" t="str">
        <f>IF(OR('Model output'!P122="",ISNUMBER(SEARCH("Not identified", 'Model output'!P122)),ISNUMBER(SEARCH("Absent",'Model output'!P122)),AND(ISNUMBER(SEARCH("No",'Model output'!P122)),NOT(ISNUMBER(SEARCH("diagnostic",'Model output'!P122)))),ISNUMBER(SEARCH("Negative",'Model output'!P122))),"negative","positive")</f>
        <v>negative</v>
      </c>
      <c r="T123">
        <f>IF('Model output'!O122="","",'Model output'!O122)</f>
        <v>1</v>
      </c>
      <c r="U123" t="str">
        <f>IF('Model output'!Q122&lt;&gt;"",'Model output'!Q122,IF('Classification result'!S123="positive",IF(ISNUMBER(SEARCH("single",'Model output'!P122)),1,IF(OR(ISNUMBER(SEARCH("&lt;4",'Model output'!P122)),ISNUMBER(SEARCH("&lt; 4",'Model output'!P122)),ISNUMBER(SEARCH("less than 4",'Model output'!P122))),"&lt;4",IF(OR(ISNUMBER(SEARCH("&gt;4",'Model output'!P122)),ISNUMBER(SEARCH("&gt; 4",'Model output'!P122)),ISNUMBER(SEARCH("4 or more",'Model output'!P122))),"&gt;4",""))), ""))</f>
        <v/>
      </c>
      <c r="V123" t="str">
        <f>IF(S123="negative","",IF(OR(ISNUMBER(SEARCH("Focal",'Model output'!P122)),'Classification result'!U123&lt;4,ISNUMBER(SEARCH("Focal",'Classification result'!U123)),ISNUMBER(SEARCH("&lt;4",'Classification result'!U123)),ISNUMBER(SEARCH("&lt; 4",'Classification result'!U123))),"minimal", IF(OR(ISNUMBER(SEARCH("Extensive",'Model output'!P122)),ISNUMBER(SEARCH("Extensive",'Classification result'!U123)),ISNUMBER(SEARCH("&gt;4",'Classification result'!U123)),ISNUMBER(SEARCH("&gt; 4",'Classification result'!U123)),ISNUMBER(SEARCH("4 or more",'Classification result'!U123))),"extensive","")))</f>
        <v/>
      </c>
      <c r="W123" t="str">
        <f>IF(OR('Model output'!R122="",ISNUMBER(SEARCH("Not identified", 'Model output'!R122)),ISNUMBER(SEARCH("Absent",'Model output'!R122)),ISNUMBER(SEARCH("No",'Model output'!R122)),ISNUMBER(SEARCH("Negative",'Model output'!R122)),ISNUMBER(SEARCH("None seen",'Model output'!R122)),ISNUMBER(SEARCH("Free",'Model output'!R122)),ISNUMBER(SEARCH("Cannot be assessed",'Model output'!R122))),"negative","positive")</f>
        <v>negative</v>
      </c>
      <c r="X123" s="15" t="str">
        <f>IF('Model output'!S122="","",'Model output'!S122)</f>
        <v>Not identified</v>
      </c>
      <c r="Y123" t="str">
        <f>IF(OR('Model output'!S122="",ISNUMBER(SEARCH("Absent",'Model output'!S122)),ISNUMBER(SEARCH("Not identified",'Model output'!S122)),AND(ISNUMBER(SEARCH("No",'Model output'!S122)),NOT(ISNUMBER(SEARCH("carcinoma",'Model output'!S122)))),ISNUMBER(SEARCH("confined to the thyroid",'Model output'!S122)),ISNUMBER(SEARCH("negative",'Model output'!S122))),"negative",IF(Z123="positive","gETE", "positive"))</f>
        <v>negative</v>
      </c>
      <c r="Z123" t="str">
        <f>IF(OR('Model output'!S122="",ISNUMBER(SEARCH("Absent",'Model output'!S122)),ISNUMBER(SEARCH("Not identified",'Model output'!S122)),ISNUMBER(SEARCH("No",'Model output'!S122)),ISNUMBER(SEARCH("Minimal",'Model output'!S122)),ISNUMBER(SEARCH("negative",'Model output'!S122))),"negative",IF(OR(ISNUMBER(SEARCH("extensive",X123)),ISNUMBER(SEARCH("skeletal muscle",X123)),ISNUMBER(SEARCH("larynx",X123)),ISNUMBER(SEARCH("trachea",X123)),ISNUMBER(SEARCH("esophagus",X123)),ISNUMBER(SEARCH("recurrent laryngeal nerve",X123))),"positive","negative"))</f>
        <v>negative</v>
      </c>
      <c r="AA123" t="str">
        <f>IF('Model output'!T122="","",IF('Model output'!T122="Not mentioned", "No", "Yes"))</f>
        <v/>
      </c>
      <c r="AB123" t="str">
        <f>IF(AA123&lt;&gt;"Yes","",IF(OR('Model output'!U122="",ISNUMBER(SEARCH("Not identified",'Model output'!U122))),"",'Model output'!U122))</f>
        <v/>
      </c>
      <c r="AC123" s="1" t="str">
        <f>IF(OR('Model output'!V122="", 'Model output'!V122="No", AND(ISERROR(SEARCH("Positive",'Model output'!V122)), ISNUMBER(SEARCH("Negative",'Model output'!V122))), AND(ISNUMBER(SEARCH("Uninvolved",'Model output'!V122)),NOT(ISNUMBER(SEARCH("margins involved",'Model output'!V122)))), ISNUMBER(SEARCH("not involved",'Model output'!V122)), ISNUMBER(SEARCH("None",'Model output'!V122)), ISNUMBER(SEARCH("Free",'Model output'!V122)), ISNUMBER(SEARCH("1 mm",'Model output'!V122)), ISNUMBER(SEARCH("0.1 CM",'Model output'!V122)), ISNUMBER(SEARCH("less than 0.2 mm",'Model output'!V122)), ISNUMBER(SEARCH("less than 0.5 mm",'Model output'!V122)), ISNUMBER(SEARCH("less than 1.0 mm",'Model output'!V122)), ISNUMBER(SEARCH("noted very close",'Model output'!V122)), ISNUMBER(SEARCH("abut",'Model output'!V122)), ISNUMBER(SEARCH("not mentioned",'Model output'!V122)), ISNUMBER(SEARCH("Cannot be assessed",'Model output'!V122)), ISNUMBER(SEARCH("Lymphocyte invasion - present",'Model output'!V122)), ISNUMBER(SEARCH("capsule",'Model output'!V122))), "negative", "positive")</f>
        <v>negative</v>
      </c>
      <c r="AE123" s="28" t="str" cm="1">
        <f t="array" aca="1" ref="AE123" ca="1">IF(OR(AC123="positive",Z123="positive",AND(OR(ISNUMBER(SEARCH("Follicular carcinoma",N123)),ISNUMBER(SEARCH("Follicular thyroid carcinoma",N123))),V123="extensive"),AND(AND(ISNUMBER(J123),J123&gt;0),AND(ISNUMBER(M123),M123&gt;3)),OR(H123="positive",AH123=1)),"high",IF(OR(ISNUMBER(SEARCH("lateral",G123,1)),ISNUMBER(SEARCH("positive",Y123,1)),ISNUMBER(SEARCH("tall",O123,1)),ISNUMBER(SEARCH("hobnail",O123,1)),ISNUMBER(SEARCH("cribriform",O123,1)),ISNUMBER(SEARCH("diffuse",O123,1)),ISNUMBER(SEARCH("columnar",O123,1)),ISNUMBER(SEARCH("solid",O123,1)),ISNUMBER(SEARCH("tall",N123,1)),ISNUMBER(SEARCH("hobnail",N123,1)),ISNUMBER(SEARCH("cribriform",N123,1)),ISNUMBER(SEARCH("diffuse",N123,1)),ISNUMBER(SEARCH("columnar",N123,1)),ISNUMBER(SEARCH("solid",N123,1)),AND(ISNUMBER(SEARCH("papillary",N123,1)),S123="positive"),AND(AND(ISNUMBER(J123),J123&gt;=5),M123=""),AND(AND(ISNUMBER(J123),J123&gt;=5),AND(ISNUMBER(M123),M123&gt;=1)),AND(ISNUMBER(SERACH("papillary",N123)),OR(Y123="positive",Z123="positive"), ISNUMBER(SEARCH("BRAF",AB123)))),"intermediate","low"))</f>
        <v>low</v>
      </c>
      <c r="AF123" s="29" t="str">
        <f t="shared" si="14"/>
        <v>2</v>
      </c>
      <c r="AG123" s="29" t="str">
        <f t="shared" si="15"/>
        <v>0</v>
      </c>
      <c r="AH123" s="29" t="str">
        <f t="shared" si="23"/>
        <v>0</v>
      </c>
      <c r="AI123" s="35" t="str">
        <f t="shared" si="24"/>
        <v>I</v>
      </c>
      <c r="AJ123" s="32" t="s">
        <v>713</v>
      </c>
      <c r="AK123" s="34" t="s">
        <v>935</v>
      </c>
      <c r="AL123" s="34" t="s">
        <v>933</v>
      </c>
      <c r="AM123" s="34" t="s">
        <v>936</v>
      </c>
      <c r="AN123" s="34" t="s">
        <v>66</v>
      </c>
      <c r="AO123" s="32">
        <f t="shared" ca="1" si="16"/>
        <v>1</v>
      </c>
      <c r="AP123" s="34">
        <f t="shared" si="17"/>
        <v>1</v>
      </c>
      <c r="AQ123" s="34">
        <f t="shared" si="18"/>
        <v>1</v>
      </c>
      <c r="AR123" s="34">
        <f t="shared" si="19"/>
        <v>1</v>
      </c>
      <c r="AS123" s="35">
        <f t="shared" si="20"/>
        <v>1</v>
      </c>
    </row>
    <row r="124" spans="1:45">
      <c r="A124" t="str">
        <f>'Model output'!A123</f>
        <v>TCGA-E8-A242</v>
      </c>
      <c r="B124" s="26">
        <v>56</v>
      </c>
      <c r="C124" s="1" t="str">
        <f>IF(OR(ISNUMBER(SEARCH("0",'Model output'!D123)), ISNUMBER(SEARCH("1",'Model output'!D123)), ISNUMBER(SEARCH("1a",'Model output'!D123)), ISNUMBER(SEARCH("1b",'Model output'!D123)), ISNUMBER(SEARCH("2",'Model output'!D123)), ISNUMBER(SEARCH("3",'Model output'!D123)), ISNUMBER(SEARCH("4a",'Model output'!D123)), ISNUMBER(SEARCH("4b",'Model output'!D123))), IF(ISNUMBER(SEARCH("pT",'Model output'!D123)),IF(OR(ISNUMBER(SEARCH("a",'Model output'!D123)),ISNUMBER(SEARCH("b",'Model output'!D123))),MID(SUBSTITUTE('Model output'!D123," ",""),SEARCH("pT",'Model output'!D123)+2,2),MID(SUBSTITUTE('Model output'!D123," ",""),SEARCH("pT",'Model output'!D123)+2,1)),IF(ISNUMBER(SEARCH("T",'Model output'!D123)),IF(OR(ISNUMBER(SEARCH("a",'Model output'!D123)),ISNUMBER(SEARCH("b",'Model output'!D123))),MID(SUBSTITUTE('Model output'!D123," ",""),SEARCH("T",'Model output'!D123)+1,2),MID(SUBSTITUTE('Model output'!D123," ",""),SEARCH("T",'Model output'!D123)+1,1)),SUBSTITUTE('Model output'!D123," ",""))),"")</f>
        <v>3</v>
      </c>
      <c r="D124" s="1" t="str">
        <f>IF(ISNUMBER(SEARCH("lymph node",'Model output'!E123)),"1", IF(AND('Model output'!E123&lt;&gt;"",ISNUMBER('Model output'!E123),'Model output'!E123&gt;0),"1",IF(OR(ISNUMBER(SEARCH("0",'Model output'!E123)), ISNUMBER(SEARCH("1",'Model output'!E123)), ISNUMBER(SEARCH("1a",'Model output'!E123)), ISNUMBER(SEARCH("1b",'Model output'!E123)), ISNUMBER(SEARCH("X",'Model output'!E123))), IF(ISNUMBER(SEARCH("pN",'Model output'!E123)),IF(OR(ISNUMBER(SEARCH("a",'Model output'!E123)),ISNUMBER(SEARCH("b",'Model output'!E123))),MID(SUBSTITUTE('Model output'!E123," ",""),SEARCH("pN",'Model output'!E123)+2,2),MID(SUBSTITUTE('Model output'!E123," ",""),SEARCH("pN",'Model output'!E123)+2,1)),IF(ISNUMBER(SEARCH("N",'Model output'!E123)),IF(OR(ISNUMBER(SEARCH("a",'Model output'!E123)),ISNUMBER(SEARCH("b",'Model output'!E123))),MID(SUBSTITUTE('Model output'!E123," ",""),SEARCH("N",'Model output'!E123)+1,2),MID(SUBSTITUTE('Model output'!E123," ",""),SEARCH("N",'Model output'!E123)+1,1)),SUBSTITUTE('Model output'!E123," ",""))),"")))</f>
        <v>0</v>
      </c>
      <c r="E124" s="1" t="str">
        <f>IF(OR(ISNUMBER(SEARCH("Not applicable",'Model output'!F123)), ISNUMBER(SEARCH("N/A",'Model output'!F123))),"0",IF(OR(ISNUMBER(SEARCH("0",'Model output'!F123)), ISNUMBER(SEARCH("1",'Model output'!F123)), ISNUMBER(SEARCH("X",'Model output'!F123))), IF(ISNUMBER(SEARCH("pM",'Model output'!F123)),MID(SUBSTITUTE('Model output'!F123," ",""),SEARCH("pM",'Model output'!F123)+2,1),IF(ISNUMBER(SEARCH("M",'Model output'!F123)),MID(SUBSTITUTE('Model output'!F123," ",""),SEARCH("M",'Model output'!F123)+1,1),SUBSTITUTE('Model output'!F123," ",""))),""))</f>
        <v>x</v>
      </c>
      <c r="F124" t="str">
        <f t="shared" si="21"/>
        <v>negative</v>
      </c>
      <c r="G124" t="str">
        <f>IF(OR('Model output'!G123="",AND(ISNUMBER('Model output'!J123),'Model output'!J123&lt;1)),"",IF(OR(ISNUMBER(SEARCH("lateral",'Model output'!G123)),ISNUMBER(SEARCH("cervical",'Model output'!G123)),ISNUMBER(SEARCH("jugular",'Model output'!G123)),ISNUMBER(SEARCH("left neck",'Model output'!G123)),ISNUMBER(SEARCH("left anterior neck",'Model output'!G123)),ISNUMBER(SEARCH("left posterior neck",'Model output'!G123)),ISNUMBER(SEARCH("right neck",'Model output'!G123)),ISNUMBER(SEARCH("right anterior neck",'Model output'!G123)),ISNUMBER(SEARCH("right posterior neck",'Model output'!G123)),AND(ISNUMBER(SEARCH("level",'Model output'!G123)),OR(,ISNUMBER(SEARCH("II",'Model output'!G123)),ISNUMBER(SEARCH("two",'Model output'!G123)),AND(ISNUMBER(SEARCH("2",'Model output'!G123)),NOT(ISNUMBER(SEARCH("1 of 2",'Model output'!G123)))),ISNUMBER(SEARCH("III",'Model output'!G123)),AND(ISNUMBER(SEARCH("three",'Model output'!G123)),NOT(ISNUMBER(SEARCH("#3 (three)",'Model output'!G123)))),AND(ISNUMBER(SEARCH("3",'Model output'!G123)),NOT(ISNUMBER(SEARCH("#3 (three)",'Model output'!G123)))),ISNUMBER(SEARCH("IV",'Model output'!G123)),ISNUMBER(SEARCH("four",'Model output'!G123)),ISNUMBER(SEARCH("4",'Model output'!G123)),ISNUMBER(SEARCH("V ",'Model output'!G123)),ISNUMBER(SEARCH("five",'Model output'!G123)),ISNUMBER(SEARCH("5",'Model output'!G123))))), "lateral", "central"))</f>
        <v/>
      </c>
      <c r="H124" t="str">
        <f>IF('Model output'!H123="","negative",IF(OR(ISNUMBER(SEARCH("lymph node",'Model output'!H123)),ISNUMBER(SEARCH("gland",'Model output'!H123)),ISNUMBER(SEARCH("lobe",'Model output'!H123)),ISNUMBER(SEARCH("isthmus",'Model output'!H123)),ISNUMBER(SEARCH("mediastinum",'Model output'!H123)),ISNUMBER(SEARCH("Not mentioned",'Model output'!H123)), ISNUMBER(SEARCH("Not applicable",'Model output'!H123)), ISNUMBER(SEARCH("paratracheal",'Model output'!H123)),ISNUMBER(SEARCH("fibroadipose tissue",'Model output'!H123)),ISNUMBER(SEARCH("thyroid node",'Model output'!H123)),ISNUMBER(SEARCH("skeletal muscle",'Model output'!H123)),ISNUMBER(SEARCH("right",'Model output'!H123)),ISNUMBER(SEARCH("left",'Model output'!H123)),ISNUMBER(SEARCH("Not specified",'Model output'!H123)),ISNUMBER(SEARCH("N/A",'Model output'!H123))),"negative","positive"))</f>
        <v>negative</v>
      </c>
      <c r="I124">
        <f>IF(OR('Model output'!I123="",'Model output'!I123="Not answered",'Model output'!I123="Not mentioned"),"",IF(ISNUMBER('Model output'!I123),'Model output'!I123,1))</f>
        <v>0</v>
      </c>
      <c r="J124">
        <f>IF(OR('Model output'!J123="",'Model output'!J123="Not answered",'Model output'!J123="Not mentioned"),"",IF(AND(ISNUMBER('Model output'!J123),'Model output'!J123&lt;=I124),'Model output'!J123,IF(AND(ISNUMBER('Model output'!J123), 'Model output'!J123&gt;=DATE(2024,1,1)), MIN(DAY('Model output'!J123), MONTH('Model output'!J123), YEAR('Model output'!J123)), IF(ISNUMBER(SEARCH("0/",'Model output'!J123)),0,IF(ISNUMBER(SEARCH("/",'Model output'!J123)), VALUE(LEFT('Model output'!J123, SEARCH("/",'Model output'!J123)-1)),1)))))</f>
        <v>0</v>
      </c>
      <c r="K124" t="str" cm="1">
        <f t="array" ref="K124">IF(COUNT(FIND({0,1,2,3,4,5,6,7,8,9},'Model output'!K123))&gt;0,'Model output'!K123,"")</f>
        <v/>
      </c>
      <c r="L124" s="8" t="str">
        <f t="shared" si="25"/>
        <v/>
      </c>
      <c r="M124" t="str" cm="1">
        <f t="array" ref="M124">IF(L124="","",IF(ISNUMBER(SEARCH("cm",L124)),MAX(VALUE(SUBSTITUTE(_xlfn.FILTERXML("&lt;t&gt;&lt;s&gt;"&amp;SUBSTITUTE(L124,",","&lt;/s&gt;&lt;s&gt;")&amp;"&lt;/s&gt;&lt;/t&gt;","//s"),"cm",""))),MAX(VALUE(SUBSTITUTE(_xlfn.FILTERXML("&lt;t&gt;&lt;s&gt;"&amp;SUBSTITUTE(L124,",","&lt;/s&gt;&lt;s&gt;")&amp;"&lt;/s&gt;&lt;/t&gt;","//s"),"mm","")))/10))</f>
        <v/>
      </c>
      <c r="N124" t="str">
        <f>IF('Model output'!L123="","",'Model output'!L123)</f>
        <v>Papillary</v>
      </c>
      <c r="O124" t="str">
        <f>IF('Model output'!M123="","",'Model output'!M123)</f>
        <v/>
      </c>
      <c r="P124" t="str">
        <f>IF('Model output'!N123="","",'Model output'!N123)</f>
        <v>1.8 x 1.2 cm</v>
      </c>
      <c r="Q124" t="str">
        <f t="shared" si="22"/>
        <v>1.8,1.2cm</v>
      </c>
      <c r="R124" cm="1">
        <f t="array" ref="R124">IF(Q124="","",IF(ISNUMBER(SEARCH("cm",Q124)),MAX(VALUE(SUBSTITUTE(_xlfn.FILTERXML("&lt;t&gt;&lt;s&gt;"&amp;SUBSTITUTE(Q124,",","&lt;/s&gt;&lt;s&gt;")&amp;"&lt;/s&gt;&lt;/t&gt;","//s"),"cm",""))),MAX(VALUE(SUBSTITUTE(_xlfn.FILTERXML("&lt;t&gt;&lt;s&gt;"&amp;SUBSTITUTE(Q124,",","&lt;/s&gt;&lt;s&gt;")&amp;"&lt;/s&gt;&lt;/t&gt;","//s"),"mm","")))/10))</f>
        <v>1.8</v>
      </c>
      <c r="S124" t="str">
        <f>IF(OR('Model output'!P123="",ISNUMBER(SEARCH("Not identified", 'Model output'!P123)),ISNUMBER(SEARCH("Absent",'Model output'!P123)),AND(ISNUMBER(SEARCH("No",'Model output'!P123)),NOT(ISNUMBER(SEARCH("diagnostic",'Model output'!P123)))),ISNUMBER(SEARCH("Negative",'Model output'!P123))),"negative","positive")</f>
        <v>positive</v>
      </c>
      <c r="T124">
        <f>IF('Model output'!O123="","",'Model output'!O123)</f>
        <v>1</v>
      </c>
      <c r="U124" t="str">
        <f>IF('Model output'!Q123&lt;&gt;"",'Model output'!Q123,IF('Classification result'!S124="positive",IF(ISNUMBER(SEARCH("single",'Model output'!P123)),1,IF(OR(ISNUMBER(SEARCH("&lt;4",'Model output'!P123)),ISNUMBER(SEARCH("&lt; 4",'Model output'!P123)),ISNUMBER(SEARCH("less than 4",'Model output'!P123))),"&lt;4",IF(OR(ISNUMBER(SEARCH("&gt;4",'Model output'!P123)),ISNUMBER(SEARCH("&gt; 4",'Model output'!P123)),ISNUMBER(SEARCH("4 or more",'Model output'!P123))),"&gt;4",""))), ""))</f>
        <v/>
      </c>
      <c r="V124" t="str">
        <f>IF(S124="negative","",IF(OR(ISNUMBER(SEARCH("Focal",'Model output'!P123)),'Classification result'!U124&lt;4,ISNUMBER(SEARCH("Focal",'Classification result'!U124)),ISNUMBER(SEARCH("&lt;4",'Classification result'!U124)),ISNUMBER(SEARCH("&lt; 4",'Classification result'!U124))),"minimal", IF(OR(ISNUMBER(SEARCH("Extensive",'Model output'!P123)),ISNUMBER(SEARCH("Extensive",'Classification result'!U124)),ISNUMBER(SEARCH("&gt;4",'Classification result'!U124)),ISNUMBER(SEARCH("&gt; 4",'Classification result'!U124)),ISNUMBER(SEARCH("4 or more",'Classification result'!U124))),"extensive","")))</f>
        <v/>
      </c>
      <c r="W124" t="str">
        <f>IF(OR('Model output'!R123="",ISNUMBER(SEARCH("Not identified", 'Model output'!R123)),ISNUMBER(SEARCH("Absent",'Model output'!R123)),ISNUMBER(SEARCH("No",'Model output'!R123)),ISNUMBER(SEARCH("Negative",'Model output'!R123)),ISNUMBER(SEARCH("None seen",'Model output'!R123)),ISNUMBER(SEARCH("Free",'Model output'!R123)),ISNUMBER(SEARCH("Cannot be assessed",'Model output'!R123))),"negative","positive")</f>
        <v>positive</v>
      </c>
      <c r="X124" s="15" t="str">
        <f>IF('Model output'!S123="","",'Model output'!S123)</f>
        <v>Yes</v>
      </c>
      <c r="Y124" t="str">
        <f>IF(OR('Model output'!S123="",ISNUMBER(SEARCH("Absent",'Model output'!S123)),ISNUMBER(SEARCH("Not identified",'Model output'!S123)),AND(ISNUMBER(SEARCH("No",'Model output'!S123)),NOT(ISNUMBER(SEARCH("carcinoma",'Model output'!S123)))),ISNUMBER(SEARCH("confined to the thyroid",'Model output'!S123)),ISNUMBER(SEARCH("negative",'Model output'!S123))),"negative",IF(Z124="positive","gETE", "positive"))</f>
        <v>positive</v>
      </c>
      <c r="Z124" t="str">
        <f>IF(OR('Model output'!S123="",ISNUMBER(SEARCH("Absent",'Model output'!S123)),ISNUMBER(SEARCH("Not identified",'Model output'!S123)),ISNUMBER(SEARCH("No",'Model output'!S123)),ISNUMBER(SEARCH("Minimal",'Model output'!S123)),ISNUMBER(SEARCH("negative",'Model output'!S123))),"negative",IF(OR(ISNUMBER(SEARCH("extensive",X124)),ISNUMBER(SEARCH("skeletal muscle",X124)),ISNUMBER(SEARCH("larynx",X124)),ISNUMBER(SEARCH("trachea",X124)),ISNUMBER(SEARCH("esophagus",X124)),ISNUMBER(SEARCH("recurrent laryngeal nerve",X124))),"positive","negative"))</f>
        <v>negative</v>
      </c>
      <c r="AA124" t="str">
        <f>IF('Model output'!T123="","",IF('Model output'!T123="Not mentioned", "No", "Yes"))</f>
        <v/>
      </c>
      <c r="AB124" t="str">
        <f>IF(AA124&lt;&gt;"Yes","",IF(OR('Model output'!U123="",ISNUMBER(SEARCH("Not identified",'Model output'!U123))),"",'Model output'!U123))</f>
        <v/>
      </c>
      <c r="AC124" s="1" t="str">
        <f>IF(OR('Model output'!V123="", 'Model output'!V123="No", AND(ISERROR(SEARCH("Positive",'Model output'!V123)), ISNUMBER(SEARCH("Negative",'Model output'!V123))), AND(ISNUMBER(SEARCH("Uninvolved",'Model output'!V123)),NOT(ISNUMBER(SEARCH("margins involved",'Model output'!V123)))), ISNUMBER(SEARCH("not involved",'Model output'!V123)), ISNUMBER(SEARCH("None",'Model output'!V123)), ISNUMBER(SEARCH("Free",'Model output'!V123)), ISNUMBER(SEARCH("1 mm",'Model output'!V123)), ISNUMBER(SEARCH("0.1 CM",'Model output'!V123)), ISNUMBER(SEARCH("less than 0.2 mm",'Model output'!V123)), ISNUMBER(SEARCH("less than 0.5 mm",'Model output'!V123)), ISNUMBER(SEARCH("less than 1.0 mm",'Model output'!V123)), ISNUMBER(SEARCH("noted very close",'Model output'!V123)), ISNUMBER(SEARCH("abut",'Model output'!V123)), ISNUMBER(SEARCH("not mentioned",'Model output'!V123)), ISNUMBER(SEARCH("Cannot be assessed",'Model output'!V123)), ISNUMBER(SEARCH("Lymphocyte invasion - present",'Model output'!V123)), ISNUMBER(SEARCH("capsule",'Model output'!V123))), "negative", "positive")</f>
        <v>positive</v>
      </c>
      <c r="AE124" s="28" t="str" cm="1">
        <f t="array" ref="AE124">IF(OR(AC124="positive",Z124="positive",AND(OR(ISNUMBER(SEARCH("Follicular carcinoma",N124)),ISNUMBER(SEARCH("Follicular thyroid carcinoma",N124))),V124="extensive"),AND(AND(ISNUMBER(J124),J124&gt;0),AND(ISNUMBER(M124),M124&gt;3)),OR(H124="positive",AH124=1)),"high",IF(OR(ISNUMBER(SEARCH("lateral",G124,1)),ISNUMBER(SEARCH("positive",Y124,1)),ISNUMBER(SEARCH("tall",O124,1)),ISNUMBER(SEARCH("hobnail",O124,1)),ISNUMBER(SEARCH("cribriform",O124,1)),ISNUMBER(SEARCH("diffuse",O124,1)),ISNUMBER(SEARCH("columnar",O124,1)),ISNUMBER(SEARCH("solid",O124,1)),ISNUMBER(SEARCH("tall",N124,1)),ISNUMBER(SEARCH("hobnail",N124,1)),ISNUMBER(SEARCH("cribriform",N124,1)),ISNUMBER(SEARCH("diffuse",N124,1)),ISNUMBER(SEARCH("columnar",N124,1)),ISNUMBER(SEARCH("solid",N124,1)),AND(ISNUMBER(SEARCH("papillary",N124,1)),S124="positive"),AND(AND(ISNUMBER(J124),J124&gt;=5),M124=""),AND(AND(ISNUMBER(J124),J124&gt;=5),AND(ISNUMBER(M124),M124&gt;=1)),AND(ISNUMBER(SERACH("papillary",N124)),OR(Y124="positive",Z124="positive"), ISNUMBER(SEARCH("BRAF",AB124)))),"intermediate","low"))</f>
        <v>high</v>
      </c>
      <c r="AF124" s="29" t="str">
        <f t="shared" si="14"/>
        <v>1b</v>
      </c>
      <c r="AG124" s="29" t="str">
        <f t="shared" si="15"/>
        <v>0</v>
      </c>
      <c r="AH124" s="29" t="str">
        <f t="shared" si="23"/>
        <v>0</v>
      </c>
      <c r="AI124" s="35" t="str">
        <f t="shared" si="24"/>
        <v>I</v>
      </c>
      <c r="AJ124" s="32" t="s">
        <v>711</v>
      </c>
      <c r="AK124" s="34" t="s">
        <v>932</v>
      </c>
      <c r="AL124" s="34" t="s">
        <v>933</v>
      </c>
      <c r="AM124" s="34" t="s">
        <v>936</v>
      </c>
      <c r="AN124" s="34" t="s">
        <v>66</v>
      </c>
      <c r="AO124" s="32">
        <f t="shared" si="16"/>
        <v>1</v>
      </c>
      <c r="AP124" s="34">
        <f t="shared" si="17"/>
        <v>1</v>
      </c>
      <c r="AQ124" s="34">
        <f t="shared" si="18"/>
        <v>1</v>
      </c>
      <c r="AR124" s="34">
        <f t="shared" si="19"/>
        <v>1</v>
      </c>
      <c r="AS124" s="35">
        <f t="shared" si="20"/>
        <v>1</v>
      </c>
    </row>
    <row r="125" spans="1:45">
      <c r="A125" t="str">
        <f>'Model output'!A124</f>
        <v>TCGA-E8-A2JQ</v>
      </c>
      <c r="B125" s="26">
        <v>18</v>
      </c>
      <c r="C125" s="1" t="str">
        <f>IF(OR(ISNUMBER(SEARCH("0",'Model output'!D124)), ISNUMBER(SEARCH("1",'Model output'!D124)), ISNUMBER(SEARCH("1a",'Model output'!D124)), ISNUMBER(SEARCH("1b",'Model output'!D124)), ISNUMBER(SEARCH("2",'Model output'!D124)), ISNUMBER(SEARCH("3",'Model output'!D124)), ISNUMBER(SEARCH("4a",'Model output'!D124)), ISNUMBER(SEARCH("4b",'Model output'!D124))), IF(ISNUMBER(SEARCH("pT",'Model output'!D124)),IF(OR(ISNUMBER(SEARCH("a",'Model output'!D124)),ISNUMBER(SEARCH("b",'Model output'!D124))),MID(SUBSTITUTE('Model output'!D124," ",""),SEARCH("pT",'Model output'!D124)+2,2),MID(SUBSTITUTE('Model output'!D124," ",""),SEARCH("pT",'Model output'!D124)+2,1)),IF(ISNUMBER(SEARCH("T",'Model output'!D124)),IF(OR(ISNUMBER(SEARCH("a",'Model output'!D124)),ISNUMBER(SEARCH("b",'Model output'!D124))),MID(SUBSTITUTE('Model output'!D124," ",""),SEARCH("T",'Model output'!D124)+1,2),MID(SUBSTITUTE('Model output'!D124," ",""),SEARCH("T",'Model output'!D124)+1,1)),SUBSTITUTE('Model output'!D124," ",""))),"")</f>
        <v>3</v>
      </c>
      <c r="D125" s="1" t="str">
        <f>IF(ISNUMBER(SEARCH("lymph node",'Model output'!E124)),"1", IF(AND('Model output'!E124&lt;&gt;"",ISNUMBER('Model output'!E124),'Model output'!E124&gt;0),"1",IF(OR(ISNUMBER(SEARCH("0",'Model output'!E124)), ISNUMBER(SEARCH("1",'Model output'!E124)), ISNUMBER(SEARCH("1a",'Model output'!E124)), ISNUMBER(SEARCH("1b",'Model output'!E124)), ISNUMBER(SEARCH("X",'Model output'!E124))), IF(ISNUMBER(SEARCH("pN",'Model output'!E124)),IF(OR(ISNUMBER(SEARCH("a",'Model output'!E124)),ISNUMBER(SEARCH("b",'Model output'!E124))),MID(SUBSTITUTE('Model output'!E124," ",""),SEARCH("pN",'Model output'!E124)+2,2),MID(SUBSTITUTE('Model output'!E124," ",""),SEARCH("pN",'Model output'!E124)+2,1)),IF(ISNUMBER(SEARCH("N",'Model output'!E124)),IF(OR(ISNUMBER(SEARCH("a",'Model output'!E124)),ISNUMBER(SEARCH("b",'Model output'!E124))),MID(SUBSTITUTE('Model output'!E124," ",""),SEARCH("N",'Model output'!E124)+1,2),MID(SUBSTITUTE('Model output'!E124," ",""),SEARCH("N",'Model output'!E124)+1,1)),SUBSTITUTE('Model output'!E124," ",""))),"")))</f>
        <v>1a</v>
      </c>
      <c r="E125" s="1" t="str">
        <f>IF(OR(ISNUMBER(SEARCH("Not applicable",'Model output'!F124)), ISNUMBER(SEARCH("N/A",'Model output'!F124))),"0",IF(OR(ISNUMBER(SEARCH("0",'Model output'!F124)), ISNUMBER(SEARCH("1",'Model output'!F124)), ISNUMBER(SEARCH("X",'Model output'!F124))), IF(ISNUMBER(SEARCH("pM",'Model output'!F124)),MID(SUBSTITUTE('Model output'!F124," ",""),SEARCH("pM",'Model output'!F124)+2,1),IF(ISNUMBER(SEARCH("M",'Model output'!F124)),MID(SUBSTITUTE('Model output'!F124," ",""),SEARCH("M",'Model output'!F124)+1,1),SUBSTITUTE('Model output'!F124," ",""))),""))</f>
        <v>x</v>
      </c>
      <c r="F125" t="str">
        <f t="shared" si="21"/>
        <v>positive</v>
      </c>
      <c r="G125" t="str">
        <f>IF(OR('Model output'!G124="",AND(ISNUMBER('Model output'!J124),'Model output'!J124&lt;1)),"",IF(OR(ISNUMBER(SEARCH("lateral",'Model output'!G124)),ISNUMBER(SEARCH("cervical",'Model output'!G124)),ISNUMBER(SEARCH("jugular",'Model output'!G124)),ISNUMBER(SEARCH("left neck",'Model output'!G124)),ISNUMBER(SEARCH("left anterior neck",'Model output'!G124)),ISNUMBER(SEARCH("left posterior neck",'Model output'!G124)),ISNUMBER(SEARCH("right neck",'Model output'!G124)),ISNUMBER(SEARCH("right anterior neck",'Model output'!G124)),ISNUMBER(SEARCH("right posterior neck",'Model output'!G124)),AND(ISNUMBER(SEARCH("level",'Model output'!G124)),OR(,ISNUMBER(SEARCH("II",'Model output'!G124)),ISNUMBER(SEARCH("two",'Model output'!G124)),AND(ISNUMBER(SEARCH("2",'Model output'!G124)),NOT(ISNUMBER(SEARCH("1 of 2",'Model output'!G124)))),ISNUMBER(SEARCH("III",'Model output'!G124)),AND(ISNUMBER(SEARCH("three",'Model output'!G124)),NOT(ISNUMBER(SEARCH("#3 (three)",'Model output'!G124)))),AND(ISNUMBER(SEARCH("3",'Model output'!G124)),NOT(ISNUMBER(SEARCH("#3 (three)",'Model output'!G124)))),ISNUMBER(SEARCH("IV",'Model output'!G124)),ISNUMBER(SEARCH("four",'Model output'!G124)),ISNUMBER(SEARCH("4",'Model output'!G124)),ISNUMBER(SEARCH("V ",'Model output'!G124)),ISNUMBER(SEARCH("five",'Model output'!G124)),ISNUMBER(SEARCH("5",'Model output'!G124))))), "lateral", "central"))</f>
        <v/>
      </c>
      <c r="H125" t="str">
        <f>IF('Model output'!H124="","negative",IF(OR(ISNUMBER(SEARCH("lymph node",'Model output'!H124)),ISNUMBER(SEARCH("gland",'Model output'!H124)),ISNUMBER(SEARCH("lobe",'Model output'!H124)),ISNUMBER(SEARCH("isthmus",'Model output'!H124)),ISNUMBER(SEARCH("mediastinum",'Model output'!H124)),ISNUMBER(SEARCH("Not mentioned",'Model output'!H124)), ISNUMBER(SEARCH("Not applicable",'Model output'!H124)), ISNUMBER(SEARCH("paratracheal",'Model output'!H124)),ISNUMBER(SEARCH("fibroadipose tissue",'Model output'!H124)),ISNUMBER(SEARCH("thyroid node",'Model output'!H124)),ISNUMBER(SEARCH("skeletal muscle",'Model output'!H124)),ISNUMBER(SEARCH("right",'Model output'!H124)),ISNUMBER(SEARCH("left",'Model output'!H124)),ISNUMBER(SEARCH("Not specified",'Model output'!H124)),ISNUMBER(SEARCH("N/A",'Model output'!H124))),"negative","positive"))</f>
        <v>negative</v>
      </c>
      <c r="I125">
        <f>IF(OR('Model output'!I124="",'Model output'!I124="Not answered",'Model output'!I124="Not mentioned"),"",IF(ISNUMBER('Model output'!I124),'Model output'!I124,1))</f>
        <v>14</v>
      </c>
      <c r="J125">
        <f>IF(OR('Model output'!J124="",'Model output'!J124="Not answered",'Model output'!J124="Not mentioned"),"",IF(AND(ISNUMBER('Model output'!J124),'Model output'!J124&lt;=I125),'Model output'!J124,IF(AND(ISNUMBER('Model output'!J124), 'Model output'!J124&gt;=DATE(2024,1,1)), MIN(DAY('Model output'!J124), MONTH('Model output'!J124), YEAR('Model output'!J124)), IF(ISNUMBER(SEARCH("0/",'Model output'!J124)),0,IF(ISNUMBER(SEARCH("/",'Model output'!J124)), VALUE(LEFT('Model output'!J124, SEARCH("/",'Model output'!J124)-1)),1)))))</f>
        <v>11</v>
      </c>
      <c r="K125" t="str" cm="1">
        <f t="array" ref="K125">IF(COUNT(FIND({0,1,2,3,4,5,6,7,8,9},'Model output'!K124))&gt;0,'Model output'!K124,"")</f>
        <v/>
      </c>
      <c r="L125" s="8" t="str">
        <f t="shared" si="25"/>
        <v/>
      </c>
      <c r="M125" t="str" cm="1">
        <f t="array" ref="M125">IF(L125="","",IF(ISNUMBER(SEARCH("cm",L125)),MAX(VALUE(SUBSTITUTE(_xlfn.FILTERXML("&lt;t&gt;&lt;s&gt;"&amp;SUBSTITUTE(L125,",","&lt;/s&gt;&lt;s&gt;")&amp;"&lt;/s&gt;&lt;/t&gt;","//s"),"cm",""))),MAX(VALUE(SUBSTITUTE(_xlfn.FILTERXML("&lt;t&gt;&lt;s&gt;"&amp;SUBSTITUTE(L125,",","&lt;/s&gt;&lt;s&gt;")&amp;"&lt;/s&gt;&lt;/t&gt;","//s"),"mm","")))/10))</f>
        <v/>
      </c>
      <c r="N125" t="str">
        <f>IF('Model output'!L124="","",'Model output'!L124)</f>
        <v>Papillary</v>
      </c>
      <c r="O125" t="str">
        <f>IF('Model output'!M124="","",'Model output'!M124)</f>
        <v/>
      </c>
      <c r="P125" t="str">
        <f>IF('Model output'!N124="","",'Model output'!N124)</f>
        <v>2.1 x 1.9 cm</v>
      </c>
      <c r="Q125" t="str">
        <f t="shared" si="22"/>
        <v>2.1,1.9cm</v>
      </c>
      <c r="R125" cm="1">
        <f t="array" ref="R125">IF(Q125="","",IF(ISNUMBER(SEARCH("cm",Q125)),MAX(VALUE(SUBSTITUTE(_xlfn.FILTERXML("&lt;t&gt;&lt;s&gt;"&amp;SUBSTITUTE(Q125,",","&lt;/s&gt;&lt;s&gt;")&amp;"&lt;/s&gt;&lt;/t&gt;","//s"),"cm",""))),MAX(VALUE(SUBSTITUTE(_xlfn.FILTERXML("&lt;t&gt;&lt;s&gt;"&amp;SUBSTITUTE(Q125,",","&lt;/s&gt;&lt;s&gt;")&amp;"&lt;/s&gt;&lt;/t&gt;","//s"),"mm","")))/10))</f>
        <v>2.1</v>
      </c>
      <c r="S125" t="str">
        <f>IF(OR('Model output'!P124="",ISNUMBER(SEARCH("Not identified", 'Model output'!P124)),ISNUMBER(SEARCH("Absent",'Model output'!P124)),AND(ISNUMBER(SEARCH("No",'Model output'!P124)),NOT(ISNUMBER(SEARCH("diagnostic",'Model output'!P124)))),ISNUMBER(SEARCH("Negative",'Model output'!P124))),"negative","positive")</f>
        <v>positive</v>
      </c>
      <c r="T125" t="str">
        <f>IF('Model output'!O124="","",'Model output'!O124)</f>
        <v>Single focus</v>
      </c>
      <c r="U125" t="str">
        <f>IF('Model output'!Q124&lt;&gt;"",'Model output'!Q124,IF('Classification result'!S125="positive",IF(ISNUMBER(SEARCH("single",'Model output'!P124)),1,IF(OR(ISNUMBER(SEARCH("&lt;4",'Model output'!P124)),ISNUMBER(SEARCH("&lt; 4",'Model output'!P124)),ISNUMBER(SEARCH("less than 4",'Model output'!P124))),"&lt;4",IF(OR(ISNUMBER(SEARCH("&gt;4",'Model output'!P124)),ISNUMBER(SEARCH("&gt; 4",'Model output'!P124)),ISNUMBER(SEARCH("4 or more",'Model output'!P124))),"&gt;4",""))), ""))</f>
        <v/>
      </c>
      <c r="V125" t="str">
        <f>IF(S125="negative","",IF(OR(ISNUMBER(SEARCH("Focal",'Model output'!P124)),'Classification result'!U125&lt;4,ISNUMBER(SEARCH("Focal",'Classification result'!U125)),ISNUMBER(SEARCH("&lt;4",'Classification result'!U125)),ISNUMBER(SEARCH("&lt; 4",'Classification result'!U125))),"minimal", IF(OR(ISNUMBER(SEARCH("Extensive",'Model output'!P124)),ISNUMBER(SEARCH("Extensive",'Classification result'!U125)),ISNUMBER(SEARCH("&gt;4",'Classification result'!U125)),ISNUMBER(SEARCH("&gt; 4",'Classification result'!U125)),ISNUMBER(SEARCH("4 or more",'Classification result'!U125))),"extensive","")))</f>
        <v/>
      </c>
      <c r="W125" t="str">
        <f>IF(OR('Model output'!R124="",ISNUMBER(SEARCH("Not identified", 'Model output'!R124)),ISNUMBER(SEARCH("Absent",'Model output'!R124)),ISNUMBER(SEARCH("No",'Model output'!R124)),ISNUMBER(SEARCH("Negative",'Model output'!R124)),ISNUMBER(SEARCH("None seen",'Model output'!R124)),ISNUMBER(SEARCH("Free",'Model output'!R124)),ISNUMBER(SEARCH("Cannot be assessed",'Model output'!R124))),"negative","positive")</f>
        <v>negative</v>
      </c>
      <c r="X125" s="15" t="str">
        <f>IF('Model output'!S124="","",'Model output'!S124)</f>
        <v>Yes</v>
      </c>
      <c r="Y125" t="str">
        <f>IF(OR('Model output'!S124="",ISNUMBER(SEARCH("Absent",'Model output'!S124)),ISNUMBER(SEARCH("Not identified",'Model output'!S124)),AND(ISNUMBER(SEARCH("No",'Model output'!S124)),NOT(ISNUMBER(SEARCH("carcinoma",'Model output'!S124)))),ISNUMBER(SEARCH("confined to the thyroid",'Model output'!S124)),ISNUMBER(SEARCH("negative",'Model output'!S124))),"negative",IF(Z125="positive","gETE", "positive"))</f>
        <v>positive</v>
      </c>
      <c r="Z125" t="str">
        <f>IF(OR('Model output'!S124="",ISNUMBER(SEARCH("Absent",'Model output'!S124)),ISNUMBER(SEARCH("Not identified",'Model output'!S124)),ISNUMBER(SEARCH("No",'Model output'!S124)),ISNUMBER(SEARCH("Minimal",'Model output'!S124)),ISNUMBER(SEARCH("negative",'Model output'!S124))),"negative",IF(OR(ISNUMBER(SEARCH("extensive",X125)),ISNUMBER(SEARCH("skeletal muscle",X125)),ISNUMBER(SEARCH("larynx",X125)),ISNUMBER(SEARCH("trachea",X125)),ISNUMBER(SEARCH("esophagus",X125)),ISNUMBER(SEARCH("recurrent laryngeal nerve",X125))),"positive","negative"))</f>
        <v>negative</v>
      </c>
      <c r="AA125" t="str">
        <f>IF('Model output'!T124="","",IF('Model output'!T124="Not mentioned", "No", "Yes"))</f>
        <v/>
      </c>
      <c r="AB125" t="str">
        <f>IF(AA125&lt;&gt;"Yes","",IF(OR('Model output'!U124="",ISNUMBER(SEARCH("Not identified",'Model output'!U124))),"",'Model output'!U124))</f>
        <v/>
      </c>
      <c r="AC125" s="1" t="str">
        <f>IF(OR('Model output'!V124="", 'Model output'!V124="No", AND(ISERROR(SEARCH("Positive",'Model output'!V124)), ISNUMBER(SEARCH("Negative",'Model output'!V124))), AND(ISNUMBER(SEARCH("Uninvolved",'Model output'!V124)),NOT(ISNUMBER(SEARCH("margins involved",'Model output'!V124)))), ISNUMBER(SEARCH("not involved",'Model output'!V124)), ISNUMBER(SEARCH("None",'Model output'!V124)), ISNUMBER(SEARCH("Free",'Model output'!V124)), ISNUMBER(SEARCH("1 mm",'Model output'!V124)), ISNUMBER(SEARCH("0.1 CM",'Model output'!V124)), ISNUMBER(SEARCH("less than 0.2 mm",'Model output'!V124)), ISNUMBER(SEARCH("less than 0.5 mm",'Model output'!V124)), ISNUMBER(SEARCH("less than 1.0 mm",'Model output'!V124)), ISNUMBER(SEARCH("noted very close",'Model output'!V124)), ISNUMBER(SEARCH("abut",'Model output'!V124)), ISNUMBER(SEARCH("not mentioned",'Model output'!V124)), ISNUMBER(SEARCH("Cannot be assessed",'Model output'!V124)), ISNUMBER(SEARCH("Lymphocyte invasion - present",'Model output'!V124)), ISNUMBER(SEARCH("capsule",'Model output'!V124))), "negative", "positive")</f>
        <v>negative</v>
      </c>
      <c r="AE125" s="28" t="str" cm="1">
        <f t="array" aca="1" ref="AE125" ca="1">IF(OR(AC125="positive",Z125="positive",AND(OR(ISNUMBER(SEARCH("Follicular carcinoma",N125)),ISNUMBER(SEARCH("Follicular thyroid carcinoma",N125))),V125="extensive"),AND(AND(ISNUMBER(J125),J125&gt;0),AND(ISNUMBER(M125),M125&gt;3)),OR(H125="positive",AH125=1)),"high",IF(OR(ISNUMBER(SEARCH("lateral",G125,1)),ISNUMBER(SEARCH("positive",Y125,1)),ISNUMBER(SEARCH("tall",O125,1)),ISNUMBER(SEARCH("hobnail",O125,1)),ISNUMBER(SEARCH("cribriform",O125,1)),ISNUMBER(SEARCH("diffuse",O125,1)),ISNUMBER(SEARCH("columnar",O125,1)),ISNUMBER(SEARCH("solid",O125,1)),ISNUMBER(SEARCH("tall",N125,1)),ISNUMBER(SEARCH("hobnail",N125,1)),ISNUMBER(SEARCH("cribriform",N125,1)),ISNUMBER(SEARCH("diffuse",N125,1)),ISNUMBER(SEARCH("columnar",N125,1)),ISNUMBER(SEARCH("solid",N125,1)),AND(ISNUMBER(SEARCH("papillary",N125,1)),S125="positive"),AND(AND(ISNUMBER(J125),J125&gt;=5),M125=""),AND(AND(ISNUMBER(J125),J125&gt;=5),AND(ISNUMBER(M125),M125&gt;=1)),AND(ISNUMBER(SERACH("papillary",N125)),OR(Y125="positive",Z125="positive"), ISNUMBER(SEARCH("BRAF",AB125)))),"intermediate","low"))</f>
        <v>intermediate</v>
      </c>
      <c r="AF125" s="29" t="str">
        <f t="shared" si="14"/>
        <v>2</v>
      </c>
      <c r="AG125" s="29" t="str">
        <f t="shared" si="15"/>
        <v>1a</v>
      </c>
      <c r="AH125" s="29" t="str">
        <f t="shared" si="23"/>
        <v>0</v>
      </c>
      <c r="AI125" s="35" t="str">
        <f t="shared" si="24"/>
        <v>I</v>
      </c>
      <c r="AJ125" s="32" t="s">
        <v>714</v>
      </c>
      <c r="AK125" s="34" t="s">
        <v>935</v>
      </c>
      <c r="AL125" s="34" t="s">
        <v>617</v>
      </c>
      <c r="AM125" s="34" t="s">
        <v>936</v>
      </c>
      <c r="AN125" s="34" t="s">
        <v>66</v>
      </c>
      <c r="AO125" s="32">
        <f t="shared" ca="1" si="16"/>
        <v>1</v>
      </c>
      <c r="AP125" s="34">
        <f t="shared" si="17"/>
        <v>1</v>
      </c>
      <c r="AQ125" s="34">
        <f t="shared" si="18"/>
        <v>1</v>
      </c>
      <c r="AR125" s="34">
        <f t="shared" si="19"/>
        <v>1</v>
      </c>
      <c r="AS125" s="35">
        <f t="shared" si="20"/>
        <v>1</v>
      </c>
    </row>
    <row r="126" spans="1:45">
      <c r="A126" t="str">
        <f>'Model output'!A125</f>
        <v>TCGA-E8-A413</v>
      </c>
      <c r="B126" s="26">
        <v>38</v>
      </c>
      <c r="C126" s="1" t="str">
        <f>IF(OR(ISNUMBER(SEARCH("0",'Model output'!D125)), ISNUMBER(SEARCH("1",'Model output'!D125)), ISNUMBER(SEARCH("1a",'Model output'!D125)), ISNUMBER(SEARCH("1b",'Model output'!D125)), ISNUMBER(SEARCH("2",'Model output'!D125)), ISNUMBER(SEARCH("3",'Model output'!D125)), ISNUMBER(SEARCH("4a",'Model output'!D125)), ISNUMBER(SEARCH("4b",'Model output'!D125))), IF(ISNUMBER(SEARCH("pT",'Model output'!D125)),IF(OR(ISNUMBER(SEARCH("a",'Model output'!D125)),ISNUMBER(SEARCH("b",'Model output'!D125))),MID(SUBSTITUTE('Model output'!D125," ",""),SEARCH("pT",'Model output'!D125)+2,2),MID(SUBSTITUTE('Model output'!D125," ",""),SEARCH("pT",'Model output'!D125)+2,1)),IF(ISNUMBER(SEARCH("T",'Model output'!D125)),IF(OR(ISNUMBER(SEARCH("a",'Model output'!D125)),ISNUMBER(SEARCH("b",'Model output'!D125))),MID(SUBSTITUTE('Model output'!D125," ",""),SEARCH("T",'Model output'!D125)+1,2),MID(SUBSTITUTE('Model output'!D125," ",""),SEARCH("T",'Model output'!D125)+1,1)),SUBSTITUTE('Model output'!D125," ",""))),"")</f>
        <v>1</v>
      </c>
      <c r="D126" s="1" t="str">
        <f>IF(ISNUMBER(SEARCH("lymph node",'Model output'!E125)),"1", IF(AND('Model output'!E125&lt;&gt;"",ISNUMBER('Model output'!E125),'Model output'!E125&gt;0),"1",IF(OR(ISNUMBER(SEARCH("0",'Model output'!E125)), ISNUMBER(SEARCH("1",'Model output'!E125)), ISNUMBER(SEARCH("1a",'Model output'!E125)), ISNUMBER(SEARCH("1b",'Model output'!E125)), ISNUMBER(SEARCH("X",'Model output'!E125))), IF(ISNUMBER(SEARCH("pN",'Model output'!E125)),IF(OR(ISNUMBER(SEARCH("a",'Model output'!E125)),ISNUMBER(SEARCH("b",'Model output'!E125))),MID(SUBSTITUTE('Model output'!E125," ",""),SEARCH("pN",'Model output'!E125)+2,2),MID(SUBSTITUTE('Model output'!E125," ",""),SEARCH("pN",'Model output'!E125)+2,1)),IF(ISNUMBER(SEARCH("N",'Model output'!E125)),IF(OR(ISNUMBER(SEARCH("a",'Model output'!E125)),ISNUMBER(SEARCH("b",'Model output'!E125))),MID(SUBSTITUTE('Model output'!E125," ",""),SEARCH("N",'Model output'!E125)+1,2),MID(SUBSTITUTE('Model output'!E125," ",""),SEARCH("N",'Model output'!E125)+1,1)),SUBSTITUTE('Model output'!E125," ",""))),"")))</f>
        <v>X</v>
      </c>
      <c r="E126" s="1" t="str">
        <f>IF(OR(ISNUMBER(SEARCH("Not applicable",'Model output'!F125)), ISNUMBER(SEARCH("N/A",'Model output'!F125))),"0",IF(OR(ISNUMBER(SEARCH("0",'Model output'!F125)), ISNUMBER(SEARCH("1",'Model output'!F125)), ISNUMBER(SEARCH("X",'Model output'!F125))), IF(ISNUMBER(SEARCH("pM",'Model output'!F125)),MID(SUBSTITUTE('Model output'!F125," ",""),SEARCH("pM",'Model output'!F125)+2,1),IF(ISNUMBER(SEARCH("M",'Model output'!F125)),MID(SUBSTITUTE('Model output'!F125," ",""),SEARCH("M",'Model output'!F125)+1,1),SUBSTITUTE('Model output'!F125," ",""))),""))</f>
        <v>X</v>
      </c>
      <c r="F126" t="str">
        <f t="shared" si="21"/>
        <v>negative</v>
      </c>
      <c r="G126" t="str">
        <f>IF(OR('Model output'!G125="",AND(ISNUMBER('Model output'!J125),'Model output'!J125&lt;1)),"",IF(OR(ISNUMBER(SEARCH("lateral",'Model output'!G125)),ISNUMBER(SEARCH("cervical",'Model output'!G125)),ISNUMBER(SEARCH("jugular",'Model output'!G125)),ISNUMBER(SEARCH("left neck",'Model output'!G125)),ISNUMBER(SEARCH("left anterior neck",'Model output'!G125)),ISNUMBER(SEARCH("left posterior neck",'Model output'!G125)),ISNUMBER(SEARCH("right neck",'Model output'!G125)),ISNUMBER(SEARCH("right anterior neck",'Model output'!G125)),ISNUMBER(SEARCH("right posterior neck",'Model output'!G125)),AND(ISNUMBER(SEARCH("level",'Model output'!G125)),OR(,ISNUMBER(SEARCH("II",'Model output'!G125)),ISNUMBER(SEARCH("two",'Model output'!G125)),AND(ISNUMBER(SEARCH("2",'Model output'!G125)),NOT(ISNUMBER(SEARCH("1 of 2",'Model output'!G125)))),ISNUMBER(SEARCH("III",'Model output'!G125)),AND(ISNUMBER(SEARCH("three",'Model output'!G125)),NOT(ISNUMBER(SEARCH("#3 (three)",'Model output'!G125)))),AND(ISNUMBER(SEARCH("3",'Model output'!G125)),NOT(ISNUMBER(SEARCH("#3 (three)",'Model output'!G125)))),ISNUMBER(SEARCH("IV",'Model output'!G125)),ISNUMBER(SEARCH("four",'Model output'!G125)),ISNUMBER(SEARCH("4",'Model output'!G125)),ISNUMBER(SEARCH("V ",'Model output'!G125)),ISNUMBER(SEARCH("five",'Model output'!G125)),ISNUMBER(SEARCH("5",'Model output'!G125))))), "lateral", "central"))</f>
        <v/>
      </c>
      <c r="H126" t="str">
        <f>IF('Model output'!H125="","negative",IF(OR(ISNUMBER(SEARCH("lymph node",'Model output'!H125)),ISNUMBER(SEARCH("gland",'Model output'!H125)),ISNUMBER(SEARCH("lobe",'Model output'!H125)),ISNUMBER(SEARCH("isthmus",'Model output'!H125)),ISNUMBER(SEARCH("mediastinum",'Model output'!H125)),ISNUMBER(SEARCH("Not mentioned",'Model output'!H125)), ISNUMBER(SEARCH("Not applicable",'Model output'!H125)), ISNUMBER(SEARCH("paratracheal",'Model output'!H125)),ISNUMBER(SEARCH("fibroadipose tissue",'Model output'!H125)),ISNUMBER(SEARCH("thyroid node",'Model output'!H125)),ISNUMBER(SEARCH("skeletal muscle",'Model output'!H125)),ISNUMBER(SEARCH("right",'Model output'!H125)),ISNUMBER(SEARCH("left",'Model output'!H125)),ISNUMBER(SEARCH("Not specified",'Model output'!H125)),ISNUMBER(SEARCH("N/A",'Model output'!H125))),"negative","positive"))</f>
        <v>negative</v>
      </c>
      <c r="I126" t="str">
        <f>IF(OR('Model output'!I125="",'Model output'!I125="Not answered",'Model output'!I125="Not mentioned"),"",IF(ISNUMBER('Model output'!I125),'Model output'!I125,1))</f>
        <v/>
      </c>
      <c r="J126" t="str">
        <f>IF(OR('Model output'!J125="",'Model output'!J125="Not answered",'Model output'!J125="Not mentioned"),"",IF(AND(ISNUMBER('Model output'!J125),'Model output'!J125&lt;=I126),'Model output'!J125,IF(AND(ISNUMBER('Model output'!J125), 'Model output'!J125&gt;=DATE(2024,1,1)), MIN(DAY('Model output'!J125), MONTH('Model output'!J125), YEAR('Model output'!J125)), IF(ISNUMBER(SEARCH("0/",'Model output'!J125)),0,IF(ISNUMBER(SEARCH("/",'Model output'!J125)), VALUE(LEFT('Model output'!J125, SEARCH("/",'Model output'!J125)-1)),1)))))</f>
        <v/>
      </c>
      <c r="K126" t="str" cm="1">
        <f t="array" ref="K126">IF(COUNT(FIND({0,1,2,3,4,5,6,7,8,9},'Model output'!K125))&gt;0,'Model output'!K125,"")</f>
        <v/>
      </c>
      <c r="L126" s="8" t="str">
        <f t="shared" si="25"/>
        <v/>
      </c>
      <c r="M126" t="str" cm="1">
        <f t="array" ref="M126">IF(L126="","",IF(ISNUMBER(SEARCH("cm",L126)),MAX(VALUE(SUBSTITUTE(_xlfn.FILTERXML("&lt;t&gt;&lt;s&gt;"&amp;SUBSTITUTE(L126,",","&lt;/s&gt;&lt;s&gt;")&amp;"&lt;/s&gt;&lt;/t&gt;","//s"),"cm",""))),MAX(VALUE(SUBSTITUTE(_xlfn.FILTERXML("&lt;t&gt;&lt;s&gt;"&amp;SUBSTITUTE(L126,",","&lt;/s&gt;&lt;s&gt;")&amp;"&lt;/s&gt;&lt;/t&gt;","//s"),"mm","")))/10))</f>
        <v/>
      </c>
      <c r="N126" t="str">
        <f>IF('Model output'!L125="","",'Model output'!L125)</f>
        <v>Papillary</v>
      </c>
      <c r="O126" t="str">
        <f>IF('Model output'!M125="","",'Model output'!M125)</f>
        <v/>
      </c>
      <c r="P126" t="str">
        <f>IF('Model output'!N125="","",'Model output'!N125)</f>
        <v>1.5 cm</v>
      </c>
      <c r="Q126" t="str">
        <f t="shared" si="22"/>
        <v>1.5cm</v>
      </c>
      <c r="R126" cm="1">
        <f t="array" ref="R126">IF(Q126="","",IF(ISNUMBER(SEARCH("cm",Q126)),MAX(VALUE(SUBSTITUTE(_xlfn.FILTERXML("&lt;t&gt;&lt;s&gt;"&amp;SUBSTITUTE(Q126,",","&lt;/s&gt;&lt;s&gt;")&amp;"&lt;/s&gt;&lt;/t&gt;","//s"),"cm",""))),MAX(VALUE(SUBSTITUTE(_xlfn.FILTERXML("&lt;t&gt;&lt;s&gt;"&amp;SUBSTITUTE(Q126,",","&lt;/s&gt;&lt;s&gt;")&amp;"&lt;/s&gt;&lt;/t&gt;","//s"),"mm","")))/10))</f>
        <v>1.5</v>
      </c>
      <c r="S126" t="str">
        <f>IF(OR('Model output'!P125="",ISNUMBER(SEARCH("Not identified", 'Model output'!P125)),ISNUMBER(SEARCH("Absent",'Model output'!P125)),AND(ISNUMBER(SEARCH("No",'Model output'!P125)),NOT(ISNUMBER(SEARCH("diagnostic",'Model output'!P125)))),ISNUMBER(SEARCH("Negative",'Model output'!P125))),"negative","positive")</f>
        <v>positive</v>
      </c>
      <c r="T126">
        <f>IF('Model output'!O125="","",'Model output'!O125)</f>
        <v>1</v>
      </c>
      <c r="U126" t="str">
        <f>IF('Model output'!Q125&lt;&gt;"",'Model output'!Q125,IF('Classification result'!S126="positive",IF(ISNUMBER(SEARCH("single",'Model output'!P125)),1,IF(OR(ISNUMBER(SEARCH("&lt;4",'Model output'!P125)),ISNUMBER(SEARCH("&lt; 4",'Model output'!P125)),ISNUMBER(SEARCH("less than 4",'Model output'!P125))),"&lt;4",IF(OR(ISNUMBER(SEARCH("&gt;4",'Model output'!P125)),ISNUMBER(SEARCH("&gt; 4",'Model output'!P125)),ISNUMBER(SEARCH("4 or more",'Model output'!P125))),"&gt;4",""))), ""))</f>
        <v/>
      </c>
      <c r="V126" t="str">
        <f>IF(S126="negative","",IF(OR(ISNUMBER(SEARCH("Focal",'Model output'!P125)),'Classification result'!U126&lt;4,ISNUMBER(SEARCH("Focal",'Classification result'!U126)),ISNUMBER(SEARCH("&lt;4",'Classification result'!U126)),ISNUMBER(SEARCH("&lt; 4",'Classification result'!U126))),"minimal", IF(OR(ISNUMBER(SEARCH("Extensive",'Model output'!P125)),ISNUMBER(SEARCH("Extensive",'Classification result'!U126)),ISNUMBER(SEARCH("&gt;4",'Classification result'!U126)),ISNUMBER(SEARCH("&gt; 4",'Classification result'!U126)),ISNUMBER(SEARCH("4 or more",'Classification result'!U126))),"extensive","")))</f>
        <v/>
      </c>
      <c r="W126" t="str">
        <f>IF(OR('Model output'!R125="",ISNUMBER(SEARCH("Not identified", 'Model output'!R125)),ISNUMBER(SEARCH("Absent",'Model output'!R125)),ISNUMBER(SEARCH("No",'Model output'!R125)),ISNUMBER(SEARCH("Negative",'Model output'!R125)),ISNUMBER(SEARCH("None seen",'Model output'!R125)),ISNUMBER(SEARCH("Free",'Model output'!R125)),ISNUMBER(SEARCH("Cannot be assessed",'Model output'!R125))),"negative","positive")</f>
        <v>positive</v>
      </c>
      <c r="X126" s="15" t="str">
        <f>IF('Model output'!S125="","",'Model output'!S125)</f>
        <v>No</v>
      </c>
      <c r="Y126" t="str">
        <f>IF(OR('Model output'!S125="",ISNUMBER(SEARCH("Absent",'Model output'!S125)),ISNUMBER(SEARCH("Not identified",'Model output'!S125)),AND(ISNUMBER(SEARCH("No",'Model output'!S125)),NOT(ISNUMBER(SEARCH("carcinoma",'Model output'!S125)))),ISNUMBER(SEARCH("confined to the thyroid",'Model output'!S125)),ISNUMBER(SEARCH("negative",'Model output'!S125))),"negative",IF(Z126="positive","gETE", "positive"))</f>
        <v>negative</v>
      </c>
      <c r="Z126" t="str">
        <f>IF(OR('Model output'!S125="",ISNUMBER(SEARCH("Absent",'Model output'!S125)),ISNUMBER(SEARCH("Not identified",'Model output'!S125)),ISNUMBER(SEARCH("No",'Model output'!S125)),ISNUMBER(SEARCH("Minimal",'Model output'!S125)),ISNUMBER(SEARCH("negative",'Model output'!S125))),"negative",IF(OR(ISNUMBER(SEARCH("extensive",X126)),ISNUMBER(SEARCH("skeletal muscle",X126)),ISNUMBER(SEARCH("larynx",X126)),ISNUMBER(SEARCH("trachea",X126)),ISNUMBER(SEARCH("esophagus",X126)),ISNUMBER(SEARCH("recurrent laryngeal nerve",X126))),"positive","negative"))</f>
        <v>negative</v>
      </c>
      <c r="AA126" t="str">
        <f>IF('Model output'!T125="","",IF('Model output'!T125="Not mentioned", "No", "Yes"))</f>
        <v/>
      </c>
      <c r="AB126" t="str">
        <f>IF(AA126&lt;&gt;"Yes","",IF(OR('Model output'!U125="",ISNUMBER(SEARCH("Not identified",'Model output'!U125))),"",'Model output'!U125))</f>
        <v/>
      </c>
      <c r="AC126" s="1" t="str">
        <f>IF(OR('Model output'!V125="", 'Model output'!V125="No", AND(ISERROR(SEARCH("Positive",'Model output'!V125)), ISNUMBER(SEARCH("Negative",'Model output'!V125))), AND(ISNUMBER(SEARCH("Uninvolved",'Model output'!V125)),NOT(ISNUMBER(SEARCH("margins involved",'Model output'!V125)))), ISNUMBER(SEARCH("not involved",'Model output'!V125)), ISNUMBER(SEARCH("None",'Model output'!V125)), ISNUMBER(SEARCH("Free",'Model output'!V125)), ISNUMBER(SEARCH("1 mm",'Model output'!V125)), ISNUMBER(SEARCH("0.1 CM",'Model output'!V125)), ISNUMBER(SEARCH("less than 0.2 mm",'Model output'!V125)), ISNUMBER(SEARCH("less than 0.5 mm",'Model output'!V125)), ISNUMBER(SEARCH("less than 1.0 mm",'Model output'!V125)), ISNUMBER(SEARCH("noted very close",'Model output'!V125)), ISNUMBER(SEARCH("abut",'Model output'!V125)), ISNUMBER(SEARCH("not mentioned",'Model output'!V125)), ISNUMBER(SEARCH("Cannot be assessed",'Model output'!V125)), ISNUMBER(SEARCH("Lymphocyte invasion - present",'Model output'!V125)), ISNUMBER(SEARCH("capsule",'Model output'!V125))), "negative", "positive")</f>
        <v>negative</v>
      </c>
      <c r="AE126" s="28" t="str" cm="1">
        <f t="array" aca="1" ref="AE126" ca="1">IF(OR(AC126="positive",Z126="positive",AND(OR(ISNUMBER(SEARCH("Follicular carcinoma",N126)),ISNUMBER(SEARCH("Follicular thyroid carcinoma",N126))),V126="extensive"),AND(AND(ISNUMBER(J126),J126&gt;0),AND(ISNUMBER(M126),M126&gt;3)),OR(H126="positive",AH126=1)),"high",IF(OR(ISNUMBER(SEARCH("lateral",G126,1)),ISNUMBER(SEARCH("positive",Y126,1)),ISNUMBER(SEARCH("tall",O126,1)),ISNUMBER(SEARCH("hobnail",O126,1)),ISNUMBER(SEARCH("cribriform",O126,1)),ISNUMBER(SEARCH("diffuse",O126,1)),ISNUMBER(SEARCH("columnar",O126,1)),ISNUMBER(SEARCH("solid",O126,1)),ISNUMBER(SEARCH("tall",N126,1)),ISNUMBER(SEARCH("hobnail",N126,1)),ISNUMBER(SEARCH("cribriform",N126,1)),ISNUMBER(SEARCH("diffuse",N126,1)),ISNUMBER(SEARCH("columnar",N126,1)),ISNUMBER(SEARCH("solid",N126,1)),AND(ISNUMBER(SEARCH("papillary",N126,1)),S126="positive"),AND(AND(ISNUMBER(J126),J126&gt;=5),M126=""),AND(AND(ISNUMBER(J126),J126&gt;=5),AND(ISNUMBER(M126),M126&gt;=1)),AND(ISNUMBER(SERACH("papillary",N126)),OR(Y126="positive",Z126="positive"), ISNUMBER(SEARCH("BRAF",AB126)))),"intermediate","low"))</f>
        <v>intermediate</v>
      </c>
      <c r="AF126" s="29" t="str">
        <f t="shared" si="14"/>
        <v>1b</v>
      </c>
      <c r="AG126" s="29" t="str">
        <f t="shared" si="15"/>
        <v>0</v>
      </c>
      <c r="AH126" s="29" t="str">
        <f t="shared" si="23"/>
        <v>0</v>
      </c>
      <c r="AI126" s="35" t="str">
        <f t="shared" si="24"/>
        <v>I</v>
      </c>
      <c r="AJ126" s="32" t="s">
        <v>714</v>
      </c>
      <c r="AK126" s="34" t="s">
        <v>932</v>
      </c>
      <c r="AL126" s="34" t="s">
        <v>936</v>
      </c>
      <c r="AM126" s="34" t="s">
        <v>936</v>
      </c>
      <c r="AN126" s="34" t="s">
        <v>66</v>
      </c>
      <c r="AO126" s="32">
        <f t="shared" ca="1" si="16"/>
        <v>1</v>
      </c>
      <c r="AP126" s="34">
        <f t="shared" si="17"/>
        <v>1</v>
      </c>
      <c r="AQ126" s="34">
        <f t="shared" si="18"/>
        <v>1</v>
      </c>
      <c r="AR126" s="34">
        <f t="shared" si="19"/>
        <v>1</v>
      </c>
      <c r="AS126" s="35">
        <f t="shared" si="20"/>
        <v>1</v>
      </c>
    </row>
    <row r="127" spans="1:45">
      <c r="A127" t="str">
        <f>'Model output'!A126</f>
        <v>TCGA-E8-A414</v>
      </c>
      <c r="B127" s="26">
        <v>45</v>
      </c>
      <c r="C127" s="1" t="str">
        <f>IF(OR(ISNUMBER(SEARCH("0",'Model output'!D126)), ISNUMBER(SEARCH("1",'Model output'!D126)), ISNUMBER(SEARCH("1a",'Model output'!D126)), ISNUMBER(SEARCH("1b",'Model output'!D126)), ISNUMBER(SEARCH("2",'Model output'!D126)), ISNUMBER(SEARCH("3",'Model output'!D126)), ISNUMBER(SEARCH("4a",'Model output'!D126)), ISNUMBER(SEARCH("4b",'Model output'!D126))), IF(ISNUMBER(SEARCH("pT",'Model output'!D126)),IF(OR(ISNUMBER(SEARCH("a",'Model output'!D126)),ISNUMBER(SEARCH("b",'Model output'!D126))),MID(SUBSTITUTE('Model output'!D126," ",""),SEARCH("pT",'Model output'!D126)+2,2),MID(SUBSTITUTE('Model output'!D126," ",""),SEARCH("pT",'Model output'!D126)+2,1)),IF(ISNUMBER(SEARCH("T",'Model output'!D126)),IF(OR(ISNUMBER(SEARCH("a",'Model output'!D126)),ISNUMBER(SEARCH("b",'Model output'!D126))),MID(SUBSTITUTE('Model output'!D126," ",""),SEARCH("T",'Model output'!D126)+1,2),MID(SUBSTITUTE('Model output'!D126," ",""),SEARCH("T",'Model output'!D126)+1,1)),SUBSTITUTE('Model output'!D126," ",""))),"")</f>
        <v/>
      </c>
      <c r="D127" s="1" t="str">
        <f>IF(ISNUMBER(SEARCH("lymph node",'Model output'!E126)),"1", IF(AND('Model output'!E126&lt;&gt;"",ISNUMBER('Model output'!E126),'Model output'!E126&gt;0),"1",IF(OR(ISNUMBER(SEARCH("0",'Model output'!E126)), ISNUMBER(SEARCH("1",'Model output'!E126)), ISNUMBER(SEARCH("1a",'Model output'!E126)), ISNUMBER(SEARCH("1b",'Model output'!E126)), ISNUMBER(SEARCH("X",'Model output'!E126))), IF(ISNUMBER(SEARCH("pN",'Model output'!E126)),IF(OR(ISNUMBER(SEARCH("a",'Model output'!E126)),ISNUMBER(SEARCH("b",'Model output'!E126))),MID(SUBSTITUTE('Model output'!E126," ",""),SEARCH("pN",'Model output'!E126)+2,2),MID(SUBSTITUTE('Model output'!E126," ",""),SEARCH("pN",'Model output'!E126)+2,1)),IF(ISNUMBER(SEARCH("N",'Model output'!E126)),IF(OR(ISNUMBER(SEARCH("a",'Model output'!E126)),ISNUMBER(SEARCH("b",'Model output'!E126))),MID(SUBSTITUTE('Model output'!E126," ",""),SEARCH("N",'Model output'!E126)+1,2),MID(SUBSTITUTE('Model output'!E126," ",""),SEARCH("N",'Model output'!E126)+1,1)),SUBSTITUTE('Model output'!E126," ",""))),"")))</f>
        <v/>
      </c>
      <c r="E127" s="1" t="str">
        <f>IF(OR(ISNUMBER(SEARCH("Not applicable",'Model output'!F126)), ISNUMBER(SEARCH("N/A",'Model output'!F126))),"0",IF(OR(ISNUMBER(SEARCH("0",'Model output'!F126)), ISNUMBER(SEARCH("1",'Model output'!F126)), ISNUMBER(SEARCH("X",'Model output'!F126))), IF(ISNUMBER(SEARCH("pM",'Model output'!F126)),MID(SUBSTITUTE('Model output'!F126," ",""),SEARCH("pM",'Model output'!F126)+2,1),IF(ISNUMBER(SEARCH("M",'Model output'!F126)),MID(SUBSTITUTE('Model output'!F126," ",""),SEARCH("M",'Model output'!F126)+1,1),SUBSTITUTE('Model output'!F126," ",""))),""))</f>
        <v/>
      </c>
      <c r="F127" t="str">
        <f t="shared" si="21"/>
        <v>negative</v>
      </c>
      <c r="G127" t="str">
        <f>IF(OR('Model output'!G126="",AND(ISNUMBER('Model output'!J126),'Model output'!J126&lt;1)),"",IF(OR(ISNUMBER(SEARCH("lateral",'Model output'!G126)),ISNUMBER(SEARCH("cervical",'Model output'!G126)),ISNUMBER(SEARCH("jugular",'Model output'!G126)),ISNUMBER(SEARCH("left neck",'Model output'!G126)),ISNUMBER(SEARCH("left anterior neck",'Model output'!G126)),ISNUMBER(SEARCH("left posterior neck",'Model output'!G126)),ISNUMBER(SEARCH("right neck",'Model output'!G126)),ISNUMBER(SEARCH("right anterior neck",'Model output'!G126)),ISNUMBER(SEARCH("right posterior neck",'Model output'!G126)),AND(ISNUMBER(SEARCH("level",'Model output'!G126)),OR(,ISNUMBER(SEARCH("II",'Model output'!G126)),ISNUMBER(SEARCH("two",'Model output'!G126)),AND(ISNUMBER(SEARCH("2",'Model output'!G126)),NOT(ISNUMBER(SEARCH("1 of 2",'Model output'!G126)))),ISNUMBER(SEARCH("III",'Model output'!G126)),AND(ISNUMBER(SEARCH("three",'Model output'!G126)),NOT(ISNUMBER(SEARCH("#3 (three)",'Model output'!G126)))),AND(ISNUMBER(SEARCH("3",'Model output'!G126)),NOT(ISNUMBER(SEARCH("#3 (three)",'Model output'!G126)))),ISNUMBER(SEARCH("IV",'Model output'!G126)),ISNUMBER(SEARCH("four",'Model output'!G126)),ISNUMBER(SEARCH("4",'Model output'!G126)),ISNUMBER(SEARCH("V ",'Model output'!G126)),ISNUMBER(SEARCH("five",'Model output'!G126)),ISNUMBER(SEARCH("5",'Model output'!G126))))), "lateral", "central"))</f>
        <v/>
      </c>
      <c r="H127" t="str">
        <f>IF('Model output'!H126="","negative",IF(OR(ISNUMBER(SEARCH("lymph node",'Model output'!H126)),ISNUMBER(SEARCH("gland",'Model output'!H126)),ISNUMBER(SEARCH("lobe",'Model output'!H126)),ISNUMBER(SEARCH("isthmus",'Model output'!H126)),ISNUMBER(SEARCH("mediastinum",'Model output'!H126)),ISNUMBER(SEARCH("Not mentioned",'Model output'!H126)), ISNUMBER(SEARCH("Not applicable",'Model output'!H126)), ISNUMBER(SEARCH("paratracheal",'Model output'!H126)),ISNUMBER(SEARCH("fibroadipose tissue",'Model output'!H126)),ISNUMBER(SEARCH("thyroid node",'Model output'!H126)),ISNUMBER(SEARCH("skeletal muscle",'Model output'!H126)),ISNUMBER(SEARCH("right",'Model output'!H126)),ISNUMBER(SEARCH("left",'Model output'!H126)),ISNUMBER(SEARCH("Not specified",'Model output'!H126)),ISNUMBER(SEARCH("N/A",'Model output'!H126))),"negative","positive"))</f>
        <v>negative</v>
      </c>
      <c r="I127" t="str">
        <f>IF(OR('Model output'!I126="",'Model output'!I126="Not answered",'Model output'!I126="Not mentioned"),"",IF(ISNUMBER('Model output'!I126),'Model output'!I126,1))</f>
        <v/>
      </c>
      <c r="J127" t="str">
        <f>IF(OR('Model output'!J126="",'Model output'!J126="Not answered",'Model output'!J126="Not mentioned"),"",IF(AND(ISNUMBER('Model output'!J126),'Model output'!J126&lt;=I127),'Model output'!J126,IF(AND(ISNUMBER('Model output'!J126), 'Model output'!J126&gt;=DATE(2024,1,1)), MIN(DAY('Model output'!J126), MONTH('Model output'!J126), YEAR('Model output'!J126)), IF(ISNUMBER(SEARCH("0/",'Model output'!J126)),0,IF(ISNUMBER(SEARCH("/",'Model output'!J126)), VALUE(LEFT('Model output'!J126, SEARCH("/",'Model output'!J126)-1)),1)))))</f>
        <v/>
      </c>
      <c r="K127" t="str" cm="1">
        <f t="array" ref="K127">IF(COUNT(FIND({0,1,2,3,4,5,6,7,8,9},'Model output'!K126))&gt;0,'Model output'!K126,"")</f>
        <v/>
      </c>
      <c r="L127" s="8" t="str">
        <f t="shared" si="25"/>
        <v/>
      </c>
      <c r="M127" t="str" cm="1">
        <f t="array" ref="M127">IF(L127="","",IF(ISNUMBER(SEARCH("cm",L127)),MAX(VALUE(SUBSTITUTE(_xlfn.FILTERXML("&lt;t&gt;&lt;s&gt;"&amp;SUBSTITUTE(L127,",","&lt;/s&gt;&lt;s&gt;")&amp;"&lt;/s&gt;&lt;/t&gt;","//s"),"cm",""))),MAX(VALUE(SUBSTITUTE(_xlfn.FILTERXML("&lt;t&gt;&lt;s&gt;"&amp;SUBSTITUTE(L127,",","&lt;/s&gt;&lt;s&gt;")&amp;"&lt;/s&gt;&lt;/t&gt;","//s"),"mm","")))/10))</f>
        <v/>
      </c>
      <c r="N127" t="str">
        <f>IF('Model output'!L126="","",'Model output'!L126)</f>
        <v>Papillary</v>
      </c>
      <c r="O127" t="str">
        <f>IF('Model output'!M126="","",'Model output'!M126)</f>
        <v/>
      </c>
      <c r="P127" t="str">
        <f>IF('Model output'!N126="","",'Model output'!N126)</f>
        <v>5x3x3 cm</v>
      </c>
      <c r="Q127" t="str">
        <f t="shared" si="22"/>
        <v>5,3,3cm</v>
      </c>
      <c r="R127" cm="1">
        <f t="array" ref="R127">IF(Q127="","",IF(ISNUMBER(SEARCH("cm",Q127)),MAX(VALUE(SUBSTITUTE(_xlfn.FILTERXML("&lt;t&gt;&lt;s&gt;"&amp;SUBSTITUTE(Q127,",","&lt;/s&gt;&lt;s&gt;")&amp;"&lt;/s&gt;&lt;/t&gt;","//s"),"cm",""))),MAX(VALUE(SUBSTITUTE(_xlfn.FILTERXML("&lt;t&gt;&lt;s&gt;"&amp;SUBSTITUTE(Q127,",","&lt;/s&gt;&lt;s&gt;")&amp;"&lt;/s&gt;&lt;/t&gt;","//s"),"mm","")))/10))</f>
        <v>5</v>
      </c>
      <c r="S127" t="str">
        <f>IF(OR('Model output'!P126="",ISNUMBER(SEARCH("Not identified", 'Model output'!P126)),ISNUMBER(SEARCH("Absent",'Model output'!P126)),AND(ISNUMBER(SEARCH("No",'Model output'!P126)),NOT(ISNUMBER(SEARCH("diagnostic",'Model output'!P126)))),ISNUMBER(SEARCH("Negative",'Model output'!P126))),"negative","positive")</f>
        <v>positive</v>
      </c>
      <c r="T127">
        <f>IF('Model output'!O126="","",'Model output'!O126)</f>
        <v>1</v>
      </c>
      <c r="U127" t="str">
        <f>IF('Model output'!Q126&lt;&gt;"",'Model output'!Q126,IF('Classification result'!S127="positive",IF(ISNUMBER(SEARCH("single",'Model output'!P126)),1,IF(OR(ISNUMBER(SEARCH("&lt;4",'Model output'!P126)),ISNUMBER(SEARCH("&lt; 4",'Model output'!P126)),ISNUMBER(SEARCH("less than 4",'Model output'!P126))),"&lt;4",IF(OR(ISNUMBER(SEARCH("&gt;4",'Model output'!P126)),ISNUMBER(SEARCH("&gt; 4",'Model output'!P126)),ISNUMBER(SEARCH("4 or more",'Model output'!P126))),"&gt;4",""))), ""))</f>
        <v/>
      </c>
      <c r="V127" t="str">
        <f>IF(S127="negative","",IF(OR(ISNUMBER(SEARCH("Focal",'Model output'!P126)),'Classification result'!U127&lt;4,ISNUMBER(SEARCH("Focal",'Classification result'!U127)),ISNUMBER(SEARCH("&lt;4",'Classification result'!U127)),ISNUMBER(SEARCH("&lt; 4",'Classification result'!U127))),"minimal", IF(OR(ISNUMBER(SEARCH("Extensive",'Model output'!P126)),ISNUMBER(SEARCH("Extensive",'Classification result'!U127)),ISNUMBER(SEARCH("&gt;4",'Classification result'!U127)),ISNUMBER(SEARCH("&gt; 4",'Classification result'!U127)),ISNUMBER(SEARCH("4 or more",'Classification result'!U127))),"extensive","")))</f>
        <v/>
      </c>
      <c r="W127" t="str">
        <f>IF(OR('Model output'!R126="",ISNUMBER(SEARCH("Not identified", 'Model output'!R126)),ISNUMBER(SEARCH("Absent",'Model output'!R126)),ISNUMBER(SEARCH("No",'Model output'!R126)),ISNUMBER(SEARCH("Negative",'Model output'!R126)),ISNUMBER(SEARCH("None seen",'Model output'!R126)),ISNUMBER(SEARCH("Free",'Model output'!R126)),ISNUMBER(SEARCH("Cannot be assessed",'Model output'!R126))),"negative","positive")</f>
        <v>positive</v>
      </c>
      <c r="X127" s="15" t="str">
        <f>IF('Model output'!S126="","",'Model output'!S126)</f>
        <v>No</v>
      </c>
      <c r="Y127" t="str">
        <f>IF(OR('Model output'!S126="",ISNUMBER(SEARCH("Absent",'Model output'!S126)),ISNUMBER(SEARCH("Not identified",'Model output'!S126)),AND(ISNUMBER(SEARCH("No",'Model output'!S126)),NOT(ISNUMBER(SEARCH("carcinoma",'Model output'!S126)))),ISNUMBER(SEARCH("confined to the thyroid",'Model output'!S126)),ISNUMBER(SEARCH("negative",'Model output'!S126))),"negative",IF(Z127="positive","gETE", "positive"))</f>
        <v>negative</v>
      </c>
      <c r="Z127" t="str">
        <f>IF(OR('Model output'!S126="",ISNUMBER(SEARCH("Absent",'Model output'!S126)),ISNUMBER(SEARCH("Not identified",'Model output'!S126)),ISNUMBER(SEARCH("No",'Model output'!S126)),ISNUMBER(SEARCH("Minimal",'Model output'!S126)),ISNUMBER(SEARCH("negative",'Model output'!S126))),"negative",IF(OR(ISNUMBER(SEARCH("extensive",X127)),ISNUMBER(SEARCH("skeletal muscle",X127)),ISNUMBER(SEARCH("larynx",X127)),ISNUMBER(SEARCH("trachea",X127)),ISNUMBER(SEARCH("esophagus",X127)),ISNUMBER(SEARCH("recurrent laryngeal nerve",X127))),"positive","negative"))</f>
        <v>negative</v>
      </c>
      <c r="AA127" t="str">
        <f>IF('Model output'!T126="","",IF('Model output'!T126="Not mentioned", "No", "Yes"))</f>
        <v/>
      </c>
      <c r="AB127" t="str">
        <f>IF(AA127&lt;&gt;"Yes","",IF(OR('Model output'!U126="",ISNUMBER(SEARCH("Not identified",'Model output'!U126))),"",'Model output'!U126))</f>
        <v/>
      </c>
      <c r="AC127" s="1" t="str">
        <f>IF(OR('Model output'!V126="", 'Model output'!V126="No", AND(ISERROR(SEARCH("Positive",'Model output'!V126)), ISNUMBER(SEARCH("Negative",'Model output'!V126))), AND(ISNUMBER(SEARCH("Uninvolved",'Model output'!V126)),NOT(ISNUMBER(SEARCH("margins involved",'Model output'!V126)))), ISNUMBER(SEARCH("not involved",'Model output'!V126)), ISNUMBER(SEARCH("None",'Model output'!V126)), ISNUMBER(SEARCH("Free",'Model output'!V126)), ISNUMBER(SEARCH("1 mm",'Model output'!V126)), ISNUMBER(SEARCH("0.1 CM",'Model output'!V126)), ISNUMBER(SEARCH("less than 0.2 mm",'Model output'!V126)), ISNUMBER(SEARCH("less than 0.5 mm",'Model output'!V126)), ISNUMBER(SEARCH("less than 1.0 mm",'Model output'!V126)), ISNUMBER(SEARCH("noted very close",'Model output'!V126)), ISNUMBER(SEARCH("abut",'Model output'!V126)), ISNUMBER(SEARCH("not mentioned",'Model output'!V126)), ISNUMBER(SEARCH("Cannot be assessed",'Model output'!V126)), ISNUMBER(SEARCH("Lymphocyte invasion - present",'Model output'!V126)), ISNUMBER(SEARCH("capsule",'Model output'!V126))), "negative", "positive")</f>
        <v>negative</v>
      </c>
      <c r="AE127" s="28" t="str" cm="1">
        <f t="array" aca="1" ref="AE127" ca="1">IF(OR(AC127="positive",Z127="positive",AND(OR(ISNUMBER(SEARCH("Follicular carcinoma",N127)),ISNUMBER(SEARCH("Follicular thyroid carcinoma",N127))),V127="extensive"),AND(AND(ISNUMBER(J127),J127&gt;0),AND(ISNUMBER(M127),M127&gt;3)),OR(H127="positive",AH127=1)),"high",IF(OR(ISNUMBER(SEARCH("lateral",G127,1)),ISNUMBER(SEARCH("positive",Y127,1)),ISNUMBER(SEARCH("tall",O127,1)),ISNUMBER(SEARCH("hobnail",O127,1)),ISNUMBER(SEARCH("cribriform",O127,1)),ISNUMBER(SEARCH("diffuse",O127,1)),ISNUMBER(SEARCH("columnar",O127,1)),ISNUMBER(SEARCH("solid",O127,1)),ISNUMBER(SEARCH("tall",N127,1)),ISNUMBER(SEARCH("hobnail",N127,1)),ISNUMBER(SEARCH("cribriform",N127,1)),ISNUMBER(SEARCH("diffuse",N127,1)),ISNUMBER(SEARCH("columnar",N127,1)),ISNUMBER(SEARCH("solid",N127,1)),AND(ISNUMBER(SEARCH("papillary",N127,1)),S127="positive"),AND(AND(ISNUMBER(J127),J127&gt;=5),M127=""),AND(AND(ISNUMBER(J127),J127&gt;=5),AND(ISNUMBER(M127),M127&gt;=1)),AND(ISNUMBER(SERACH("papillary",N127)),OR(Y127="positive",Z127="positive"), ISNUMBER(SEARCH("BRAF",AB127)))),"intermediate","low"))</f>
        <v>intermediate</v>
      </c>
      <c r="AF127" s="29" t="str">
        <f t="shared" si="14"/>
        <v>3a</v>
      </c>
      <c r="AG127" s="29" t="str">
        <f t="shared" si="15"/>
        <v>0</v>
      </c>
      <c r="AH127" s="29" t="str">
        <f t="shared" si="23"/>
        <v>0</v>
      </c>
      <c r="AI127" s="35" t="str">
        <f t="shared" si="24"/>
        <v>I</v>
      </c>
      <c r="AJ127" s="32" t="s">
        <v>714</v>
      </c>
      <c r="AK127" s="34" t="s">
        <v>937</v>
      </c>
      <c r="AL127" s="34" t="s">
        <v>936</v>
      </c>
      <c r="AM127" s="34" t="s">
        <v>936</v>
      </c>
      <c r="AN127" s="34" t="s">
        <v>66</v>
      </c>
      <c r="AO127" s="32">
        <f t="shared" ca="1" si="16"/>
        <v>1</v>
      </c>
      <c r="AP127" s="34">
        <f t="shared" si="17"/>
        <v>1</v>
      </c>
      <c r="AQ127" s="34">
        <f t="shared" si="18"/>
        <v>1</v>
      </c>
      <c r="AR127" s="34">
        <f t="shared" si="19"/>
        <v>1</v>
      </c>
      <c r="AS127" s="35">
        <f t="shared" si="20"/>
        <v>1</v>
      </c>
    </row>
    <row r="128" spans="1:45">
      <c r="A128" t="str">
        <f>'Model output'!A127</f>
        <v>TCGA-E8-A415</v>
      </c>
      <c r="B128" s="26">
        <v>39</v>
      </c>
      <c r="C128" s="1" t="str">
        <f>IF(OR(ISNUMBER(SEARCH("0",'Model output'!D127)), ISNUMBER(SEARCH("1",'Model output'!D127)), ISNUMBER(SEARCH("1a",'Model output'!D127)), ISNUMBER(SEARCH("1b",'Model output'!D127)), ISNUMBER(SEARCH("2",'Model output'!D127)), ISNUMBER(SEARCH("3",'Model output'!D127)), ISNUMBER(SEARCH("4a",'Model output'!D127)), ISNUMBER(SEARCH("4b",'Model output'!D127))), IF(ISNUMBER(SEARCH("pT",'Model output'!D127)),IF(OR(ISNUMBER(SEARCH("a",'Model output'!D127)),ISNUMBER(SEARCH("b",'Model output'!D127))),MID(SUBSTITUTE('Model output'!D127," ",""),SEARCH("pT",'Model output'!D127)+2,2),MID(SUBSTITUTE('Model output'!D127," ",""),SEARCH("pT",'Model output'!D127)+2,1)),IF(ISNUMBER(SEARCH("T",'Model output'!D127)),IF(OR(ISNUMBER(SEARCH("a",'Model output'!D127)),ISNUMBER(SEARCH("b",'Model output'!D127))),MID(SUBSTITUTE('Model output'!D127," ",""),SEARCH("T",'Model output'!D127)+1,2),MID(SUBSTITUTE('Model output'!D127," ",""),SEARCH("T",'Model output'!D127)+1,1)),SUBSTITUTE('Model output'!D127," ",""))),"")</f>
        <v>1</v>
      </c>
      <c r="D128" s="1" t="str">
        <f>IF(ISNUMBER(SEARCH("lymph node",'Model output'!E127)),"1", IF(AND('Model output'!E127&lt;&gt;"",ISNUMBER('Model output'!E127),'Model output'!E127&gt;0),"1",IF(OR(ISNUMBER(SEARCH("0",'Model output'!E127)), ISNUMBER(SEARCH("1",'Model output'!E127)), ISNUMBER(SEARCH("1a",'Model output'!E127)), ISNUMBER(SEARCH("1b",'Model output'!E127)), ISNUMBER(SEARCH("X",'Model output'!E127))), IF(ISNUMBER(SEARCH("pN",'Model output'!E127)),IF(OR(ISNUMBER(SEARCH("a",'Model output'!E127)),ISNUMBER(SEARCH("b",'Model output'!E127))),MID(SUBSTITUTE('Model output'!E127," ",""),SEARCH("pN",'Model output'!E127)+2,2),MID(SUBSTITUTE('Model output'!E127," ",""),SEARCH("pN",'Model output'!E127)+2,1)),IF(ISNUMBER(SEARCH("N",'Model output'!E127)),IF(OR(ISNUMBER(SEARCH("a",'Model output'!E127)),ISNUMBER(SEARCH("b",'Model output'!E127))),MID(SUBSTITUTE('Model output'!E127," ",""),SEARCH("N",'Model output'!E127)+1,2),MID(SUBSTITUTE('Model output'!E127," ",""),SEARCH("N",'Model output'!E127)+1,1)),SUBSTITUTE('Model output'!E127," ",""))),"")))</f>
        <v>X</v>
      </c>
      <c r="E128" s="1" t="str">
        <f>IF(OR(ISNUMBER(SEARCH("Not applicable",'Model output'!F127)), ISNUMBER(SEARCH("N/A",'Model output'!F127))),"0",IF(OR(ISNUMBER(SEARCH("0",'Model output'!F127)), ISNUMBER(SEARCH("1",'Model output'!F127)), ISNUMBER(SEARCH("X",'Model output'!F127))), IF(ISNUMBER(SEARCH("pM",'Model output'!F127)),MID(SUBSTITUTE('Model output'!F127," ",""),SEARCH("pM",'Model output'!F127)+2,1),IF(ISNUMBER(SEARCH("M",'Model output'!F127)),MID(SUBSTITUTE('Model output'!F127," ",""),SEARCH("M",'Model output'!F127)+1,1),SUBSTITUTE('Model output'!F127," ",""))),""))</f>
        <v>0</v>
      </c>
      <c r="F128" t="str">
        <f t="shared" si="21"/>
        <v>negative</v>
      </c>
      <c r="G128" t="str">
        <f>IF(OR('Model output'!G127="",AND(ISNUMBER('Model output'!J127),'Model output'!J127&lt;1)),"",IF(OR(ISNUMBER(SEARCH("lateral",'Model output'!G127)),ISNUMBER(SEARCH("cervical",'Model output'!G127)),ISNUMBER(SEARCH("jugular",'Model output'!G127)),ISNUMBER(SEARCH("left neck",'Model output'!G127)),ISNUMBER(SEARCH("left anterior neck",'Model output'!G127)),ISNUMBER(SEARCH("left posterior neck",'Model output'!G127)),ISNUMBER(SEARCH("right neck",'Model output'!G127)),ISNUMBER(SEARCH("right anterior neck",'Model output'!G127)),ISNUMBER(SEARCH("right posterior neck",'Model output'!G127)),AND(ISNUMBER(SEARCH("level",'Model output'!G127)),OR(,ISNUMBER(SEARCH("II",'Model output'!G127)),ISNUMBER(SEARCH("two",'Model output'!G127)),AND(ISNUMBER(SEARCH("2",'Model output'!G127)),NOT(ISNUMBER(SEARCH("1 of 2",'Model output'!G127)))),ISNUMBER(SEARCH("III",'Model output'!G127)),AND(ISNUMBER(SEARCH("three",'Model output'!G127)),NOT(ISNUMBER(SEARCH("#3 (three)",'Model output'!G127)))),AND(ISNUMBER(SEARCH("3",'Model output'!G127)),NOT(ISNUMBER(SEARCH("#3 (three)",'Model output'!G127)))),ISNUMBER(SEARCH("IV",'Model output'!G127)),ISNUMBER(SEARCH("four",'Model output'!G127)),ISNUMBER(SEARCH("4",'Model output'!G127)),ISNUMBER(SEARCH("V ",'Model output'!G127)),ISNUMBER(SEARCH("five",'Model output'!G127)),ISNUMBER(SEARCH("5",'Model output'!G127))))), "lateral", "central"))</f>
        <v/>
      </c>
      <c r="H128" t="str">
        <f>IF('Model output'!H127="","negative",IF(OR(ISNUMBER(SEARCH("lymph node",'Model output'!H127)),ISNUMBER(SEARCH("gland",'Model output'!H127)),ISNUMBER(SEARCH("lobe",'Model output'!H127)),ISNUMBER(SEARCH("isthmus",'Model output'!H127)),ISNUMBER(SEARCH("mediastinum",'Model output'!H127)),ISNUMBER(SEARCH("Not mentioned",'Model output'!H127)), ISNUMBER(SEARCH("Not applicable",'Model output'!H127)), ISNUMBER(SEARCH("paratracheal",'Model output'!H127)),ISNUMBER(SEARCH("fibroadipose tissue",'Model output'!H127)),ISNUMBER(SEARCH("thyroid node",'Model output'!H127)),ISNUMBER(SEARCH("skeletal muscle",'Model output'!H127)),ISNUMBER(SEARCH("right",'Model output'!H127)),ISNUMBER(SEARCH("left",'Model output'!H127)),ISNUMBER(SEARCH("Not specified",'Model output'!H127)),ISNUMBER(SEARCH("N/A",'Model output'!H127))),"negative","positive"))</f>
        <v>negative</v>
      </c>
      <c r="I128" t="str">
        <f>IF(OR('Model output'!I127="",'Model output'!I127="Not answered",'Model output'!I127="Not mentioned"),"",IF(ISNUMBER('Model output'!I127),'Model output'!I127,1))</f>
        <v/>
      </c>
      <c r="J128" t="str">
        <f>IF(OR('Model output'!J127="",'Model output'!J127="Not answered",'Model output'!J127="Not mentioned"),"",IF(AND(ISNUMBER('Model output'!J127),'Model output'!J127&lt;=I128),'Model output'!J127,IF(AND(ISNUMBER('Model output'!J127), 'Model output'!J127&gt;=DATE(2024,1,1)), MIN(DAY('Model output'!J127), MONTH('Model output'!J127), YEAR('Model output'!J127)), IF(ISNUMBER(SEARCH("0/",'Model output'!J127)),0,IF(ISNUMBER(SEARCH("/",'Model output'!J127)), VALUE(LEFT('Model output'!J127, SEARCH("/",'Model output'!J127)-1)),1)))))</f>
        <v/>
      </c>
      <c r="K128" t="str" cm="1">
        <f t="array" ref="K128">IF(COUNT(FIND({0,1,2,3,4,5,6,7,8,9},'Model output'!K127))&gt;0,'Model output'!K127,"")</f>
        <v/>
      </c>
      <c r="L128" s="8" t="str">
        <f t="shared" si="25"/>
        <v/>
      </c>
      <c r="M128" t="str" cm="1">
        <f t="array" ref="M128">IF(L128="","",IF(ISNUMBER(SEARCH("cm",L128)),MAX(VALUE(SUBSTITUTE(_xlfn.FILTERXML("&lt;t&gt;&lt;s&gt;"&amp;SUBSTITUTE(L128,",","&lt;/s&gt;&lt;s&gt;")&amp;"&lt;/s&gt;&lt;/t&gt;","//s"),"cm",""))),MAX(VALUE(SUBSTITUTE(_xlfn.FILTERXML("&lt;t&gt;&lt;s&gt;"&amp;SUBSTITUTE(L128,",","&lt;/s&gt;&lt;s&gt;")&amp;"&lt;/s&gt;&lt;/t&gt;","//s"),"mm","")))/10))</f>
        <v/>
      </c>
      <c r="N128" t="str">
        <f>IF('Model output'!L127="","",'Model output'!L127)</f>
        <v>Papillary</v>
      </c>
      <c r="O128" t="str">
        <f>IF('Model output'!M127="","",'Model output'!M127)</f>
        <v/>
      </c>
      <c r="P128" t="str">
        <f>IF('Model output'!N127="","",'Model output'!N127)</f>
        <v>1x0.7x0.7 cm</v>
      </c>
      <c r="Q128" t="str">
        <f t="shared" si="22"/>
        <v>1,0.7,0.7cm</v>
      </c>
      <c r="R128" cm="1">
        <f t="array" ref="R128">IF(Q128="","",IF(ISNUMBER(SEARCH("cm",Q128)),MAX(VALUE(SUBSTITUTE(_xlfn.FILTERXML("&lt;t&gt;&lt;s&gt;"&amp;SUBSTITUTE(Q128,",","&lt;/s&gt;&lt;s&gt;")&amp;"&lt;/s&gt;&lt;/t&gt;","//s"),"cm",""))),MAX(VALUE(SUBSTITUTE(_xlfn.FILTERXML("&lt;t&gt;&lt;s&gt;"&amp;SUBSTITUTE(Q128,",","&lt;/s&gt;&lt;s&gt;")&amp;"&lt;/s&gt;&lt;/t&gt;","//s"),"mm","")))/10))</f>
        <v>1</v>
      </c>
      <c r="S128" t="str">
        <f>IF(OR('Model output'!P127="",ISNUMBER(SEARCH("Not identified", 'Model output'!P127)),ISNUMBER(SEARCH("Absent",'Model output'!P127)),AND(ISNUMBER(SEARCH("No",'Model output'!P127)),NOT(ISNUMBER(SEARCH("diagnostic",'Model output'!P127)))),ISNUMBER(SEARCH("Negative",'Model output'!P127))),"negative","positive")</f>
        <v>positive</v>
      </c>
      <c r="T128">
        <f>IF('Model output'!O127="","",'Model output'!O127)</f>
        <v>1</v>
      </c>
      <c r="U128" t="str">
        <f>IF('Model output'!Q127&lt;&gt;"",'Model output'!Q127,IF('Classification result'!S128="positive",IF(ISNUMBER(SEARCH("single",'Model output'!P127)),1,IF(OR(ISNUMBER(SEARCH("&lt;4",'Model output'!P127)),ISNUMBER(SEARCH("&lt; 4",'Model output'!P127)),ISNUMBER(SEARCH("less than 4",'Model output'!P127))),"&lt;4",IF(OR(ISNUMBER(SEARCH("&gt;4",'Model output'!P127)),ISNUMBER(SEARCH("&gt; 4",'Model output'!P127)),ISNUMBER(SEARCH("4 or more",'Model output'!P127))),"&gt;4",""))), ""))</f>
        <v/>
      </c>
      <c r="V128" t="str">
        <f>IF(S128="negative","",IF(OR(ISNUMBER(SEARCH("Focal",'Model output'!P127)),'Classification result'!U128&lt;4,ISNUMBER(SEARCH("Focal",'Classification result'!U128)),ISNUMBER(SEARCH("&lt;4",'Classification result'!U128)),ISNUMBER(SEARCH("&lt; 4",'Classification result'!U128))),"minimal", IF(OR(ISNUMBER(SEARCH("Extensive",'Model output'!P127)),ISNUMBER(SEARCH("Extensive",'Classification result'!U128)),ISNUMBER(SEARCH("&gt;4",'Classification result'!U128)),ISNUMBER(SEARCH("&gt; 4",'Classification result'!U128)),ISNUMBER(SEARCH("4 or more",'Classification result'!U128))),"extensive","")))</f>
        <v/>
      </c>
      <c r="W128" t="str">
        <f>IF(OR('Model output'!R127="",ISNUMBER(SEARCH("Not identified", 'Model output'!R127)),ISNUMBER(SEARCH("Absent",'Model output'!R127)),ISNUMBER(SEARCH("No",'Model output'!R127)),ISNUMBER(SEARCH("Negative",'Model output'!R127)),ISNUMBER(SEARCH("None seen",'Model output'!R127)),ISNUMBER(SEARCH("Free",'Model output'!R127)),ISNUMBER(SEARCH("Cannot be assessed",'Model output'!R127))),"negative","positive")</f>
        <v>positive</v>
      </c>
      <c r="X128" s="15" t="str">
        <f>IF('Model output'!S127="","",'Model output'!S127)</f>
        <v>No</v>
      </c>
      <c r="Y128" t="str">
        <f>IF(OR('Model output'!S127="",ISNUMBER(SEARCH("Absent",'Model output'!S127)),ISNUMBER(SEARCH("Not identified",'Model output'!S127)),AND(ISNUMBER(SEARCH("No",'Model output'!S127)),NOT(ISNUMBER(SEARCH("carcinoma",'Model output'!S127)))),ISNUMBER(SEARCH("confined to the thyroid",'Model output'!S127)),ISNUMBER(SEARCH("negative",'Model output'!S127))),"negative",IF(Z128="positive","gETE", "positive"))</f>
        <v>negative</v>
      </c>
      <c r="Z128" t="str">
        <f>IF(OR('Model output'!S127="",ISNUMBER(SEARCH("Absent",'Model output'!S127)),ISNUMBER(SEARCH("Not identified",'Model output'!S127)),ISNUMBER(SEARCH("No",'Model output'!S127)),ISNUMBER(SEARCH("Minimal",'Model output'!S127)),ISNUMBER(SEARCH("negative",'Model output'!S127))),"negative",IF(OR(ISNUMBER(SEARCH("extensive",X128)),ISNUMBER(SEARCH("skeletal muscle",X128)),ISNUMBER(SEARCH("larynx",X128)),ISNUMBER(SEARCH("trachea",X128)),ISNUMBER(SEARCH("esophagus",X128)),ISNUMBER(SEARCH("recurrent laryngeal nerve",X128))),"positive","negative"))</f>
        <v>negative</v>
      </c>
      <c r="AA128" t="str">
        <f>IF('Model output'!T127="","",IF('Model output'!T127="Not mentioned", "No", "Yes"))</f>
        <v/>
      </c>
      <c r="AB128" t="str">
        <f>IF(AA128&lt;&gt;"Yes","",IF(OR('Model output'!U127="",ISNUMBER(SEARCH("Not identified",'Model output'!U127))),"",'Model output'!U127))</f>
        <v/>
      </c>
      <c r="AC128" s="1" t="str">
        <f>IF(OR('Model output'!V127="", 'Model output'!V127="No", AND(ISERROR(SEARCH("Positive",'Model output'!V127)), ISNUMBER(SEARCH("Negative",'Model output'!V127))), AND(ISNUMBER(SEARCH("Uninvolved",'Model output'!V127)),NOT(ISNUMBER(SEARCH("margins involved",'Model output'!V127)))), ISNUMBER(SEARCH("not involved",'Model output'!V127)), ISNUMBER(SEARCH("None",'Model output'!V127)), ISNUMBER(SEARCH("Free",'Model output'!V127)), ISNUMBER(SEARCH("1 mm",'Model output'!V127)), ISNUMBER(SEARCH("0.1 CM",'Model output'!V127)), ISNUMBER(SEARCH("less than 0.2 mm",'Model output'!V127)), ISNUMBER(SEARCH("less than 0.5 mm",'Model output'!V127)), ISNUMBER(SEARCH("less than 1.0 mm",'Model output'!V127)), ISNUMBER(SEARCH("noted very close",'Model output'!V127)), ISNUMBER(SEARCH("abut",'Model output'!V127)), ISNUMBER(SEARCH("not mentioned",'Model output'!V127)), ISNUMBER(SEARCH("Cannot be assessed",'Model output'!V127)), ISNUMBER(SEARCH("Lymphocyte invasion - present",'Model output'!V127)), ISNUMBER(SEARCH("capsule",'Model output'!V127))), "negative", "positive")</f>
        <v>positive</v>
      </c>
      <c r="AE128" s="28" t="str" cm="1">
        <f t="array" ref="AE128">IF(OR(AC128="positive",Z128="positive",AND(OR(ISNUMBER(SEARCH("Follicular carcinoma",N128)),ISNUMBER(SEARCH("Follicular thyroid carcinoma",N128))),V128="extensive"),AND(AND(ISNUMBER(J128),J128&gt;0),AND(ISNUMBER(M128),M128&gt;3)),OR(H128="positive",AH128=1)),"high",IF(OR(ISNUMBER(SEARCH("lateral",G128,1)),ISNUMBER(SEARCH("positive",Y128,1)),ISNUMBER(SEARCH("tall",O128,1)),ISNUMBER(SEARCH("hobnail",O128,1)),ISNUMBER(SEARCH("cribriform",O128,1)),ISNUMBER(SEARCH("diffuse",O128,1)),ISNUMBER(SEARCH("columnar",O128,1)),ISNUMBER(SEARCH("solid",O128,1)),ISNUMBER(SEARCH("tall",N128,1)),ISNUMBER(SEARCH("hobnail",N128,1)),ISNUMBER(SEARCH("cribriform",N128,1)),ISNUMBER(SEARCH("diffuse",N128,1)),ISNUMBER(SEARCH("columnar",N128,1)),ISNUMBER(SEARCH("solid",N128,1)),AND(ISNUMBER(SEARCH("papillary",N128,1)),S128="positive"),AND(AND(ISNUMBER(J128),J128&gt;=5),M128=""),AND(AND(ISNUMBER(J128),J128&gt;=5),AND(ISNUMBER(M128),M128&gt;=1)),AND(ISNUMBER(SERACH("papillary",N128)),OR(Y128="positive",Z128="positive"), ISNUMBER(SEARCH("BRAF",AB128)))),"intermediate","low"))</f>
        <v>high</v>
      </c>
      <c r="AF128" s="29" t="str">
        <f t="shared" ref="AF128:AF190" si="26">IF(AND(Z128="positive",OR(ISNUMBER(SEARCH("prevertebral",X128,1)),ISNUMBER(SEARCH("fascia",X128,1)),ISNUMBER(SEARCH("carotid artery",X128,1)),ISNUMBER(SEARCH("mediastinal",X128,1)))),"4b",
IF(AND(Z128="positive",OR(ISNUMBER(SEARCH("larynx",X128,1)),ISNUMBER(SEARCH("trachea",X128,1)),ISNUMBER(SEARCH("esophagus",X128,1)),ISNUMBER(SEARCH("recurrent laryngeal nerve",X128,1)),
ISNUMBER(SEARCH("RLN",X128,1)))),"4a",
IF(OR(Z128="positive",ISNUMBER(SEARCH("strap",X128,1)),ISNUMBER(SEARCH("sternothyroid",X128,1)),ISNUMBER(SEARCH("sternohyoid",X128,1)),ISNUMBER(SEARCH("thyrohyoid",X128,1)),ISNUMBER(SEARCH("omohyoid",X128,1))),"3b",
IF(AND(C128&lt;&gt;"", N128=""),C128,
IF(OR(AND(R128&lt;&gt;"",R128&gt;4)),"3a",
IF(AND(R128&lt;&gt;"", R128&lt;=4,R128&gt;2),"2",
IF(AND(R128&lt;&gt;"",R128&lt;=2,R128&gt;1),"1b",
IF(AND(R128&lt;&gt;"",R128&lt;=1),"1a","x"
))))))))</f>
        <v>1a</v>
      </c>
      <c r="AG128" s="29" t="str">
        <f t="shared" ref="AG128:AG190" si="27">IF(AND(ISNUMBER(J128),J128&gt;0),
IF(G128="lateral", "1b", "1a"),"0")</f>
        <v>0</v>
      </c>
      <c r="AH128" s="29" t="str">
        <f t="shared" si="23"/>
        <v>0</v>
      </c>
      <c r="AI128" s="35" t="str">
        <f t="shared" si="24"/>
        <v>I</v>
      </c>
      <c r="AJ128" s="32" t="s">
        <v>714</v>
      </c>
      <c r="AK128" s="34" t="s">
        <v>617</v>
      </c>
      <c r="AL128" s="34" t="s">
        <v>936</v>
      </c>
      <c r="AM128" s="34" t="s">
        <v>936</v>
      </c>
      <c r="AN128" s="34" t="s">
        <v>66</v>
      </c>
      <c r="AO128" s="32">
        <f t="shared" si="16"/>
        <v>0</v>
      </c>
      <c r="AP128" s="34">
        <f t="shared" si="17"/>
        <v>1</v>
      </c>
      <c r="AQ128" s="34">
        <f t="shared" si="18"/>
        <v>1</v>
      </c>
      <c r="AR128" s="34">
        <f t="shared" si="19"/>
        <v>1</v>
      </c>
      <c r="AS128" s="35">
        <f t="shared" si="20"/>
        <v>1</v>
      </c>
    </row>
    <row r="129" spans="1:45">
      <c r="A129" t="str">
        <f>'Model output'!A128</f>
        <v>TCGA-E8-A416</v>
      </c>
      <c r="B129" s="26">
        <v>51</v>
      </c>
      <c r="C129" s="1" t="str">
        <f>IF(OR(ISNUMBER(SEARCH("0",'Model output'!D128)), ISNUMBER(SEARCH("1",'Model output'!D128)), ISNUMBER(SEARCH("1a",'Model output'!D128)), ISNUMBER(SEARCH("1b",'Model output'!D128)), ISNUMBER(SEARCH("2",'Model output'!D128)), ISNUMBER(SEARCH("3",'Model output'!D128)), ISNUMBER(SEARCH("4a",'Model output'!D128)), ISNUMBER(SEARCH("4b",'Model output'!D128))), IF(ISNUMBER(SEARCH("pT",'Model output'!D128)),IF(OR(ISNUMBER(SEARCH("a",'Model output'!D128)),ISNUMBER(SEARCH("b",'Model output'!D128))),MID(SUBSTITUTE('Model output'!D128," ",""),SEARCH("pT",'Model output'!D128)+2,2),MID(SUBSTITUTE('Model output'!D128," ",""),SEARCH("pT",'Model output'!D128)+2,1)),IF(ISNUMBER(SEARCH("T",'Model output'!D128)),IF(OR(ISNUMBER(SEARCH("a",'Model output'!D128)),ISNUMBER(SEARCH("b",'Model output'!D128))),MID(SUBSTITUTE('Model output'!D128," ",""),SEARCH("T",'Model output'!D128)+1,2),MID(SUBSTITUTE('Model output'!D128," ",""),SEARCH("T",'Model output'!D128)+1,1)),SUBSTITUTE('Model output'!D128," ",""))),"")</f>
        <v>1</v>
      </c>
      <c r="D129" s="1" t="str">
        <f>IF(ISNUMBER(SEARCH("lymph node",'Model output'!E128)),"1", IF(AND('Model output'!E128&lt;&gt;"",ISNUMBER('Model output'!E128),'Model output'!E128&gt;0),"1",IF(OR(ISNUMBER(SEARCH("0",'Model output'!E128)), ISNUMBER(SEARCH("1",'Model output'!E128)), ISNUMBER(SEARCH("1a",'Model output'!E128)), ISNUMBER(SEARCH("1b",'Model output'!E128)), ISNUMBER(SEARCH("X",'Model output'!E128))), IF(ISNUMBER(SEARCH("pN",'Model output'!E128)),IF(OR(ISNUMBER(SEARCH("a",'Model output'!E128)),ISNUMBER(SEARCH("b",'Model output'!E128))),MID(SUBSTITUTE('Model output'!E128," ",""),SEARCH("pN",'Model output'!E128)+2,2),MID(SUBSTITUTE('Model output'!E128," ",""),SEARCH("pN",'Model output'!E128)+2,1)),IF(ISNUMBER(SEARCH("N",'Model output'!E128)),IF(OR(ISNUMBER(SEARCH("a",'Model output'!E128)),ISNUMBER(SEARCH("b",'Model output'!E128))),MID(SUBSTITUTE('Model output'!E128," ",""),SEARCH("N",'Model output'!E128)+1,2),MID(SUBSTITUTE('Model output'!E128," ",""),SEARCH("N",'Model output'!E128)+1,1)),SUBSTITUTE('Model output'!E128," ",""))),"")))</f>
        <v>X</v>
      </c>
      <c r="E129" s="1" t="str">
        <f>IF(OR(ISNUMBER(SEARCH("Not applicable",'Model output'!F128)), ISNUMBER(SEARCH("N/A",'Model output'!F128))),"0",IF(OR(ISNUMBER(SEARCH("0",'Model output'!F128)), ISNUMBER(SEARCH("1",'Model output'!F128)), ISNUMBER(SEARCH("X",'Model output'!F128))), IF(ISNUMBER(SEARCH("pM",'Model output'!F128)),MID(SUBSTITUTE('Model output'!F128," ",""),SEARCH("pM",'Model output'!F128)+2,1),IF(ISNUMBER(SEARCH("M",'Model output'!F128)),MID(SUBSTITUTE('Model output'!F128," ",""),SEARCH("M",'Model output'!F128)+1,1),SUBSTITUTE('Model output'!F128," ",""))),""))</f>
        <v>X</v>
      </c>
      <c r="F129" t="str">
        <f t="shared" ref="F129:F190" si="28">IF(OR(G129&lt;&gt;"",AND(J129&lt;&gt;"",ISNUMBER(J129),J129&gt;0),AND(M129&lt;&gt;"",M129&gt;0)),"positive","negative")</f>
        <v>negative</v>
      </c>
      <c r="G129" t="str">
        <f>IF(OR('Model output'!G128="",AND(ISNUMBER('Model output'!J128),'Model output'!J128&lt;1)),"",IF(OR(ISNUMBER(SEARCH("lateral",'Model output'!G128)),ISNUMBER(SEARCH("cervical",'Model output'!G128)),ISNUMBER(SEARCH("jugular",'Model output'!G128)),ISNUMBER(SEARCH("left neck",'Model output'!G128)),ISNUMBER(SEARCH("left anterior neck",'Model output'!G128)),ISNUMBER(SEARCH("left posterior neck",'Model output'!G128)),ISNUMBER(SEARCH("right neck",'Model output'!G128)),ISNUMBER(SEARCH("right anterior neck",'Model output'!G128)),ISNUMBER(SEARCH("right posterior neck",'Model output'!G128)),AND(ISNUMBER(SEARCH("level",'Model output'!G128)),OR(,ISNUMBER(SEARCH("II",'Model output'!G128)),ISNUMBER(SEARCH("two",'Model output'!G128)),AND(ISNUMBER(SEARCH("2",'Model output'!G128)),NOT(ISNUMBER(SEARCH("1 of 2",'Model output'!G128)))),ISNUMBER(SEARCH("III",'Model output'!G128)),AND(ISNUMBER(SEARCH("three",'Model output'!G128)),NOT(ISNUMBER(SEARCH("#3 (three)",'Model output'!G128)))),AND(ISNUMBER(SEARCH("3",'Model output'!G128)),NOT(ISNUMBER(SEARCH("#3 (three)",'Model output'!G128)))),ISNUMBER(SEARCH("IV",'Model output'!G128)),ISNUMBER(SEARCH("four",'Model output'!G128)),ISNUMBER(SEARCH("4",'Model output'!G128)),ISNUMBER(SEARCH("V ",'Model output'!G128)),ISNUMBER(SEARCH("five",'Model output'!G128)),ISNUMBER(SEARCH("5",'Model output'!G128))))), "lateral", "central"))</f>
        <v/>
      </c>
      <c r="H129" t="str">
        <f>IF('Model output'!H128="","negative",IF(OR(ISNUMBER(SEARCH("lymph node",'Model output'!H128)),ISNUMBER(SEARCH("gland",'Model output'!H128)),ISNUMBER(SEARCH("lobe",'Model output'!H128)),ISNUMBER(SEARCH("isthmus",'Model output'!H128)),ISNUMBER(SEARCH("mediastinum",'Model output'!H128)),ISNUMBER(SEARCH("Not mentioned",'Model output'!H128)), ISNUMBER(SEARCH("Not applicable",'Model output'!H128)), ISNUMBER(SEARCH("paratracheal",'Model output'!H128)),ISNUMBER(SEARCH("fibroadipose tissue",'Model output'!H128)),ISNUMBER(SEARCH("thyroid node",'Model output'!H128)),ISNUMBER(SEARCH("skeletal muscle",'Model output'!H128)),ISNUMBER(SEARCH("right",'Model output'!H128)),ISNUMBER(SEARCH("left",'Model output'!H128)),ISNUMBER(SEARCH("Not specified",'Model output'!H128)),ISNUMBER(SEARCH("N/A",'Model output'!H128))),"negative","positive"))</f>
        <v>negative</v>
      </c>
      <c r="I129" t="str">
        <f>IF(OR('Model output'!I128="",'Model output'!I128="Not answered",'Model output'!I128="Not mentioned"),"",IF(ISNUMBER('Model output'!I128),'Model output'!I128,1))</f>
        <v/>
      </c>
      <c r="J129" t="str">
        <f>IF(OR('Model output'!J128="",'Model output'!J128="Not answered",'Model output'!J128="Not mentioned"),"",IF(AND(ISNUMBER('Model output'!J128),'Model output'!J128&lt;=I129),'Model output'!J128,IF(AND(ISNUMBER('Model output'!J128), 'Model output'!J128&gt;=DATE(2024,1,1)), MIN(DAY('Model output'!J128), MONTH('Model output'!J128), YEAR('Model output'!J128)), IF(ISNUMBER(SEARCH("0/",'Model output'!J128)),0,IF(ISNUMBER(SEARCH("/",'Model output'!J128)), VALUE(LEFT('Model output'!J128, SEARCH("/",'Model output'!J128)-1)),1)))))</f>
        <v/>
      </c>
      <c r="K129" t="str" cm="1">
        <f t="array" ref="K129">IF(COUNT(FIND({0,1,2,3,4,5,6,7,8,9},'Model output'!K128))&gt;0,'Model output'!K128,"")</f>
        <v/>
      </c>
      <c r="L129" s="8" t="str">
        <f t="shared" si="25"/>
        <v/>
      </c>
      <c r="M129" t="str" cm="1">
        <f t="array" ref="M129">IF(L129="","",IF(ISNUMBER(SEARCH("cm",L129)),MAX(VALUE(SUBSTITUTE(_xlfn.FILTERXML("&lt;t&gt;&lt;s&gt;"&amp;SUBSTITUTE(L129,",","&lt;/s&gt;&lt;s&gt;")&amp;"&lt;/s&gt;&lt;/t&gt;","//s"),"cm",""))),MAX(VALUE(SUBSTITUTE(_xlfn.FILTERXML("&lt;t&gt;&lt;s&gt;"&amp;SUBSTITUTE(L129,",","&lt;/s&gt;&lt;s&gt;")&amp;"&lt;/s&gt;&lt;/t&gt;","//s"),"mm","")))/10))</f>
        <v/>
      </c>
      <c r="N129" t="str">
        <f>IF('Model output'!L128="","",'Model output'!L128)</f>
        <v>Papillary</v>
      </c>
      <c r="O129" t="str">
        <f>IF('Model output'!M128="","",'Model output'!M128)</f>
        <v/>
      </c>
      <c r="P129" t="str">
        <f>IF('Model output'!N128="","",'Model output'!N128)</f>
        <v>1.5x1x 1 cm</v>
      </c>
      <c r="Q129" t="str">
        <f t="shared" ref="Q129:Q190" si="29">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P129,"cm.","cm"), "the", ""), "The", ""), "dominant", ""), "superior", ""), "by gross examination", ""), "second", ""), "Greatest Dimension:", ""), "greatest dimension", ""), "Greatest diameter", ""), "greatest size", ""), "measures", ""), "measure", ""), "microcarcinoma", ""), "maximum", ""), "dimension", ""), "at least", ""), "isthmus and left thyroid", ""), "thyroid", ""),"tumor", ""), "Tumor", ""), "lobe and isthmus", ""), "nodule", ""), "isthmic", ""), "isthmus", ""), "lobe",""), "pole", ""), "foci", ""), "spans", ""), "Part 5", ""), "follicular variant", ""), "classical type", ""), "tall cell", ""), "largest", ""), "upper", ""), "left", ""), "right", ""), "Left", ""), "Right", ""), "middle", ""), "for", ""), "Up to", ""), "up to", ","), "range from", ""), "Not mentioned", ""), "entire", ""), "and is", ""), "is", ""), "in", ""), "In", ""), "and", ","), "(", ""), ")", ""), "A", ""), "B", ""), "x", ","), ":", ""), "focus", ""), "multiple", ""), "to", ","), "/", ""), "less than", ""), "&lt;", ""), " ",""))</f>
        <v>1.5,1,1cm</v>
      </c>
      <c r="R129" cm="1">
        <f t="array" ref="R129">IF(Q129="","",IF(ISNUMBER(SEARCH("cm",Q129)),MAX(VALUE(SUBSTITUTE(_xlfn.FILTERXML("&lt;t&gt;&lt;s&gt;"&amp;SUBSTITUTE(Q129,",","&lt;/s&gt;&lt;s&gt;")&amp;"&lt;/s&gt;&lt;/t&gt;","//s"),"cm",""))),MAX(VALUE(SUBSTITUTE(_xlfn.FILTERXML("&lt;t&gt;&lt;s&gt;"&amp;SUBSTITUTE(Q129,",","&lt;/s&gt;&lt;s&gt;")&amp;"&lt;/s&gt;&lt;/t&gt;","//s"),"mm","")))/10))</f>
        <v>1.5</v>
      </c>
      <c r="S129" t="str">
        <f>IF(OR('Model output'!P128="",ISNUMBER(SEARCH("Not identified", 'Model output'!P128)),ISNUMBER(SEARCH("Absent",'Model output'!P128)),AND(ISNUMBER(SEARCH("No",'Model output'!P128)),NOT(ISNUMBER(SEARCH("diagnostic",'Model output'!P128)))),ISNUMBER(SEARCH("Negative",'Model output'!P128))),"negative","positive")</f>
        <v>positive</v>
      </c>
      <c r="T129">
        <f>IF('Model output'!O128="","",'Model output'!O128)</f>
        <v>1</v>
      </c>
      <c r="U129" t="str">
        <f>IF('Model output'!Q128&lt;&gt;"",'Model output'!Q128,IF('Classification result'!S129="positive",IF(ISNUMBER(SEARCH("single",'Model output'!P128)),1,IF(OR(ISNUMBER(SEARCH("&lt;4",'Model output'!P128)),ISNUMBER(SEARCH("&lt; 4",'Model output'!P128)),ISNUMBER(SEARCH("less than 4",'Model output'!P128))),"&lt;4",IF(OR(ISNUMBER(SEARCH("&gt;4",'Model output'!P128)),ISNUMBER(SEARCH("&gt; 4",'Model output'!P128)),ISNUMBER(SEARCH("4 or more",'Model output'!P128))),"&gt;4",""))), ""))</f>
        <v>Not specified</v>
      </c>
      <c r="V129" t="str">
        <f>IF(S129="negative","",IF(OR(ISNUMBER(SEARCH("Focal",'Model output'!P128)),'Classification result'!U129&lt;4,ISNUMBER(SEARCH("Focal",'Classification result'!U129)),ISNUMBER(SEARCH("&lt;4",'Classification result'!U129)),ISNUMBER(SEARCH("&lt; 4",'Classification result'!U129))),"minimal", IF(OR(ISNUMBER(SEARCH("Extensive",'Model output'!P128)),ISNUMBER(SEARCH("Extensive",'Classification result'!U129)),ISNUMBER(SEARCH("&gt;4",'Classification result'!U129)),ISNUMBER(SEARCH("&gt; 4",'Classification result'!U129)),ISNUMBER(SEARCH("4 or more",'Classification result'!U129))),"extensive","")))</f>
        <v/>
      </c>
      <c r="W129" t="str">
        <f>IF(OR('Model output'!R128="",ISNUMBER(SEARCH("Not identified", 'Model output'!R128)),ISNUMBER(SEARCH("Absent",'Model output'!R128)),ISNUMBER(SEARCH("No",'Model output'!R128)),ISNUMBER(SEARCH("Negative",'Model output'!R128)),ISNUMBER(SEARCH("None seen",'Model output'!R128)),ISNUMBER(SEARCH("Free",'Model output'!R128)),ISNUMBER(SEARCH("Cannot be assessed",'Model output'!R128))),"negative","positive")</f>
        <v>positive</v>
      </c>
      <c r="X129" s="15" t="str">
        <f>IF('Model output'!S128="","",'Model output'!S128)</f>
        <v>Not specified</v>
      </c>
      <c r="Y129" t="str">
        <f>IF(OR('Model output'!S128="",ISNUMBER(SEARCH("Absent",'Model output'!S128)),ISNUMBER(SEARCH("Not identified",'Model output'!S128)),AND(ISNUMBER(SEARCH("No",'Model output'!S128)),NOT(ISNUMBER(SEARCH("carcinoma",'Model output'!S128)))),ISNUMBER(SEARCH("confined to the thyroid",'Model output'!S128)),ISNUMBER(SEARCH("negative",'Model output'!S128))),"negative",IF(Z129="positive","gETE", "positive"))</f>
        <v>negative</v>
      </c>
      <c r="Z129" t="str">
        <f>IF(OR('Model output'!S128="",ISNUMBER(SEARCH("Absent",'Model output'!S128)),ISNUMBER(SEARCH("Not identified",'Model output'!S128)),ISNUMBER(SEARCH("No",'Model output'!S128)),ISNUMBER(SEARCH("Minimal",'Model output'!S128)),ISNUMBER(SEARCH("negative",'Model output'!S128))),"negative",IF(OR(ISNUMBER(SEARCH("extensive",X129)),ISNUMBER(SEARCH("skeletal muscle",X129)),ISNUMBER(SEARCH("larynx",X129)),ISNUMBER(SEARCH("trachea",X129)),ISNUMBER(SEARCH("esophagus",X129)),ISNUMBER(SEARCH("recurrent laryngeal nerve",X129))),"positive","negative"))</f>
        <v>negative</v>
      </c>
      <c r="AA129" t="str">
        <f>IF('Model output'!T128="","",IF('Model output'!T128="Not mentioned", "No", "Yes"))</f>
        <v/>
      </c>
      <c r="AB129" t="str">
        <f>IF(AA129&lt;&gt;"Yes","",IF(OR('Model output'!U128="",ISNUMBER(SEARCH("Not identified",'Model output'!U128))),"",'Model output'!U128))</f>
        <v/>
      </c>
      <c r="AC129" s="1" t="str">
        <f>IF(OR('Model output'!V128="", 'Model output'!V128="No", AND(ISERROR(SEARCH("Positive",'Model output'!V128)), ISNUMBER(SEARCH("Negative",'Model output'!V128))), AND(ISNUMBER(SEARCH("Uninvolved",'Model output'!V128)),NOT(ISNUMBER(SEARCH("margins involved",'Model output'!V128)))), ISNUMBER(SEARCH("not involved",'Model output'!V128)), ISNUMBER(SEARCH("None",'Model output'!V128)), ISNUMBER(SEARCH("Free",'Model output'!V128)), ISNUMBER(SEARCH("1 mm",'Model output'!V128)), ISNUMBER(SEARCH("0.1 CM",'Model output'!V128)), ISNUMBER(SEARCH("less than 0.2 mm",'Model output'!V128)), ISNUMBER(SEARCH("less than 0.5 mm",'Model output'!V128)), ISNUMBER(SEARCH("less than 1.0 mm",'Model output'!V128)), ISNUMBER(SEARCH("noted very close",'Model output'!V128)), ISNUMBER(SEARCH("abut",'Model output'!V128)), ISNUMBER(SEARCH("not mentioned",'Model output'!V128)), ISNUMBER(SEARCH("Cannot be assessed",'Model output'!V128)), ISNUMBER(SEARCH("Lymphocyte invasion - present",'Model output'!V128)), ISNUMBER(SEARCH("capsule",'Model output'!V128))), "negative", "positive")</f>
        <v>positive</v>
      </c>
      <c r="AE129" s="28" t="str" cm="1">
        <f t="array" ref="AE129">IF(OR(AC129="positive",Z129="positive",AND(OR(ISNUMBER(SEARCH("Follicular carcinoma",N129)),ISNUMBER(SEARCH("Follicular thyroid carcinoma",N129))),V129="extensive"),AND(AND(ISNUMBER(J129),J129&gt;0),AND(ISNUMBER(M129),M129&gt;3)),OR(H129="positive",AH129=1)),"high",IF(OR(ISNUMBER(SEARCH("lateral",G129,1)),ISNUMBER(SEARCH("positive",Y129,1)),ISNUMBER(SEARCH("tall",O129,1)),ISNUMBER(SEARCH("hobnail",O129,1)),ISNUMBER(SEARCH("cribriform",O129,1)),ISNUMBER(SEARCH("diffuse",O129,1)),ISNUMBER(SEARCH("columnar",O129,1)),ISNUMBER(SEARCH("solid",O129,1)),ISNUMBER(SEARCH("tall",N129,1)),ISNUMBER(SEARCH("hobnail",N129,1)),ISNUMBER(SEARCH("cribriform",N129,1)),ISNUMBER(SEARCH("diffuse",N129,1)),ISNUMBER(SEARCH("columnar",N129,1)),ISNUMBER(SEARCH("solid",N129,1)),AND(ISNUMBER(SEARCH("papillary",N129,1)),S129="positive"),AND(AND(ISNUMBER(J129),J129&gt;=5),M129=""),AND(AND(ISNUMBER(J129),J129&gt;=5),AND(ISNUMBER(M129),M129&gt;=1)),AND(ISNUMBER(SERACH("papillary",N129)),OR(Y129="positive",Z129="positive"), ISNUMBER(SEARCH("BRAF",AB129)))),"intermediate","low"))</f>
        <v>high</v>
      </c>
      <c r="AF129" s="29" t="str">
        <f t="shared" si="26"/>
        <v>1b</v>
      </c>
      <c r="AG129" s="29" t="str">
        <f t="shared" si="27"/>
        <v>0</v>
      </c>
      <c r="AH129" s="29" t="str">
        <f t="shared" ref="AH129:AH191" si="30">IF(OR(H129="unknown"),"x",IF(H129="negative","0","1"))</f>
        <v>0</v>
      </c>
      <c r="AI129" s="35" t="str">
        <f t="shared" ref="AI129:AI191" si="31">IF(AND(B129&lt;55,AH129="0"),"I",
IF(AND(B129&lt;55,AH129="1"),"II",
IF(AH129="1","IVB",
IF(AND(AF129="4b",AH129="0"),"IVA",
IF(AND(AF129="4a",AH129="0"),"III",
IF(AND(OR(AF129="3a",AF129="3b",AF129="3"),AH129="0"),"II",
IF(AND(AF129="2",OR(AG129="1",AG129="1a",AG129="1b"),AH129="0"),"II",
IF(AND(OR(AF129="1a",AF129="1b",AF129="1"),OR(AG129="1",AG129="1a",AG129="1b"),AH129="0"),"II","I"
))))))))</f>
        <v>I</v>
      </c>
      <c r="AJ129" s="32" t="s">
        <v>714</v>
      </c>
      <c r="AK129" s="34" t="s">
        <v>932</v>
      </c>
      <c r="AL129" s="34" t="s">
        <v>936</v>
      </c>
      <c r="AM129" s="34" t="s">
        <v>936</v>
      </c>
      <c r="AN129" s="34" t="s">
        <v>66</v>
      </c>
      <c r="AO129" s="32">
        <f t="shared" si="16"/>
        <v>0</v>
      </c>
      <c r="AP129" s="34">
        <f t="shared" si="17"/>
        <v>1</v>
      </c>
      <c r="AQ129" s="34">
        <f t="shared" si="18"/>
        <v>1</v>
      </c>
      <c r="AR129" s="34">
        <f t="shared" si="19"/>
        <v>1</v>
      </c>
      <c r="AS129" s="35">
        <f t="shared" si="20"/>
        <v>1</v>
      </c>
    </row>
    <row r="130" spans="1:45">
      <c r="A130" t="str">
        <f>'Model output'!A129</f>
        <v>TCGA-E8-A419</v>
      </c>
      <c r="B130" s="26">
        <v>30</v>
      </c>
      <c r="C130" s="1" t="str">
        <f>IF(OR(ISNUMBER(SEARCH("0",'Model output'!D129)), ISNUMBER(SEARCH("1",'Model output'!D129)), ISNUMBER(SEARCH("1a",'Model output'!D129)), ISNUMBER(SEARCH("1b",'Model output'!D129)), ISNUMBER(SEARCH("2",'Model output'!D129)), ISNUMBER(SEARCH("3",'Model output'!D129)), ISNUMBER(SEARCH("4a",'Model output'!D129)), ISNUMBER(SEARCH("4b",'Model output'!D129))), IF(ISNUMBER(SEARCH("pT",'Model output'!D129)),IF(OR(ISNUMBER(SEARCH("a",'Model output'!D129)),ISNUMBER(SEARCH("b",'Model output'!D129))),MID(SUBSTITUTE('Model output'!D129," ",""),SEARCH("pT",'Model output'!D129)+2,2),MID(SUBSTITUTE('Model output'!D129," ",""),SEARCH("pT",'Model output'!D129)+2,1)),IF(ISNUMBER(SEARCH("T",'Model output'!D129)),IF(OR(ISNUMBER(SEARCH("a",'Model output'!D129)),ISNUMBER(SEARCH("b",'Model output'!D129))),MID(SUBSTITUTE('Model output'!D129," ",""),SEARCH("T",'Model output'!D129)+1,2),MID(SUBSTITUTE('Model output'!D129," ",""),SEARCH("T",'Model output'!D129)+1,1)),SUBSTITUTE('Model output'!D129," ",""))),"")</f>
        <v/>
      </c>
      <c r="D130" s="1" t="str">
        <f>IF(ISNUMBER(SEARCH("lymph node",'Model output'!E129)),"1", IF(AND('Model output'!E129&lt;&gt;"",ISNUMBER('Model output'!E129),'Model output'!E129&gt;0),"1",IF(OR(ISNUMBER(SEARCH("0",'Model output'!E129)), ISNUMBER(SEARCH("1",'Model output'!E129)), ISNUMBER(SEARCH("1a",'Model output'!E129)), ISNUMBER(SEARCH("1b",'Model output'!E129)), ISNUMBER(SEARCH("X",'Model output'!E129))), IF(ISNUMBER(SEARCH("pN",'Model output'!E129)),IF(OR(ISNUMBER(SEARCH("a",'Model output'!E129)),ISNUMBER(SEARCH("b",'Model output'!E129))),MID(SUBSTITUTE('Model output'!E129," ",""),SEARCH("pN",'Model output'!E129)+2,2),MID(SUBSTITUTE('Model output'!E129," ",""),SEARCH("pN",'Model output'!E129)+2,1)),IF(ISNUMBER(SEARCH("N",'Model output'!E129)),IF(OR(ISNUMBER(SEARCH("a",'Model output'!E129)),ISNUMBER(SEARCH("b",'Model output'!E129))),MID(SUBSTITUTE('Model output'!E129," ",""),SEARCH("N",'Model output'!E129)+1,2),MID(SUBSTITUTE('Model output'!E129," ",""),SEARCH("N",'Model output'!E129)+1,1)),SUBSTITUTE('Model output'!E129," ",""))),"")))</f>
        <v/>
      </c>
      <c r="E130" s="1" t="str">
        <f>IF(OR(ISNUMBER(SEARCH("Not applicable",'Model output'!F129)), ISNUMBER(SEARCH("N/A",'Model output'!F129))),"0",IF(OR(ISNUMBER(SEARCH("0",'Model output'!F129)), ISNUMBER(SEARCH("1",'Model output'!F129)), ISNUMBER(SEARCH("X",'Model output'!F129))), IF(ISNUMBER(SEARCH("pM",'Model output'!F129)),MID(SUBSTITUTE('Model output'!F129," ",""),SEARCH("pM",'Model output'!F129)+2,1),IF(ISNUMBER(SEARCH("M",'Model output'!F129)),MID(SUBSTITUTE('Model output'!F129," ",""),SEARCH("M",'Model output'!F129)+1,1),SUBSTITUTE('Model output'!F129," ",""))),""))</f>
        <v/>
      </c>
      <c r="F130" t="str">
        <f t="shared" si="28"/>
        <v>negative</v>
      </c>
      <c r="G130" t="str">
        <f>IF(OR('Model output'!G129="",AND(ISNUMBER('Model output'!J129),'Model output'!J129&lt;1)),"",IF(OR(ISNUMBER(SEARCH("lateral",'Model output'!G129)),ISNUMBER(SEARCH("cervical",'Model output'!G129)),ISNUMBER(SEARCH("jugular",'Model output'!G129)),ISNUMBER(SEARCH("left neck",'Model output'!G129)),ISNUMBER(SEARCH("left anterior neck",'Model output'!G129)),ISNUMBER(SEARCH("left posterior neck",'Model output'!G129)),ISNUMBER(SEARCH("right neck",'Model output'!G129)),ISNUMBER(SEARCH("right anterior neck",'Model output'!G129)),ISNUMBER(SEARCH("right posterior neck",'Model output'!G129)),AND(ISNUMBER(SEARCH("level",'Model output'!G129)),OR(,ISNUMBER(SEARCH("II",'Model output'!G129)),ISNUMBER(SEARCH("two",'Model output'!G129)),AND(ISNUMBER(SEARCH("2",'Model output'!G129)),NOT(ISNUMBER(SEARCH("1 of 2",'Model output'!G129)))),ISNUMBER(SEARCH("III",'Model output'!G129)),AND(ISNUMBER(SEARCH("three",'Model output'!G129)),NOT(ISNUMBER(SEARCH("#3 (three)",'Model output'!G129)))),AND(ISNUMBER(SEARCH("3",'Model output'!G129)),NOT(ISNUMBER(SEARCH("#3 (three)",'Model output'!G129)))),ISNUMBER(SEARCH("IV",'Model output'!G129)),ISNUMBER(SEARCH("four",'Model output'!G129)),ISNUMBER(SEARCH("4",'Model output'!G129)),ISNUMBER(SEARCH("V ",'Model output'!G129)),ISNUMBER(SEARCH("five",'Model output'!G129)),ISNUMBER(SEARCH("5",'Model output'!G129))))), "lateral", "central"))</f>
        <v/>
      </c>
      <c r="H130" t="str">
        <f>IF('Model output'!H129="","negative",IF(OR(ISNUMBER(SEARCH("lymph node",'Model output'!H129)),ISNUMBER(SEARCH("gland",'Model output'!H129)),ISNUMBER(SEARCH("lobe",'Model output'!H129)),ISNUMBER(SEARCH("isthmus",'Model output'!H129)),ISNUMBER(SEARCH("mediastinum",'Model output'!H129)),ISNUMBER(SEARCH("Not mentioned",'Model output'!H129)), ISNUMBER(SEARCH("Not applicable",'Model output'!H129)), ISNUMBER(SEARCH("paratracheal",'Model output'!H129)),ISNUMBER(SEARCH("fibroadipose tissue",'Model output'!H129)),ISNUMBER(SEARCH("thyroid node",'Model output'!H129)),ISNUMBER(SEARCH("skeletal muscle",'Model output'!H129)),ISNUMBER(SEARCH("right",'Model output'!H129)),ISNUMBER(SEARCH("left",'Model output'!H129)),ISNUMBER(SEARCH("Not specified",'Model output'!H129)),ISNUMBER(SEARCH("N/A",'Model output'!H129))),"negative","positive"))</f>
        <v>negative</v>
      </c>
      <c r="I130" t="str">
        <f>IF(OR('Model output'!I129="",'Model output'!I129="Not answered",'Model output'!I129="Not mentioned"),"",IF(ISNUMBER('Model output'!I129),'Model output'!I129,1))</f>
        <v/>
      </c>
      <c r="J130" t="str">
        <f>IF(OR('Model output'!J129="",'Model output'!J129="Not answered",'Model output'!J129="Not mentioned"),"",IF(AND(ISNUMBER('Model output'!J129),'Model output'!J129&lt;=I130),'Model output'!J129,IF(AND(ISNUMBER('Model output'!J129), 'Model output'!J129&gt;=DATE(2024,1,1)), MIN(DAY('Model output'!J129), MONTH('Model output'!J129), YEAR('Model output'!J129)), IF(ISNUMBER(SEARCH("0/",'Model output'!J129)),0,IF(ISNUMBER(SEARCH("/",'Model output'!J129)), VALUE(LEFT('Model output'!J129, SEARCH("/",'Model output'!J129)-1)),1)))))</f>
        <v/>
      </c>
      <c r="K130" t="str" cm="1">
        <f t="array" ref="K130">IF(COUNT(FIND({0,1,2,3,4,5,6,7,8,9},'Model output'!K129))&gt;0,'Model output'!K129,"")</f>
        <v/>
      </c>
      <c r="L130" s="8" t="str">
        <f t="shared" si="25"/>
        <v/>
      </c>
      <c r="M130" t="str" cm="1">
        <f t="array" ref="M130">IF(L130="","",IF(ISNUMBER(SEARCH("cm",L130)),MAX(VALUE(SUBSTITUTE(_xlfn.FILTERXML("&lt;t&gt;&lt;s&gt;"&amp;SUBSTITUTE(L130,",","&lt;/s&gt;&lt;s&gt;")&amp;"&lt;/s&gt;&lt;/t&gt;","//s"),"cm",""))),MAX(VALUE(SUBSTITUTE(_xlfn.FILTERXML("&lt;t&gt;&lt;s&gt;"&amp;SUBSTITUTE(L130,",","&lt;/s&gt;&lt;s&gt;")&amp;"&lt;/s&gt;&lt;/t&gt;","//s"),"mm","")))/10))</f>
        <v/>
      </c>
      <c r="N130" t="str">
        <f>IF('Model output'!L129="","",'Model output'!L129)</f>
        <v>Papillary</v>
      </c>
      <c r="O130" t="str">
        <f>IF('Model output'!M129="","",'Model output'!M129)</f>
        <v/>
      </c>
      <c r="P130" t="str">
        <f>IF('Model output'!N129="","",'Model output'!N129)</f>
        <v>2.5 x 3 x 2 cm</v>
      </c>
      <c r="Q130" t="str">
        <f t="shared" si="29"/>
        <v>2.5,3,2cm</v>
      </c>
      <c r="R130" cm="1">
        <f t="array" ref="R130">IF(Q130="","",IF(ISNUMBER(SEARCH("cm",Q130)),MAX(VALUE(SUBSTITUTE(_xlfn.FILTERXML("&lt;t&gt;&lt;s&gt;"&amp;SUBSTITUTE(Q130,",","&lt;/s&gt;&lt;s&gt;")&amp;"&lt;/s&gt;&lt;/t&gt;","//s"),"cm",""))),MAX(VALUE(SUBSTITUTE(_xlfn.FILTERXML("&lt;t&gt;&lt;s&gt;"&amp;SUBSTITUTE(Q130,",","&lt;/s&gt;&lt;s&gt;")&amp;"&lt;/s&gt;&lt;/t&gt;","//s"),"mm","")))/10))</f>
        <v>3</v>
      </c>
      <c r="S130" t="str">
        <f>IF(OR('Model output'!P129="",ISNUMBER(SEARCH("Not identified", 'Model output'!P129)),ISNUMBER(SEARCH("Absent",'Model output'!P129)),AND(ISNUMBER(SEARCH("No",'Model output'!P129)),NOT(ISNUMBER(SEARCH("diagnostic",'Model output'!P129)))),ISNUMBER(SEARCH("Negative",'Model output'!P129))),"negative","positive")</f>
        <v>negative</v>
      </c>
      <c r="T130">
        <f>IF('Model output'!O129="","",'Model output'!O129)</f>
        <v>1</v>
      </c>
      <c r="U130" t="str">
        <f>IF('Model output'!Q129&lt;&gt;"",'Model output'!Q129,IF('Classification result'!S130="positive",IF(ISNUMBER(SEARCH("single",'Model output'!P129)),1,IF(OR(ISNUMBER(SEARCH("&lt;4",'Model output'!P129)),ISNUMBER(SEARCH("&lt; 4",'Model output'!P129)),ISNUMBER(SEARCH("less than 4",'Model output'!P129))),"&lt;4",IF(OR(ISNUMBER(SEARCH("&gt;4",'Model output'!P129)),ISNUMBER(SEARCH("&gt; 4",'Model output'!P129)),ISNUMBER(SEARCH("4 or more",'Model output'!P129))),"&gt;4",""))), ""))</f>
        <v/>
      </c>
      <c r="V130" t="str">
        <f>IF(S130="negative","",IF(OR(ISNUMBER(SEARCH("Focal",'Model output'!P129)),'Classification result'!U130&lt;4,ISNUMBER(SEARCH("Focal",'Classification result'!U130)),ISNUMBER(SEARCH("&lt;4",'Classification result'!U130)),ISNUMBER(SEARCH("&lt; 4",'Classification result'!U130))),"minimal", IF(OR(ISNUMBER(SEARCH("Extensive",'Model output'!P129)),ISNUMBER(SEARCH("Extensive",'Classification result'!U130)),ISNUMBER(SEARCH("&gt;4",'Classification result'!U130)),ISNUMBER(SEARCH("&gt; 4",'Classification result'!U130)),ISNUMBER(SEARCH("4 or more",'Classification result'!U130))),"extensive","")))</f>
        <v/>
      </c>
      <c r="W130" t="str">
        <f>IF(OR('Model output'!R129="",ISNUMBER(SEARCH("Not identified", 'Model output'!R129)),ISNUMBER(SEARCH("Absent",'Model output'!R129)),ISNUMBER(SEARCH("No",'Model output'!R129)),ISNUMBER(SEARCH("Negative",'Model output'!R129)),ISNUMBER(SEARCH("None seen",'Model output'!R129)),ISNUMBER(SEARCH("Free",'Model output'!R129)),ISNUMBER(SEARCH("Cannot be assessed",'Model output'!R129))),"negative","positive")</f>
        <v>negative</v>
      </c>
      <c r="X130" s="15" t="str">
        <f>IF('Model output'!S129="","",'Model output'!S129)</f>
        <v/>
      </c>
      <c r="Y130" t="str">
        <f>IF(OR('Model output'!S129="",ISNUMBER(SEARCH("Absent",'Model output'!S129)),ISNUMBER(SEARCH("Not identified",'Model output'!S129)),AND(ISNUMBER(SEARCH("No",'Model output'!S129)),NOT(ISNUMBER(SEARCH("carcinoma",'Model output'!S129)))),ISNUMBER(SEARCH("confined to the thyroid",'Model output'!S129)),ISNUMBER(SEARCH("negative",'Model output'!S129))),"negative",IF(Z130="positive","gETE", "positive"))</f>
        <v>negative</v>
      </c>
      <c r="Z130" t="str">
        <f>IF(OR('Model output'!S129="",ISNUMBER(SEARCH("Absent",'Model output'!S129)),ISNUMBER(SEARCH("Not identified",'Model output'!S129)),ISNUMBER(SEARCH("No",'Model output'!S129)),ISNUMBER(SEARCH("Minimal",'Model output'!S129)),ISNUMBER(SEARCH("negative",'Model output'!S129))),"negative",IF(OR(ISNUMBER(SEARCH("extensive",X130)),ISNUMBER(SEARCH("skeletal muscle",X130)),ISNUMBER(SEARCH("larynx",X130)),ISNUMBER(SEARCH("trachea",X130)),ISNUMBER(SEARCH("esophagus",X130)),ISNUMBER(SEARCH("recurrent laryngeal nerve",X130))),"positive","negative"))</f>
        <v>negative</v>
      </c>
      <c r="AA130" t="str">
        <f>IF('Model output'!T129="","",IF('Model output'!T129="Not mentioned", "No", "Yes"))</f>
        <v/>
      </c>
      <c r="AB130" t="str">
        <f>IF(AA130&lt;&gt;"Yes","",IF(OR('Model output'!U129="",ISNUMBER(SEARCH("Not identified",'Model output'!U129))),"",'Model output'!U129))</f>
        <v/>
      </c>
      <c r="AC130" s="1" t="str">
        <f>IF(OR('Model output'!V129="", 'Model output'!V129="No", AND(ISERROR(SEARCH("Positive",'Model output'!V129)), ISNUMBER(SEARCH("Negative",'Model output'!V129))), AND(ISNUMBER(SEARCH("Uninvolved",'Model output'!V129)),NOT(ISNUMBER(SEARCH("margins involved",'Model output'!V129)))), ISNUMBER(SEARCH("not involved",'Model output'!V129)), ISNUMBER(SEARCH("None",'Model output'!V129)), ISNUMBER(SEARCH("Free",'Model output'!V129)), ISNUMBER(SEARCH("1 mm",'Model output'!V129)), ISNUMBER(SEARCH("0.1 CM",'Model output'!V129)), ISNUMBER(SEARCH("less than 0.2 mm",'Model output'!V129)), ISNUMBER(SEARCH("less than 0.5 mm",'Model output'!V129)), ISNUMBER(SEARCH("less than 1.0 mm",'Model output'!V129)), ISNUMBER(SEARCH("noted very close",'Model output'!V129)), ISNUMBER(SEARCH("abut",'Model output'!V129)), ISNUMBER(SEARCH("not mentioned",'Model output'!V129)), ISNUMBER(SEARCH("Cannot be assessed",'Model output'!V129)), ISNUMBER(SEARCH("Lymphocyte invasion - present",'Model output'!V129)), ISNUMBER(SEARCH("capsule",'Model output'!V129))), "negative", "positive")</f>
        <v>negative</v>
      </c>
      <c r="AE130" s="28" t="str" cm="1">
        <f t="array" aca="1" ref="AE130" ca="1">IF(OR(AC130="positive",Z130="positive",AND(OR(ISNUMBER(SEARCH("Follicular carcinoma",N130)),ISNUMBER(SEARCH("Follicular thyroid carcinoma",N130))),V130="extensive"),AND(AND(ISNUMBER(J130),J130&gt;0),AND(ISNUMBER(M130),M130&gt;3)),OR(H130="positive",AH130=1)),"high",IF(OR(ISNUMBER(SEARCH("lateral",G130,1)),ISNUMBER(SEARCH("positive",Y130,1)),ISNUMBER(SEARCH("tall",O130,1)),ISNUMBER(SEARCH("hobnail",O130,1)),ISNUMBER(SEARCH("cribriform",O130,1)),ISNUMBER(SEARCH("diffuse",O130,1)),ISNUMBER(SEARCH("columnar",O130,1)),ISNUMBER(SEARCH("solid",O130,1)),ISNUMBER(SEARCH("tall",N130,1)),ISNUMBER(SEARCH("hobnail",N130,1)),ISNUMBER(SEARCH("cribriform",N130,1)),ISNUMBER(SEARCH("diffuse",N130,1)),ISNUMBER(SEARCH("columnar",N130,1)),ISNUMBER(SEARCH("solid",N130,1)),AND(ISNUMBER(SEARCH("papillary",N130,1)),S130="positive"),AND(AND(ISNUMBER(J130),J130&gt;=5),M130=""),AND(AND(ISNUMBER(J130),J130&gt;=5),AND(ISNUMBER(M130),M130&gt;=1)),AND(ISNUMBER(SERACH("papillary",N130)),OR(Y130="positive",Z130="positive"), ISNUMBER(SEARCH("BRAF",AB130)))),"intermediate","low"))</f>
        <v>low</v>
      </c>
      <c r="AF130" s="29" t="str">
        <f t="shared" si="26"/>
        <v>2</v>
      </c>
      <c r="AG130" s="29" t="str">
        <f t="shared" si="27"/>
        <v>0</v>
      </c>
      <c r="AH130" s="29" t="str">
        <f t="shared" si="30"/>
        <v>0</v>
      </c>
      <c r="AI130" s="35" t="str">
        <f t="shared" si="31"/>
        <v>I</v>
      </c>
      <c r="AJ130" s="32" t="s">
        <v>713</v>
      </c>
      <c r="AK130" s="34" t="s">
        <v>935</v>
      </c>
      <c r="AL130" s="34" t="s">
        <v>936</v>
      </c>
      <c r="AM130" s="34" t="s">
        <v>936</v>
      </c>
      <c r="AN130" s="34" t="s">
        <v>66</v>
      </c>
      <c r="AO130" s="32">
        <f t="shared" ca="1" si="16"/>
        <v>1</v>
      </c>
      <c r="AP130" s="34">
        <f t="shared" si="17"/>
        <v>1</v>
      </c>
      <c r="AQ130" s="34">
        <f t="shared" si="18"/>
        <v>1</v>
      </c>
      <c r="AR130" s="34">
        <f t="shared" si="19"/>
        <v>1</v>
      </c>
      <c r="AS130" s="35">
        <f t="shared" si="20"/>
        <v>1</v>
      </c>
    </row>
    <row r="131" spans="1:45">
      <c r="A131" t="str">
        <f>'Model output'!A130</f>
        <v>TCGA-E8-A432</v>
      </c>
      <c r="B131" s="26">
        <v>57</v>
      </c>
      <c r="C131" s="1" t="str">
        <f>IF(OR(ISNUMBER(SEARCH("0",'Model output'!D130)), ISNUMBER(SEARCH("1",'Model output'!D130)), ISNUMBER(SEARCH("1a",'Model output'!D130)), ISNUMBER(SEARCH("1b",'Model output'!D130)), ISNUMBER(SEARCH("2",'Model output'!D130)), ISNUMBER(SEARCH("3",'Model output'!D130)), ISNUMBER(SEARCH("4a",'Model output'!D130)), ISNUMBER(SEARCH("4b",'Model output'!D130))), IF(ISNUMBER(SEARCH("pT",'Model output'!D130)),IF(OR(ISNUMBER(SEARCH("a",'Model output'!D130)),ISNUMBER(SEARCH("b",'Model output'!D130))),MID(SUBSTITUTE('Model output'!D130," ",""),SEARCH("pT",'Model output'!D130)+2,2),MID(SUBSTITUTE('Model output'!D130," ",""),SEARCH("pT",'Model output'!D130)+2,1)),IF(ISNUMBER(SEARCH("T",'Model output'!D130)),IF(OR(ISNUMBER(SEARCH("a",'Model output'!D130)),ISNUMBER(SEARCH("b",'Model output'!D130))),MID(SUBSTITUTE('Model output'!D130," ",""),SEARCH("T",'Model output'!D130)+1,2),MID(SUBSTITUTE('Model output'!D130," ",""),SEARCH("T",'Model output'!D130)+1,1)),SUBSTITUTE('Model output'!D130," ",""))),"")</f>
        <v/>
      </c>
      <c r="D131" s="1" t="str">
        <f>IF(ISNUMBER(SEARCH("lymph node",'Model output'!E130)),"1", IF(AND('Model output'!E130&lt;&gt;"",ISNUMBER('Model output'!E130),'Model output'!E130&gt;0),"1",IF(OR(ISNUMBER(SEARCH("0",'Model output'!E130)), ISNUMBER(SEARCH("1",'Model output'!E130)), ISNUMBER(SEARCH("1a",'Model output'!E130)), ISNUMBER(SEARCH("1b",'Model output'!E130)), ISNUMBER(SEARCH("X",'Model output'!E130))), IF(ISNUMBER(SEARCH("pN",'Model output'!E130)),IF(OR(ISNUMBER(SEARCH("a",'Model output'!E130)),ISNUMBER(SEARCH("b",'Model output'!E130))),MID(SUBSTITUTE('Model output'!E130," ",""),SEARCH("pN",'Model output'!E130)+2,2),MID(SUBSTITUTE('Model output'!E130," ",""),SEARCH("pN",'Model output'!E130)+2,1)),IF(ISNUMBER(SEARCH("N",'Model output'!E130)),IF(OR(ISNUMBER(SEARCH("a",'Model output'!E130)),ISNUMBER(SEARCH("b",'Model output'!E130))),MID(SUBSTITUTE('Model output'!E130," ",""),SEARCH("N",'Model output'!E130)+1,2),MID(SUBSTITUTE('Model output'!E130," ",""),SEARCH("N",'Model output'!E130)+1,1)),SUBSTITUTE('Model output'!E130," ",""))),"")))</f>
        <v/>
      </c>
      <c r="E131" s="1" t="str">
        <f>IF(OR(ISNUMBER(SEARCH("Not applicable",'Model output'!F130)), ISNUMBER(SEARCH("N/A",'Model output'!F130))),"0",IF(OR(ISNUMBER(SEARCH("0",'Model output'!F130)), ISNUMBER(SEARCH("1",'Model output'!F130)), ISNUMBER(SEARCH("X",'Model output'!F130))), IF(ISNUMBER(SEARCH("pM",'Model output'!F130)),MID(SUBSTITUTE('Model output'!F130," ",""),SEARCH("pM",'Model output'!F130)+2,1),IF(ISNUMBER(SEARCH("M",'Model output'!F130)),MID(SUBSTITUTE('Model output'!F130," ",""),SEARCH("M",'Model output'!F130)+1,1),SUBSTITUTE('Model output'!F130," ",""))),""))</f>
        <v/>
      </c>
      <c r="F131" t="str">
        <f t="shared" si="28"/>
        <v>negative</v>
      </c>
      <c r="G131" t="str">
        <f>IF(OR('Model output'!G130="",AND(ISNUMBER('Model output'!J130),'Model output'!J130&lt;1)),"",IF(OR(ISNUMBER(SEARCH("lateral",'Model output'!G130)),ISNUMBER(SEARCH("cervical",'Model output'!G130)),ISNUMBER(SEARCH("jugular",'Model output'!G130)),ISNUMBER(SEARCH("left neck",'Model output'!G130)),ISNUMBER(SEARCH("left anterior neck",'Model output'!G130)),ISNUMBER(SEARCH("left posterior neck",'Model output'!G130)),ISNUMBER(SEARCH("right neck",'Model output'!G130)),ISNUMBER(SEARCH("right anterior neck",'Model output'!G130)),ISNUMBER(SEARCH("right posterior neck",'Model output'!G130)),AND(ISNUMBER(SEARCH("level",'Model output'!G130)),OR(,ISNUMBER(SEARCH("II",'Model output'!G130)),ISNUMBER(SEARCH("two",'Model output'!G130)),AND(ISNUMBER(SEARCH("2",'Model output'!G130)),NOT(ISNUMBER(SEARCH("1 of 2",'Model output'!G130)))),ISNUMBER(SEARCH("III",'Model output'!G130)),AND(ISNUMBER(SEARCH("three",'Model output'!G130)),NOT(ISNUMBER(SEARCH("#3 (three)",'Model output'!G130)))),AND(ISNUMBER(SEARCH("3",'Model output'!G130)),NOT(ISNUMBER(SEARCH("#3 (three)",'Model output'!G130)))),ISNUMBER(SEARCH("IV",'Model output'!G130)),ISNUMBER(SEARCH("four",'Model output'!G130)),ISNUMBER(SEARCH("4",'Model output'!G130)),ISNUMBER(SEARCH("V ",'Model output'!G130)),ISNUMBER(SEARCH("five",'Model output'!G130)),ISNUMBER(SEARCH("5",'Model output'!G130))))), "lateral", "central"))</f>
        <v/>
      </c>
      <c r="H131" t="str">
        <f>IF('Model output'!H130="","negative",IF(OR(ISNUMBER(SEARCH("lymph node",'Model output'!H130)),ISNUMBER(SEARCH("gland",'Model output'!H130)),ISNUMBER(SEARCH("lobe",'Model output'!H130)),ISNUMBER(SEARCH("isthmus",'Model output'!H130)),ISNUMBER(SEARCH("mediastinum",'Model output'!H130)),ISNUMBER(SEARCH("Not mentioned",'Model output'!H130)), ISNUMBER(SEARCH("Not applicable",'Model output'!H130)), ISNUMBER(SEARCH("paratracheal",'Model output'!H130)),ISNUMBER(SEARCH("fibroadipose tissue",'Model output'!H130)),ISNUMBER(SEARCH("thyroid node",'Model output'!H130)),ISNUMBER(SEARCH("skeletal muscle",'Model output'!H130)),ISNUMBER(SEARCH("right",'Model output'!H130)),ISNUMBER(SEARCH("left",'Model output'!H130)),ISNUMBER(SEARCH("Not specified",'Model output'!H130)),ISNUMBER(SEARCH("N/A",'Model output'!H130))),"negative","positive"))</f>
        <v>negative</v>
      </c>
      <c r="I131" t="str">
        <f>IF(OR('Model output'!I130="",'Model output'!I130="Not answered",'Model output'!I130="Not mentioned"),"",IF(ISNUMBER('Model output'!I130),'Model output'!I130,1))</f>
        <v/>
      </c>
      <c r="J131" t="str">
        <f>IF(OR('Model output'!J130="",'Model output'!J130="Not answered",'Model output'!J130="Not mentioned"),"",IF(AND(ISNUMBER('Model output'!J130),'Model output'!J130&lt;=I131),'Model output'!J130,IF(AND(ISNUMBER('Model output'!J130), 'Model output'!J130&gt;=DATE(2024,1,1)), MIN(DAY('Model output'!J130), MONTH('Model output'!J130), YEAR('Model output'!J130)), IF(ISNUMBER(SEARCH("0/",'Model output'!J130)),0,IF(ISNUMBER(SEARCH("/",'Model output'!J130)), VALUE(LEFT('Model output'!J130, SEARCH("/",'Model output'!J130)-1)),1)))))</f>
        <v/>
      </c>
      <c r="K131" t="str" cm="1">
        <f t="array" ref="K131">IF(COUNT(FIND({0,1,2,3,4,5,6,7,8,9},'Model output'!K130))&gt;0,'Model output'!K130,"")</f>
        <v/>
      </c>
      <c r="L131" s="8" t="str">
        <f t="shared" si="25"/>
        <v/>
      </c>
      <c r="M131" t="str" cm="1">
        <f t="array" ref="M131">IF(L131="","",IF(ISNUMBER(SEARCH("cm",L131)),MAX(VALUE(SUBSTITUTE(_xlfn.FILTERXML("&lt;t&gt;&lt;s&gt;"&amp;SUBSTITUTE(L131,",","&lt;/s&gt;&lt;s&gt;")&amp;"&lt;/s&gt;&lt;/t&gt;","//s"),"cm",""))),MAX(VALUE(SUBSTITUTE(_xlfn.FILTERXML("&lt;t&gt;&lt;s&gt;"&amp;SUBSTITUTE(L131,",","&lt;/s&gt;&lt;s&gt;")&amp;"&lt;/s&gt;&lt;/t&gt;","//s"),"mm","")))/10))</f>
        <v/>
      </c>
      <c r="N131" t="str">
        <f>IF('Model output'!L130="","",'Model output'!L130)</f>
        <v>Papillary</v>
      </c>
      <c r="O131" t="str">
        <f>IF('Model output'!M130="","",'Model output'!M130)</f>
        <v/>
      </c>
      <c r="P131" t="str">
        <f>IF('Model output'!N130="","",'Model output'!N130)</f>
        <v>2.5x2x1cm</v>
      </c>
      <c r="Q131" t="str">
        <f t="shared" si="29"/>
        <v>2.5,2,1cm</v>
      </c>
      <c r="R131" cm="1">
        <f t="array" ref="R131">IF(Q131="","",IF(ISNUMBER(SEARCH("cm",Q131)),MAX(VALUE(SUBSTITUTE(_xlfn.FILTERXML("&lt;t&gt;&lt;s&gt;"&amp;SUBSTITUTE(Q131,",","&lt;/s&gt;&lt;s&gt;")&amp;"&lt;/s&gt;&lt;/t&gt;","//s"),"cm",""))),MAX(VALUE(SUBSTITUTE(_xlfn.FILTERXML("&lt;t&gt;&lt;s&gt;"&amp;SUBSTITUTE(Q131,",","&lt;/s&gt;&lt;s&gt;")&amp;"&lt;/s&gt;&lt;/t&gt;","//s"),"mm","")))/10))</f>
        <v>2.5</v>
      </c>
      <c r="S131" t="str">
        <f>IF(OR('Model output'!P130="",ISNUMBER(SEARCH("Not identified", 'Model output'!P130)),ISNUMBER(SEARCH("Absent",'Model output'!P130)),AND(ISNUMBER(SEARCH("No",'Model output'!P130)),NOT(ISNUMBER(SEARCH("diagnostic",'Model output'!P130)))),ISNUMBER(SEARCH("Negative",'Model output'!P130))),"negative","positive")</f>
        <v>negative</v>
      </c>
      <c r="T131">
        <f>IF('Model output'!O130="","",'Model output'!O130)</f>
        <v>1</v>
      </c>
      <c r="U131" t="str">
        <f>IF('Model output'!Q130&lt;&gt;"",'Model output'!Q130,IF('Classification result'!S131="positive",IF(ISNUMBER(SEARCH("single",'Model output'!P130)),1,IF(OR(ISNUMBER(SEARCH("&lt;4",'Model output'!P130)),ISNUMBER(SEARCH("&lt; 4",'Model output'!P130)),ISNUMBER(SEARCH("less than 4",'Model output'!P130))),"&lt;4",IF(OR(ISNUMBER(SEARCH("&gt;4",'Model output'!P130)),ISNUMBER(SEARCH("&gt; 4",'Model output'!P130)),ISNUMBER(SEARCH("4 or more",'Model output'!P130))),"&gt;4",""))), ""))</f>
        <v>Not mentioned</v>
      </c>
      <c r="V131" t="str">
        <f>IF(S131="negative","",IF(OR(ISNUMBER(SEARCH("Focal",'Model output'!P130)),'Classification result'!U131&lt;4,ISNUMBER(SEARCH("Focal",'Classification result'!U131)),ISNUMBER(SEARCH("&lt;4",'Classification result'!U131)),ISNUMBER(SEARCH("&lt; 4",'Classification result'!U131))),"minimal", IF(OR(ISNUMBER(SEARCH("Extensive",'Model output'!P130)),ISNUMBER(SEARCH("Extensive",'Classification result'!U131)),ISNUMBER(SEARCH("&gt;4",'Classification result'!U131)),ISNUMBER(SEARCH("&gt; 4",'Classification result'!U131)),ISNUMBER(SEARCH("4 or more",'Classification result'!U131))),"extensive","")))</f>
        <v/>
      </c>
      <c r="W131" t="str">
        <f>IF(OR('Model output'!R130="",ISNUMBER(SEARCH("Not identified", 'Model output'!R130)),ISNUMBER(SEARCH("Absent",'Model output'!R130)),ISNUMBER(SEARCH("No",'Model output'!R130)),ISNUMBER(SEARCH("Negative",'Model output'!R130)),ISNUMBER(SEARCH("None seen",'Model output'!R130)),ISNUMBER(SEARCH("Free",'Model output'!R130)),ISNUMBER(SEARCH("Cannot be assessed",'Model output'!R130))),"negative","positive")</f>
        <v>negative</v>
      </c>
      <c r="X131" s="15" t="str">
        <f>IF('Model output'!S130="","",'Model output'!S130)</f>
        <v>No</v>
      </c>
      <c r="Y131" t="str">
        <f>IF(OR('Model output'!S130="",ISNUMBER(SEARCH("Absent",'Model output'!S130)),ISNUMBER(SEARCH("Not identified",'Model output'!S130)),AND(ISNUMBER(SEARCH("No",'Model output'!S130)),NOT(ISNUMBER(SEARCH("carcinoma",'Model output'!S130)))),ISNUMBER(SEARCH("confined to the thyroid",'Model output'!S130)),ISNUMBER(SEARCH("negative",'Model output'!S130))),"negative",IF(Z131="positive","gETE", "positive"))</f>
        <v>negative</v>
      </c>
      <c r="Z131" t="str">
        <f>IF(OR('Model output'!S130="",ISNUMBER(SEARCH("Absent",'Model output'!S130)),ISNUMBER(SEARCH("Not identified",'Model output'!S130)),ISNUMBER(SEARCH("No",'Model output'!S130)),ISNUMBER(SEARCH("Minimal",'Model output'!S130)),ISNUMBER(SEARCH("negative",'Model output'!S130))),"negative",IF(OR(ISNUMBER(SEARCH("extensive",X131)),ISNUMBER(SEARCH("skeletal muscle",X131)),ISNUMBER(SEARCH("larynx",X131)),ISNUMBER(SEARCH("trachea",X131)),ISNUMBER(SEARCH("esophagus",X131)),ISNUMBER(SEARCH("recurrent laryngeal nerve",X131))),"positive","negative"))</f>
        <v>negative</v>
      </c>
      <c r="AA131" t="str">
        <f>IF('Model output'!T130="","",IF('Model output'!T130="Not mentioned", "No", "Yes"))</f>
        <v/>
      </c>
      <c r="AB131" t="str">
        <f>IF(AA131&lt;&gt;"Yes","",IF(OR('Model output'!U130="",ISNUMBER(SEARCH("Not identified",'Model output'!U130))),"",'Model output'!U130))</f>
        <v/>
      </c>
      <c r="AC131" s="1" t="str">
        <f>IF(OR('Model output'!V130="", 'Model output'!V130="No", AND(ISERROR(SEARCH("Positive",'Model output'!V130)), ISNUMBER(SEARCH("Negative",'Model output'!V130))), AND(ISNUMBER(SEARCH("Uninvolved",'Model output'!V130)),NOT(ISNUMBER(SEARCH("margins involved",'Model output'!V130)))), ISNUMBER(SEARCH("not involved",'Model output'!V130)), ISNUMBER(SEARCH("None",'Model output'!V130)), ISNUMBER(SEARCH("Free",'Model output'!V130)), ISNUMBER(SEARCH("1 mm",'Model output'!V130)), ISNUMBER(SEARCH("0.1 CM",'Model output'!V130)), ISNUMBER(SEARCH("less than 0.2 mm",'Model output'!V130)), ISNUMBER(SEARCH("less than 0.5 mm",'Model output'!V130)), ISNUMBER(SEARCH("less than 1.0 mm",'Model output'!V130)), ISNUMBER(SEARCH("noted very close",'Model output'!V130)), ISNUMBER(SEARCH("abut",'Model output'!V130)), ISNUMBER(SEARCH("not mentioned",'Model output'!V130)), ISNUMBER(SEARCH("Cannot be assessed",'Model output'!V130)), ISNUMBER(SEARCH("Lymphocyte invasion - present",'Model output'!V130)), ISNUMBER(SEARCH("capsule",'Model output'!V130))), "negative", "positive")</f>
        <v>negative</v>
      </c>
      <c r="AE131" s="28" t="str" cm="1">
        <f t="array" aca="1" ref="AE131" ca="1">IF(OR(AC131="positive",Z131="positive",AND(OR(ISNUMBER(SEARCH("Follicular carcinoma",N131)),ISNUMBER(SEARCH("Follicular thyroid carcinoma",N131))),V131="extensive"),AND(AND(ISNUMBER(J131),J131&gt;0),AND(ISNUMBER(M131),M131&gt;3)),OR(H131="positive",AH131=1)),"high",IF(OR(ISNUMBER(SEARCH("lateral",G131,1)),ISNUMBER(SEARCH("positive",Y131,1)),ISNUMBER(SEARCH("tall",O131,1)),ISNUMBER(SEARCH("hobnail",O131,1)),ISNUMBER(SEARCH("cribriform",O131,1)),ISNUMBER(SEARCH("diffuse",O131,1)),ISNUMBER(SEARCH("columnar",O131,1)),ISNUMBER(SEARCH("solid",O131,1)),ISNUMBER(SEARCH("tall",N131,1)),ISNUMBER(SEARCH("hobnail",N131,1)),ISNUMBER(SEARCH("cribriform",N131,1)),ISNUMBER(SEARCH("diffuse",N131,1)),ISNUMBER(SEARCH("columnar",N131,1)),ISNUMBER(SEARCH("solid",N131,1)),AND(ISNUMBER(SEARCH("papillary",N131,1)),S131="positive"),AND(AND(ISNUMBER(J131),J131&gt;=5),M131=""),AND(AND(ISNUMBER(J131),J131&gt;=5),AND(ISNUMBER(M131),M131&gt;=1)),AND(ISNUMBER(SERACH("papillary",N131)),OR(Y131="positive",Z131="positive"), ISNUMBER(SEARCH("BRAF",AB131)))),"intermediate","low"))</f>
        <v>low</v>
      </c>
      <c r="AF131" s="29" t="str">
        <f t="shared" si="26"/>
        <v>2</v>
      </c>
      <c r="AG131" s="29" t="str">
        <f t="shared" si="27"/>
        <v>0</v>
      </c>
      <c r="AH131" s="29" t="str">
        <f t="shared" si="30"/>
        <v>0</v>
      </c>
      <c r="AI131" s="35" t="str">
        <f t="shared" si="31"/>
        <v>I</v>
      </c>
      <c r="AJ131" s="32" t="s">
        <v>713</v>
      </c>
      <c r="AK131" s="34" t="s">
        <v>935</v>
      </c>
      <c r="AL131" s="34" t="s">
        <v>936</v>
      </c>
      <c r="AM131" s="34" t="s">
        <v>936</v>
      </c>
      <c r="AN131" s="34" t="s">
        <v>66</v>
      </c>
      <c r="AO131" s="32">
        <f t="shared" ref="AO131:AO194" ca="1" si="32">IF(AE131=AJ131,1,0)</f>
        <v>1</v>
      </c>
      <c r="AP131" s="34">
        <f t="shared" ref="AP131:AP194" si="33">IF(AF131=AK131, 1, IF(AND(AF131="x", AK131="0"), 1, IF(AND(AF131="0", AK131="x"), 1, 0)))</f>
        <v>1</v>
      </c>
      <c r="AQ131" s="34">
        <f t="shared" ref="AQ131:AQ194" si="34">IF(AG131=AL131, 1, IF(AND(AG131="x", AL131="0"), 1, IF(AND(AG131="0", AL131="x"), 1, 0)))</f>
        <v>1</v>
      </c>
      <c r="AR131" s="34">
        <f t="shared" ref="AR131:AR194" si="35">IF(AH131=AM131, 1, IF(AND(AH131="x", AM131="0"), 1, IF(AND(AH131="0", AM131="x"), 1, 0)))</f>
        <v>1</v>
      </c>
      <c r="AS131" s="35">
        <f t="shared" ref="AS131:AS194" si="36">IF(AI131=AN131,1,0)</f>
        <v>1</v>
      </c>
    </row>
    <row r="132" spans="1:45">
      <c r="A132" t="str">
        <f>'Model output'!A131</f>
        <v>TCGA-E8-A433</v>
      </c>
      <c r="B132" s="26">
        <v>25</v>
      </c>
      <c r="C132" s="1" t="str">
        <f>IF(OR(ISNUMBER(SEARCH("0",'Model output'!D131)), ISNUMBER(SEARCH("1",'Model output'!D131)), ISNUMBER(SEARCH("1a",'Model output'!D131)), ISNUMBER(SEARCH("1b",'Model output'!D131)), ISNUMBER(SEARCH("2",'Model output'!D131)), ISNUMBER(SEARCH("3",'Model output'!D131)), ISNUMBER(SEARCH("4a",'Model output'!D131)), ISNUMBER(SEARCH("4b",'Model output'!D131))), IF(ISNUMBER(SEARCH("pT",'Model output'!D131)),IF(OR(ISNUMBER(SEARCH("a",'Model output'!D131)),ISNUMBER(SEARCH("b",'Model output'!D131))),MID(SUBSTITUTE('Model output'!D131," ",""),SEARCH("pT",'Model output'!D131)+2,2),MID(SUBSTITUTE('Model output'!D131," ",""),SEARCH("pT",'Model output'!D131)+2,1)),IF(ISNUMBER(SEARCH("T",'Model output'!D131)),IF(OR(ISNUMBER(SEARCH("a",'Model output'!D131)),ISNUMBER(SEARCH("b",'Model output'!D131))),MID(SUBSTITUTE('Model output'!D131," ",""),SEARCH("T",'Model output'!D131)+1,2),MID(SUBSTITUTE('Model output'!D131," ",""),SEARCH("T",'Model output'!D131)+1,1)),SUBSTITUTE('Model output'!D131," ",""))),"")</f>
        <v/>
      </c>
      <c r="D132" s="1" t="str">
        <f>IF(ISNUMBER(SEARCH("lymph node",'Model output'!E131)),"1", IF(AND('Model output'!E131&lt;&gt;"",ISNUMBER('Model output'!E131),'Model output'!E131&gt;0),"1",IF(OR(ISNUMBER(SEARCH("0",'Model output'!E131)), ISNUMBER(SEARCH("1",'Model output'!E131)), ISNUMBER(SEARCH("1a",'Model output'!E131)), ISNUMBER(SEARCH("1b",'Model output'!E131)), ISNUMBER(SEARCH("X",'Model output'!E131))), IF(ISNUMBER(SEARCH("pN",'Model output'!E131)),IF(OR(ISNUMBER(SEARCH("a",'Model output'!E131)),ISNUMBER(SEARCH("b",'Model output'!E131))),MID(SUBSTITUTE('Model output'!E131," ",""),SEARCH("pN",'Model output'!E131)+2,2),MID(SUBSTITUTE('Model output'!E131," ",""),SEARCH("pN",'Model output'!E131)+2,1)),IF(ISNUMBER(SEARCH("N",'Model output'!E131)),IF(OR(ISNUMBER(SEARCH("a",'Model output'!E131)),ISNUMBER(SEARCH("b",'Model output'!E131))),MID(SUBSTITUTE('Model output'!E131," ",""),SEARCH("N",'Model output'!E131)+1,2),MID(SUBSTITUTE('Model output'!E131," ",""),SEARCH("N",'Model output'!E131)+1,1)),SUBSTITUTE('Model output'!E131," ",""))),"")))</f>
        <v/>
      </c>
      <c r="E132" s="1" t="str">
        <f>IF(OR(ISNUMBER(SEARCH("Not applicable",'Model output'!F131)), ISNUMBER(SEARCH("N/A",'Model output'!F131))),"0",IF(OR(ISNUMBER(SEARCH("0",'Model output'!F131)), ISNUMBER(SEARCH("1",'Model output'!F131)), ISNUMBER(SEARCH("X",'Model output'!F131))), IF(ISNUMBER(SEARCH("pM",'Model output'!F131)),MID(SUBSTITUTE('Model output'!F131," ",""),SEARCH("pM",'Model output'!F131)+2,1),IF(ISNUMBER(SEARCH("M",'Model output'!F131)),MID(SUBSTITUTE('Model output'!F131," ",""),SEARCH("M",'Model output'!F131)+1,1),SUBSTITUTE('Model output'!F131," ",""))),""))</f>
        <v/>
      </c>
      <c r="F132" t="str">
        <f t="shared" si="28"/>
        <v>negative</v>
      </c>
      <c r="G132" t="str">
        <f>IF(OR('Model output'!G131="",AND(ISNUMBER('Model output'!J131),'Model output'!J131&lt;1)),"",IF(OR(ISNUMBER(SEARCH("lateral",'Model output'!G131)),ISNUMBER(SEARCH("cervical",'Model output'!G131)),ISNUMBER(SEARCH("jugular",'Model output'!G131)),ISNUMBER(SEARCH("left neck",'Model output'!G131)),ISNUMBER(SEARCH("left anterior neck",'Model output'!G131)),ISNUMBER(SEARCH("left posterior neck",'Model output'!G131)),ISNUMBER(SEARCH("right neck",'Model output'!G131)),ISNUMBER(SEARCH("right anterior neck",'Model output'!G131)),ISNUMBER(SEARCH("right posterior neck",'Model output'!G131)),AND(ISNUMBER(SEARCH("level",'Model output'!G131)),OR(,ISNUMBER(SEARCH("II",'Model output'!G131)),ISNUMBER(SEARCH("two",'Model output'!G131)),AND(ISNUMBER(SEARCH("2",'Model output'!G131)),NOT(ISNUMBER(SEARCH("1 of 2",'Model output'!G131)))),ISNUMBER(SEARCH("III",'Model output'!G131)),AND(ISNUMBER(SEARCH("three",'Model output'!G131)),NOT(ISNUMBER(SEARCH("#3 (three)",'Model output'!G131)))),AND(ISNUMBER(SEARCH("3",'Model output'!G131)),NOT(ISNUMBER(SEARCH("#3 (three)",'Model output'!G131)))),ISNUMBER(SEARCH("IV",'Model output'!G131)),ISNUMBER(SEARCH("four",'Model output'!G131)),ISNUMBER(SEARCH("4",'Model output'!G131)),ISNUMBER(SEARCH("V ",'Model output'!G131)),ISNUMBER(SEARCH("five",'Model output'!G131)),ISNUMBER(SEARCH("5",'Model output'!G131))))), "lateral", "central"))</f>
        <v/>
      </c>
      <c r="H132" t="str">
        <f>IF('Model output'!H131="","negative",IF(OR(ISNUMBER(SEARCH("lymph node",'Model output'!H131)),ISNUMBER(SEARCH("gland",'Model output'!H131)),ISNUMBER(SEARCH("lobe",'Model output'!H131)),ISNUMBER(SEARCH("isthmus",'Model output'!H131)),ISNUMBER(SEARCH("mediastinum",'Model output'!H131)),ISNUMBER(SEARCH("Not mentioned",'Model output'!H131)), ISNUMBER(SEARCH("Not applicable",'Model output'!H131)), ISNUMBER(SEARCH("paratracheal",'Model output'!H131)),ISNUMBER(SEARCH("fibroadipose tissue",'Model output'!H131)),ISNUMBER(SEARCH("thyroid node",'Model output'!H131)),ISNUMBER(SEARCH("skeletal muscle",'Model output'!H131)),ISNUMBER(SEARCH("right",'Model output'!H131)),ISNUMBER(SEARCH("left",'Model output'!H131)),ISNUMBER(SEARCH("Not specified",'Model output'!H131)),ISNUMBER(SEARCH("N/A",'Model output'!H131))),"negative","positive"))</f>
        <v>negative</v>
      </c>
      <c r="I132" t="str">
        <f>IF(OR('Model output'!I131="",'Model output'!I131="Not answered",'Model output'!I131="Not mentioned"),"",IF(ISNUMBER('Model output'!I131),'Model output'!I131,1))</f>
        <v/>
      </c>
      <c r="J132" t="str">
        <f>IF(OR('Model output'!J131="",'Model output'!J131="Not answered",'Model output'!J131="Not mentioned"),"",IF(AND(ISNUMBER('Model output'!J131),'Model output'!J131&lt;=I132),'Model output'!J131,IF(AND(ISNUMBER('Model output'!J131), 'Model output'!J131&gt;=DATE(2024,1,1)), MIN(DAY('Model output'!J131), MONTH('Model output'!J131), YEAR('Model output'!J131)), IF(ISNUMBER(SEARCH("0/",'Model output'!J131)),0,IF(ISNUMBER(SEARCH("/",'Model output'!J131)), VALUE(LEFT('Model output'!J131, SEARCH("/",'Model output'!J131)-1)),1)))))</f>
        <v/>
      </c>
      <c r="K132" t="str" cm="1">
        <f t="array" ref="K132">IF(COUNT(FIND({0,1,2,3,4,5,6,7,8,9},'Model output'!K131))&gt;0,'Model output'!K131,"")</f>
        <v/>
      </c>
      <c r="L132" s="8" t="str">
        <f t="shared" si="25"/>
        <v/>
      </c>
      <c r="M132" t="str" cm="1">
        <f t="array" ref="M132">IF(L132="","",IF(ISNUMBER(SEARCH("cm",L132)),MAX(VALUE(SUBSTITUTE(_xlfn.FILTERXML("&lt;t&gt;&lt;s&gt;"&amp;SUBSTITUTE(L132,",","&lt;/s&gt;&lt;s&gt;")&amp;"&lt;/s&gt;&lt;/t&gt;","//s"),"cm",""))),MAX(VALUE(SUBSTITUTE(_xlfn.FILTERXML("&lt;t&gt;&lt;s&gt;"&amp;SUBSTITUTE(L132,",","&lt;/s&gt;&lt;s&gt;")&amp;"&lt;/s&gt;&lt;/t&gt;","//s"),"mm","")))/10))</f>
        <v/>
      </c>
      <c r="N132" t="str">
        <f>IF('Model output'!L131="","",'Model output'!L131)</f>
        <v>Papillary</v>
      </c>
      <c r="O132" t="str">
        <f>IF('Model output'!M131="","",'Model output'!M131)</f>
        <v/>
      </c>
      <c r="P132" t="str">
        <f>IF('Model output'!N131="","",'Model output'!N131)</f>
        <v>2.5x2x2</v>
      </c>
      <c r="Q132" t="str">
        <f t="shared" si="29"/>
        <v>2.5,2,2</v>
      </c>
      <c r="R132" cm="1">
        <f t="array" ref="R132">IF(Q132="","",IF(ISNUMBER(SEARCH("cm",Q132)),MAX(VALUE(SUBSTITUTE(_xlfn.FILTERXML("&lt;t&gt;&lt;s&gt;"&amp;SUBSTITUTE(Q132,",","&lt;/s&gt;&lt;s&gt;")&amp;"&lt;/s&gt;&lt;/t&gt;","//s"),"cm",""))),MAX(VALUE(SUBSTITUTE(_xlfn.FILTERXML("&lt;t&gt;&lt;s&gt;"&amp;SUBSTITUTE(Q132,",","&lt;/s&gt;&lt;s&gt;")&amp;"&lt;/s&gt;&lt;/t&gt;","//s"),"mm","")))/10))</f>
        <v>0.25</v>
      </c>
      <c r="S132" t="str">
        <f>IF(OR('Model output'!P131="",ISNUMBER(SEARCH("Not identified", 'Model output'!P131)),ISNUMBER(SEARCH("Absent",'Model output'!P131)),AND(ISNUMBER(SEARCH("No",'Model output'!P131)),NOT(ISNUMBER(SEARCH("diagnostic",'Model output'!P131)))),ISNUMBER(SEARCH("Negative",'Model output'!P131))),"negative","positive")</f>
        <v>positive</v>
      </c>
      <c r="T132">
        <f>IF('Model output'!O131="","",'Model output'!O131)</f>
        <v>1</v>
      </c>
      <c r="U132" t="str">
        <f>IF('Model output'!Q131&lt;&gt;"",'Model output'!Q131,IF('Classification result'!S132="positive",IF(ISNUMBER(SEARCH("single",'Model output'!P131)),1,IF(OR(ISNUMBER(SEARCH("&lt;4",'Model output'!P131)),ISNUMBER(SEARCH("&lt; 4",'Model output'!P131)),ISNUMBER(SEARCH("less than 4",'Model output'!P131))),"&lt;4",IF(OR(ISNUMBER(SEARCH("&gt;4",'Model output'!P131)),ISNUMBER(SEARCH("&gt; 4",'Model output'!P131)),ISNUMBER(SEARCH("4 or more",'Model output'!P131))),"&gt;4",""))), ""))</f>
        <v>Not mentioned</v>
      </c>
      <c r="V132" t="str">
        <f>IF(S132="negative","",IF(OR(ISNUMBER(SEARCH("Focal",'Model output'!P131)),'Classification result'!U132&lt;4,ISNUMBER(SEARCH("Focal",'Classification result'!U132)),ISNUMBER(SEARCH("&lt;4",'Classification result'!U132)),ISNUMBER(SEARCH("&lt; 4",'Classification result'!U132))),"minimal", IF(OR(ISNUMBER(SEARCH("Extensive",'Model output'!P131)),ISNUMBER(SEARCH("Extensive",'Classification result'!U132)),ISNUMBER(SEARCH("&gt;4",'Classification result'!U132)),ISNUMBER(SEARCH("&gt; 4",'Classification result'!U132)),ISNUMBER(SEARCH("4 or more",'Classification result'!U132))),"extensive","")))</f>
        <v/>
      </c>
      <c r="W132" t="str">
        <f>IF(OR('Model output'!R131="",ISNUMBER(SEARCH("Not identified", 'Model output'!R131)),ISNUMBER(SEARCH("Absent",'Model output'!R131)),ISNUMBER(SEARCH("No",'Model output'!R131)),ISNUMBER(SEARCH("Negative",'Model output'!R131)),ISNUMBER(SEARCH("None seen",'Model output'!R131)),ISNUMBER(SEARCH("Free",'Model output'!R131)),ISNUMBER(SEARCH("Cannot be assessed",'Model output'!R131))),"negative","positive")</f>
        <v>negative</v>
      </c>
      <c r="X132" s="15" t="str">
        <f>IF('Model output'!S131="","",'Model output'!S131)</f>
        <v>No</v>
      </c>
      <c r="Y132" t="str">
        <f>IF(OR('Model output'!S131="",ISNUMBER(SEARCH("Absent",'Model output'!S131)),ISNUMBER(SEARCH("Not identified",'Model output'!S131)),AND(ISNUMBER(SEARCH("No",'Model output'!S131)),NOT(ISNUMBER(SEARCH("carcinoma",'Model output'!S131)))),ISNUMBER(SEARCH("confined to the thyroid",'Model output'!S131)),ISNUMBER(SEARCH("negative",'Model output'!S131))),"negative",IF(Z132="positive","gETE", "positive"))</f>
        <v>negative</v>
      </c>
      <c r="Z132" t="str">
        <f>IF(OR('Model output'!S131="",ISNUMBER(SEARCH("Absent",'Model output'!S131)),ISNUMBER(SEARCH("Not identified",'Model output'!S131)),ISNUMBER(SEARCH("No",'Model output'!S131)),ISNUMBER(SEARCH("Minimal",'Model output'!S131)),ISNUMBER(SEARCH("negative",'Model output'!S131))),"negative",IF(OR(ISNUMBER(SEARCH("extensive",X132)),ISNUMBER(SEARCH("skeletal muscle",X132)),ISNUMBER(SEARCH("larynx",X132)),ISNUMBER(SEARCH("trachea",X132)),ISNUMBER(SEARCH("esophagus",X132)),ISNUMBER(SEARCH("recurrent laryngeal nerve",X132))),"positive","negative"))</f>
        <v>negative</v>
      </c>
      <c r="AA132" t="str">
        <f>IF('Model output'!T131="","",IF('Model output'!T131="Not mentioned", "No", "Yes"))</f>
        <v/>
      </c>
      <c r="AB132" t="str">
        <f>IF(AA132&lt;&gt;"Yes","",IF(OR('Model output'!U131="",ISNUMBER(SEARCH("Not identified",'Model output'!U131))),"",'Model output'!U131))</f>
        <v/>
      </c>
      <c r="AC132" s="1" t="str">
        <f>IF(OR('Model output'!V131="", 'Model output'!V131="No", AND(ISERROR(SEARCH("Positive",'Model output'!V131)), ISNUMBER(SEARCH("Negative",'Model output'!V131))), AND(ISNUMBER(SEARCH("Uninvolved",'Model output'!V131)),NOT(ISNUMBER(SEARCH("margins involved",'Model output'!V131)))), ISNUMBER(SEARCH("not involved",'Model output'!V131)), ISNUMBER(SEARCH("None",'Model output'!V131)), ISNUMBER(SEARCH("Free",'Model output'!V131)), ISNUMBER(SEARCH("1 mm",'Model output'!V131)), ISNUMBER(SEARCH("0.1 CM",'Model output'!V131)), ISNUMBER(SEARCH("less than 0.2 mm",'Model output'!V131)), ISNUMBER(SEARCH("less than 0.5 mm",'Model output'!V131)), ISNUMBER(SEARCH("less than 1.0 mm",'Model output'!V131)), ISNUMBER(SEARCH("noted very close",'Model output'!V131)), ISNUMBER(SEARCH("abut",'Model output'!V131)), ISNUMBER(SEARCH("not mentioned",'Model output'!V131)), ISNUMBER(SEARCH("Cannot be assessed",'Model output'!V131)), ISNUMBER(SEARCH("Lymphocyte invasion - present",'Model output'!V131)), ISNUMBER(SEARCH("capsule",'Model output'!V131))), "negative", "positive")</f>
        <v>negative</v>
      </c>
      <c r="AE132" s="28" t="str" cm="1">
        <f t="array" aca="1" ref="AE132" ca="1">IF(OR(AC132="positive",Z132="positive",AND(OR(ISNUMBER(SEARCH("Follicular carcinoma",N132)),ISNUMBER(SEARCH("Follicular thyroid carcinoma",N132))),V132="extensive"),AND(AND(ISNUMBER(J132),J132&gt;0),AND(ISNUMBER(M132),M132&gt;3)),OR(H132="positive",AH132=1)),"high",IF(OR(ISNUMBER(SEARCH("lateral",G132,1)),ISNUMBER(SEARCH("positive",Y132,1)),ISNUMBER(SEARCH("tall",O132,1)),ISNUMBER(SEARCH("hobnail",O132,1)),ISNUMBER(SEARCH("cribriform",O132,1)),ISNUMBER(SEARCH("diffuse",O132,1)),ISNUMBER(SEARCH("columnar",O132,1)),ISNUMBER(SEARCH("solid",O132,1)),ISNUMBER(SEARCH("tall",N132,1)),ISNUMBER(SEARCH("hobnail",N132,1)),ISNUMBER(SEARCH("cribriform",N132,1)),ISNUMBER(SEARCH("diffuse",N132,1)),ISNUMBER(SEARCH("columnar",N132,1)),ISNUMBER(SEARCH("solid",N132,1)),AND(ISNUMBER(SEARCH("papillary",N132,1)),S132="positive"),AND(AND(ISNUMBER(J132),J132&gt;=5),M132=""),AND(AND(ISNUMBER(J132),J132&gt;=5),AND(ISNUMBER(M132),M132&gt;=1)),AND(ISNUMBER(SERACH("papillary",N132)),OR(Y132="positive",Z132="positive"), ISNUMBER(SEARCH("BRAF",AB132)))),"intermediate","low"))</f>
        <v>intermediate</v>
      </c>
      <c r="AF132" s="29" t="str">
        <f t="shared" si="26"/>
        <v>1a</v>
      </c>
      <c r="AG132" s="29" t="str">
        <f t="shared" si="27"/>
        <v>0</v>
      </c>
      <c r="AH132" s="29" t="str">
        <f t="shared" si="30"/>
        <v>0</v>
      </c>
      <c r="AI132" s="35" t="str">
        <f t="shared" si="31"/>
        <v>I</v>
      </c>
      <c r="AJ132" s="32" t="s">
        <v>713</v>
      </c>
      <c r="AK132" s="34" t="s">
        <v>935</v>
      </c>
      <c r="AL132" s="34" t="s">
        <v>936</v>
      </c>
      <c r="AM132" s="34" t="s">
        <v>936</v>
      </c>
      <c r="AN132" s="34" t="s">
        <v>66</v>
      </c>
      <c r="AO132" s="32">
        <f t="shared" ca="1" si="32"/>
        <v>0</v>
      </c>
      <c r="AP132" s="34">
        <f t="shared" si="33"/>
        <v>0</v>
      </c>
      <c r="AQ132" s="34">
        <f t="shared" si="34"/>
        <v>1</v>
      </c>
      <c r="AR132" s="34">
        <f t="shared" si="35"/>
        <v>1</v>
      </c>
      <c r="AS132" s="35">
        <f t="shared" si="36"/>
        <v>1</v>
      </c>
    </row>
    <row r="133" spans="1:45">
      <c r="A133" t="str">
        <f>'Model output'!A132</f>
        <v>TCGA-E8-A434</v>
      </c>
      <c r="B133" s="26">
        <v>56</v>
      </c>
      <c r="C133" s="1" t="str">
        <f>IF(OR(ISNUMBER(SEARCH("0",'Model output'!D132)), ISNUMBER(SEARCH("1",'Model output'!D132)), ISNUMBER(SEARCH("1a",'Model output'!D132)), ISNUMBER(SEARCH("1b",'Model output'!D132)), ISNUMBER(SEARCH("2",'Model output'!D132)), ISNUMBER(SEARCH("3",'Model output'!D132)), ISNUMBER(SEARCH("4a",'Model output'!D132)), ISNUMBER(SEARCH("4b",'Model output'!D132))), IF(ISNUMBER(SEARCH("pT",'Model output'!D132)),IF(OR(ISNUMBER(SEARCH("a",'Model output'!D132)),ISNUMBER(SEARCH("b",'Model output'!D132))),MID(SUBSTITUTE('Model output'!D132," ",""),SEARCH("pT",'Model output'!D132)+2,2),MID(SUBSTITUTE('Model output'!D132," ",""),SEARCH("pT",'Model output'!D132)+2,1)),IF(ISNUMBER(SEARCH("T",'Model output'!D132)),IF(OR(ISNUMBER(SEARCH("a",'Model output'!D132)),ISNUMBER(SEARCH("b",'Model output'!D132))),MID(SUBSTITUTE('Model output'!D132," ",""),SEARCH("T",'Model output'!D132)+1,2),MID(SUBSTITUTE('Model output'!D132," ",""),SEARCH("T",'Model output'!D132)+1,1)),SUBSTITUTE('Model output'!D132," ",""))),"")</f>
        <v>1</v>
      </c>
      <c r="D133" s="1" t="str">
        <f>IF(ISNUMBER(SEARCH("lymph node",'Model output'!E132)),"1", IF(AND('Model output'!E132&lt;&gt;"",ISNUMBER('Model output'!E132),'Model output'!E132&gt;0),"1",IF(OR(ISNUMBER(SEARCH("0",'Model output'!E132)), ISNUMBER(SEARCH("1",'Model output'!E132)), ISNUMBER(SEARCH("1a",'Model output'!E132)), ISNUMBER(SEARCH("1b",'Model output'!E132)), ISNUMBER(SEARCH("X",'Model output'!E132))), IF(ISNUMBER(SEARCH("pN",'Model output'!E132)),IF(OR(ISNUMBER(SEARCH("a",'Model output'!E132)),ISNUMBER(SEARCH("b",'Model output'!E132))),MID(SUBSTITUTE('Model output'!E132," ",""),SEARCH("pN",'Model output'!E132)+2,2),MID(SUBSTITUTE('Model output'!E132," ",""),SEARCH("pN",'Model output'!E132)+2,1)),IF(ISNUMBER(SEARCH("N",'Model output'!E132)),IF(OR(ISNUMBER(SEARCH("a",'Model output'!E132)),ISNUMBER(SEARCH("b",'Model output'!E132))),MID(SUBSTITUTE('Model output'!E132," ",""),SEARCH("N",'Model output'!E132)+1,2),MID(SUBSTITUTE('Model output'!E132," ",""),SEARCH("N",'Model output'!E132)+1,1)),SUBSTITUTE('Model output'!E132," ",""))),"")))</f>
        <v>X</v>
      </c>
      <c r="E133" s="1" t="str">
        <f>IF(OR(ISNUMBER(SEARCH("Not applicable",'Model output'!F132)), ISNUMBER(SEARCH("N/A",'Model output'!F132))),"0",IF(OR(ISNUMBER(SEARCH("0",'Model output'!F132)), ISNUMBER(SEARCH("1",'Model output'!F132)), ISNUMBER(SEARCH("X",'Model output'!F132))), IF(ISNUMBER(SEARCH("pM",'Model output'!F132)),MID(SUBSTITUTE('Model output'!F132," ",""),SEARCH("pM",'Model output'!F132)+2,1),IF(ISNUMBER(SEARCH("M",'Model output'!F132)),MID(SUBSTITUTE('Model output'!F132," ",""),SEARCH("M",'Model output'!F132)+1,1),SUBSTITUTE('Model output'!F132," ",""))),""))</f>
        <v>0</v>
      </c>
      <c r="F133" t="str">
        <f t="shared" si="28"/>
        <v>negative</v>
      </c>
      <c r="G133" t="str">
        <f>IF(OR('Model output'!G132="",AND(ISNUMBER('Model output'!J132),'Model output'!J132&lt;1)),"",IF(OR(ISNUMBER(SEARCH("lateral",'Model output'!G132)),ISNUMBER(SEARCH("cervical",'Model output'!G132)),ISNUMBER(SEARCH("jugular",'Model output'!G132)),ISNUMBER(SEARCH("left neck",'Model output'!G132)),ISNUMBER(SEARCH("left anterior neck",'Model output'!G132)),ISNUMBER(SEARCH("left posterior neck",'Model output'!G132)),ISNUMBER(SEARCH("right neck",'Model output'!G132)),ISNUMBER(SEARCH("right anterior neck",'Model output'!G132)),ISNUMBER(SEARCH("right posterior neck",'Model output'!G132)),AND(ISNUMBER(SEARCH("level",'Model output'!G132)),OR(,ISNUMBER(SEARCH("II",'Model output'!G132)),ISNUMBER(SEARCH("two",'Model output'!G132)),AND(ISNUMBER(SEARCH("2",'Model output'!G132)),NOT(ISNUMBER(SEARCH("1 of 2",'Model output'!G132)))),ISNUMBER(SEARCH("III",'Model output'!G132)),AND(ISNUMBER(SEARCH("three",'Model output'!G132)),NOT(ISNUMBER(SEARCH("#3 (three)",'Model output'!G132)))),AND(ISNUMBER(SEARCH("3",'Model output'!G132)),NOT(ISNUMBER(SEARCH("#3 (three)",'Model output'!G132)))),ISNUMBER(SEARCH("IV",'Model output'!G132)),ISNUMBER(SEARCH("four",'Model output'!G132)),ISNUMBER(SEARCH("4",'Model output'!G132)),ISNUMBER(SEARCH("V ",'Model output'!G132)),ISNUMBER(SEARCH("five",'Model output'!G132)),ISNUMBER(SEARCH("5",'Model output'!G132))))), "lateral", "central"))</f>
        <v/>
      </c>
      <c r="H133" t="str">
        <f>IF('Model output'!H132="","negative",IF(OR(ISNUMBER(SEARCH("lymph node",'Model output'!H132)),ISNUMBER(SEARCH("gland",'Model output'!H132)),ISNUMBER(SEARCH("lobe",'Model output'!H132)),ISNUMBER(SEARCH("isthmus",'Model output'!H132)),ISNUMBER(SEARCH("mediastinum",'Model output'!H132)),ISNUMBER(SEARCH("Not mentioned",'Model output'!H132)), ISNUMBER(SEARCH("Not applicable",'Model output'!H132)), ISNUMBER(SEARCH("paratracheal",'Model output'!H132)),ISNUMBER(SEARCH("fibroadipose tissue",'Model output'!H132)),ISNUMBER(SEARCH("thyroid node",'Model output'!H132)),ISNUMBER(SEARCH("skeletal muscle",'Model output'!H132)),ISNUMBER(SEARCH("right",'Model output'!H132)),ISNUMBER(SEARCH("left",'Model output'!H132)),ISNUMBER(SEARCH("Not specified",'Model output'!H132)),ISNUMBER(SEARCH("N/A",'Model output'!H132))),"negative","positive"))</f>
        <v>negative</v>
      </c>
      <c r="I133" t="str">
        <f>IF(OR('Model output'!I132="",'Model output'!I132="Not answered",'Model output'!I132="Not mentioned"),"",IF(ISNUMBER('Model output'!I132),'Model output'!I132,1))</f>
        <v/>
      </c>
      <c r="J133" t="str">
        <f>IF(OR('Model output'!J132="",'Model output'!J132="Not answered",'Model output'!J132="Not mentioned"),"",IF(AND(ISNUMBER('Model output'!J132),'Model output'!J132&lt;=I133),'Model output'!J132,IF(AND(ISNUMBER('Model output'!J132), 'Model output'!J132&gt;=DATE(2024,1,1)), MIN(DAY('Model output'!J132), MONTH('Model output'!J132), YEAR('Model output'!J132)), IF(ISNUMBER(SEARCH("0/",'Model output'!J132)),0,IF(ISNUMBER(SEARCH("/",'Model output'!J132)), VALUE(LEFT('Model output'!J132, SEARCH("/",'Model output'!J132)-1)),1)))))</f>
        <v/>
      </c>
      <c r="K133" t="str" cm="1">
        <f t="array" ref="K133">IF(COUNT(FIND({0,1,2,3,4,5,6,7,8,9},'Model output'!K132))&gt;0,'Model output'!K132,"")</f>
        <v/>
      </c>
      <c r="L133" s="8" t="str">
        <f t="shared" si="25"/>
        <v/>
      </c>
      <c r="M133" t="str" cm="1">
        <f t="array" ref="M133">IF(L133="","",IF(ISNUMBER(SEARCH("cm",L133)),MAX(VALUE(SUBSTITUTE(_xlfn.FILTERXML("&lt;t&gt;&lt;s&gt;"&amp;SUBSTITUTE(L133,",","&lt;/s&gt;&lt;s&gt;")&amp;"&lt;/s&gt;&lt;/t&gt;","//s"),"cm",""))),MAX(VALUE(SUBSTITUTE(_xlfn.FILTERXML("&lt;t&gt;&lt;s&gt;"&amp;SUBSTITUTE(L133,",","&lt;/s&gt;&lt;s&gt;")&amp;"&lt;/s&gt;&lt;/t&gt;","//s"),"mm","")))/10))</f>
        <v/>
      </c>
      <c r="N133" t="str">
        <f>IF('Model output'!L132="","",'Model output'!L132)</f>
        <v>Papillary</v>
      </c>
      <c r="O133" t="str">
        <f>IF('Model output'!M132="","",'Model output'!M132)</f>
        <v/>
      </c>
      <c r="P133" t="str">
        <f>IF('Model output'!N132="","",'Model output'!N132)</f>
        <v>0.7 x 0.7 x 0.7</v>
      </c>
      <c r="Q133" t="str">
        <f t="shared" si="29"/>
        <v>0.7,0.7,0.7</v>
      </c>
      <c r="R133" cm="1">
        <f t="array" ref="R133">IF(Q133="","",IF(ISNUMBER(SEARCH("cm",Q133)),MAX(VALUE(SUBSTITUTE(_xlfn.FILTERXML("&lt;t&gt;&lt;s&gt;"&amp;SUBSTITUTE(Q133,",","&lt;/s&gt;&lt;s&gt;")&amp;"&lt;/s&gt;&lt;/t&gt;","//s"),"cm",""))),MAX(VALUE(SUBSTITUTE(_xlfn.FILTERXML("&lt;t&gt;&lt;s&gt;"&amp;SUBSTITUTE(Q133,",","&lt;/s&gt;&lt;s&gt;")&amp;"&lt;/s&gt;&lt;/t&gt;","//s"),"mm","")))/10))</f>
        <v>6.9999999999999993E-2</v>
      </c>
      <c r="S133" t="str">
        <f>IF(OR('Model output'!P132="",ISNUMBER(SEARCH("Not identified", 'Model output'!P132)),ISNUMBER(SEARCH("Absent",'Model output'!P132)),AND(ISNUMBER(SEARCH("No",'Model output'!P132)),NOT(ISNUMBER(SEARCH("diagnostic",'Model output'!P132)))),ISNUMBER(SEARCH("Negative",'Model output'!P132))),"negative","positive")</f>
        <v>negative</v>
      </c>
      <c r="T133">
        <f>IF('Model output'!O132="","",'Model output'!O132)</f>
        <v>1</v>
      </c>
      <c r="U133" t="str">
        <f>IF('Model output'!Q132&lt;&gt;"",'Model output'!Q132,IF('Classification result'!S133="positive",IF(ISNUMBER(SEARCH("single",'Model output'!P132)),1,IF(OR(ISNUMBER(SEARCH("&lt;4",'Model output'!P132)),ISNUMBER(SEARCH("&lt; 4",'Model output'!P132)),ISNUMBER(SEARCH("less than 4",'Model output'!P132))),"&lt;4",IF(OR(ISNUMBER(SEARCH("&gt;4",'Model output'!P132)),ISNUMBER(SEARCH("&gt; 4",'Model output'!P132)),ISNUMBER(SEARCH("4 or more",'Model output'!P132))),"&gt;4",""))), ""))</f>
        <v>Not mentioned</v>
      </c>
      <c r="V133" t="str">
        <f>IF(S133="negative","",IF(OR(ISNUMBER(SEARCH("Focal",'Model output'!P132)),'Classification result'!U133&lt;4,ISNUMBER(SEARCH("Focal",'Classification result'!U133)),ISNUMBER(SEARCH("&lt;4",'Classification result'!U133)),ISNUMBER(SEARCH("&lt; 4",'Classification result'!U133))),"minimal", IF(OR(ISNUMBER(SEARCH("Extensive",'Model output'!P132)),ISNUMBER(SEARCH("Extensive",'Classification result'!U133)),ISNUMBER(SEARCH("&gt;4",'Classification result'!U133)),ISNUMBER(SEARCH("&gt; 4",'Classification result'!U133)),ISNUMBER(SEARCH("4 or more",'Classification result'!U133))),"extensive","")))</f>
        <v/>
      </c>
      <c r="W133" t="str">
        <f>IF(OR('Model output'!R132="",ISNUMBER(SEARCH("Not identified", 'Model output'!R132)),ISNUMBER(SEARCH("Absent",'Model output'!R132)),ISNUMBER(SEARCH("No",'Model output'!R132)),ISNUMBER(SEARCH("Negative",'Model output'!R132)),ISNUMBER(SEARCH("None seen",'Model output'!R132)),ISNUMBER(SEARCH("Free",'Model output'!R132)),ISNUMBER(SEARCH("Cannot be assessed",'Model output'!R132))),"negative","positive")</f>
        <v>negative</v>
      </c>
      <c r="X133" s="15" t="str">
        <f>IF('Model output'!S132="","",'Model output'!S132)</f>
        <v>No</v>
      </c>
      <c r="Y133" t="str">
        <f>IF(OR('Model output'!S132="",ISNUMBER(SEARCH("Absent",'Model output'!S132)),ISNUMBER(SEARCH("Not identified",'Model output'!S132)),AND(ISNUMBER(SEARCH("No",'Model output'!S132)),NOT(ISNUMBER(SEARCH("carcinoma",'Model output'!S132)))),ISNUMBER(SEARCH("confined to the thyroid",'Model output'!S132)),ISNUMBER(SEARCH("negative",'Model output'!S132))),"negative",IF(Z133="positive","gETE", "positive"))</f>
        <v>negative</v>
      </c>
      <c r="Z133" t="str">
        <f>IF(OR('Model output'!S132="",ISNUMBER(SEARCH("Absent",'Model output'!S132)),ISNUMBER(SEARCH("Not identified",'Model output'!S132)),ISNUMBER(SEARCH("No",'Model output'!S132)),ISNUMBER(SEARCH("Minimal",'Model output'!S132)),ISNUMBER(SEARCH("negative",'Model output'!S132))),"negative",IF(OR(ISNUMBER(SEARCH("extensive",X133)),ISNUMBER(SEARCH("skeletal muscle",X133)),ISNUMBER(SEARCH("larynx",X133)),ISNUMBER(SEARCH("trachea",X133)),ISNUMBER(SEARCH("esophagus",X133)),ISNUMBER(SEARCH("recurrent laryngeal nerve",X133))),"positive","negative"))</f>
        <v>negative</v>
      </c>
      <c r="AA133" t="str">
        <f>IF('Model output'!T132="","",IF('Model output'!T132="Not mentioned", "No", "Yes"))</f>
        <v/>
      </c>
      <c r="AB133" t="str">
        <f>IF(AA133&lt;&gt;"Yes","",IF(OR('Model output'!U132="",ISNUMBER(SEARCH("Not identified",'Model output'!U132))),"",'Model output'!U132))</f>
        <v/>
      </c>
      <c r="AC133" s="1" t="str">
        <f>IF(OR('Model output'!V132="", 'Model output'!V132="No", AND(ISERROR(SEARCH("Positive",'Model output'!V132)), ISNUMBER(SEARCH("Negative",'Model output'!V132))), AND(ISNUMBER(SEARCH("Uninvolved",'Model output'!V132)),NOT(ISNUMBER(SEARCH("margins involved",'Model output'!V132)))), ISNUMBER(SEARCH("not involved",'Model output'!V132)), ISNUMBER(SEARCH("None",'Model output'!V132)), ISNUMBER(SEARCH("Free",'Model output'!V132)), ISNUMBER(SEARCH("1 mm",'Model output'!V132)), ISNUMBER(SEARCH("0.1 CM",'Model output'!V132)), ISNUMBER(SEARCH("less than 0.2 mm",'Model output'!V132)), ISNUMBER(SEARCH("less than 0.5 mm",'Model output'!V132)), ISNUMBER(SEARCH("less than 1.0 mm",'Model output'!V132)), ISNUMBER(SEARCH("noted very close",'Model output'!V132)), ISNUMBER(SEARCH("abut",'Model output'!V132)), ISNUMBER(SEARCH("not mentioned",'Model output'!V132)), ISNUMBER(SEARCH("Cannot be assessed",'Model output'!V132)), ISNUMBER(SEARCH("Lymphocyte invasion - present",'Model output'!V132)), ISNUMBER(SEARCH("capsule",'Model output'!V132))), "negative", "positive")</f>
        <v>negative</v>
      </c>
      <c r="AE133" s="28" t="str" cm="1">
        <f t="array" aca="1" ref="AE133" ca="1">IF(OR(AC133="positive",Z133="positive",AND(OR(ISNUMBER(SEARCH("Follicular carcinoma",N133)),ISNUMBER(SEARCH("Follicular thyroid carcinoma",N133))),V133="extensive"),AND(AND(ISNUMBER(J133),J133&gt;0),AND(ISNUMBER(M133),M133&gt;3)),OR(H133="positive",AH133=1)),"high",IF(OR(ISNUMBER(SEARCH("lateral",G133,1)),ISNUMBER(SEARCH("positive",Y133,1)),ISNUMBER(SEARCH("tall",O133,1)),ISNUMBER(SEARCH("hobnail",O133,1)),ISNUMBER(SEARCH("cribriform",O133,1)),ISNUMBER(SEARCH("diffuse",O133,1)),ISNUMBER(SEARCH("columnar",O133,1)),ISNUMBER(SEARCH("solid",O133,1)),ISNUMBER(SEARCH("tall",N133,1)),ISNUMBER(SEARCH("hobnail",N133,1)),ISNUMBER(SEARCH("cribriform",N133,1)),ISNUMBER(SEARCH("diffuse",N133,1)),ISNUMBER(SEARCH("columnar",N133,1)),ISNUMBER(SEARCH("solid",N133,1)),AND(ISNUMBER(SEARCH("papillary",N133,1)),S133="positive"),AND(AND(ISNUMBER(J133),J133&gt;=5),M133=""),AND(AND(ISNUMBER(J133),J133&gt;=5),AND(ISNUMBER(M133),M133&gt;=1)),AND(ISNUMBER(SERACH("papillary",N133)),OR(Y133="positive",Z133="positive"), ISNUMBER(SEARCH("BRAF",AB133)))),"intermediate","low"))</f>
        <v>low</v>
      </c>
      <c r="AF133" s="29" t="str">
        <f t="shared" si="26"/>
        <v>1a</v>
      </c>
      <c r="AG133" s="29" t="str">
        <f t="shared" si="27"/>
        <v>0</v>
      </c>
      <c r="AH133" s="29" t="str">
        <f t="shared" si="30"/>
        <v>0</v>
      </c>
      <c r="AI133" s="35" t="str">
        <f t="shared" si="31"/>
        <v>I</v>
      </c>
      <c r="AJ133" s="32" t="s">
        <v>713</v>
      </c>
      <c r="AK133" s="34" t="s">
        <v>617</v>
      </c>
      <c r="AL133" s="34" t="s">
        <v>936</v>
      </c>
      <c r="AM133" s="34" t="s">
        <v>936</v>
      </c>
      <c r="AN133" s="34" t="s">
        <v>66</v>
      </c>
      <c r="AO133" s="32">
        <f t="shared" ca="1" si="32"/>
        <v>1</v>
      </c>
      <c r="AP133" s="34">
        <f t="shared" si="33"/>
        <v>1</v>
      </c>
      <c r="AQ133" s="34">
        <f t="shared" si="34"/>
        <v>1</v>
      </c>
      <c r="AR133" s="34">
        <f t="shared" si="35"/>
        <v>1</v>
      </c>
      <c r="AS133" s="35">
        <f t="shared" si="36"/>
        <v>1</v>
      </c>
    </row>
    <row r="134" spans="1:45">
      <c r="A134" t="str">
        <f>'Model output'!A133</f>
        <v>TCGA-E8-A436</v>
      </c>
      <c r="B134" s="26">
        <v>53</v>
      </c>
      <c r="C134" s="1" t="str">
        <f>IF(OR(ISNUMBER(SEARCH("0",'Model output'!D133)), ISNUMBER(SEARCH("1",'Model output'!D133)), ISNUMBER(SEARCH("1a",'Model output'!D133)), ISNUMBER(SEARCH("1b",'Model output'!D133)), ISNUMBER(SEARCH("2",'Model output'!D133)), ISNUMBER(SEARCH("3",'Model output'!D133)), ISNUMBER(SEARCH("4a",'Model output'!D133)), ISNUMBER(SEARCH("4b",'Model output'!D133))), IF(ISNUMBER(SEARCH("pT",'Model output'!D133)),IF(OR(ISNUMBER(SEARCH("a",'Model output'!D133)),ISNUMBER(SEARCH("b",'Model output'!D133))),MID(SUBSTITUTE('Model output'!D133," ",""),SEARCH("pT",'Model output'!D133)+2,2),MID(SUBSTITUTE('Model output'!D133," ",""),SEARCH("pT",'Model output'!D133)+2,1)),IF(ISNUMBER(SEARCH("T",'Model output'!D133)),IF(OR(ISNUMBER(SEARCH("a",'Model output'!D133)),ISNUMBER(SEARCH("b",'Model output'!D133))),MID(SUBSTITUTE('Model output'!D133," ",""),SEARCH("T",'Model output'!D133)+1,2),MID(SUBSTITUTE('Model output'!D133," ",""),SEARCH("T",'Model output'!D133)+1,1)),SUBSTITUTE('Model output'!D133," ",""))),"")</f>
        <v/>
      </c>
      <c r="D134" s="1" t="str">
        <f>IF(ISNUMBER(SEARCH("lymph node",'Model output'!E133)),"1", IF(AND('Model output'!E133&lt;&gt;"",ISNUMBER('Model output'!E133),'Model output'!E133&gt;0),"1",IF(OR(ISNUMBER(SEARCH("0",'Model output'!E133)), ISNUMBER(SEARCH("1",'Model output'!E133)), ISNUMBER(SEARCH("1a",'Model output'!E133)), ISNUMBER(SEARCH("1b",'Model output'!E133)), ISNUMBER(SEARCH("X",'Model output'!E133))), IF(ISNUMBER(SEARCH("pN",'Model output'!E133)),IF(OR(ISNUMBER(SEARCH("a",'Model output'!E133)),ISNUMBER(SEARCH("b",'Model output'!E133))),MID(SUBSTITUTE('Model output'!E133," ",""),SEARCH("pN",'Model output'!E133)+2,2),MID(SUBSTITUTE('Model output'!E133," ",""),SEARCH("pN",'Model output'!E133)+2,1)),IF(ISNUMBER(SEARCH("N",'Model output'!E133)),IF(OR(ISNUMBER(SEARCH("a",'Model output'!E133)),ISNUMBER(SEARCH("b",'Model output'!E133))),MID(SUBSTITUTE('Model output'!E133," ",""),SEARCH("N",'Model output'!E133)+1,2),MID(SUBSTITUTE('Model output'!E133," ",""),SEARCH("N",'Model output'!E133)+1,1)),SUBSTITUTE('Model output'!E133," ",""))),"")))</f>
        <v/>
      </c>
      <c r="E134" s="1" t="str">
        <f>IF(OR(ISNUMBER(SEARCH("Not applicable",'Model output'!F133)), ISNUMBER(SEARCH("N/A",'Model output'!F133))),"0",IF(OR(ISNUMBER(SEARCH("0",'Model output'!F133)), ISNUMBER(SEARCH("1",'Model output'!F133)), ISNUMBER(SEARCH("X",'Model output'!F133))), IF(ISNUMBER(SEARCH("pM",'Model output'!F133)),MID(SUBSTITUTE('Model output'!F133," ",""),SEARCH("pM",'Model output'!F133)+2,1),IF(ISNUMBER(SEARCH("M",'Model output'!F133)),MID(SUBSTITUTE('Model output'!F133," ",""),SEARCH("M",'Model output'!F133)+1,1),SUBSTITUTE('Model output'!F133," ",""))),""))</f>
        <v/>
      </c>
      <c r="F134" t="str">
        <f t="shared" si="28"/>
        <v>negative</v>
      </c>
      <c r="G134" t="str">
        <f>IF(OR('Model output'!G133="",AND(ISNUMBER('Model output'!J133),'Model output'!J133&lt;1)),"",IF(OR(ISNUMBER(SEARCH("lateral",'Model output'!G133)),ISNUMBER(SEARCH("cervical",'Model output'!G133)),ISNUMBER(SEARCH("jugular",'Model output'!G133)),ISNUMBER(SEARCH("left neck",'Model output'!G133)),ISNUMBER(SEARCH("left anterior neck",'Model output'!G133)),ISNUMBER(SEARCH("left posterior neck",'Model output'!G133)),ISNUMBER(SEARCH("right neck",'Model output'!G133)),ISNUMBER(SEARCH("right anterior neck",'Model output'!G133)),ISNUMBER(SEARCH("right posterior neck",'Model output'!G133)),AND(ISNUMBER(SEARCH("level",'Model output'!G133)),OR(,ISNUMBER(SEARCH("II",'Model output'!G133)),ISNUMBER(SEARCH("two",'Model output'!G133)),AND(ISNUMBER(SEARCH("2",'Model output'!G133)),NOT(ISNUMBER(SEARCH("1 of 2",'Model output'!G133)))),ISNUMBER(SEARCH("III",'Model output'!G133)),AND(ISNUMBER(SEARCH("three",'Model output'!G133)),NOT(ISNUMBER(SEARCH("#3 (three)",'Model output'!G133)))),AND(ISNUMBER(SEARCH("3",'Model output'!G133)),NOT(ISNUMBER(SEARCH("#3 (three)",'Model output'!G133)))),ISNUMBER(SEARCH("IV",'Model output'!G133)),ISNUMBER(SEARCH("four",'Model output'!G133)),ISNUMBER(SEARCH("4",'Model output'!G133)),ISNUMBER(SEARCH("V ",'Model output'!G133)),ISNUMBER(SEARCH("five",'Model output'!G133)),ISNUMBER(SEARCH("5",'Model output'!G133))))), "lateral", "central"))</f>
        <v/>
      </c>
      <c r="H134" t="str">
        <f>IF('Model output'!H133="","negative",IF(OR(ISNUMBER(SEARCH("lymph node",'Model output'!H133)),ISNUMBER(SEARCH("gland",'Model output'!H133)),ISNUMBER(SEARCH("lobe",'Model output'!H133)),ISNUMBER(SEARCH("isthmus",'Model output'!H133)),ISNUMBER(SEARCH("mediastinum",'Model output'!H133)),ISNUMBER(SEARCH("Not mentioned",'Model output'!H133)), ISNUMBER(SEARCH("Not applicable",'Model output'!H133)), ISNUMBER(SEARCH("paratracheal",'Model output'!H133)),ISNUMBER(SEARCH("fibroadipose tissue",'Model output'!H133)),ISNUMBER(SEARCH("thyroid node",'Model output'!H133)),ISNUMBER(SEARCH("skeletal muscle",'Model output'!H133)),ISNUMBER(SEARCH("right",'Model output'!H133)),ISNUMBER(SEARCH("left",'Model output'!H133)),ISNUMBER(SEARCH("Not specified",'Model output'!H133)),ISNUMBER(SEARCH("N/A",'Model output'!H133))),"negative","positive"))</f>
        <v>negative</v>
      </c>
      <c r="I134" t="str">
        <f>IF(OR('Model output'!I133="",'Model output'!I133="Not answered",'Model output'!I133="Not mentioned"),"",IF(ISNUMBER('Model output'!I133),'Model output'!I133,1))</f>
        <v/>
      </c>
      <c r="J134" t="str">
        <f>IF(OR('Model output'!J133="",'Model output'!J133="Not answered",'Model output'!J133="Not mentioned"),"",IF(AND(ISNUMBER('Model output'!J133),'Model output'!J133&lt;=I134),'Model output'!J133,IF(AND(ISNUMBER('Model output'!J133), 'Model output'!J133&gt;=DATE(2024,1,1)), MIN(DAY('Model output'!J133), MONTH('Model output'!J133), YEAR('Model output'!J133)), IF(ISNUMBER(SEARCH("0/",'Model output'!J133)),0,IF(ISNUMBER(SEARCH("/",'Model output'!J133)), VALUE(LEFT('Model output'!J133, SEARCH("/",'Model output'!J133)-1)),1)))))</f>
        <v/>
      </c>
      <c r="K134" t="str" cm="1">
        <f t="array" ref="K134">IF(COUNT(FIND({0,1,2,3,4,5,6,7,8,9},'Model output'!K133))&gt;0,'Model output'!K133,"")</f>
        <v/>
      </c>
      <c r="L134" s="8" t="str">
        <f t="shared" si="25"/>
        <v/>
      </c>
      <c r="M134" t="str" cm="1">
        <f t="array" ref="M134">IF(L134="","",IF(ISNUMBER(SEARCH("cm",L134)),MAX(VALUE(SUBSTITUTE(_xlfn.FILTERXML("&lt;t&gt;&lt;s&gt;"&amp;SUBSTITUTE(L134,",","&lt;/s&gt;&lt;s&gt;")&amp;"&lt;/s&gt;&lt;/t&gt;","//s"),"cm",""))),MAX(VALUE(SUBSTITUTE(_xlfn.FILTERXML("&lt;t&gt;&lt;s&gt;"&amp;SUBSTITUTE(L134,",","&lt;/s&gt;&lt;s&gt;")&amp;"&lt;/s&gt;&lt;/t&gt;","//s"),"mm","")))/10))</f>
        <v/>
      </c>
      <c r="N134" t="str">
        <f>IF('Model output'!L133="","",'Model output'!L133)</f>
        <v>Papillary</v>
      </c>
      <c r="O134" t="str">
        <f>IF('Model output'!M133="","",'Model output'!M133)</f>
        <v/>
      </c>
      <c r="P134" t="str">
        <f>IF('Model output'!N133="","",'Model output'!N133)</f>
        <v>2.5x2x1cm (right) 1.5x1x1cm (left)</v>
      </c>
      <c r="Q134" t="str">
        <f t="shared" si="29"/>
        <v>2.5,2,1cm1.5,1,1cm</v>
      </c>
      <c r="R134" cm="1">
        <f t="array" ref="R134">IF(Q134="","",IF(ISNUMBER(SEARCH("cm",Q134)),MAX(VALUE(SUBSTITUTE(_xlfn.FILTERXML("&lt;t&gt;&lt;s&gt;"&amp;SUBSTITUTE(Q134,",","&lt;/s&gt;&lt;s&gt;")&amp;"&lt;/s&gt;&lt;/t&gt;","//s"),"cm",""))),MAX(VALUE(SUBSTITUTE(_xlfn.FILTERXML("&lt;t&gt;&lt;s&gt;"&amp;SUBSTITUTE(Q134,",","&lt;/s&gt;&lt;s&gt;")&amp;"&lt;/s&gt;&lt;/t&gt;","//s"),"mm","")))/10))</f>
        <v>11.5</v>
      </c>
      <c r="S134" t="str">
        <f>IF(OR('Model output'!P133="",ISNUMBER(SEARCH("Not identified", 'Model output'!P133)),ISNUMBER(SEARCH("Absent",'Model output'!P133)),AND(ISNUMBER(SEARCH("No",'Model output'!P133)),NOT(ISNUMBER(SEARCH("diagnostic",'Model output'!P133)))),ISNUMBER(SEARCH("Negative",'Model output'!P133))),"negative","positive")</f>
        <v>negative</v>
      </c>
      <c r="T134">
        <f>IF('Model output'!O133="","",'Model output'!O133)</f>
        <v>2</v>
      </c>
      <c r="U134" t="str">
        <f>IF('Model output'!Q133&lt;&gt;"",'Model output'!Q133,IF('Classification result'!S134="positive",IF(ISNUMBER(SEARCH("single",'Model output'!P133)),1,IF(OR(ISNUMBER(SEARCH("&lt;4",'Model output'!P133)),ISNUMBER(SEARCH("&lt; 4",'Model output'!P133)),ISNUMBER(SEARCH("less than 4",'Model output'!P133))),"&lt;4",IF(OR(ISNUMBER(SEARCH("&gt;4",'Model output'!P133)),ISNUMBER(SEARCH("&gt; 4",'Model output'!P133)),ISNUMBER(SEARCH("4 or more",'Model output'!P133))),"&gt;4",""))), ""))</f>
        <v>Not mentioned</v>
      </c>
      <c r="V134" t="str">
        <f>IF(S134="negative","",IF(OR(ISNUMBER(SEARCH("Focal",'Model output'!P133)),'Classification result'!U134&lt;4,ISNUMBER(SEARCH("Focal",'Classification result'!U134)),ISNUMBER(SEARCH("&lt;4",'Classification result'!U134)),ISNUMBER(SEARCH("&lt; 4",'Classification result'!U134))),"minimal", IF(OR(ISNUMBER(SEARCH("Extensive",'Model output'!P133)),ISNUMBER(SEARCH("Extensive",'Classification result'!U134)),ISNUMBER(SEARCH("&gt;4",'Classification result'!U134)),ISNUMBER(SEARCH("&gt; 4",'Classification result'!U134)),ISNUMBER(SEARCH("4 or more",'Classification result'!U134))),"extensive","")))</f>
        <v/>
      </c>
      <c r="W134" t="str">
        <f>IF(OR('Model output'!R133="",ISNUMBER(SEARCH("Not identified", 'Model output'!R133)),ISNUMBER(SEARCH("Absent",'Model output'!R133)),ISNUMBER(SEARCH("No",'Model output'!R133)),ISNUMBER(SEARCH("Negative",'Model output'!R133)),ISNUMBER(SEARCH("None seen",'Model output'!R133)),ISNUMBER(SEARCH("Free",'Model output'!R133)),ISNUMBER(SEARCH("Cannot be assessed",'Model output'!R133))),"negative","positive")</f>
        <v>negative</v>
      </c>
      <c r="X134" s="15" t="str">
        <f>IF('Model output'!S133="","",'Model output'!S133)</f>
        <v>No</v>
      </c>
      <c r="Y134" t="str">
        <f>IF(OR('Model output'!S133="",ISNUMBER(SEARCH("Absent",'Model output'!S133)),ISNUMBER(SEARCH("Not identified",'Model output'!S133)),AND(ISNUMBER(SEARCH("No",'Model output'!S133)),NOT(ISNUMBER(SEARCH("carcinoma",'Model output'!S133)))),ISNUMBER(SEARCH("confined to the thyroid",'Model output'!S133)),ISNUMBER(SEARCH("negative",'Model output'!S133))),"negative",IF(Z134="positive","gETE", "positive"))</f>
        <v>negative</v>
      </c>
      <c r="Z134" t="str">
        <f>IF(OR('Model output'!S133="",ISNUMBER(SEARCH("Absent",'Model output'!S133)),ISNUMBER(SEARCH("Not identified",'Model output'!S133)),ISNUMBER(SEARCH("No",'Model output'!S133)),ISNUMBER(SEARCH("Minimal",'Model output'!S133)),ISNUMBER(SEARCH("negative",'Model output'!S133))),"negative",IF(OR(ISNUMBER(SEARCH("extensive",X134)),ISNUMBER(SEARCH("skeletal muscle",X134)),ISNUMBER(SEARCH("larynx",X134)),ISNUMBER(SEARCH("trachea",X134)),ISNUMBER(SEARCH("esophagus",X134)),ISNUMBER(SEARCH("recurrent laryngeal nerve",X134))),"positive","negative"))</f>
        <v>negative</v>
      </c>
      <c r="AA134" t="str">
        <f>IF('Model output'!T133="","",IF('Model output'!T133="Not mentioned", "No", "Yes"))</f>
        <v/>
      </c>
      <c r="AB134" t="str">
        <f>IF(AA134&lt;&gt;"Yes","",IF(OR('Model output'!U133="",ISNUMBER(SEARCH("Not identified",'Model output'!U133))),"",'Model output'!U133))</f>
        <v/>
      </c>
      <c r="AC134" s="1" t="str">
        <f>IF(OR('Model output'!V133="", 'Model output'!V133="No", AND(ISERROR(SEARCH("Positive",'Model output'!V133)), ISNUMBER(SEARCH("Negative",'Model output'!V133))), AND(ISNUMBER(SEARCH("Uninvolved",'Model output'!V133)),NOT(ISNUMBER(SEARCH("margins involved",'Model output'!V133)))), ISNUMBER(SEARCH("not involved",'Model output'!V133)), ISNUMBER(SEARCH("None",'Model output'!V133)), ISNUMBER(SEARCH("Free",'Model output'!V133)), ISNUMBER(SEARCH("1 mm",'Model output'!V133)), ISNUMBER(SEARCH("0.1 CM",'Model output'!V133)), ISNUMBER(SEARCH("less than 0.2 mm",'Model output'!V133)), ISNUMBER(SEARCH("less than 0.5 mm",'Model output'!V133)), ISNUMBER(SEARCH("less than 1.0 mm",'Model output'!V133)), ISNUMBER(SEARCH("noted very close",'Model output'!V133)), ISNUMBER(SEARCH("abut",'Model output'!V133)), ISNUMBER(SEARCH("not mentioned",'Model output'!V133)), ISNUMBER(SEARCH("Cannot be assessed",'Model output'!V133)), ISNUMBER(SEARCH("Lymphocyte invasion - present",'Model output'!V133)), ISNUMBER(SEARCH("capsule",'Model output'!V133))), "negative", "positive")</f>
        <v>negative</v>
      </c>
      <c r="AE134" s="28" t="str" cm="1">
        <f t="array" aca="1" ref="AE134" ca="1">IF(OR(AC134="positive",Z134="positive",AND(OR(ISNUMBER(SEARCH("Follicular carcinoma",N134)),ISNUMBER(SEARCH("Follicular thyroid carcinoma",N134))),V134="extensive"),AND(AND(ISNUMBER(J134),J134&gt;0),AND(ISNUMBER(M134),M134&gt;3)),OR(H134="positive",AH134=1)),"high",IF(OR(ISNUMBER(SEARCH("lateral",G134,1)),ISNUMBER(SEARCH("positive",Y134,1)),ISNUMBER(SEARCH("tall",O134,1)),ISNUMBER(SEARCH("hobnail",O134,1)),ISNUMBER(SEARCH("cribriform",O134,1)),ISNUMBER(SEARCH("diffuse",O134,1)),ISNUMBER(SEARCH("columnar",O134,1)),ISNUMBER(SEARCH("solid",O134,1)),ISNUMBER(SEARCH("tall",N134,1)),ISNUMBER(SEARCH("hobnail",N134,1)),ISNUMBER(SEARCH("cribriform",N134,1)),ISNUMBER(SEARCH("diffuse",N134,1)),ISNUMBER(SEARCH("columnar",N134,1)),ISNUMBER(SEARCH("solid",N134,1)),AND(ISNUMBER(SEARCH("papillary",N134,1)),S134="positive"),AND(AND(ISNUMBER(J134),J134&gt;=5),M134=""),AND(AND(ISNUMBER(J134),J134&gt;=5),AND(ISNUMBER(M134),M134&gt;=1)),AND(ISNUMBER(SERACH("papillary",N134)),OR(Y134="positive",Z134="positive"), ISNUMBER(SEARCH("BRAF",AB134)))),"intermediate","low"))</f>
        <v>low</v>
      </c>
      <c r="AF134" s="29" t="str">
        <f t="shared" si="26"/>
        <v>3a</v>
      </c>
      <c r="AG134" s="29" t="str">
        <f t="shared" si="27"/>
        <v>0</v>
      </c>
      <c r="AH134" s="29" t="str">
        <f t="shared" si="30"/>
        <v>0</v>
      </c>
      <c r="AI134" s="35" t="str">
        <f t="shared" si="31"/>
        <v>I</v>
      </c>
      <c r="AJ134" s="32" t="s">
        <v>713</v>
      </c>
      <c r="AK134" s="34" t="s">
        <v>935</v>
      </c>
      <c r="AL134" s="34" t="s">
        <v>936</v>
      </c>
      <c r="AM134" s="34" t="s">
        <v>936</v>
      </c>
      <c r="AN134" s="34" t="s">
        <v>66</v>
      </c>
      <c r="AO134" s="32">
        <f t="shared" ca="1" si="32"/>
        <v>1</v>
      </c>
      <c r="AP134" s="34">
        <f t="shared" si="33"/>
        <v>0</v>
      </c>
      <c r="AQ134" s="34">
        <f t="shared" si="34"/>
        <v>1</v>
      </c>
      <c r="AR134" s="34">
        <f t="shared" si="35"/>
        <v>1</v>
      </c>
      <c r="AS134" s="35">
        <f t="shared" si="36"/>
        <v>1</v>
      </c>
    </row>
    <row r="135" spans="1:45">
      <c r="A135" t="str">
        <f>'Model output'!A134</f>
        <v>TCGA-E8-A437</v>
      </c>
      <c r="B135" s="26">
        <v>57</v>
      </c>
      <c r="C135" s="1" t="str">
        <f>IF(OR(ISNUMBER(SEARCH("0",'Model output'!D134)), ISNUMBER(SEARCH("1",'Model output'!D134)), ISNUMBER(SEARCH("1a",'Model output'!D134)), ISNUMBER(SEARCH("1b",'Model output'!D134)), ISNUMBER(SEARCH("2",'Model output'!D134)), ISNUMBER(SEARCH("3",'Model output'!D134)), ISNUMBER(SEARCH("4a",'Model output'!D134)), ISNUMBER(SEARCH("4b",'Model output'!D134))), IF(ISNUMBER(SEARCH("pT",'Model output'!D134)),IF(OR(ISNUMBER(SEARCH("a",'Model output'!D134)),ISNUMBER(SEARCH("b",'Model output'!D134))),MID(SUBSTITUTE('Model output'!D134," ",""),SEARCH("pT",'Model output'!D134)+2,2),MID(SUBSTITUTE('Model output'!D134," ",""),SEARCH("pT",'Model output'!D134)+2,1)),IF(ISNUMBER(SEARCH("T",'Model output'!D134)),IF(OR(ISNUMBER(SEARCH("a",'Model output'!D134)),ISNUMBER(SEARCH("b",'Model output'!D134))),MID(SUBSTITUTE('Model output'!D134," ",""),SEARCH("T",'Model output'!D134)+1,2),MID(SUBSTITUTE('Model output'!D134," ",""),SEARCH("T",'Model output'!D134)+1,1)),SUBSTITUTE('Model output'!D134," ",""))),"")</f>
        <v>1</v>
      </c>
      <c r="D135" s="1" t="str">
        <f>IF(ISNUMBER(SEARCH("lymph node",'Model output'!E134)),"1", IF(AND('Model output'!E134&lt;&gt;"",ISNUMBER('Model output'!E134),'Model output'!E134&gt;0),"1",IF(OR(ISNUMBER(SEARCH("0",'Model output'!E134)), ISNUMBER(SEARCH("1",'Model output'!E134)), ISNUMBER(SEARCH("1a",'Model output'!E134)), ISNUMBER(SEARCH("1b",'Model output'!E134)), ISNUMBER(SEARCH("X",'Model output'!E134))), IF(ISNUMBER(SEARCH("pN",'Model output'!E134)),IF(OR(ISNUMBER(SEARCH("a",'Model output'!E134)),ISNUMBER(SEARCH("b",'Model output'!E134))),MID(SUBSTITUTE('Model output'!E134," ",""),SEARCH("pN",'Model output'!E134)+2,2),MID(SUBSTITUTE('Model output'!E134," ",""),SEARCH("pN",'Model output'!E134)+2,1)),IF(ISNUMBER(SEARCH("N",'Model output'!E134)),IF(OR(ISNUMBER(SEARCH("a",'Model output'!E134)),ISNUMBER(SEARCH("b",'Model output'!E134))),MID(SUBSTITUTE('Model output'!E134," ",""),SEARCH("N",'Model output'!E134)+1,2),MID(SUBSTITUTE('Model output'!E134," ",""),SEARCH("N",'Model output'!E134)+1,1)),SUBSTITUTE('Model output'!E134," ",""))),"")))</f>
        <v>0</v>
      </c>
      <c r="E135" s="1" t="str">
        <f>IF(OR(ISNUMBER(SEARCH("Not applicable",'Model output'!F134)), ISNUMBER(SEARCH("N/A",'Model output'!F134))),"0",IF(OR(ISNUMBER(SEARCH("0",'Model output'!F134)), ISNUMBER(SEARCH("1",'Model output'!F134)), ISNUMBER(SEARCH("X",'Model output'!F134))), IF(ISNUMBER(SEARCH("pM",'Model output'!F134)),MID(SUBSTITUTE('Model output'!F134," ",""),SEARCH("pM",'Model output'!F134)+2,1),IF(ISNUMBER(SEARCH("M",'Model output'!F134)),MID(SUBSTITUTE('Model output'!F134," ",""),SEARCH("M",'Model output'!F134)+1,1),SUBSTITUTE('Model output'!F134," ",""))),""))</f>
        <v>0</v>
      </c>
      <c r="F135" t="str">
        <f t="shared" si="28"/>
        <v>negative</v>
      </c>
      <c r="G135" t="str">
        <f>IF(OR('Model output'!G134="",AND(ISNUMBER('Model output'!J134),'Model output'!J134&lt;1)),"",IF(OR(ISNUMBER(SEARCH("lateral",'Model output'!G134)),ISNUMBER(SEARCH("cervical",'Model output'!G134)),ISNUMBER(SEARCH("jugular",'Model output'!G134)),ISNUMBER(SEARCH("left neck",'Model output'!G134)),ISNUMBER(SEARCH("left anterior neck",'Model output'!G134)),ISNUMBER(SEARCH("left posterior neck",'Model output'!G134)),ISNUMBER(SEARCH("right neck",'Model output'!G134)),ISNUMBER(SEARCH("right anterior neck",'Model output'!G134)),ISNUMBER(SEARCH("right posterior neck",'Model output'!G134)),AND(ISNUMBER(SEARCH("level",'Model output'!G134)),OR(,ISNUMBER(SEARCH("II",'Model output'!G134)),ISNUMBER(SEARCH("two",'Model output'!G134)),AND(ISNUMBER(SEARCH("2",'Model output'!G134)),NOT(ISNUMBER(SEARCH("1 of 2",'Model output'!G134)))),ISNUMBER(SEARCH("III",'Model output'!G134)),AND(ISNUMBER(SEARCH("three",'Model output'!G134)),NOT(ISNUMBER(SEARCH("#3 (three)",'Model output'!G134)))),AND(ISNUMBER(SEARCH("3",'Model output'!G134)),NOT(ISNUMBER(SEARCH("#3 (three)",'Model output'!G134)))),ISNUMBER(SEARCH("IV",'Model output'!G134)),ISNUMBER(SEARCH("four",'Model output'!G134)),ISNUMBER(SEARCH("4",'Model output'!G134)),ISNUMBER(SEARCH("V ",'Model output'!G134)),ISNUMBER(SEARCH("five",'Model output'!G134)),ISNUMBER(SEARCH("5",'Model output'!G134))))), "lateral", "central"))</f>
        <v/>
      </c>
      <c r="H135" t="str">
        <f>IF('Model output'!H134="","negative",IF(OR(ISNUMBER(SEARCH("lymph node",'Model output'!H134)),ISNUMBER(SEARCH("gland",'Model output'!H134)),ISNUMBER(SEARCH("lobe",'Model output'!H134)),ISNUMBER(SEARCH("isthmus",'Model output'!H134)),ISNUMBER(SEARCH("mediastinum",'Model output'!H134)),ISNUMBER(SEARCH("Not mentioned",'Model output'!H134)), ISNUMBER(SEARCH("Not applicable",'Model output'!H134)), ISNUMBER(SEARCH("paratracheal",'Model output'!H134)),ISNUMBER(SEARCH("fibroadipose tissue",'Model output'!H134)),ISNUMBER(SEARCH("thyroid node",'Model output'!H134)),ISNUMBER(SEARCH("skeletal muscle",'Model output'!H134)),ISNUMBER(SEARCH("right",'Model output'!H134)),ISNUMBER(SEARCH("left",'Model output'!H134)),ISNUMBER(SEARCH("Not specified",'Model output'!H134)),ISNUMBER(SEARCH("N/A",'Model output'!H134))),"negative","positive"))</f>
        <v>negative</v>
      </c>
      <c r="I135" t="str">
        <f>IF(OR('Model output'!I134="",'Model output'!I134="Not answered",'Model output'!I134="Not mentioned"),"",IF(ISNUMBER('Model output'!I134),'Model output'!I134,1))</f>
        <v/>
      </c>
      <c r="J135">
        <f>IF(OR('Model output'!J134="",'Model output'!J134="Not answered",'Model output'!J134="Not mentioned"),"",IF(AND(ISNUMBER('Model output'!J134),'Model output'!J134&lt;=I135),'Model output'!J134,IF(AND(ISNUMBER('Model output'!J134), 'Model output'!J134&gt;=DATE(2024,1,1)), MIN(DAY('Model output'!J134), MONTH('Model output'!J134), YEAR('Model output'!J134)), IF(ISNUMBER(SEARCH("0/",'Model output'!J134)),0,IF(ISNUMBER(SEARCH("/",'Model output'!J134)), VALUE(LEFT('Model output'!J134, SEARCH("/",'Model output'!J134)-1)),1)))))</f>
        <v>0</v>
      </c>
      <c r="K135" t="str" cm="1">
        <f t="array" ref="K135">IF(COUNT(FIND({0,1,2,3,4,5,6,7,8,9},'Model output'!K134))&gt;0,'Model output'!K134,"")</f>
        <v/>
      </c>
      <c r="L135" s="8" t="str">
        <f t="shared" si="25"/>
        <v/>
      </c>
      <c r="M135" t="str" cm="1">
        <f t="array" ref="M135">IF(L135="","",IF(ISNUMBER(SEARCH("cm",L135)),MAX(VALUE(SUBSTITUTE(_xlfn.FILTERXML("&lt;t&gt;&lt;s&gt;"&amp;SUBSTITUTE(L135,",","&lt;/s&gt;&lt;s&gt;")&amp;"&lt;/s&gt;&lt;/t&gt;","//s"),"cm",""))),MAX(VALUE(SUBSTITUTE(_xlfn.FILTERXML("&lt;t&gt;&lt;s&gt;"&amp;SUBSTITUTE(L135,",","&lt;/s&gt;&lt;s&gt;")&amp;"&lt;/s&gt;&lt;/t&gt;","//s"),"mm","")))/10))</f>
        <v/>
      </c>
      <c r="N135" t="str">
        <f>IF('Model output'!L134="","",'Model output'!L134)</f>
        <v>papillary</v>
      </c>
      <c r="O135" t="str">
        <f>IF('Model output'!M134="","",'Model output'!M134)</f>
        <v/>
      </c>
      <c r="P135" t="str">
        <f>IF('Model output'!N134="","",'Model output'!N134)</f>
        <v>1.5 cm</v>
      </c>
      <c r="Q135" t="str">
        <f t="shared" si="29"/>
        <v>1.5cm</v>
      </c>
      <c r="R135" cm="1">
        <f t="array" ref="R135">IF(Q135="","",IF(ISNUMBER(SEARCH("cm",Q135)),MAX(VALUE(SUBSTITUTE(_xlfn.FILTERXML("&lt;t&gt;&lt;s&gt;"&amp;SUBSTITUTE(Q135,",","&lt;/s&gt;&lt;s&gt;")&amp;"&lt;/s&gt;&lt;/t&gt;","//s"),"cm",""))),MAX(VALUE(SUBSTITUTE(_xlfn.FILTERXML("&lt;t&gt;&lt;s&gt;"&amp;SUBSTITUTE(Q135,",","&lt;/s&gt;&lt;s&gt;")&amp;"&lt;/s&gt;&lt;/t&gt;","//s"),"mm","")))/10))</f>
        <v>1.5</v>
      </c>
      <c r="S135" t="str">
        <f>IF(OR('Model output'!P134="",ISNUMBER(SEARCH("Not identified", 'Model output'!P134)),ISNUMBER(SEARCH("Absent",'Model output'!P134)),AND(ISNUMBER(SEARCH("No",'Model output'!P134)),NOT(ISNUMBER(SEARCH("diagnostic",'Model output'!P134)))),ISNUMBER(SEARCH("Negative",'Model output'!P134))),"negative","positive")</f>
        <v>negative</v>
      </c>
      <c r="T135">
        <f>IF('Model output'!O134="","",'Model output'!O134)</f>
        <v>1</v>
      </c>
      <c r="U135" t="str">
        <f>IF('Model output'!Q134&lt;&gt;"",'Model output'!Q134,IF('Classification result'!S135="positive",IF(ISNUMBER(SEARCH("single",'Model output'!P134)),1,IF(OR(ISNUMBER(SEARCH("&lt;4",'Model output'!P134)),ISNUMBER(SEARCH("&lt; 4",'Model output'!P134)),ISNUMBER(SEARCH("less than 4",'Model output'!P134))),"&lt;4",IF(OR(ISNUMBER(SEARCH("&gt;4",'Model output'!P134)),ISNUMBER(SEARCH("&gt; 4",'Model output'!P134)),ISNUMBER(SEARCH("4 or more",'Model output'!P134))),"&gt;4",""))), ""))</f>
        <v>Not mentioned</v>
      </c>
      <c r="V135" t="str">
        <f>IF(S135="negative","",IF(OR(ISNUMBER(SEARCH("Focal",'Model output'!P134)),'Classification result'!U135&lt;4,ISNUMBER(SEARCH("Focal",'Classification result'!U135)),ISNUMBER(SEARCH("&lt;4",'Classification result'!U135)),ISNUMBER(SEARCH("&lt; 4",'Classification result'!U135))),"minimal", IF(OR(ISNUMBER(SEARCH("Extensive",'Model output'!P134)),ISNUMBER(SEARCH("Extensive",'Classification result'!U135)),ISNUMBER(SEARCH("&gt;4",'Classification result'!U135)),ISNUMBER(SEARCH("&gt; 4",'Classification result'!U135)),ISNUMBER(SEARCH("4 or more",'Classification result'!U135))),"extensive","")))</f>
        <v/>
      </c>
      <c r="W135" t="str">
        <f>IF(OR('Model output'!R134="",ISNUMBER(SEARCH("Not identified", 'Model output'!R134)),ISNUMBER(SEARCH("Absent",'Model output'!R134)),ISNUMBER(SEARCH("No",'Model output'!R134)),ISNUMBER(SEARCH("Negative",'Model output'!R134)),ISNUMBER(SEARCH("None seen",'Model output'!R134)),ISNUMBER(SEARCH("Free",'Model output'!R134)),ISNUMBER(SEARCH("Cannot be assessed",'Model output'!R134))),"negative","positive")</f>
        <v>negative</v>
      </c>
      <c r="X135" s="15" t="str">
        <f>IF('Model output'!S134="","",'Model output'!S134)</f>
        <v>Not identified</v>
      </c>
      <c r="Y135" t="str">
        <f>IF(OR('Model output'!S134="",ISNUMBER(SEARCH("Absent",'Model output'!S134)),ISNUMBER(SEARCH("Not identified",'Model output'!S134)),AND(ISNUMBER(SEARCH("No",'Model output'!S134)),NOT(ISNUMBER(SEARCH("carcinoma",'Model output'!S134)))),ISNUMBER(SEARCH("confined to the thyroid",'Model output'!S134)),ISNUMBER(SEARCH("negative",'Model output'!S134))),"negative",IF(Z135="positive","gETE", "positive"))</f>
        <v>negative</v>
      </c>
      <c r="Z135" t="str">
        <f>IF(OR('Model output'!S134="",ISNUMBER(SEARCH("Absent",'Model output'!S134)),ISNUMBER(SEARCH("Not identified",'Model output'!S134)),ISNUMBER(SEARCH("No",'Model output'!S134)),ISNUMBER(SEARCH("Minimal",'Model output'!S134)),ISNUMBER(SEARCH("negative",'Model output'!S134))),"negative",IF(OR(ISNUMBER(SEARCH("extensive",X135)),ISNUMBER(SEARCH("skeletal muscle",X135)),ISNUMBER(SEARCH("larynx",X135)),ISNUMBER(SEARCH("trachea",X135)),ISNUMBER(SEARCH("esophagus",X135)),ISNUMBER(SEARCH("recurrent laryngeal nerve",X135))),"positive","negative"))</f>
        <v>negative</v>
      </c>
      <c r="AA135" t="str">
        <f>IF('Model output'!T134="","",IF('Model output'!T134="Not mentioned", "No", "Yes"))</f>
        <v/>
      </c>
      <c r="AB135" t="str">
        <f>IF(AA135&lt;&gt;"Yes","",IF(OR('Model output'!U134="",ISNUMBER(SEARCH("Not identified",'Model output'!U134))),"",'Model output'!U134))</f>
        <v/>
      </c>
      <c r="AC135" s="1" t="str">
        <f>IF(OR('Model output'!V134="", 'Model output'!V134="No", AND(ISERROR(SEARCH("Positive",'Model output'!V134)), ISNUMBER(SEARCH("Negative",'Model output'!V134))), AND(ISNUMBER(SEARCH("Uninvolved",'Model output'!V134)),NOT(ISNUMBER(SEARCH("margins involved",'Model output'!V134)))), ISNUMBER(SEARCH("not involved",'Model output'!V134)), ISNUMBER(SEARCH("None",'Model output'!V134)), ISNUMBER(SEARCH("Free",'Model output'!V134)), ISNUMBER(SEARCH("1 mm",'Model output'!V134)), ISNUMBER(SEARCH("0.1 CM",'Model output'!V134)), ISNUMBER(SEARCH("less than 0.2 mm",'Model output'!V134)), ISNUMBER(SEARCH("less than 0.5 mm",'Model output'!V134)), ISNUMBER(SEARCH("less than 1.0 mm",'Model output'!V134)), ISNUMBER(SEARCH("noted very close",'Model output'!V134)), ISNUMBER(SEARCH("abut",'Model output'!V134)), ISNUMBER(SEARCH("not mentioned",'Model output'!V134)), ISNUMBER(SEARCH("Cannot be assessed",'Model output'!V134)), ISNUMBER(SEARCH("Lymphocyte invasion - present",'Model output'!V134)), ISNUMBER(SEARCH("capsule",'Model output'!V134))), "negative", "positive")</f>
        <v>negative</v>
      </c>
      <c r="AE135" s="28" t="str" cm="1">
        <f t="array" aca="1" ref="AE135" ca="1">IF(OR(AC135="positive",Z135="positive",AND(OR(ISNUMBER(SEARCH("Follicular carcinoma",N135)),ISNUMBER(SEARCH("Follicular thyroid carcinoma",N135))),V135="extensive"),AND(AND(ISNUMBER(J135),J135&gt;0),AND(ISNUMBER(M135),M135&gt;3)),OR(H135="positive",AH135=1)),"high",IF(OR(ISNUMBER(SEARCH("lateral",G135,1)),ISNUMBER(SEARCH("positive",Y135,1)),ISNUMBER(SEARCH("tall",O135,1)),ISNUMBER(SEARCH("hobnail",O135,1)),ISNUMBER(SEARCH("cribriform",O135,1)),ISNUMBER(SEARCH("diffuse",O135,1)),ISNUMBER(SEARCH("columnar",O135,1)),ISNUMBER(SEARCH("solid",O135,1)),ISNUMBER(SEARCH("tall",N135,1)),ISNUMBER(SEARCH("hobnail",N135,1)),ISNUMBER(SEARCH("cribriform",N135,1)),ISNUMBER(SEARCH("diffuse",N135,1)),ISNUMBER(SEARCH("columnar",N135,1)),ISNUMBER(SEARCH("solid",N135,1)),AND(ISNUMBER(SEARCH("papillary",N135,1)),S135="positive"),AND(AND(ISNUMBER(J135),J135&gt;=5),M135=""),AND(AND(ISNUMBER(J135),J135&gt;=5),AND(ISNUMBER(M135),M135&gt;=1)),AND(ISNUMBER(SERACH("papillary",N135)),OR(Y135="positive",Z135="positive"), ISNUMBER(SEARCH("BRAF",AB135)))),"intermediate","low"))</f>
        <v>low</v>
      </c>
      <c r="AF135" s="29" t="str">
        <f t="shared" si="26"/>
        <v>1b</v>
      </c>
      <c r="AG135" s="29" t="str">
        <f t="shared" si="27"/>
        <v>0</v>
      </c>
      <c r="AH135" s="29" t="str">
        <f t="shared" si="30"/>
        <v>0</v>
      </c>
      <c r="AI135" s="35" t="str">
        <f t="shared" si="31"/>
        <v>I</v>
      </c>
      <c r="AJ135" s="32" t="s">
        <v>713</v>
      </c>
      <c r="AK135" s="34" t="s">
        <v>932</v>
      </c>
      <c r="AL135" s="34" t="s">
        <v>936</v>
      </c>
      <c r="AM135" s="34" t="s">
        <v>936</v>
      </c>
      <c r="AN135" s="34" t="s">
        <v>66</v>
      </c>
      <c r="AO135" s="32">
        <f t="shared" ca="1" si="32"/>
        <v>1</v>
      </c>
      <c r="AP135" s="34">
        <f t="shared" si="33"/>
        <v>1</v>
      </c>
      <c r="AQ135" s="34">
        <f t="shared" si="34"/>
        <v>1</v>
      </c>
      <c r="AR135" s="34">
        <f t="shared" si="35"/>
        <v>1</v>
      </c>
      <c r="AS135" s="35">
        <f t="shared" si="36"/>
        <v>1</v>
      </c>
    </row>
    <row r="136" spans="1:45">
      <c r="A136" t="str">
        <f>'Model output'!A135</f>
        <v>TCGA-E8-A438</v>
      </c>
      <c r="B136" s="26">
        <v>23</v>
      </c>
      <c r="C136" s="1" t="str">
        <f>IF(OR(ISNUMBER(SEARCH("0",'Model output'!D135)), ISNUMBER(SEARCH("1",'Model output'!D135)), ISNUMBER(SEARCH("1a",'Model output'!D135)), ISNUMBER(SEARCH("1b",'Model output'!D135)), ISNUMBER(SEARCH("2",'Model output'!D135)), ISNUMBER(SEARCH("3",'Model output'!D135)), ISNUMBER(SEARCH("4a",'Model output'!D135)), ISNUMBER(SEARCH("4b",'Model output'!D135))), IF(ISNUMBER(SEARCH("pT",'Model output'!D135)),IF(OR(ISNUMBER(SEARCH("a",'Model output'!D135)),ISNUMBER(SEARCH("b",'Model output'!D135))),MID(SUBSTITUTE('Model output'!D135," ",""),SEARCH("pT",'Model output'!D135)+2,2),MID(SUBSTITUTE('Model output'!D135," ",""),SEARCH("pT",'Model output'!D135)+2,1)),IF(ISNUMBER(SEARCH("T",'Model output'!D135)),IF(OR(ISNUMBER(SEARCH("a",'Model output'!D135)),ISNUMBER(SEARCH("b",'Model output'!D135))),MID(SUBSTITUTE('Model output'!D135," ",""),SEARCH("T",'Model output'!D135)+1,2),MID(SUBSTITUTE('Model output'!D135," ",""),SEARCH("T",'Model output'!D135)+1,1)),SUBSTITUTE('Model output'!D135," ",""))),"")</f>
        <v>1</v>
      </c>
      <c r="D136" s="1" t="str">
        <f>IF(ISNUMBER(SEARCH("lymph node",'Model output'!E135)),"1", IF(AND('Model output'!E135&lt;&gt;"",ISNUMBER('Model output'!E135),'Model output'!E135&gt;0),"1",IF(OR(ISNUMBER(SEARCH("0",'Model output'!E135)), ISNUMBER(SEARCH("1",'Model output'!E135)), ISNUMBER(SEARCH("1a",'Model output'!E135)), ISNUMBER(SEARCH("1b",'Model output'!E135)), ISNUMBER(SEARCH("X",'Model output'!E135))), IF(ISNUMBER(SEARCH("pN",'Model output'!E135)),IF(OR(ISNUMBER(SEARCH("a",'Model output'!E135)),ISNUMBER(SEARCH("b",'Model output'!E135))),MID(SUBSTITUTE('Model output'!E135," ",""),SEARCH("pN",'Model output'!E135)+2,2),MID(SUBSTITUTE('Model output'!E135," ",""),SEARCH("pN",'Model output'!E135)+2,1)),IF(ISNUMBER(SEARCH("N",'Model output'!E135)),IF(OR(ISNUMBER(SEARCH("a",'Model output'!E135)),ISNUMBER(SEARCH("b",'Model output'!E135))),MID(SUBSTITUTE('Model output'!E135," ",""),SEARCH("N",'Model output'!E135)+1,2),MID(SUBSTITUTE('Model output'!E135," ",""),SEARCH("N",'Model output'!E135)+1,1)),SUBSTITUTE('Model output'!E135," ",""))),"")))</f>
        <v>0</v>
      </c>
      <c r="E136" s="1" t="str">
        <f>IF(OR(ISNUMBER(SEARCH("Not applicable",'Model output'!F135)), ISNUMBER(SEARCH("N/A",'Model output'!F135))),"0",IF(OR(ISNUMBER(SEARCH("0",'Model output'!F135)), ISNUMBER(SEARCH("1",'Model output'!F135)), ISNUMBER(SEARCH("X",'Model output'!F135))), IF(ISNUMBER(SEARCH("pM",'Model output'!F135)),MID(SUBSTITUTE('Model output'!F135," ",""),SEARCH("pM",'Model output'!F135)+2,1),IF(ISNUMBER(SEARCH("M",'Model output'!F135)),MID(SUBSTITUTE('Model output'!F135," ",""),SEARCH("M",'Model output'!F135)+1,1),SUBSTITUTE('Model output'!F135," ",""))),""))</f>
        <v>0</v>
      </c>
      <c r="F136" t="str">
        <f t="shared" si="28"/>
        <v>negative</v>
      </c>
      <c r="G136" t="str">
        <f>IF(OR('Model output'!G135="",AND(ISNUMBER('Model output'!J135),'Model output'!J135&lt;1)),"",IF(OR(ISNUMBER(SEARCH("lateral",'Model output'!G135)),ISNUMBER(SEARCH("cervical",'Model output'!G135)),ISNUMBER(SEARCH("jugular",'Model output'!G135)),ISNUMBER(SEARCH("left neck",'Model output'!G135)),ISNUMBER(SEARCH("left anterior neck",'Model output'!G135)),ISNUMBER(SEARCH("left posterior neck",'Model output'!G135)),ISNUMBER(SEARCH("right neck",'Model output'!G135)),ISNUMBER(SEARCH("right anterior neck",'Model output'!G135)),ISNUMBER(SEARCH("right posterior neck",'Model output'!G135)),AND(ISNUMBER(SEARCH("level",'Model output'!G135)),OR(,ISNUMBER(SEARCH("II",'Model output'!G135)),ISNUMBER(SEARCH("two",'Model output'!G135)),AND(ISNUMBER(SEARCH("2",'Model output'!G135)),NOT(ISNUMBER(SEARCH("1 of 2",'Model output'!G135)))),ISNUMBER(SEARCH("III",'Model output'!G135)),AND(ISNUMBER(SEARCH("three",'Model output'!G135)),NOT(ISNUMBER(SEARCH("#3 (three)",'Model output'!G135)))),AND(ISNUMBER(SEARCH("3",'Model output'!G135)),NOT(ISNUMBER(SEARCH("#3 (three)",'Model output'!G135)))),ISNUMBER(SEARCH("IV",'Model output'!G135)),ISNUMBER(SEARCH("four",'Model output'!G135)),ISNUMBER(SEARCH("4",'Model output'!G135)),ISNUMBER(SEARCH("V ",'Model output'!G135)),ISNUMBER(SEARCH("five",'Model output'!G135)),ISNUMBER(SEARCH("5",'Model output'!G135))))), "lateral", "central"))</f>
        <v/>
      </c>
      <c r="H136" t="str">
        <f>IF('Model output'!H135="","negative",IF(OR(ISNUMBER(SEARCH("lymph node",'Model output'!H135)),ISNUMBER(SEARCH("gland",'Model output'!H135)),ISNUMBER(SEARCH("lobe",'Model output'!H135)),ISNUMBER(SEARCH("isthmus",'Model output'!H135)),ISNUMBER(SEARCH("mediastinum",'Model output'!H135)),ISNUMBER(SEARCH("Not mentioned",'Model output'!H135)), ISNUMBER(SEARCH("Not applicable",'Model output'!H135)), ISNUMBER(SEARCH("paratracheal",'Model output'!H135)),ISNUMBER(SEARCH("fibroadipose tissue",'Model output'!H135)),ISNUMBER(SEARCH("thyroid node",'Model output'!H135)),ISNUMBER(SEARCH("skeletal muscle",'Model output'!H135)),ISNUMBER(SEARCH("right",'Model output'!H135)),ISNUMBER(SEARCH("left",'Model output'!H135)),ISNUMBER(SEARCH("Not specified",'Model output'!H135)),ISNUMBER(SEARCH("N/A",'Model output'!H135))),"negative","positive"))</f>
        <v>negative</v>
      </c>
      <c r="I136">
        <f>IF(OR('Model output'!I135="",'Model output'!I135="Not answered",'Model output'!I135="Not mentioned"),"",IF(ISNUMBER('Model output'!I135),'Model output'!I135,1))</f>
        <v>3</v>
      </c>
      <c r="J136">
        <f>IF(OR('Model output'!J135="",'Model output'!J135="Not answered",'Model output'!J135="Not mentioned"),"",IF(AND(ISNUMBER('Model output'!J135),'Model output'!J135&lt;=I136),'Model output'!J135,IF(AND(ISNUMBER('Model output'!J135), 'Model output'!J135&gt;=DATE(2024,1,1)), MIN(DAY('Model output'!J135), MONTH('Model output'!J135), YEAR('Model output'!J135)), IF(ISNUMBER(SEARCH("0/",'Model output'!J135)),0,IF(ISNUMBER(SEARCH("/",'Model output'!J135)), VALUE(LEFT('Model output'!J135, SEARCH("/",'Model output'!J135)-1)),1)))))</f>
        <v>0</v>
      </c>
      <c r="K136" t="str" cm="1">
        <f t="array" ref="K136">IF(COUNT(FIND({0,1,2,3,4,5,6,7,8,9},'Model output'!K135))&gt;0,'Model output'!K135,"")</f>
        <v/>
      </c>
      <c r="L136" s="8" t="str">
        <f t="shared" si="25"/>
        <v/>
      </c>
      <c r="M136" t="str" cm="1">
        <f t="array" ref="M136">IF(L136="","",IF(ISNUMBER(SEARCH("cm",L136)),MAX(VALUE(SUBSTITUTE(_xlfn.FILTERXML("&lt;t&gt;&lt;s&gt;"&amp;SUBSTITUTE(L136,",","&lt;/s&gt;&lt;s&gt;")&amp;"&lt;/s&gt;&lt;/t&gt;","//s"),"cm",""))),MAX(VALUE(SUBSTITUTE(_xlfn.FILTERXML("&lt;t&gt;&lt;s&gt;"&amp;SUBSTITUTE(L136,",","&lt;/s&gt;&lt;s&gt;")&amp;"&lt;/s&gt;&lt;/t&gt;","//s"),"mm","")))/10))</f>
        <v/>
      </c>
      <c r="N136" t="str">
        <f>IF('Model output'!L135="","",'Model output'!L135)</f>
        <v>Papillary</v>
      </c>
      <c r="O136" t="str">
        <f>IF('Model output'!M135="","",'Model output'!M135)</f>
        <v/>
      </c>
      <c r="P136" t="str">
        <f>IF('Model output'!N135="","",'Model output'!N135)</f>
        <v>2.3 cm</v>
      </c>
      <c r="Q136" t="str">
        <f t="shared" si="29"/>
        <v>2.3cm</v>
      </c>
      <c r="R136" cm="1">
        <f t="array" ref="R136">IF(Q136="","",IF(ISNUMBER(SEARCH("cm",Q136)),MAX(VALUE(SUBSTITUTE(_xlfn.FILTERXML("&lt;t&gt;&lt;s&gt;"&amp;SUBSTITUTE(Q136,",","&lt;/s&gt;&lt;s&gt;")&amp;"&lt;/s&gt;&lt;/t&gt;","//s"),"cm",""))),MAX(VALUE(SUBSTITUTE(_xlfn.FILTERXML("&lt;t&gt;&lt;s&gt;"&amp;SUBSTITUTE(Q136,",","&lt;/s&gt;&lt;s&gt;")&amp;"&lt;/s&gt;&lt;/t&gt;","//s"),"mm","")))/10))</f>
        <v>2.2999999999999998</v>
      </c>
      <c r="S136" t="str">
        <f>IF(OR('Model output'!P135="",ISNUMBER(SEARCH("Not identified", 'Model output'!P135)),ISNUMBER(SEARCH("Absent",'Model output'!P135)),AND(ISNUMBER(SEARCH("No",'Model output'!P135)),NOT(ISNUMBER(SEARCH("diagnostic",'Model output'!P135)))),ISNUMBER(SEARCH("Negative",'Model output'!P135))),"negative","positive")</f>
        <v>negative</v>
      </c>
      <c r="T136">
        <f>IF('Model output'!O135="","",'Model output'!O135)</f>
        <v>1</v>
      </c>
      <c r="U136" t="str">
        <f>IF('Model output'!Q135&lt;&gt;"",'Model output'!Q135,IF('Classification result'!S136="positive",IF(ISNUMBER(SEARCH("single",'Model output'!P135)),1,IF(OR(ISNUMBER(SEARCH("&lt;4",'Model output'!P135)),ISNUMBER(SEARCH("&lt; 4",'Model output'!P135)),ISNUMBER(SEARCH("less than 4",'Model output'!P135))),"&lt;4",IF(OR(ISNUMBER(SEARCH("&gt;4",'Model output'!P135)),ISNUMBER(SEARCH("&gt; 4",'Model output'!P135)),ISNUMBER(SEARCH("4 or more",'Model output'!P135))),"&gt;4",""))), ""))</f>
        <v/>
      </c>
      <c r="V136" t="str">
        <f>IF(S136="negative","",IF(OR(ISNUMBER(SEARCH("Focal",'Model output'!P135)),'Classification result'!U136&lt;4,ISNUMBER(SEARCH("Focal",'Classification result'!U136)),ISNUMBER(SEARCH("&lt;4",'Classification result'!U136)),ISNUMBER(SEARCH("&lt; 4",'Classification result'!U136))),"minimal", IF(OR(ISNUMBER(SEARCH("Extensive",'Model output'!P135)),ISNUMBER(SEARCH("Extensive",'Classification result'!U136)),ISNUMBER(SEARCH("&gt;4",'Classification result'!U136)),ISNUMBER(SEARCH("&gt; 4",'Classification result'!U136)),ISNUMBER(SEARCH("4 or more",'Classification result'!U136))),"extensive","")))</f>
        <v/>
      </c>
      <c r="W136" t="str">
        <f>IF(OR('Model output'!R135="",ISNUMBER(SEARCH("Not identified", 'Model output'!R135)),ISNUMBER(SEARCH("Absent",'Model output'!R135)),ISNUMBER(SEARCH("No",'Model output'!R135)),ISNUMBER(SEARCH("Negative",'Model output'!R135)),ISNUMBER(SEARCH("None seen",'Model output'!R135)),ISNUMBER(SEARCH("Free",'Model output'!R135)),ISNUMBER(SEARCH("Cannot be assessed",'Model output'!R135))),"negative","positive")</f>
        <v>negative</v>
      </c>
      <c r="X136" s="15" t="str">
        <f>IF('Model output'!S135="","",'Model output'!S135)</f>
        <v>Absent</v>
      </c>
      <c r="Y136" t="str">
        <f>IF(OR('Model output'!S135="",ISNUMBER(SEARCH("Absent",'Model output'!S135)),ISNUMBER(SEARCH("Not identified",'Model output'!S135)),AND(ISNUMBER(SEARCH("No",'Model output'!S135)),NOT(ISNUMBER(SEARCH("carcinoma",'Model output'!S135)))),ISNUMBER(SEARCH("confined to the thyroid",'Model output'!S135)),ISNUMBER(SEARCH("negative",'Model output'!S135))),"negative",IF(Z136="positive","gETE", "positive"))</f>
        <v>negative</v>
      </c>
      <c r="Z136" t="str">
        <f>IF(OR('Model output'!S135="",ISNUMBER(SEARCH("Absent",'Model output'!S135)),ISNUMBER(SEARCH("Not identified",'Model output'!S135)),ISNUMBER(SEARCH("No",'Model output'!S135)),ISNUMBER(SEARCH("Minimal",'Model output'!S135)),ISNUMBER(SEARCH("negative",'Model output'!S135))),"negative",IF(OR(ISNUMBER(SEARCH("extensive",X136)),ISNUMBER(SEARCH("skeletal muscle",X136)),ISNUMBER(SEARCH("larynx",X136)),ISNUMBER(SEARCH("trachea",X136)),ISNUMBER(SEARCH("esophagus",X136)),ISNUMBER(SEARCH("recurrent laryngeal nerve",X136))),"positive","negative"))</f>
        <v>negative</v>
      </c>
      <c r="AA136" t="str">
        <f>IF('Model output'!T135="","",IF('Model output'!T135="Not mentioned", "No", "Yes"))</f>
        <v/>
      </c>
      <c r="AB136" t="str">
        <f>IF(AA136&lt;&gt;"Yes","",IF(OR('Model output'!U135="",ISNUMBER(SEARCH("Not identified",'Model output'!U135))),"",'Model output'!U135))</f>
        <v/>
      </c>
      <c r="AC136" s="1" t="str">
        <f>IF(OR('Model output'!V135="", 'Model output'!V135="No", AND(ISERROR(SEARCH("Positive",'Model output'!V135)), ISNUMBER(SEARCH("Negative",'Model output'!V135))), AND(ISNUMBER(SEARCH("Uninvolved",'Model output'!V135)),NOT(ISNUMBER(SEARCH("margins involved",'Model output'!V135)))), ISNUMBER(SEARCH("not involved",'Model output'!V135)), ISNUMBER(SEARCH("None",'Model output'!V135)), ISNUMBER(SEARCH("Free",'Model output'!V135)), ISNUMBER(SEARCH("1 mm",'Model output'!V135)), ISNUMBER(SEARCH("0.1 CM",'Model output'!V135)), ISNUMBER(SEARCH("less than 0.2 mm",'Model output'!V135)), ISNUMBER(SEARCH("less than 0.5 mm",'Model output'!V135)), ISNUMBER(SEARCH("less than 1.0 mm",'Model output'!V135)), ISNUMBER(SEARCH("noted very close",'Model output'!V135)), ISNUMBER(SEARCH("abut",'Model output'!V135)), ISNUMBER(SEARCH("not mentioned",'Model output'!V135)), ISNUMBER(SEARCH("Cannot be assessed",'Model output'!V135)), ISNUMBER(SEARCH("Lymphocyte invasion - present",'Model output'!V135)), ISNUMBER(SEARCH("capsule",'Model output'!V135))), "negative", "positive")</f>
        <v>negative</v>
      </c>
      <c r="AE136" s="28" t="str" cm="1">
        <f t="array" aca="1" ref="AE136" ca="1">IF(OR(AC136="positive",Z136="positive",AND(OR(ISNUMBER(SEARCH("Follicular carcinoma",N136)),ISNUMBER(SEARCH("Follicular thyroid carcinoma",N136))),V136="extensive"),AND(AND(ISNUMBER(J136),J136&gt;0),AND(ISNUMBER(M136),M136&gt;3)),OR(H136="positive",AH136=1)),"high",IF(OR(ISNUMBER(SEARCH("lateral",G136,1)),ISNUMBER(SEARCH("positive",Y136,1)),ISNUMBER(SEARCH("tall",O136,1)),ISNUMBER(SEARCH("hobnail",O136,1)),ISNUMBER(SEARCH("cribriform",O136,1)),ISNUMBER(SEARCH("diffuse",O136,1)),ISNUMBER(SEARCH("columnar",O136,1)),ISNUMBER(SEARCH("solid",O136,1)),ISNUMBER(SEARCH("tall",N136,1)),ISNUMBER(SEARCH("hobnail",N136,1)),ISNUMBER(SEARCH("cribriform",N136,1)),ISNUMBER(SEARCH("diffuse",N136,1)),ISNUMBER(SEARCH("columnar",N136,1)),ISNUMBER(SEARCH("solid",N136,1)),AND(ISNUMBER(SEARCH("papillary",N136,1)),S136="positive"),AND(AND(ISNUMBER(J136),J136&gt;=5),M136=""),AND(AND(ISNUMBER(J136),J136&gt;=5),AND(ISNUMBER(M136),M136&gt;=1)),AND(ISNUMBER(SERACH("papillary",N136)),OR(Y136="positive",Z136="positive"), ISNUMBER(SEARCH("BRAF",AB136)))),"intermediate","low"))</f>
        <v>low</v>
      </c>
      <c r="AF136" s="29" t="str">
        <f t="shared" si="26"/>
        <v>2</v>
      </c>
      <c r="AG136" s="29" t="str">
        <f t="shared" si="27"/>
        <v>0</v>
      </c>
      <c r="AH136" s="29" t="str">
        <f t="shared" si="30"/>
        <v>0</v>
      </c>
      <c r="AI136" s="35" t="str">
        <f t="shared" si="31"/>
        <v>I</v>
      </c>
      <c r="AJ136" s="32" t="s">
        <v>713</v>
      </c>
      <c r="AK136" s="34" t="s">
        <v>935</v>
      </c>
      <c r="AL136" s="34" t="s">
        <v>933</v>
      </c>
      <c r="AM136" s="34" t="s">
        <v>936</v>
      </c>
      <c r="AN136" s="34" t="s">
        <v>66</v>
      </c>
      <c r="AO136" s="32">
        <f t="shared" ca="1" si="32"/>
        <v>1</v>
      </c>
      <c r="AP136" s="34">
        <f t="shared" si="33"/>
        <v>1</v>
      </c>
      <c r="AQ136" s="34">
        <f t="shared" si="34"/>
        <v>1</v>
      </c>
      <c r="AR136" s="34">
        <f t="shared" si="35"/>
        <v>1</v>
      </c>
      <c r="AS136" s="35">
        <f t="shared" si="36"/>
        <v>1</v>
      </c>
    </row>
    <row r="137" spans="1:45">
      <c r="A137" t="str">
        <f>'Model output'!A136</f>
        <v>TCGA-E8-A44K</v>
      </c>
      <c r="B137" s="26">
        <v>50</v>
      </c>
      <c r="C137" s="1" t="str">
        <f>IF(OR(ISNUMBER(SEARCH("0",'Model output'!D136)), ISNUMBER(SEARCH("1",'Model output'!D136)), ISNUMBER(SEARCH("1a",'Model output'!D136)), ISNUMBER(SEARCH("1b",'Model output'!D136)), ISNUMBER(SEARCH("2",'Model output'!D136)), ISNUMBER(SEARCH("3",'Model output'!D136)), ISNUMBER(SEARCH("4a",'Model output'!D136)), ISNUMBER(SEARCH("4b",'Model output'!D136))), IF(ISNUMBER(SEARCH("pT",'Model output'!D136)),IF(OR(ISNUMBER(SEARCH("a",'Model output'!D136)),ISNUMBER(SEARCH("b",'Model output'!D136))),MID(SUBSTITUTE('Model output'!D136," ",""),SEARCH("pT",'Model output'!D136)+2,2),MID(SUBSTITUTE('Model output'!D136," ",""),SEARCH("pT",'Model output'!D136)+2,1)),IF(ISNUMBER(SEARCH("T",'Model output'!D136)),IF(OR(ISNUMBER(SEARCH("a",'Model output'!D136)),ISNUMBER(SEARCH("b",'Model output'!D136))),MID(SUBSTITUTE('Model output'!D136," ",""),SEARCH("T",'Model output'!D136)+1,2),MID(SUBSTITUTE('Model output'!D136," ",""),SEARCH("T",'Model output'!D136)+1,1)),SUBSTITUTE('Model output'!D136," ",""))),"")</f>
        <v>1</v>
      </c>
      <c r="D137" s="1" t="str">
        <f>IF(ISNUMBER(SEARCH("lymph node",'Model output'!E136)),"1", IF(AND('Model output'!E136&lt;&gt;"",ISNUMBER('Model output'!E136),'Model output'!E136&gt;0),"1",IF(OR(ISNUMBER(SEARCH("0",'Model output'!E136)), ISNUMBER(SEARCH("1",'Model output'!E136)), ISNUMBER(SEARCH("1a",'Model output'!E136)), ISNUMBER(SEARCH("1b",'Model output'!E136)), ISNUMBER(SEARCH("X",'Model output'!E136))), IF(ISNUMBER(SEARCH("pN",'Model output'!E136)),IF(OR(ISNUMBER(SEARCH("a",'Model output'!E136)),ISNUMBER(SEARCH("b",'Model output'!E136))),MID(SUBSTITUTE('Model output'!E136," ",""),SEARCH("pN",'Model output'!E136)+2,2),MID(SUBSTITUTE('Model output'!E136," ",""),SEARCH("pN",'Model output'!E136)+2,1)),IF(ISNUMBER(SEARCH("N",'Model output'!E136)),IF(OR(ISNUMBER(SEARCH("a",'Model output'!E136)),ISNUMBER(SEARCH("b",'Model output'!E136))),MID(SUBSTITUTE('Model output'!E136," ",""),SEARCH("N",'Model output'!E136)+1,2),MID(SUBSTITUTE('Model output'!E136," ",""),SEARCH("N",'Model output'!E136)+1,1)),SUBSTITUTE('Model output'!E136," ",""))),"")))</f>
        <v>X</v>
      </c>
      <c r="E137" s="1" t="str">
        <f>IF(OR(ISNUMBER(SEARCH("Not applicable",'Model output'!F136)), ISNUMBER(SEARCH("N/A",'Model output'!F136))),"0",IF(OR(ISNUMBER(SEARCH("0",'Model output'!F136)), ISNUMBER(SEARCH("1",'Model output'!F136)), ISNUMBER(SEARCH("X",'Model output'!F136))), IF(ISNUMBER(SEARCH("pM",'Model output'!F136)),MID(SUBSTITUTE('Model output'!F136," ",""),SEARCH("pM",'Model output'!F136)+2,1),IF(ISNUMBER(SEARCH("M",'Model output'!F136)),MID(SUBSTITUTE('Model output'!F136," ",""),SEARCH("M",'Model output'!F136)+1,1),SUBSTITUTE('Model output'!F136," ",""))),""))</f>
        <v>0</v>
      </c>
      <c r="F137" t="str">
        <f t="shared" si="28"/>
        <v>negative</v>
      </c>
      <c r="G137" t="str">
        <f>IF(OR('Model output'!G136="",AND(ISNUMBER('Model output'!J136),'Model output'!J136&lt;1)),"",IF(OR(ISNUMBER(SEARCH("lateral",'Model output'!G136)),ISNUMBER(SEARCH("cervical",'Model output'!G136)),ISNUMBER(SEARCH("jugular",'Model output'!G136)),ISNUMBER(SEARCH("left neck",'Model output'!G136)),ISNUMBER(SEARCH("left anterior neck",'Model output'!G136)),ISNUMBER(SEARCH("left posterior neck",'Model output'!G136)),ISNUMBER(SEARCH("right neck",'Model output'!G136)),ISNUMBER(SEARCH("right anterior neck",'Model output'!G136)),ISNUMBER(SEARCH("right posterior neck",'Model output'!G136)),AND(ISNUMBER(SEARCH("level",'Model output'!G136)),OR(,ISNUMBER(SEARCH("II",'Model output'!G136)),ISNUMBER(SEARCH("two",'Model output'!G136)),AND(ISNUMBER(SEARCH("2",'Model output'!G136)),NOT(ISNUMBER(SEARCH("1 of 2",'Model output'!G136)))),ISNUMBER(SEARCH("III",'Model output'!G136)),AND(ISNUMBER(SEARCH("three",'Model output'!G136)),NOT(ISNUMBER(SEARCH("#3 (three)",'Model output'!G136)))),AND(ISNUMBER(SEARCH("3",'Model output'!G136)),NOT(ISNUMBER(SEARCH("#3 (three)",'Model output'!G136)))),ISNUMBER(SEARCH("IV",'Model output'!G136)),ISNUMBER(SEARCH("four",'Model output'!G136)),ISNUMBER(SEARCH("4",'Model output'!G136)),ISNUMBER(SEARCH("V ",'Model output'!G136)),ISNUMBER(SEARCH("five",'Model output'!G136)),ISNUMBER(SEARCH("5",'Model output'!G136))))), "lateral", "central"))</f>
        <v/>
      </c>
      <c r="H137" t="str">
        <f>IF('Model output'!H136="","negative",IF(OR(ISNUMBER(SEARCH("lymph node",'Model output'!H136)),ISNUMBER(SEARCH("gland",'Model output'!H136)),ISNUMBER(SEARCH("lobe",'Model output'!H136)),ISNUMBER(SEARCH("isthmus",'Model output'!H136)),ISNUMBER(SEARCH("mediastinum",'Model output'!H136)),ISNUMBER(SEARCH("Not mentioned",'Model output'!H136)), ISNUMBER(SEARCH("Not applicable",'Model output'!H136)), ISNUMBER(SEARCH("paratracheal",'Model output'!H136)),ISNUMBER(SEARCH("fibroadipose tissue",'Model output'!H136)),ISNUMBER(SEARCH("thyroid node",'Model output'!H136)),ISNUMBER(SEARCH("skeletal muscle",'Model output'!H136)),ISNUMBER(SEARCH("right",'Model output'!H136)),ISNUMBER(SEARCH("left",'Model output'!H136)),ISNUMBER(SEARCH("Not specified",'Model output'!H136)),ISNUMBER(SEARCH("N/A",'Model output'!H136))),"negative","positive"))</f>
        <v>negative</v>
      </c>
      <c r="I137" t="str">
        <f>IF(OR('Model output'!I136="",'Model output'!I136="Not answered",'Model output'!I136="Not mentioned"),"",IF(ISNUMBER('Model output'!I136),'Model output'!I136,1))</f>
        <v/>
      </c>
      <c r="J137" t="str">
        <f>IF(OR('Model output'!J136="",'Model output'!J136="Not answered",'Model output'!J136="Not mentioned"),"",IF(AND(ISNUMBER('Model output'!J136),'Model output'!J136&lt;=I137),'Model output'!J136,IF(AND(ISNUMBER('Model output'!J136), 'Model output'!J136&gt;=DATE(2024,1,1)), MIN(DAY('Model output'!J136), MONTH('Model output'!J136), YEAR('Model output'!J136)), IF(ISNUMBER(SEARCH("0/",'Model output'!J136)),0,IF(ISNUMBER(SEARCH("/",'Model output'!J136)), VALUE(LEFT('Model output'!J136, SEARCH("/",'Model output'!J136)-1)),1)))))</f>
        <v/>
      </c>
      <c r="K137" t="str" cm="1">
        <f t="array" ref="K137">IF(COUNT(FIND({0,1,2,3,4,5,6,7,8,9},'Model output'!K136))&gt;0,'Model output'!K136,"")</f>
        <v/>
      </c>
      <c r="L137" s="8" t="str">
        <f t="shared" si="25"/>
        <v/>
      </c>
      <c r="M137" t="str" cm="1">
        <f t="array" ref="M137">IF(L137="","",IF(ISNUMBER(SEARCH("cm",L137)),MAX(VALUE(SUBSTITUTE(_xlfn.FILTERXML("&lt;t&gt;&lt;s&gt;"&amp;SUBSTITUTE(L137,",","&lt;/s&gt;&lt;s&gt;")&amp;"&lt;/s&gt;&lt;/t&gt;","//s"),"cm",""))),MAX(VALUE(SUBSTITUTE(_xlfn.FILTERXML("&lt;t&gt;&lt;s&gt;"&amp;SUBSTITUTE(L137,",","&lt;/s&gt;&lt;s&gt;")&amp;"&lt;/s&gt;&lt;/t&gt;","//s"),"mm","")))/10))</f>
        <v/>
      </c>
      <c r="N137" t="str">
        <f>IF('Model output'!L136="","",'Model output'!L136)</f>
        <v>Papillary</v>
      </c>
      <c r="O137" t="str">
        <f>IF('Model output'!M136="","",'Model output'!M136)</f>
        <v/>
      </c>
      <c r="P137" t="str">
        <f>IF('Model output'!N136="","",'Model output'!N136)</f>
        <v>2 cm</v>
      </c>
      <c r="Q137" t="str">
        <f t="shared" si="29"/>
        <v>2cm</v>
      </c>
      <c r="R137" cm="1">
        <f t="array" ref="R137">IF(Q137="","",IF(ISNUMBER(SEARCH("cm",Q137)),MAX(VALUE(SUBSTITUTE(_xlfn.FILTERXML("&lt;t&gt;&lt;s&gt;"&amp;SUBSTITUTE(Q137,",","&lt;/s&gt;&lt;s&gt;")&amp;"&lt;/s&gt;&lt;/t&gt;","//s"),"cm",""))),MAX(VALUE(SUBSTITUTE(_xlfn.FILTERXML("&lt;t&gt;&lt;s&gt;"&amp;SUBSTITUTE(Q137,",","&lt;/s&gt;&lt;s&gt;")&amp;"&lt;/s&gt;&lt;/t&gt;","//s"),"mm","")))/10))</f>
        <v>2</v>
      </c>
      <c r="S137" t="str">
        <f>IF(OR('Model output'!P136="",ISNUMBER(SEARCH("Not identified", 'Model output'!P136)),ISNUMBER(SEARCH("Absent",'Model output'!P136)),AND(ISNUMBER(SEARCH("No",'Model output'!P136)),NOT(ISNUMBER(SEARCH("diagnostic",'Model output'!P136)))),ISNUMBER(SEARCH("Negative",'Model output'!P136))),"negative","positive")</f>
        <v>negative</v>
      </c>
      <c r="T137">
        <f>IF('Model output'!O136="","",'Model output'!O136)</f>
        <v>1</v>
      </c>
      <c r="U137" t="str">
        <f>IF('Model output'!Q136&lt;&gt;"",'Model output'!Q136,IF('Classification result'!S137="positive",IF(ISNUMBER(SEARCH("single",'Model output'!P136)),1,IF(OR(ISNUMBER(SEARCH("&lt;4",'Model output'!P136)),ISNUMBER(SEARCH("&lt; 4",'Model output'!P136)),ISNUMBER(SEARCH("less than 4",'Model output'!P136))),"&lt;4",IF(OR(ISNUMBER(SEARCH("&gt;4",'Model output'!P136)),ISNUMBER(SEARCH("&gt; 4",'Model output'!P136)),ISNUMBER(SEARCH("4 or more",'Model output'!P136))),"&gt;4",""))), ""))</f>
        <v/>
      </c>
      <c r="V137" t="str">
        <f>IF(S137="negative","",IF(OR(ISNUMBER(SEARCH("Focal",'Model output'!P136)),'Classification result'!U137&lt;4,ISNUMBER(SEARCH("Focal",'Classification result'!U137)),ISNUMBER(SEARCH("&lt;4",'Classification result'!U137)),ISNUMBER(SEARCH("&lt; 4",'Classification result'!U137))),"minimal", IF(OR(ISNUMBER(SEARCH("Extensive",'Model output'!P136)),ISNUMBER(SEARCH("Extensive",'Classification result'!U137)),ISNUMBER(SEARCH("&gt;4",'Classification result'!U137)),ISNUMBER(SEARCH("&gt; 4",'Classification result'!U137)),ISNUMBER(SEARCH("4 or more",'Classification result'!U137))),"extensive","")))</f>
        <v/>
      </c>
      <c r="W137" t="str">
        <f>IF(OR('Model output'!R136="",ISNUMBER(SEARCH("Not identified", 'Model output'!R136)),ISNUMBER(SEARCH("Absent",'Model output'!R136)),ISNUMBER(SEARCH("No",'Model output'!R136)),ISNUMBER(SEARCH("Negative",'Model output'!R136)),ISNUMBER(SEARCH("None seen",'Model output'!R136)),ISNUMBER(SEARCH("Free",'Model output'!R136)),ISNUMBER(SEARCH("Cannot be assessed",'Model output'!R136))),"negative","positive")</f>
        <v>positive</v>
      </c>
      <c r="X137" s="15" t="str">
        <f>IF('Model output'!S136="","",'Model output'!S136)</f>
        <v>No</v>
      </c>
      <c r="Y137" t="str">
        <f>IF(OR('Model output'!S136="",ISNUMBER(SEARCH("Absent",'Model output'!S136)),ISNUMBER(SEARCH("Not identified",'Model output'!S136)),AND(ISNUMBER(SEARCH("No",'Model output'!S136)),NOT(ISNUMBER(SEARCH("carcinoma",'Model output'!S136)))),ISNUMBER(SEARCH("confined to the thyroid",'Model output'!S136)),ISNUMBER(SEARCH("negative",'Model output'!S136))),"negative",IF(Z137="positive","gETE", "positive"))</f>
        <v>negative</v>
      </c>
      <c r="Z137" t="str">
        <f>IF(OR('Model output'!S136="",ISNUMBER(SEARCH("Absent",'Model output'!S136)),ISNUMBER(SEARCH("Not identified",'Model output'!S136)),ISNUMBER(SEARCH("No",'Model output'!S136)),ISNUMBER(SEARCH("Minimal",'Model output'!S136)),ISNUMBER(SEARCH("negative",'Model output'!S136))),"negative",IF(OR(ISNUMBER(SEARCH("extensive",X137)),ISNUMBER(SEARCH("skeletal muscle",X137)),ISNUMBER(SEARCH("larynx",X137)),ISNUMBER(SEARCH("trachea",X137)),ISNUMBER(SEARCH("esophagus",X137)),ISNUMBER(SEARCH("recurrent laryngeal nerve",X137))),"positive","negative"))</f>
        <v>negative</v>
      </c>
      <c r="AA137" t="str">
        <f>IF('Model output'!T136="","",IF('Model output'!T136="Not mentioned", "No", "Yes"))</f>
        <v/>
      </c>
      <c r="AB137" t="str">
        <f>IF(AA137&lt;&gt;"Yes","",IF(OR('Model output'!U136="",ISNUMBER(SEARCH("Not identified",'Model output'!U136))),"",'Model output'!U136))</f>
        <v/>
      </c>
      <c r="AC137" s="1" t="str">
        <f>IF(OR('Model output'!V136="", 'Model output'!V136="No", AND(ISERROR(SEARCH("Positive",'Model output'!V136)), ISNUMBER(SEARCH("Negative",'Model output'!V136))), AND(ISNUMBER(SEARCH("Uninvolved",'Model output'!V136)),NOT(ISNUMBER(SEARCH("margins involved",'Model output'!V136)))), ISNUMBER(SEARCH("not involved",'Model output'!V136)), ISNUMBER(SEARCH("None",'Model output'!V136)), ISNUMBER(SEARCH("Free",'Model output'!V136)), ISNUMBER(SEARCH("1 mm",'Model output'!V136)), ISNUMBER(SEARCH("0.1 CM",'Model output'!V136)), ISNUMBER(SEARCH("less than 0.2 mm",'Model output'!V136)), ISNUMBER(SEARCH("less than 0.5 mm",'Model output'!V136)), ISNUMBER(SEARCH("less than 1.0 mm",'Model output'!V136)), ISNUMBER(SEARCH("noted very close",'Model output'!V136)), ISNUMBER(SEARCH("abut",'Model output'!V136)), ISNUMBER(SEARCH("not mentioned",'Model output'!V136)), ISNUMBER(SEARCH("Cannot be assessed",'Model output'!V136)), ISNUMBER(SEARCH("Lymphocyte invasion - present",'Model output'!V136)), ISNUMBER(SEARCH("capsule",'Model output'!V136))), "negative", "positive")</f>
        <v>negative</v>
      </c>
      <c r="AE137" s="28" t="str" cm="1">
        <f t="array" aca="1" ref="AE137" ca="1">IF(OR(AC137="positive",Z137="positive",AND(OR(ISNUMBER(SEARCH("Follicular carcinoma",N137)),ISNUMBER(SEARCH("Follicular thyroid carcinoma",N137))),V137="extensive"),AND(AND(ISNUMBER(J137),J137&gt;0),AND(ISNUMBER(M137),M137&gt;3)),OR(H137="positive",AH137=1)),"high",IF(OR(ISNUMBER(SEARCH("lateral",G137,1)),ISNUMBER(SEARCH("positive",Y137,1)),ISNUMBER(SEARCH("tall",O137,1)),ISNUMBER(SEARCH("hobnail",O137,1)),ISNUMBER(SEARCH("cribriform",O137,1)),ISNUMBER(SEARCH("diffuse",O137,1)),ISNUMBER(SEARCH("columnar",O137,1)),ISNUMBER(SEARCH("solid",O137,1)),ISNUMBER(SEARCH("tall",N137,1)),ISNUMBER(SEARCH("hobnail",N137,1)),ISNUMBER(SEARCH("cribriform",N137,1)),ISNUMBER(SEARCH("diffuse",N137,1)),ISNUMBER(SEARCH("columnar",N137,1)),ISNUMBER(SEARCH("solid",N137,1)),AND(ISNUMBER(SEARCH("papillary",N137,1)),S137="positive"),AND(AND(ISNUMBER(J137),J137&gt;=5),M137=""),AND(AND(ISNUMBER(J137),J137&gt;=5),AND(ISNUMBER(M137),M137&gt;=1)),AND(ISNUMBER(SERACH("papillary",N137)),OR(Y137="positive",Z137="positive"), ISNUMBER(SEARCH("BRAF",AB137)))),"intermediate","low"))</f>
        <v>low</v>
      </c>
      <c r="AF137" s="29" t="str">
        <f t="shared" si="26"/>
        <v>1b</v>
      </c>
      <c r="AG137" s="29" t="str">
        <f t="shared" si="27"/>
        <v>0</v>
      </c>
      <c r="AH137" s="29" t="str">
        <f t="shared" si="30"/>
        <v>0</v>
      </c>
      <c r="AI137" s="35" t="str">
        <f t="shared" si="31"/>
        <v>I</v>
      </c>
      <c r="AJ137" s="32" t="s">
        <v>714</v>
      </c>
      <c r="AK137" s="34" t="s">
        <v>932</v>
      </c>
      <c r="AL137" s="34" t="s">
        <v>936</v>
      </c>
      <c r="AM137" s="34" t="s">
        <v>936</v>
      </c>
      <c r="AN137" s="34" t="s">
        <v>66</v>
      </c>
      <c r="AO137" s="32">
        <f t="shared" ca="1" si="32"/>
        <v>0</v>
      </c>
      <c r="AP137" s="34">
        <f t="shared" si="33"/>
        <v>1</v>
      </c>
      <c r="AQ137" s="34">
        <f t="shared" si="34"/>
        <v>1</v>
      </c>
      <c r="AR137" s="34">
        <f t="shared" si="35"/>
        <v>1</v>
      </c>
      <c r="AS137" s="35">
        <f t="shared" si="36"/>
        <v>1</v>
      </c>
    </row>
    <row r="138" spans="1:45">
      <c r="A138" t="str">
        <f>'Model output'!A137</f>
        <v>TCGA-E8-A44M</v>
      </c>
      <c r="B138" s="26">
        <v>23</v>
      </c>
      <c r="C138" s="1" t="str">
        <f>IF(OR(ISNUMBER(SEARCH("0",'Model output'!D137)), ISNUMBER(SEARCH("1",'Model output'!D137)), ISNUMBER(SEARCH("1a",'Model output'!D137)), ISNUMBER(SEARCH("1b",'Model output'!D137)), ISNUMBER(SEARCH("2",'Model output'!D137)), ISNUMBER(SEARCH("3",'Model output'!D137)), ISNUMBER(SEARCH("4a",'Model output'!D137)), ISNUMBER(SEARCH("4b",'Model output'!D137))), IF(ISNUMBER(SEARCH("pT",'Model output'!D137)),IF(OR(ISNUMBER(SEARCH("a",'Model output'!D137)),ISNUMBER(SEARCH("b",'Model output'!D137))),MID(SUBSTITUTE('Model output'!D137," ",""),SEARCH("pT",'Model output'!D137)+2,2),MID(SUBSTITUTE('Model output'!D137," ",""),SEARCH("pT",'Model output'!D137)+2,1)),IF(ISNUMBER(SEARCH("T",'Model output'!D137)),IF(OR(ISNUMBER(SEARCH("a",'Model output'!D137)),ISNUMBER(SEARCH("b",'Model output'!D137))),MID(SUBSTITUTE('Model output'!D137," ",""),SEARCH("T",'Model output'!D137)+1,2),MID(SUBSTITUTE('Model output'!D137," ",""),SEARCH("T",'Model output'!D137)+1,1)),SUBSTITUTE('Model output'!D137," ",""))),"")</f>
        <v>1</v>
      </c>
      <c r="D138" s="1" t="str">
        <f>IF(ISNUMBER(SEARCH("lymph node",'Model output'!E137)),"1", IF(AND('Model output'!E137&lt;&gt;"",ISNUMBER('Model output'!E137),'Model output'!E137&gt;0),"1",IF(OR(ISNUMBER(SEARCH("0",'Model output'!E137)), ISNUMBER(SEARCH("1",'Model output'!E137)), ISNUMBER(SEARCH("1a",'Model output'!E137)), ISNUMBER(SEARCH("1b",'Model output'!E137)), ISNUMBER(SEARCH("X",'Model output'!E137))), IF(ISNUMBER(SEARCH("pN",'Model output'!E137)),IF(OR(ISNUMBER(SEARCH("a",'Model output'!E137)),ISNUMBER(SEARCH("b",'Model output'!E137))),MID(SUBSTITUTE('Model output'!E137," ",""),SEARCH("pN",'Model output'!E137)+2,2),MID(SUBSTITUTE('Model output'!E137," ",""),SEARCH("pN",'Model output'!E137)+2,1)),IF(ISNUMBER(SEARCH("N",'Model output'!E137)),IF(OR(ISNUMBER(SEARCH("a",'Model output'!E137)),ISNUMBER(SEARCH("b",'Model output'!E137))),MID(SUBSTITUTE('Model output'!E137," ",""),SEARCH("N",'Model output'!E137)+1,2),MID(SUBSTITUTE('Model output'!E137," ",""),SEARCH("N",'Model output'!E137)+1,1)),SUBSTITUTE('Model output'!E137," ",""))),"")))</f>
        <v>X</v>
      </c>
      <c r="E138" s="1" t="str">
        <f>IF(OR(ISNUMBER(SEARCH("Not applicable",'Model output'!F137)), ISNUMBER(SEARCH("N/A",'Model output'!F137))),"0",IF(OR(ISNUMBER(SEARCH("0",'Model output'!F137)), ISNUMBER(SEARCH("1",'Model output'!F137)), ISNUMBER(SEARCH("X",'Model output'!F137))), IF(ISNUMBER(SEARCH("pM",'Model output'!F137)),MID(SUBSTITUTE('Model output'!F137," ",""),SEARCH("pM",'Model output'!F137)+2,1),IF(ISNUMBER(SEARCH("M",'Model output'!F137)),MID(SUBSTITUTE('Model output'!F137," ",""),SEARCH("M",'Model output'!F137)+1,1),SUBSTITUTE('Model output'!F137," ",""))),""))</f>
        <v>0</v>
      </c>
      <c r="F138" t="str">
        <f t="shared" si="28"/>
        <v>negative</v>
      </c>
      <c r="G138" t="str">
        <f>IF(OR('Model output'!G137="",AND(ISNUMBER('Model output'!J137),'Model output'!J137&lt;1)),"",IF(OR(ISNUMBER(SEARCH("lateral",'Model output'!G137)),ISNUMBER(SEARCH("cervical",'Model output'!G137)),ISNUMBER(SEARCH("jugular",'Model output'!G137)),ISNUMBER(SEARCH("left neck",'Model output'!G137)),ISNUMBER(SEARCH("left anterior neck",'Model output'!G137)),ISNUMBER(SEARCH("left posterior neck",'Model output'!G137)),ISNUMBER(SEARCH("right neck",'Model output'!G137)),ISNUMBER(SEARCH("right anterior neck",'Model output'!G137)),ISNUMBER(SEARCH("right posterior neck",'Model output'!G137)),AND(ISNUMBER(SEARCH("level",'Model output'!G137)),OR(,ISNUMBER(SEARCH("II",'Model output'!G137)),ISNUMBER(SEARCH("two",'Model output'!G137)),AND(ISNUMBER(SEARCH("2",'Model output'!G137)),NOT(ISNUMBER(SEARCH("1 of 2",'Model output'!G137)))),ISNUMBER(SEARCH("III",'Model output'!G137)),AND(ISNUMBER(SEARCH("three",'Model output'!G137)),NOT(ISNUMBER(SEARCH("#3 (three)",'Model output'!G137)))),AND(ISNUMBER(SEARCH("3",'Model output'!G137)),NOT(ISNUMBER(SEARCH("#3 (three)",'Model output'!G137)))),ISNUMBER(SEARCH("IV",'Model output'!G137)),ISNUMBER(SEARCH("four",'Model output'!G137)),ISNUMBER(SEARCH("4",'Model output'!G137)),ISNUMBER(SEARCH("V ",'Model output'!G137)),ISNUMBER(SEARCH("five",'Model output'!G137)),ISNUMBER(SEARCH("5",'Model output'!G137))))), "lateral", "central"))</f>
        <v/>
      </c>
      <c r="H138" t="str">
        <f>IF('Model output'!H137="","negative",IF(OR(ISNUMBER(SEARCH("lymph node",'Model output'!H137)),ISNUMBER(SEARCH("gland",'Model output'!H137)),ISNUMBER(SEARCH("lobe",'Model output'!H137)),ISNUMBER(SEARCH("isthmus",'Model output'!H137)),ISNUMBER(SEARCH("mediastinum",'Model output'!H137)),ISNUMBER(SEARCH("Not mentioned",'Model output'!H137)), ISNUMBER(SEARCH("Not applicable",'Model output'!H137)), ISNUMBER(SEARCH("paratracheal",'Model output'!H137)),ISNUMBER(SEARCH("fibroadipose tissue",'Model output'!H137)),ISNUMBER(SEARCH("thyroid node",'Model output'!H137)),ISNUMBER(SEARCH("skeletal muscle",'Model output'!H137)),ISNUMBER(SEARCH("right",'Model output'!H137)),ISNUMBER(SEARCH("left",'Model output'!H137)),ISNUMBER(SEARCH("Not specified",'Model output'!H137)),ISNUMBER(SEARCH("N/A",'Model output'!H137))),"negative","positive"))</f>
        <v>negative</v>
      </c>
      <c r="I138" t="str">
        <f>IF(OR('Model output'!I137="",'Model output'!I137="Not answered",'Model output'!I137="Not mentioned"),"",IF(ISNUMBER('Model output'!I137),'Model output'!I137,1))</f>
        <v/>
      </c>
      <c r="J138" t="str">
        <f>IF(OR('Model output'!J137="",'Model output'!J137="Not answered",'Model output'!J137="Not mentioned"),"",IF(AND(ISNUMBER('Model output'!J137),'Model output'!J137&lt;=I138),'Model output'!J137,IF(AND(ISNUMBER('Model output'!J137), 'Model output'!J137&gt;=DATE(2024,1,1)), MIN(DAY('Model output'!J137), MONTH('Model output'!J137), YEAR('Model output'!J137)), IF(ISNUMBER(SEARCH("0/",'Model output'!J137)),0,IF(ISNUMBER(SEARCH("/",'Model output'!J137)), VALUE(LEFT('Model output'!J137, SEARCH("/",'Model output'!J137)-1)),1)))))</f>
        <v/>
      </c>
      <c r="K138" t="str" cm="1">
        <f t="array" ref="K138">IF(COUNT(FIND({0,1,2,3,4,5,6,7,8,9},'Model output'!K137))&gt;0,'Model output'!K137,"")</f>
        <v/>
      </c>
      <c r="L138" s="8" t="str">
        <f t="shared" si="25"/>
        <v/>
      </c>
      <c r="M138" t="str" cm="1">
        <f t="array" ref="M138">IF(L138="","",IF(ISNUMBER(SEARCH("cm",L138)),MAX(VALUE(SUBSTITUTE(_xlfn.FILTERXML("&lt;t&gt;&lt;s&gt;"&amp;SUBSTITUTE(L138,",","&lt;/s&gt;&lt;s&gt;")&amp;"&lt;/s&gt;&lt;/t&gt;","//s"),"cm",""))),MAX(VALUE(SUBSTITUTE(_xlfn.FILTERXML("&lt;t&gt;&lt;s&gt;"&amp;SUBSTITUTE(L138,",","&lt;/s&gt;&lt;s&gt;")&amp;"&lt;/s&gt;&lt;/t&gt;","//s"),"mm","")))/10))</f>
        <v/>
      </c>
      <c r="N138" t="str">
        <f>IF('Model output'!L137="","",'Model output'!L137)</f>
        <v>Papillary</v>
      </c>
      <c r="O138" t="str">
        <f>IF('Model output'!M137="","",'Model output'!M137)</f>
        <v/>
      </c>
      <c r="P138" t="str">
        <f>IF('Model output'!N137="","",'Model output'!N137)</f>
        <v>1 x 1 x 0.5 cm</v>
      </c>
      <c r="Q138" t="str">
        <f t="shared" si="29"/>
        <v>1,1,0.5cm</v>
      </c>
      <c r="R138" cm="1">
        <f t="array" ref="R138">IF(Q138="","",IF(ISNUMBER(SEARCH("cm",Q138)),MAX(VALUE(SUBSTITUTE(_xlfn.FILTERXML("&lt;t&gt;&lt;s&gt;"&amp;SUBSTITUTE(Q138,",","&lt;/s&gt;&lt;s&gt;")&amp;"&lt;/s&gt;&lt;/t&gt;","//s"),"cm",""))),MAX(VALUE(SUBSTITUTE(_xlfn.FILTERXML("&lt;t&gt;&lt;s&gt;"&amp;SUBSTITUTE(Q138,",","&lt;/s&gt;&lt;s&gt;")&amp;"&lt;/s&gt;&lt;/t&gt;","//s"),"mm","")))/10))</f>
        <v>1</v>
      </c>
      <c r="S138" t="str">
        <f>IF(OR('Model output'!P137="",ISNUMBER(SEARCH("Not identified", 'Model output'!P137)),ISNUMBER(SEARCH("Absent",'Model output'!P137)),AND(ISNUMBER(SEARCH("No",'Model output'!P137)),NOT(ISNUMBER(SEARCH("diagnostic",'Model output'!P137)))),ISNUMBER(SEARCH("Negative",'Model output'!P137))),"negative","positive")</f>
        <v>negative</v>
      </c>
      <c r="T138">
        <f>IF('Model output'!O137="","",'Model output'!O137)</f>
        <v>1</v>
      </c>
      <c r="U138" t="str">
        <f>IF('Model output'!Q137&lt;&gt;"",'Model output'!Q137,IF('Classification result'!S138="positive",IF(ISNUMBER(SEARCH("single",'Model output'!P137)),1,IF(OR(ISNUMBER(SEARCH("&lt;4",'Model output'!P137)),ISNUMBER(SEARCH("&lt; 4",'Model output'!P137)),ISNUMBER(SEARCH("less than 4",'Model output'!P137))),"&lt;4",IF(OR(ISNUMBER(SEARCH("&gt;4",'Model output'!P137)),ISNUMBER(SEARCH("&gt; 4",'Model output'!P137)),ISNUMBER(SEARCH("4 or more",'Model output'!P137))),"&gt;4",""))), ""))</f>
        <v/>
      </c>
      <c r="V138" t="str">
        <f>IF(S138="negative","",IF(OR(ISNUMBER(SEARCH("Focal",'Model output'!P137)),'Classification result'!U138&lt;4,ISNUMBER(SEARCH("Focal",'Classification result'!U138)),ISNUMBER(SEARCH("&lt;4",'Classification result'!U138)),ISNUMBER(SEARCH("&lt; 4",'Classification result'!U138))),"minimal", IF(OR(ISNUMBER(SEARCH("Extensive",'Model output'!P137)),ISNUMBER(SEARCH("Extensive",'Classification result'!U138)),ISNUMBER(SEARCH("&gt;4",'Classification result'!U138)),ISNUMBER(SEARCH("&gt; 4",'Classification result'!U138)),ISNUMBER(SEARCH("4 or more",'Classification result'!U138))),"extensive","")))</f>
        <v/>
      </c>
      <c r="W138" t="str">
        <f>IF(OR('Model output'!R137="",ISNUMBER(SEARCH("Not identified", 'Model output'!R137)),ISNUMBER(SEARCH("Absent",'Model output'!R137)),ISNUMBER(SEARCH("No",'Model output'!R137)),ISNUMBER(SEARCH("Negative",'Model output'!R137)),ISNUMBER(SEARCH("None seen",'Model output'!R137)),ISNUMBER(SEARCH("Free",'Model output'!R137)),ISNUMBER(SEARCH("Cannot be assessed",'Model output'!R137))),"negative","positive")</f>
        <v>positive</v>
      </c>
      <c r="X138" s="15" t="str">
        <f>IF('Model output'!S137="","",'Model output'!S137)</f>
        <v>No</v>
      </c>
      <c r="Y138" t="str">
        <f>IF(OR('Model output'!S137="",ISNUMBER(SEARCH("Absent",'Model output'!S137)),ISNUMBER(SEARCH("Not identified",'Model output'!S137)),AND(ISNUMBER(SEARCH("No",'Model output'!S137)),NOT(ISNUMBER(SEARCH("carcinoma",'Model output'!S137)))),ISNUMBER(SEARCH("confined to the thyroid",'Model output'!S137)),ISNUMBER(SEARCH("negative",'Model output'!S137))),"negative",IF(Z138="positive","gETE", "positive"))</f>
        <v>negative</v>
      </c>
      <c r="Z138" t="str">
        <f>IF(OR('Model output'!S137="",ISNUMBER(SEARCH("Absent",'Model output'!S137)),ISNUMBER(SEARCH("Not identified",'Model output'!S137)),ISNUMBER(SEARCH("No",'Model output'!S137)),ISNUMBER(SEARCH("Minimal",'Model output'!S137)),ISNUMBER(SEARCH("negative",'Model output'!S137))),"negative",IF(OR(ISNUMBER(SEARCH("extensive",X138)),ISNUMBER(SEARCH("skeletal muscle",X138)),ISNUMBER(SEARCH("larynx",X138)),ISNUMBER(SEARCH("trachea",X138)),ISNUMBER(SEARCH("esophagus",X138)),ISNUMBER(SEARCH("recurrent laryngeal nerve",X138))),"positive","negative"))</f>
        <v>negative</v>
      </c>
      <c r="AA138" t="str">
        <f>IF('Model output'!T137="","",IF('Model output'!T137="Not mentioned", "No", "Yes"))</f>
        <v/>
      </c>
      <c r="AB138" t="str">
        <f>IF(AA138&lt;&gt;"Yes","",IF(OR('Model output'!U137="",ISNUMBER(SEARCH("Not identified",'Model output'!U137))),"",'Model output'!U137))</f>
        <v/>
      </c>
      <c r="AC138" s="1" t="str">
        <f>IF(OR('Model output'!V137="", 'Model output'!V137="No", AND(ISERROR(SEARCH("Positive",'Model output'!V137)), ISNUMBER(SEARCH("Negative",'Model output'!V137))), AND(ISNUMBER(SEARCH("Uninvolved",'Model output'!V137)),NOT(ISNUMBER(SEARCH("margins involved",'Model output'!V137)))), ISNUMBER(SEARCH("not involved",'Model output'!V137)), ISNUMBER(SEARCH("None",'Model output'!V137)), ISNUMBER(SEARCH("Free",'Model output'!V137)), ISNUMBER(SEARCH("1 mm",'Model output'!V137)), ISNUMBER(SEARCH("0.1 CM",'Model output'!V137)), ISNUMBER(SEARCH("less than 0.2 mm",'Model output'!V137)), ISNUMBER(SEARCH("less than 0.5 mm",'Model output'!V137)), ISNUMBER(SEARCH("less than 1.0 mm",'Model output'!V137)), ISNUMBER(SEARCH("noted very close",'Model output'!V137)), ISNUMBER(SEARCH("abut",'Model output'!V137)), ISNUMBER(SEARCH("not mentioned",'Model output'!V137)), ISNUMBER(SEARCH("Cannot be assessed",'Model output'!V137)), ISNUMBER(SEARCH("Lymphocyte invasion - present",'Model output'!V137)), ISNUMBER(SEARCH("capsule",'Model output'!V137))), "negative", "positive")</f>
        <v>negative</v>
      </c>
      <c r="AE138" s="28" t="str" cm="1">
        <f t="array" aca="1" ref="AE138" ca="1">IF(OR(AC138="positive",Z138="positive",AND(OR(ISNUMBER(SEARCH("Follicular carcinoma",N138)),ISNUMBER(SEARCH("Follicular thyroid carcinoma",N138))),V138="extensive"),AND(AND(ISNUMBER(J138),J138&gt;0),AND(ISNUMBER(M138),M138&gt;3)),OR(H138="positive",AH138=1)),"high",IF(OR(ISNUMBER(SEARCH("lateral",G138,1)),ISNUMBER(SEARCH("positive",Y138,1)),ISNUMBER(SEARCH("tall",O138,1)),ISNUMBER(SEARCH("hobnail",O138,1)),ISNUMBER(SEARCH("cribriform",O138,1)),ISNUMBER(SEARCH("diffuse",O138,1)),ISNUMBER(SEARCH("columnar",O138,1)),ISNUMBER(SEARCH("solid",O138,1)),ISNUMBER(SEARCH("tall",N138,1)),ISNUMBER(SEARCH("hobnail",N138,1)),ISNUMBER(SEARCH("cribriform",N138,1)),ISNUMBER(SEARCH("diffuse",N138,1)),ISNUMBER(SEARCH("columnar",N138,1)),ISNUMBER(SEARCH("solid",N138,1)),AND(ISNUMBER(SEARCH("papillary",N138,1)),S138="positive"),AND(AND(ISNUMBER(J138),J138&gt;=5),M138=""),AND(AND(ISNUMBER(J138),J138&gt;=5),AND(ISNUMBER(M138),M138&gt;=1)),AND(ISNUMBER(SERACH("papillary",N138)),OR(Y138="positive",Z138="positive"), ISNUMBER(SEARCH("BRAF",AB138)))),"intermediate","low"))</f>
        <v>low</v>
      </c>
      <c r="AF138" s="29" t="str">
        <f t="shared" si="26"/>
        <v>1a</v>
      </c>
      <c r="AG138" s="29" t="str">
        <f t="shared" si="27"/>
        <v>0</v>
      </c>
      <c r="AH138" s="29" t="str">
        <f t="shared" si="30"/>
        <v>0</v>
      </c>
      <c r="AI138" s="35" t="str">
        <f t="shared" si="31"/>
        <v>I</v>
      </c>
      <c r="AJ138" s="32" t="s">
        <v>714</v>
      </c>
      <c r="AK138" s="34" t="s">
        <v>617</v>
      </c>
      <c r="AL138" s="34" t="s">
        <v>936</v>
      </c>
      <c r="AM138" s="34" t="s">
        <v>936</v>
      </c>
      <c r="AN138" s="34" t="s">
        <v>66</v>
      </c>
      <c r="AO138" s="32">
        <f t="shared" ca="1" si="32"/>
        <v>0</v>
      </c>
      <c r="AP138" s="34">
        <f t="shared" si="33"/>
        <v>1</v>
      </c>
      <c r="AQ138" s="34">
        <f t="shared" si="34"/>
        <v>1</v>
      </c>
      <c r="AR138" s="34">
        <f t="shared" si="35"/>
        <v>1</v>
      </c>
      <c r="AS138" s="35">
        <f t="shared" si="36"/>
        <v>1</v>
      </c>
    </row>
    <row r="139" spans="1:45">
      <c r="A139" t="str">
        <f>'Model output'!A138</f>
        <v>TCGA-EL-A3D5</v>
      </c>
      <c r="B139" s="26">
        <v>44</v>
      </c>
      <c r="C139" s="1" t="str">
        <f>IF(OR(ISNUMBER(SEARCH("0",'Model output'!D138)), ISNUMBER(SEARCH("1",'Model output'!D138)), ISNUMBER(SEARCH("1a",'Model output'!D138)), ISNUMBER(SEARCH("1b",'Model output'!D138)), ISNUMBER(SEARCH("2",'Model output'!D138)), ISNUMBER(SEARCH("3",'Model output'!D138)), ISNUMBER(SEARCH("4a",'Model output'!D138)), ISNUMBER(SEARCH("4b",'Model output'!D138))), IF(ISNUMBER(SEARCH("pT",'Model output'!D138)),IF(OR(ISNUMBER(SEARCH("a",'Model output'!D138)),ISNUMBER(SEARCH("b",'Model output'!D138))),MID(SUBSTITUTE('Model output'!D138," ",""),SEARCH("pT",'Model output'!D138)+2,2),MID(SUBSTITUTE('Model output'!D138," ",""),SEARCH("pT",'Model output'!D138)+2,1)),IF(ISNUMBER(SEARCH("T",'Model output'!D138)),IF(OR(ISNUMBER(SEARCH("a",'Model output'!D138)),ISNUMBER(SEARCH("b",'Model output'!D138))),MID(SUBSTITUTE('Model output'!D138," ",""),SEARCH("T",'Model output'!D138)+1,2),MID(SUBSTITUTE('Model output'!D138," ",""),SEARCH("T",'Model output'!D138)+1,1)),SUBSTITUTE('Model output'!D138," ",""))),"")</f>
        <v/>
      </c>
      <c r="D139" s="1" t="str">
        <f>IF(ISNUMBER(SEARCH("lymph node",'Model output'!E138)),"1", IF(AND('Model output'!E138&lt;&gt;"",ISNUMBER('Model output'!E138),'Model output'!E138&gt;0),"1",IF(OR(ISNUMBER(SEARCH("0",'Model output'!E138)), ISNUMBER(SEARCH("1",'Model output'!E138)), ISNUMBER(SEARCH("1a",'Model output'!E138)), ISNUMBER(SEARCH("1b",'Model output'!E138)), ISNUMBER(SEARCH("X",'Model output'!E138))), IF(ISNUMBER(SEARCH("pN",'Model output'!E138)),IF(OR(ISNUMBER(SEARCH("a",'Model output'!E138)),ISNUMBER(SEARCH("b",'Model output'!E138))),MID(SUBSTITUTE('Model output'!E138," ",""),SEARCH("pN",'Model output'!E138)+2,2),MID(SUBSTITUTE('Model output'!E138," ",""),SEARCH("pN",'Model output'!E138)+2,1)),IF(ISNUMBER(SEARCH("N",'Model output'!E138)),IF(OR(ISNUMBER(SEARCH("a",'Model output'!E138)),ISNUMBER(SEARCH("b",'Model output'!E138))),MID(SUBSTITUTE('Model output'!E138," ",""),SEARCH("N",'Model output'!E138)+1,2),MID(SUBSTITUTE('Model output'!E138," ",""),SEARCH("N",'Model output'!E138)+1,1)),SUBSTITUTE('Model output'!E138," ",""))),"")))</f>
        <v>1</v>
      </c>
      <c r="E139" s="1" t="str">
        <f>IF(OR(ISNUMBER(SEARCH("Not applicable",'Model output'!F138)), ISNUMBER(SEARCH("N/A",'Model output'!F138))),"0",IF(OR(ISNUMBER(SEARCH("0",'Model output'!F138)), ISNUMBER(SEARCH("1",'Model output'!F138)), ISNUMBER(SEARCH("X",'Model output'!F138))), IF(ISNUMBER(SEARCH("pM",'Model output'!F138)),MID(SUBSTITUTE('Model output'!F138," ",""),SEARCH("pM",'Model output'!F138)+2,1),IF(ISNUMBER(SEARCH("M",'Model output'!F138)),MID(SUBSTITUTE('Model output'!F138," ",""),SEARCH("M",'Model output'!F138)+1,1),SUBSTITUTE('Model output'!F138," ",""))),""))</f>
        <v>1</v>
      </c>
      <c r="F139" t="str">
        <f t="shared" si="28"/>
        <v>positive</v>
      </c>
      <c r="G139" t="str">
        <f>IF(OR('Model output'!G138="",AND(ISNUMBER('Model output'!J138),'Model output'!J138&lt;1)),"",IF(OR(ISNUMBER(SEARCH("lateral",'Model output'!G138)),ISNUMBER(SEARCH("cervical",'Model output'!G138)),ISNUMBER(SEARCH("jugular",'Model output'!G138)),ISNUMBER(SEARCH("left neck",'Model output'!G138)),ISNUMBER(SEARCH("left anterior neck",'Model output'!G138)),ISNUMBER(SEARCH("left posterior neck",'Model output'!G138)),ISNUMBER(SEARCH("right neck",'Model output'!G138)),ISNUMBER(SEARCH("right anterior neck",'Model output'!G138)),ISNUMBER(SEARCH("right posterior neck",'Model output'!G138)),AND(ISNUMBER(SEARCH("level",'Model output'!G138)),OR(,ISNUMBER(SEARCH("II",'Model output'!G138)),ISNUMBER(SEARCH("two",'Model output'!G138)),AND(ISNUMBER(SEARCH("2",'Model output'!G138)),NOT(ISNUMBER(SEARCH("1 of 2",'Model output'!G138)))),ISNUMBER(SEARCH("III",'Model output'!G138)),AND(ISNUMBER(SEARCH("three",'Model output'!G138)),NOT(ISNUMBER(SEARCH("#3 (three)",'Model output'!G138)))),AND(ISNUMBER(SEARCH("3",'Model output'!G138)),NOT(ISNUMBER(SEARCH("#3 (three)",'Model output'!G138)))),ISNUMBER(SEARCH("IV",'Model output'!G138)),ISNUMBER(SEARCH("four",'Model output'!G138)),ISNUMBER(SEARCH("4",'Model output'!G138)),ISNUMBER(SEARCH("V ",'Model output'!G138)),ISNUMBER(SEARCH("five",'Model output'!G138)),ISNUMBER(SEARCH("5",'Model output'!G138))))), "lateral", "central"))</f>
        <v/>
      </c>
      <c r="H139" t="str">
        <f>IF('Model output'!H138="","negative",IF(OR(ISNUMBER(SEARCH("lymph node",'Model output'!H138)),ISNUMBER(SEARCH("gland",'Model output'!H138)),ISNUMBER(SEARCH("lobe",'Model output'!H138)),ISNUMBER(SEARCH("isthmus",'Model output'!H138)),ISNUMBER(SEARCH("mediastinum",'Model output'!H138)),ISNUMBER(SEARCH("Not mentioned",'Model output'!H138)), ISNUMBER(SEARCH("Not applicable",'Model output'!H138)), ISNUMBER(SEARCH("paratracheal",'Model output'!H138)),ISNUMBER(SEARCH("fibroadipose tissue",'Model output'!H138)),ISNUMBER(SEARCH("thyroid node",'Model output'!H138)),ISNUMBER(SEARCH("skeletal muscle",'Model output'!H138)),ISNUMBER(SEARCH("right",'Model output'!H138)),ISNUMBER(SEARCH("left",'Model output'!H138)),ISNUMBER(SEARCH("Not specified",'Model output'!H138)),ISNUMBER(SEARCH("N/A",'Model output'!H138))),"negative","positive"))</f>
        <v>negative</v>
      </c>
      <c r="I139">
        <f>IF(OR('Model output'!I138="",'Model output'!I138="Not answered",'Model output'!I138="Not mentioned"),"",IF(ISNUMBER('Model output'!I138),'Model output'!I138,1))</f>
        <v>24</v>
      </c>
      <c r="J139">
        <f>IF(OR('Model output'!J138="",'Model output'!J138="Not answered",'Model output'!J138="Not mentioned"),"",IF(AND(ISNUMBER('Model output'!J138),'Model output'!J138&lt;=I139),'Model output'!J138,IF(AND(ISNUMBER('Model output'!J138), 'Model output'!J138&gt;=DATE(2024,1,1)), MIN(DAY('Model output'!J138), MONTH('Model output'!J138), YEAR('Model output'!J138)), IF(ISNUMBER(SEARCH("0/",'Model output'!J138)),0,IF(ISNUMBER(SEARCH("/",'Model output'!J138)), VALUE(LEFT('Model output'!J138, SEARCH("/",'Model output'!J138)-1)),1)))))</f>
        <v>10</v>
      </c>
      <c r="K139" t="str" cm="1">
        <f t="array" ref="K139">IF(COUNT(FIND({0,1,2,3,4,5,6,7,8,9},'Model output'!K138))&gt;0,'Model output'!K138,"")</f>
        <v/>
      </c>
      <c r="L139" s="8" t="str">
        <f t="shared" si="25"/>
        <v/>
      </c>
      <c r="M139" t="str" cm="1">
        <f t="array" ref="M139">IF(L139="","",IF(ISNUMBER(SEARCH("cm",L139)),MAX(VALUE(SUBSTITUTE(_xlfn.FILTERXML("&lt;t&gt;&lt;s&gt;"&amp;SUBSTITUTE(L139,",","&lt;/s&gt;&lt;s&gt;")&amp;"&lt;/s&gt;&lt;/t&gt;","//s"),"cm",""))),MAX(VALUE(SUBSTITUTE(_xlfn.FILTERXML("&lt;t&gt;&lt;s&gt;"&amp;SUBSTITUTE(L139,",","&lt;/s&gt;&lt;s&gt;")&amp;"&lt;/s&gt;&lt;/t&gt;","//s"),"mm","")))/10))</f>
        <v/>
      </c>
      <c r="N139" t="str">
        <f>IF('Model output'!L138="","",'Model output'!L138)</f>
        <v>Papillary</v>
      </c>
      <c r="O139" t="str">
        <f>IF('Model output'!M138="","",'Model output'!M138)</f>
        <v/>
      </c>
      <c r="P139" t="str">
        <f>IF('Model output'!N138="","",'Model output'!N138)</f>
        <v>2.5 cm</v>
      </c>
      <c r="Q139" t="str">
        <f t="shared" si="29"/>
        <v>2.5cm</v>
      </c>
      <c r="R139" cm="1">
        <f t="array" ref="R139">IF(Q139="","",IF(ISNUMBER(SEARCH("cm",Q139)),MAX(VALUE(SUBSTITUTE(_xlfn.FILTERXML("&lt;t&gt;&lt;s&gt;"&amp;SUBSTITUTE(Q139,",","&lt;/s&gt;&lt;s&gt;")&amp;"&lt;/s&gt;&lt;/t&gt;","//s"),"cm",""))),MAX(VALUE(SUBSTITUTE(_xlfn.FILTERXML("&lt;t&gt;&lt;s&gt;"&amp;SUBSTITUTE(Q139,",","&lt;/s&gt;&lt;s&gt;")&amp;"&lt;/s&gt;&lt;/t&gt;","//s"),"mm","")))/10))</f>
        <v>2.5</v>
      </c>
      <c r="S139" t="str">
        <f>IF(OR('Model output'!P138="",ISNUMBER(SEARCH("Not identified", 'Model output'!P138)),ISNUMBER(SEARCH("Absent",'Model output'!P138)),AND(ISNUMBER(SEARCH("No",'Model output'!P138)),NOT(ISNUMBER(SEARCH("diagnostic",'Model output'!P138)))),ISNUMBER(SEARCH("Negative",'Model output'!P138))),"negative","positive")</f>
        <v>positive</v>
      </c>
      <c r="T139">
        <f>IF('Model output'!O138="","",'Model output'!O138)</f>
        <v>1</v>
      </c>
      <c r="U139" t="str">
        <f>IF('Model output'!Q138&lt;&gt;"",'Model output'!Q138,IF('Classification result'!S139="positive",IF(ISNUMBER(SEARCH("single",'Model output'!P138)),1,IF(OR(ISNUMBER(SEARCH("&lt;4",'Model output'!P138)),ISNUMBER(SEARCH("&lt; 4",'Model output'!P138)),ISNUMBER(SEARCH("less than 4",'Model output'!P138))),"&lt;4",IF(OR(ISNUMBER(SEARCH("&gt;4",'Model output'!P138)),ISNUMBER(SEARCH("&gt; 4",'Model output'!P138)),ISNUMBER(SEARCH("4 or more",'Model output'!P138))),"&gt;4",""))), ""))</f>
        <v/>
      </c>
      <c r="V139" t="str">
        <f>IF(S139="negative","",IF(OR(ISNUMBER(SEARCH("Focal",'Model output'!P138)),'Classification result'!U139&lt;4,ISNUMBER(SEARCH("Focal",'Classification result'!U139)),ISNUMBER(SEARCH("&lt;4",'Classification result'!U139)),ISNUMBER(SEARCH("&lt; 4",'Classification result'!U139))),"minimal", IF(OR(ISNUMBER(SEARCH("Extensive",'Model output'!P138)),ISNUMBER(SEARCH("Extensive",'Classification result'!U139)),ISNUMBER(SEARCH("&gt;4",'Classification result'!U139)),ISNUMBER(SEARCH("&gt; 4",'Classification result'!U139)),ISNUMBER(SEARCH("4 or more",'Classification result'!U139))),"extensive","")))</f>
        <v/>
      </c>
      <c r="W139" t="str">
        <f>IF(OR('Model output'!R138="",ISNUMBER(SEARCH("Not identified", 'Model output'!R138)),ISNUMBER(SEARCH("Absent",'Model output'!R138)),ISNUMBER(SEARCH("No",'Model output'!R138)),ISNUMBER(SEARCH("Negative",'Model output'!R138)),ISNUMBER(SEARCH("None seen",'Model output'!R138)),ISNUMBER(SEARCH("Free",'Model output'!R138)),ISNUMBER(SEARCH("Cannot be assessed",'Model output'!R138))),"negative","positive")</f>
        <v>positive</v>
      </c>
      <c r="X139" s="15" t="str">
        <f>IF('Model output'!S138="","",'Model output'!S138)</f>
        <v>Present</v>
      </c>
      <c r="Y139" t="str">
        <f>IF(OR('Model output'!S138="",ISNUMBER(SEARCH("Absent",'Model output'!S138)),ISNUMBER(SEARCH("Not identified",'Model output'!S138)),AND(ISNUMBER(SEARCH("No",'Model output'!S138)),NOT(ISNUMBER(SEARCH("carcinoma",'Model output'!S138)))),ISNUMBER(SEARCH("confined to the thyroid",'Model output'!S138)),ISNUMBER(SEARCH("negative",'Model output'!S138))),"negative",IF(Z139="positive","gETE", "positive"))</f>
        <v>positive</v>
      </c>
      <c r="Z139" t="str">
        <f>IF(OR('Model output'!S138="",ISNUMBER(SEARCH("Absent",'Model output'!S138)),ISNUMBER(SEARCH("Not identified",'Model output'!S138)),ISNUMBER(SEARCH("No",'Model output'!S138)),ISNUMBER(SEARCH("Minimal",'Model output'!S138)),ISNUMBER(SEARCH("negative",'Model output'!S138))),"negative",IF(OR(ISNUMBER(SEARCH("extensive",X139)),ISNUMBER(SEARCH("skeletal muscle",X139)),ISNUMBER(SEARCH("larynx",X139)),ISNUMBER(SEARCH("trachea",X139)),ISNUMBER(SEARCH("esophagus",X139)),ISNUMBER(SEARCH("recurrent laryngeal nerve",X139))),"positive","negative"))</f>
        <v>negative</v>
      </c>
      <c r="AA139" t="str">
        <f>IF('Model output'!T138="","",IF('Model output'!T138="Not mentioned", "No", "Yes"))</f>
        <v/>
      </c>
      <c r="AB139" t="str">
        <f>IF(AA139&lt;&gt;"Yes","",IF(OR('Model output'!U138="",ISNUMBER(SEARCH("Not identified",'Model output'!U138))),"",'Model output'!U138))</f>
        <v/>
      </c>
      <c r="AC139" s="1" t="str">
        <f>IF(OR('Model output'!V138="", 'Model output'!V138="No", AND(ISERROR(SEARCH("Positive",'Model output'!V138)), ISNUMBER(SEARCH("Negative",'Model output'!V138))), AND(ISNUMBER(SEARCH("Uninvolved",'Model output'!V138)),NOT(ISNUMBER(SEARCH("margins involved",'Model output'!V138)))), ISNUMBER(SEARCH("not involved",'Model output'!V138)), ISNUMBER(SEARCH("None",'Model output'!V138)), ISNUMBER(SEARCH("Free",'Model output'!V138)), ISNUMBER(SEARCH("1 mm",'Model output'!V138)), ISNUMBER(SEARCH("0.1 CM",'Model output'!V138)), ISNUMBER(SEARCH("less than 0.2 mm",'Model output'!V138)), ISNUMBER(SEARCH("less than 0.5 mm",'Model output'!V138)), ISNUMBER(SEARCH("less than 1.0 mm",'Model output'!V138)), ISNUMBER(SEARCH("noted very close",'Model output'!V138)), ISNUMBER(SEARCH("abut",'Model output'!V138)), ISNUMBER(SEARCH("not mentioned",'Model output'!V138)), ISNUMBER(SEARCH("Cannot be assessed",'Model output'!V138)), ISNUMBER(SEARCH("Lymphocyte invasion - present",'Model output'!V138)), ISNUMBER(SEARCH("capsule",'Model output'!V138))), "negative", "positive")</f>
        <v>negative</v>
      </c>
      <c r="AE139" s="28" t="str" cm="1">
        <f t="array" aca="1" ref="AE139" ca="1">IF(OR(AC139="positive",Z139="positive",AND(OR(ISNUMBER(SEARCH("Follicular carcinoma",N139)),ISNUMBER(SEARCH("Follicular thyroid carcinoma",N139))),V139="extensive"),AND(AND(ISNUMBER(J139),J139&gt;0),AND(ISNUMBER(M139),M139&gt;3)),OR(H139="positive",AH139=1)),"high",IF(OR(ISNUMBER(SEARCH("lateral",G139,1)),ISNUMBER(SEARCH("positive",Y139,1)),ISNUMBER(SEARCH("tall",O139,1)),ISNUMBER(SEARCH("hobnail",O139,1)),ISNUMBER(SEARCH("cribriform",O139,1)),ISNUMBER(SEARCH("diffuse",O139,1)),ISNUMBER(SEARCH("columnar",O139,1)),ISNUMBER(SEARCH("solid",O139,1)),ISNUMBER(SEARCH("tall",N139,1)),ISNUMBER(SEARCH("hobnail",N139,1)),ISNUMBER(SEARCH("cribriform",N139,1)),ISNUMBER(SEARCH("diffuse",N139,1)),ISNUMBER(SEARCH("columnar",N139,1)),ISNUMBER(SEARCH("solid",N139,1)),AND(ISNUMBER(SEARCH("papillary",N139,1)),S139="positive"),AND(AND(ISNUMBER(J139),J139&gt;=5),M139=""),AND(AND(ISNUMBER(J139),J139&gt;=5),AND(ISNUMBER(M139),M139&gt;=1)),AND(ISNUMBER(SERACH("papillary",N139)),OR(Y139="positive",Z139="positive"), ISNUMBER(SEARCH("BRAF",AB139)))),"intermediate","low"))</f>
        <v>intermediate</v>
      </c>
      <c r="AF139" s="29" t="str">
        <f t="shared" si="26"/>
        <v>2</v>
      </c>
      <c r="AG139" s="29" t="str">
        <f t="shared" si="27"/>
        <v>1a</v>
      </c>
      <c r="AH139" s="29" t="str">
        <f t="shared" si="30"/>
        <v>0</v>
      </c>
      <c r="AI139" s="35" t="str">
        <f t="shared" si="31"/>
        <v>I</v>
      </c>
      <c r="AJ139" s="32" t="s">
        <v>714</v>
      </c>
      <c r="AK139" s="34" t="s">
        <v>935</v>
      </c>
      <c r="AL139" s="34" t="s">
        <v>932</v>
      </c>
      <c r="AM139" s="34" t="s">
        <v>936</v>
      </c>
      <c r="AN139" s="34" t="s">
        <v>66</v>
      </c>
      <c r="AO139" s="32">
        <f t="shared" ca="1" si="32"/>
        <v>1</v>
      </c>
      <c r="AP139" s="34">
        <f t="shared" si="33"/>
        <v>1</v>
      </c>
      <c r="AQ139" s="34">
        <f t="shared" si="34"/>
        <v>0</v>
      </c>
      <c r="AR139" s="34">
        <f t="shared" si="35"/>
        <v>1</v>
      </c>
      <c r="AS139" s="35">
        <f t="shared" si="36"/>
        <v>1</v>
      </c>
    </row>
    <row r="140" spans="1:45">
      <c r="A140" t="str">
        <f>'Model output'!A139</f>
        <v>TCGA-EL-A3GQ</v>
      </c>
      <c r="B140" s="26">
        <v>72</v>
      </c>
      <c r="C140" s="1" t="str">
        <f>IF(OR(ISNUMBER(SEARCH("0",'Model output'!D139)), ISNUMBER(SEARCH("1",'Model output'!D139)), ISNUMBER(SEARCH("1a",'Model output'!D139)), ISNUMBER(SEARCH("1b",'Model output'!D139)), ISNUMBER(SEARCH("2",'Model output'!D139)), ISNUMBER(SEARCH("3",'Model output'!D139)), ISNUMBER(SEARCH("4a",'Model output'!D139)), ISNUMBER(SEARCH("4b",'Model output'!D139))), IF(ISNUMBER(SEARCH("pT",'Model output'!D139)),IF(OR(ISNUMBER(SEARCH("a",'Model output'!D139)),ISNUMBER(SEARCH("b",'Model output'!D139))),MID(SUBSTITUTE('Model output'!D139," ",""),SEARCH("pT",'Model output'!D139)+2,2),MID(SUBSTITUTE('Model output'!D139," ",""),SEARCH("pT",'Model output'!D139)+2,1)),IF(ISNUMBER(SEARCH("T",'Model output'!D139)),IF(OR(ISNUMBER(SEARCH("a",'Model output'!D139)),ISNUMBER(SEARCH("b",'Model output'!D139))),MID(SUBSTITUTE('Model output'!D139," ",""),SEARCH("T",'Model output'!D139)+1,2),MID(SUBSTITUTE('Model output'!D139," ",""),SEARCH("T",'Model output'!D139)+1,1)),SUBSTITUTE('Model output'!D139," ",""))),"")</f>
        <v>1</v>
      </c>
      <c r="D140" s="1" t="str">
        <f>IF(ISNUMBER(SEARCH("lymph node",'Model output'!E139)),"1", IF(AND('Model output'!E139&lt;&gt;"",ISNUMBER('Model output'!E139),'Model output'!E139&gt;0),"1",IF(OR(ISNUMBER(SEARCH("0",'Model output'!E139)), ISNUMBER(SEARCH("1",'Model output'!E139)), ISNUMBER(SEARCH("1a",'Model output'!E139)), ISNUMBER(SEARCH("1b",'Model output'!E139)), ISNUMBER(SEARCH("X",'Model output'!E139))), IF(ISNUMBER(SEARCH("pN",'Model output'!E139)),IF(OR(ISNUMBER(SEARCH("a",'Model output'!E139)),ISNUMBER(SEARCH("b",'Model output'!E139))),MID(SUBSTITUTE('Model output'!E139," ",""),SEARCH("pN",'Model output'!E139)+2,2),MID(SUBSTITUTE('Model output'!E139," ",""),SEARCH("pN",'Model output'!E139)+2,1)),IF(ISNUMBER(SEARCH("N",'Model output'!E139)),IF(OR(ISNUMBER(SEARCH("a",'Model output'!E139)),ISNUMBER(SEARCH("b",'Model output'!E139))),MID(SUBSTITUTE('Model output'!E139," ",""),SEARCH("N",'Model output'!E139)+1,2),MID(SUBSTITUTE('Model output'!E139," ",""),SEARCH("N",'Model output'!E139)+1,1)),SUBSTITUTE('Model output'!E139," ",""))),"")))</f>
        <v>0</v>
      </c>
      <c r="E140" s="1" t="str">
        <f>IF(OR(ISNUMBER(SEARCH("Not applicable",'Model output'!F139)), ISNUMBER(SEARCH("N/A",'Model output'!F139))),"0",IF(OR(ISNUMBER(SEARCH("0",'Model output'!F139)), ISNUMBER(SEARCH("1",'Model output'!F139)), ISNUMBER(SEARCH("X",'Model output'!F139))), IF(ISNUMBER(SEARCH("pM",'Model output'!F139)),MID(SUBSTITUTE('Model output'!F139," ",""),SEARCH("pM",'Model output'!F139)+2,1),IF(ISNUMBER(SEARCH("M",'Model output'!F139)),MID(SUBSTITUTE('Model output'!F139," ",""),SEARCH("M",'Model output'!F139)+1,1),SUBSTITUTE('Model output'!F139," ",""))),""))</f>
        <v>0</v>
      </c>
      <c r="F140" t="str">
        <f t="shared" si="28"/>
        <v>negative</v>
      </c>
      <c r="G140" t="str">
        <f>IF(OR('Model output'!G139="",AND(ISNUMBER('Model output'!J139),'Model output'!J139&lt;1)),"",IF(OR(ISNUMBER(SEARCH("lateral",'Model output'!G139)),ISNUMBER(SEARCH("cervical",'Model output'!G139)),ISNUMBER(SEARCH("jugular",'Model output'!G139)),ISNUMBER(SEARCH("left neck",'Model output'!G139)),ISNUMBER(SEARCH("left anterior neck",'Model output'!G139)),ISNUMBER(SEARCH("left posterior neck",'Model output'!G139)),ISNUMBER(SEARCH("right neck",'Model output'!G139)),ISNUMBER(SEARCH("right anterior neck",'Model output'!G139)),ISNUMBER(SEARCH("right posterior neck",'Model output'!G139)),AND(ISNUMBER(SEARCH("level",'Model output'!G139)),OR(,ISNUMBER(SEARCH("II",'Model output'!G139)),ISNUMBER(SEARCH("two",'Model output'!G139)),AND(ISNUMBER(SEARCH("2",'Model output'!G139)),NOT(ISNUMBER(SEARCH("1 of 2",'Model output'!G139)))),ISNUMBER(SEARCH("III",'Model output'!G139)),AND(ISNUMBER(SEARCH("three",'Model output'!G139)),NOT(ISNUMBER(SEARCH("#3 (three)",'Model output'!G139)))),AND(ISNUMBER(SEARCH("3",'Model output'!G139)),NOT(ISNUMBER(SEARCH("#3 (three)",'Model output'!G139)))),ISNUMBER(SEARCH("IV",'Model output'!G139)),ISNUMBER(SEARCH("four",'Model output'!G139)),ISNUMBER(SEARCH("4",'Model output'!G139)),ISNUMBER(SEARCH("V ",'Model output'!G139)),ISNUMBER(SEARCH("five",'Model output'!G139)),ISNUMBER(SEARCH("5",'Model output'!G139))))), "lateral", "central"))</f>
        <v/>
      </c>
      <c r="H140" t="str">
        <f>IF('Model output'!H139="","negative",IF(OR(ISNUMBER(SEARCH("lymph node",'Model output'!H139)),ISNUMBER(SEARCH("gland",'Model output'!H139)),ISNUMBER(SEARCH("lobe",'Model output'!H139)),ISNUMBER(SEARCH("isthmus",'Model output'!H139)),ISNUMBER(SEARCH("mediastinum",'Model output'!H139)),ISNUMBER(SEARCH("Not mentioned",'Model output'!H139)), ISNUMBER(SEARCH("Not applicable",'Model output'!H139)), ISNUMBER(SEARCH("paratracheal",'Model output'!H139)),ISNUMBER(SEARCH("fibroadipose tissue",'Model output'!H139)),ISNUMBER(SEARCH("thyroid node",'Model output'!H139)),ISNUMBER(SEARCH("skeletal muscle",'Model output'!H139)),ISNUMBER(SEARCH("right",'Model output'!H139)),ISNUMBER(SEARCH("left",'Model output'!H139)),ISNUMBER(SEARCH("Not specified",'Model output'!H139)),ISNUMBER(SEARCH("N/A",'Model output'!H139))),"negative","positive"))</f>
        <v>negative</v>
      </c>
      <c r="I140">
        <f>IF(OR('Model output'!I139="",'Model output'!I139="Not answered",'Model output'!I139="Not mentioned"),"",IF(ISNUMBER('Model output'!I139),'Model output'!I139,1))</f>
        <v>1</v>
      </c>
      <c r="J140">
        <f>IF(OR('Model output'!J139="",'Model output'!J139="Not answered",'Model output'!J139="Not mentioned"),"",IF(AND(ISNUMBER('Model output'!J139),'Model output'!J139&lt;=I140),'Model output'!J139,IF(AND(ISNUMBER('Model output'!J139), 'Model output'!J139&gt;=DATE(2024,1,1)), MIN(DAY('Model output'!J139), MONTH('Model output'!J139), YEAR('Model output'!J139)), IF(ISNUMBER(SEARCH("0/",'Model output'!J139)),0,IF(ISNUMBER(SEARCH("/",'Model output'!J139)), VALUE(LEFT('Model output'!J139, SEARCH("/",'Model output'!J139)-1)),1)))))</f>
        <v>0</v>
      </c>
      <c r="K140" t="str" cm="1">
        <f t="array" ref="K140">IF(COUNT(FIND({0,1,2,3,4,5,6,7,8,9},'Model output'!K139))&gt;0,'Model output'!K139,"")</f>
        <v/>
      </c>
      <c r="L140" s="8" t="str">
        <f t="shared" si="25"/>
        <v/>
      </c>
      <c r="M140" t="str" cm="1">
        <f t="array" ref="M140">IF(L140="","",IF(ISNUMBER(SEARCH("cm",L140)),MAX(VALUE(SUBSTITUTE(_xlfn.FILTERXML("&lt;t&gt;&lt;s&gt;"&amp;SUBSTITUTE(L140,",","&lt;/s&gt;&lt;s&gt;")&amp;"&lt;/s&gt;&lt;/t&gt;","//s"),"cm",""))),MAX(VALUE(SUBSTITUTE(_xlfn.FILTERXML("&lt;t&gt;&lt;s&gt;"&amp;SUBSTITUTE(L140,",","&lt;/s&gt;&lt;s&gt;")&amp;"&lt;/s&gt;&lt;/t&gt;","//s"),"mm","")))/10))</f>
        <v/>
      </c>
      <c r="N140" t="str">
        <f>IF('Model output'!L139="","",'Model output'!L139)</f>
        <v>Papillary</v>
      </c>
      <c r="O140" t="str">
        <f>IF('Model output'!M139="","",'Model output'!M139)</f>
        <v>Follicular Variant</v>
      </c>
      <c r="P140" t="str">
        <f>IF('Model output'!N139="","",'Model output'!N139)</f>
        <v>1.3 cm</v>
      </c>
      <c r="Q140" t="str">
        <f t="shared" si="29"/>
        <v>1.3cm</v>
      </c>
      <c r="R140" cm="1">
        <f t="array" ref="R140">IF(Q140="","",IF(ISNUMBER(SEARCH("cm",Q140)),MAX(VALUE(SUBSTITUTE(_xlfn.FILTERXML("&lt;t&gt;&lt;s&gt;"&amp;SUBSTITUTE(Q140,",","&lt;/s&gt;&lt;s&gt;")&amp;"&lt;/s&gt;&lt;/t&gt;","//s"),"cm",""))),MAX(VALUE(SUBSTITUTE(_xlfn.FILTERXML("&lt;t&gt;&lt;s&gt;"&amp;SUBSTITUTE(Q140,",","&lt;/s&gt;&lt;s&gt;")&amp;"&lt;/s&gt;&lt;/t&gt;","//s"),"mm","")))/10))</f>
        <v>1.3</v>
      </c>
      <c r="S140" t="str">
        <f>IF(OR('Model output'!P139="",ISNUMBER(SEARCH("Not identified", 'Model output'!P139)),ISNUMBER(SEARCH("Absent",'Model output'!P139)),AND(ISNUMBER(SEARCH("No",'Model output'!P139)),NOT(ISNUMBER(SEARCH("diagnostic",'Model output'!P139)))),ISNUMBER(SEARCH("Negative",'Model output'!P139))),"negative","positive")</f>
        <v>negative</v>
      </c>
      <c r="T140">
        <f>IF('Model output'!O139="","",'Model output'!O139)</f>
        <v>1</v>
      </c>
      <c r="U140" t="str">
        <f>IF('Model output'!Q139&lt;&gt;"",'Model output'!Q139,IF('Classification result'!S140="positive",IF(ISNUMBER(SEARCH("single",'Model output'!P139)),1,IF(OR(ISNUMBER(SEARCH("&lt;4",'Model output'!P139)),ISNUMBER(SEARCH("&lt; 4",'Model output'!P139)),ISNUMBER(SEARCH("less than 4",'Model output'!P139))),"&lt;4",IF(OR(ISNUMBER(SEARCH("&gt;4",'Model output'!P139)),ISNUMBER(SEARCH("&gt; 4",'Model output'!P139)),ISNUMBER(SEARCH("4 or more",'Model output'!P139))),"&gt;4",""))), ""))</f>
        <v/>
      </c>
      <c r="V140" t="str">
        <f>IF(S140="negative","",IF(OR(ISNUMBER(SEARCH("Focal",'Model output'!P139)),'Classification result'!U140&lt;4,ISNUMBER(SEARCH("Focal",'Classification result'!U140)),ISNUMBER(SEARCH("&lt;4",'Classification result'!U140)),ISNUMBER(SEARCH("&lt; 4",'Classification result'!U140))),"minimal", IF(OR(ISNUMBER(SEARCH("Extensive",'Model output'!P139)),ISNUMBER(SEARCH("Extensive",'Classification result'!U140)),ISNUMBER(SEARCH("&gt;4",'Classification result'!U140)),ISNUMBER(SEARCH("&gt; 4",'Classification result'!U140)),ISNUMBER(SEARCH("4 or more",'Classification result'!U140))),"extensive","")))</f>
        <v/>
      </c>
      <c r="W140" t="str">
        <f>IF(OR('Model output'!R139="",ISNUMBER(SEARCH("Not identified", 'Model output'!R139)),ISNUMBER(SEARCH("Absent",'Model output'!R139)),ISNUMBER(SEARCH("No",'Model output'!R139)),ISNUMBER(SEARCH("Negative",'Model output'!R139)),ISNUMBER(SEARCH("None seen",'Model output'!R139)),ISNUMBER(SEARCH("Free",'Model output'!R139)),ISNUMBER(SEARCH("Cannot be assessed",'Model output'!R139))),"negative","positive")</f>
        <v>negative</v>
      </c>
      <c r="X140" s="15" t="str">
        <f>IF('Model output'!S139="","",'Model output'!S139)</f>
        <v>Absent</v>
      </c>
      <c r="Y140" t="str">
        <f>IF(OR('Model output'!S139="",ISNUMBER(SEARCH("Absent",'Model output'!S139)),ISNUMBER(SEARCH("Not identified",'Model output'!S139)),AND(ISNUMBER(SEARCH("No",'Model output'!S139)),NOT(ISNUMBER(SEARCH("carcinoma",'Model output'!S139)))),ISNUMBER(SEARCH("confined to the thyroid",'Model output'!S139)),ISNUMBER(SEARCH("negative",'Model output'!S139))),"negative",IF(Z140="positive","gETE", "positive"))</f>
        <v>negative</v>
      </c>
      <c r="Z140" t="str">
        <f>IF(OR('Model output'!S139="",ISNUMBER(SEARCH("Absent",'Model output'!S139)),ISNUMBER(SEARCH("Not identified",'Model output'!S139)),ISNUMBER(SEARCH("No",'Model output'!S139)),ISNUMBER(SEARCH("Minimal",'Model output'!S139)),ISNUMBER(SEARCH("negative",'Model output'!S139))),"negative",IF(OR(ISNUMBER(SEARCH("extensive",X140)),ISNUMBER(SEARCH("skeletal muscle",X140)),ISNUMBER(SEARCH("larynx",X140)),ISNUMBER(SEARCH("trachea",X140)),ISNUMBER(SEARCH("esophagus",X140)),ISNUMBER(SEARCH("recurrent laryngeal nerve",X140))),"positive","negative"))</f>
        <v>negative</v>
      </c>
      <c r="AA140" t="str">
        <f>IF('Model output'!T139="","",IF('Model output'!T139="Not mentioned", "No", "Yes"))</f>
        <v/>
      </c>
      <c r="AB140" t="str">
        <f>IF(AA140&lt;&gt;"Yes","",IF(OR('Model output'!U139="",ISNUMBER(SEARCH("Not identified",'Model output'!U139))),"",'Model output'!U139))</f>
        <v/>
      </c>
      <c r="AC140" s="1" t="str">
        <f>IF(OR('Model output'!V139="", 'Model output'!V139="No", AND(ISERROR(SEARCH("Positive",'Model output'!V139)), ISNUMBER(SEARCH("Negative",'Model output'!V139))), AND(ISNUMBER(SEARCH("Uninvolved",'Model output'!V139)),NOT(ISNUMBER(SEARCH("margins involved",'Model output'!V139)))), ISNUMBER(SEARCH("not involved",'Model output'!V139)), ISNUMBER(SEARCH("None",'Model output'!V139)), ISNUMBER(SEARCH("Free",'Model output'!V139)), ISNUMBER(SEARCH("1 mm",'Model output'!V139)), ISNUMBER(SEARCH("0.1 CM",'Model output'!V139)), ISNUMBER(SEARCH("less than 0.2 mm",'Model output'!V139)), ISNUMBER(SEARCH("less than 0.5 mm",'Model output'!V139)), ISNUMBER(SEARCH("less than 1.0 mm",'Model output'!V139)), ISNUMBER(SEARCH("noted very close",'Model output'!V139)), ISNUMBER(SEARCH("abut",'Model output'!V139)), ISNUMBER(SEARCH("not mentioned",'Model output'!V139)), ISNUMBER(SEARCH("Cannot be assessed",'Model output'!V139)), ISNUMBER(SEARCH("Lymphocyte invasion - present",'Model output'!V139)), ISNUMBER(SEARCH("capsule",'Model output'!V139))), "negative", "positive")</f>
        <v>negative</v>
      </c>
      <c r="AE140" s="28" t="str" cm="1">
        <f t="array" aca="1" ref="AE140" ca="1">IF(OR(AC140="positive",Z140="positive",AND(OR(ISNUMBER(SEARCH("Follicular carcinoma",N140)),ISNUMBER(SEARCH("Follicular thyroid carcinoma",N140))),V140="extensive"),AND(AND(ISNUMBER(J140),J140&gt;0),AND(ISNUMBER(M140),M140&gt;3)),OR(H140="positive",AH140=1)),"high",IF(OR(ISNUMBER(SEARCH("lateral",G140,1)),ISNUMBER(SEARCH("positive",Y140,1)),ISNUMBER(SEARCH("tall",O140,1)),ISNUMBER(SEARCH("hobnail",O140,1)),ISNUMBER(SEARCH("cribriform",O140,1)),ISNUMBER(SEARCH("diffuse",O140,1)),ISNUMBER(SEARCH("columnar",O140,1)),ISNUMBER(SEARCH("solid",O140,1)),ISNUMBER(SEARCH("tall",N140,1)),ISNUMBER(SEARCH("hobnail",N140,1)),ISNUMBER(SEARCH("cribriform",N140,1)),ISNUMBER(SEARCH("diffuse",N140,1)),ISNUMBER(SEARCH("columnar",N140,1)),ISNUMBER(SEARCH("solid",N140,1)),AND(ISNUMBER(SEARCH("papillary",N140,1)),S140="positive"),AND(AND(ISNUMBER(J140),J140&gt;=5),M140=""),AND(AND(ISNUMBER(J140),J140&gt;=5),AND(ISNUMBER(M140),M140&gt;=1)),AND(ISNUMBER(SERACH("papillary",N140)),OR(Y140="positive",Z140="positive"), ISNUMBER(SEARCH("BRAF",AB140)))),"intermediate","low"))</f>
        <v>low</v>
      </c>
      <c r="AF140" s="29" t="str">
        <f t="shared" si="26"/>
        <v>1b</v>
      </c>
      <c r="AG140" s="29" t="str">
        <f t="shared" si="27"/>
        <v>0</v>
      </c>
      <c r="AH140" s="29" t="str">
        <f t="shared" si="30"/>
        <v>0</v>
      </c>
      <c r="AI140" s="35" t="str">
        <f t="shared" si="31"/>
        <v>I</v>
      </c>
      <c r="AJ140" s="32" t="s">
        <v>713</v>
      </c>
      <c r="AK140" s="34" t="s">
        <v>932</v>
      </c>
      <c r="AL140" s="34" t="s">
        <v>933</v>
      </c>
      <c r="AM140" s="34" t="s">
        <v>936</v>
      </c>
      <c r="AN140" s="34" t="s">
        <v>66</v>
      </c>
      <c r="AO140" s="32">
        <f t="shared" ca="1" si="32"/>
        <v>1</v>
      </c>
      <c r="AP140" s="34">
        <f t="shared" si="33"/>
        <v>1</v>
      </c>
      <c r="AQ140" s="34">
        <f t="shared" si="34"/>
        <v>1</v>
      </c>
      <c r="AR140" s="34">
        <f t="shared" si="35"/>
        <v>1</v>
      </c>
      <c r="AS140" s="35">
        <f t="shared" si="36"/>
        <v>1</v>
      </c>
    </row>
    <row r="141" spans="1:45">
      <c r="A141" t="str">
        <f>'Model output'!A140</f>
        <v>TCGA-EL-A3N2</v>
      </c>
      <c r="B141" s="26">
        <v>24</v>
      </c>
      <c r="C141" s="1" t="str">
        <f>IF(OR(ISNUMBER(SEARCH("0",'Model output'!D140)), ISNUMBER(SEARCH("1",'Model output'!D140)), ISNUMBER(SEARCH("1a",'Model output'!D140)), ISNUMBER(SEARCH("1b",'Model output'!D140)), ISNUMBER(SEARCH("2",'Model output'!D140)), ISNUMBER(SEARCH("3",'Model output'!D140)), ISNUMBER(SEARCH("4a",'Model output'!D140)), ISNUMBER(SEARCH("4b",'Model output'!D140))), IF(ISNUMBER(SEARCH("pT",'Model output'!D140)),IF(OR(ISNUMBER(SEARCH("a",'Model output'!D140)),ISNUMBER(SEARCH("b",'Model output'!D140))),MID(SUBSTITUTE('Model output'!D140," ",""),SEARCH("pT",'Model output'!D140)+2,2),MID(SUBSTITUTE('Model output'!D140," ",""),SEARCH("pT",'Model output'!D140)+2,1)),IF(ISNUMBER(SEARCH("T",'Model output'!D140)),IF(OR(ISNUMBER(SEARCH("a",'Model output'!D140)),ISNUMBER(SEARCH("b",'Model output'!D140))),MID(SUBSTITUTE('Model output'!D140," ",""),SEARCH("T",'Model output'!D140)+1,2),MID(SUBSTITUTE('Model output'!D140," ",""),SEARCH("T",'Model output'!D140)+1,1)),SUBSTITUTE('Model output'!D140," ",""))),"")</f>
        <v>3</v>
      </c>
      <c r="D141" s="1" t="str">
        <f>IF(ISNUMBER(SEARCH("lymph node",'Model output'!E140)),"1", IF(AND('Model output'!E140&lt;&gt;"",ISNUMBER('Model output'!E140),'Model output'!E140&gt;0),"1",IF(OR(ISNUMBER(SEARCH("0",'Model output'!E140)), ISNUMBER(SEARCH("1",'Model output'!E140)), ISNUMBER(SEARCH("1a",'Model output'!E140)), ISNUMBER(SEARCH("1b",'Model output'!E140)), ISNUMBER(SEARCH("X",'Model output'!E140))), IF(ISNUMBER(SEARCH("pN",'Model output'!E140)),IF(OR(ISNUMBER(SEARCH("a",'Model output'!E140)),ISNUMBER(SEARCH("b",'Model output'!E140))),MID(SUBSTITUTE('Model output'!E140," ",""),SEARCH("pN",'Model output'!E140)+2,2),MID(SUBSTITUTE('Model output'!E140," ",""),SEARCH("pN",'Model output'!E140)+2,1)),IF(ISNUMBER(SEARCH("N",'Model output'!E140)),IF(OR(ISNUMBER(SEARCH("a",'Model output'!E140)),ISNUMBER(SEARCH("b",'Model output'!E140))),MID(SUBSTITUTE('Model output'!E140," ",""),SEARCH("N",'Model output'!E140)+1,2),MID(SUBSTITUTE('Model output'!E140," ",""),SEARCH("N",'Model output'!E140)+1,1)),SUBSTITUTE('Model output'!E140," ",""))),"")))</f>
        <v>1</v>
      </c>
      <c r="E141" s="1" t="str">
        <f>IF(OR(ISNUMBER(SEARCH("Not applicable",'Model output'!F140)), ISNUMBER(SEARCH("N/A",'Model output'!F140))),"0",IF(OR(ISNUMBER(SEARCH("0",'Model output'!F140)), ISNUMBER(SEARCH("1",'Model output'!F140)), ISNUMBER(SEARCH("X",'Model output'!F140))), IF(ISNUMBER(SEARCH("pM",'Model output'!F140)),MID(SUBSTITUTE('Model output'!F140," ",""),SEARCH("pM",'Model output'!F140)+2,1),IF(ISNUMBER(SEARCH("M",'Model output'!F140)),MID(SUBSTITUTE('Model output'!F140," ",""),SEARCH("M",'Model output'!F140)+1,1),SUBSTITUTE('Model output'!F140," ",""))),""))</f>
        <v/>
      </c>
      <c r="F141" t="str">
        <f t="shared" si="28"/>
        <v>positive</v>
      </c>
      <c r="G141" t="str">
        <f>IF(OR('Model output'!G140="",AND(ISNUMBER('Model output'!J140),'Model output'!J140&lt;1)),"",IF(OR(ISNUMBER(SEARCH("lateral",'Model output'!G140)),ISNUMBER(SEARCH("cervical",'Model output'!G140)),ISNUMBER(SEARCH("jugular",'Model output'!G140)),ISNUMBER(SEARCH("left neck",'Model output'!G140)),ISNUMBER(SEARCH("left anterior neck",'Model output'!G140)),ISNUMBER(SEARCH("left posterior neck",'Model output'!G140)),ISNUMBER(SEARCH("right neck",'Model output'!G140)),ISNUMBER(SEARCH("right anterior neck",'Model output'!G140)),ISNUMBER(SEARCH("right posterior neck",'Model output'!G140)),AND(ISNUMBER(SEARCH("level",'Model output'!G140)),OR(,ISNUMBER(SEARCH("II",'Model output'!G140)),ISNUMBER(SEARCH("two",'Model output'!G140)),AND(ISNUMBER(SEARCH("2",'Model output'!G140)),NOT(ISNUMBER(SEARCH("1 of 2",'Model output'!G140)))),ISNUMBER(SEARCH("III",'Model output'!G140)),AND(ISNUMBER(SEARCH("three",'Model output'!G140)),NOT(ISNUMBER(SEARCH("#3 (three)",'Model output'!G140)))),AND(ISNUMBER(SEARCH("3",'Model output'!G140)),NOT(ISNUMBER(SEARCH("#3 (three)",'Model output'!G140)))),ISNUMBER(SEARCH("IV",'Model output'!G140)),ISNUMBER(SEARCH("four",'Model output'!G140)),ISNUMBER(SEARCH("4",'Model output'!G140)),ISNUMBER(SEARCH("V ",'Model output'!G140)),ISNUMBER(SEARCH("five",'Model output'!G140)),ISNUMBER(SEARCH("5",'Model output'!G140))))), "lateral", "central"))</f>
        <v>central</v>
      </c>
      <c r="H141" t="str">
        <f>IF('Model output'!H140="","negative",IF(OR(ISNUMBER(SEARCH("lymph node",'Model output'!H140)),ISNUMBER(SEARCH("gland",'Model output'!H140)),ISNUMBER(SEARCH("lobe",'Model output'!H140)),ISNUMBER(SEARCH("isthmus",'Model output'!H140)),ISNUMBER(SEARCH("mediastinum",'Model output'!H140)),ISNUMBER(SEARCH("Not mentioned",'Model output'!H140)), ISNUMBER(SEARCH("Not applicable",'Model output'!H140)), ISNUMBER(SEARCH("paratracheal",'Model output'!H140)),ISNUMBER(SEARCH("fibroadipose tissue",'Model output'!H140)),ISNUMBER(SEARCH("thyroid node",'Model output'!H140)),ISNUMBER(SEARCH("skeletal muscle",'Model output'!H140)),ISNUMBER(SEARCH("right",'Model output'!H140)),ISNUMBER(SEARCH("left",'Model output'!H140)),ISNUMBER(SEARCH("Not specified",'Model output'!H140)),ISNUMBER(SEARCH("N/A",'Model output'!H140))),"negative","positive"))</f>
        <v>negative</v>
      </c>
      <c r="I141">
        <f>IF(OR('Model output'!I140="",'Model output'!I140="Not answered",'Model output'!I140="Not mentioned"),"",IF(ISNUMBER('Model output'!I140),'Model output'!I140,1))</f>
        <v>17</v>
      </c>
      <c r="J141">
        <f>IF(OR('Model output'!J140="",'Model output'!J140="Not answered",'Model output'!J140="Not mentioned"),"",IF(AND(ISNUMBER('Model output'!J140),'Model output'!J140&lt;=I141),'Model output'!J140,IF(AND(ISNUMBER('Model output'!J140), 'Model output'!J140&gt;=DATE(2024,1,1)), MIN(DAY('Model output'!J140), MONTH('Model output'!J140), YEAR('Model output'!J140)), IF(ISNUMBER(SEARCH("0/",'Model output'!J140)),0,IF(ISNUMBER(SEARCH("/",'Model output'!J140)), VALUE(LEFT('Model output'!J140, SEARCH("/",'Model output'!J140)-1)),1)))))</f>
        <v>2</v>
      </c>
      <c r="K141" t="str" cm="1">
        <f t="array" ref="K141">IF(COUNT(FIND({0,1,2,3,4,5,6,7,8,9},'Model output'!K140))&gt;0,'Model output'!K140,"")</f>
        <v>2.5 cm</v>
      </c>
      <c r="L141" s="8" t="str">
        <f t="shared" si="25"/>
        <v>2.5cm</v>
      </c>
      <c r="M141" cm="1">
        <f t="array" ref="M141">IF(L141="","",IF(ISNUMBER(SEARCH("cm",L141)),MAX(VALUE(SUBSTITUTE(_xlfn.FILTERXML("&lt;t&gt;&lt;s&gt;"&amp;SUBSTITUTE(L141,",","&lt;/s&gt;&lt;s&gt;")&amp;"&lt;/s&gt;&lt;/t&gt;","//s"),"cm",""))),MAX(VALUE(SUBSTITUTE(_xlfn.FILTERXML("&lt;t&gt;&lt;s&gt;"&amp;SUBSTITUTE(L141,",","&lt;/s&gt;&lt;s&gt;")&amp;"&lt;/s&gt;&lt;/t&gt;","//s"),"mm","")))/10))</f>
        <v>2.5</v>
      </c>
      <c r="N141" t="str">
        <f>IF('Model output'!L140="","",'Model output'!L140)</f>
        <v>papillary</v>
      </c>
      <c r="O141" t="str">
        <f>IF('Model output'!M140="","",'Model output'!M140)</f>
        <v>conventional</v>
      </c>
      <c r="P141" t="str">
        <f>IF('Model output'!N140="","",'Model output'!N140)</f>
        <v>3.5cm</v>
      </c>
      <c r="Q141" t="str">
        <f t="shared" si="29"/>
        <v>3.5cm</v>
      </c>
      <c r="R141" cm="1">
        <f t="array" ref="R141">IF(Q141="","",IF(ISNUMBER(SEARCH("cm",Q141)),MAX(VALUE(SUBSTITUTE(_xlfn.FILTERXML("&lt;t&gt;&lt;s&gt;"&amp;SUBSTITUTE(Q141,",","&lt;/s&gt;&lt;s&gt;")&amp;"&lt;/s&gt;&lt;/t&gt;","//s"),"cm",""))),MAX(VALUE(SUBSTITUTE(_xlfn.FILTERXML("&lt;t&gt;&lt;s&gt;"&amp;SUBSTITUTE(Q141,",","&lt;/s&gt;&lt;s&gt;")&amp;"&lt;/s&gt;&lt;/t&gt;","//s"),"mm","")))/10))</f>
        <v>3.5</v>
      </c>
      <c r="S141" t="str">
        <f>IF(OR('Model output'!P140="",ISNUMBER(SEARCH("Not identified", 'Model output'!P140)),ISNUMBER(SEARCH("Absent",'Model output'!P140)),AND(ISNUMBER(SEARCH("No",'Model output'!P140)),NOT(ISNUMBER(SEARCH("diagnostic",'Model output'!P140)))),ISNUMBER(SEARCH("Negative",'Model output'!P140))),"negative","positive")</f>
        <v>negative</v>
      </c>
      <c r="T141">
        <f>IF('Model output'!O140="","",'Model output'!O140)</f>
        <v>1</v>
      </c>
      <c r="U141" t="str">
        <f>IF('Model output'!Q140&lt;&gt;"",'Model output'!Q140,IF('Classification result'!S141="positive",IF(ISNUMBER(SEARCH("single",'Model output'!P140)),1,IF(OR(ISNUMBER(SEARCH("&lt;4",'Model output'!P140)),ISNUMBER(SEARCH("&lt; 4",'Model output'!P140)),ISNUMBER(SEARCH("less than 4",'Model output'!P140))),"&lt;4",IF(OR(ISNUMBER(SEARCH("&gt;4",'Model output'!P140)),ISNUMBER(SEARCH("&gt; 4",'Model output'!P140)),ISNUMBER(SEARCH("4 or more",'Model output'!P140))),"&gt;4",""))), ""))</f>
        <v/>
      </c>
      <c r="V141" t="str">
        <f>IF(S141="negative","",IF(OR(ISNUMBER(SEARCH("Focal",'Model output'!P140)),'Classification result'!U141&lt;4,ISNUMBER(SEARCH("Focal",'Classification result'!U141)),ISNUMBER(SEARCH("&lt;4",'Classification result'!U141)),ISNUMBER(SEARCH("&lt; 4",'Classification result'!U141))),"minimal", IF(OR(ISNUMBER(SEARCH("Extensive",'Model output'!P140)),ISNUMBER(SEARCH("Extensive",'Classification result'!U141)),ISNUMBER(SEARCH("&gt;4",'Classification result'!U141)),ISNUMBER(SEARCH("&gt; 4",'Classification result'!U141)),ISNUMBER(SEARCH("4 or more",'Classification result'!U141))),"extensive","")))</f>
        <v/>
      </c>
      <c r="W141" t="str">
        <f>IF(OR('Model output'!R140="",ISNUMBER(SEARCH("Not identified", 'Model output'!R140)),ISNUMBER(SEARCH("Absent",'Model output'!R140)),ISNUMBER(SEARCH("No",'Model output'!R140)),ISNUMBER(SEARCH("Negative",'Model output'!R140)),ISNUMBER(SEARCH("None seen",'Model output'!R140)),ISNUMBER(SEARCH("Free",'Model output'!R140)),ISNUMBER(SEARCH("Cannot be assessed",'Model output'!R140))),"negative","positive")</f>
        <v>positive</v>
      </c>
      <c r="X141" s="15" t="str">
        <f>IF('Model output'!S140="","",'Model output'!S140)</f>
        <v>Present, extending into fibroadipose tissue and abutting skeletal muscle</v>
      </c>
      <c r="Y141" t="str">
        <f>IF(OR('Model output'!S140="",ISNUMBER(SEARCH("Absent",'Model output'!S140)),ISNUMBER(SEARCH("Not identified",'Model output'!S140)),AND(ISNUMBER(SEARCH("No",'Model output'!S140)),NOT(ISNUMBER(SEARCH("carcinoma",'Model output'!S140)))),ISNUMBER(SEARCH("confined to the thyroid",'Model output'!S140)),ISNUMBER(SEARCH("negative",'Model output'!S140))),"negative",IF(Z141="positive","gETE", "positive"))</f>
        <v>gETE</v>
      </c>
      <c r="Z141" t="str">
        <f>IF(OR('Model output'!S140="",ISNUMBER(SEARCH("Absent",'Model output'!S140)),ISNUMBER(SEARCH("Not identified",'Model output'!S140)),ISNUMBER(SEARCH("No",'Model output'!S140)),ISNUMBER(SEARCH("Minimal",'Model output'!S140)),ISNUMBER(SEARCH("negative",'Model output'!S140))),"negative",IF(OR(ISNUMBER(SEARCH("extensive",X141)),ISNUMBER(SEARCH("skeletal muscle",X141)),ISNUMBER(SEARCH("larynx",X141)),ISNUMBER(SEARCH("trachea",X141)),ISNUMBER(SEARCH("esophagus",X141)),ISNUMBER(SEARCH("recurrent laryngeal nerve",X141))),"positive","negative"))</f>
        <v>positive</v>
      </c>
      <c r="AA141" t="str">
        <f>IF('Model output'!T140="","",IF('Model output'!T140="Not mentioned", "No", "Yes"))</f>
        <v/>
      </c>
      <c r="AB141" t="str">
        <f>IF(AA141&lt;&gt;"Yes","",IF(OR('Model output'!U140="",ISNUMBER(SEARCH("Not identified",'Model output'!U140))),"",'Model output'!U140))</f>
        <v/>
      </c>
      <c r="AC141" s="1" t="str">
        <f>IF(OR('Model output'!V140="", 'Model output'!V140="No", AND(ISERROR(SEARCH("Positive",'Model output'!V140)), ISNUMBER(SEARCH("Negative",'Model output'!V140))), AND(ISNUMBER(SEARCH("Uninvolved",'Model output'!V140)),NOT(ISNUMBER(SEARCH("margins involved",'Model output'!V140)))), ISNUMBER(SEARCH("not involved",'Model output'!V140)), ISNUMBER(SEARCH("None",'Model output'!V140)), ISNUMBER(SEARCH("Free",'Model output'!V140)), ISNUMBER(SEARCH("1 mm",'Model output'!V140)), ISNUMBER(SEARCH("0.1 CM",'Model output'!V140)), ISNUMBER(SEARCH("less than 0.2 mm",'Model output'!V140)), ISNUMBER(SEARCH("less than 0.5 mm",'Model output'!V140)), ISNUMBER(SEARCH("less than 1.0 mm",'Model output'!V140)), ISNUMBER(SEARCH("noted very close",'Model output'!V140)), ISNUMBER(SEARCH("abut",'Model output'!V140)), ISNUMBER(SEARCH("not mentioned",'Model output'!V140)), ISNUMBER(SEARCH("Cannot be assessed",'Model output'!V140)), ISNUMBER(SEARCH("Lymphocyte invasion - present",'Model output'!V140)), ISNUMBER(SEARCH("capsule",'Model output'!V140))), "negative", "positive")</f>
        <v>negative</v>
      </c>
      <c r="AE141" s="28" t="str" cm="1">
        <f t="array" ref="AE141">IF(OR(AC141="positive",Z141="positive",AND(OR(ISNUMBER(SEARCH("Follicular carcinoma",N141)),ISNUMBER(SEARCH("Follicular thyroid carcinoma",N141))),V141="extensive"),AND(AND(ISNUMBER(J141),J141&gt;0),AND(ISNUMBER(M141),M141&gt;3)),OR(H141="positive",AH141=1)),"high",IF(OR(ISNUMBER(SEARCH("lateral",G141,1)),ISNUMBER(SEARCH("positive",Y141,1)),ISNUMBER(SEARCH("tall",O141,1)),ISNUMBER(SEARCH("hobnail",O141,1)),ISNUMBER(SEARCH("cribriform",O141,1)),ISNUMBER(SEARCH("diffuse",O141,1)),ISNUMBER(SEARCH("columnar",O141,1)),ISNUMBER(SEARCH("solid",O141,1)),ISNUMBER(SEARCH("tall",N141,1)),ISNUMBER(SEARCH("hobnail",N141,1)),ISNUMBER(SEARCH("cribriform",N141,1)),ISNUMBER(SEARCH("diffuse",N141,1)),ISNUMBER(SEARCH("columnar",N141,1)),ISNUMBER(SEARCH("solid",N141,1)),AND(ISNUMBER(SEARCH("papillary",N141,1)),S141="positive"),AND(AND(ISNUMBER(J141),J141&gt;=5),M141=""),AND(AND(ISNUMBER(J141),J141&gt;=5),AND(ISNUMBER(M141),M141&gt;=1)),AND(ISNUMBER(SERACH("papillary",N141)),OR(Y141="positive",Z141="positive"), ISNUMBER(SEARCH("BRAF",AB141)))),"intermediate","low"))</f>
        <v>high</v>
      </c>
      <c r="AF141" s="29" t="str">
        <f t="shared" si="26"/>
        <v>3b</v>
      </c>
      <c r="AG141" s="29" t="str">
        <f t="shared" si="27"/>
        <v>1a</v>
      </c>
      <c r="AH141" s="29" t="str">
        <f t="shared" si="30"/>
        <v>0</v>
      </c>
      <c r="AI141" s="35" t="str">
        <f t="shared" si="31"/>
        <v>I</v>
      </c>
      <c r="AJ141" s="32" t="s">
        <v>711</v>
      </c>
      <c r="AK141" s="34" t="s">
        <v>938</v>
      </c>
      <c r="AL141" s="34" t="s">
        <v>932</v>
      </c>
      <c r="AM141" s="34" t="s">
        <v>936</v>
      </c>
      <c r="AN141" s="34" t="s">
        <v>66</v>
      </c>
      <c r="AO141" s="32">
        <f t="shared" si="32"/>
        <v>1</v>
      </c>
      <c r="AP141" s="34">
        <f t="shared" si="33"/>
        <v>0</v>
      </c>
      <c r="AQ141" s="34">
        <f t="shared" si="34"/>
        <v>0</v>
      </c>
      <c r="AR141" s="34">
        <f t="shared" si="35"/>
        <v>1</v>
      </c>
      <c r="AS141" s="35">
        <f t="shared" si="36"/>
        <v>1</v>
      </c>
    </row>
    <row r="142" spans="1:45">
      <c r="A142" t="str">
        <f>'Model output'!A141</f>
        <v>TCGA-EL-A4K0</v>
      </c>
      <c r="B142" s="26">
        <v>54</v>
      </c>
      <c r="C142" s="1" t="str">
        <f>IF(OR(ISNUMBER(SEARCH("0",'Model output'!D141)), ISNUMBER(SEARCH("1",'Model output'!D141)), ISNUMBER(SEARCH("1a",'Model output'!D141)), ISNUMBER(SEARCH("1b",'Model output'!D141)), ISNUMBER(SEARCH("2",'Model output'!D141)), ISNUMBER(SEARCH("3",'Model output'!D141)), ISNUMBER(SEARCH("4a",'Model output'!D141)), ISNUMBER(SEARCH("4b",'Model output'!D141))), IF(ISNUMBER(SEARCH("pT",'Model output'!D141)),IF(OR(ISNUMBER(SEARCH("a",'Model output'!D141)),ISNUMBER(SEARCH("b",'Model output'!D141))),MID(SUBSTITUTE('Model output'!D141," ",""),SEARCH("pT",'Model output'!D141)+2,2),MID(SUBSTITUTE('Model output'!D141," ",""),SEARCH("pT",'Model output'!D141)+2,1)),IF(ISNUMBER(SEARCH("T",'Model output'!D141)),IF(OR(ISNUMBER(SEARCH("a",'Model output'!D141)),ISNUMBER(SEARCH("b",'Model output'!D141))),MID(SUBSTITUTE('Model output'!D141," ",""),SEARCH("T",'Model output'!D141)+1,2),MID(SUBSTITUTE('Model output'!D141," ",""),SEARCH("T",'Model output'!D141)+1,1)),SUBSTITUTE('Model output'!D141," ",""))),"")</f>
        <v>1</v>
      </c>
      <c r="D142" s="1" t="str">
        <f>IF(ISNUMBER(SEARCH("lymph node",'Model output'!E141)),"1", IF(AND('Model output'!E141&lt;&gt;"",ISNUMBER('Model output'!E141),'Model output'!E141&gt;0),"1",IF(OR(ISNUMBER(SEARCH("0",'Model output'!E141)), ISNUMBER(SEARCH("1",'Model output'!E141)), ISNUMBER(SEARCH("1a",'Model output'!E141)), ISNUMBER(SEARCH("1b",'Model output'!E141)), ISNUMBER(SEARCH("X",'Model output'!E141))), IF(ISNUMBER(SEARCH("pN",'Model output'!E141)),IF(OR(ISNUMBER(SEARCH("a",'Model output'!E141)),ISNUMBER(SEARCH("b",'Model output'!E141))),MID(SUBSTITUTE('Model output'!E141," ",""),SEARCH("pN",'Model output'!E141)+2,2),MID(SUBSTITUTE('Model output'!E141," ",""),SEARCH("pN",'Model output'!E141)+2,1)),IF(ISNUMBER(SEARCH("N",'Model output'!E141)),IF(OR(ISNUMBER(SEARCH("a",'Model output'!E141)),ISNUMBER(SEARCH("b",'Model output'!E141))),MID(SUBSTITUTE('Model output'!E141," ",""),SEARCH("N",'Model output'!E141)+1,2),MID(SUBSTITUTE('Model output'!E141," ",""),SEARCH("N",'Model output'!E141)+1,1)),SUBSTITUTE('Model output'!E141," ",""))),"")))</f>
        <v>0</v>
      </c>
      <c r="E142" s="1" t="str">
        <f>IF(OR(ISNUMBER(SEARCH("Not applicable",'Model output'!F141)), ISNUMBER(SEARCH("N/A",'Model output'!F141))),"0",IF(OR(ISNUMBER(SEARCH("0",'Model output'!F141)), ISNUMBER(SEARCH("1",'Model output'!F141)), ISNUMBER(SEARCH("X",'Model output'!F141))), IF(ISNUMBER(SEARCH("pM",'Model output'!F141)),MID(SUBSTITUTE('Model output'!F141," ",""),SEARCH("pM",'Model output'!F141)+2,1),IF(ISNUMBER(SEARCH("M",'Model output'!F141)),MID(SUBSTITUTE('Model output'!F141," ",""),SEARCH("M",'Model output'!F141)+1,1),SUBSTITUTE('Model output'!F141," ",""))),""))</f>
        <v>0</v>
      </c>
      <c r="F142" t="str">
        <f t="shared" si="28"/>
        <v>negative</v>
      </c>
      <c r="G142" t="str">
        <f>IF(OR('Model output'!G141="",AND(ISNUMBER('Model output'!J141),'Model output'!J141&lt;1)),"",IF(OR(ISNUMBER(SEARCH("lateral",'Model output'!G141)),ISNUMBER(SEARCH("cervical",'Model output'!G141)),ISNUMBER(SEARCH("jugular",'Model output'!G141)),ISNUMBER(SEARCH("left neck",'Model output'!G141)),ISNUMBER(SEARCH("left anterior neck",'Model output'!G141)),ISNUMBER(SEARCH("left posterior neck",'Model output'!G141)),ISNUMBER(SEARCH("right neck",'Model output'!G141)),ISNUMBER(SEARCH("right anterior neck",'Model output'!G141)),ISNUMBER(SEARCH("right posterior neck",'Model output'!G141)),AND(ISNUMBER(SEARCH("level",'Model output'!G141)),OR(,ISNUMBER(SEARCH("II",'Model output'!G141)),ISNUMBER(SEARCH("two",'Model output'!G141)),AND(ISNUMBER(SEARCH("2",'Model output'!G141)),NOT(ISNUMBER(SEARCH("1 of 2",'Model output'!G141)))),ISNUMBER(SEARCH("III",'Model output'!G141)),AND(ISNUMBER(SEARCH("three",'Model output'!G141)),NOT(ISNUMBER(SEARCH("#3 (three)",'Model output'!G141)))),AND(ISNUMBER(SEARCH("3",'Model output'!G141)),NOT(ISNUMBER(SEARCH("#3 (three)",'Model output'!G141)))),ISNUMBER(SEARCH("IV",'Model output'!G141)),ISNUMBER(SEARCH("four",'Model output'!G141)),ISNUMBER(SEARCH("4",'Model output'!G141)),ISNUMBER(SEARCH("V ",'Model output'!G141)),ISNUMBER(SEARCH("five",'Model output'!G141)),ISNUMBER(SEARCH("5",'Model output'!G141))))), "lateral", "central"))</f>
        <v/>
      </c>
      <c r="H142" t="str">
        <f>IF('Model output'!H141="","negative",IF(OR(ISNUMBER(SEARCH("lymph node",'Model output'!H141)),ISNUMBER(SEARCH("gland",'Model output'!H141)),ISNUMBER(SEARCH("lobe",'Model output'!H141)),ISNUMBER(SEARCH("isthmus",'Model output'!H141)),ISNUMBER(SEARCH("mediastinum",'Model output'!H141)),ISNUMBER(SEARCH("Not mentioned",'Model output'!H141)), ISNUMBER(SEARCH("Not applicable",'Model output'!H141)), ISNUMBER(SEARCH("paratracheal",'Model output'!H141)),ISNUMBER(SEARCH("fibroadipose tissue",'Model output'!H141)),ISNUMBER(SEARCH("thyroid node",'Model output'!H141)),ISNUMBER(SEARCH("skeletal muscle",'Model output'!H141)),ISNUMBER(SEARCH("right",'Model output'!H141)),ISNUMBER(SEARCH("left",'Model output'!H141)),ISNUMBER(SEARCH("Not specified",'Model output'!H141)),ISNUMBER(SEARCH("N/A",'Model output'!H141))),"negative","positive"))</f>
        <v>negative</v>
      </c>
      <c r="I142">
        <f>IF(OR('Model output'!I141="",'Model output'!I141="Not answered",'Model output'!I141="Not mentioned"),"",IF(ISNUMBER('Model output'!I141),'Model output'!I141,1))</f>
        <v>1</v>
      </c>
      <c r="J142">
        <f>IF(OR('Model output'!J141="",'Model output'!J141="Not answered",'Model output'!J141="Not mentioned"),"",IF(AND(ISNUMBER('Model output'!J141),'Model output'!J141&lt;=I142),'Model output'!J141,IF(AND(ISNUMBER('Model output'!J141), 'Model output'!J141&gt;=DATE(2024,1,1)), MIN(DAY('Model output'!J141), MONTH('Model output'!J141), YEAR('Model output'!J141)), IF(ISNUMBER(SEARCH("0/",'Model output'!J141)),0,IF(ISNUMBER(SEARCH("/",'Model output'!J141)), VALUE(LEFT('Model output'!J141, SEARCH("/",'Model output'!J141)-1)),1)))))</f>
        <v>0</v>
      </c>
      <c r="K142" t="str" cm="1">
        <f t="array" ref="K142">IF(COUNT(FIND({0,1,2,3,4,5,6,7,8,9},'Model output'!K141))&gt;0,'Model output'!K141,"")</f>
        <v/>
      </c>
      <c r="L142" s="8" t="str">
        <f t="shared" si="25"/>
        <v/>
      </c>
      <c r="M142" t="str" cm="1">
        <f t="array" ref="M142">IF(L142="","",IF(ISNUMBER(SEARCH("cm",L142)),MAX(VALUE(SUBSTITUTE(_xlfn.FILTERXML("&lt;t&gt;&lt;s&gt;"&amp;SUBSTITUTE(L142,",","&lt;/s&gt;&lt;s&gt;")&amp;"&lt;/s&gt;&lt;/t&gt;","//s"),"cm",""))),MAX(VALUE(SUBSTITUTE(_xlfn.FILTERXML("&lt;t&gt;&lt;s&gt;"&amp;SUBSTITUTE(L142,",","&lt;/s&gt;&lt;s&gt;")&amp;"&lt;/s&gt;&lt;/t&gt;","//s"),"mm","")))/10))</f>
        <v/>
      </c>
      <c r="N142" t="str">
        <f>IF('Model output'!L141="","",'Model output'!L141)</f>
        <v>Papillary</v>
      </c>
      <c r="O142" t="str">
        <f>IF('Model output'!M141="","",'Model output'!M141)</f>
        <v/>
      </c>
      <c r="P142" t="str">
        <f>IF('Model output'!N141="","",'Model output'!N141)</f>
        <v>1.1 cm</v>
      </c>
      <c r="Q142" t="str">
        <f t="shared" si="29"/>
        <v>1.1cm</v>
      </c>
      <c r="R142" cm="1">
        <f t="array" ref="R142">IF(Q142="","",IF(ISNUMBER(SEARCH("cm",Q142)),MAX(VALUE(SUBSTITUTE(_xlfn.FILTERXML("&lt;t&gt;&lt;s&gt;"&amp;SUBSTITUTE(Q142,",","&lt;/s&gt;&lt;s&gt;")&amp;"&lt;/s&gt;&lt;/t&gt;","//s"),"cm",""))),MAX(VALUE(SUBSTITUTE(_xlfn.FILTERXML("&lt;t&gt;&lt;s&gt;"&amp;SUBSTITUTE(Q142,",","&lt;/s&gt;&lt;s&gt;")&amp;"&lt;/s&gt;&lt;/t&gt;","//s"),"mm","")))/10))</f>
        <v>1.1000000000000001</v>
      </c>
      <c r="S142" t="str">
        <f>IF(OR('Model output'!P141="",ISNUMBER(SEARCH("Not identified", 'Model output'!P141)),ISNUMBER(SEARCH("Absent",'Model output'!P141)),AND(ISNUMBER(SEARCH("No",'Model output'!P141)),NOT(ISNUMBER(SEARCH("diagnostic",'Model output'!P141)))),ISNUMBER(SEARCH("Negative",'Model output'!P141))),"negative","positive")</f>
        <v>negative</v>
      </c>
      <c r="T142">
        <f>IF('Model output'!O141="","",'Model output'!O141)</f>
        <v>1</v>
      </c>
      <c r="U142" t="str">
        <f>IF('Model output'!Q141&lt;&gt;"",'Model output'!Q141,IF('Classification result'!S142="positive",IF(ISNUMBER(SEARCH("single",'Model output'!P141)),1,IF(OR(ISNUMBER(SEARCH("&lt;4",'Model output'!P141)),ISNUMBER(SEARCH("&lt; 4",'Model output'!P141)),ISNUMBER(SEARCH("less than 4",'Model output'!P141))),"&lt;4",IF(OR(ISNUMBER(SEARCH("&gt;4",'Model output'!P141)),ISNUMBER(SEARCH("&gt; 4",'Model output'!P141)),ISNUMBER(SEARCH("4 or more",'Model output'!P141))),"&gt;4",""))), ""))</f>
        <v/>
      </c>
      <c r="V142" t="str">
        <f>IF(S142="negative","",IF(OR(ISNUMBER(SEARCH("Focal",'Model output'!P141)),'Classification result'!U142&lt;4,ISNUMBER(SEARCH("Focal",'Classification result'!U142)),ISNUMBER(SEARCH("&lt;4",'Classification result'!U142)),ISNUMBER(SEARCH("&lt; 4",'Classification result'!U142))),"minimal", IF(OR(ISNUMBER(SEARCH("Extensive",'Model output'!P141)),ISNUMBER(SEARCH("Extensive",'Classification result'!U142)),ISNUMBER(SEARCH("&gt;4",'Classification result'!U142)),ISNUMBER(SEARCH("&gt; 4",'Classification result'!U142)),ISNUMBER(SEARCH("4 or more",'Classification result'!U142))),"extensive","")))</f>
        <v/>
      </c>
      <c r="W142" t="str">
        <f>IF(OR('Model output'!R141="",ISNUMBER(SEARCH("Not identified", 'Model output'!R141)),ISNUMBER(SEARCH("Absent",'Model output'!R141)),ISNUMBER(SEARCH("No",'Model output'!R141)),ISNUMBER(SEARCH("Negative",'Model output'!R141)),ISNUMBER(SEARCH("None seen",'Model output'!R141)),ISNUMBER(SEARCH("Free",'Model output'!R141)),ISNUMBER(SEARCH("Cannot be assessed",'Model output'!R141))),"negative","positive")</f>
        <v>negative</v>
      </c>
      <c r="X142" s="15" t="str">
        <f>IF('Model output'!S141="","",'Model output'!S141)</f>
        <v>Absent</v>
      </c>
      <c r="Y142" t="str">
        <f>IF(OR('Model output'!S141="",ISNUMBER(SEARCH("Absent",'Model output'!S141)),ISNUMBER(SEARCH("Not identified",'Model output'!S141)),AND(ISNUMBER(SEARCH("No",'Model output'!S141)),NOT(ISNUMBER(SEARCH("carcinoma",'Model output'!S141)))),ISNUMBER(SEARCH("confined to the thyroid",'Model output'!S141)),ISNUMBER(SEARCH("negative",'Model output'!S141))),"negative",IF(Z142="positive","gETE", "positive"))</f>
        <v>negative</v>
      </c>
      <c r="Z142" t="str">
        <f>IF(OR('Model output'!S141="",ISNUMBER(SEARCH("Absent",'Model output'!S141)),ISNUMBER(SEARCH("Not identified",'Model output'!S141)),ISNUMBER(SEARCH("No",'Model output'!S141)),ISNUMBER(SEARCH("Minimal",'Model output'!S141)),ISNUMBER(SEARCH("negative",'Model output'!S141))),"negative",IF(OR(ISNUMBER(SEARCH("extensive",X142)),ISNUMBER(SEARCH("skeletal muscle",X142)),ISNUMBER(SEARCH("larynx",X142)),ISNUMBER(SEARCH("trachea",X142)),ISNUMBER(SEARCH("esophagus",X142)),ISNUMBER(SEARCH("recurrent laryngeal nerve",X142))),"positive","negative"))</f>
        <v>negative</v>
      </c>
      <c r="AA142" t="str">
        <f>IF('Model output'!T141="","",IF('Model output'!T141="Not mentioned", "No", "Yes"))</f>
        <v/>
      </c>
      <c r="AB142" t="str">
        <f>IF(AA142&lt;&gt;"Yes","",IF(OR('Model output'!U141="",ISNUMBER(SEARCH("Not identified",'Model output'!U141))),"",'Model output'!U141))</f>
        <v/>
      </c>
      <c r="AC142" s="1" t="str">
        <f>IF(OR('Model output'!V141="", 'Model output'!V141="No", AND(ISERROR(SEARCH("Positive",'Model output'!V141)), ISNUMBER(SEARCH("Negative",'Model output'!V141))), AND(ISNUMBER(SEARCH("Uninvolved",'Model output'!V141)),NOT(ISNUMBER(SEARCH("margins involved",'Model output'!V141)))), ISNUMBER(SEARCH("not involved",'Model output'!V141)), ISNUMBER(SEARCH("None",'Model output'!V141)), ISNUMBER(SEARCH("Free",'Model output'!V141)), ISNUMBER(SEARCH("1 mm",'Model output'!V141)), ISNUMBER(SEARCH("0.1 CM",'Model output'!V141)), ISNUMBER(SEARCH("less than 0.2 mm",'Model output'!V141)), ISNUMBER(SEARCH("less than 0.5 mm",'Model output'!V141)), ISNUMBER(SEARCH("less than 1.0 mm",'Model output'!V141)), ISNUMBER(SEARCH("noted very close",'Model output'!V141)), ISNUMBER(SEARCH("abut",'Model output'!V141)), ISNUMBER(SEARCH("not mentioned",'Model output'!V141)), ISNUMBER(SEARCH("Cannot be assessed",'Model output'!V141)), ISNUMBER(SEARCH("Lymphocyte invasion - present",'Model output'!V141)), ISNUMBER(SEARCH("capsule",'Model output'!V141))), "negative", "positive")</f>
        <v>negative</v>
      </c>
      <c r="AE142" s="28" t="str" cm="1">
        <f t="array" aca="1" ref="AE142" ca="1">IF(OR(AC142="positive",Z142="positive",AND(OR(ISNUMBER(SEARCH("Follicular carcinoma",N142)),ISNUMBER(SEARCH("Follicular thyroid carcinoma",N142))),V142="extensive"),AND(AND(ISNUMBER(J142),J142&gt;0),AND(ISNUMBER(M142),M142&gt;3)),OR(H142="positive",AH142=1)),"high",IF(OR(ISNUMBER(SEARCH("lateral",G142,1)),ISNUMBER(SEARCH("positive",Y142,1)),ISNUMBER(SEARCH("tall",O142,1)),ISNUMBER(SEARCH("hobnail",O142,1)),ISNUMBER(SEARCH("cribriform",O142,1)),ISNUMBER(SEARCH("diffuse",O142,1)),ISNUMBER(SEARCH("columnar",O142,1)),ISNUMBER(SEARCH("solid",O142,1)),ISNUMBER(SEARCH("tall",N142,1)),ISNUMBER(SEARCH("hobnail",N142,1)),ISNUMBER(SEARCH("cribriform",N142,1)),ISNUMBER(SEARCH("diffuse",N142,1)),ISNUMBER(SEARCH("columnar",N142,1)),ISNUMBER(SEARCH("solid",N142,1)),AND(ISNUMBER(SEARCH("papillary",N142,1)),S142="positive"),AND(AND(ISNUMBER(J142),J142&gt;=5),M142=""),AND(AND(ISNUMBER(J142),J142&gt;=5),AND(ISNUMBER(M142),M142&gt;=1)),AND(ISNUMBER(SERACH("papillary",N142)),OR(Y142="positive",Z142="positive"), ISNUMBER(SEARCH("BRAF",AB142)))),"intermediate","low"))</f>
        <v>low</v>
      </c>
      <c r="AF142" s="29" t="str">
        <f t="shared" si="26"/>
        <v>1b</v>
      </c>
      <c r="AG142" s="29" t="str">
        <f t="shared" si="27"/>
        <v>0</v>
      </c>
      <c r="AH142" s="29" t="str">
        <f t="shared" si="30"/>
        <v>0</v>
      </c>
      <c r="AI142" s="35" t="str">
        <f t="shared" si="31"/>
        <v>I</v>
      </c>
      <c r="AJ142" s="32" t="s">
        <v>713</v>
      </c>
      <c r="AK142" s="34" t="s">
        <v>932</v>
      </c>
      <c r="AL142" s="34" t="s">
        <v>933</v>
      </c>
      <c r="AM142" s="34" t="s">
        <v>936</v>
      </c>
      <c r="AN142" s="34" t="s">
        <v>66</v>
      </c>
      <c r="AO142" s="32">
        <f t="shared" ca="1" si="32"/>
        <v>1</v>
      </c>
      <c r="AP142" s="34">
        <f t="shared" si="33"/>
        <v>1</v>
      </c>
      <c r="AQ142" s="34">
        <f t="shared" si="34"/>
        <v>1</v>
      </c>
      <c r="AR142" s="34">
        <f t="shared" si="35"/>
        <v>1</v>
      </c>
      <c r="AS142" s="35">
        <f t="shared" si="36"/>
        <v>1</v>
      </c>
    </row>
    <row r="143" spans="1:45">
      <c r="A143" t="str">
        <f>'Model output'!A142</f>
        <v>TCGA-EL-A4K1</v>
      </c>
      <c r="B143" s="26">
        <v>68</v>
      </c>
      <c r="C143" s="1" t="str">
        <f>IF(OR(ISNUMBER(SEARCH("0",'Model output'!D142)), ISNUMBER(SEARCH("1",'Model output'!D142)), ISNUMBER(SEARCH("1a",'Model output'!D142)), ISNUMBER(SEARCH("1b",'Model output'!D142)), ISNUMBER(SEARCH("2",'Model output'!D142)), ISNUMBER(SEARCH("3",'Model output'!D142)), ISNUMBER(SEARCH("4a",'Model output'!D142)), ISNUMBER(SEARCH("4b",'Model output'!D142))), IF(ISNUMBER(SEARCH("pT",'Model output'!D142)),IF(OR(ISNUMBER(SEARCH("a",'Model output'!D142)),ISNUMBER(SEARCH("b",'Model output'!D142))),MID(SUBSTITUTE('Model output'!D142," ",""),SEARCH("pT",'Model output'!D142)+2,2),MID(SUBSTITUTE('Model output'!D142," ",""),SEARCH("pT",'Model output'!D142)+2,1)),IF(ISNUMBER(SEARCH("T",'Model output'!D142)),IF(OR(ISNUMBER(SEARCH("a",'Model output'!D142)),ISNUMBER(SEARCH("b",'Model output'!D142))),MID(SUBSTITUTE('Model output'!D142," ",""),SEARCH("T",'Model output'!D142)+1,2),MID(SUBSTITUTE('Model output'!D142," ",""),SEARCH("T",'Model output'!D142)+1,1)),SUBSTITUTE('Model output'!D142," ",""))),"")</f>
        <v>3</v>
      </c>
      <c r="D143" s="1" t="str">
        <f>IF(ISNUMBER(SEARCH("lymph node",'Model output'!E142)),"1", IF(AND('Model output'!E142&lt;&gt;"",ISNUMBER('Model output'!E142),'Model output'!E142&gt;0),"1",IF(OR(ISNUMBER(SEARCH("0",'Model output'!E142)), ISNUMBER(SEARCH("1",'Model output'!E142)), ISNUMBER(SEARCH("1a",'Model output'!E142)), ISNUMBER(SEARCH("1b",'Model output'!E142)), ISNUMBER(SEARCH("X",'Model output'!E142))), IF(ISNUMBER(SEARCH("pN",'Model output'!E142)),IF(OR(ISNUMBER(SEARCH("a",'Model output'!E142)),ISNUMBER(SEARCH("b",'Model output'!E142))),MID(SUBSTITUTE('Model output'!E142," ",""),SEARCH("pN",'Model output'!E142)+2,2),MID(SUBSTITUTE('Model output'!E142," ",""),SEARCH("pN",'Model output'!E142)+2,1)),IF(ISNUMBER(SEARCH("N",'Model output'!E142)),IF(OR(ISNUMBER(SEARCH("a",'Model output'!E142)),ISNUMBER(SEARCH("b",'Model output'!E142))),MID(SUBSTITUTE('Model output'!E142," ",""),SEARCH("N",'Model output'!E142)+1,2),MID(SUBSTITUTE('Model output'!E142," ",""),SEARCH("N",'Model output'!E142)+1,1)),SUBSTITUTE('Model output'!E142," ",""))),"")))</f>
        <v>1</v>
      </c>
      <c r="E143" s="1" t="str">
        <f>IF(OR(ISNUMBER(SEARCH("Not applicable",'Model output'!F142)), ISNUMBER(SEARCH("N/A",'Model output'!F142))),"0",IF(OR(ISNUMBER(SEARCH("0",'Model output'!F142)), ISNUMBER(SEARCH("1",'Model output'!F142)), ISNUMBER(SEARCH("X",'Model output'!F142))), IF(ISNUMBER(SEARCH("pM",'Model output'!F142)),MID(SUBSTITUTE('Model output'!F142," ",""),SEARCH("pM",'Model output'!F142)+2,1),IF(ISNUMBER(SEARCH("M",'Model output'!F142)),MID(SUBSTITUTE('Model output'!F142," ",""),SEARCH("M",'Model output'!F142)+1,1),SUBSTITUTE('Model output'!F142," ",""))),""))</f>
        <v/>
      </c>
      <c r="F143" t="str">
        <f t="shared" si="28"/>
        <v>positive</v>
      </c>
      <c r="G143" t="str">
        <f>IF(OR('Model output'!G142="",AND(ISNUMBER('Model output'!J142),'Model output'!J142&lt;1)),"",IF(OR(ISNUMBER(SEARCH("lateral",'Model output'!G142)),ISNUMBER(SEARCH("cervical",'Model output'!G142)),ISNUMBER(SEARCH("jugular",'Model output'!G142)),ISNUMBER(SEARCH("left neck",'Model output'!G142)),ISNUMBER(SEARCH("left anterior neck",'Model output'!G142)),ISNUMBER(SEARCH("left posterior neck",'Model output'!G142)),ISNUMBER(SEARCH("right neck",'Model output'!G142)),ISNUMBER(SEARCH("right anterior neck",'Model output'!G142)),ISNUMBER(SEARCH("right posterior neck",'Model output'!G142)),AND(ISNUMBER(SEARCH("level",'Model output'!G142)),OR(,ISNUMBER(SEARCH("II",'Model output'!G142)),ISNUMBER(SEARCH("two",'Model output'!G142)),AND(ISNUMBER(SEARCH("2",'Model output'!G142)),NOT(ISNUMBER(SEARCH("1 of 2",'Model output'!G142)))),ISNUMBER(SEARCH("III",'Model output'!G142)),AND(ISNUMBER(SEARCH("three",'Model output'!G142)),NOT(ISNUMBER(SEARCH("#3 (three)",'Model output'!G142)))),AND(ISNUMBER(SEARCH("3",'Model output'!G142)),NOT(ISNUMBER(SEARCH("#3 (three)",'Model output'!G142)))),ISNUMBER(SEARCH("IV",'Model output'!G142)),ISNUMBER(SEARCH("four",'Model output'!G142)),ISNUMBER(SEARCH("4",'Model output'!G142)),ISNUMBER(SEARCH("V ",'Model output'!G142)),ISNUMBER(SEARCH("five",'Model output'!G142)),ISNUMBER(SEARCH("5",'Model output'!G142))))), "lateral", "central"))</f>
        <v>central</v>
      </c>
      <c r="H143" t="str">
        <f>IF('Model output'!H142="","negative",IF(OR(ISNUMBER(SEARCH("lymph node",'Model output'!H142)),ISNUMBER(SEARCH("gland",'Model output'!H142)),ISNUMBER(SEARCH("lobe",'Model output'!H142)),ISNUMBER(SEARCH("isthmus",'Model output'!H142)),ISNUMBER(SEARCH("mediastinum",'Model output'!H142)),ISNUMBER(SEARCH("Not mentioned",'Model output'!H142)), ISNUMBER(SEARCH("Not applicable",'Model output'!H142)), ISNUMBER(SEARCH("paratracheal",'Model output'!H142)),ISNUMBER(SEARCH("fibroadipose tissue",'Model output'!H142)),ISNUMBER(SEARCH("thyroid node",'Model output'!H142)),ISNUMBER(SEARCH("skeletal muscle",'Model output'!H142)),ISNUMBER(SEARCH("right",'Model output'!H142)),ISNUMBER(SEARCH("left",'Model output'!H142)),ISNUMBER(SEARCH("Not specified",'Model output'!H142)),ISNUMBER(SEARCH("N/A",'Model output'!H142))),"negative","positive"))</f>
        <v>negative</v>
      </c>
      <c r="I143">
        <f>IF(OR('Model output'!I142="",'Model output'!I142="Not answered",'Model output'!I142="Not mentioned"),"",IF(ISNUMBER('Model output'!I142),'Model output'!I142,1))</f>
        <v>1</v>
      </c>
      <c r="J143">
        <f>IF(OR('Model output'!J142="",'Model output'!J142="Not answered",'Model output'!J142="Not mentioned"),"",IF(AND(ISNUMBER('Model output'!J142),'Model output'!J142&lt;=I143),'Model output'!J142,IF(AND(ISNUMBER('Model output'!J142), 'Model output'!J142&gt;=DATE(2024,1,1)), MIN(DAY('Model output'!J142), MONTH('Model output'!J142), YEAR('Model output'!J142)), IF(ISNUMBER(SEARCH("0/",'Model output'!J142)),0,IF(ISNUMBER(SEARCH("/",'Model output'!J142)), VALUE(LEFT('Model output'!J142, SEARCH("/",'Model output'!J142)-1)),1)))))</f>
        <v>1</v>
      </c>
      <c r="K143" t="str" cm="1">
        <f t="array" ref="K143">IF(COUNT(FIND({0,1,2,3,4,5,6,7,8,9},'Model output'!K142))&gt;0,'Model output'!K142,"")</f>
        <v>0.4 cm</v>
      </c>
      <c r="L143" s="8" t="str">
        <f t="shared" si="25"/>
        <v>0.4cm</v>
      </c>
      <c r="M143" cm="1">
        <f t="array" ref="M143">IF(L143="","",IF(ISNUMBER(SEARCH("cm",L143)),MAX(VALUE(SUBSTITUTE(_xlfn.FILTERXML("&lt;t&gt;&lt;s&gt;"&amp;SUBSTITUTE(L143,",","&lt;/s&gt;&lt;s&gt;")&amp;"&lt;/s&gt;&lt;/t&gt;","//s"),"cm",""))),MAX(VALUE(SUBSTITUTE(_xlfn.FILTERXML("&lt;t&gt;&lt;s&gt;"&amp;SUBSTITUTE(L143,",","&lt;/s&gt;&lt;s&gt;")&amp;"&lt;/s&gt;&lt;/t&gt;","//s"),"mm","")))/10))</f>
        <v>0.4</v>
      </c>
      <c r="N143" t="str">
        <f>IF('Model output'!L142="","",'Model output'!L142)</f>
        <v>Papillary</v>
      </c>
      <c r="O143" t="str">
        <f>IF('Model output'!M142="","",'Model output'!M142)</f>
        <v>Conventional</v>
      </c>
      <c r="P143" t="str">
        <f>IF('Model output'!N142="","",'Model output'!N142)</f>
        <v>2.9 cm</v>
      </c>
      <c r="Q143" t="str">
        <f t="shared" si="29"/>
        <v>2.9cm</v>
      </c>
      <c r="R143" cm="1">
        <f t="array" ref="R143">IF(Q143="","",IF(ISNUMBER(SEARCH("cm",Q143)),MAX(VALUE(SUBSTITUTE(_xlfn.FILTERXML("&lt;t&gt;&lt;s&gt;"&amp;SUBSTITUTE(Q143,",","&lt;/s&gt;&lt;s&gt;")&amp;"&lt;/s&gt;&lt;/t&gt;","//s"),"cm",""))),MAX(VALUE(SUBSTITUTE(_xlfn.FILTERXML("&lt;t&gt;&lt;s&gt;"&amp;SUBSTITUTE(Q143,",","&lt;/s&gt;&lt;s&gt;")&amp;"&lt;/s&gt;&lt;/t&gt;","//s"),"mm","")))/10))</f>
        <v>2.9</v>
      </c>
      <c r="S143" t="str">
        <f>IF(OR('Model output'!P142="",ISNUMBER(SEARCH("Not identified", 'Model output'!P142)),ISNUMBER(SEARCH("Absent",'Model output'!P142)),AND(ISNUMBER(SEARCH("No",'Model output'!P142)),NOT(ISNUMBER(SEARCH("diagnostic",'Model output'!P142)))),ISNUMBER(SEARCH("Negative",'Model output'!P142))),"negative","positive")</f>
        <v>negative</v>
      </c>
      <c r="T143">
        <f>IF('Model output'!O142="","",'Model output'!O142)</f>
        <v>1</v>
      </c>
      <c r="U143" t="str">
        <f>IF('Model output'!Q142&lt;&gt;"",'Model output'!Q142,IF('Classification result'!S143="positive",IF(ISNUMBER(SEARCH("single",'Model output'!P142)),1,IF(OR(ISNUMBER(SEARCH("&lt;4",'Model output'!P142)),ISNUMBER(SEARCH("&lt; 4",'Model output'!P142)),ISNUMBER(SEARCH("less than 4",'Model output'!P142))),"&lt;4",IF(OR(ISNUMBER(SEARCH("&gt;4",'Model output'!P142)),ISNUMBER(SEARCH("&gt; 4",'Model output'!P142)),ISNUMBER(SEARCH("4 or more",'Model output'!P142))),"&gt;4",""))), ""))</f>
        <v/>
      </c>
      <c r="V143" t="str">
        <f>IF(S143="negative","",IF(OR(ISNUMBER(SEARCH("Focal",'Model output'!P142)),'Classification result'!U143&lt;4,ISNUMBER(SEARCH("Focal",'Classification result'!U143)),ISNUMBER(SEARCH("&lt;4",'Classification result'!U143)),ISNUMBER(SEARCH("&lt; 4",'Classification result'!U143))),"minimal", IF(OR(ISNUMBER(SEARCH("Extensive",'Model output'!P142)),ISNUMBER(SEARCH("Extensive",'Classification result'!U143)),ISNUMBER(SEARCH("&gt;4",'Classification result'!U143)),ISNUMBER(SEARCH("&gt; 4",'Classification result'!U143)),ISNUMBER(SEARCH("4 or more",'Classification result'!U143))),"extensive","")))</f>
        <v/>
      </c>
      <c r="W143" t="str">
        <f>IF(OR('Model output'!R142="",ISNUMBER(SEARCH("Not identified", 'Model output'!R142)),ISNUMBER(SEARCH("Absent",'Model output'!R142)),ISNUMBER(SEARCH("No",'Model output'!R142)),ISNUMBER(SEARCH("Negative",'Model output'!R142)),ISNUMBER(SEARCH("None seen",'Model output'!R142)),ISNUMBER(SEARCH("Free",'Model output'!R142)),ISNUMBER(SEARCH("Cannot be assessed",'Model output'!R142))),"negative","positive")</f>
        <v>positive</v>
      </c>
      <c r="X143" s="15" t="str">
        <f>IF('Model output'!S142="","",'Model output'!S142)</f>
        <v>Present</v>
      </c>
      <c r="Y143" t="str">
        <f>IF(OR('Model output'!S142="",ISNUMBER(SEARCH("Absent",'Model output'!S142)),ISNUMBER(SEARCH("Not identified",'Model output'!S142)),AND(ISNUMBER(SEARCH("No",'Model output'!S142)),NOT(ISNUMBER(SEARCH("carcinoma",'Model output'!S142)))),ISNUMBER(SEARCH("confined to the thyroid",'Model output'!S142)),ISNUMBER(SEARCH("negative",'Model output'!S142))),"negative",IF(Z143="positive","gETE", "positive"))</f>
        <v>positive</v>
      </c>
      <c r="Z143" t="str">
        <f>IF(OR('Model output'!S142="",ISNUMBER(SEARCH("Absent",'Model output'!S142)),ISNUMBER(SEARCH("Not identified",'Model output'!S142)),ISNUMBER(SEARCH("No",'Model output'!S142)),ISNUMBER(SEARCH("Minimal",'Model output'!S142)),ISNUMBER(SEARCH("negative",'Model output'!S142))),"negative",IF(OR(ISNUMBER(SEARCH("extensive",X143)),ISNUMBER(SEARCH("skeletal muscle",X143)),ISNUMBER(SEARCH("larynx",X143)),ISNUMBER(SEARCH("trachea",X143)),ISNUMBER(SEARCH("esophagus",X143)),ISNUMBER(SEARCH("recurrent laryngeal nerve",X143))),"positive","negative"))</f>
        <v>negative</v>
      </c>
      <c r="AA143" t="str">
        <f>IF('Model output'!T142="","",IF('Model output'!T142="Not mentioned", "No", "Yes"))</f>
        <v/>
      </c>
      <c r="AB143" t="str">
        <f>IF(AA143&lt;&gt;"Yes","",IF(OR('Model output'!U142="",ISNUMBER(SEARCH("Not identified",'Model output'!U142))),"",'Model output'!U142))</f>
        <v/>
      </c>
      <c r="AC143" s="1" t="str">
        <f>IF(OR('Model output'!V142="", 'Model output'!V142="No", AND(ISERROR(SEARCH("Positive",'Model output'!V142)), ISNUMBER(SEARCH("Negative",'Model output'!V142))), AND(ISNUMBER(SEARCH("Uninvolved",'Model output'!V142)),NOT(ISNUMBER(SEARCH("margins involved",'Model output'!V142)))), ISNUMBER(SEARCH("not involved",'Model output'!V142)), ISNUMBER(SEARCH("None",'Model output'!V142)), ISNUMBER(SEARCH("Free",'Model output'!V142)), ISNUMBER(SEARCH("1 mm",'Model output'!V142)), ISNUMBER(SEARCH("0.1 CM",'Model output'!V142)), ISNUMBER(SEARCH("less than 0.2 mm",'Model output'!V142)), ISNUMBER(SEARCH("less than 0.5 mm",'Model output'!V142)), ISNUMBER(SEARCH("less than 1.0 mm",'Model output'!V142)), ISNUMBER(SEARCH("noted very close",'Model output'!V142)), ISNUMBER(SEARCH("abut",'Model output'!V142)), ISNUMBER(SEARCH("not mentioned",'Model output'!V142)), ISNUMBER(SEARCH("Cannot be assessed",'Model output'!V142)), ISNUMBER(SEARCH("Lymphocyte invasion - present",'Model output'!V142)), ISNUMBER(SEARCH("capsule",'Model output'!V142))), "negative", "positive")</f>
        <v>negative</v>
      </c>
      <c r="AE143" s="28" t="str" cm="1">
        <f t="array" aca="1" ref="AE143" ca="1">IF(OR(AC143="positive",Z143="positive",AND(OR(ISNUMBER(SEARCH("Follicular carcinoma",N143)),ISNUMBER(SEARCH("Follicular thyroid carcinoma",N143))),V143="extensive"),AND(AND(ISNUMBER(J143),J143&gt;0),AND(ISNUMBER(M143),M143&gt;3)),OR(H143="positive",AH143=1)),"high",IF(OR(ISNUMBER(SEARCH("lateral",G143,1)),ISNUMBER(SEARCH("positive",Y143,1)),ISNUMBER(SEARCH("tall",O143,1)),ISNUMBER(SEARCH("hobnail",O143,1)),ISNUMBER(SEARCH("cribriform",O143,1)),ISNUMBER(SEARCH("diffuse",O143,1)),ISNUMBER(SEARCH("columnar",O143,1)),ISNUMBER(SEARCH("solid",O143,1)),ISNUMBER(SEARCH("tall",N143,1)),ISNUMBER(SEARCH("hobnail",N143,1)),ISNUMBER(SEARCH("cribriform",N143,1)),ISNUMBER(SEARCH("diffuse",N143,1)),ISNUMBER(SEARCH("columnar",N143,1)),ISNUMBER(SEARCH("solid",N143,1)),AND(ISNUMBER(SEARCH("papillary",N143,1)),S143="positive"),AND(AND(ISNUMBER(J143),J143&gt;=5),M143=""),AND(AND(ISNUMBER(J143),J143&gt;=5),AND(ISNUMBER(M143),M143&gt;=1)),AND(ISNUMBER(SERACH("papillary",N143)),OR(Y143="positive",Z143="positive"), ISNUMBER(SEARCH("BRAF",AB143)))),"intermediate","low"))</f>
        <v>intermediate</v>
      </c>
      <c r="AF143" s="29" t="str">
        <f t="shared" si="26"/>
        <v>2</v>
      </c>
      <c r="AG143" s="29" t="str">
        <f t="shared" si="27"/>
        <v>1a</v>
      </c>
      <c r="AH143" s="29" t="str">
        <f t="shared" si="30"/>
        <v>0</v>
      </c>
      <c r="AI143" s="35" t="str">
        <f t="shared" si="31"/>
        <v>II</v>
      </c>
      <c r="AJ143" s="32" t="s">
        <v>711</v>
      </c>
      <c r="AK143" s="34" t="s">
        <v>931</v>
      </c>
      <c r="AL143" s="34" t="s">
        <v>617</v>
      </c>
      <c r="AM143" s="34" t="s">
        <v>936</v>
      </c>
      <c r="AN143" s="34" t="s">
        <v>934</v>
      </c>
      <c r="AO143" s="32">
        <f t="shared" ca="1" si="32"/>
        <v>0</v>
      </c>
      <c r="AP143" s="34">
        <f t="shared" si="33"/>
        <v>0</v>
      </c>
      <c r="AQ143" s="34">
        <f t="shared" si="34"/>
        <v>1</v>
      </c>
      <c r="AR143" s="34">
        <f t="shared" si="35"/>
        <v>1</v>
      </c>
      <c r="AS143" s="35">
        <f t="shared" si="36"/>
        <v>1</v>
      </c>
    </row>
    <row r="144" spans="1:45">
      <c r="A144" t="str">
        <f>'Model output'!A143</f>
        <v>TCGA-EL-A4K2</v>
      </c>
      <c r="B144" s="26">
        <v>43</v>
      </c>
      <c r="C144" s="1" t="str">
        <f>IF(OR(ISNUMBER(SEARCH("0",'Model output'!D143)), ISNUMBER(SEARCH("1",'Model output'!D143)), ISNUMBER(SEARCH("1a",'Model output'!D143)), ISNUMBER(SEARCH("1b",'Model output'!D143)), ISNUMBER(SEARCH("2",'Model output'!D143)), ISNUMBER(SEARCH("3",'Model output'!D143)), ISNUMBER(SEARCH("4a",'Model output'!D143)), ISNUMBER(SEARCH("4b",'Model output'!D143))), IF(ISNUMBER(SEARCH("pT",'Model output'!D143)),IF(OR(ISNUMBER(SEARCH("a",'Model output'!D143)),ISNUMBER(SEARCH("b",'Model output'!D143))),MID(SUBSTITUTE('Model output'!D143," ",""),SEARCH("pT",'Model output'!D143)+2,2),MID(SUBSTITUTE('Model output'!D143," ",""),SEARCH("pT",'Model output'!D143)+2,1)),IF(ISNUMBER(SEARCH("T",'Model output'!D143)),IF(OR(ISNUMBER(SEARCH("a",'Model output'!D143)),ISNUMBER(SEARCH("b",'Model output'!D143))),MID(SUBSTITUTE('Model output'!D143," ",""),SEARCH("T",'Model output'!D143)+1,2),MID(SUBSTITUTE('Model output'!D143," ",""),SEARCH("T",'Model output'!D143)+1,1)),SUBSTITUTE('Model output'!D143," ",""))),"")</f>
        <v>1</v>
      </c>
      <c r="D144" s="1" t="str">
        <f>IF(ISNUMBER(SEARCH("lymph node",'Model output'!E143)),"1", IF(AND('Model output'!E143&lt;&gt;"",ISNUMBER('Model output'!E143),'Model output'!E143&gt;0),"1",IF(OR(ISNUMBER(SEARCH("0",'Model output'!E143)), ISNUMBER(SEARCH("1",'Model output'!E143)), ISNUMBER(SEARCH("1a",'Model output'!E143)), ISNUMBER(SEARCH("1b",'Model output'!E143)), ISNUMBER(SEARCH("X",'Model output'!E143))), IF(ISNUMBER(SEARCH("pN",'Model output'!E143)),IF(OR(ISNUMBER(SEARCH("a",'Model output'!E143)),ISNUMBER(SEARCH("b",'Model output'!E143))),MID(SUBSTITUTE('Model output'!E143," ",""),SEARCH("pN",'Model output'!E143)+2,2),MID(SUBSTITUTE('Model output'!E143," ",""),SEARCH("pN",'Model output'!E143)+2,1)),IF(ISNUMBER(SEARCH("N",'Model output'!E143)),IF(OR(ISNUMBER(SEARCH("a",'Model output'!E143)),ISNUMBER(SEARCH("b",'Model output'!E143))),MID(SUBSTITUTE('Model output'!E143," ",""),SEARCH("N",'Model output'!E143)+1,2),MID(SUBSTITUTE('Model output'!E143," ",""),SEARCH("N",'Model output'!E143)+1,1)),SUBSTITUTE('Model output'!E143," ",""))),"")))</f>
        <v>X</v>
      </c>
      <c r="E144" s="1" t="str">
        <f>IF(OR(ISNUMBER(SEARCH("Not applicable",'Model output'!F143)), ISNUMBER(SEARCH("N/A",'Model output'!F143))),"0",IF(OR(ISNUMBER(SEARCH("0",'Model output'!F143)), ISNUMBER(SEARCH("1",'Model output'!F143)), ISNUMBER(SEARCH("X",'Model output'!F143))), IF(ISNUMBER(SEARCH("pM",'Model output'!F143)),MID(SUBSTITUTE('Model output'!F143," ",""),SEARCH("pM",'Model output'!F143)+2,1),IF(ISNUMBER(SEARCH("M",'Model output'!F143)),MID(SUBSTITUTE('Model output'!F143," ",""),SEARCH("M",'Model output'!F143)+1,1),SUBSTITUTE('Model output'!F143," ",""))),""))</f>
        <v>0</v>
      </c>
      <c r="F144" t="str">
        <f t="shared" si="28"/>
        <v>negative</v>
      </c>
      <c r="G144" t="str">
        <f>IF(OR('Model output'!G143="",AND(ISNUMBER('Model output'!J143),'Model output'!J143&lt;1)),"",IF(OR(ISNUMBER(SEARCH("lateral",'Model output'!G143)),ISNUMBER(SEARCH("cervical",'Model output'!G143)),ISNUMBER(SEARCH("jugular",'Model output'!G143)),ISNUMBER(SEARCH("left neck",'Model output'!G143)),ISNUMBER(SEARCH("left anterior neck",'Model output'!G143)),ISNUMBER(SEARCH("left posterior neck",'Model output'!G143)),ISNUMBER(SEARCH("right neck",'Model output'!G143)),ISNUMBER(SEARCH("right anterior neck",'Model output'!G143)),ISNUMBER(SEARCH("right posterior neck",'Model output'!G143)),AND(ISNUMBER(SEARCH("level",'Model output'!G143)),OR(,ISNUMBER(SEARCH("II",'Model output'!G143)),ISNUMBER(SEARCH("two",'Model output'!G143)),AND(ISNUMBER(SEARCH("2",'Model output'!G143)),NOT(ISNUMBER(SEARCH("1 of 2",'Model output'!G143)))),ISNUMBER(SEARCH("III",'Model output'!G143)),AND(ISNUMBER(SEARCH("three",'Model output'!G143)),NOT(ISNUMBER(SEARCH("#3 (three)",'Model output'!G143)))),AND(ISNUMBER(SEARCH("3",'Model output'!G143)),NOT(ISNUMBER(SEARCH("#3 (three)",'Model output'!G143)))),ISNUMBER(SEARCH("IV",'Model output'!G143)),ISNUMBER(SEARCH("four",'Model output'!G143)),ISNUMBER(SEARCH("4",'Model output'!G143)),ISNUMBER(SEARCH("V ",'Model output'!G143)),ISNUMBER(SEARCH("five",'Model output'!G143)),ISNUMBER(SEARCH("5",'Model output'!G143))))), "lateral", "central"))</f>
        <v/>
      </c>
      <c r="H144" t="str">
        <f>IF('Model output'!H143="","negative",IF(OR(ISNUMBER(SEARCH("lymph node",'Model output'!H143)),ISNUMBER(SEARCH("gland",'Model output'!H143)),ISNUMBER(SEARCH("lobe",'Model output'!H143)),ISNUMBER(SEARCH("isthmus",'Model output'!H143)),ISNUMBER(SEARCH("mediastinum",'Model output'!H143)),ISNUMBER(SEARCH("Not mentioned",'Model output'!H143)), ISNUMBER(SEARCH("Not applicable",'Model output'!H143)), ISNUMBER(SEARCH("paratracheal",'Model output'!H143)),ISNUMBER(SEARCH("fibroadipose tissue",'Model output'!H143)),ISNUMBER(SEARCH("thyroid node",'Model output'!H143)),ISNUMBER(SEARCH("skeletal muscle",'Model output'!H143)),ISNUMBER(SEARCH("right",'Model output'!H143)),ISNUMBER(SEARCH("left",'Model output'!H143)),ISNUMBER(SEARCH("Not specified",'Model output'!H143)),ISNUMBER(SEARCH("N/A",'Model output'!H143))),"negative","positive"))</f>
        <v>negative</v>
      </c>
      <c r="I144">
        <f>IF(OR('Model output'!I143="",'Model output'!I143="Not answered",'Model output'!I143="Not mentioned"),"",IF(ISNUMBER('Model output'!I143),'Model output'!I143,1))</f>
        <v>1</v>
      </c>
      <c r="J144">
        <f>IF(OR('Model output'!J143="",'Model output'!J143="Not answered",'Model output'!J143="Not mentioned"),"",IF(AND(ISNUMBER('Model output'!J143),'Model output'!J143&lt;=I144),'Model output'!J143,IF(AND(ISNUMBER('Model output'!J143), 'Model output'!J143&gt;=DATE(2024,1,1)), MIN(DAY('Model output'!J143), MONTH('Model output'!J143), YEAR('Model output'!J143)), IF(ISNUMBER(SEARCH("0/",'Model output'!J143)),0,IF(ISNUMBER(SEARCH("/",'Model output'!J143)), VALUE(LEFT('Model output'!J143, SEARCH("/",'Model output'!J143)-1)),1)))))</f>
        <v>0</v>
      </c>
      <c r="K144" t="str" cm="1">
        <f t="array" ref="K144">IF(COUNT(FIND({0,1,2,3,4,5,6,7,8,9},'Model output'!K143))&gt;0,'Model output'!K143,"")</f>
        <v/>
      </c>
      <c r="L144" s="8" t="str">
        <f t="shared" si="25"/>
        <v/>
      </c>
      <c r="M144" t="str" cm="1">
        <f t="array" ref="M144">IF(L144="","",IF(ISNUMBER(SEARCH("cm",L144)),MAX(VALUE(SUBSTITUTE(_xlfn.FILTERXML("&lt;t&gt;&lt;s&gt;"&amp;SUBSTITUTE(L144,",","&lt;/s&gt;&lt;s&gt;")&amp;"&lt;/s&gt;&lt;/t&gt;","//s"),"cm",""))),MAX(VALUE(SUBSTITUTE(_xlfn.FILTERXML("&lt;t&gt;&lt;s&gt;"&amp;SUBSTITUTE(L144,",","&lt;/s&gt;&lt;s&gt;")&amp;"&lt;/s&gt;&lt;/t&gt;","//s"),"mm","")))/10))</f>
        <v/>
      </c>
      <c r="N144" t="str">
        <f>IF('Model output'!L143="","",'Model output'!L143)</f>
        <v>Papillary</v>
      </c>
      <c r="O144" t="str">
        <f>IF('Model output'!M143="","",'Model output'!M143)</f>
        <v>Conventional</v>
      </c>
      <c r="P144" t="str">
        <f>IF('Model output'!N143="","",'Model output'!N143)</f>
        <v>1.8 cm</v>
      </c>
      <c r="Q144" t="str">
        <f t="shared" si="29"/>
        <v>1.8cm</v>
      </c>
      <c r="R144" cm="1">
        <f t="array" ref="R144">IF(Q144="","",IF(ISNUMBER(SEARCH("cm",Q144)),MAX(VALUE(SUBSTITUTE(_xlfn.FILTERXML("&lt;t&gt;&lt;s&gt;"&amp;SUBSTITUTE(Q144,",","&lt;/s&gt;&lt;s&gt;")&amp;"&lt;/s&gt;&lt;/t&gt;","//s"),"cm",""))),MAX(VALUE(SUBSTITUTE(_xlfn.FILTERXML("&lt;t&gt;&lt;s&gt;"&amp;SUBSTITUTE(Q144,",","&lt;/s&gt;&lt;s&gt;")&amp;"&lt;/s&gt;&lt;/t&gt;","//s"),"mm","")))/10))</f>
        <v>1.8</v>
      </c>
      <c r="S144" t="str">
        <f>IF(OR('Model output'!P143="",ISNUMBER(SEARCH("Not identified", 'Model output'!P143)),ISNUMBER(SEARCH("Absent",'Model output'!P143)),AND(ISNUMBER(SEARCH("No",'Model output'!P143)),NOT(ISNUMBER(SEARCH("diagnostic",'Model output'!P143)))),ISNUMBER(SEARCH("Negative",'Model output'!P143))),"negative","positive")</f>
        <v>negative</v>
      </c>
      <c r="T144">
        <f>IF('Model output'!O143="","",'Model output'!O143)</f>
        <v>1</v>
      </c>
      <c r="U144" t="str">
        <f>IF('Model output'!Q143&lt;&gt;"",'Model output'!Q143,IF('Classification result'!S144="positive",IF(ISNUMBER(SEARCH("single",'Model output'!P143)),1,IF(OR(ISNUMBER(SEARCH("&lt;4",'Model output'!P143)),ISNUMBER(SEARCH("&lt; 4",'Model output'!P143)),ISNUMBER(SEARCH("less than 4",'Model output'!P143))),"&lt;4",IF(OR(ISNUMBER(SEARCH("&gt;4",'Model output'!P143)),ISNUMBER(SEARCH("&gt; 4",'Model output'!P143)),ISNUMBER(SEARCH("4 or more",'Model output'!P143))),"&gt;4",""))), ""))</f>
        <v/>
      </c>
      <c r="V144" t="str">
        <f>IF(S144="negative","",IF(OR(ISNUMBER(SEARCH("Focal",'Model output'!P143)),'Classification result'!U144&lt;4,ISNUMBER(SEARCH("Focal",'Classification result'!U144)),ISNUMBER(SEARCH("&lt;4",'Classification result'!U144)),ISNUMBER(SEARCH("&lt; 4",'Classification result'!U144))),"minimal", IF(OR(ISNUMBER(SEARCH("Extensive",'Model output'!P143)),ISNUMBER(SEARCH("Extensive",'Classification result'!U144)),ISNUMBER(SEARCH("&gt;4",'Classification result'!U144)),ISNUMBER(SEARCH("&gt; 4",'Classification result'!U144)),ISNUMBER(SEARCH("4 or more",'Classification result'!U144))),"extensive","")))</f>
        <v/>
      </c>
      <c r="W144" t="str">
        <f>IF(OR('Model output'!R143="",ISNUMBER(SEARCH("Not identified", 'Model output'!R143)),ISNUMBER(SEARCH("Absent",'Model output'!R143)),ISNUMBER(SEARCH("No",'Model output'!R143)),ISNUMBER(SEARCH("Negative",'Model output'!R143)),ISNUMBER(SEARCH("None seen",'Model output'!R143)),ISNUMBER(SEARCH("Free",'Model output'!R143)),ISNUMBER(SEARCH("Cannot be assessed",'Model output'!R143))),"negative","positive")</f>
        <v>negative</v>
      </c>
      <c r="X144" s="15" t="str">
        <f>IF('Model output'!S143="","",'Model output'!S143)</f>
        <v>Absent</v>
      </c>
      <c r="Y144" t="str">
        <f>IF(OR('Model output'!S143="",ISNUMBER(SEARCH("Absent",'Model output'!S143)),ISNUMBER(SEARCH("Not identified",'Model output'!S143)),AND(ISNUMBER(SEARCH("No",'Model output'!S143)),NOT(ISNUMBER(SEARCH("carcinoma",'Model output'!S143)))),ISNUMBER(SEARCH("confined to the thyroid",'Model output'!S143)),ISNUMBER(SEARCH("negative",'Model output'!S143))),"negative",IF(Z144="positive","gETE", "positive"))</f>
        <v>negative</v>
      </c>
      <c r="Z144" t="str">
        <f>IF(OR('Model output'!S143="",ISNUMBER(SEARCH("Absent",'Model output'!S143)),ISNUMBER(SEARCH("Not identified",'Model output'!S143)),ISNUMBER(SEARCH("No",'Model output'!S143)),ISNUMBER(SEARCH("Minimal",'Model output'!S143)),ISNUMBER(SEARCH("negative",'Model output'!S143))),"negative",IF(OR(ISNUMBER(SEARCH("extensive",X144)),ISNUMBER(SEARCH("skeletal muscle",X144)),ISNUMBER(SEARCH("larynx",X144)),ISNUMBER(SEARCH("trachea",X144)),ISNUMBER(SEARCH("esophagus",X144)),ISNUMBER(SEARCH("recurrent laryngeal nerve",X144))),"positive","negative"))</f>
        <v>negative</v>
      </c>
      <c r="AA144" t="str">
        <f>IF('Model output'!T143="","",IF('Model output'!T143="Not mentioned", "No", "Yes"))</f>
        <v/>
      </c>
      <c r="AB144" t="str">
        <f>IF(AA144&lt;&gt;"Yes","",IF(OR('Model output'!U143="",ISNUMBER(SEARCH("Not identified",'Model output'!U143))),"",'Model output'!U143))</f>
        <v/>
      </c>
      <c r="AC144" s="1" t="str">
        <f>IF(OR('Model output'!V143="", 'Model output'!V143="No", AND(ISERROR(SEARCH("Positive",'Model output'!V143)), ISNUMBER(SEARCH("Negative",'Model output'!V143))), AND(ISNUMBER(SEARCH("Uninvolved",'Model output'!V143)),NOT(ISNUMBER(SEARCH("margins involved",'Model output'!V143)))), ISNUMBER(SEARCH("not involved",'Model output'!V143)), ISNUMBER(SEARCH("None",'Model output'!V143)), ISNUMBER(SEARCH("Free",'Model output'!V143)), ISNUMBER(SEARCH("1 mm",'Model output'!V143)), ISNUMBER(SEARCH("0.1 CM",'Model output'!V143)), ISNUMBER(SEARCH("less than 0.2 mm",'Model output'!V143)), ISNUMBER(SEARCH("less than 0.5 mm",'Model output'!V143)), ISNUMBER(SEARCH("less than 1.0 mm",'Model output'!V143)), ISNUMBER(SEARCH("noted very close",'Model output'!V143)), ISNUMBER(SEARCH("abut",'Model output'!V143)), ISNUMBER(SEARCH("not mentioned",'Model output'!V143)), ISNUMBER(SEARCH("Cannot be assessed",'Model output'!V143)), ISNUMBER(SEARCH("Lymphocyte invasion - present",'Model output'!V143)), ISNUMBER(SEARCH("capsule",'Model output'!V143))), "negative", "positive")</f>
        <v>negative</v>
      </c>
      <c r="AE144" s="28" t="str" cm="1">
        <f t="array" aca="1" ref="AE144" ca="1">IF(OR(AC144="positive",Z144="positive",AND(OR(ISNUMBER(SEARCH("Follicular carcinoma",N144)),ISNUMBER(SEARCH("Follicular thyroid carcinoma",N144))),V144="extensive"),AND(AND(ISNUMBER(J144),J144&gt;0),AND(ISNUMBER(M144),M144&gt;3)),OR(H144="positive",AH144=1)),"high",IF(OR(ISNUMBER(SEARCH("lateral",G144,1)),ISNUMBER(SEARCH("positive",Y144,1)),ISNUMBER(SEARCH("tall",O144,1)),ISNUMBER(SEARCH("hobnail",O144,1)),ISNUMBER(SEARCH("cribriform",O144,1)),ISNUMBER(SEARCH("diffuse",O144,1)),ISNUMBER(SEARCH("columnar",O144,1)),ISNUMBER(SEARCH("solid",O144,1)),ISNUMBER(SEARCH("tall",N144,1)),ISNUMBER(SEARCH("hobnail",N144,1)),ISNUMBER(SEARCH("cribriform",N144,1)),ISNUMBER(SEARCH("diffuse",N144,1)),ISNUMBER(SEARCH("columnar",N144,1)),ISNUMBER(SEARCH("solid",N144,1)),AND(ISNUMBER(SEARCH("papillary",N144,1)),S144="positive"),AND(AND(ISNUMBER(J144),J144&gt;=5),M144=""),AND(AND(ISNUMBER(J144),J144&gt;=5),AND(ISNUMBER(M144),M144&gt;=1)),AND(ISNUMBER(SERACH("papillary",N144)),OR(Y144="positive",Z144="positive"), ISNUMBER(SEARCH("BRAF",AB144)))),"intermediate","low"))</f>
        <v>low</v>
      </c>
      <c r="AF144" s="29" t="str">
        <f t="shared" si="26"/>
        <v>1b</v>
      </c>
      <c r="AG144" s="29" t="str">
        <f t="shared" si="27"/>
        <v>0</v>
      </c>
      <c r="AH144" s="29" t="str">
        <f t="shared" si="30"/>
        <v>0</v>
      </c>
      <c r="AI144" s="35" t="str">
        <f t="shared" si="31"/>
        <v>I</v>
      </c>
      <c r="AJ144" s="32" t="s">
        <v>713</v>
      </c>
      <c r="AK144" s="34" t="s">
        <v>932</v>
      </c>
      <c r="AL144" s="34" t="s">
        <v>933</v>
      </c>
      <c r="AM144" s="34" t="s">
        <v>936</v>
      </c>
      <c r="AN144" s="34" t="s">
        <v>66</v>
      </c>
      <c r="AO144" s="32">
        <f t="shared" ca="1" si="32"/>
        <v>1</v>
      </c>
      <c r="AP144" s="34">
        <f t="shared" si="33"/>
        <v>1</v>
      </c>
      <c r="AQ144" s="34">
        <f t="shared" si="34"/>
        <v>1</v>
      </c>
      <c r="AR144" s="34">
        <f t="shared" si="35"/>
        <v>1</v>
      </c>
      <c r="AS144" s="35">
        <f t="shared" si="36"/>
        <v>1</v>
      </c>
    </row>
    <row r="145" spans="1:45">
      <c r="A145" t="str">
        <f>'Model output'!A144</f>
        <v>TCGA-EL-A4K4</v>
      </c>
      <c r="B145" s="26">
        <v>33</v>
      </c>
      <c r="C145" s="1" t="str">
        <f>IF(OR(ISNUMBER(SEARCH("0",'Model output'!D144)), ISNUMBER(SEARCH("1",'Model output'!D144)), ISNUMBER(SEARCH("1a",'Model output'!D144)), ISNUMBER(SEARCH("1b",'Model output'!D144)), ISNUMBER(SEARCH("2",'Model output'!D144)), ISNUMBER(SEARCH("3",'Model output'!D144)), ISNUMBER(SEARCH("4a",'Model output'!D144)), ISNUMBER(SEARCH("4b",'Model output'!D144))), IF(ISNUMBER(SEARCH("pT",'Model output'!D144)),IF(OR(ISNUMBER(SEARCH("a",'Model output'!D144)),ISNUMBER(SEARCH("b",'Model output'!D144))),MID(SUBSTITUTE('Model output'!D144," ",""),SEARCH("pT",'Model output'!D144)+2,2),MID(SUBSTITUTE('Model output'!D144," ",""),SEARCH("pT",'Model output'!D144)+2,1)),IF(ISNUMBER(SEARCH("T",'Model output'!D144)),IF(OR(ISNUMBER(SEARCH("a",'Model output'!D144)),ISNUMBER(SEARCH("b",'Model output'!D144))),MID(SUBSTITUTE('Model output'!D144," ",""),SEARCH("T",'Model output'!D144)+1,2),MID(SUBSTITUTE('Model output'!D144," ",""),SEARCH("T",'Model output'!D144)+1,1)),SUBSTITUTE('Model output'!D144," ",""))),"")</f>
        <v/>
      </c>
      <c r="D145" s="1" t="str">
        <f>IF(ISNUMBER(SEARCH("lymph node",'Model output'!E144)),"1", IF(AND('Model output'!E144&lt;&gt;"",ISNUMBER('Model output'!E144),'Model output'!E144&gt;0),"1",IF(OR(ISNUMBER(SEARCH("0",'Model output'!E144)), ISNUMBER(SEARCH("1",'Model output'!E144)), ISNUMBER(SEARCH("1a",'Model output'!E144)), ISNUMBER(SEARCH("1b",'Model output'!E144)), ISNUMBER(SEARCH("X",'Model output'!E144))), IF(ISNUMBER(SEARCH("pN",'Model output'!E144)),IF(OR(ISNUMBER(SEARCH("a",'Model output'!E144)),ISNUMBER(SEARCH("b",'Model output'!E144))),MID(SUBSTITUTE('Model output'!E144," ",""),SEARCH("pN",'Model output'!E144)+2,2),MID(SUBSTITUTE('Model output'!E144," ",""),SEARCH("pN",'Model output'!E144)+2,1)),IF(ISNUMBER(SEARCH("N",'Model output'!E144)),IF(OR(ISNUMBER(SEARCH("a",'Model output'!E144)),ISNUMBER(SEARCH("b",'Model output'!E144))),MID(SUBSTITUTE('Model output'!E144," ",""),SEARCH("N",'Model output'!E144)+1,2),MID(SUBSTITUTE('Model output'!E144," ",""),SEARCH("N",'Model output'!E144)+1,1)),SUBSTITUTE('Model output'!E144," ",""))),"")))</f>
        <v>0</v>
      </c>
      <c r="E145" s="1" t="str">
        <f>IF(OR(ISNUMBER(SEARCH("Not applicable",'Model output'!F144)), ISNUMBER(SEARCH("N/A",'Model output'!F144))),"0",IF(OR(ISNUMBER(SEARCH("0",'Model output'!F144)), ISNUMBER(SEARCH("1",'Model output'!F144)), ISNUMBER(SEARCH("X",'Model output'!F144))), IF(ISNUMBER(SEARCH("pM",'Model output'!F144)),MID(SUBSTITUTE('Model output'!F144," ",""),SEARCH("pM",'Model output'!F144)+2,1),IF(ISNUMBER(SEARCH("M",'Model output'!F144)),MID(SUBSTITUTE('Model output'!F144," ",""),SEARCH("M",'Model output'!F144)+1,1),SUBSTITUTE('Model output'!F144," ",""))),""))</f>
        <v>1</v>
      </c>
      <c r="F145" t="str">
        <f t="shared" si="28"/>
        <v>positive</v>
      </c>
      <c r="G145" t="str">
        <f>IF(OR('Model output'!G144="",AND(ISNUMBER('Model output'!J144),'Model output'!J144&lt;1)),"",IF(OR(ISNUMBER(SEARCH("lateral",'Model output'!G144)),ISNUMBER(SEARCH("cervical",'Model output'!G144)),ISNUMBER(SEARCH("jugular",'Model output'!G144)),ISNUMBER(SEARCH("left neck",'Model output'!G144)),ISNUMBER(SEARCH("left anterior neck",'Model output'!G144)),ISNUMBER(SEARCH("left posterior neck",'Model output'!G144)),ISNUMBER(SEARCH("right neck",'Model output'!G144)),ISNUMBER(SEARCH("right anterior neck",'Model output'!G144)),ISNUMBER(SEARCH("right posterior neck",'Model output'!G144)),AND(ISNUMBER(SEARCH("level",'Model output'!G144)),OR(,ISNUMBER(SEARCH("II",'Model output'!G144)),ISNUMBER(SEARCH("two",'Model output'!G144)),AND(ISNUMBER(SEARCH("2",'Model output'!G144)),NOT(ISNUMBER(SEARCH("1 of 2",'Model output'!G144)))),ISNUMBER(SEARCH("III",'Model output'!G144)),AND(ISNUMBER(SEARCH("three",'Model output'!G144)),NOT(ISNUMBER(SEARCH("#3 (three)",'Model output'!G144)))),AND(ISNUMBER(SEARCH("3",'Model output'!G144)),NOT(ISNUMBER(SEARCH("#3 (three)",'Model output'!G144)))),ISNUMBER(SEARCH("IV",'Model output'!G144)),ISNUMBER(SEARCH("four",'Model output'!G144)),ISNUMBER(SEARCH("4",'Model output'!G144)),ISNUMBER(SEARCH("V ",'Model output'!G144)),ISNUMBER(SEARCH("five",'Model output'!G144)),ISNUMBER(SEARCH("5",'Model output'!G144))))), "lateral", "central"))</f>
        <v>lateral</v>
      </c>
      <c r="H145" t="str">
        <f>IF('Model output'!H144="","negative",IF(OR(ISNUMBER(SEARCH("lymph node",'Model output'!H144)),ISNUMBER(SEARCH("gland",'Model output'!H144)),ISNUMBER(SEARCH("lobe",'Model output'!H144)),ISNUMBER(SEARCH("isthmus",'Model output'!H144)),ISNUMBER(SEARCH("mediastinum",'Model output'!H144)),ISNUMBER(SEARCH("Not mentioned",'Model output'!H144)), ISNUMBER(SEARCH("Not applicable",'Model output'!H144)), ISNUMBER(SEARCH("paratracheal",'Model output'!H144)),ISNUMBER(SEARCH("fibroadipose tissue",'Model output'!H144)),ISNUMBER(SEARCH("thyroid node",'Model output'!H144)),ISNUMBER(SEARCH("skeletal muscle",'Model output'!H144)),ISNUMBER(SEARCH("right",'Model output'!H144)),ISNUMBER(SEARCH("left",'Model output'!H144)),ISNUMBER(SEARCH("Not specified",'Model output'!H144)),ISNUMBER(SEARCH("N/A",'Model output'!H144))),"negative","positive"))</f>
        <v>negative</v>
      </c>
      <c r="I145">
        <f>IF(OR('Model output'!I144="",'Model output'!I144="Not answered",'Model output'!I144="Not mentioned"),"",IF(ISNUMBER('Model output'!I144),'Model output'!I144,1))</f>
        <v>5</v>
      </c>
      <c r="J145">
        <f>IF(OR('Model output'!J144="",'Model output'!J144="Not answered",'Model output'!J144="Not mentioned"),"",IF(AND(ISNUMBER('Model output'!J144),'Model output'!J144&lt;=I145),'Model output'!J144,IF(AND(ISNUMBER('Model output'!J144), 'Model output'!J144&gt;=DATE(2024,1,1)), MIN(DAY('Model output'!J144), MONTH('Model output'!J144), YEAR('Model output'!J144)), IF(ISNUMBER(SEARCH("0/",'Model output'!J144)),0,IF(ISNUMBER(SEARCH("/",'Model output'!J144)), VALUE(LEFT('Model output'!J144, SEARCH("/",'Model output'!J144)-1)),1)))))</f>
        <v>4</v>
      </c>
      <c r="K145" t="str" cm="1">
        <f t="array" ref="K145">IF(COUNT(FIND({0,1,2,3,4,5,6,7,8,9},'Model output'!K144))&gt;0,'Model output'!K144,"")</f>
        <v>4 cm</v>
      </c>
      <c r="L145" s="8" t="str">
        <f t="shared" si="25"/>
        <v>4cm</v>
      </c>
      <c r="M145" cm="1">
        <f t="array" ref="M145">IF(L145="","",IF(ISNUMBER(SEARCH("cm",L145)),MAX(VALUE(SUBSTITUTE(_xlfn.FILTERXML("&lt;t&gt;&lt;s&gt;"&amp;SUBSTITUTE(L145,",","&lt;/s&gt;&lt;s&gt;")&amp;"&lt;/s&gt;&lt;/t&gt;","//s"),"cm",""))),MAX(VALUE(SUBSTITUTE(_xlfn.FILTERXML("&lt;t&gt;&lt;s&gt;"&amp;SUBSTITUTE(L145,",","&lt;/s&gt;&lt;s&gt;")&amp;"&lt;/s&gt;&lt;/t&gt;","//s"),"mm","")))/10))</f>
        <v>4</v>
      </c>
      <c r="N145" t="str">
        <f>IF('Model output'!L144="","",'Model output'!L144)</f>
        <v>Papillary</v>
      </c>
      <c r="O145" t="str">
        <f>IF('Model output'!M144="","",'Model output'!M144)</f>
        <v>Conventional</v>
      </c>
      <c r="P145" t="str">
        <f>IF('Model output'!N144="","",'Model output'!N144)</f>
        <v>4.4 cm</v>
      </c>
      <c r="Q145" t="str">
        <f t="shared" si="29"/>
        <v>4.4cm</v>
      </c>
      <c r="R145" cm="1">
        <f t="array" ref="R145">IF(Q145="","",IF(ISNUMBER(SEARCH("cm",Q145)),MAX(VALUE(SUBSTITUTE(_xlfn.FILTERXML("&lt;t&gt;&lt;s&gt;"&amp;SUBSTITUTE(Q145,",","&lt;/s&gt;&lt;s&gt;")&amp;"&lt;/s&gt;&lt;/t&gt;","//s"),"cm",""))),MAX(VALUE(SUBSTITUTE(_xlfn.FILTERXML("&lt;t&gt;&lt;s&gt;"&amp;SUBSTITUTE(Q145,",","&lt;/s&gt;&lt;s&gt;")&amp;"&lt;/s&gt;&lt;/t&gt;","//s"),"mm","")))/10))</f>
        <v>4.4000000000000004</v>
      </c>
      <c r="S145" t="str">
        <f>IF(OR('Model output'!P144="",ISNUMBER(SEARCH("Not identified", 'Model output'!P144)),ISNUMBER(SEARCH("Absent",'Model output'!P144)),AND(ISNUMBER(SEARCH("No",'Model output'!P144)),NOT(ISNUMBER(SEARCH("diagnostic",'Model output'!P144)))),ISNUMBER(SEARCH("Negative",'Model output'!P144))),"negative","positive")</f>
        <v>positive</v>
      </c>
      <c r="T145">
        <f>IF('Model output'!O144="","",'Model output'!O144)</f>
        <v>1</v>
      </c>
      <c r="U145" t="str">
        <f>IF('Model output'!Q144&lt;&gt;"",'Model output'!Q144,IF('Classification result'!S145="positive",IF(ISNUMBER(SEARCH("single",'Model output'!P144)),1,IF(OR(ISNUMBER(SEARCH("&lt;4",'Model output'!P144)),ISNUMBER(SEARCH("&lt; 4",'Model output'!P144)),ISNUMBER(SEARCH("less than 4",'Model output'!P144))),"&lt;4",IF(OR(ISNUMBER(SEARCH("&gt;4",'Model output'!P144)),ISNUMBER(SEARCH("&gt; 4",'Model output'!P144)),ISNUMBER(SEARCH("4 or more",'Model output'!P144))),"&gt;4",""))), ""))</f>
        <v>Not mentioned</v>
      </c>
      <c r="V145" t="str">
        <f>IF(S145="negative","",IF(OR(ISNUMBER(SEARCH("Focal",'Model output'!P144)),'Classification result'!U145&lt;4,ISNUMBER(SEARCH("Focal",'Classification result'!U145)),ISNUMBER(SEARCH("&lt;4",'Classification result'!U145)),ISNUMBER(SEARCH("&lt; 4",'Classification result'!U145))),"minimal", IF(OR(ISNUMBER(SEARCH("Extensive",'Model output'!P144)),ISNUMBER(SEARCH("Extensive",'Classification result'!U145)),ISNUMBER(SEARCH("&gt;4",'Classification result'!U145)),ISNUMBER(SEARCH("&gt; 4",'Classification result'!U145)),ISNUMBER(SEARCH("4 or more",'Classification result'!U145))),"extensive","")))</f>
        <v/>
      </c>
      <c r="W145" t="str">
        <f>IF(OR('Model output'!R144="",ISNUMBER(SEARCH("Not identified", 'Model output'!R144)),ISNUMBER(SEARCH("Absent",'Model output'!R144)),ISNUMBER(SEARCH("No",'Model output'!R144)),ISNUMBER(SEARCH("Negative",'Model output'!R144)),ISNUMBER(SEARCH("None seen",'Model output'!R144)),ISNUMBER(SEARCH("Free",'Model output'!R144)),ISNUMBER(SEARCH("Cannot be assessed",'Model output'!R144))),"negative","positive")</f>
        <v>positive</v>
      </c>
      <c r="X145" s="15" t="str">
        <f>IF('Model output'!S144="","",'Model output'!S144)</f>
        <v>Present, extending into skeletal muscle</v>
      </c>
      <c r="Y145" t="str">
        <f>IF(OR('Model output'!S144="",ISNUMBER(SEARCH("Absent",'Model output'!S144)),ISNUMBER(SEARCH("Not identified",'Model output'!S144)),AND(ISNUMBER(SEARCH("No",'Model output'!S144)),NOT(ISNUMBER(SEARCH("carcinoma",'Model output'!S144)))),ISNUMBER(SEARCH("confined to the thyroid",'Model output'!S144)),ISNUMBER(SEARCH("negative",'Model output'!S144))),"negative",IF(Z145="positive","gETE", "positive"))</f>
        <v>gETE</v>
      </c>
      <c r="Z145" t="str">
        <f>IF(OR('Model output'!S144="",ISNUMBER(SEARCH("Absent",'Model output'!S144)),ISNUMBER(SEARCH("Not identified",'Model output'!S144)),ISNUMBER(SEARCH("No",'Model output'!S144)),ISNUMBER(SEARCH("Minimal",'Model output'!S144)),ISNUMBER(SEARCH("negative",'Model output'!S144))),"negative",IF(OR(ISNUMBER(SEARCH("extensive",X145)),ISNUMBER(SEARCH("skeletal muscle",X145)),ISNUMBER(SEARCH("larynx",X145)),ISNUMBER(SEARCH("trachea",X145)),ISNUMBER(SEARCH("esophagus",X145)),ISNUMBER(SEARCH("recurrent laryngeal nerve",X145))),"positive","negative"))</f>
        <v>positive</v>
      </c>
      <c r="AA145" t="str">
        <f>IF('Model output'!T144="","",IF('Model output'!T144="Not mentioned", "No", "Yes"))</f>
        <v/>
      </c>
      <c r="AB145" t="str">
        <f>IF(AA145&lt;&gt;"Yes","",IF(OR('Model output'!U144="",ISNUMBER(SEARCH("Not identified",'Model output'!U144))),"",'Model output'!U144))</f>
        <v/>
      </c>
      <c r="AC145" s="1" t="str">
        <f>IF(OR('Model output'!V144="", 'Model output'!V144="No", AND(ISERROR(SEARCH("Positive",'Model output'!V144)), ISNUMBER(SEARCH("Negative",'Model output'!V144))), AND(ISNUMBER(SEARCH("Uninvolved",'Model output'!V144)),NOT(ISNUMBER(SEARCH("margins involved",'Model output'!V144)))), ISNUMBER(SEARCH("not involved",'Model output'!V144)), ISNUMBER(SEARCH("None",'Model output'!V144)), ISNUMBER(SEARCH("Free",'Model output'!V144)), ISNUMBER(SEARCH("1 mm",'Model output'!V144)), ISNUMBER(SEARCH("0.1 CM",'Model output'!V144)), ISNUMBER(SEARCH("less than 0.2 mm",'Model output'!V144)), ISNUMBER(SEARCH("less than 0.5 mm",'Model output'!V144)), ISNUMBER(SEARCH("less than 1.0 mm",'Model output'!V144)), ISNUMBER(SEARCH("noted very close",'Model output'!V144)), ISNUMBER(SEARCH("abut",'Model output'!V144)), ISNUMBER(SEARCH("not mentioned",'Model output'!V144)), ISNUMBER(SEARCH("Cannot be assessed",'Model output'!V144)), ISNUMBER(SEARCH("Lymphocyte invasion - present",'Model output'!V144)), ISNUMBER(SEARCH("capsule",'Model output'!V144))), "negative", "positive")</f>
        <v>positive</v>
      </c>
      <c r="AE145" s="28" t="str" cm="1">
        <f t="array" ref="AE145">IF(OR(AC145="positive",Z145="positive",AND(OR(ISNUMBER(SEARCH("Follicular carcinoma",N145)),ISNUMBER(SEARCH("Follicular thyroid carcinoma",N145))),V145="extensive"),AND(AND(ISNUMBER(J145),J145&gt;0),AND(ISNUMBER(M145),M145&gt;3)),OR(H145="positive",AH145=1)),"high",IF(OR(ISNUMBER(SEARCH("lateral",G145,1)),ISNUMBER(SEARCH("positive",Y145,1)),ISNUMBER(SEARCH("tall",O145,1)),ISNUMBER(SEARCH("hobnail",O145,1)),ISNUMBER(SEARCH("cribriform",O145,1)),ISNUMBER(SEARCH("diffuse",O145,1)),ISNUMBER(SEARCH("columnar",O145,1)),ISNUMBER(SEARCH("solid",O145,1)),ISNUMBER(SEARCH("tall",N145,1)),ISNUMBER(SEARCH("hobnail",N145,1)),ISNUMBER(SEARCH("cribriform",N145,1)),ISNUMBER(SEARCH("diffuse",N145,1)),ISNUMBER(SEARCH("columnar",N145,1)),ISNUMBER(SEARCH("solid",N145,1)),AND(ISNUMBER(SEARCH("papillary",N145,1)),S145="positive"),AND(AND(ISNUMBER(J145),J145&gt;=5),M145=""),AND(AND(ISNUMBER(J145),J145&gt;=5),AND(ISNUMBER(M145),M145&gt;=1)),AND(ISNUMBER(SERACH("papillary",N145)),OR(Y145="positive",Z145="positive"), ISNUMBER(SEARCH("BRAF",AB145)))),"intermediate","low"))</f>
        <v>high</v>
      </c>
      <c r="AF145" s="29" t="str">
        <f t="shared" si="26"/>
        <v>3b</v>
      </c>
      <c r="AG145" s="29" t="str">
        <f t="shared" si="27"/>
        <v>1b</v>
      </c>
      <c r="AH145" s="29" t="str">
        <f t="shared" si="30"/>
        <v>0</v>
      </c>
      <c r="AI145" s="35" t="str">
        <f t="shared" si="31"/>
        <v>I</v>
      </c>
      <c r="AJ145" s="32" t="s">
        <v>711</v>
      </c>
      <c r="AK145" s="34" t="s">
        <v>931</v>
      </c>
      <c r="AL145" s="34" t="s">
        <v>932</v>
      </c>
      <c r="AM145" s="34" t="s">
        <v>936</v>
      </c>
      <c r="AN145" s="34" t="s">
        <v>66</v>
      </c>
      <c r="AO145" s="32">
        <f t="shared" si="32"/>
        <v>1</v>
      </c>
      <c r="AP145" s="34">
        <f t="shared" si="33"/>
        <v>1</v>
      </c>
      <c r="AQ145" s="34">
        <f t="shared" si="34"/>
        <v>1</v>
      </c>
      <c r="AR145" s="34">
        <f t="shared" si="35"/>
        <v>1</v>
      </c>
      <c r="AS145" s="35">
        <f t="shared" si="36"/>
        <v>1</v>
      </c>
    </row>
    <row r="146" spans="1:45">
      <c r="A146" t="str">
        <f>'Model output'!A145</f>
        <v>TCGA-EL-A4K6</v>
      </c>
      <c r="B146" s="26">
        <v>75</v>
      </c>
      <c r="C146" s="1" t="str">
        <f>IF(OR(ISNUMBER(SEARCH("0",'Model output'!D145)), ISNUMBER(SEARCH("1",'Model output'!D145)), ISNUMBER(SEARCH("1a",'Model output'!D145)), ISNUMBER(SEARCH("1b",'Model output'!D145)), ISNUMBER(SEARCH("2",'Model output'!D145)), ISNUMBER(SEARCH("3",'Model output'!D145)), ISNUMBER(SEARCH("4a",'Model output'!D145)), ISNUMBER(SEARCH("4b",'Model output'!D145))), IF(ISNUMBER(SEARCH("pT",'Model output'!D145)),IF(OR(ISNUMBER(SEARCH("a",'Model output'!D145)),ISNUMBER(SEARCH("b",'Model output'!D145))),MID(SUBSTITUTE('Model output'!D145," ",""),SEARCH("pT",'Model output'!D145)+2,2),MID(SUBSTITUTE('Model output'!D145," ",""),SEARCH("pT",'Model output'!D145)+2,1)),IF(ISNUMBER(SEARCH("T",'Model output'!D145)),IF(OR(ISNUMBER(SEARCH("a",'Model output'!D145)),ISNUMBER(SEARCH("b",'Model output'!D145))),MID(SUBSTITUTE('Model output'!D145," ",""),SEARCH("T",'Model output'!D145)+1,2),MID(SUBSTITUTE('Model output'!D145," ",""),SEARCH("T",'Model output'!D145)+1,1)),SUBSTITUTE('Model output'!D145," ",""))),"")</f>
        <v/>
      </c>
      <c r="D146" s="1" t="str">
        <f>IF(ISNUMBER(SEARCH("lymph node",'Model output'!E145)),"1", IF(AND('Model output'!E145&lt;&gt;"",ISNUMBER('Model output'!E145),'Model output'!E145&gt;0),"1",IF(OR(ISNUMBER(SEARCH("0",'Model output'!E145)), ISNUMBER(SEARCH("1",'Model output'!E145)), ISNUMBER(SEARCH("1a",'Model output'!E145)), ISNUMBER(SEARCH("1b",'Model output'!E145)), ISNUMBER(SEARCH("X",'Model output'!E145))), IF(ISNUMBER(SEARCH("pN",'Model output'!E145)),IF(OR(ISNUMBER(SEARCH("a",'Model output'!E145)),ISNUMBER(SEARCH("b",'Model output'!E145))),MID(SUBSTITUTE('Model output'!E145," ",""),SEARCH("pN",'Model output'!E145)+2,2),MID(SUBSTITUTE('Model output'!E145," ",""),SEARCH("pN",'Model output'!E145)+2,1)),IF(ISNUMBER(SEARCH("N",'Model output'!E145)),IF(OR(ISNUMBER(SEARCH("a",'Model output'!E145)),ISNUMBER(SEARCH("b",'Model output'!E145))),MID(SUBSTITUTE('Model output'!E145," ",""),SEARCH("N",'Model output'!E145)+1,2),MID(SUBSTITUTE('Model output'!E145," ",""),SEARCH("N",'Model output'!E145)+1,1)),SUBSTITUTE('Model output'!E145," ",""))),"")))</f>
        <v>1</v>
      </c>
      <c r="E146" s="1" t="str">
        <f>IF(OR(ISNUMBER(SEARCH("Not applicable",'Model output'!F145)), ISNUMBER(SEARCH("N/A",'Model output'!F145))),"0",IF(OR(ISNUMBER(SEARCH("0",'Model output'!F145)), ISNUMBER(SEARCH("1",'Model output'!F145)), ISNUMBER(SEARCH("X",'Model output'!F145))), IF(ISNUMBER(SEARCH("pM",'Model output'!F145)),MID(SUBSTITUTE('Model output'!F145," ",""),SEARCH("pM",'Model output'!F145)+2,1),IF(ISNUMBER(SEARCH("M",'Model output'!F145)),MID(SUBSTITUTE('Model output'!F145," ",""),SEARCH("M",'Model output'!F145)+1,1),SUBSTITUTE('Model output'!F145," ",""))),""))</f>
        <v>1</v>
      </c>
      <c r="F146" t="str">
        <f t="shared" si="28"/>
        <v>positive</v>
      </c>
      <c r="G146" t="str">
        <f>IF(OR('Model output'!G145="",AND(ISNUMBER('Model output'!J145),'Model output'!J145&lt;1)),"",IF(OR(ISNUMBER(SEARCH("lateral",'Model output'!G145)),ISNUMBER(SEARCH("cervical",'Model output'!G145)),ISNUMBER(SEARCH("jugular",'Model output'!G145)),ISNUMBER(SEARCH("left neck",'Model output'!G145)),ISNUMBER(SEARCH("left anterior neck",'Model output'!G145)),ISNUMBER(SEARCH("left posterior neck",'Model output'!G145)),ISNUMBER(SEARCH("right neck",'Model output'!G145)),ISNUMBER(SEARCH("right anterior neck",'Model output'!G145)),ISNUMBER(SEARCH("right posterior neck",'Model output'!G145)),AND(ISNUMBER(SEARCH("level",'Model output'!G145)),OR(,ISNUMBER(SEARCH("II",'Model output'!G145)),ISNUMBER(SEARCH("two",'Model output'!G145)),AND(ISNUMBER(SEARCH("2",'Model output'!G145)),NOT(ISNUMBER(SEARCH("1 of 2",'Model output'!G145)))),ISNUMBER(SEARCH("III",'Model output'!G145)),AND(ISNUMBER(SEARCH("three",'Model output'!G145)),NOT(ISNUMBER(SEARCH("#3 (three)",'Model output'!G145)))),AND(ISNUMBER(SEARCH("3",'Model output'!G145)),NOT(ISNUMBER(SEARCH("#3 (three)",'Model output'!G145)))),ISNUMBER(SEARCH("IV",'Model output'!G145)),ISNUMBER(SEARCH("four",'Model output'!G145)),ISNUMBER(SEARCH("4",'Model output'!G145)),ISNUMBER(SEARCH("V ",'Model output'!G145)),ISNUMBER(SEARCH("five",'Model output'!G145)),ISNUMBER(SEARCH("5",'Model output'!G145))))), "lateral", "central"))</f>
        <v>central</v>
      </c>
      <c r="H146" t="str">
        <f>IF('Model output'!H145="","negative",IF(OR(ISNUMBER(SEARCH("lymph node",'Model output'!H145)),ISNUMBER(SEARCH("gland",'Model output'!H145)),ISNUMBER(SEARCH("lobe",'Model output'!H145)),ISNUMBER(SEARCH("isthmus",'Model output'!H145)),ISNUMBER(SEARCH("mediastinum",'Model output'!H145)),ISNUMBER(SEARCH("Not mentioned",'Model output'!H145)), ISNUMBER(SEARCH("Not applicable",'Model output'!H145)), ISNUMBER(SEARCH("paratracheal",'Model output'!H145)),ISNUMBER(SEARCH("fibroadipose tissue",'Model output'!H145)),ISNUMBER(SEARCH("thyroid node",'Model output'!H145)),ISNUMBER(SEARCH("skeletal muscle",'Model output'!H145)),ISNUMBER(SEARCH("right",'Model output'!H145)),ISNUMBER(SEARCH("left",'Model output'!H145)),ISNUMBER(SEARCH("Not specified",'Model output'!H145)),ISNUMBER(SEARCH("N/A",'Model output'!H145))),"negative","positive"))</f>
        <v>negative</v>
      </c>
      <c r="I146">
        <f>IF(OR('Model output'!I145="",'Model output'!I145="Not answered",'Model output'!I145="Not mentioned"),"",IF(ISNUMBER('Model output'!I145),'Model output'!I145,1))</f>
        <v>39</v>
      </c>
      <c r="J146">
        <f>IF(OR('Model output'!J145="",'Model output'!J145="Not answered",'Model output'!J145="Not mentioned"),"",IF(AND(ISNUMBER('Model output'!J145),'Model output'!J145&lt;=I146),'Model output'!J145,IF(AND(ISNUMBER('Model output'!J145), 'Model output'!J145&gt;=DATE(2024,1,1)), MIN(DAY('Model output'!J145), MONTH('Model output'!J145), YEAR('Model output'!J145)), IF(ISNUMBER(SEARCH("0/",'Model output'!J145)),0,IF(ISNUMBER(SEARCH("/",'Model output'!J145)), VALUE(LEFT('Model output'!J145, SEARCH("/",'Model output'!J145)-1)),1)))))</f>
        <v>3</v>
      </c>
      <c r="K146" t="str" cm="1">
        <f t="array" ref="K146">IF(COUNT(FIND({0,1,2,3,4,5,6,7,8,9},'Model output'!K145))&gt;0,'Model output'!K145,"")</f>
        <v/>
      </c>
      <c r="L146" s="8" t="str">
        <f t="shared" si="25"/>
        <v/>
      </c>
      <c r="M146" t="str" cm="1">
        <f t="array" ref="M146">IF(L146="","",IF(ISNUMBER(SEARCH("cm",L146)),MAX(VALUE(SUBSTITUTE(_xlfn.FILTERXML("&lt;t&gt;&lt;s&gt;"&amp;SUBSTITUTE(L146,",","&lt;/s&gt;&lt;s&gt;")&amp;"&lt;/s&gt;&lt;/t&gt;","//s"),"cm",""))),MAX(VALUE(SUBSTITUTE(_xlfn.FILTERXML("&lt;t&gt;&lt;s&gt;"&amp;SUBSTITUTE(L146,",","&lt;/s&gt;&lt;s&gt;")&amp;"&lt;/s&gt;&lt;/t&gt;","//s"),"mm","")))/10))</f>
        <v/>
      </c>
      <c r="N146" t="str">
        <f>IF('Model output'!L145="","",'Model output'!L145)</f>
        <v>Papillary</v>
      </c>
      <c r="O146" t="str">
        <f>IF('Model output'!M145="","",'Model output'!M145)</f>
        <v>Follicular variant</v>
      </c>
      <c r="P146" t="str">
        <f>IF('Model output'!N145="","",'Model output'!N145)</f>
        <v>6.2 cm</v>
      </c>
      <c r="Q146" t="str">
        <f t="shared" si="29"/>
        <v>6.2cm</v>
      </c>
      <c r="R146" cm="1">
        <f t="array" ref="R146">IF(Q146="","",IF(ISNUMBER(SEARCH("cm",Q146)),MAX(VALUE(SUBSTITUTE(_xlfn.FILTERXML("&lt;t&gt;&lt;s&gt;"&amp;SUBSTITUTE(Q146,",","&lt;/s&gt;&lt;s&gt;")&amp;"&lt;/s&gt;&lt;/t&gt;","//s"),"cm",""))),MAX(VALUE(SUBSTITUTE(_xlfn.FILTERXML("&lt;t&gt;&lt;s&gt;"&amp;SUBSTITUTE(Q146,",","&lt;/s&gt;&lt;s&gt;")&amp;"&lt;/s&gt;&lt;/t&gt;","//s"),"mm","")))/10))</f>
        <v>6.2</v>
      </c>
      <c r="S146" t="str">
        <f>IF(OR('Model output'!P145="",ISNUMBER(SEARCH("Not identified", 'Model output'!P145)),ISNUMBER(SEARCH("Absent",'Model output'!P145)),AND(ISNUMBER(SEARCH("No",'Model output'!P145)),NOT(ISNUMBER(SEARCH("diagnostic",'Model output'!P145)))),ISNUMBER(SEARCH("Negative",'Model output'!P145))),"negative","positive")</f>
        <v>positive</v>
      </c>
      <c r="T146">
        <f>IF('Model output'!O145="","",'Model output'!O145)</f>
        <v>1</v>
      </c>
      <c r="U146" t="str">
        <f>IF('Model output'!Q145&lt;&gt;"",'Model output'!Q145,IF('Classification result'!S146="positive",IF(ISNUMBER(SEARCH("single",'Model output'!P145)),1,IF(OR(ISNUMBER(SEARCH("&lt;4",'Model output'!P145)),ISNUMBER(SEARCH("&lt; 4",'Model output'!P145)),ISNUMBER(SEARCH("less than 4",'Model output'!P145))),"&lt;4",IF(OR(ISNUMBER(SEARCH("&gt;4",'Model output'!P145)),ISNUMBER(SEARCH("&gt; 4",'Model output'!P145)),ISNUMBER(SEARCH("4 or more",'Model output'!P145))),"&gt;4",""))), ""))</f>
        <v>Not mentioned</v>
      </c>
      <c r="V146" t="str">
        <f>IF(S146="negative","",IF(OR(ISNUMBER(SEARCH("Focal",'Model output'!P145)),'Classification result'!U146&lt;4,ISNUMBER(SEARCH("Focal",'Classification result'!U146)),ISNUMBER(SEARCH("&lt;4",'Classification result'!U146)),ISNUMBER(SEARCH("&lt; 4",'Classification result'!U146))),"minimal", IF(OR(ISNUMBER(SEARCH("Extensive",'Model output'!P145)),ISNUMBER(SEARCH("Extensive",'Classification result'!U146)),ISNUMBER(SEARCH("&gt;4",'Classification result'!U146)),ISNUMBER(SEARCH("&gt; 4",'Classification result'!U146)),ISNUMBER(SEARCH("4 or more",'Classification result'!U146))),"extensive","")))</f>
        <v/>
      </c>
      <c r="W146" t="str">
        <f>IF(OR('Model output'!R145="",ISNUMBER(SEARCH("Not identified", 'Model output'!R145)),ISNUMBER(SEARCH("Absent",'Model output'!R145)),ISNUMBER(SEARCH("No",'Model output'!R145)),ISNUMBER(SEARCH("Negative",'Model output'!R145)),ISNUMBER(SEARCH("None seen",'Model output'!R145)),ISNUMBER(SEARCH("Free",'Model output'!R145)),ISNUMBER(SEARCH("Cannot be assessed",'Model output'!R145))),"negative","positive")</f>
        <v>positive</v>
      </c>
      <c r="X146" s="15" t="str">
        <f>IF('Model output'!S145="","",'Model output'!S145)</f>
        <v>Present</v>
      </c>
      <c r="Y146" t="str">
        <f>IF(OR('Model output'!S145="",ISNUMBER(SEARCH("Absent",'Model output'!S145)),ISNUMBER(SEARCH("Not identified",'Model output'!S145)),AND(ISNUMBER(SEARCH("No",'Model output'!S145)),NOT(ISNUMBER(SEARCH("carcinoma",'Model output'!S145)))),ISNUMBER(SEARCH("confined to the thyroid",'Model output'!S145)),ISNUMBER(SEARCH("negative",'Model output'!S145))),"negative",IF(Z146="positive","gETE", "positive"))</f>
        <v>positive</v>
      </c>
      <c r="Z146" t="str">
        <f>IF(OR('Model output'!S145="",ISNUMBER(SEARCH("Absent",'Model output'!S145)),ISNUMBER(SEARCH("Not identified",'Model output'!S145)),ISNUMBER(SEARCH("No",'Model output'!S145)),ISNUMBER(SEARCH("Minimal",'Model output'!S145)),ISNUMBER(SEARCH("negative",'Model output'!S145))),"negative",IF(OR(ISNUMBER(SEARCH("extensive",X146)),ISNUMBER(SEARCH("skeletal muscle",X146)),ISNUMBER(SEARCH("larynx",X146)),ISNUMBER(SEARCH("trachea",X146)),ISNUMBER(SEARCH("esophagus",X146)),ISNUMBER(SEARCH("recurrent laryngeal nerve",X146))),"positive","negative"))</f>
        <v>negative</v>
      </c>
      <c r="AA146" t="str">
        <f>IF('Model output'!T145="","",IF('Model output'!T145="Not mentioned", "No", "Yes"))</f>
        <v/>
      </c>
      <c r="AB146" t="str">
        <f>IF(AA146&lt;&gt;"Yes","",IF(OR('Model output'!U145="",ISNUMBER(SEARCH("Not identified",'Model output'!U145))),"",'Model output'!U145))</f>
        <v/>
      </c>
      <c r="AC146" s="1" t="str">
        <f>IF(OR('Model output'!V145="", 'Model output'!V145="No", AND(ISERROR(SEARCH("Positive",'Model output'!V145)), ISNUMBER(SEARCH("Negative",'Model output'!V145))), AND(ISNUMBER(SEARCH("Uninvolved",'Model output'!V145)),NOT(ISNUMBER(SEARCH("margins involved",'Model output'!V145)))), ISNUMBER(SEARCH("not involved",'Model output'!V145)), ISNUMBER(SEARCH("None",'Model output'!V145)), ISNUMBER(SEARCH("Free",'Model output'!V145)), ISNUMBER(SEARCH("1 mm",'Model output'!V145)), ISNUMBER(SEARCH("0.1 CM",'Model output'!V145)), ISNUMBER(SEARCH("less than 0.2 mm",'Model output'!V145)), ISNUMBER(SEARCH("less than 0.5 mm",'Model output'!V145)), ISNUMBER(SEARCH("less than 1.0 mm",'Model output'!V145)), ISNUMBER(SEARCH("noted very close",'Model output'!V145)), ISNUMBER(SEARCH("abut",'Model output'!V145)), ISNUMBER(SEARCH("not mentioned",'Model output'!V145)), ISNUMBER(SEARCH("Cannot be assessed",'Model output'!V145)), ISNUMBER(SEARCH("Lymphocyte invasion - present",'Model output'!V145)), ISNUMBER(SEARCH("capsule",'Model output'!V145))), "negative", "positive")</f>
        <v>negative</v>
      </c>
      <c r="AE146" s="28" t="str" cm="1">
        <f t="array" aca="1" ref="AE146" ca="1">IF(OR(AC146="positive",Z146="positive",AND(OR(ISNUMBER(SEARCH("Follicular carcinoma",N146)),ISNUMBER(SEARCH("Follicular thyroid carcinoma",N146))),V146="extensive"),AND(AND(ISNUMBER(J146),J146&gt;0),AND(ISNUMBER(M146),M146&gt;3)),OR(H146="positive",AH146=1)),"high",IF(OR(ISNUMBER(SEARCH("lateral",G146,1)),ISNUMBER(SEARCH("positive",Y146,1)),ISNUMBER(SEARCH("tall",O146,1)),ISNUMBER(SEARCH("hobnail",O146,1)),ISNUMBER(SEARCH("cribriform",O146,1)),ISNUMBER(SEARCH("diffuse",O146,1)),ISNUMBER(SEARCH("columnar",O146,1)),ISNUMBER(SEARCH("solid",O146,1)),ISNUMBER(SEARCH("tall",N146,1)),ISNUMBER(SEARCH("hobnail",N146,1)),ISNUMBER(SEARCH("cribriform",N146,1)),ISNUMBER(SEARCH("diffuse",N146,1)),ISNUMBER(SEARCH("columnar",N146,1)),ISNUMBER(SEARCH("solid",N146,1)),AND(ISNUMBER(SEARCH("papillary",N146,1)),S146="positive"),AND(AND(ISNUMBER(J146),J146&gt;=5),M146=""),AND(AND(ISNUMBER(J146),J146&gt;=5),AND(ISNUMBER(M146),M146&gt;=1)),AND(ISNUMBER(SERACH("papillary",N146)),OR(Y146="positive",Z146="positive"), ISNUMBER(SEARCH("BRAF",AB146)))),"intermediate","low"))</f>
        <v>intermediate</v>
      </c>
      <c r="AF146" s="29" t="str">
        <f t="shared" si="26"/>
        <v>3a</v>
      </c>
      <c r="AG146" s="29" t="str">
        <f t="shared" si="27"/>
        <v>1a</v>
      </c>
      <c r="AH146" s="29" t="str">
        <f t="shared" si="30"/>
        <v>0</v>
      </c>
      <c r="AI146" s="35" t="str">
        <f t="shared" si="31"/>
        <v>II</v>
      </c>
      <c r="AJ146" s="32" t="s">
        <v>714</v>
      </c>
      <c r="AK146" s="34" t="s">
        <v>937</v>
      </c>
      <c r="AL146" s="34" t="s">
        <v>617</v>
      </c>
      <c r="AM146" s="34" t="s">
        <v>936</v>
      </c>
      <c r="AN146" s="34" t="s">
        <v>934</v>
      </c>
      <c r="AO146" s="32">
        <f t="shared" ca="1" si="32"/>
        <v>1</v>
      </c>
      <c r="AP146" s="34">
        <f t="shared" si="33"/>
        <v>1</v>
      </c>
      <c r="AQ146" s="34">
        <f t="shared" si="34"/>
        <v>1</v>
      </c>
      <c r="AR146" s="34">
        <f t="shared" si="35"/>
        <v>1</v>
      </c>
      <c r="AS146" s="35">
        <f t="shared" si="36"/>
        <v>1</v>
      </c>
    </row>
    <row r="147" spans="1:45">
      <c r="A147" t="str">
        <f>'Model output'!A146</f>
        <v>TCGA-EL-A4K9</v>
      </c>
      <c r="B147" s="26">
        <v>68</v>
      </c>
      <c r="C147" s="1" t="str">
        <f>IF(OR(ISNUMBER(SEARCH("0",'Model output'!D146)), ISNUMBER(SEARCH("1",'Model output'!D146)), ISNUMBER(SEARCH("1a",'Model output'!D146)), ISNUMBER(SEARCH("1b",'Model output'!D146)), ISNUMBER(SEARCH("2",'Model output'!D146)), ISNUMBER(SEARCH("3",'Model output'!D146)), ISNUMBER(SEARCH("4a",'Model output'!D146)), ISNUMBER(SEARCH("4b",'Model output'!D146))), IF(ISNUMBER(SEARCH("pT",'Model output'!D146)),IF(OR(ISNUMBER(SEARCH("a",'Model output'!D146)),ISNUMBER(SEARCH("b",'Model output'!D146))),MID(SUBSTITUTE('Model output'!D146," ",""),SEARCH("pT",'Model output'!D146)+2,2),MID(SUBSTITUTE('Model output'!D146," ",""),SEARCH("pT",'Model output'!D146)+2,1)),IF(ISNUMBER(SEARCH("T",'Model output'!D146)),IF(OR(ISNUMBER(SEARCH("a",'Model output'!D146)),ISNUMBER(SEARCH("b",'Model output'!D146))),MID(SUBSTITUTE('Model output'!D146," ",""),SEARCH("T",'Model output'!D146)+1,2),MID(SUBSTITUTE('Model output'!D146," ",""),SEARCH("T",'Model output'!D146)+1,1)),SUBSTITUTE('Model output'!D146," ",""))),"")</f>
        <v>1</v>
      </c>
      <c r="D147" s="1" t="str">
        <f>IF(ISNUMBER(SEARCH("lymph node",'Model output'!E146)),"1", IF(AND('Model output'!E146&lt;&gt;"",ISNUMBER('Model output'!E146),'Model output'!E146&gt;0),"1",IF(OR(ISNUMBER(SEARCH("0",'Model output'!E146)), ISNUMBER(SEARCH("1",'Model output'!E146)), ISNUMBER(SEARCH("1a",'Model output'!E146)), ISNUMBER(SEARCH("1b",'Model output'!E146)), ISNUMBER(SEARCH("X",'Model output'!E146))), IF(ISNUMBER(SEARCH("pN",'Model output'!E146)),IF(OR(ISNUMBER(SEARCH("a",'Model output'!E146)),ISNUMBER(SEARCH("b",'Model output'!E146))),MID(SUBSTITUTE('Model output'!E146," ",""),SEARCH("pN",'Model output'!E146)+2,2),MID(SUBSTITUTE('Model output'!E146," ",""),SEARCH("pN",'Model output'!E146)+2,1)),IF(ISNUMBER(SEARCH("N",'Model output'!E146)),IF(OR(ISNUMBER(SEARCH("a",'Model output'!E146)),ISNUMBER(SEARCH("b",'Model output'!E146))),MID(SUBSTITUTE('Model output'!E146," ",""),SEARCH("N",'Model output'!E146)+1,2),MID(SUBSTITUTE('Model output'!E146," ",""),SEARCH("N",'Model output'!E146)+1,1)),SUBSTITUTE('Model output'!E146," ",""))),"")))</f>
        <v>X</v>
      </c>
      <c r="E147" s="1" t="str">
        <f>IF(OR(ISNUMBER(SEARCH("Not applicable",'Model output'!F146)), ISNUMBER(SEARCH("N/A",'Model output'!F146))),"0",IF(OR(ISNUMBER(SEARCH("0",'Model output'!F146)), ISNUMBER(SEARCH("1",'Model output'!F146)), ISNUMBER(SEARCH("X",'Model output'!F146))), IF(ISNUMBER(SEARCH("pM",'Model output'!F146)),MID(SUBSTITUTE('Model output'!F146," ",""),SEARCH("pM",'Model output'!F146)+2,1),IF(ISNUMBER(SEARCH("M",'Model output'!F146)),MID(SUBSTITUTE('Model output'!F146," ",""),SEARCH("M",'Model output'!F146)+1,1),SUBSTITUTE('Model output'!F146," ",""))),""))</f>
        <v>X</v>
      </c>
      <c r="F147" t="str">
        <f t="shared" si="28"/>
        <v>negative</v>
      </c>
      <c r="G147" t="str">
        <f>IF(OR('Model output'!G146="",AND(ISNUMBER('Model output'!J146),'Model output'!J146&lt;1)),"",IF(OR(ISNUMBER(SEARCH("lateral",'Model output'!G146)),ISNUMBER(SEARCH("cervical",'Model output'!G146)),ISNUMBER(SEARCH("jugular",'Model output'!G146)),ISNUMBER(SEARCH("left neck",'Model output'!G146)),ISNUMBER(SEARCH("left anterior neck",'Model output'!G146)),ISNUMBER(SEARCH("left posterior neck",'Model output'!G146)),ISNUMBER(SEARCH("right neck",'Model output'!G146)),ISNUMBER(SEARCH("right anterior neck",'Model output'!G146)),ISNUMBER(SEARCH("right posterior neck",'Model output'!G146)),AND(ISNUMBER(SEARCH("level",'Model output'!G146)),OR(,ISNUMBER(SEARCH("II",'Model output'!G146)),ISNUMBER(SEARCH("two",'Model output'!G146)),AND(ISNUMBER(SEARCH("2",'Model output'!G146)),NOT(ISNUMBER(SEARCH("1 of 2",'Model output'!G146)))),ISNUMBER(SEARCH("III",'Model output'!G146)),AND(ISNUMBER(SEARCH("three",'Model output'!G146)),NOT(ISNUMBER(SEARCH("#3 (three)",'Model output'!G146)))),AND(ISNUMBER(SEARCH("3",'Model output'!G146)),NOT(ISNUMBER(SEARCH("#3 (three)",'Model output'!G146)))),ISNUMBER(SEARCH("IV",'Model output'!G146)),ISNUMBER(SEARCH("four",'Model output'!G146)),ISNUMBER(SEARCH("4",'Model output'!G146)),ISNUMBER(SEARCH("V ",'Model output'!G146)),ISNUMBER(SEARCH("five",'Model output'!G146)),ISNUMBER(SEARCH("5",'Model output'!G146))))), "lateral", "central"))</f>
        <v/>
      </c>
      <c r="H147" t="str">
        <f>IF('Model output'!H146="","negative",IF(OR(ISNUMBER(SEARCH("lymph node",'Model output'!H146)),ISNUMBER(SEARCH("gland",'Model output'!H146)),ISNUMBER(SEARCH("lobe",'Model output'!H146)),ISNUMBER(SEARCH("isthmus",'Model output'!H146)),ISNUMBER(SEARCH("mediastinum",'Model output'!H146)),ISNUMBER(SEARCH("Not mentioned",'Model output'!H146)), ISNUMBER(SEARCH("Not applicable",'Model output'!H146)), ISNUMBER(SEARCH("paratracheal",'Model output'!H146)),ISNUMBER(SEARCH("fibroadipose tissue",'Model output'!H146)),ISNUMBER(SEARCH("thyroid node",'Model output'!H146)),ISNUMBER(SEARCH("skeletal muscle",'Model output'!H146)),ISNUMBER(SEARCH("right",'Model output'!H146)),ISNUMBER(SEARCH("left",'Model output'!H146)),ISNUMBER(SEARCH("Not specified",'Model output'!H146)),ISNUMBER(SEARCH("N/A",'Model output'!H146))),"negative","positive"))</f>
        <v>negative</v>
      </c>
      <c r="I147">
        <f>IF(OR('Model output'!I146="",'Model output'!I146="Not answered",'Model output'!I146="Not mentioned"),"",IF(ISNUMBER('Model output'!I146),'Model output'!I146,1))</f>
        <v>0</v>
      </c>
      <c r="J147">
        <f>IF(OR('Model output'!J146="",'Model output'!J146="Not answered",'Model output'!J146="Not mentioned"),"",IF(AND(ISNUMBER('Model output'!J146),'Model output'!J146&lt;=I147),'Model output'!J146,IF(AND(ISNUMBER('Model output'!J146), 'Model output'!J146&gt;=DATE(2024,1,1)), MIN(DAY('Model output'!J146), MONTH('Model output'!J146), YEAR('Model output'!J146)), IF(ISNUMBER(SEARCH("0/",'Model output'!J146)),0,IF(ISNUMBER(SEARCH("/",'Model output'!J146)), VALUE(LEFT('Model output'!J146, SEARCH("/",'Model output'!J146)-1)),1)))))</f>
        <v>0</v>
      </c>
      <c r="K147" t="str" cm="1">
        <f t="array" ref="K147">IF(COUNT(FIND({0,1,2,3,4,5,6,7,8,9},'Model output'!K146))&gt;0,'Model output'!K146,"")</f>
        <v/>
      </c>
      <c r="L147" s="8" t="str">
        <f t="shared" si="25"/>
        <v/>
      </c>
      <c r="M147" t="str" cm="1">
        <f t="array" ref="M147">IF(L147="","",IF(ISNUMBER(SEARCH("cm",L147)),MAX(VALUE(SUBSTITUTE(_xlfn.FILTERXML("&lt;t&gt;&lt;s&gt;"&amp;SUBSTITUTE(L147,",","&lt;/s&gt;&lt;s&gt;")&amp;"&lt;/s&gt;&lt;/t&gt;","//s"),"cm",""))),MAX(VALUE(SUBSTITUTE(_xlfn.FILTERXML("&lt;t&gt;&lt;s&gt;"&amp;SUBSTITUTE(L147,",","&lt;/s&gt;&lt;s&gt;")&amp;"&lt;/s&gt;&lt;/t&gt;","//s"),"mm","")))/10))</f>
        <v/>
      </c>
      <c r="N147" t="str">
        <f>IF('Model output'!L146="","",'Model output'!L146)</f>
        <v>Papillary</v>
      </c>
      <c r="O147" t="str">
        <f>IF('Model output'!M146="","",'Model output'!M146)</f>
        <v/>
      </c>
      <c r="P147" t="str">
        <f>IF('Model output'!N146="","",'Model output'!N146)</f>
        <v>1.5 cm</v>
      </c>
      <c r="Q147" t="str">
        <f t="shared" si="29"/>
        <v>1.5cm</v>
      </c>
      <c r="R147" cm="1">
        <f t="array" ref="R147">IF(Q147="","",IF(ISNUMBER(SEARCH("cm",Q147)),MAX(VALUE(SUBSTITUTE(_xlfn.FILTERXML("&lt;t&gt;&lt;s&gt;"&amp;SUBSTITUTE(Q147,",","&lt;/s&gt;&lt;s&gt;")&amp;"&lt;/s&gt;&lt;/t&gt;","//s"),"cm",""))),MAX(VALUE(SUBSTITUTE(_xlfn.FILTERXML("&lt;t&gt;&lt;s&gt;"&amp;SUBSTITUTE(Q147,",","&lt;/s&gt;&lt;s&gt;")&amp;"&lt;/s&gt;&lt;/t&gt;","//s"),"mm","")))/10))</f>
        <v>1.5</v>
      </c>
      <c r="S147" t="str">
        <f>IF(OR('Model output'!P146="",ISNUMBER(SEARCH("Not identified", 'Model output'!P146)),ISNUMBER(SEARCH("Absent",'Model output'!P146)),AND(ISNUMBER(SEARCH("No",'Model output'!P146)),NOT(ISNUMBER(SEARCH("diagnostic",'Model output'!P146)))),ISNUMBER(SEARCH("Negative",'Model output'!P146))),"negative","positive")</f>
        <v>negative</v>
      </c>
      <c r="T147">
        <f>IF('Model output'!O146="","",'Model output'!O146)</f>
        <v>1</v>
      </c>
      <c r="U147" t="str">
        <f>IF('Model output'!Q146&lt;&gt;"",'Model output'!Q146,IF('Classification result'!S147="positive",IF(ISNUMBER(SEARCH("single",'Model output'!P146)),1,IF(OR(ISNUMBER(SEARCH("&lt;4",'Model output'!P146)),ISNUMBER(SEARCH("&lt; 4",'Model output'!P146)),ISNUMBER(SEARCH("less than 4",'Model output'!P146))),"&lt;4",IF(OR(ISNUMBER(SEARCH("&gt;4",'Model output'!P146)),ISNUMBER(SEARCH("&gt; 4",'Model output'!P146)),ISNUMBER(SEARCH("4 or more",'Model output'!P146))),"&gt;4",""))), ""))</f>
        <v/>
      </c>
      <c r="V147" t="str">
        <f>IF(S147="negative","",IF(OR(ISNUMBER(SEARCH("Focal",'Model output'!P146)),'Classification result'!U147&lt;4,ISNUMBER(SEARCH("Focal",'Classification result'!U147)),ISNUMBER(SEARCH("&lt;4",'Classification result'!U147)),ISNUMBER(SEARCH("&lt; 4",'Classification result'!U147))),"minimal", IF(OR(ISNUMBER(SEARCH("Extensive",'Model output'!P146)),ISNUMBER(SEARCH("Extensive",'Classification result'!U147)),ISNUMBER(SEARCH("&gt;4",'Classification result'!U147)),ISNUMBER(SEARCH("&gt; 4",'Classification result'!U147)),ISNUMBER(SEARCH("4 or more",'Classification result'!U147))),"extensive","")))</f>
        <v/>
      </c>
      <c r="W147" t="str">
        <f>IF(OR('Model output'!R146="",ISNUMBER(SEARCH("Not identified", 'Model output'!R146)),ISNUMBER(SEARCH("Absent",'Model output'!R146)),ISNUMBER(SEARCH("No",'Model output'!R146)),ISNUMBER(SEARCH("Negative",'Model output'!R146)),ISNUMBER(SEARCH("None seen",'Model output'!R146)),ISNUMBER(SEARCH("Free",'Model output'!R146)),ISNUMBER(SEARCH("Cannot be assessed",'Model output'!R146))),"negative","positive")</f>
        <v>negative</v>
      </c>
      <c r="X147" s="15" t="str">
        <f>IF('Model output'!S146="","",'Model output'!S146)</f>
        <v>Present</v>
      </c>
      <c r="Y147" t="str">
        <f>IF(OR('Model output'!S146="",ISNUMBER(SEARCH("Absent",'Model output'!S146)),ISNUMBER(SEARCH("Not identified",'Model output'!S146)),AND(ISNUMBER(SEARCH("No",'Model output'!S146)),NOT(ISNUMBER(SEARCH("carcinoma",'Model output'!S146)))),ISNUMBER(SEARCH("confined to the thyroid",'Model output'!S146)),ISNUMBER(SEARCH("negative",'Model output'!S146))),"negative",IF(Z147="positive","gETE", "positive"))</f>
        <v>positive</v>
      </c>
      <c r="Z147" t="str">
        <f>IF(OR('Model output'!S146="",ISNUMBER(SEARCH("Absent",'Model output'!S146)),ISNUMBER(SEARCH("Not identified",'Model output'!S146)),ISNUMBER(SEARCH("No",'Model output'!S146)),ISNUMBER(SEARCH("Minimal",'Model output'!S146)),ISNUMBER(SEARCH("negative",'Model output'!S146))),"negative",IF(OR(ISNUMBER(SEARCH("extensive",X147)),ISNUMBER(SEARCH("skeletal muscle",X147)),ISNUMBER(SEARCH("larynx",X147)),ISNUMBER(SEARCH("trachea",X147)),ISNUMBER(SEARCH("esophagus",X147)),ISNUMBER(SEARCH("recurrent laryngeal nerve",X147))),"positive","negative"))</f>
        <v>negative</v>
      </c>
      <c r="AA147" t="str">
        <f>IF('Model output'!T146="","",IF('Model output'!T146="Not mentioned", "No", "Yes"))</f>
        <v/>
      </c>
      <c r="AB147" t="str">
        <f>IF(AA147&lt;&gt;"Yes","",IF(OR('Model output'!U146="",ISNUMBER(SEARCH("Not identified",'Model output'!U146))),"",'Model output'!U146))</f>
        <v/>
      </c>
      <c r="AC147" s="1" t="str">
        <f>IF(OR('Model output'!V146="", 'Model output'!V146="No", AND(ISERROR(SEARCH("Positive",'Model output'!V146)), ISNUMBER(SEARCH("Negative",'Model output'!V146))), AND(ISNUMBER(SEARCH("Uninvolved",'Model output'!V146)),NOT(ISNUMBER(SEARCH("margins involved",'Model output'!V146)))), ISNUMBER(SEARCH("not involved",'Model output'!V146)), ISNUMBER(SEARCH("None",'Model output'!V146)), ISNUMBER(SEARCH("Free",'Model output'!V146)), ISNUMBER(SEARCH("1 mm",'Model output'!V146)), ISNUMBER(SEARCH("0.1 CM",'Model output'!V146)), ISNUMBER(SEARCH("less than 0.2 mm",'Model output'!V146)), ISNUMBER(SEARCH("less than 0.5 mm",'Model output'!V146)), ISNUMBER(SEARCH("less than 1.0 mm",'Model output'!V146)), ISNUMBER(SEARCH("noted very close",'Model output'!V146)), ISNUMBER(SEARCH("abut",'Model output'!V146)), ISNUMBER(SEARCH("not mentioned",'Model output'!V146)), ISNUMBER(SEARCH("Cannot be assessed",'Model output'!V146)), ISNUMBER(SEARCH("Lymphocyte invasion - present",'Model output'!V146)), ISNUMBER(SEARCH("capsule",'Model output'!V146))), "negative", "positive")</f>
        <v>negative</v>
      </c>
      <c r="AE147" s="28" t="str" cm="1">
        <f t="array" aca="1" ref="AE147" ca="1">IF(OR(AC147="positive",Z147="positive",AND(OR(ISNUMBER(SEARCH("Follicular carcinoma",N147)),ISNUMBER(SEARCH("Follicular thyroid carcinoma",N147))),V147="extensive"),AND(AND(ISNUMBER(J147),J147&gt;0),AND(ISNUMBER(M147),M147&gt;3)),OR(H147="positive",AH147=1)),"high",IF(OR(ISNUMBER(SEARCH("lateral",G147,1)),ISNUMBER(SEARCH("positive",Y147,1)),ISNUMBER(SEARCH("tall",O147,1)),ISNUMBER(SEARCH("hobnail",O147,1)),ISNUMBER(SEARCH("cribriform",O147,1)),ISNUMBER(SEARCH("diffuse",O147,1)),ISNUMBER(SEARCH("columnar",O147,1)),ISNUMBER(SEARCH("solid",O147,1)),ISNUMBER(SEARCH("tall",N147,1)),ISNUMBER(SEARCH("hobnail",N147,1)),ISNUMBER(SEARCH("cribriform",N147,1)),ISNUMBER(SEARCH("diffuse",N147,1)),ISNUMBER(SEARCH("columnar",N147,1)),ISNUMBER(SEARCH("solid",N147,1)),AND(ISNUMBER(SEARCH("papillary",N147,1)),S147="positive"),AND(AND(ISNUMBER(J147),J147&gt;=5),M147=""),AND(AND(ISNUMBER(J147),J147&gt;=5),AND(ISNUMBER(M147),M147&gt;=1)),AND(ISNUMBER(SERACH("papillary",N147)),OR(Y147="positive",Z147="positive"), ISNUMBER(SEARCH("BRAF",AB147)))),"intermediate","low"))</f>
        <v>intermediate</v>
      </c>
      <c r="AF147" s="29" t="str">
        <f t="shared" si="26"/>
        <v>1b</v>
      </c>
      <c r="AG147" s="29" t="str">
        <f t="shared" si="27"/>
        <v>0</v>
      </c>
      <c r="AH147" s="29" t="str">
        <f t="shared" si="30"/>
        <v>0</v>
      </c>
      <c r="AI147" s="35" t="str">
        <f t="shared" si="31"/>
        <v>I</v>
      </c>
      <c r="AJ147" s="32" t="s">
        <v>714</v>
      </c>
      <c r="AK147" s="34" t="s">
        <v>932</v>
      </c>
      <c r="AL147" s="34" t="s">
        <v>936</v>
      </c>
      <c r="AM147" s="34" t="s">
        <v>936</v>
      </c>
      <c r="AN147" s="34" t="s">
        <v>66</v>
      </c>
      <c r="AO147" s="32">
        <f t="shared" ca="1" si="32"/>
        <v>1</v>
      </c>
      <c r="AP147" s="34">
        <f t="shared" si="33"/>
        <v>1</v>
      </c>
      <c r="AQ147" s="34">
        <f t="shared" si="34"/>
        <v>1</v>
      </c>
      <c r="AR147" s="34">
        <f t="shared" si="35"/>
        <v>1</v>
      </c>
      <c r="AS147" s="35">
        <f t="shared" si="36"/>
        <v>1</v>
      </c>
    </row>
    <row r="148" spans="1:45">
      <c r="A148" t="str">
        <f>'Model output'!A147</f>
        <v>TCGA-EL-A4KD</v>
      </c>
      <c r="B148" s="26">
        <v>41</v>
      </c>
      <c r="C148" s="1" t="str">
        <f>IF(OR(ISNUMBER(SEARCH("0",'Model output'!D147)), ISNUMBER(SEARCH("1",'Model output'!D147)), ISNUMBER(SEARCH("1a",'Model output'!D147)), ISNUMBER(SEARCH("1b",'Model output'!D147)), ISNUMBER(SEARCH("2",'Model output'!D147)), ISNUMBER(SEARCH("3",'Model output'!D147)), ISNUMBER(SEARCH("4a",'Model output'!D147)), ISNUMBER(SEARCH("4b",'Model output'!D147))), IF(ISNUMBER(SEARCH("pT",'Model output'!D147)),IF(OR(ISNUMBER(SEARCH("a",'Model output'!D147)),ISNUMBER(SEARCH("b",'Model output'!D147))),MID(SUBSTITUTE('Model output'!D147," ",""),SEARCH("pT",'Model output'!D147)+2,2),MID(SUBSTITUTE('Model output'!D147," ",""),SEARCH("pT",'Model output'!D147)+2,1)),IF(ISNUMBER(SEARCH("T",'Model output'!D147)),IF(OR(ISNUMBER(SEARCH("a",'Model output'!D147)),ISNUMBER(SEARCH("b",'Model output'!D147))),MID(SUBSTITUTE('Model output'!D147," ",""),SEARCH("T",'Model output'!D147)+1,2),MID(SUBSTITUTE('Model output'!D147," ",""),SEARCH("T",'Model output'!D147)+1,1)),SUBSTITUTE('Model output'!D147," ",""))),"")</f>
        <v/>
      </c>
      <c r="D148" s="1" t="str">
        <f>IF(ISNUMBER(SEARCH("lymph node",'Model output'!E147)),"1", IF(AND('Model output'!E147&lt;&gt;"",ISNUMBER('Model output'!E147),'Model output'!E147&gt;0),"1",IF(OR(ISNUMBER(SEARCH("0",'Model output'!E147)), ISNUMBER(SEARCH("1",'Model output'!E147)), ISNUMBER(SEARCH("1a",'Model output'!E147)), ISNUMBER(SEARCH("1b",'Model output'!E147)), ISNUMBER(SEARCH("X",'Model output'!E147))), IF(ISNUMBER(SEARCH("pN",'Model output'!E147)),IF(OR(ISNUMBER(SEARCH("a",'Model output'!E147)),ISNUMBER(SEARCH("b",'Model output'!E147))),MID(SUBSTITUTE('Model output'!E147," ",""),SEARCH("pN",'Model output'!E147)+2,2),MID(SUBSTITUTE('Model output'!E147," ",""),SEARCH("pN",'Model output'!E147)+2,1)),IF(ISNUMBER(SEARCH("N",'Model output'!E147)),IF(OR(ISNUMBER(SEARCH("a",'Model output'!E147)),ISNUMBER(SEARCH("b",'Model output'!E147))),MID(SUBSTITUTE('Model output'!E147," ",""),SEARCH("N",'Model output'!E147)+1,2),MID(SUBSTITUTE('Model output'!E147," ",""),SEARCH("N",'Model output'!E147)+1,1)),SUBSTITUTE('Model output'!E147," ",""))),"")))</f>
        <v>1</v>
      </c>
      <c r="E148" s="1" t="str">
        <f>IF(OR(ISNUMBER(SEARCH("Not applicable",'Model output'!F147)), ISNUMBER(SEARCH("N/A",'Model output'!F147))),"0",IF(OR(ISNUMBER(SEARCH("0",'Model output'!F147)), ISNUMBER(SEARCH("1",'Model output'!F147)), ISNUMBER(SEARCH("X",'Model output'!F147))), IF(ISNUMBER(SEARCH("pM",'Model output'!F147)),MID(SUBSTITUTE('Model output'!F147," ",""),SEARCH("pM",'Model output'!F147)+2,1),IF(ISNUMBER(SEARCH("M",'Model output'!F147)),MID(SUBSTITUTE('Model output'!F147," ",""),SEARCH("M",'Model output'!F147)+1,1),SUBSTITUTE('Model output'!F147," ",""))),""))</f>
        <v>1</v>
      </c>
      <c r="F148" t="str">
        <f t="shared" si="28"/>
        <v>positive</v>
      </c>
      <c r="G148" t="str">
        <f>IF(OR('Model output'!G147="",AND(ISNUMBER('Model output'!J147),'Model output'!J147&lt;1)),"",IF(OR(ISNUMBER(SEARCH("lateral",'Model output'!G147)),ISNUMBER(SEARCH("cervical",'Model output'!G147)),ISNUMBER(SEARCH("jugular",'Model output'!G147)),ISNUMBER(SEARCH("left neck",'Model output'!G147)),ISNUMBER(SEARCH("left anterior neck",'Model output'!G147)),ISNUMBER(SEARCH("left posterior neck",'Model output'!G147)),ISNUMBER(SEARCH("right neck",'Model output'!G147)),ISNUMBER(SEARCH("right anterior neck",'Model output'!G147)),ISNUMBER(SEARCH("right posterior neck",'Model output'!G147)),AND(ISNUMBER(SEARCH("level",'Model output'!G147)),OR(,ISNUMBER(SEARCH("II",'Model output'!G147)),ISNUMBER(SEARCH("two",'Model output'!G147)),AND(ISNUMBER(SEARCH("2",'Model output'!G147)),NOT(ISNUMBER(SEARCH("1 of 2",'Model output'!G147)))),ISNUMBER(SEARCH("III",'Model output'!G147)),AND(ISNUMBER(SEARCH("three",'Model output'!G147)),NOT(ISNUMBER(SEARCH("#3 (three)",'Model output'!G147)))),AND(ISNUMBER(SEARCH("3",'Model output'!G147)),NOT(ISNUMBER(SEARCH("#3 (three)",'Model output'!G147)))),ISNUMBER(SEARCH("IV",'Model output'!G147)),ISNUMBER(SEARCH("four",'Model output'!G147)),ISNUMBER(SEARCH("4",'Model output'!G147)),ISNUMBER(SEARCH("V ",'Model output'!G147)),ISNUMBER(SEARCH("five",'Model output'!G147)),ISNUMBER(SEARCH("5",'Model output'!G147))))), "lateral", "central"))</f>
        <v>central</v>
      </c>
      <c r="H148" t="str">
        <f>IF('Model output'!H147="","negative",IF(OR(ISNUMBER(SEARCH("lymph node",'Model output'!H147)),ISNUMBER(SEARCH("gland",'Model output'!H147)),ISNUMBER(SEARCH("lobe",'Model output'!H147)),ISNUMBER(SEARCH("isthmus",'Model output'!H147)),ISNUMBER(SEARCH("mediastinum",'Model output'!H147)),ISNUMBER(SEARCH("Not mentioned",'Model output'!H147)), ISNUMBER(SEARCH("Not applicable",'Model output'!H147)), ISNUMBER(SEARCH("paratracheal",'Model output'!H147)),ISNUMBER(SEARCH("fibroadipose tissue",'Model output'!H147)),ISNUMBER(SEARCH("thyroid node",'Model output'!H147)),ISNUMBER(SEARCH("skeletal muscle",'Model output'!H147)),ISNUMBER(SEARCH("right",'Model output'!H147)),ISNUMBER(SEARCH("left",'Model output'!H147)),ISNUMBER(SEARCH("Not specified",'Model output'!H147)),ISNUMBER(SEARCH("N/A",'Model output'!H147))),"negative","positive"))</f>
        <v>negative</v>
      </c>
      <c r="I148">
        <f>IF(OR('Model output'!I147="",'Model output'!I147="Not answered",'Model output'!I147="Not mentioned"),"",IF(ISNUMBER('Model output'!I147),'Model output'!I147,1))</f>
        <v>17</v>
      </c>
      <c r="J148">
        <f>IF(OR('Model output'!J147="",'Model output'!J147="Not answered",'Model output'!J147="Not mentioned"),"",IF(AND(ISNUMBER('Model output'!J147),'Model output'!J147&lt;=I148),'Model output'!J147,IF(AND(ISNUMBER('Model output'!J147), 'Model output'!J147&gt;=DATE(2024,1,1)), MIN(DAY('Model output'!J147), MONTH('Model output'!J147), YEAR('Model output'!J147)), IF(ISNUMBER(SEARCH("0/",'Model output'!J147)),0,IF(ISNUMBER(SEARCH("/",'Model output'!J147)), VALUE(LEFT('Model output'!J147, SEARCH("/",'Model output'!J147)-1)),1)))))</f>
        <v>3</v>
      </c>
      <c r="K148" t="str" cm="1">
        <f t="array" ref="K148">IF(COUNT(FIND({0,1,2,3,4,5,6,7,8,9},'Model output'!K147))&gt;0,'Model output'!K147,"")</f>
        <v/>
      </c>
      <c r="L148" s="8" t="str">
        <f t="shared" si="25"/>
        <v/>
      </c>
      <c r="M148" t="str" cm="1">
        <f t="array" ref="M148">IF(L148="","",IF(ISNUMBER(SEARCH("cm",L148)),MAX(VALUE(SUBSTITUTE(_xlfn.FILTERXML("&lt;t&gt;&lt;s&gt;"&amp;SUBSTITUTE(L148,",","&lt;/s&gt;&lt;s&gt;")&amp;"&lt;/s&gt;&lt;/t&gt;","//s"),"cm",""))),MAX(VALUE(SUBSTITUTE(_xlfn.FILTERXML("&lt;t&gt;&lt;s&gt;"&amp;SUBSTITUTE(L148,",","&lt;/s&gt;&lt;s&gt;")&amp;"&lt;/s&gt;&lt;/t&gt;","//s"),"mm","")))/10))</f>
        <v/>
      </c>
      <c r="N148" t="str">
        <f>IF('Model output'!L147="","",'Model output'!L147)</f>
        <v>Papillary Thyroid Carcinoma</v>
      </c>
      <c r="O148" t="str">
        <f>IF('Model output'!M147="","",'Model output'!M147)</f>
        <v>Follicular Variant</v>
      </c>
      <c r="P148" t="str">
        <f>IF('Model output'!N147="","",'Model output'!N147)</f>
        <v>4.5 cm</v>
      </c>
      <c r="Q148" t="str">
        <f t="shared" si="29"/>
        <v>4.5cm</v>
      </c>
      <c r="R148" cm="1">
        <f t="array" ref="R148">IF(Q148="","",IF(ISNUMBER(SEARCH("cm",Q148)),MAX(VALUE(SUBSTITUTE(_xlfn.FILTERXML("&lt;t&gt;&lt;s&gt;"&amp;SUBSTITUTE(Q148,",","&lt;/s&gt;&lt;s&gt;")&amp;"&lt;/s&gt;&lt;/t&gt;","//s"),"cm",""))),MAX(VALUE(SUBSTITUTE(_xlfn.FILTERXML("&lt;t&gt;&lt;s&gt;"&amp;SUBSTITUTE(Q148,",","&lt;/s&gt;&lt;s&gt;")&amp;"&lt;/s&gt;&lt;/t&gt;","//s"),"mm","")))/10))</f>
        <v>4.5</v>
      </c>
      <c r="S148" t="str">
        <f>IF(OR('Model output'!P147="",ISNUMBER(SEARCH("Not identified", 'Model output'!P147)),ISNUMBER(SEARCH("Absent",'Model output'!P147)),AND(ISNUMBER(SEARCH("No",'Model output'!P147)),NOT(ISNUMBER(SEARCH("diagnostic",'Model output'!P147)))),ISNUMBER(SEARCH("Negative",'Model output'!P147))),"negative","positive")</f>
        <v>negative</v>
      </c>
      <c r="T148">
        <f>IF('Model output'!O147="","",'Model output'!O147)</f>
        <v>1</v>
      </c>
      <c r="U148" t="str">
        <f>IF('Model output'!Q147&lt;&gt;"",'Model output'!Q147,IF('Classification result'!S148="positive",IF(ISNUMBER(SEARCH("single",'Model output'!P147)),1,IF(OR(ISNUMBER(SEARCH("&lt;4",'Model output'!P147)),ISNUMBER(SEARCH("&lt; 4",'Model output'!P147)),ISNUMBER(SEARCH("less than 4",'Model output'!P147))),"&lt;4",IF(OR(ISNUMBER(SEARCH("&gt;4",'Model output'!P147)),ISNUMBER(SEARCH("&gt; 4",'Model output'!P147)),ISNUMBER(SEARCH("4 or more",'Model output'!P147))),"&gt;4",""))), ""))</f>
        <v>Not mentioned</v>
      </c>
      <c r="V148" t="str">
        <f>IF(S148="negative","",IF(OR(ISNUMBER(SEARCH("Focal",'Model output'!P147)),'Classification result'!U148&lt;4,ISNUMBER(SEARCH("Focal",'Classification result'!U148)),ISNUMBER(SEARCH("&lt;4",'Classification result'!U148)),ISNUMBER(SEARCH("&lt; 4",'Classification result'!U148))),"minimal", IF(OR(ISNUMBER(SEARCH("Extensive",'Model output'!P147)),ISNUMBER(SEARCH("Extensive",'Classification result'!U148)),ISNUMBER(SEARCH("&gt;4",'Classification result'!U148)),ISNUMBER(SEARCH("&gt; 4",'Classification result'!U148)),ISNUMBER(SEARCH("4 or more",'Classification result'!U148))),"extensive","")))</f>
        <v/>
      </c>
      <c r="W148" t="str">
        <f>IF(OR('Model output'!R147="",ISNUMBER(SEARCH("Not identified", 'Model output'!R147)),ISNUMBER(SEARCH("Absent",'Model output'!R147)),ISNUMBER(SEARCH("No",'Model output'!R147)),ISNUMBER(SEARCH("Negative",'Model output'!R147)),ISNUMBER(SEARCH("None seen",'Model output'!R147)),ISNUMBER(SEARCH("Free",'Model output'!R147)),ISNUMBER(SEARCH("Cannot be assessed",'Model output'!R147))),"negative","positive")</f>
        <v>negative</v>
      </c>
      <c r="X148" s="15" t="str">
        <f>IF('Model output'!S147="","",'Model output'!S147)</f>
        <v>Focally present, extending into fibroadipose tissue</v>
      </c>
      <c r="Y148" t="str">
        <f>IF(OR('Model output'!S147="",ISNUMBER(SEARCH("Absent",'Model output'!S147)),ISNUMBER(SEARCH("Not identified",'Model output'!S147)),AND(ISNUMBER(SEARCH("No",'Model output'!S147)),NOT(ISNUMBER(SEARCH("carcinoma",'Model output'!S147)))),ISNUMBER(SEARCH("confined to the thyroid",'Model output'!S147)),ISNUMBER(SEARCH("negative",'Model output'!S147))),"negative",IF(Z148="positive","gETE", "positive"))</f>
        <v>positive</v>
      </c>
      <c r="Z148" t="str">
        <f>IF(OR('Model output'!S147="",ISNUMBER(SEARCH("Absent",'Model output'!S147)),ISNUMBER(SEARCH("Not identified",'Model output'!S147)),ISNUMBER(SEARCH("No",'Model output'!S147)),ISNUMBER(SEARCH("Minimal",'Model output'!S147)),ISNUMBER(SEARCH("negative",'Model output'!S147))),"negative",IF(OR(ISNUMBER(SEARCH("extensive",X148)),ISNUMBER(SEARCH("skeletal muscle",X148)),ISNUMBER(SEARCH("larynx",X148)),ISNUMBER(SEARCH("trachea",X148)),ISNUMBER(SEARCH("esophagus",X148)),ISNUMBER(SEARCH("recurrent laryngeal nerve",X148))),"positive","negative"))</f>
        <v>negative</v>
      </c>
      <c r="AA148" t="str">
        <f>IF('Model output'!T147="","",IF('Model output'!T147="Not mentioned", "No", "Yes"))</f>
        <v/>
      </c>
      <c r="AB148" t="str">
        <f>IF(AA148&lt;&gt;"Yes","",IF(OR('Model output'!U147="",ISNUMBER(SEARCH("Not identified",'Model output'!U147))),"",'Model output'!U147))</f>
        <v/>
      </c>
      <c r="AC148" s="1" t="str">
        <f>IF(OR('Model output'!V147="", 'Model output'!V147="No", AND(ISERROR(SEARCH("Positive",'Model output'!V147)), ISNUMBER(SEARCH("Negative",'Model output'!V147))), AND(ISNUMBER(SEARCH("Uninvolved",'Model output'!V147)),NOT(ISNUMBER(SEARCH("margins involved",'Model output'!V147)))), ISNUMBER(SEARCH("not involved",'Model output'!V147)), ISNUMBER(SEARCH("None",'Model output'!V147)), ISNUMBER(SEARCH("Free",'Model output'!V147)), ISNUMBER(SEARCH("1 mm",'Model output'!V147)), ISNUMBER(SEARCH("0.1 CM",'Model output'!V147)), ISNUMBER(SEARCH("less than 0.2 mm",'Model output'!V147)), ISNUMBER(SEARCH("less than 0.5 mm",'Model output'!V147)), ISNUMBER(SEARCH("less than 1.0 mm",'Model output'!V147)), ISNUMBER(SEARCH("noted very close",'Model output'!V147)), ISNUMBER(SEARCH("abut",'Model output'!V147)), ISNUMBER(SEARCH("not mentioned",'Model output'!V147)), ISNUMBER(SEARCH("Cannot be assessed",'Model output'!V147)), ISNUMBER(SEARCH("Lymphocyte invasion - present",'Model output'!V147)), ISNUMBER(SEARCH("capsule",'Model output'!V147))), "negative", "positive")</f>
        <v>negative</v>
      </c>
      <c r="AE148" s="28" t="str" cm="1">
        <f t="array" aca="1" ref="AE148" ca="1">IF(OR(AC148="positive",Z148="positive",AND(OR(ISNUMBER(SEARCH("Follicular carcinoma",N148)),ISNUMBER(SEARCH("Follicular thyroid carcinoma",N148))),V148="extensive"),AND(AND(ISNUMBER(J148),J148&gt;0),AND(ISNUMBER(M148),M148&gt;3)),OR(H148="positive",AH148=1)),"high",IF(OR(ISNUMBER(SEARCH("lateral",G148,1)),ISNUMBER(SEARCH("positive",Y148,1)),ISNUMBER(SEARCH("tall",O148,1)),ISNUMBER(SEARCH("hobnail",O148,1)),ISNUMBER(SEARCH("cribriform",O148,1)),ISNUMBER(SEARCH("diffuse",O148,1)),ISNUMBER(SEARCH("columnar",O148,1)),ISNUMBER(SEARCH("solid",O148,1)),ISNUMBER(SEARCH("tall",N148,1)),ISNUMBER(SEARCH("hobnail",N148,1)),ISNUMBER(SEARCH("cribriform",N148,1)),ISNUMBER(SEARCH("diffuse",N148,1)),ISNUMBER(SEARCH("columnar",N148,1)),ISNUMBER(SEARCH("solid",N148,1)),AND(ISNUMBER(SEARCH("papillary",N148,1)),S148="positive"),AND(AND(ISNUMBER(J148),J148&gt;=5),M148=""),AND(AND(ISNUMBER(J148),J148&gt;=5),AND(ISNUMBER(M148),M148&gt;=1)),AND(ISNUMBER(SERACH("papillary",N148)),OR(Y148="positive",Z148="positive"), ISNUMBER(SEARCH("BRAF",AB148)))),"intermediate","low"))</f>
        <v>intermediate</v>
      </c>
      <c r="AF148" s="29" t="str">
        <f t="shared" si="26"/>
        <v>3a</v>
      </c>
      <c r="AG148" s="29" t="str">
        <f t="shared" si="27"/>
        <v>1a</v>
      </c>
      <c r="AH148" s="29" t="str">
        <f t="shared" si="30"/>
        <v>0</v>
      </c>
      <c r="AI148" s="35" t="str">
        <f t="shared" si="31"/>
        <v>I</v>
      </c>
      <c r="AJ148" s="32" t="s">
        <v>714</v>
      </c>
      <c r="AK148" s="34" t="s">
        <v>937</v>
      </c>
      <c r="AL148" s="34" t="s">
        <v>617</v>
      </c>
      <c r="AM148" s="34" t="s">
        <v>936</v>
      </c>
      <c r="AN148" s="34" t="s">
        <v>66</v>
      </c>
      <c r="AO148" s="32">
        <f t="shared" ca="1" si="32"/>
        <v>1</v>
      </c>
      <c r="AP148" s="34">
        <f t="shared" si="33"/>
        <v>1</v>
      </c>
      <c r="AQ148" s="34">
        <f t="shared" si="34"/>
        <v>1</v>
      </c>
      <c r="AR148" s="34">
        <f t="shared" si="35"/>
        <v>1</v>
      </c>
      <c r="AS148" s="35">
        <f t="shared" si="36"/>
        <v>1</v>
      </c>
    </row>
    <row r="149" spans="1:45">
      <c r="A149" t="str">
        <f>'Model output'!A148</f>
        <v>TCGA-EL-A4KG</v>
      </c>
      <c r="B149" s="26">
        <v>35</v>
      </c>
      <c r="C149" s="1" t="str">
        <f>IF(OR(ISNUMBER(SEARCH("0",'Model output'!D148)), ISNUMBER(SEARCH("1",'Model output'!D148)), ISNUMBER(SEARCH("1a",'Model output'!D148)), ISNUMBER(SEARCH("1b",'Model output'!D148)), ISNUMBER(SEARCH("2",'Model output'!D148)), ISNUMBER(SEARCH("3",'Model output'!D148)), ISNUMBER(SEARCH("4a",'Model output'!D148)), ISNUMBER(SEARCH("4b",'Model output'!D148))), IF(ISNUMBER(SEARCH("pT",'Model output'!D148)),IF(OR(ISNUMBER(SEARCH("a",'Model output'!D148)),ISNUMBER(SEARCH("b",'Model output'!D148))),MID(SUBSTITUTE('Model output'!D148," ",""),SEARCH("pT",'Model output'!D148)+2,2),MID(SUBSTITUTE('Model output'!D148," ",""),SEARCH("pT",'Model output'!D148)+2,1)),IF(ISNUMBER(SEARCH("T",'Model output'!D148)),IF(OR(ISNUMBER(SEARCH("a",'Model output'!D148)),ISNUMBER(SEARCH("b",'Model output'!D148))),MID(SUBSTITUTE('Model output'!D148," ",""),SEARCH("T",'Model output'!D148)+1,2),MID(SUBSTITUTE('Model output'!D148," ",""),SEARCH("T",'Model output'!D148)+1,1)),SUBSTITUTE('Model output'!D148," ",""))),"")</f>
        <v>2</v>
      </c>
      <c r="D149" s="1" t="str">
        <f>IF(ISNUMBER(SEARCH("lymph node",'Model output'!E148)),"1", IF(AND('Model output'!E148&lt;&gt;"",ISNUMBER('Model output'!E148),'Model output'!E148&gt;0),"1",IF(OR(ISNUMBER(SEARCH("0",'Model output'!E148)), ISNUMBER(SEARCH("1",'Model output'!E148)), ISNUMBER(SEARCH("1a",'Model output'!E148)), ISNUMBER(SEARCH("1b",'Model output'!E148)), ISNUMBER(SEARCH("X",'Model output'!E148))), IF(ISNUMBER(SEARCH("pN",'Model output'!E148)),IF(OR(ISNUMBER(SEARCH("a",'Model output'!E148)),ISNUMBER(SEARCH("b",'Model output'!E148))),MID(SUBSTITUTE('Model output'!E148," ",""),SEARCH("pN",'Model output'!E148)+2,2),MID(SUBSTITUTE('Model output'!E148," ",""),SEARCH("pN",'Model output'!E148)+2,1)),IF(ISNUMBER(SEARCH("N",'Model output'!E148)),IF(OR(ISNUMBER(SEARCH("a",'Model output'!E148)),ISNUMBER(SEARCH("b",'Model output'!E148))),MID(SUBSTITUTE('Model output'!E148," ",""),SEARCH("N",'Model output'!E148)+1,2),MID(SUBSTITUTE('Model output'!E148," ",""),SEARCH("N",'Model output'!E148)+1,1)),SUBSTITUTE('Model output'!E148," ",""))),"")))</f>
        <v>X</v>
      </c>
      <c r="E149" s="1" t="str">
        <f>IF(OR(ISNUMBER(SEARCH("Not applicable",'Model output'!F148)), ISNUMBER(SEARCH("N/A",'Model output'!F148))),"0",IF(OR(ISNUMBER(SEARCH("0",'Model output'!F148)), ISNUMBER(SEARCH("1",'Model output'!F148)), ISNUMBER(SEARCH("X",'Model output'!F148))), IF(ISNUMBER(SEARCH("pM",'Model output'!F148)),MID(SUBSTITUTE('Model output'!F148," ",""),SEARCH("pM",'Model output'!F148)+2,1),IF(ISNUMBER(SEARCH("M",'Model output'!F148)),MID(SUBSTITUTE('Model output'!F148," ",""),SEARCH("M",'Model output'!F148)+1,1),SUBSTITUTE('Model output'!F148," ",""))),""))</f>
        <v>X</v>
      </c>
      <c r="F149" t="str">
        <f t="shared" si="28"/>
        <v>negative</v>
      </c>
      <c r="G149" t="str">
        <f>IF(OR('Model output'!G148="",AND(ISNUMBER('Model output'!J148),'Model output'!J148&lt;1)),"",IF(OR(ISNUMBER(SEARCH("lateral",'Model output'!G148)),ISNUMBER(SEARCH("cervical",'Model output'!G148)),ISNUMBER(SEARCH("jugular",'Model output'!G148)),ISNUMBER(SEARCH("left neck",'Model output'!G148)),ISNUMBER(SEARCH("left anterior neck",'Model output'!G148)),ISNUMBER(SEARCH("left posterior neck",'Model output'!G148)),ISNUMBER(SEARCH("right neck",'Model output'!G148)),ISNUMBER(SEARCH("right anterior neck",'Model output'!G148)),ISNUMBER(SEARCH("right posterior neck",'Model output'!G148)),AND(ISNUMBER(SEARCH("level",'Model output'!G148)),OR(,ISNUMBER(SEARCH("II",'Model output'!G148)),ISNUMBER(SEARCH("two",'Model output'!G148)),AND(ISNUMBER(SEARCH("2",'Model output'!G148)),NOT(ISNUMBER(SEARCH("1 of 2",'Model output'!G148)))),ISNUMBER(SEARCH("III",'Model output'!G148)),AND(ISNUMBER(SEARCH("three",'Model output'!G148)),NOT(ISNUMBER(SEARCH("#3 (three)",'Model output'!G148)))),AND(ISNUMBER(SEARCH("3",'Model output'!G148)),NOT(ISNUMBER(SEARCH("#3 (three)",'Model output'!G148)))),ISNUMBER(SEARCH("IV",'Model output'!G148)),ISNUMBER(SEARCH("four",'Model output'!G148)),ISNUMBER(SEARCH("4",'Model output'!G148)),ISNUMBER(SEARCH("V ",'Model output'!G148)),ISNUMBER(SEARCH("five",'Model output'!G148)),ISNUMBER(SEARCH("5",'Model output'!G148))))), "lateral", "central"))</f>
        <v/>
      </c>
      <c r="H149" t="str">
        <f>IF('Model output'!H148="","negative",IF(OR(ISNUMBER(SEARCH("lymph node",'Model output'!H148)),ISNUMBER(SEARCH("gland",'Model output'!H148)),ISNUMBER(SEARCH("lobe",'Model output'!H148)),ISNUMBER(SEARCH("isthmus",'Model output'!H148)),ISNUMBER(SEARCH("mediastinum",'Model output'!H148)),ISNUMBER(SEARCH("Not mentioned",'Model output'!H148)), ISNUMBER(SEARCH("Not applicable",'Model output'!H148)), ISNUMBER(SEARCH("paratracheal",'Model output'!H148)),ISNUMBER(SEARCH("fibroadipose tissue",'Model output'!H148)),ISNUMBER(SEARCH("thyroid node",'Model output'!H148)),ISNUMBER(SEARCH("skeletal muscle",'Model output'!H148)),ISNUMBER(SEARCH("right",'Model output'!H148)),ISNUMBER(SEARCH("left",'Model output'!H148)),ISNUMBER(SEARCH("Not specified",'Model output'!H148)),ISNUMBER(SEARCH("N/A",'Model output'!H148))),"negative","positive"))</f>
        <v>negative</v>
      </c>
      <c r="I149">
        <f>IF(OR('Model output'!I148="",'Model output'!I148="Not answered",'Model output'!I148="Not mentioned"),"",IF(ISNUMBER('Model output'!I148),'Model output'!I148,1))</f>
        <v>1</v>
      </c>
      <c r="J149">
        <f>IF(OR('Model output'!J148="",'Model output'!J148="Not answered",'Model output'!J148="Not mentioned"),"",IF(AND(ISNUMBER('Model output'!J148),'Model output'!J148&lt;=I149),'Model output'!J148,IF(AND(ISNUMBER('Model output'!J148), 'Model output'!J148&gt;=DATE(2024,1,1)), MIN(DAY('Model output'!J148), MONTH('Model output'!J148), YEAR('Model output'!J148)), IF(ISNUMBER(SEARCH("0/",'Model output'!J148)),0,IF(ISNUMBER(SEARCH("/",'Model output'!J148)), VALUE(LEFT('Model output'!J148, SEARCH("/",'Model output'!J148)-1)),1)))))</f>
        <v>0</v>
      </c>
      <c r="K149" t="str" cm="1">
        <f t="array" ref="K149">IF(COUNT(FIND({0,1,2,3,4,5,6,7,8,9},'Model output'!K148))&gt;0,'Model output'!K148,"")</f>
        <v/>
      </c>
      <c r="L149" s="8" t="str">
        <f t="shared" si="25"/>
        <v/>
      </c>
      <c r="M149" t="str" cm="1">
        <f t="array" ref="M149">IF(L149="","",IF(ISNUMBER(SEARCH("cm",L149)),MAX(VALUE(SUBSTITUTE(_xlfn.FILTERXML("&lt;t&gt;&lt;s&gt;"&amp;SUBSTITUTE(L149,",","&lt;/s&gt;&lt;s&gt;")&amp;"&lt;/s&gt;&lt;/t&gt;","//s"),"cm",""))),MAX(VALUE(SUBSTITUTE(_xlfn.FILTERXML("&lt;t&gt;&lt;s&gt;"&amp;SUBSTITUTE(L149,",","&lt;/s&gt;&lt;s&gt;")&amp;"&lt;/s&gt;&lt;/t&gt;","//s"),"mm","")))/10))</f>
        <v/>
      </c>
      <c r="N149" t="str">
        <f>IF('Model output'!L148="","",'Model output'!L148)</f>
        <v>Papillary</v>
      </c>
      <c r="O149" t="str">
        <f>IF('Model output'!M148="","",'Model output'!M148)</f>
        <v/>
      </c>
      <c r="P149" t="str">
        <f>IF('Model output'!N148="","",'Model output'!N148)</f>
        <v>2 cm</v>
      </c>
      <c r="Q149" t="str">
        <f t="shared" si="29"/>
        <v>2cm</v>
      </c>
      <c r="R149" cm="1">
        <f t="array" ref="R149">IF(Q149="","",IF(ISNUMBER(SEARCH("cm",Q149)),MAX(VALUE(SUBSTITUTE(_xlfn.FILTERXML("&lt;t&gt;&lt;s&gt;"&amp;SUBSTITUTE(Q149,",","&lt;/s&gt;&lt;s&gt;")&amp;"&lt;/s&gt;&lt;/t&gt;","//s"),"cm",""))),MAX(VALUE(SUBSTITUTE(_xlfn.FILTERXML("&lt;t&gt;&lt;s&gt;"&amp;SUBSTITUTE(Q149,",","&lt;/s&gt;&lt;s&gt;")&amp;"&lt;/s&gt;&lt;/t&gt;","//s"),"mm","")))/10))</f>
        <v>2</v>
      </c>
      <c r="S149" t="str">
        <f>IF(OR('Model output'!P148="",ISNUMBER(SEARCH("Not identified", 'Model output'!P148)),ISNUMBER(SEARCH("Absent",'Model output'!P148)),AND(ISNUMBER(SEARCH("No",'Model output'!P148)),NOT(ISNUMBER(SEARCH("diagnostic",'Model output'!P148)))),ISNUMBER(SEARCH("Negative",'Model output'!P148))),"negative","positive")</f>
        <v>negative</v>
      </c>
      <c r="T149">
        <f>IF('Model output'!O148="","",'Model output'!O148)</f>
        <v>1</v>
      </c>
      <c r="U149" t="str">
        <f>IF('Model output'!Q148&lt;&gt;"",'Model output'!Q148,IF('Classification result'!S149="positive",IF(ISNUMBER(SEARCH("single",'Model output'!P148)),1,IF(OR(ISNUMBER(SEARCH("&lt;4",'Model output'!P148)),ISNUMBER(SEARCH("&lt; 4",'Model output'!P148)),ISNUMBER(SEARCH("less than 4",'Model output'!P148))),"&lt;4",IF(OR(ISNUMBER(SEARCH("&gt;4",'Model output'!P148)),ISNUMBER(SEARCH("&gt; 4",'Model output'!P148)),ISNUMBER(SEARCH("4 or more",'Model output'!P148))),"&gt;4",""))), ""))</f>
        <v/>
      </c>
      <c r="V149" t="str">
        <f>IF(S149="negative","",IF(OR(ISNUMBER(SEARCH("Focal",'Model output'!P148)),'Classification result'!U149&lt;4,ISNUMBER(SEARCH("Focal",'Classification result'!U149)),ISNUMBER(SEARCH("&lt;4",'Classification result'!U149)),ISNUMBER(SEARCH("&lt; 4",'Classification result'!U149))),"minimal", IF(OR(ISNUMBER(SEARCH("Extensive",'Model output'!P148)),ISNUMBER(SEARCH("Extensive",'Classification result'!U149)),ISNUMBER(SEARCH("&gt;4",'Classification result'!U149)),ISNUMBER(SEARCH("&gt; 4",'Classification result'!U149)),ISNUMBER(SEARCH("4 or more",'Classification result'!U149))),"extensive","")))</f>
        <v/>
      </c>
      <c r="W149" t="str">
        <f>IF(OR('Model output'!R148="",ISNUMBER(SEARCH("Not identified", 'Model output'!R148)),ISNUMBER(SEARCH("Absent",'Model output'!R148)),ISNUMBER(SEARCH("No",'Model output'!R148)),ISNUMBER(SEARCH("Negative",'Model output'!R148)),ISNUMBER(SEARCH("None seen",'Model output'!R148)),ISNUMBER(SEARCH("Free",'Model output'!R148)),ISNUMBER(SEARCH("Cannot be assessed",'Model output'!R148))),"negative","positive")</f>
        <v>negative</v>
      </c>
      <c r="X149" s="15" t="str">
        <f>IF('Model output'!S148="","",'Model output'!S148)</f>
        <v>Present, extending into fibroadipose tissue</v>
      </c>
      <c r="Y149" t="str">
        <f>IF(OR('Model output'!S148="",ISNUMBER(SEARCH("Absent",'Model output'!S148)),ISNUMBER(SEARCH("Not identified",'Model output'!S148)),AND(ISNUMBER(SEARCH("No",'Model output'!S148)),NOT(ISNUMBER(SEARCH("carcinoma",'Model output'!S148)))),ISNUMBER(SEARCH("confined to the thyroid",'Model output'!S148)),ISNUMBER(SEARCH("negative",'Model output'!S148))),"negative",IF(Z149="positive","gETE", "positive"))</f>
        <v>positive</v>
      </c>
      <c r="Z149" t="str">
        <f>IF(OR('Model output'!S148="",ISNUMBER(SEARCH("Absent",'Model output'!S148)),ISNUMBER(SEARCH("Not identified",'Model output'!S148)),ISNUMBER(SEARCH("No",'Model output'!S148)),ISNUMBER(SEARCH("Minimal",'Model output'!S148)),ISNUMBER(SEARCH("negative",'Model output'!S148))),"negative",IF(OR(ISNUMBER(SEARCH("extensive",X149)),ISNUMBER(SEARCH("skeletal muscle",X149)),ISNUMBER(SEARCH("larynx",X149)),ISNUMBER(SEARCH("trachea",X149)),ISNUMBER(SEARCH("esophagus",X149)),ISNUMBER(SEARCH("recurrent laryngeal nerve",X149))),"positive","negative"))</f>
        <v>negative</v>
      </c>
      <c r="AA149" t="str">
        <f>IF('Model output'!T148="","",IF('Model output'!T148="Not mentioned", "No", "Yes"))</f>
        <v/>
      </c>
      <c r="AB149" t="str">
        <f>IF(AA149&lt;&gt;"Yes","",IF(OR('Model output'!U148="",ISNUMBER(SEARCH("Not identified",'Model output'!U148))),"",'Model output'!U148))</f>
        <v/>
      </c>
      <c r="AC149" s="1" t="str">
        <f>IF(OR('Model output'!V148="", 'Model output'!V148="No", AND(ISERROR(SEARCH("Positive",'Model output'!V148)), ISNUMBER(SEARCH("Negative",'Model output'!V148))), AND(ISNUMBER(SEARCH("Uninvolved",'Model output'!V148)),NOT(ISNUMBER(SEARCH("margins involved",'Model output'!V148)))), ISNUMBER(SEARCH("not involved",'Model output'!V148)), ISNUMBER(SEARCH("None",'Model output'!V148)), ISNUMBER(SEARCH("Free",'Model output'!V148)), ISNUMBER(SEARCH("1 mm",'Model output'!V148)), ISNUMBER(SEARCH("0.1 CM",'Model output'!V148)), ISNUMBER(SEARCH("less than 0.2 mm",'Model output'!V148)), ISNUMBER(SEARCH("less than 0.5 mm",'Model output'!V148)), ISNUMBER(SEARCH("less than 1.0 mm",'Model output'!V148)), ISNUMBER(SEARCH("noted very close",'Model output'!V148)), ISNUMBER(SEARCH("abut",'Model output'!V148)), ISNUMBER(SEARCH("not mentioned",'Model output'!V148)), ISNUMBER(SEARCH("Cannot be assessed",'Model output'!V148)), ISNUMBER(SEARCH("Lymphocyte invasion - present",'Model output'!V148)), ISNUMBER(SEARCH("capsule",'Model output'!V148))), "negative", "positive")</f>
        <v>negative</v>
      </c>
      <c r="AE149" s="28" t="str" cm="1">
        <f t="array" aca="1" ref="AE149" ca="1">IF(OR(AC149="positive",Z149="positive",AND(OR(ISNUMBER(SEARCH("Follicular carcinoma",N149)),ISNUMBER(SEARCH("Follicular thyroid carcinoma",N149))),V149="extensive"),AND(AND(ISNUMBER(J149),J149&gt;0),AND(ISNUMBER(M149),M149&gt;3)),OR(H149="positive",AH149=1)),"high",IF(OR(ISNUMBER(SEARCH("lateral",G149,1)),ISNUMBER(SEARCH("positive",Y149,1)),ISNUMBER(SEARCH("tall",O149,1)),ISNUMBER(SEARCH("hobnail",O149,1)),ISNUMBER(SEARCH("cribriform",O149,1)),ISNUMBER(SEARCH("diffuse",O149,1)),ISNUMBER(SEARCH("columnar",O149,1)),ISNUMBER(SEARCH("solid",O149,1)),ISNUMBER(SEARCH("tall",N149,1)),ISNUMBER(SEARCH("hobnail",N149,1)),ISNUMBER(SEARCH("cribriform",N149,1)),ISNUMBER(SEARCH("diffuse",N149,1)),ISNUMBER(SEARCH("columnar",N149,1)),ISNUMBER(SEARCH("solid",N149,1)),AND(ISNUMBER(SEARCH("papillary",N149,1)),S149="positive"),AND(AND(ISNUMBER(J149),J149&gt;=5),M149=""),AND(AND(ISNUMBER(J149),J149&gt;=5),AND(ISNUMBER(M149),M149&gt;=1)),AND(ISNUMBER(SERACH("papillary",N149)),OR(Y149="positive",Z149="positive"), ISNUMBER(SEARCH("BRAF",AB149)))),"intermediate","low"))</f>
        <v>intermediate</v>
      </c>
      <c r="AF149" s="29" t="str">
        <f t="shared" si="26"/>
        <v>1b</v>
      </c>
      <c r="AG149" s="29" t="str">
        <f t="shared" si="27"/>
        <v>0</v>
      </c>
      <c r="AH149" s="29" t="str">
        <f t="shared" si="30"/>
        <v>0</v>
      </c>
      <c r="AI149" s="35" t="str">
        <f t="shared" si="31"/>
        <v>I</v>
      </c>
      <c r="AJ149" s="32" t="s">
        <v>714</v>
      </c>
      <c r="AK149" s="34" t="s">
        <v>932</v>
      </c>
      <c r="AL149" s="34" t="s">
        <v>933</v>
      </c>
      <c r="AM149" s="34" t="s">
        <v>936</v>
      </c>
      <c r="AN149" s="34" t="s">
        <v>66</v>
      </c>
      <c r="AO149" s="32">
        <f t="shared" ca="1" si="32"/>
        <v>1</v>
      </c>
      <c r="AP149" s="34">
        <f t="shared" si="33"/>
        <v>1</v>
      </c>
      <c r="AQ149" s="34">
        <f t="shared" si="34"/>
        <v>1</v>
      </c>
      <c r="AR149" s="34">
        <f t="shared" si="35"/>
        <v>1</v>
      </c>
      <c r="AS149" s="35">
        <f t="shared" si="36"/>
        <v>1</v>
      </c>
    </row>
    <row r="150" spans="1:45">
      <c r="A150" t="str">
        <f>'Model output'!A149</f>
        <v>TCGA-EL-A4KH</v>
      </c>
      <c r="B150" s="26">
        <v>36</v>
      </c>
      <c r="C150" s="1" t="str">
        <f>IF(OR(ISNUMBER(SEARCH("0",'Model output'!D149)), ISNUMBER(SEARCH("1",'Model output'!D149)), ISNUMBER(SEARCH("1a",'Model output'!D149)), ISNUMBER(SEARCH("1b",'Model output'!D149)), ISNUMBER(SEARCH("2",'Model output'!D149)), ISNUMBER(SEARCH("3",'Model output'!D149)), ISNUMBER(SEARCH("4a",'Model output'!D149)), ISNUMBER(SEARCH("4b",'Model output'!D149))), IF(ISNUMBER(SEARCH("pT",'Model output'!D149)),IF(OR(ISNUMBER(SEARCH("a",'Model output'!D149)),ISNUMBER(SEARCH("b",'Model output'!D149))),MID(SUBSTITUTE('Model output'!D149," ",""),SEARCH("pT",'Model output'!D149)+2,2),MID(SUBSTITUTE('Model output'!D149," ",""),SEARCH("pT",'Model output'!D149)+2,1)),IF(ISNUMBER(SEARCH("T",'Model output'!D149)),IF(OR(ISNUMBER(SEARCH("a",'Model output'!D149)),ISNUMBER(SEARCH("b",'Model output'!D149))),MID(SUBSTITUTE('Model output'!D149," ",""),SEARCH("T",'Model output'!D149)+1,2),MID(SUBSTITUTE('Model output'!D149," ",""),SEARCH("T",'Model output'!D149)+1,1)),SUBSTITUTE('Model output'!D149," ",""))),"")</f>
        <v>1</v>
      </c>
      <c r="D150" s="1" t="str">
        <f>IF(ISNUMBER(SEARCH("lymph node",'Model output'!E149)),"1", IF(AND('Model output'!E149&lt;&gt;"",ISNUMBER('Model output'!E149),'Model output'!E149&gt;0),"1",IF(OR(ISNUMBER(SEARCH("0",'Model output'!E149)), ISNUMBER(SEARCH("1",'Model output'!E149)), ISNUMBER(SEARCH("1a",'Model output'!E149)), ISNUMBER(SEARCH("1b",'Model output'!E149)), ISNUMBER(SEARCH("X",'Model output'!E149))), IF(ISNUMBER(SEARCH("pN",'Model output'!E149)),IF(OR(ISNUMBER(SEARCH("a",'Model output'!E149)),ISNUMBER(SEARCH("b",'Model output'!E149))),MID(SUBSTITUTE('Model output'!E149," ",""),SEARCH("pN",'Model output'!E149)+2,2),MID(SUBSTITUTE('Model output'!E149," ",""),SEARCH("pN",'Model output'!E149)+2,1)),IF(ISNUMBER(SEARCH("N",'Model output'!E149)),IF(OR(ISNUMBER(SEARCH("a",'Model output'!E149)),ISNUMBER(SEARCH("b",'Model output'!E149))),MID(SUBSTITUTE('Model output'!E149," ",""),SEARCH("N",'Model output'!E149)+1,2),MID(SUBSTITUTE('Model output'!E149," ",""),SEARCH("N",'Model output'!E149)+1,1)),SUBSTITUTE('Model output'!E149," ",""))),"")))</f>
        <v>X</v>
      </c>
      <c r="E150" s="1" t="str">
        <f>IF(OR(ISNUMBER(SEARCH("Not applicable",'Model output'!F149)), ISNUMBER(SEARCH("N/A",'Model output'!F149))),"0",IF(OR(ISNUMBER(SEARCH("0",'Model output'!F149)), ISNUMBER(SEARCH("1",'Model output'!F149)), ISNUMBER(SEARCH("X",'Model output'!F149))), IF(ISNUMBER(SEARCH("pM",'Model output'!F149)),MID(SUBSTITUTE('Model output'!F149," ",""),SEARCH("pM",'Model output'!F149)+2,1),IF(ISNUMBER(SEARCH("M",'Model output'!F149)),MID(SUBSTITUTE('Model output'!F149," ",""),SEARCH("M",'Model output'!F149)+1,1),SUBSTITUTE('Model output'!F149," ",""))),""))</f>
        <v>0</v>
      </c>
      <c r="F150" t="str">
        <f t="shared" si="28"/>
        <v>negative</v>
      </c>
      <c r="G150" t="str">
        <f>IF(OR('Model output'!G149="",AND(ISNUMBER('Model output'!J149),'Model output'!J149&lt;1)),"",IF(OR(ISNUMBER(SEARCH("lateral",'Model output'!G149)),ISNUMBER(SEARCH("cervical",'Model output'!G149)),ISNUMBER(SEARCH("jugular",'Model output'!G149)),ISNUMBER(SEARCH("left neck",'Model output'!G149)),ISNUMBER(SEARCH("left anterior neck",'Model output'!G149)),ISNUMBER(SEARCH("left posterior neck",'Model output'!G149)),ISNUMBER(SEARCH("right neck",'Model output'!G149)),ISNUMBER(SEARCH("right anterior neck",'Model output'!G149)),ISNUMBER(SEARCH("right posterior neck",'Model output'!G149)),AND(ISNUMBER(SEARCH("level",'Model output'!G149)),OR(,ISNUMBER(SEARCH("II",'Model output'!G149)),ISNUMBER(SEARCH("two",'Model output'!G149)),AND(ISNUMBER(SEARCH("2",'Model output'!G149)),NOT(ISNUMBER(SEARCH("1 of 2",'Model output'!G149)))),ISNUMBER(SEARCH("III",'Model output'!G149)),AND(ISNUMBER(SEARCH("three",'Model output'!G149)),NOT(ISNUMBER(SEARCH("#3 (three)",'Model output'!G149)))),AND(ISNUMBER(SEARCH("3",'Model output'!G149)),NOT(ISNUMBER(SEARCH("#3 (three)",'Model output'!G149)))),ISNUMBER(SEARCH("IV",'Model output'!G149)),ISNUMBER(SEARCH("four",'Model output'!G149)),ISNUMBER(SEARCH("4",'Model output'!G149)),ISNUMBER(SEARCH("V ",'Model output'!G149)),ISNUMBER(SEARCH("five",'Model output'!G149)),ISNUMBER(SEARCH("5",'Model output'!G149))))), "lateral", "central"))</f>
        <v/>
      </c>
      <c r="H150" t="str">
        <f>IF('Model output'!H149="","negative",IF(OR(ISNUMBER(SEARCH("lymph node",'Model output'!H149)),ISNUMBER(SEARCH("gland",'Model output'!H149)),ISNUMBER(SEARCH("lobe",'Model output'!H149)),ISNUMBER(SEARCH("isthmus",'Model output'!H149)),ISNUMBER(SEARCH("mediastinum",'Model output'!H149)),ISNUMBER(SEARCH("Not mentioned",'Model output'!H149)), ISNUMBER(SEARCH("Not applicable",'Model output'!H149)), ISNUMBER(SEARCH("paratracheal",'Model output'!H149)),ISNUMBER(SEARCH("fibroadipose tissue",'Model output'!H149)),ISNUMBER(SEARCH("thyroid node",'Model output'!H149)),ISNUMBER(SEARCH("skeletal muscle",'Model output'!H149)),ISNUMBER(SEARCH("right",'Model output'!H149)),ISNUMBER(SEARCH("left",'Model output'!H149)),ISNUMBER(SEARCH("Not specified",'Model output'!H149)),ISNUMBER(SEARCH("N/A",'Model output'!H149))),"negative","positive"))</f>
        <v>negative</v>
      </c>
      <c r="I150">
        <f>IF(OR('Model output'!I149="",'Model output'!I149="Not answered",'Model output'!I149="Not mentioned"),"",IF(ISNUMBER('Model output'!I149),'Model output'!I149,1))</f>
        <v>0</v>
      </c>
      <c r="J150">
        <f>IF(OR('Model output'!J149="",'Model output'!J149="Not answered",'Model output'!J149="Not mentioned"),"",IF(AND(ISNUMBER('Model output'!J149),'Model output'!J149&lt;=I150),'Model output'!J149,IF(AND(ISNUMBER('Model output'!J149), 'Model output'!J149&gt;=DATE(2024,1,1)), MIN(DAY('Model output'!J149), MONTH('Model output'!J149), YEAR('Model output'!J149)), IF(ISNUMBER(SEARCH("0/",'Model output'!J149)),0,IF(ISNUMBER(SEARCH("/",'Model output'!J149)), VALUE(LEFT('Model output'!J149, SEARCH("/",'Model output'!J149)-1)),1)))))</f>
        <v>0</v>
      </c>
      <c r="K150" t="str" cm="1">
        <f t="array" ref="K150">IF(COUNT(FIND({0,1,2,3,4,5,6,7,8,9},'Model output'!K149))&gt;0,'Model output'!K149,"")</f>
        <v/>
      </c>
      <c r="L150" s="8" t="str">
        <f t="shared" si="25"/>
        <v/>
      </c>
      <c r="M150" t="str" cm="1">
        <f t="array" ref="M150">IF(L150="","",IF(ISNUMBER(SEARCH("cm",L150)),MAX(VALUE(SUBSTITUTE(_xlfn.FILTERXML("&lt;t&gt;&lt;s&gt;"&amp;SUBSTITUTE(L150,",","&lt;/s&gt;&lt;s&gt;")&amp;"&lt;/s&gt;&lt;/t&gt;","//s"),"cm",""))),MAX(VALUE(SUBSTITUTE(_xlfn.FILTERXML("&lt;t&gt;&lt;s&gt;"&amp;SUBSTITUTE(L150,",","&lt;/s&gt;&lt;s&gt;")&amp;"&lt;/s&gt;&lt;/t&gt;","//s"),"mm","")))/10))</f>
        <v/>
      </c>
      <c r="N150" t="str">
        <f>IF('Model output'!L149="","",'Model output'!L149)</f>
        <v>Papillary</v>
      </c>
      <c r="O150" t="str">
        <f>IF('Model output'!M149="","",'Model output'!M149)</f>
        <v>Follicular Variant</v>
      </c>
      <c r="P150" t="str">
        <f>IF('Model output'!N149="","",'Model output'!N149)</f>
        <v>2.1 cm</v>
      </c>
      <c r="Q150" t="str">
        <f t="shared" si="29"/>
        <v>2.1cm</v>
      </c>
      <c r="R150" cm="1">
        <f t="array" ref="R150">IF(Q150="","",IF(ISNUMBER(SEARCH("cm",Q150)),MAX(VALUE(SUBSTITUTE(_xlfn.FILTERXML("&lt;t&gt;&lt;s&gt;"&amp;SUBSTITUTE(Q150,",","&lt;/s&gt;&lt;s&gt;")&amp;"&lt;/s&gt;&lt;/t&gt;","//s"),"cm",""))),MAX(VALUE(SUBSTITUTE(_xlfn.FILTERXML("&lt;t&gt;&lt;s&gt;"&amp;SUBSTITUTE(Q150,",","&lt;/s&gt;&lt;s&gt;")&amp;"&lt;/s&gt;&lt;/t&gt;","//s"),"mm","")))/10))</f>
        <v>2.1</v>
      </c>
      <c r="S150" t="str">
        <f>IF(OR('Model output'!P149="",ISNUMBER(SEARCH("Not identified", 'Model output'!P149)),ISNUMBER(SEARCH("Absent",'Model output'!P149)),AND(ISNUMBER(SEARCH("No",'Model output'!P149)),NOT(ISNUMBER(SEARCH("diagnostic",'Model output'!P149)))),ISNUMBER(SEARCH("Negative",'Model output'!P149))),"negative","positive")</f>
        <v>negative</v>
      </c>
      <c r="T150">
        <f>IF('Model output'!O149="","",'Model output'!O149)</f>
        <v>1</v>
      </c>
      <c r="U150" t="str">
        <f>IF('Model output'!Q149&lt;&gt;"",'Model output'!Q149,IF('Classification result'!S150="positive",IF(ISNUMBER(SEARCH("single",'Model output'!P149)),1,IF(OR(ISNUMBER(SEARCH("&lt;4",'Model output'!P149)),ISNUMBER(SEARCH("&lt; 4",'Model output'!P149)),ISNUMBER(SEARCH("less than 4",'Model output'!P149))),"&lt;4",IF(OR(ISNUMBER(SEARCH("&gt;4",'Model output'!P149)),ISNUMBER(SEARCH("&gt; 4",'Model output'!P149)),ISNUMBER(SEARCH("4 or more",'Model output'!P149))),"&gt;4",""))), ""))</f>
        <v/>
      </c>
      <c r="V150" t="str">
        <f>IF(S150="negative","",IF(OR(ISNUMBER(SEARCH("Focal",'Model output'!P149)),'Classification result'!U150&lt;4,ISNUMBER(SEARCH("Focal",'Classification result'!U150)),ISNUMBER(SEARCH("&lt;4",'Classification result'!U150)),ISNUMBER(SEARCH("&lt; 4",'Classification result'!U150))),"minimal", IF(OR(ISNUMBER(SEARCH("Extensive",'Model output'!P149)),ISNUMBER(SEARCH("Extensive",'Classification result'!U150)),ISNUMBER(SEARCH("&gt;4",'Classification result'!U150)),ISNUMBER(SEARCH("&gt; 4",'Classification result'!U150)),ISNUMBER(SEARCH("4 or more",'Classification result'!U150))),"extensive","")))</f>
        <v/>
      </c>
      <c r="W150" t="str">
        <f>IF(OR('Model output'!R149="",ISNUMBER(SEARCH("Not identified", 'Model output'!R149)),ISNUMBER(SEARCH("Absent",'Model output'!R149)),ISNUMBER(SEARCH("No",'Model output'!R149)),ISNUMBER(SEARCH("Negative",'Model output'!R149)),ISNUMBER(SEARCH("None seen",'Model output'!R149)),ISNUMBER(SEARCH("Free",'Model output'!R149)),ISNUMBER(SEARCH("Cannot be assessed",'Model output'!R149))),"negative","positive")</f>
        <v>negative</v>
      </c>
      <c r="X150" s="15" t="str">
        <f>IF('Model output'!S149="","",'Model output'!S149)</f>
        <v>Absent</v>
      </c>
      <c r="Y150" t="str">
        <f>IF(OR('Model output'!S149="",ISNUMBER(SEARCH("Absent",'Model output'!S149)),ISNUMBER(SEARCH("Not identified",'Model output'!S149)),AND(ISNUMBER(SEARCH("No",'Model output'!S149)),NOT(ISNUMBER(SEARCH("carcinoma",'Model output'!S149)))),ISNUMBER(SEARCH("confined to the thyroid",'Model output'!S149)),ISNUMBER(SEARCH("negative",'Model output'!S149))),"negative",IF(Z150="positive","gETE", "positive"))</f>
        <v>negative</v>
      </c>
      <c r="Z150" t="str">
        <f>IF(OR('Model output'!S149="",ISNUMBER(SEARCH("Absent",'Model output'!S149)),ISNUMBER(SEARCH("Not identified",'Model output'!S149)),ISNUMBER(SEARCH("No",'Model output'!S149)),ISNUMBER(SEARCH("Minimal",'Model output'!S149)),ISNUMBER(SEARCH("negative",'Model output'!S149))),"negative",IF(OR(ISNUMBER(SEARCH("extensive",X150)),ISNUMBER(SEARCH("skeletal muscle",X150)),ISNUMBER(SEARCH("larynx",X150)),ISNUMBER(SEARCH("trachea",X150)),ISNUMBER(SEARCH("esophagus",X150)),ISNUMBER(SEARCH("recurrent laryngeal nerve",X150))),"positive","negative"))</f>
        <v>negative</v>
      </c>
      <c r="AA150" t="str">
        <f>IF('Model output'!T149="","",IF('Model output'!T149="Not mentioned", "No", "Yes"))</f>
        <v/>
      </c>
      <c r="AB150" t="str">
        <f>IF(AA150&lt;&gt;"Yes","",IF(OR('Model output'!U149="",ISNUMBER(SEARCH("Not identified",'Model output'!U149))),"",'Model output'!U149))</f>
        <v/>
      </c>
      <c r="AC150" s="1" t="str">
        <f>IF(OR('Model output'!V149="", 'Model output'!V149="No", AND(ISERROR(SEARCH("Positive",'Model output'!V149)), ISNUMBER(SEARCH("Negative",'Model output'!V149))), AND(ISNUMBER(SEARCH("Uninvolved",'Model output'!V149)),NOT(ISNUMBER(SEARCH("margins involved",'Model output'!V149)))), ISNUMBER(SEARCH("not involved",'Model output'!V149)), ISNUMBER(SEARCH("None",'Model output'!V149)), ISNUMBER(SEARCH("Free",'Model output'!V149)), ISNUMBER(SEARCH("1 mm",'Model output'!V149)), ISNUMBER(SEARCH("0.1 CM",'Model output'!V149)), ISNUMBER(SEARCH("less than 0.2 mm",'Model output'!V149)), ISNUMBER(SEARCH("less than 0.5 mm",'Model output'!V149)), ISNUMBER(SEARCH("less than 1.0 mm",'Model output'!V149)), ISNUMBER(SEARCH("noted very close",'Model output'!V149)), ISNUMBER(SEARCH("abut",'Model output'!V149)), ISNUMBER(SEARCH("not mentioned",'Model output'!V149)), ISNUMBER(SEARCH("Cannot be assessed",'Model output'!V149)), ISNUMBER(SEARCH("Lymphocyte invasion - present",'Model output'!V149)), ISNUMBER(SEARCH("capsule",'Model output'!V149))), "negative", "positive")</f>
        <v>negative</v>
      </c>
      <c r="AE150" s="28" t="str" cm="1">
        <f t="array" aca="1" ref="AE150" ca="1">IF(OR(AC150="positive",Z150="positive",AND(OR(ISNUMBER(SEARCH("Follicular carcinoma",N150)),ISNUMBER(SEARCH("Follicular thyroid carcinoma",N150))),V150="extensive"),AND(AND(ISNUMBER(J150),J150&gt;0),AND(ISNUMBER(M150),M150&gt;3)),OR(H150="positive",AH150=1)),"high",IF(OR(ISNUMBER(SEARCH("lateral",G150,1)),ISNUMBER(SEARCH("positive",Y150,1)),ISNUMBER(SEARCH("tall",O150,1)),ISNUMBER(SEARCH("hobnail",O150,1)),ISNUMBER(SEARCH("cribriform",O150,1)),ISNUMBER(SEARCH("diffuse",O150,1)),ISNUMBER(SEARCH("columnar",O150,1)),ISNUMBER(SEARCH("solid",O150,1)),ISNUMBER(SEARCH("tall",N150,1)),ISNUMBER(SEARCH("hobnail",N150,1)),ISNUMBER(SEARCH("cribriform",N150,1)),ISNUMBER(SEARCH("diffuse",N150,1)),ISNUMBER(SEARCH("columnar",N150,1)),ISNUMBER(SEARCH("solid",N150,1)),AND(ISNUMBER(SEARCH("papillary",N150,1)),S150="positive"),AND(AND(ISNUMBER(J150),J150&gt;=5),M150=""),AND(AND(ISNUMBER(J150),J150&gt;=5),AND(ISNUMBER(M150),M150&gt;=1)),AND(ISNUMBER(SERACH("papillary",N150)),OR(Y150="positive",Z150="positive"), ISNUMBER(SEARCH("BRAF",AB150)))),"intermediate","low"))</f>
        <v>low</v>
      </c>
      <c r="AF150" s="29" t="str">
        <f t="shared" si="26"/>
        <v>2</v>
      </c>
      <c r="AG150" s="29" t="str">
        <f t="shared" si="27"/>
        <v>0</v>
      </c>
      <c r="AH150" s="29" t="str">
        <f t="shared" si="30"/>
        <v>0</v>
      </c>
      <c r="AI150" s="35" t="str">
        <f t="shared" si="31"/>
        <v>I</v>
      </c>
      <c r="AJ150" s="32" t="s">
        <v>713</v>
      </c>
      <c r="AK150" s="34" t="s">
        <v>935</v>
      </c>
      <c r="AL150" s="34" t="s">
        <v>936</v>
      </c>
      <c r="AM150" s="34" t="s">
        <v>936</v>
      </c>
      <c r="AN150" s="34" t="s">
        <v>66</v>
      </c>
      <c r="AO150" s="32">
        <f t="shared" ca="1" si="32"/>
        <v>1</v>
      </c>
      <c r="AP150" s="34">
        <f t="shared" si="33"/>
        <v>1</v>
      </c>
      <c r="AQ150" s="34">
        <f t="shared" si="34"/>
        <v>1</v>
      </c>
      <c r="AR150" s="34">
        <f t="shared" si="35"/>
        <v>1</v>
      </c>
      <c r="AS150" s="35">
        <f t="shared" si="36"/>
        <v>1</v>
      </c>
    </row>
    <row r="151" spans="1:45">
      <c r="A151" t="str">
        <f>'Model output'!A150</f>
        <v>TCGA-EL-A4KI</v>
      </c>
      <c r="B151" s="26">
        <v>63</v>
      </c>
      <c r="C151" s="1" t="str">
        <f>IF(OR(ISNUMBER(SEARCH("0",'Model output'!D150)), ISNUMBER(SEARCH("1",'Model output'!D150)), ISNUMBER(SEARCH("1a",'Model output'!D150)), ISNUMBER(SEARCH("1b",'Model output'!D150)), ISNUMBER(SEARCH("2",'Model output'!D150)), ISNUMBER(SEARCH("3",'Model output'!D150)), ISNUMBER(SEARCH("4a",'Model output'!D150)), ISNUMBER(SEARCH("4b",'Model output'!D150))), IF(ISNUMBER(SEARCH("pT",'Model output'!D150)),IF(OR(ISNUMBER(SEARCH("a",'Model output'!D150)),ISNUMBER(SEARCH("b",'Model output'!D150))),MID(SUBSTITUTE('Model output'!D150," ",""),SEARCH("pT",'Model output'!D150)+2,2),MID(SUBSTITUTE('Model output'!D150," ",""),SEARCH("pT",'Model output'!D150)+2,1)),IF(ISNUMBER(SEARCH("T",'Model output'!D150)),IF(OR(ISNUMBER(SEARCH("a",'Model output'!D150)),ISNUMBER(SEARCH("b",'Model output'!D150))),MID(SUBSTITUTE('Model output'!D150," ",""),SEARCH("T",'Model output'!D150)+1,2),MID(SUBSTITUTE('Model output'!D150," ",""),SEARCH("T",'Model output'!D150)+1,1)),SUBSTITUTE('Model output'!D150," ",""))),"")</f>
        <v>3</v>
      </c>
      <c r="D151" s="1" t="str">
        <f>IF(ISNUMBER(SEARCH("lymph node",'Model output'!E150)),"1", IF(AND('Model output'!E150&lt;&gt;"",ISNUMBER('Model output'!E150),'Model output'!E150&gt;0),"1",IF(OR(ISNUMBER(SEARCH("0",'Model output'!E150)), ISNUMBER(SEARCH("1",'Model output'!E150)), ISNUMBER(SEARCH("1a",'Model output'!E150)), ISNUMBER(SEARCH("1b",'Model output'!E150)), ISNUMBER(SEARCH("X",'Model output'!E150))), IF(ISNUMBER(SEARCH("pN",'Model output'!E150)),IF(OR(ISNUMBER(SEARCH("a",'Model output'!E150)),ISNUMBER(SEARCH("b",'Model output'!E150))),MID(SUBSTITUTE('Model output'!E150," ",""),SEARCH("pN",'Model output'!E150)+2,2),MID(SUBSTITUTE('Model output'!E150," ",""),SEARCH("pN",'Model output'!E150)+2,1)),IF(ISNUMBER(SEARCH("N",'Model output'!E150)),IF(OR(ISNUMBER(SEARCH("a",'Model output'!E150)),ISNUMBER(SEARCH("b",'Model output'!E150))),MID(SUBSTITUTE('Model output'!E150," ",""),SEARCH("N",'Model output'!E150)+1,2),MID(SUBSTITUTE('Model output'!E150," ",""),SEARCH("N",'Model output'!E150)+1,1)),SUBSTITUTE('Model output'!E150," ",""))),"")))</f>
        <v>X</v>
      </c>
      <c r="E151" s="1" t="str">
        <f>IF(OR(ISNUMBER(SEARCH("Not applicable",'Model output'!F150)), ISNUMBER(SEARCH("N/A",'Model output'!F150))),"0",IF(OR(ISNUMBER(SEARCH("0",'Model output'!F150)), ISNUMBER(SEARCH("1",'Model output'!F150)), ISNUMBER(SEARCH("X",'Model output'!F150))), IF(ISNUMBER(SEARCH("pM",'Model output'!F150)),MID(SUBSTITUTE('Model output'!F150," ",""),SEARCH("pM",'Model output'!F150)+2,1),IF(ISNUMBER(SEARCH("M",'Model output'!F150)),MID(SUBSTITUTE('Model output'!F150," ",""),SEARCH("M",'Model output'!F150)+1,1),SUBSTITUTE('Model output'!F150," ",""))),""))</f>
        <v>X</v>
      </c>
      <c r="F151" t="str">
        <f t="shared" si="28"/>
        <v>negative</v>
      </c>
      <c r="G151" t="str">
        <f>IF(OR('Model output'!G150="",AND(ISNUMBER('Model output'!J150),'Model output'!J150&lt;1)),"",IF(OR(ISNUMBER(SEARCH("lateral",'Model output'!G150)),ISNUMBER(SEARCH("cervical",'Model output'!G150)),ISNUMBER(SEARCH("jugular",'Model output'!G150)),ISNUMBER(SEARCH("left neck",'Model output'!G150)),ISNUMBER(SEARCH("left anterior neck",'Model output'!G150)),ISNUMBER(SEARCH("left posterior neck",'Model output'!G150)),ISNUMBER(SEARCH("right neck",'Model output'!G150)),ISNUMBER(SEARCH("right anterior neck",'Model output'!G150)),ISNUMBER(SEARCH("right posterior neck",'Model output'!G150)),AND(ISNUMBER(SEARCH("level",'Model output'!G150)),OR(,ISNUMBER(SEARCH("II",'Model output'!G150)),ISNUMBER(SEARCH("two",'Model output'!G150)),AND(ISNUMBER(SEARCH("2",'Model output'!G150)),NOT(ISNUMBER(SEARCH("1 of 2",'Model output'!G150)))),ISNUMBER(SEARCH("III",'Model output'!G150)),AND(ISNUMBER(SEARCH("three",'Model output'!G150)),NOT(ISNUMBER(SEARCH("#3 (three)",'Model output'!G150)))),AND(ISNUMBER(SEARCH("3",'Model output'!G150)),NOT(ISNUMBER(SEARCH("#3 (three)",'Model output'!G150)))),ISNUMBER(SEARCH("IV",'Model output'!G150)),ISNUMBER(SEARCH("four",'Model output'!G150)),ISNUMBER(SEARCH("4",'Model output'!G150)),ISNUMBER(SEARCH("V ",'Model output'!G150)),ISNUMBER(SEARCH("five",'Model output'!G150)),ISNUMBER(SEARCH("5",'Model output'!G150))))), "lateral", "central"))</f>
        <v/>
      </c>
      <c r="H151" t="str">
        <f>IF('Model output'!H150="","negative",IF(OR(ISNUMBER(SEARCH("lymph node",'Model output'!H150)),ISNUMBER(SEARCH("gland",'Model output'!H150)),ISNUMBER(SEARCH("lobe",'Model output'!H150)),ISNUMBER(SEARCH("isthmus",'Model output'!H150)),ISNUMBER(SEARCH("mediastinum",'Model output'!H150)),ISNUMBER(SEARCH("Not mentioned",'Model output'!H150)), ISNUMBER(SEARCH("Not applicable",'Model output'!H150)), ISNUMBER(SEARCH("paratracheal",'Model output'!H150)),ISNUMBER(SEARCH("fibroadipose tissue",'Model output'!H150)),ISNUMBER(SEARCH("thyroid node",'Model output'!H150)),ISNUMBER(SEARCH("skeletal muscle",'Model output'!H150)),ISNUMBER(SEARCH("right",'Model output'!H150)),ISNUMBER(SEARCH("left",'Model output'!H150)),ISNUMBER(SEARCH("Not specified",'Model output'!H150)),ISNUMBER(SEARCH("N/A",'Model output'!H150))),"negative","positive"))</f>
        <v>negative</v>
      </c>
      <c r="I151">
        <f>IF(OR('Model output'!I150="",'Model output'!I150="Not answered",'Model output'!I150="Not mentioned"),"",IF(ISNUMBER('Model output'!I150),'Model output'!I150,1))</f>
        <v>1</v>
      </c>
      <c r="J151">
        <f>IF(OR('Model output'!J150="",'Model output'!J150="Not answered",'Model output'!J150="Not mentioned"),"",IF(AND(ISNUMBER('Model output'!J150),'Model output'!J150&lt;=I151),'Model output'!J150,IF(AND(ISNUMBER('Model output'!J150), 'Model output'!J150&gt;=DATE(2024,1,1)), MIN(DAY('Model output'!J150), MONTH('Model output'!J150), YEAR('Model output'!J150)), IF(ISNUMBER(SEARCH("0/",'Model output'!J150)),0,IF(ISNUMBER(SEARCH("/",'Model output'!J150)), VALUE(LEFT('Model output'!J150, SEARCH("/",'Model output'!J150)-1)),1)))))</f>
        <v>0</v>
      </c>
      <c r="K151" t="str" cm="1">
        <f t="array" ref="K151">IF(COUNT(FIND({0,1,2,3,4,5,6,7,8,9},'Model output'!K150))&gt;0,'Model output'!K150,"")</f>
        <v/>
      </c>
      <c r="L151" s="8" t="str">
        <f t="shared" si="25"/>
        <v/>
      </c>
      <c r="M151" t="str" cm="1">
        <f t="array" ref="M151">IF(L151="","",IF(ISNUMBER(SEARCH("cm",L151)),MAX(VALUE(SUBSTITUTE(_xlfn.FILTERXML("&lt;t&gt;&lt;s&gt;"&amp;SUBSTITUTE(L151,",","&lt;/s&gt;&lt;s&gt;")&amp;"&lt;/s&gt;&lt;/t&gt;","//s"),"cm",""))),MAX(VALUE(SUBSTITUTE(_xlfn.FILTERXML("&lt;t&gt;&lt;s&gt;"&amp;SUBSTITUTE(L151,",","&lt;/s&gt;&lt;s&gt;")&amp;"&lt;/s&gt;&lt;/t&gt;","//s"),"mm","")))/10))</f>
        <v/>
      </c>
      <c r="N151" t="str">
        <f>IF('Model output'!L150="","",'Model output'!L150)</f>
        <v>Papillary</v>
      </c>
      <c r="O151" t="str">
        <f>IF('Model output'!M150="","",'Model output'!M150)</f>
        <v/>
      </c>
      <c r="P151" t="str">
        <f>IF('Model output'!N150="","",'Model output'!N150)</f>
        <v>3.4 cm</v>
      </c>
      <c r="Q151" t="str">
        <f t="shared" si="29"/>
        <v>3.4cm</v>
      </c>
      <c r="R151" cm="1">
        <f t="array" ref="R151">IF(Q151="","",IF(ISNUMBER(SEARCH("cm",Q151)),MAX(VALUE(SUBSTITUTE(_xlfn.FILTERXML("&lt;t&gt;&lt;s&gt;"&amp;SUBSTITUTE(Q151,",","&lt;/s&gt;&lt;s&gt;")&amp;"&lt;/s&gt;&lt;/t&gt;","//s"),"cm",""))),MAX(VALUE(SUBSTITUTE(_xlfn.FILTERXML("&lt;t&gt;&lt;s&gt;"&amp;SUBSTITUTE(Q151,",","&lt;/s&gt;&lt;s&gt;")&amp;"&lt;/s&gt;&lt;/t&gt;","//s"),"mm","")))/10))</f>
        <v>3.4</v>
      </c>
      <c r="S151" t="str">
        <f>IF(OR('Model output'!P150="",ISNUMBER(SEARCH("Not identified", 'Model output'!P150)),ISNUMBER(SEARCH("Absent",'Model output'!P150)),AND(ISNUMBER(SEARCH("No",'Model output'!P150)),NOT(ISNUMBER(SEARCH("diagnostic",'Model output'!P150)))),ISNUMBER(SEARCH("Negative",'Model output'!P150))),"negative","positive")</f>
        <v>positive</v>
      </c>
      <c r="T151">
        <f>IF('Model output'!O150="","",'Model output'!O150)</f>
        <v>1</v>
      </c>
      <c r="U151" t="str">
        <f>IF('Model output'!Q150&lt;&gt;"",'Model output'!Q150,IF('Classification result'!S151="positive",IF(ISNUMBER(SEARCH("single",'Model output'!P150)),1,IF(OR(ISNUMBER(SEARCH("&lt;4",'Model output'!P150)),ISNUMBER(SEARCH("&lt; 4",'Model output'!P150)),ISNUMBER(SEARCH("less than 4",'Model output'!P150))),"&lt;4",IF(OR(ISNUMBER(SEARCH("&gt;4",'Model output'!P150)),ISNUMBER(SEARCH("&gt; 4",'Model output'!P150)),ISNUMBER(SEARCH("4 or more",'Model output'!P150))),"&gt;4",""))), ""))</f>
        <v/>
      </c>
      <c r="V151" t="str">
        <f>IF(S151="negative","",IF(OR(ISNUMBER(SEARCH("Focal",'Model output'!P150)),'Classification result'!U151&lt;4,ISNUMBER(SEARCH("Focal",'Classification result'!U151)),ISNUMBER(SEARCH("&lt;4",'Classification result'!U151)),ISNUMBER(SEARCH("&lt; 4",'Classification result'!U151))),"minimal", IF(OR(ISNUMBER(SEARCH("Extensive",'Model output'!P150)),ISNUMBER(SEARCH("Extensive",'Classification result'!U151)),ISNUMBER(SEARCH("&gt;4",'Classification result'!U151)),ISNUMBER(SEARCH("&gt; 4",'Classification result'!U151)),ISNUMBER(SEARCH("4 or more",'Classification result'!U151))),"extensive","")))</f>
        <v/>
      </c>
      <c r="W151" t="str">
        <f>IF(OR('Model output'!R150="",ISNUMBER(SEARCH("Not identified", 'Model output'!R150)),ISNUMBER(SEARCH("Absent",'Model output'!R150)),ISNUMBER(SEARCH("No",'Model output'!R150)),ISNUMBER(SEARCH("Negative",'Model output'!R150)),ISNUMBER(SEARCH("None seen",'Model output'!R150)),ISNUMBER(SEARCH("Free",'Model output'!R150)),ISNUMBER(SEARCH("Cannot be assessed",'Model output'!R150))),"negative","positive")</f>
        <v>negative</v>
      </c>
      <c r="X151" s="15" t="str">
        <f>IF('Model output'!S150="","",'Model output'!S150)</f>
        <v>Present</v>
      </c>
      <c r="Y151" t="str">
        <f>IF(OR('Model output'!S150="",ISNUMBER(SEARCH("Absent",'Model output'!S150)),ISNUMBER(SEARCH("Not identified",'Model output'!S150)),AND(ISNUMBER(SEARCH("No",'Model output'!S150)),NOT(ISNUMBER(SEARCH("carcinoma",'Model output'!S150)))),ISNUMBER(SEARCH("confined to the thyroid",'Model output'!S150)),ISNUMBER(SEARCH("negative",'Model output'!S150))),"negative",IF(Z151="positive","gETE", "positive"))</f>
        <v>positive</v>
      </c>
      <c r="Z151" t="str">
        <f>IF(OR('Model output'!S150="",ISNUMBER(SEARCH("Absent",'Model output'!S150)),ISNUMBER(SEARCH("Not identified",'Model output'!S150)),ISNUMBER(SEARCH("No",'Model output'!S150)),ISNUMBER(SEARCH("Minimal",'Model output'!S150)),ISNUMBER(SEARCH("negative",'Model output'!S150))),"negative",IF(OR(ISNUMBER(SEARCH("extensive",X151)),ISNUMBER(SEARCH("skeletal muscle",X151)),ISNUMBER(SEARCH("larynx",X151)),ISNUMBER(SEARCH("trachea",X151)),ISNUMBER(SEARCH("esophagus",X151)),ISNUMBER(SEARCH("recurrent laryngeal nerve",X151))),"positive","negative"))</f>
        <v>negative</v>
      </c>
      <c r="AA151" t="str">
        <f>IF('Model output'!T150="","",IF('Model output'!T150="Not mentioned", "No", "Yes"))</f>
        <v/>
      </c>
      <c r="AB151" t="str">
        <f>IF(AA151&lt;&gt;"Yes","",IF(OR('Model output'!U150="",ISNUMBER(SEARCH("Not identified",'Model output'!U150))),"",'Model output'!U150))</f>
        <v/>
      </c>
      <c r="AC151" s="1" t="str">
        <f>IF(OR('Model output'!V150="", 'Model output'!V150="No", AND(ISERROR(SEARCH("Positive",'Model output'!V150)), ISNUMBER(SEARCH("Negative",'Model output'!V150))), AND(ISNUMBER(SEARCH("Uninvolved",'Model output'!V150)),NOT(ISNUMBER(SEARCH("margins involved",'Model output'!V150)))), ISNUMBER(SEARCH("not involved",'Model output'!V150)), ISNUMBER(SEARCH("None",'Model output'!V150)), ISNUMBER(SEARCH("Free",'Model output'!V150)), ISNUMBER(SEARCH("1 mm",'Model output'!V150)), ISNUMBER(SEARCH("0.1 CM",'Model output'!V150)), ISNUMBER(SEARCH("less than 0.2 mm",'Model output'!V150)), ISNUMBER(SEARCH("less than 0.5 mm",'Model output'!V150)), ISNUMBER(SEARCH("less than 1.0 mm",'Model output'!V150)), ISNUMBER(SEARCH("noted very close",'Model output'!V150)), ISNUMBER(SEARCH("abut",'Model output'!V150)), ISNUMBER(SEARCH("not mentioned",'Model output'!V150)), ISNUMBER(SEARCH("Cannot be assessed",'Model output'!V150)), ISNUMBER(SEARCH("Lymphocyte invasion - present",'Model output'!V150)), ISNUMBER(SEARCH("capsule",'Model output'!V150))), "negative", "positive")</f>
        <v>negative</v>
      </c>
      <c r="AE151" s="28" t="str" cm="1">
        <f t="array" aca="1" ref="AE151" ca="1">IF(OR(AC151="positive",Z151="positive",AND(OR(ISNUMBER(SEARCH("Follicular carcinoma",N151)),ISNUMBER(SEARCH("Follicular thyroid carcinoma",N151))),V151="extensive"),AND(AND(ISNUMBER(J151),J151&gt;0),AND(ISNUMBER(M151),M151&gt;3)),OR(H151="positive",AH151=1)),"high",IF(OR(ISNUMBER(SEARCH("lateral",G151,1)),ISNUMBER(SEARCH("positive",Y151,1)),ISNUMBER(SEARCH("tall",O151,1)),ISNUMBER(SEARCH("hobnail",O151,1)),ISNUMBER(SEARCH("cribriform",O151,1)),ISNUMBER(SEARCH("diffuse",O151,1)),ISNUMBER(SEARCH("columnar",O151,1)),ISNUMBER(SEARCH("solid",O151,1)),ISNUMBER(SEARCH("tall",N151,1)),ISNUMBER(SEARCH("hobnail",N151,1)),ISNUMBER(SEARCH("cribriform",N151,1)),ISNUMBER(SEARCH("diffuse",N151,1)),ISNUMBER(SEARCH("columnar",N151,1)),ISNUMBER(SEARCH("solid",N151,1)),AND(ISNUMBER(SEARCH("papillary",N151,1)),S151="positive"),AND(AND(ISNUMBER(J151),J151&gt;=5),M151=""),AND(AND(ISNUMBER(J151),J151&gt;=5),AND(ISNUMBER(M151),M151&gt;=1)),AND(ISNUMBER(SERACH("papillary",N151)),OR(Y151="positive",Z151="positive"), ISNUMBER(SEARCH("BRAF",AB151)))),"intermediate","low"))</f>
        <v>intermediate</v>
      </c>
      <c r="AF151" s="29" t="str">
        <f t="shared" si="26"/>
        <v>2</v>
      </c>
      <c r="AG151" s="29" t="str">
        <f t="shared" si="27"/>
        <v>0</v>
      </c>
      <c r="AH151" s="29" t="str">
        <f t="shared" si="30"/>
        <v>0</v>
      </c>
      <c r="AI151" s="35" t="str">
        <f t="shared" si="31"/>
        <v>I</v>
      </c>
      <c r="AJ151" s="32" t="s">
        <v>714</v>
      </c>
      <c r="AK151" s="34" t="s">
        <v>935</v>
      </c>
      <c r="AL151" s="34" t="s">
        <v>933</v>
      </c>
      <c r="AM151" s="34" t="s">
        <v>936</v>
      </c>
      <c r="AN151" s="34" t="s">
        <v>66</v>
      </c>
      <c r="AO151" s="32">
        <f t="shared" ca="1" si="32"/>
        <v>1</v>
      </c>
      <c r="AP151" s="34">
        <f t="shared" si="33"/>
        <v>1</v>
      </c>
      <c r="AQ151" s="34">
        <f t="shared" si="34"/>
        <v>1</v>
      </c>
      <c r="AR151" s="34">
        <f t="shared" si="35"/>
        <v>1</v>
      </c>
      <c r="AS151" s="35">
        <f t="shared" si="36"/>
        <v>1</v>
      </c>
    </row>
    <row r="152" spans="1:45">
      <c r="A152" t="str">
        <f>'Model output'!A151</f>
        <v>TCGA-EM-A1CU</v>
      </c>
      <c r="B152" s="26">
        <v>31</v>
      </c>
      <c r="C152" s="1" t="str">
        <f>IF(OR(ISNUMBER(SEARCH("0",'Model output'!D151)), ISNUMBER(SEARCH("1",'Model output'!D151)), ISNUMBER(SEARCH("1a",'Model output'!D151)), ISNUMBER(SEARCH("1b",'Model output'!D151)), ISNUMBER(SEARCH("2",'Model output'!D151)), ISNUMBER(SEARCH("3",'Model output'!D151)), ISNUMBER(SEARCH("4a",'Model output'!D151)), ISNUMBER(SEARCH("4b",'Model output'!D151))), IF(ISNUMBER(SEARCH("pT",'Model output'!D151)),IF(OR(ISNUMBER(SEARCH("a",'Model output'!D151)),ISNUMBER(SEARCH("b",'Model output'!D151))),MID(SUBSTITUTE('Model output'!D151," ",""),SEARCH("pT",'Model output'!D151)+2,2),MID(SUBSTITUTE('Model output'!D151," ",""),SEARCH("pT",'Model output'!D151)+2,1)),IF(ISNUMBER(SEARCH("T",'Model output'!D151)),IF(OR(ISNUMBER(SEARCH("a",'Model output'!D151)),ISNUMBER(SEARCH("b",'Model output'!D151))),MID(SUBSTITUTE('Model output'!D151," ",""),SEARCH("T",'Model output'!D151)+1,2),MID(SUBSTITUTE('Model output'!D151," ",""),SEARCH("T",'Model output'!D151)+1,1)),SUBSTITUTE('Model output'!D151," ",""))),"")</f>
        <v>3</v>
      </c>
      <c r="D152" s="1" t="str">
        <f>IF(ISNUMBER(SEARCH("lymph node",'Model output'!E151)),"1", IF(AND('Model output'!E151&lt;&gt;"",ISNUMBER('Model output'!E151),'Model output'!E151&gt;0),"1",IF(OR(ISNUMBER(SEARCH("0",'Model output'!E151)), ISNUMBER(SEARCH("1",'Model output'!E151)), ISNUMBER(SEARCH("1a",'Model output'!E151)), ISNUMBER(SEARCH("1b",'Model output'!E151)), ISNUMBER(SEARCH("X",'Model output'!E151))), IF(ISNUMBER(SEARCH("pN",'Model output'!E151)),IF(OR(ISNUMBER(SEARCH("a",'Model output'!E151)),ISNUMBER(SEARCH("b",'Model output'!E151))),MID(SUBSTITUTE('Model output'!E151," ",""),SEARCH("pN",'Model output'!E151)+2,2),MID(SUBSTITUTE('Model output'!E151," ",""),SEARCH("pN",'Model output'!E151)+2,1)),IF(ISNUMBER(SEARCH("N",'Model output'!E151)),IF(OR(ISNUMBER(SEARCH("a",'Model output'!E151)),ISNUMBER(SEARCH("b",'Model output'!E151))),MID(SUBSTITUTE('Model output'!E151," ",""),SEARCH("N",'Model output'!E151)+1,2),MID(SUBSTITUTE('Model output'!E151," ",""),SEARCH("N",'Model output'!E151)+1,1)),SUBSTITUTE('Model output'!E151," ",""))),"")))</f>
        <v>1a</v>
      </c>
      <c r="E152" s="1" t="str">
        <f>IF(OR(ISNUMBER(SEARCH("Not applicable",'Model output'!F151)), ISNUMBER(SEARCH("N/A",'Model output'!F151))),"0",IF(OR(ISNUMBER(SEARCH("0",'Model output'!F151)), ISNUMBER(SEARCH("1",'Model output'!F151)), ISNUMBER(SEARCH("X",'Model output'!F151))), IF(ISNUMBER(SEARCH("pM",'Model output'!F151)),MID(SUBSTITUTE('Model output'!F151," ",""),SEARCH("pM",'Model output'!F151)+2,1),IF(ISNUMBER(SEARCH("M",'Model output'!F151)),MID(SUBSTITUTE('Model output'!F151," ",""),SEARCH("M",'Model output'!F151)+1,1),SUBSTITUTE('Model output'!F151," ",""))),""))</f>
        <v>X</v>
      </c>
      <c r="F152" t="str">
        <f t="shared" si="28"/>
        <v>positive</v>
      </c>
      <c r="G152" t="str">
        <f>IF(OR('Model output'!G151="",AND(ISNUMBER('Model output'!J151),'Model output'!J151&lt;1)),"",IF(OR(ISNUMBER(SEARCH("lateral",'Model output'!G151)),ISNUMBER(SEARCH("cervical",'Model output'!G151)),ISNUMBER(SEARCH("jugular",'Model output'!G151)),ISNUMBER(SEARCH("left neck",'Model output'!G151)),ISNUMBER(SEARCH("left anterior neck",'Model output'!G151)),ISNUMBER(SEARCH("left posterior neck",'Model output'!G151)),ISNUMBER(SEARCH("right neck",'Model output'!G151)),ISNUMBER(SEARCH("right anterior neck",'Model output'!G151)),ISNUMBER(SEARCH("right posterior neck",'Model output'!G151)),AND(ISNUMBER(SEARCH("level",'Model output'!G151)),OR(,ISNUMBER(SEARCH("II",'Model output'!G151)),ISNUMBER(SEARCH("two",'Model output'!G151)),AND(ISNUMBER(SEARCH("2",'Model output'!G151)),NOT(ISNUMBER(SEARCH("1 of 2",'Model output'!G151)))),ISNUMBER(SEARCH("III",'Model output'!G151)),AND(ISNUMBER(SEARCH("three",'Model output'!G151)),NOT(ISNUMBER(SEARCH("#3 (three)",'Model output'!G151)))),AND(ISNUMBER(SEARCH("3",'Model output'!G151)),NOT(ISNUMBER(SEARCH("#3 (three)",'Model output'!G151)))),ISNUMBER(SEARCH("IV",'Model output'!G151)),ISNUMBER(SEARCH("four",'Model output'!G151)),ISNUMBER(SEARCH("4",'Model output'!G151)),ISNUMBER(SEARCH("V ",'Model output'!G151)),ISNUMBER(SEARCH("five",'Model output'!G151)),ISNUMBER(SEARCH("5",'Model output'!G151))))), "lateral", "central"))</f>
        <v>lateral</v>
      </c>
      <c r="H152" t="str">
        <f>IF('Model output'!H151="","negative",IF(OR(ISNUMBER(SEARCH("lymph node",'Model output'!H151)),ISNUMBER(SEARCH("gland",'Model output'!H151)),ISNUMBER(SEARCH("lobe",'Model output'!H151)),ISNUMBER(SEARCH("isthmus",'Model output'!H151)),ISNUMBER(SEARCH("mediastinum",'Model output'!H151)),ISNUMBER(SEARCH("Not mentioned",'Model output'!H151)), ISNUMBER(SEARCH("Not applicable",'Model output'!H151)), ISNUMBER(SEARCH("paratracheal",'Model output'!H151)),ISNUMBER(SEARCH("fibroadipose tissue",'Model output'!H151)),ISNUMBER(SEARCH("thyroid node",'Model output'!H151)),ISNUMBER(SEARCH("skeletal muscle",'Model output'!H151)),ISNUMBER(SEARCH("right",'Model output'!H151)),ISNUMBER(SEARCH("left",'Model output'!H151)),ISNUMBER(SEARCH("Not specified",'Model output'!H151)),ISNUMBER(SEARCH("N/A",'Model output'!H151))),"negative","positive"))</f>
        <v>negative</v>
      </c>
      <c r="I152">
        <f>IF(OR('Model output'!I151="",'Model output'!I151="Not answered",'Model output'!I151="Not mentioned"),"",IF(ISNUMBER('Model output'!I151),'Model output'!I151,1))</f>
        <v>20</v>
      </c>
      <c r="J152">
        <f>IF(OR('Model output'!J151="",'Model output'!J151="Not answered",'Model output'!J151="Not mentioned"),"",IF(AND(ISNUMBER('Model output'!J151),'Model output'!J151&lt;=I152),'Model output'!J151,IF(AND(ISNUMBER('Model output'!J151), 'Model output'!J151&gt;=DATE(2024,1,1)), MIN(DAY('Model output'!J151), MONTH('Model output'!J151), YEAR('Model output'!J151)), IF(ISNUMBER(SEARCH("0/",'Model output'!J151)),0,IF(ISNUMBER(SEARCH("/",'Model output'!J151)), VALUE(LEFT('Model output'!J151, SEARCH("/",'Model output'!J151)-1)),1)))))</f>
        <v>1</v>
      </c>
      <c r="K152" t="str" cm="1">
        <f t="array" ref="K152">IF(COUNT(FIND({0,1,2,3,4,5,6,7,8,9},'Model output'!K151))&gt;0,'Model output'!K151,"")</f>
        <v/>
      </c>
      <c r="L152" s="8" t="str">
        <f t="shared" si="25"/>
        <v/>
      </c>
      <c r="M152" t="str" cm="1">
        <f t="array" ref="M152">IF(L152="","",IF(ISNUMBER(SEARCH("cm",L152)),MAX(VALUE(SUBSTITUTE(_xlfn.FILTERXML("&lt;t&gt;&lt;s&gt;"&amp;SUBSTITUTE(L152,",","&lt;/s&gt;&lt;s&gt;")&amp;"&lt;/s&gt;&lt;/t&gt;","//s"),"cm",""))),MAX(VALUE(SUBSTITUTE(_xlfn.FILTERXML("&lt;t&gt;&lt;s&gt;"&amp;SUBSTITUTE(L152,",","&lt;/s&gt;&lt;s&gt;")&amp;"&lt;/s&gt;&lt;/t&gt;","//s"),"mm","")))/10))</f>
        <v/>
      </c>
      <c r="N152" t="str">
        <f>IF('Model output'!L151="","",'Model output'!L151)</f>
        <v>Papillary carcinoma, classical type</v>
      </c>
      <c r="O152" t="str">
        <f>IF('Model output'!M151="","",'Model output'!M151)</f>
        <v/>
      </c>
      <c r="P152" t="str">
        <f>IF('Model output'!N151="","",'Model output'!N151)</f>
        <v>6.5 cm</v>
      </c>
      <c r="Q152" t="str">
        <f t="shared" si="29"/>
        <v>6.5cm</v>
      </c>
      <c r="R152" cm="1">
        <f t="array" ref="R152">IF(Q152="","",IF(ISNUMBER(SEARCH("cm",Q152)),MAX(VALUE(SUBSTITUTE(_xlfn.FILTERXML("&lt;t&gt;&lt;s&gt;"&amp;SUBSTITUTE(Q152,",","&lt;/s&gt;&lt;s&gt;")&amp;"&lt;/s&gt;&lt;/t&gt;","//s"),"cm",""))),MAX(VALUE(SUBSTITUTE(_xlfn.FILTERXML("&lt;t&gt;&lt;s&gt;"&amp;SUBSTITUTE(Q152,",","&lt;/s&gt;&lt;s&gt;")&amp;"&lt;/s&gt;&lt;/t&gt;","//s"),"mm","")))/10))</f>
        <v>6.5</v>
      </c>
      <c r="S152" t="str">
        <f>IF(OR('Model output'!P151="",ISNUMBER(SEARCH("Not identified", 'Model output'!P151)),ISNUMBER(SEARCH("Absent",'Model output'!P151)),AND(ISNUMBER(SEARCH("No",'Model output'!P151)),NOT(ISNUMBER(SEARCH("diagnostic",'Model output'!P151)))),ISNUMBER(SEARCH("Negative",'Model output'!P151))),"negative","positive")</f>
        <v>negative</v>
      </c>
      <c r="T152">
        <f>IF('Model output'!O151="","",'Model output'!O151)</f>
        <v>2</v>
      </c>
      <c r="U152" t="str">
        <f>IF('Model output'!Q151&lt;&gt;"",'Model output'!Q151,IF('Classification result'!S152="positive",IF(ISNUMBER(SEARCH("single",'Model output'!P151)),1,IF(OR(ISNUMBER(SEARCH("&lt;4",'Model output'!P151)),ISNUMBER(SEARCH("&lt; 4",'Model output'!P151)),ISNUMBER(SEARCH("less than 4",'Model output'!P151))),"&lt;4",IF(OR(ISNUMBER(SEARCH("&gt;4",'Model output'!P151)),ISNUMBER(SEARCH("&gt; 4",'Model output'!P151)),ISNUMBER(SEARCH("4 or more",'Model output'!P151))),"&gt;4",""))), ""))</f>
        <v>Not mentioned</v>
      </c>
      <c r="V152" t="str">
        <f>IF(S152="negative","",IF(OR(ISNUMBER(SEARCH("Focal",'Model output'!P151)),'Classification result'!U152&lt;4,ISNUMBER(SEARCH("Focal",'Classification result'!U152)),ISNUMBER(SEARCH("&lt;4",'Classification result'!U152)),ISNUMBER(SEARCH("&lt; 4",'Classification result'!U152))),"minimal", IF(OR(ISNUMBER(SEARCH("Extensive",'Model output'!P151)),ISNUMBER(SEARCH("Extensive",'Classification result'!U152)),ISNUMBER(SEARCH("&gt;4",'Classification result'!U152)),ISNUMBER(SEARCH("&gt; 4",'Classification result'!U152)),ISNUMBER(SEARCH("4 or more",'Classification result'!U152))),"extensive","")))</f>
        <v/>
      </c>
      <c r="W152" t="str">
        <f>IF(OR('Model output'!R151="",ISNUMBER(SEARCH("Not identified", 'Model output'!R151)),ISNUMBER(SEARCH("Absent",'Model output'!R151)),ISNUMBER(SEARCH("No",'Model output'!R151)),ISNUMBER(SEARCH("Negative",'Model output'!R151)),ISNUMBER(SEARCH("None seen",'Model output'!R151)),ISNUMBER(SEARCH("Free",'Model output'!R151)),ISNUMBER(SEARCH("Cannot be assessed",'Model output'!R151))),"negative","positive")</f>
        <v>positive</v>
      </c>
      <c r="X152" s="15" t="str">
        <f>IF('Model output'!S151="","",'Model output'!S151)</f>
        <v>Absent</v>
      </c>
      <c r="Y152" t="str">
        <f>IF(OR('Model output'!S151="",ISNUMBER(SEARCH("Absent",'Model output'!S151)),ISNUMBER(SEARCH("Not identified",'Model output'!S151)),AND(ISNUMBER(SEARCH("No",'Model output'!S151)),NOT(ISNUMBER(SEARCH("carcinoma",'Model output'!S151)))),ISNUMBER(SEARCH("confined to the thyroid",'Model output'!S151)),ISNUMBER(SEARCH("negative",'Model output'!S151))),"negative",IF(Z152="positive","gETE", "positive"))</f>
        <v>negative</v>
      </c>
      <c r="Z152" t="str">
        <f>IF(OR('Model output'!S151="",ISNUMBER(SEARCH("Absent",'Model output'!S151)),ISNUMBER(SEARCH("Not identified",'Model output'!S151)),ISNUMBER(SEARCH("No",'Model output'!S151)),ISNUMBER(SEARCH("Minimal",'Model output'!S151)),ISNUMBER(SEARCH("negative",'Model output'!S151))),"negative",IF(OR(ISNUMBER(SEARCH("extensive",X152)),ISNUMBER(SEARCH("skeletal muscle",X152)),ISNUMBER(SEARCH("larynx",X152)),ISNUMBER(SEARCH("trachea",X152)),ISNUMBER(SEARCH("esophagus",X152)),ISNUMBER(SEARCH("recurrent laryngeal nerve",X152))),"positive","negative"))</f>
        <v>negative</v>
      </c>
      <c r="AA152" t="str">
        <f>IF('Model output'!T151="","",IF('Model output'!T151="Not mentioned", "No", "Yes"))</f>
        <v/>
      </c>
      <c r="AB152" t="str">
        <f>IF(AA152&lt;&gt;"Yes","",IF(OR('Model output'!U151="",ISNUMBER(SEARCH("Not identified",'Model output'!U151))),"",'Model output'!U151))</f>
        <v/>
      </c>
      <c r="AC152" s="1" t="str">
        <f>IF(OR('Model output'!V151="", 'Model output'!V151="No", AND(ISERROR(SEARCH("Positive",'Model output'!V151)), ISNUMBER(SEARCH("Negative",'Model output'!V151))), AND(ISNUMBER(SEARCH("Uninvolved",'Model output'!V151)),NOT(ISNUMBER(SEARCH("margins involved",'Model output'!V151)))), ISNUMBER(SEARCH("not involved",'Model output'!V151)), ISNUMBER(SEARCH("None",'Model output'!V151)), ISNUMBER(SEARCH("Free",'Model output'!V151)), ISNUMBER(SEARCH("1 mm",'Model output'!V151)), ISNUMBER(SEARCH("0.1 CM",'Model output'!V151)), ISNUMBER(SEARCH("less than 0.2 mm",'Model output'!V151)), ISNUMBER(SEARCH("less than 0.5 mm",'Model output'!V151)), ISNUMBER(SEARCH("less than 1.0 mm",'Model output'!V151)), ISNUMBER(SEARCH("noted very close",'Model output'!V151)), ISNUMBER(SEARCH("abut",'Model output'!V151)), ISNUMBER(SEARCH("not mentioned",'Model output'!V151)), ISNUMBER(SEARCH("Cannot be assessed",'Model output'!V151)), ISNUMBER(SEARCH("Lymphocyte invasion - present",'Model output'!V151)), ISNUMBER(SEARCH("capsule",'Model output'!V151))), "negative", "positive")</f>
        <v>negative</v>
      </c>
      <c r="AE152" s="28" t="str" cm="1">
        <f t="array" aca="1" ref="AE152" ca="1">IF(OR(AC152="positive",Z152="positive",AND(OR(ISNUMBER(SEARCH("Follicular carcinoma",N152)),ISNUMBER(SEARCH("Follicular thyroid carcinoma",N152))),V152="extensive"),AND(AND(ISNUMBER(J152),J152&gt;0),AND(ISNUMBER(M152),M152&gt;3)),OR(H152="positive",AH152=1)),"high",IF(OR(ISNUMBER(SEARCH("lateral",G152,1)),ISNUMBER(SEARCH("positive",Y152,1)),ISNUMBER(SEARCH("tall",O152,1)),ISNUMBER(SEARCH("hobnail",O152,1)),ISNUMBER(SEARCH("cribriform",O152,1)),ISNUMBER(SEARCH("diffuse",O152,1)),ISNUMBER(SEARCH("columnar",O152,1)),ISNUMBER(SEARCH("solid",O152,1)),ISNUMBER(SEARCH("tall",N152,1)),ISNUMBER(SEARCH("hobnail",N152,1)),ISNUMBER(SEARCH("cribriform",N152,1)),ISNUMBER(SEARCH("diffuse",N152,1)),ISNUMBER(SEARCH("columnar",N152,1)),ISNUMBER(SEARCH("solid",N152,1)),AND(ISNUMBER(SEARCH("papillary",N152,1)),S152="positive"),AND(AND(ISNUMBER(J152),J152&gt;=5),M152=""),AND(AND(ISNUMBER(J152),J152&gt;=5),AND(ISNUMBER(M152),M152&gt;=1)),AND(ISNUMBER(SERACH("papillary",N152)),OR(Y152="positive",Z152="positive"), ISNUMBER(SEARCH("BRAF",AB152)))),"intermediate","low"))</f>
        <v>intermediate</v>
      </c>
      <c r="AF152" s="29" t="str">
        <f t="shared" si="26"/>
        <v>3a</v>
      </c>
      <c r="AG152" s="29" t="str">
        <f t="shared" si="27"/>
        <v>1b</v>
      </c>
      <c r="AH152" s="29" t="str">
        <f t="shared" si="30"/>
        <v>0</v>
      </c>
      <c r="AI152" s="35" t="str">
        <f t="shared" si="31"/>
        <v>I</v>
      </c>
      <c r="AJ152" s="32" t="s">
        <v>713</v>
      </c>
      <c r="AK152" s="34" t="s">
        <v>937</v>
      </c>
      <c r="AL152" s="34" t="s">
        <v>617</v>
      </c>
      <c r="AM152" s="34" t="s">
        <v>936</v>
      </c>
      <c r="AN152" s="34" t="s">
        <v>66</v>
      </c>
      <c r="AO152" s="32">
        <f t="shared" ca="1" si="32"/>
        <v>0</v>
      </c>
      <c r="AP152" s="34">
        <f t="shared" si="33"/>
        <v>1</v>
      </c>
      <c r="AQ152" s="34">
        <f t="shared" si="34"/>
        <v>0</v>
      </c>
      <c r="AR152" s="34">
        <f t="shared" si="35"/>
        <v>1</v>
      </c>
      <c r="AS152" s="35">
        <f t="shared" si="36"/>
        <v>1</v>
      </c>
    </row>
    <row r="153" spans="1:45">
      <c r="A153" t="str">
        <f>'Model output'!A152</f>
        <v>TCGA-EM-A1CV</v>
      </c>
      <c r="B153" s="26">
        <v>32</v>
      </c>
      <c r="C153" s="1" t="str">
        <f>IF(OR(ISNUMBER(SEARCH("0",'Model output'!D152)), ISNUMBER(SEARCH("1",'Model output'!D152)), ISNUMBER(SEARCH("1a",'Model output'!D152)), ISNUMBER(SEARCH("1b",'Model output'!D152)), ISNUMBER(SEARCH("2",'Model output'!D152)), ISNUMBER(SEARCH("3",'Model output'!D152)), ISNUMBER(SEARCH("4a",'Model output'!D152)), ISNUMBER(SEARCH("4b",'Model output'!D152))), IF(ISNUMBER(SEARCH("pT",'Model output'!D152)),IF(OR(ISNUMBER(SEARCH("a",'Model output'!D152)),ISNUMBER(SEARCH("b",'Model output'!D152))),MID(SUBSTITUTE('Model output'!D152," ",""),SEARCH("pT",'Model output'!D152)+2,2),MID(SUBSTITUTE('Model output'!D152," ",""),SEARCH("pT",'Model output'!D152)+2,1)),IF(ISNUMBER(SEARCH("T",'Model output'!D152)),IF(OR(ISNUMBER(SEARCH("a",'Model output'!D152)),ISNUMBER(SEARCH("b",'Model output'!D152))),MID(SUBSTITUTE('Model output'!D152," ",""),SEARCH("T",'Model output'!D152)+1,2),MID(SUBSTITUTE('Model output'!D152," ",""),SEARCH("T",'Model output'!D152)+1,1)),SUBSTITUTE('Model output'!D152," ",""))),"")</f>
        <v>1</v>
      </c>
      <c r="D153" s="1" t="str">
        <f>IF(ISNUMBER(SEARCH("lymph node",'Model output'!E152)),"1", IF(AND('Model output'!E152&lt;&gt;"",ISNUMBER('Model output'!E152),'Model output'!E152&gt;0),"1",IF(OR(ISNUMBER(SEARCH("0",'Model output'!E152)), ISNUMBER(SEARCH("1",'Model output'!E152)), ISNUMBER(SEARCH("1a",'Model output'!E152)), ISNUMBER(SEARCH("1b",'Model output'!E152)), ISNUMBER(SEARCH("X",'Model output'!E152))), IF(ISNUMBER(SEARCH("pN",'Model output'!E152)),IF(OR(ISNUMBER(SEARCH("a",'Model output'!E152)),ISNUMBER(SEARCH("b",'Model output'!E152))),MID(SUBSTITUTE('Model output'!E152," ",""),SEARCH("pN",'Model output'!E152)+2,2),MID(SUBSTITUTE('Model output'!E152," ",""),SEARCH("pN",'Model output'!E152)+2,1)),IF(ISNUMBER(SEARCH("N",'Model output'!E152)),IF(OR(ISNUMBER(SEARCH("a",'Model output'!E152)),ISNUMBER(SEARCH("b",'Model output'!E152))),MID(SUBSTITUTE('Model output'!E152," ",""),SEARCH("N",'Model output'!E152)+1,2),MID(SUBSTITUTE('Model output'!E152," ",""),SEARCH("N",'Model output'!E152)+1,1)),SUBSTITUTE('Model output'!E152," ",""))),"")))</f>
        <v>0</v>
      </c>
      <c r="E153" s="1" t="str">
        <f>IF(OR(ISNUMBER(SEARCH("Not applicable",'Model output'!F152)), ISNUMBER(SEARCH("N/A",'Model output'!F152))),"0",IF(OR(ISNUMBER(SEARCH("0",'Model output'!F152)), ISNUMBER(SEARCH("1",'Model output'!F152)), ISNUMBER(SEARCH("X",'Model output'!F152))), IF(ISNUMBER(SEARCH("pM",'Model output'!F152)),MID(SUBSTITUTE('Model output'!F152," ",""),SEARCH("pM",'Model output'!F152)+2,1),IF(ISNUMBER(SEARCH("M",'Model output'!F152)),MID(SUBSTITUTE('Model output'!F152," ",""),SEARCH("M",'Model output'!F152)+1,1),SUBSTITUTE('Model output'!F152," ",""))),""))</f>
        <v>0</v>
      </c>
      <c r="F153" t="str">
        <f t="shared" si="28"/>
        <v>negative</v>
      </c>
      <c r="G153" t="str">
        <f>IF(OR('Model output'!G152="",AND(ISNUMBER('Model output'!J152),'Model output'!J152&lt;1)),"",IF(OR(ISNUMBER(SEARCH("lateral",'Model output'!G152)),ISNUMBER(SEARCH("cervical",'Model output'!G152)),ISNUMBER(SEARCH("jugular",'Model output'!G152)),ISNUMBER(SEARCH("left neck",'Model output'!G152)),ISNUMBER(SEARCH("left anterior neck",'Model output'!G152)),ISNUMBER(SEARCH("left posterior neck",'Model output'!G152)),ISNUMBER(SEARCH("right neck",'Model output'!G152)),ISNUMBER(SEARCH("right anterior neck",'Model output'!G152)),ISNUMBER(SEARCH("right posterior neck",'Model output'!G152)),AND(ISNUMBER(SEARCH("level",'Model output'!G152)),OR(,ISNUMBER(SEARCH("II",'Model output'!G152)),ISNUMBER(SEARCH("two",'Model output'!G152)),AND(ISNUMBER(SEARCH("2",'Model output'!G152)),NOT(ISNUMBER(SEARCH("1 of 2",'Model output'!G152)))),ISNUMBER(SEARCH("III",'Model output'!G152)),AND(ISNUMBER(SEARCH("three",'Model output'!G152)),NOT(ISNUMBER(SEARCH("#3 (three)",'Model output'!G152)))),AND(ISNUMBER(SEARCH("3",'Model output'!G152)),NOT(ISNUMBER(SEARCH("#3 (three)",'Model output'!G152)))),ISNUMBER(SEARCH("IV",'Model output'!G152)),ISNUMBER(SEARCH("four",'Model output'!G152)),ISNUMBER(SEARCH("4",'Model output'!G152)),ISNUMBER(SEARCH("V ",'Model output'!G152)),ISNUMBER(SEARCH("five",'Model output'!G152)),ISNUMBER(SEARCH("5",'Model output'!G152))))), "lateral", "central"))</f>
        <v/>
      </c>
      <c r="H153" t="str">
        <f>IF('Model output'!H152="","negative",IF(OR(ISNUMBER(SEARCH("lymph node",'Model output'!H152)),ISNUMBER(SEARCH("gland",'Model output'!H152)),ISNUMBER(SEARCH("lobe",'Model output'!H152)),ISNUMBER(SEARCH("isthmus",'Model output'!H152)),ISNUMBER(SEARCH("mediastinum",'Model output'!H152)),ISNUMBER(SEARCH("Not mentioned",'Model output'!H152)), ISNUMBER(SEARCH("Not applicable",'Model output'!H152)), ISNUMBER(SEARCH("paratracheal",'Model output'!H152)),ISNUMBER(SEARCH("fibroadipose tissue",'Model output'!H152)),ISNUMBER(SEARCH("thyroid node",'Model output'!H152)),ISNUMBER(SEARCH("skeletal muscle",'Model output'!H152)),ISNUMBER(SEARCH("right",'Model output'!H152)),ISNUMBER(SEARCH("left",'Model output'!H152)),ISNUMBER(SEARCH("Not specified",'Model output'!H152)),ISNUMBER(SEARCH("N/A",'Model output'!H152))),"negative","positive"))</f>
        <v>negative</v>
      </c>
      <c r="I153">
        <f>IF(OR('Model output'!I152="",'Model output'!I152="Not answered",'Model output'!I152="Not mentioned"),"",IF(ISNUMBER('Model output'!I152),'Model output'!I152,1))</f>
        <v>3</v>
      </c>
      <c r="J153">
        <f>IF(OR('Model output'!J152="",'Model output'!J152="Not answered",'Model output'!J152="Not mentioned"),"",IF(AND(ISNUMBER('Model output'!J152),'Model output'!J152&lt;=I153),'Model output'!J152,IF(AND(ISNUMBER('Model output'!J152), 'Model output'!J152&gt;=DATE(2024,1,1)), MIN(DAY('Model output'!J152), MONTH('Model output'!J152), YEAR('Model output'!J152)), IF(ISNUMBER(SEARCH("0/",'Model output'!J152)),0,IF(ISNUMBER(SEARCH("/",'Model output'!J152)), VALUE(LEFT('Model output'!J152, SEARCH("/",'Model output'!J152)-1)),1)))))</f>
        <v>0</v>
      </c>
      <c r="K153" t="str" cm="1">
        <f t="array" ref="K153">IF(COUNT(FIND({0,1,2,3,4,5,6,7,8,9},'Model output'!K152))&gt;0,'Model output'!K152,"")</f>
        <v/>
      </c>
      <c r="L153" s="8" t="str">
        <f t="shared" si="25"/>
        <v/>
      </c>
      <c r="M153" t="str" cm="1">
        <f t="array" ref="M153">IF(L153="","",IF(ISNUMBER(SEARCH("cm",L153)),MAX(VALUE(SUBSTITUTE(_xlfn.FILTERXML("&lt;t&gt;&lt;s&gt;"&amp;SUBSTITUTE(L153,",","&lt;/s&gt;&lt;s&gt;")&amp;"&lt;/s&gt;&lt;/t&gt;","//s"),"cm",""))),MAX(VALUE(SUBSTITUTE(_xlfn.FILTERXML("&lt;t&gt;&lt;s&gt;"&amp;SUBSTITUTE(L153,",","&lt;/s&gt;&lt;s&gt;")&amp;"&lt;/s&gt;&lt;/t&gt;","//s"),"mm","")))/10))</f>
        <v/>
      </c>
      <c r="N153" t="str">
        <f>IF('Model output'!L152="","",'Model output'!L152)</f>
        <v>Papillary carcinoma</v>
      </c>
      <c r="O153" t="str">
        <f>IF('Model output'!M152="","",'Model output'!M152)</f>
        <v>Classical (usual) for the dominant tumor and Follicular variant for the second tumor</v>
      </c>
      <c r="P153" t="str">
        <f>IF('Model output'!N152="","",'Model output'!N152)</f>
        <v>1.1cm</v>
      </c>
      <c r="Q153" t="str">
        <f t="shared" si="29"/>
        <v>1.1cm</v>
      </c>
      <c r="R153" cm="1">
        <f t="array" ref="R153">IF(Q153="","",IF(ISNUMBER(SEARCH("cm",Q153)),MAX(VALUE(SUBSTITUTE(_xlfn.FILTERXML("&lt;t&gt;&lt;s&gt;"&amp;SUBSTITUTE(Q153,",","&lt;/s&gt;&lt;s&gt;")&amp;"&lt;/s&gt;&lt;/t&gt;","//s"),"cm",""))),MAX(VALUE(SUBSTITUTE(_xlfn.FILTERXML("&lt;t&gt;&lt;s&gt;"&amp;SUBSTITUTE(Q153,",","&lt;/s&gt;&lt;s&gt;")&amp;"&lt;/s&gt;&lt;/t&gt;","//s"),"mm","")))/10))</f>
        <v>1.1000000000000001</v>
      </c>
      <c r="S153" t="str">
        <f>IF(OR('Model output'!P152="",ISNUMBER(SEARCH("Not identified", 'Model output'!P152)),ISNUMBER(SEARCH("Absent",'Model output'!P152)),AND(ISNUMBER(SEARCH("No",'Model output'!P152)),NOT(ISNUMBER(SEARCH("diagnostic",'Model output'!P152)))),ISNUMBER(SEARCH("Negative",'Model output'!P152))),"negative","positive")</f>
        <v>negative</v>
      </c>
      <c r="T153">
        <f>IF('Model output'!O152="","",'Model output'!O152)</f>
        <v>2</v>
      </c>
      <c r="U153" t="str">
        <f>IF('Model output'!Q152&lt;&gt;"",'Model output'!Q152,IF('Classification result'!S153="positive",IF(ISNUMBER(SEARCH("single",'Model output'!P152)),1,IF(OR(ISNUMBER(SEARCH("&lt;4",'Model output'!P152)),ISNUMBER(SEARCH("&lt; 4",'Model output'!P152)),ISNUMBER(SEARCH("less than 4",'Model output'!P152))),"&lt;4",IF(OR(ISNUMBER(SEARCH("&gt;4",'Model output'!P152)),ISNUMBER(SEARCH("&gt; 4",'Model output'!P152)),ISNUMBER(SEARCH("4 or more",'Model output'!P152))),"&gt;4",""))), ""))</f>
        <v/>
      </c>
      <c r="V153" t="str">
        <f>IF(S153="negative","",IF(OR(ISNUMBER(SEARCH("Focal",'Model output'!P152)),'Classification result'!U153&lt;4,ISNUMBER(SEARCH("Focal",'Classification result'!U153)),ISNUMBER(SEARCH("&lt;4",'Classification result'!U153)),ISNUMBER(SEARCH("&lt; 4",'Classification result'!U153))),"minimal", IF(OR(ISNUMBER(SEARCH("Extensive",'Model output'!P152)),ISNUMBER(SEARCH("Extensive",'Classification result'!U153)),ISNUMBER(SEARCH("&gt;4",'Classification result'!U153)),ISNUMBER(SEARCH("&gt; 4",'Classification result'!U153)),ISNUMBER(SEARCH("4 or more",'Classification result'!U153))),"extensive","")))</f>
        <v/>
      </c>
      <c r="W153" t="str">
        <f>IF(OR('Model output'!R152="",ISNUMBER(SEARCH("Not identified", 'Model output'!R152)),ISNUMBER(SEARCH("Absent",'Model output'!R152)),ISNUMBER(SEARCH("No",'Model output'!R152)),ISNUMBER(SEARCH("Negative",'Model output'!R152)),ISNUMBER(SEARCH("None seen",'Model output'!R152)),ISNUMBER(SEARCH("Free",'Model output'!R152)),ISNUMBER(SEARCH("Cannot be assessed",'Model output'!R152))),"negative","positive")</f>
        <v>positive</v>
      </c>
      <c r="X153" s="15" t="str">
        <f>IF('Model output'!S152="","",'Model output'!S152)</f>
        <v>Not identified</v>
      </c>
      <c r="Y153" t="str">
        <f>IF(OR('Model output'!S152="",ISNUMBER(SEARCH("Absent",'Model output'!S152)),ISNUMBER(SEARCH("Not identified",'Model output'!S152)),AND(ISNUMBER(SEARCH("No",'Model output'!S152)),NOT(ISNUMBER(SEARCH("carcinoma",'Model output'!S152)))),ISNUMBER(SEARCH("confined to the thyroid",'Model output'!S152)),ISNUMBER(SEARCH("negative",'Model output'!S152))),"negative",IF(Z153="positive","gETE", "positive"))</f>
        <v>negative</v>
      </c>
      <c r="Z153" t="str">
        <f>IF(OR('Model output'!S152="",ISNUMBER(SEARCH("Absent",'Model output'!S152)),ISNUMBER(SEARCH("Not identified",'Model output'!S152)),ISNUMBER(SEARCH("No",'Model output'!S152)),ISNUMBER(SEARCH("Minimal",'Model output'!S152)),ISNUMBER(SEARCH("negative",'Model output'!S152))),"negative",IF(OR(ISNUMBER(SEARCH("extensive",X153)),ISNUMBER(SEARCH("skeletal muscle",X153)),ISNUMBER(SEARCH("larynx",X153)),ISNUMBER(SEARCH("trachea",X153)),ISNUMBER(SEARCH("esophagus",X153)),ISNUMBER(SEARCH("recurrent laryngeal nerve",X153))),"positive","negative"))</f>
        <v>negative</v>
      </c>
      <c r="AA153" t="str">
        <f>IF('Model output'!T152="","",IF('Model output'!T152="Not mentioned", "No", "Yes"))</f>
        <v/>
      </c>
      <c r="AB153" t="str">
        <f>IF(AA153&lt;&gt;"Yes","",IF(OR('Model output'!U152="",ISNUMBER(SEARCH("Not identified",'Model output'!U152))),"",'Model output'!U152))</f>
        <v/>
      </c>
      <c r="AC153" s="1" t="str">
        <f>IF(OR('Model output'!V152="", 'Model output'!V152="No", AND(ISERROR(SEARCH("Positive",'Model output'!V152)), ISNUMBER(SEARCH("Negative",'Model output'!V152))), AND(ISNUMBER(SEARCH("Uninvolved",'Model output'!V152)),NOT(ISNUMBER(SEARCH("margins involved",'Model output'!V152)))), ISNUMBER(SEARCH("not involved",'Model output'!V152)), ISNUMBER(SEARCH("None",'Model output'!V152)), ISNUMBER(SEARCH("Free",'Model output'!V152)), ISNUMBER(SEARCH("1 mm",'Model output'!V152)), ISNUMBER(SEARCH("0.1 CM",'Model output'!V152)), ISNUMBER(SEARCH("less than 0.2 mm",'Model output'!V152)), ISNUMBER(SEARCH("less than 0.5 mm",'Model output'!V152)), ISNUMBER(SEARCH("less than 1.0 mm",'Model output'!V152)), ISNUMBER(SEARCH("noted very close",'Model output'!V152)), ISNUMBER(SEARCH("abut",'Model output'!V152)), ISNUMBER(SEARCH("not mentioned",'Model output'!V152)), ISNUMBER(SEARCH("Cannot be assessed",'Model output'!V152)), ISNUMBER(SEARCH("Lymphocyte invasion - present",'Model output'!V152)), ISNUMBER(SEARCH("capsule",'Model output'!V152))), "negative", "positive")</f>
        <v>negative</v>
      </c>
      <c r="AE153" s="28" t="str" cm="1">
        <f t="array" aca="1" ref="AE153" ca="1">IF(OR(AC153="positive",Z153="positive",AND(OR(ISNUMBER(SEARCH("Follicular carcinoma",N153)),ISNUMBER(SEARCH("Follicular thyroid carcinoma",N153))),V153="extensive"),AND(AND(ISNUMBER(J153),J153&gt;0),AND(ISNUMBER(M153),M153&gt;3)),OR(H153="positive",AH153=1)),"high",IF(OR(ISNUMBER(SEARCH("lateral",G153,1)),ISNUMBER(SEARCH("positive",Y153,1)),ISNUMBER(SEARCH("tall",O153,1)),ISNUMBER(SEARCH("hobnail",O153,1)),ISNUMBER(SEARCH("cribriform",O153,1)),ISNUMBER(SEARCH("diffuse",O153,1)),ISNUMBER(SEARCH("columnar",O153,1)),ISNUMBER(SEARCH("solid",O153,1)),ISNUMBER(SEARCH("tall",N153,1)),ISNUMBER(SEARCH("hobnail",N153,1)),ISNUMBER(SEARCH("cribriform",N153,1)),ISNUMBER(SEARCH("diffuse",N153,1)),ISNUMBER(SEARCH("columnar",N153,1)),ISNUMBER(SEARCH("solid",N153,1)),AND(ISNUMBER(SEARCH("papillary",N153,1)),S153="positive"),AND(AND(ISNUMBER(J153),J153&gt;=5),M153=""),AND(AND(ISNUMBER(J153),J153&gt;=5),AND(ISNUMBER(M153),M153&gt;=1)),AND(ISNUMBER(SERACH("papillary",N153)),OR(Y153="positive",Z153="positive"), ISNUMBER(SEARCH("BRAF",AB153)))),"intermediate","low"))</f>
        <v>low</v>
      </c>
      <c r="AF153" s="29" t="str">
        <f t="shared" si="26"/>
        <v>1b</v>
      </c>
      <c r="AG153" s="29" t="str">
        <f t="shared" si="27"/>
        <v>0</v>
      </c>
      <c r="AH153" s="29" t="str">
        <f t="shared" si="30"/>
        <v>0</v>
      </c>
      <c r="AI153" s="35" t="str">
        <f t="shared" si="31"/>
        <v>I</v>
      </c>
      <c r="AJ153" s="32" t="s">
        <v>713</v>
      </c>
      <c r="AK153" s="34" t="s">
        <v>932</v>
      </c>
      <c r="AL153" s="34" t="s">
        <v>933</v>
      </c>
      <c r="AM153" s="34" t="s">
        <v>936</v>
      </c>
      <c r="AN153" s="34" t="s">
        <v>66</v>
      </c>
      <c r="AO153" s="32">
        <f t="shared" ca="1" si="32"/>
        <v>1</v>
      </c>
      <c r="AP153" s="34">
        <f t="shared" si="33"/>
        <v>1</v>
      </c>
      <c r="AQ153" s="34">
        <f t="shared" si="34"/>
        <v>1</v>
      </c>
      <c r="AR153" s="34">
        <f t="shared" si="35"/>
        <v>1</v>
      </c>
      <c r="AS153" s="35">
        <f t="shared" si="36"/>
        <v>1</v>
      </c>
    </row>
    <row r="154" spans="1:45">
      <c r="A154" t="str">
        <f>'Model output'!A153</f>
        <v>TCGA-EM-A1CW</v>
      </c>
      <c r="B154" s="26">
        <v>39</v>
      </c>
      <c r="C154" s="1" t="str">
        <f>IF(OR(ISNUMBER(SEARCH("0",'Model output'!D153)), ISNUMBER(SEARCH("1",'Model output'!D153)), ISNUMBER(SEARCH("1a",'Model output'!D153)), ISNUMBER(SEARCH("1b",'Model output'!D153)), ISNUMBER(SEARCH("2",'Model output'!D153)), ISNUMBER(SEARCH("3",'Model output'!D153)), ISNUMBER(SEARCH("4a",'Model output'!D153)), ISNUMBER(SEARCH("4b",'Model output'!D153))), IF(ISNUMBER(SEARCH("pT",'Model output'!D153)),IF(OR(ISNUMBER(SEARCH("a",'Model output'!D153)),ISNUMBER(SEARCH("b",'Model output'!D153))),MID(SUBSTITUTE('Model output'!D153," ",""),SEARCH("pT",'Model output'!D153)+2,2),MID(SUBSTITUTE('Model output'!D153," ",""),SEARCH("pT",'Model output'!D153)+2,1)),IF(ISNUMBER(SEARCH("T",'Model output'!D153)),IF(OR(ISNUMBER(SEARCH("a",'Model output'!D153)),ISNUMBER(SEARCH("b",'Model output'!D153))),MID(SUBSTITUTE('Model output'!D153," ",""),SEARCH("T",'Model output'!D153)+1,2),MID(SUBSTITUTE('Model output'!D153," ",""),SEARCH("T",'Model output'!D153)+1,1)),SUBSTITUTE('Model output'!D153," ",""))),"")</f>
        <v>3</v>
      </c>
      <c r="D154" s="1" t="str">
        <f>IF(ISNUMBER(SEARCH("lymph node",'Model output'!E153)),"1", IF(AND('Model output'!E153&lt;&gt;"",ISNUMBER('Model output'!E153),'Model output'!E153&gt;0),"1",IF(OR(ISNUMBER(SEARCH("0",'Model output'!E153)), ISNUMBER(SEARCH("1",'Model output'!E153)), ISNUMBER(SEARCH("1a",'Model output'!E153)), ISNUMBER(SEARCH("1b",'Model output'!E153)), ISNUMBER(SEARCH("X",'Model output'!E153))), IF(ISNUMBER(SEARCH("pN",'Model output'!E153)),IF(OR(ISNUMBER(SEARCH("a",'Model output'!E153)),ISNUMBER(SEARCH("b",'Model output'!E153))),MID(SUBSTITUTE('Model output'!E153," ",""),SEARCH("pN",'Model output'!E153)+2,2),MID(SUBSTITUTE('Model output'!E153," ",""),SEARCH("pN",'Model output'!E153)+2,1)),IF(ISNUMBER(SEARCH("N",'Model output'!E153)),IF(OR(ISNUMBER(SEARCH("a",'Model output'!E153)),ISNUMBER(SEARCH("b",'Model output'!E153))),MID(SUBSTITUTE('Model output'!E153," ",""),SEARCH("N",'Model output'!E153)+1,2),MID(SUBSTITUTE('Model output'!E153," ",""),SEARCH("N",'Model output'!E153)+1,1)),SUBSTITUTE('Model output'!E153," ",""))),"")))</f>
        <v>0</v>
      </c>
      <c r="E154" s="1" t="str">
        <f>IF(OR(ISNUMBER(SEARCH("Not applicable",'Model output'!F153)), ISNUMBER(SEARCH("N/A",'Model output'!F153))),"0",IF(OR(ISNUMBER(SEARCH("0",'Model output'!F153)), ISNUMBER(SEARCH("1",'Model output'!F153)), ISNUMBER(SEARCH("X",'Model output'!F153))), IF(ISNUMBER(SEARCH("pM",'Model output'!F153)),MID(SUBSTITUTE('Model output'!F153," ",""),SEARCH("pM",'Model output'!F153)+2,1),IF(ISNUMBER(SEARCH("M",'Model output'!F153)),MID(SUBSTITUTE('Model output'!F153," ",""),SEARCH("M",'Model output'!F153)+1,1),SUBSTITUTE('Model output'!F153," ",""))),""))</f>
        <v>X</v>
      </c>
      <c r="F154" t="str">
        <f t="shared" si="28"/>
        <v>negative</v>
      </c>
      <c r="G154" t="str">
        <f>IF(OR('Model output'!G153="",AND(ISNUMBER('Model output'!J153),'Model output'!J153&lt;1)),"",IF(OR(ISNUMBER(SEARCH("lateral",'Model output'!G153)),ISNUMBER(SEARCH("cervical",'Model output'!G153)),ISNUMBER(SEARCH("jugular",'Model output'!G153)),ISNUMBER(SEARCH("left neck",'Model output'!G153)),ISNUMBER(SEARCH("left anterior neck",'Model output'!G153)),ISNUMBER(SEARCH("left posterior neck",'Model output'!G153)),ISNUMBER(SEARCH("right neck",'Model output'!G153)),ISNUMBER(SEARCH("right anterior neck",'Model output'!G153)),ISNUMBER(SEARCH("right posterior neck",'Model output'!G153)),AND(ISNUMBER(SEARCH("level",'Model output'!G153)),OR(,ISNUMBER(SEARCH("II",'Model output'!G153)),ISNUMBER(SEARCH("two",'Model output'!G153)),AND(ISNUMBER(SEARCH("2",'Model output'!G153)),NOT(ISNUMBER(SEARCH("1 of 2",'Model output'!G153)))),ISNUMBER(SEARCH("III",'Model output'!G153)),AND(ISNUMBER(SEARCH("three",'Model output'!G153)),NOT(ISNUMBER(SEARCH("#3 (three)",'Model output'!G153)))),AND(ISNUMBER(SEARCH("3",'Model output'!G153)),NOT(ISNUMBER(SEARCH("#3 (three)",'Model output'!G153)))),ISNUMBER(SEARCH("IV",'Model output'!G153)),ISNUMBER(SEARCH("four",'Model output'!G153)),ISNUMBER(SEARCH("4",'Model output'!G153)),ISNUMBER(SEARCH("V ",'Model output'!G153)),ISNUMBER(SEARCH("five",'Model output'!G153)),ISNUMBER(SEARCH("5",'Model output'!G153))))), "lateral", "central"))</f>
        <v/>
      </c>
      <c r="H154" t="str">
        <f>IF('Model output'!H153="","negative",IF(OR(ISNUMBER(SEARCH("lymph node",'Model output'!H153)),ISNUMBER(SEARCH("gland",'Model output'!H153)),ISNUMBER(SEARCH("lobe",'Model output'!H153)),ISNUMBER(SEARCH("isthmus",'Model output'!H153)),ISNUMBER(SEARCH("mediastinum",'Model output'!H153)),ISNUMBER(SEARCH("Not mentioned",'Model output'!H153)), ISNUMBER(SEARCH("Not applicable",'Model output'!H153)), ISNUMBER(SEARCH("paratracheal",'Model output'!H153)),ISNUMBER(SEARCH("fibroadipose tissue",'Model output'!H153)),ISNUMBER(SEARCH("thyroid node",'Model output'!H153)),ISNUMBER(SEARCH("skeletal muscle",'Model output'!H153)),ISNUMBER(SEARCH("right",'Model output'!H153)),ISNUMBER(SEARCH("left",'Model output'!H153)),ISNUMBER(SEARCH("Not specified",'Model output'!H153)),ISNUMBER(SEARCH("N/A",'Model output'!H153))),"negative","positive"))</f>
        <v>negative</v>
      </c>
      <c r="I154">
        <f>IF(OR('Model output'!I153="",'Model output'!I153="Not answered",'Model output'!I153="Not mentioned"),"",IF(ISNUMBER('Model output'!I153),'Model output'!I153,1))</f>
        <v>1</v>
      </c>
      <c r="J154">
        <f>IF(OR('Model output'!J153="",'Model output'!J153="Not answered",'Model output'!J153="Not mentioned"),"",IF(AND(ISNUMBER('Model output'!J153),'Model output'!J153&lt;=I154),'Model output'!J153,IF(AND(ISNUMBER('Model output'!J153), 'Model output'!J153&gt;=DATE(2024,1,1)), MIN(DAY('Model output'!J153), MONTH('Model output'!J153), YEAR('Model output'!J153)), IF(ISNUMBER(SEARCH("0/",'Model output'!J153)),0,IF(ISNUMBER(SEARCH("/",'Model output'!J153)), VALUE(LEFT('Model output'!J153, SEARCH("/",'Model output'!J153)-1)),1)))))</f>
        <v>0</v>
      </c>
      <c r="K154" t="str" cm="1">
        <f t="array" ref="K154">IF(COUNT(FIND({0,1,2,3,4,5,6,7,8,9},'Model output'!K153))&gt;0,'Model output'!K153,"")</f>
        <v/>
      </c>
      <c r="L154" s="8" t="str">
        <f t="shared" si="25"/>
        <v/>
      </c>
      <c r="M154" t="str" cm="1">
        <f t="array" ref="M154">IF(L154="","",IF(ISNUMBER(SEARCH("cm",L154)),MAX(VALUE(SUBSTITUTE(_xlfn.FILTERXML("&lt;t&gt;&lt;s&gt;"&amp;SUBSTITUTE(L154,",","&lt;/s&gt;&lt;s&gt;")&amp;"&lt;/s&gt;&lt;/t&gt;","//s"),"cm",""))),MAX(VALUE(SUBSTITUTE(_xlfn.FILTERXML("&lt;t&gt;&lt;s&gt;"&amp;SUBSTITUTE(L154,",","&lt;/s&gt;&lt;s&gt;")&amp;"&lt;/s&gt;&lt;/t&gt;","//s"),"mm","")))/10))</f>
        <v/>
      </c>
      <c r="N154" t="str">
        <f>IF('Model output'!L153="","",'Model output'!L153)</f>
        <v>Papillary carcinoma, follicular variant</v>
      </c>
      <c r="O154" t="str">
        <f>IF('Model output'!M153="","",'Model output'!M153)</f>
        <v/>
      </c>
      <c r="P154" t="str">
        <f>IF('Model output'!N153="","",'Model output'!N153)</f>
        <v>4.5 cm</v>
      </c>
      <c r="Q154" t="str">
        <f t="shared" si="29"/>
        <v>4.5cm</v>
      </c>
      <c r="R154" cm="1">
        <f t="array" ref="R154">IF(Q154="","",IF(ISNUMBER(SEARCH("cm",Q154)),MAX(VALUE(SUBSTITUTE(_xlfn.FILTERXML("&lt;t&gt;&lt;s&gt;"&amp;SUBSTITUTE(Q154,",","&lt;/s&gt;&lt;s&gt;")&amp;"&lt;/s&gt;&lt;/t&gt;","//s"),"cm",""))),MAX(VALUE(SUBSTITUTE(_xlfn.FILTERXML("&lt;t&gt;&lt;s&gt;"&amp;SUBSTITUTE(Q154,",","&lt;/s&gt;&lt;s&gt;")&amp;"&lt;/s&gt;&lt;/t&gt;","//s"),"mm","")))/10))</f>
        <v>4.5</v>
      </c>
      <c r="S154" t="str">
        <f>IF(OR('Model output'!P153="",ISNUMBER(SEARCH("Not identified", 'Model output'!P153)),ISNUMBER(SEARCH("Absent",'Model output'!P153)),AND(ISNUMBER(SEARCH("No",'Model output'!P153)),NOT(ISNUMBER(SEARCH("diagnostic",'Model output'!P153)))),ISNUMBER(SEARCH("Negative",'Model output'!P153))),"negative","positive")</f>
        <v>negative</v>
      </c>
      <c r="T154">
        <f>IF('Model output'!O153="","",'Model output'!O153)</f>
        <v>2</v>
      </c>
      <c r="U154" t="str">
        <f>IF('Model output'!Q153&lt;&gt;"",'Model output'!Q153,IF('Classification result'!S154="positive",IF(ISNUMBER(SEARCH("single",'Model output'!P153)),1,IF(OR(ISNUMBER(SEARCH("&lt;4",'Model output'!P153)),ISNUMBER(SEARCH("&lt; 4",'Model output'!P153)),ISNUMBER(SEARCH("less than 4",'Model output'!P153))),"&lt;4",IF(OR(ISNUMBER(SEARCH("&gt;4",'Model output'!P153)),ISNUMBER(SEARCH("&gt; 4",'Model output'!P153)),ISNUMBER(SEARCH("4 or more",'Model output'!P153))),"&gt;4",""))), ""))</f>
        <v/>
      </c>
      <c r="V154" t="str">
        <f>IF(S154="negative","",IF(OR(ISNUMBER(SEARCH("Focal",'Model output'!P153)),'Classification result'!U154&lt;4,ISNUMBER(SEARCH("Focal",'Classification result'!U154)),ISNUMBER(SEARCH("&lt;4",'Classification result'!U154)),ISNUMBER(SEARCH("&lt; 4",'Classification result'!U154))),"minimal", IF(OR(ISNUMBER(SEARCH("Extensive",'Model output'!P153)),ISNUMBER(SEARCH("Extensive",'Classification result'!U154)),ISNUMBER(SEARCH("&gt;4",'Classification result'!U154)),ISNUMBER(SEARCH("&gt; 4",'Classification result'!U154)),ISNUMBER(SEARCH("4 or more",'Classification result'!U154))),"extensive","")))</f>
        <v/>
      </c>
      <c r="W154" t="str">
        <f>IF(OR('Model output'!R153="",ISNUMBER(SEARCH("Not identified", 'Model output'!R153)),ISNUMBER(SEARCH("Absent",'Model output'!R153)),ISNUMBER(SEARCH("No",'Model output'!R153)),ISNUMBER(SEARCH("Negative",'Model output'!R153)),ISNUMBER(SEARCH("None seen",'Model output'!R153)),ISNUMBER(SEARCH("Free",'Model output'!R153)),ISNUMBER(SEARCH("Cannot be assessed",'Model output'!R153))),"negative","positive")</f>
        <v>negative</v>
      </c>
      <c r="X154" s="15" t="str">
        <f>IF('Model output'!S153="","",'Model output'!S153)</f>
        <v>Absent</v>
      </c>
      <c r="Y154" t="str">
        <f>IF(OR('Model output'!S153="",ISNUMBER(SEARCH("Absent",'Model output'!S153)),ISNUMBER(SEARCH("Not identified",'Model output'!S153)),AND(ISNUMBER(SEARCH("No",'Model output'!S153)),NOT(ISNUMBER(SEARCH("carcinoma",'Model output'!S153)))),ISNUMBER(SEARCH("confined to the thyroid",'Model output'!S153)),ISNUMBER(SEARCH("negative",'Model output'!S153))),"negative",IF(Z154="positive","gETE", "positive"))</f>
        <v>negative</v>
      </c>
      <c r="Z154" t="str">
        <f>IF(OR('Model output'!S153="",ISNUMBER(SEARCH("Absent",'Model output'!S153)),ISNUMBER(SEARCH("Not identified",'Model output'!S153)),ISNUMBER(SEARCH("No",'Model output'!S153)),ISNUMBER(SEARCH("Minimal",'Model output'!S153)),ISNUMBER(SEARCH("negative",'Model output'!S153))),"negative",IF(OR(ISNUMBER(SEARCH("extensive",X154)),ISNUMBER(SEARCH("skeletal muscle",X154)),ISNUMBER(SEARCH("larynx",X154)),ISNUMBER(SEARCH("trachea",X154)),ISNUMBER(SEARCH("esophagus",X154)),ISNUMBER(SEARCH("recurrent laryngeal nerve",X154))),"positive","negative"))</f>
        <v>negative</v>
      </c>
      <c r="AA154" t="str">
        <f>IF('Model output'!T153="","",IF('Model output'!T153="Not mentioned", "No", "Yes"))</f>
        <v/>
      </c>
      <c r="AB154" t="str">
        <f>IF(AA154&lt;&gt;"Yes","",IF(OR('Model output'!U153="",ISNUMBER(SEARCH("Not identified",'Model output'!U153))),"",'Model output'!U153))</f>
        <v/>
      </c>
      <c r="AC154" s="1" t="str">
        <f>IF(OR('Model output'!V153="", 'Model output'!V153="No", AND(ISERROR(SEARCH("Positive",'Model output'!V153)), ISNUMBER(SEARCH("Negative",'Model output'!V153))), AND(ISNUMBER(SEARCH("Uninvolved",'Model output'!V153)),NOT(ISNUMBER(SEARCH("margins involved",'Model output'!V153)))), ISNUMBER(SEARCH("not involved",'Model output'!V153)), ISNUMBER(SEARCH("None",'Model output'!V153)), ISNUMBER(SEARCH("Free",'Model output'!V153)), ISNUMBER(SEARCH("1 mm",'Model output'!V153)), ISNUMBER(SEARCH("0.1 CM",'Model output'!V153)), ISNUMBER(SEARCH("less than 0.2 mm",'Model output'!V153)), ISNUMBER(SEARCH("less than 0.5 mm",'Model output'!V153)), ISNUMBER(SEARCH("less than 1.0 mm",'Model output'!V153)), ISNUMBER(SEARCH("noted very close",'Model output'!V153)), ISNUMBER(SEARCH("abut",'Model output'!V153)), ISNUMBER(SEARCH("not mentioned",'Model output'!V153)), ISNUMBER(SEARCH("Cannot be assessed",'Model output'!V153)), ISNUMBER(SEARCH("Lymphocyte invasion - present",'Model output'!V153)), ISNUMBER(SEARCH("capsule",'Model output'!V153))), "negative", "positive")</f>
        <v>negative</v>
      </c>
      <c r="AE154" s="28" t="str" cm="1">
        <f t="array" aca="1" ref="AE154" ca="1">IF(OR(AC154="positive",Z154="positive",AND(OR(ISNUMBER(SEARCH("Follicular carcinoma",N154)),ISNUMBER(SEARCH("Follicular thyroid carcinoma",N154))),V154="extensive"),AND(AND(ISNUMBER(J154),J154&gt;0),AND(ISNUMBER(M154),M154&gt;3)),OR(H154="positive",AH154=1)),"high",IF(OR(ISNUMBER(SEARCH("lateral",G154,1)),ISNUMBER(SEARCH("positive",Y154,1)),ISNUMBER(SEARCH("tall",O154,1)),ISNUMBER(SEARCH("hobnail",O154,1)),ISNUMBER(SEARCH("cribriform",O154,1)),ISNUMBER(SEARCH("diffuse",O154,1)),ISNUMBER(SEARCH("columnar",O154,1)),ISNUMBER(SEARCH("solid",O154,1)),ISNUMBER(SEARCH("tall",N154,1)),ISNUMBER(SEARCH("hobnail",N154,1)),ISNUMBER(SEARCH("cribriform",N154,1)),ISNUMBER(SEARCH("diffuse",N154,1)),ISNUMBER(SEARCH("columnar",N154,1)),ISNUMBER(SEARCH("solid",N154,1)),AND(ISNUMBER(SEARCH("papillary",N154,1)),S154="positive"),AND(AND(ISNUMBER(J154),J154&gt;=5),M154=""),AND(AND(ISNUMBER(J154),J154&gt;=5),AND(ISNUMBER(M154),M154&gt;=1)),AND(ISNUMBER(SERACH("papillary",N154)),OR(Y154="positive",Z154="positive"), ISNUMBER(SEARCH("BRAF",AB154)))),"intermediate","low"))</f>
        <v>low</v>
      </c>
      <c r="AF154" s="29" t="str">
        <f t="shared" si="26"/>
        <v>3a</v>
      </c>
      <c r="AG154" s="29" t="str">
        <f t="shared" si="27"/>
        <v>0</v>
      </c>
      <c r="AH154" s="29" t="str">
        <f t="shared" si="30"/>
        <v>0</v>
      </c>
      <c r="AI154" s="35" t="str">
        <f t="shared" si="31"/>
        <v>I</v>
      </c>
      <c r="AJ154" s="32" t="s">
        <v>713</v>
      </c>
      <c r="AK154" s="34" t="s">
        <v>937</v>
      </c>
      <c r="AL154" s="34" t="s">
        <v>933</v>
      </c>
      <c r="AM154" s="34" t="s">
        <v>936</v>
      </c>
      <c r="AN154" s="34" t="s">
        <v>66</v>
      </c>
      <c r="AO154" s="32">
        <f t="shared" ca="1" si="32"/>
        <v>1</v>
      </c>
      <c r="AP154" s="34">
        <f t="shared" si="33"/>
        <v>1</v>
      </c>
      <c r="AQ154" s="34">
        <f t="shared" si="34"/>
        <v>1</v>
      </c>
      <c r="AR154" s="34">
        <f t="shared" si="35"/>
        <v>1</v>
      </c>
      <c r="AS154" s="35">
        <f t="shared" si="36"/>
        <v>1</v>
      </c>
    </row>
    <row r="155" spans="1:45">
      <c r="A155" t="str">
        <f>'Model output'!A154</f>
        <v>TCGA-EM-A1YA</v>
      </c>
      <c r="B155" s="26">
        <v>74</v>
      </c>
      <c r="C155" s="1" t="str">
        <f>IF(OR(ISNUMBER(SEARCH("0",'Model output'!D154)), ISNUMBER(SEARCH("1",'Model output'!D154)), ISNUMBER(SEARCH("1a",'Model output'!D154)), ISNUMBER(SEARCH("1b",'Model output'!D154)), ISNUMBER(SEARCH("2",'Model output'!D154)), ISNUMBER(SEARCH("3",'Model output'!D154)), ISNUMBER(SEARCH("4a",'Model output'!D154)), ISNUMBER(SEARCH("4b",'Model output'!D154))), IF(ISNUMBER(SEARCH("pT",'Model output'!D154)),IF(OR(ISNUMBER(SEARCH("a",'Model output'!D154)),ISNUMBER(SEARCH("b",'Model output'!D154))),MID(SUBSTITUTE('Model output'!D154," ",""),SEARCH("pT",'Model output'!D154)+2,2),MID(SUBSTITUTE('Model output'!D154," ",""),SEARCH("pT",'Model output'!D154)+2,1)),IF(ISNUMBER(SEARCH("T",'Model output'!D154)),IF(OR(ISNUMBER(SEARCH("a",'Model output'!D154)),ISNUMBER(SEARCH("b",'Model output'!D154))),MID(SUBSTITUTE('Model output'!D154," ",""),SEARCH("T",'Model output'!D154)+1,2),MID(SUBSTITUTE('Model output'!D154," ",""),SEARCH("T",'Model output'!D154)+1,1)),SUBSTITUTE('Model output'!D154," ",""))),"")</f>
        <v>2</v>
      </c>
      <c r="D155" s="1" t="str">
        <f>IF(ISNUMBER(SEARCH("lymph node",'Model output'!E154)),"1", IF(AND('Model output'!E154&lt;&gt;"",ISNUMBER('Model output'!E154),'Model output'!E154&gt;0),"1",IF(OR(ISNUMBER(SEARCH("0",'Model output'!E154)), ISNUMBER(SEARCH("1",'Model output'!E154)), ISNUMBER(SEARCH("1a",'Model output'!E154)), ISNUMBER(SEARCH("1b",'Model output'!E154)), ISNUMBER(SEARCH("X",'Model output'!E154))), IF(ISNUMBER(SEARCH("pN",'Model output'!E154)),IF(OR(ISNUMBER(SEARCH("a",'Model output'!E154)),ISNUMBER(SEARCH("b",'Model output'!E154))),MID(SUBSTITUTE('Model output'!E154," ",""),SEARCH("pN",'Model output'!E154)+2,2),MID(SUBSTITUTE('Model output'!E154," ",""),SEARCH("pN",'Model output'!E154)+2,1)),IF(ISNUMBER(SEARCH("N",'Model output'!E154)),IF(OR(ISNUMBER(SEARCH("a",'Model output'!E154)),ISNUMBER(SEARCH("b",'Model output'!E154))),MID(SUBSTITUTE('Model output'!E154," ",""),SEARCH("N",'Model output'!E154)+1,2),MID(SUBSTITUTE('Model output'!E154," ",""),SEARCH("N",'Model output'!E154)+1,1)),SUBSTITUTE('Model output'!E154," ",""))),"")))</f>
        <v>X</v>
      </c>
      <c r="E155" s="1" t="str">
        <f>IF(OR(ISNUMBER(SEARCH("Not applicable",'Model output'!F154)), ISNUMBER(SEARCH("N/A",'Model output'!F154))),"0",IF(OR(ISNUMBER(SEARCH("0",'Model output'!F154)), ISNUMBER(SEARCH("1",'Model output'!F154)), ISNUMBER(SEARCH("X",'Model output'!F154))), IF(ISNUMBER(SEARCH("pM",'Model output'!F154)),MID(SUBSTITUTE('Model output'!F154," ",""),SEARCH("pM",'Model output'!F154)+2,1),IF(ISNUMBER(SEARCH("M",'Model output'!F154)),MID(SUBSTITUTE('Model output'!F154," ",""),SEARCH("M",'Model output'!F154)+1,1),SUBSTITUTE('Model output'!F154," ",""))),""))</f>
        <v>X</v>
      </c>
      <c r="F155" t="str">
        <f t="shared" si="28"/>
        <v>negative</v>
      </c>
      <c r="G155" t="str">
        <f>IF(OR('Model output'!G154="",AND(ISNUMBER('Model output'!J154),'Model output'!J154&lt;1)),"",IF(OR(ISNUMBER(SEARCH("lateral",'Model output'!G154)),ISNUMBER(SEARCH("cervical",'Model output'!G154)),ISNUMBER(SEARCH("jugular",'Model output'!G154)),ISNUMBER(SEARCH("left neck",'Model output'!G154)),ISNUMBER(SEARCH("left anterior neck",'Model output'!G154)),ISNUMBER(SEARCH("left posterior neck",'Model output'!G154)),ISNUMBER(SEARCH("right neck",'Model output'!G154)),ISNUMBER(SEARCH("right anterior neck",'Model output'!G154)),ISNUMBER(SEARCH("right posterior neck",'Model output'!G154)),AND(ISNUMBER(SEARCH("level",'Model output'!G154)),OR(,ISNUMBER(SEARCH("II",'Model output'!G154)),ISNUMBER(SEARCH("two",'Model output'!G154)),AND(ISNUMBER(SEARCH("2",'Model output'!G154)),NOT(ISNUMBER(SEARCH("1 of 2",'Model output'!G154)))),ISNUMBER(SEARCH("III",'Model output'!G154)),AND(ISNUMBER(SEARCH("three",'Model output'!G154)),NOT(ISNUMBER(SEARCH("#3 (three)",'Model output'!G154)))),AND(ISNUMBER(SEARCH("3",'Model output'!G154)),NOT(ISNUMBER(SEARCH("#3 (three)",'Model output'!G154)))),ISNUMBER(SEARCH("IV",'Model output'!G154)),ISNUMBER(SEARCH("four",'Model output'!G154)),ISNUMBER(SEARCH("4",'Model output'!G154)),ISNUMBER(SEARCH("V ",'Model output'!G154)),ISNUMBER(SEARCH("five",'Model output'!G154)),ISNUMBER(SEARCH("5",'Model output'!G154))))), "lateral", "central"))</f>
        <v/>
      </c>
      <c r="H155" t="str">
        <f>IF('Model output'!H154="","negative",IF(OR(ISNUMBER(SEARCH("lymph node",'Model output'!H154)),ISNUMBER(SEARCH("gland",'Model output'!H154)),ISNUMBER(SEARCH("lobe",'Model output'!H154)),ISNUMBER(SEARCH("isthmus",'Model output'!H154)),ISNUMBER(SEARCH("mediastinum",'Model output'!H154)),ISNUMBER(SEARCH("Not mentioned",'Model output'!H154)), ISNUMBER(SEARCH("Not applicable",'Model output'!H154)), ISNUMBER(SEARCH("paratracheal",'Model output'!H154)),ISNUMBER(SEARCH("fibroadipose tissue",'Model output'!H154)),ISNUMBER(SEARCH("thyroid node",'Model output'!H154)),ISNUMBER(SEARCH("skeletal muscle",'Model output'!H154)),ISNUMBER(SEARCH("right",'Model output'!H154)),ISNUMBER(SEARCH("left",'Model output'!H154)),ISNUMBER(SEARCH("Not specified",'Model output'!H154)),ISNUMBER(SEARCH("N/A",'Model output'!H154))),"negative","positive"))</f>
        <v>negative</v>
      </c>
      <c r="I155" t="str">
        <f>IF(OR('Model output'!I154="",'Model output'!I154="Not answered",'Model output'!I154="Not mentioned"),"",IF(ISNUMBER('Model output'!I154),'Model output'!I154,1))</f>
        <v/>
      </c>
      <c r="J155" t="str">
        <f>IF(OR('Model output'!J154="",'Model output'!J154="Not answered",'Model output'!J154="Not mentioned"),"",IF(AND(ISNUMBER('Model output'!J154),'Model output'!J154&lt;=I155),'Model output'!J154,IF(AND(ISNUMBER('Model output'!J154), 'Model output'!J154&gt;=DATE(2024,1,1)), MIN(DAY('Model output'!J154), MONTH('Model output'!J154), YEAR('Model output'!J154)), IF(ISNUMBER(SEARCH("0/",'Model output'!J154)),0,IF(ISNUMBER(SEARCH("/",'Model output'!J154)), VALUE(LEFT('Model output'!J154, SEARCH("/",'Model output'!J154)-1)),1)))))</f>
        <v/>
      </c>
      <c r="K155" t="str" cm="1">
        <f t="array" ref="K155">IF(COUNT(FIND({0,1,2,3,4,5,6,7,8,9},'Model output'!K154))&gt;0,'Model output'!K154,"")</f>
        <v/>
      </c>
      <c r="L155" s="8" t="str">
        <f t="shared" si="25"/>
        <v/>
      </c>
      <c r="M155" t="str" cm="1">
        <f t="array" ref="M155">IF(L155="","",IF(ISNUMBER(SEARCH("cm",L155)),MAX(VALUE(SUBSTITUTE(_xlfn.FILTERXML("&lt;t&gt;&lt;s&gt;"&amp;SUBSTITUTE(L155,",","&lt;/s&gt;&lt;s&gt;")&amp;"&lt;/s&gt;&lt;/t&gt;","//s"),"cm",""))),MAX(VALUE(SUBSTITUTE(_xlfn.FILTERXML("&lt;t&gt;&lt;s&gt;"&amp;SUBSTITUTE(L155,",","&lt;/s&gt;&lt;s&gt;")&amp;"&lt;/s&gt;&lt;/t&gt;","//s"),"mm","")))/10))</f>
        <v/>
      </c>
      <c r="N155" t="str">
        <f>IF('Model output'!L154="","",'Model output'!L154)</f>
        <v>Papillary</v>
      </c>
      <c r="O155" t="str">
        <f>IF('Model output'!M154="","",'Model output'!M154)</f>
        <v>Oncocytic type</v>
      </c>
      <c r="P155" t="str">
        <f>IF('Model output'!N154="","",'Model output'!N154)</f>
        <v>3.7 cm</v>
      </c>
      <c r="Q155" t="str">
        <f t="shared" si="29"/>
        <v>3.7cm</v>
      </c>
      <c r="R155" cm="1">
        <f t="array" ref="R155">IF(Q155="","",IF(ISNUMBER(SEARCH("cm",Q155)),MAX(VALUE(SUBSTITUTE(_xlfn.FILTERXML("&lt;t&gt;&lt;s&gt;"&amp;SUBSTITUTE(Q155,",","&lt;/s&gt;&lt;s&gt;")&amp;"&lt;/s&gt;&lt;/t&gt;","//s"),"cm",""))),MAX(VALUE(SUBSTITUTE(_xlfn.FILTERXML("&lt;t&gt;&lt;s&gt;"&amp;SUBSTITUTE(Q155,",","&lt;/s&gt;&lt;s&gt;")&amp;"&lt;/s&gt;&lt;/t&gt;","//s"),"mm","")))/10))</f>
        <v>3.7</v>
      </c>
      <c r="S155" t="str">
        <f>IF(OR('Model output'!P154="",ISNUMBER(SEARCH("Not identified", 'Model output'!P154)),ISNUMBER(SEARCH("Absent",'Model output'!P154)),AND(ISNUMBER(SEARCH("No",'Model output'!P154)),NOT(ISNUMBER(SEARCH("diagnostic",'Model output'!P154)))),ISNUMBER(SEARCH("Negative",'Model output'!P154))),"negative","positive")</f>
        <v>negative</v>
      </c>
      <c r="T155">
        <f>IF('Model output'!O154="","",'Model output'!O154)</f>
        <v>1</v>
      </c>
      <c r="U155" t="str">
        <f>IF('Model output'!Q154&lt;&gt;"",'Model output'!Q154,IF('Classification result'!S155="positive",IF(ISNUMBER(SEARCH("single",'Model output'!P154)),1,IF(OR(ISNUMBER(SEARCH("&lt;4",'Model output'!P154)),ISNUMBER(SEARCH("&lt; 4",'Model output'!P154)),ISNUMBER(SEARCH("less than 4",'Model output'!P154))),"&lt;4",IF(OR(ISNUMBER(SEARCH("&gt;4",'Model output'!P154)),ISNUMBER(SEARCH("&gt; 4",'Model output'!P154)),ISNUMBER(SEARCH("4 or more",'Model output'!P154))),"&gt;4",""))), ""))</f>
        <v/>
      </c>
      <c r="V155" t="str">
        <f>IF(S155="negative","",IF(OR(ISNUMBER(SEARCH("Focal",'Model output'!P154)),'Classification result'!U155&lt;4,ISNUMBER(SEARCH("Focal",'Classification result'!U155)),ISNUMBER(SEARCH("&lt;4",'Classification result'!U155)),ISNUMBER(SEARCH("&lt; 4",'Classification result'!U155))),"minimal", IF(OR(ISNUMBER(SEARCH("Extensive",'Model output'!P154)),ISNUMBER(SEARCH("Extensive",'Classification result'!U155)),ISNUMBER(SEARCH("&gt;4",'Classification result'!U155)),ISNUMBER(SEARCH("&gt; 4",'Classification result'!U155)),ISNUMBER(SEARCH("4 or more",'Classification result'!U155))),"extensive","")))</f>
        <v/>
      </c>
      <c r="W155" t="str">
        <f>IF(OR('Model output'!R154="",ISNUMBER(SEARCH("Not identified", 'Model output'!R154)),ISNUMBER(SEARCH("Absent",'Model output'!R154)),ISNUMBER(SEARCH("No",'Model output'!R154)),ISNUMBER(SEARCH("Negative",'Model output'!R154)),ISNUMBER(SEARCH("None seen",'Model output'!R154)),ISNUMBER(SEARCH("Free",'Model output'!R154)),ISNUMBER(SEARCH("Cannot be assessed",'Model output'!R154))),"negative","positive")</f>
        <v>positive</v>
      </c>
      <c r="X155" s="15" t="str">
        <f>IF('Model output'!S154="","",'Model output'!S154)</f>
        <v>Absent</v>
      </c>
      <c r="Y155" t="str">
        <f>IF(OR('Model output'!S154="",ISNUMBER(SEARCH("Absent",'Model output'!S154)),ISNUMBER(SEARCH("Not identified",'Model output'!S154)),AND(ISNUMBER(SEARCH("No",'Model output'!S154)),NOT(ISNUMBER(SEARCH("carcinoma",'Model output'!S154)))),ISNUMBER(SEARCH("confined to the thyroid",'Model output'!S154)),ISNUMBER(SEARCH("negative",'Model output'!S154))),"negative",IF(Z155="positive","gETE", "positive"))</f>
        <v>negative</v>
      </c>
      <c r="Z155" t="str">
        <f>IF(OR('Model output'!S154="",ISNUMBER(SEARCH("Absent",'Model output'!S154)),ISNUMBER(SEARCH("Not identified",'Model output'!S154)),ISNUMBER(SEARCH("No",'Model output'!S154)),ISNUMBER(SEARCH("Minimal",'Model output'!S154)),ISNUMBER(SEARCH("negative",'Model output'!S154))),"negative",IF(OR(ISNUMBER(SEARCH("extensive",X155)),ISNUMBER(SEARCH("skeletal muscle",X155)),ISNUMBER(SEARCH("larynx",X155)),ISNUMBER(SEARCH("trachea",X155)),ISNUMBER(SEARCH("esophagus",X155)),ISNUMBER(SEARCH("recurrent laryngeal nerve",X155))),"positive","negative"))</f>
        <v>negative</v>
      </c>
      <c r="AA155" t="str">
        <f>IF('Model output'!T154="","",IF('Model output'!T154="Not mentioned", "No", "Yes"))</f>
        <v/>
      </c>
      <c r="AB155" t="str">
        <f>IF(AA155&lt;&gt;"Yes","",IF(OR('Model output'!U154="",ISNUMBER(SEARCH("Not identified",'Model output'!U154))),"",'Model output'!U154))</f>
        <v/>
      </c>
      <c r="AC155" s="1" t="str">
        <f>IF(OR('Model output'!V154="", 'Model output'!V154="No", AND(ISERROR(SEARCH("Positive",'Model output'!V154)), ISNUMBER(SEARCH("Negative",'Model output'!V154))), AND(ISNUMBER(SEARCH("Uninvolved",'Model output'!V154)),NOT(ISNUMBER(SEARCH("margins involved",'Model output'!V154)))), ISNUMBER(SEARCH("not involved",'Model output'!V154)), ISNUMBER(SEARCH("None",'Model output'!V154)), ISNUMBER(SEARCH("Free",'Model output'!V154)), ISNUMBER(SEARCH("1 mm",'Model output'!V154)), ISNUMBER(SEARCH("0.1 CM",'Model output'!V154)), ISNUMBER(SEARCH("less than 0.2 mm",'Model output'!V154)), ISNUMBER(SEARCH("less than 0.5 mm",'Model output'!V154)), ISNUMBER(SEARCH("less than 1.0 mm",'Model output'!V154)), ISNUMBER(SEARCH("noted very close",'Model output'!V154)), ISNUMBER(SEARCH("abut",'Model output'!V154)), ISNUMBER(SEARCH("not mentioned",'Model output'!V154)), ISNUMBER(SEARCH("Cannot be assessed",'Model output'!V154)), ISNUMBER(SEARCH("Lymphocyte invasion - present",'Model output'!V154)), ISNUMBER(SEARCH("capsule",'Model output'!V154))), "negative", "positive")</f>
        <v>negative</v>
      </c>
      <c r="AE155" s="28" t="str" cm="1">
        <f t="array" aca="1" ref="AE155" ca="1">IF(OR(AC155="positive",Z155="positive",AND(OR(ISNUMBER(SEARCH("Follicular carcinoma",N155)),ISNUMBER(SEARCH("Follicular thyroid carcinoma",N155))),V155="extensive"),AND(AND(ISNUMBER(J155),J155&gt;0),AND(ISNUMBER(M155),M155&gt;3)),OR(H155="positive",AH155=1)),"high",IF(OR(ISNUMBER(SEARCH("lateral",G155,1)),ISNUMBER(SEARCH("positive",Y155,1)),ISNUMBER(SEARCH("tall",O155,1)),ISNUMBER(SEARCH("hobnail",O155,1)),ISNUMBER(SEARCH("cribriform",O155,1)),ISNUMBER(SEARCH("diffuse",O155,1)),ISNUMBER(SEARCH("columnar",O155,1)),ISNUMBER(SEARCH("solid",O155,1)),ISNUMBER(SEARCH("tall",N155,1)),ISNUMBER(SEARCH("hobnail",N155,1)),ISNUMBER(SEARCH("cribriform",N155,1)),ISNUMBER(SEARCH("diffuse",N155,1)),ISNUMBER(SEARCH("columnar",N155,1)),ISNUMBER(SEARCH("solid",N155,1)),AND(ISNUMBER(SEARCH("papillary",N155,1)),S155="positive"),AND(AND(ISNUMBER(J155),J155&gt;=5),M155=""),AND(AND(ISNUMBER(J155),J155&gt;=5),AND(ISNUMBER(M155),M155&gt;=1)),AND(ISNUMBER(SERACH("papillary",N155)),OR(Y155="positive",Z155="positive"), ISNUMBER(SEARCH("BRAF",AB155)))),"intermediate","low"))</f>
        <v>low</v>
      </c>
      <c r="AF155" s="29" t="str">
        <f t="shared" si="26"/>
        <v>2</v>
      </c>
      <c r="AG155" s="29" t="str">
        <f t="shared" si="27"/>
        <v>0</v>
      </c>
      <c r="AH155" s="29" t="str">
        <f t="shared" si="30"/>
        <v>0</v>
      </c>
      <c r="AI155" s="35" t="str">
        <f t="shared" si="31"/>
        <v>I</v>
      </c>
      <c r="AJ155" s="32" t="s">
        <v>713</v>
      </c>
      <c r="AK155" s="34" t="s">
        <v>935</v>
      </c>
      <c r="AL155" s="34" t="s">
        <v>936</v>
      </c>
      <c r="AM155" s="34" t="s">
        <v>936</v>
      </c>
      <c r="AN155" s="34" t="s">
        <v>66</v>
      </c>
      <c r="AO155" s="32">
        <f t="shared" ca="1" si="32"/>
        <v>1</v>
      </c>
      <c r="AP155" s="34">
        <f t="shared" si="33"/>
        <v>1</v>
      </c>
      <c r="AQ155" s="34">
        <f t="shared" si="34"/>
        <v>1</v>
      </c>
      <c r="AR155" s="34">
        <f t="shared" si="35"/>
        <v>1</v>
      </c>
      <c r="AS155" s="35">
        <f t="shared" si="36"/>
        <v>1</v>
      </c>
    </row>
    <row r="156" spans="1:45">
      <c r="A156" t="str">
        <f>'Model output'!A155</f>
        <v>TCGA-EM-A1YB</v>
      </c>
      <c r="B156" s="26">
        <v>73</v>
      </c>
      <c r="C156" s="1" t="str">
        <f>IF(OR(ISNUMBER(SEARCH("0",'Model output'!D155)), ISNUMBER(SEARCH("1",'Model output'!D155)), ISNUMBER(SEARCH("1a",'Model output'!D155)), ISNUMBER(SEARCH("1b",'Model output'!D155)), ISNUMBER(SEARCH("2",'Model output'!D155)), ISNUMBER(SEARCH("3",'Model output'!D155)), ISNUMBER(SEARCH("4a",'Model output'!D155)), ISNUMBER(SEARCH("4b",'Model output'!D155))), IF(ISNUMBER(SEARCH("pT",'Model output'!D155)),IF(OR(ISNUMBER(SEARCH("a",'Model output'!D155)),ISNUMBER(SEARCH("b",'Model output'!D155))),MID(SUBSTITUTE('Model output'!D155," ",""),SEARCH("pT",'Model output'!D155)+2,2),MID(SUBSTITUTE('Model output'!D155," ",""),SEARCH("pT",'Model output'!D155)+2,1)),IF(ISNUMBER(SEARCH("T",'Model output'!D155)),IF(OR(ISNUMBER(SEARCH("a",'Model output'!D155)),ISNUMBER(SEARCH("b",'Model output'!D155))),MID(SUBSTITUTE('Model output'!D155," ",""),SEARCH("T",'Model output'!D155)+1,2),MID(SUBSTITUTE('Model output'!D155," ",""),SEARCH("T",'Model output'!D155)+1,1)),SUBSTITUTE('Model output'!D155," ",""))),"")</f>
        <v>2</v>
      </c>
      <c r="D156" s="1" t="str">
        <f>IF(ISNUMBER(SEARCH("lymph node",'Model output'!E155)),"1", IF(AND('Model output'!E155&lt;&gt;"",ISNUMBER('Model output'!E155),'Model output'!E155&gt;0),"1",IF(OR(ISNUMBER(SEARCH("0",'Model output'!E155)), ISNUMBER(SEARCH("1",'Model output'!E155)), ISNUMBER(SEARCH("1a",'Model output'!E155)), ISNUMBER(SEARCH("1b",'Model output'!E155)), ISNUMBER(SEARCH("X",'Model output'!E155))), IF(ISNUMBER(SEARCH("pN",'Model output'!E155)),IF(OR(ISNUMBER(SEARCH("a",'Model output'!E155)),ISNUMBER(SEARCH("b",'Model output'!E155))),MID(SUBSTITUTE('Model output'!E155," ",""),SEARCH("pN",'Model output'!E155)+2,2),MID(SUBSTITUTE('Model output'!E155," ",""),SEARCH("pN",'Model output'!E155)+2,1)),IF(ISNUMBER(SEARCH("N",'Model output'!E155)),IF(OR(ISNUMBER(SEARCH("a",'Model output'!E155)),ISNUMBER(SEARCH("b",'Model output'!E155))),MID(SUBSTITUTE('Model output'!E155," ",""),SEARCH("N",'Model output'!E155)+1,2),MID(SUBSTITUTE('Model output'!E155," ",""),SEARCH("N",'Model output'!E155)+1,1)),SUBSTITUTE('Model output'!E155," ",""))),"")))</f>
        <v>X</v>
      </c>
      <c r="E156" s="1" t="str">
        <f>IF(OR(ISNUMBER(SEARCH("Not applicable",'Model output'!F155)), ISNUMBER(SEARCH("N/A",'Model output'!F155))),"0",IF(OR(ISNUMBER(SEARCH("0",'Model output'!F155)), ISNUMBER(SEARCH("1",'Model output'!F155)), ISNUMBER(SEARCH("X",'Model output'!F155))), IF(ISNUMBER(SEARCH("pM",'Model output'!F155)),MID(SUBSTITUTE('Model output'!F155," ",""),SEARCH("pM",'Model output'!F155)+2,1),IF(ISNUMBER(SEARCH("M",'Model output'!F155)),MID(SUBSTITUTE('Model output'!F155," ",""),SEARCH("M",'Model output'!F155)+1,1),SUBSTITUTE('Model output'!F155," ",""))),""))</f>
        <v>0</v>
      </c>
      <c r="F156" t="str">
        <f t="shared" si="28"/>
        <v>negative</v>
      </c>
      <c r="G156" t="str">
        <f>IF(OR('Model output'!G155="",AND(ISNUMBER('Model output'!J155),'Model output'!J155&lt;1)),"",IF(OR(ISNUMBER(SEARCH("lateral",'Model output'!G155)),ISNUMBER(SEARCH("cervical",'Model output'!G155)),ISNUMBER(SEARCH("jugular",'Model output'!G155)),ISNUMBER(SEARCH("left neck",'Model output'!G155)),ISNUMBER(SEARCH("left anterior neck",'Model output'!G155)),ISNUMBER(SEARCH("left posterior neck",'Model output'!G155)),ISNUMBER(SEARCH("right neck",'Model output'!G155)),ISNUMBER(SEARCH("right anterior neck",'Model output'!G155)),ISNUMBER(SEARCH("right posterior neck",'Model output'!G155)),AND(ISNUMBER(SEARCH("level",'Model output'!G155)),OR(,ISNUMBER(SEARCH("II",'Model output'!G155)),ISNUMBER(SEARCH("two",'Model output'!G155)),AND(ISNUMBER(SEARCH("2",'Model output'!G155)),NOT(ISNUMBER(SEARCH("1 of 2",'Model output'!G155)))),ISNUMBER(SEARCH("III",'Model output'!G155)),AND(ISNUMBER(SEARCH("three",'Model output'!G155)),NOT(ISNUMBER(SEARCH("#3 (three)",'Model output'!G155)))),AND(ISNUMBER(SEARCH("3",'Model output'!G155)),NOT(ISNUMBER(SEARCH("#3 (three)",'Model output'!G155)))),ISNUMBER(SEARCH("IV",'Model output'!G155)),ISNUMBER(SEARCH("four",'Model output'!G155)),ISNUMBER(SEARCH("4",'Model output'!G155)),ISNUMBER(SEARCH("V ",'Model output'!G155)),ISNUMBER(SEARCH("five",'Model output'!G155)),ISNUMBER(SEARCH("5",'Model output'!G155))))), "lateral", "central"))</f>
        <v/>
      </c>
      <c r="H156" t="str">
        <f>IF('Model output'!H155="","negative",IF(OR(ISNUMBER(SEARCH("lymph node",'Model output'!H155)),ISNUMBER(SEARCH("gland",'Model output'!H155)),ISNUMBER(SEARCH("lobe",'Model output'!H155)),ISNUMBER(SEARCH("isthmus",'Model output'!H155)),ISNUMBER(SEARCH("mediastinum",'Model output'!H155)),ISNUMBER(SEARCH("Not mentioned",'Model output'!H155)), ISNUMBER(SEARCH("Not applicable",'Model output'!H155)), ISNUMBER(SEARCH("paratracheal",'Model output'!H155)),ISNUMBER(SEARCH("fibroadipose tissue",'Model output'!H155)),ISNUMBER(SEARCH("thyroid node",'Model output'!H155)),ISNUMBER(SEARCH("skeletal muscle",'Model output'!H155)),ISNUMBER(SEARCH("right",'Model output'!H155)),ISNUMBER(SEARCH("left",'Model output'!H155)),ISNUMBER(SEARCH("Not specified",'Model output'!H155)),ISNUMBER(SEARCH("N/A",'Model output'!H155))),"negative","positive"))</f>
        <v>negative</v>
      </c>
      <c r="I156">
        <f>IF(OR('Model output'!I155="",'Model output'!I155="Not answered",'Model output'!I155="Not mentioned"),"",IF(ISNUMBER('Model output'!I155),'Model output'!I155,1))</f>
        <v>0</v>
      </c>
      <c r="J156">
        <f>IF(OR('Model output'!J155="",'Model output'!J155="Not answered",'Model output'!J155="Not mentioned"),"",IF(AND(ISNUMBER('Model output'!J155),'Model output'!J155&lt;=I156),'Model output'!J155,IF(AND(ISNUMBER('Model output'!J155), 'Model output'!J155&gt;=DATE(2024,1,1)), MIN(DAY('Model output'!J155), MONTH('Model output'!J155), YEAR('Model output'!J155)), IF(ISNUMBER(SEARCH("0/",'Model output'!J155)),0,IF(ISNUMBER(SEARCH("/",'Model output'!J155)), VALUE(LEFT('Model output'!J155, SEARCH("/",'Model output'!J155)-1)),1)))))</f>
        <v>0</v>
      </c>
      <c r="K156" t="str" cm="1">
        <f t="array" ref="K156">IF(COUNT(FIND({0,1,2,3,4,5,6,7,8,9},'Model output'!K155))&gt;0,'Model output'!K155,"")</f>
        <v/>
      </c>
      <c r="L156" s="8" t="str">
        <f t="shared" si="25"/>
        <v/>
      </c>
      <c r="M156" t="str" cm="1">
        <f t="array" ref="M156">IF(L156="","",IF(ISNUMBER(SEARCH("cm",L156)),MAX(VALUE(SUBSTITUTE(_xlfn.FILTERXML("&lt;t&gt;&lt;s&gt;"&amp;SUBSTITUTE(L156,",","&lt;/s&gt;&lt;s&gt;")&amp;"&lt;/s&gt;&lt;/t&gt;","//s"),"cm",""))),MAX(VALUE(SUBSTITUTE(_xlfn.FILTERXML("&lt;t&gt;&lt;s&gt;"&amp;SUBSTITUTE(L156,",","&lt;/s&gt;&lt;s&gt;")&amp;"&lt;/s&gt;&lt;/t&gt;","//s"),"mm","")))/10))</f>
        <v/>
      </c>
      <c r="N156" t="str">
        <f>IF('Model output'!L155="","",'Model output'!L155)</f>
        <v>Papillary carcinoma</v>
      </c>
      <c r="O156" t="str">
        <f>IF('Model output'!M155="","",'Model output'!M155)</f>
        <v>oncocytic or oxyphilic variant</v>
      </c>
      <c r="P156" t="str">
        <f>IF('Model output'!N155="","",'Model output'!N155)</f>
        <v>2.7cm</v>
      </c>
      <c r="Q156" t="str">
        <f t="shared" si="29"/>
        <v>2.7cm</v>
      </c>
      <c r="R156" cm="1">
        <f t="array" ref="R156">IF(Q156="","",IF(ISNUMBER(SEARCH("cm",Q156)),MAX(VALUE(SUBSTITUTE(_xlfn.FILTERXML("&lt;t&gt;&lt;s&gt;"&amp;SUBSTITUTE(Q156,",","&lt;/s&gt;&lt;s&gt;")&amp;"&lt;/s&gt;&lt;/t&gt;","//s"),"cm",""))),MAX(VALUE(SUBSTITUTE(_xlfn.FILTERXML("&lt;t&gt;&lt;s&gt;"&amp;SUBSTITUTE(Q156,",","&lt;/s&gt;&lt;s&gt;")&amp;"&lt;/s&gt;&lt;/t&gt;","//s"),"mm","")))/10))</f>
        <v>2.7</v>
      </c>
      <c r="S156" t="str">
        <f>IF(OR('Model output'!P155="",ISNUMBER(SEARCH("Not identified", 'Model output'!P155)),ISNUMBER(SEARCH("Absent",'Model output'!P155)),AND(ISNUMBER(SEARCH("No",'Model output'!P155)),NOT(ISNUMBER(SEARCH("diagnostic",'Model output'!P155)))),ISNUMBER(SEARCH("Negative",'Model output'!P155))),"negative","positive")</f>
        <v>negative</v>
      </c>
      <c r="T156">
        <f>IF('Model output'!O155="","",'Model output'!O155)</f>
        <v>1</v>
      </c>
      <c r="U156" t="str">
        <f>IF('Model output'!Q155&lt;&gt;"",'Model output'!Q155,IF('Classification result'!S156="positive",IF(ISNUMBER(SEARCH("single",'Model output'!P155)),1,IF(OR(ISNUMBER(SEARCH("&lt;4",'Model output'!P155)),ISNUMBER(SEARCH("&lt; 4",'Model output'!P155)),ISNUMBER(SEARCH("less than 4",'Model output'!P155))),"&lt;4",IF(OR(ISNUMBER(SEARCH("&gt;4",'Model output'!P155)),ISNUMBER(SEARCH("&gt; 4",'Model output'!P155)),ISNUMBER(SEARCH("4 or more",'Model output'!P155))),"&gt;4",""))), ""))</f>
        <v/>
      </c>
      <c r="V156" t="str">
        <f>IF(S156="negative","",IF(OR(ISNUMBER(SEARCH("Focal",'Model output'!P155)),'Classification result'!U156&lt;4,ISNUMBER(SEARCH("Focal",'Classification result'!U156)),ISNUMBER(SEARCH("&lt;4",'Classification result'!U156)),ISNUMBER(SEARCH("&lt; 4",'Classification result'!U156))),"minimal", IF(OR(ISNUMBER(SEARCH("Extensive",'Model output'!P155)),ISNUMBER(SEARCH("Extensive",'Classification result'!U156)),ISNUMBER(SEARCH("&gt;4",'Classification result'!U156)),ISNUMBER(SEARCH("&gt; 4",'Classification result'!U156)),ISNUMBER(SEARCH("4 or more",'Classification result'!U156))),"extensive","")))</f>
        <v/>
      </c>
      <c r="W156" t="str">
        <f>IF(OR('Model output'!R155="",ISNUMBER(SEARCH("Not identified", 'Model output'!R155)),ISNUMBER(SEARCH("Absent",'Model output'!R155)),ISNUMBER(SEARCH("No",'Model output'!R155)),ISNUMBER(SEARCH("Negative",'Model output'!R155)),ISNUMBER(SEARCH("None seen",'Model output'!R155)),ISNUMBER(SEARCH("Free",'Model output'!R155)),ISNUMBER(SEARCH("Cannot be assessed",'Model output'!R155))),"negative","positive")</f>
        <v>positive</v>
      </c>
      <c r="X156" s="15" t="str">
        <f>IF('Model output'!S155="","",'Model output'!S155)</f>
        <v>Not identified</v>
      </c>
      <c r="Y156" t="str">
        <f>IF(OR('Model output'!S155="",ISNUMBER(SEARCH("Absent",'Model output'!S155)),ISNUMBER(SEARCH("Not identified",'Model output'!S155)),AND(ISNUMBER(SEARCH("No",'Model output'!S155)),NOT(ISNUMBER(SEARCH("carcinoma",'Model output'!S155)))),ISNUMBER(SEARCH("confined to the thyroid",'Model output'!S155)),ISNUMBER(SEARCH("negative",'Model output'!S155))),"negative",IF(Z156="positive","gETE", "positive"))</f>
        <v>negative</v>
      </c>
      <c r="Z156" t="str">
        <f>IF(OR('Model output'!S155="",ISNUMBER(SEARCH("Absent",'Model output'!S155)),ISNUMBER(SEARCH("Not identified",'Model output'!S155)),ISNUMBER(SEARCH("No",'Model output'!S155)),ISNUMBER(SEARCH("Minimal",'Model output'!S155)),ISNUMBER(SEARCH("negative",'Model output'!S155))),"negative",IF(OR(ISNUMBER(SEARCH("extensive",X156)),ISNUMBER(SEARCH("skeletal muscle",X156)),ISNUMBER(SEARCH("larynx",X156)),ISNUMBER(SEARCH("trachea",X156)),ISNUMBER(SEARCH("esophagus",X156)),ISNUMBER(SEARCH("recurrent laryngeal nerve",X156))),"positive","negative"))</f>
        <v>negative</v>
      </c>
      <c r="AA156" t="str">
        <f>IF('Model output'!T155="","",IF('Model output'!T155="Not mentioned", "No", "Yes"))</f>
        <v/>
      </c>
      <c r="AB156" t="str">
        <f>IF(AA156&lt;&gt;"Yes","",IF(OR('Model output'!U155="",ISNUMBER(SEARCH("Not identified",'Model output'!U155))),"",'Model output'!U155))</f>
        <v/>
      </c>
      <c r="AC156" s="1" t="str">
        <f>IF(OR('Model output'!V155="", 'Model output'!V155="No", AND(ISERROR(SEARCH("Positive",'Model output'!V155)), ISNUMBER(SEARCH("Negative",'Model output'!V155))), AND(ISNUMBER(SEARCH("Uninvolved",'Model output'!V155)),NOT(ISNUMBER(SEARCH("margins involved",'Model output'!V155)))), ISNUMBER(SEARCH("not involved",'Model output'!V155)), ISNUMBER(SEARCH("None",'Model output'!V155)), ISNUMBER(SEARCH("Free",'Model output'!V155)), ISNUMBER(SEARCH("1 mm",'Model output'!V155)), ISNUMBER(SEARCH("0.1 CM",'Model output'!V155)), ISNUMBER(SEARCH("less than 0.2 mm",'Model output'!V155)), ISNUMBER(SEARCH("less than 0.5 mm",'Model output'!V155)), ISNUMBER(SEARCH("less than 1.0 mm",'Model output'!V155)), ISNUMBER(SEARCH("noted very close",'Model output'!V155)), ISNUMBER(SEARCH("abut",'Model output'!V155)), ISNUMBER(SEARCH("not mentioned",'Model output'!V155)), ISNUMBER(SEARCH("Cannot be assessed",'Model output'!V155)), ISNUMBER(SEARCH("Lymphocyte invasion - present",'Model output'!V155)), ISNUMBER(SEARCH("capsule",'Model output'!V155))), "negative", "positive")</f>
        <v>negative</v>
      </c>
      <c r="AE156" s="28" t="str" cm="1">
        <f t="array" aca="1" ref="AE156" ca="1">IF(OR(AC156="positive",Z156="positive",AND(OR(ISNUMBER(SEARCH("Follicular carcinoma",N156)),ISNUMBER(SEARCH("Follicular thyroid carcinoma",N156))),V156="extensive"),AND(AND(ISNUMBER(J156),J156&gt;0),AND(ISNUMBER(M156),M156&gt;3)),OR(H156="positive",AH156=1)),"high",IF(OR(ISNUMBER(SEARCH("lateral",G156,1)),ISNUMBER(SEARCH("positive",Y156,1)),ISNUMBER(SEARCH("tall",O156,1)),ISNUMBER(SEARCH("hobnail",O156,1)),ISNUMBER(SEARCH("cribriform",O156,1)),ISNUMBER(SEARCH("diffuse",O156,1)),ISNUMBER(SEARCH("columnar",O156,1)),ISNUMBER(SEARCH("solid",O156,1)),ISNUMBER(SEARCH("tall",N156,1)),ISNUMBER(SEARCH("hobnail",N156,1)),ISNUMBER(SEARCH("cribriform",N156,1)),ISNUMBER(SEARCH("diffuse",N156,1)),ISNUMBER(SEARCH("columnar",N156,1)),ISNUMBER(SEARCH("solid",N156,1)),AND(ISNUMBER(SEARCH("papillary",N156,1)),S156="positive"),AND(AND(ISNUMBER(J156),J156&gt;=5),M156=""),AND(AND(ISNUMBER(J156),J156&gt;=5),AND(ISNUMBER(M156),M156&gt;=1)),AND(ISNUMBER(SERACH("papillary",N156)),OR(Y156="positive",Z156="positive"), ISNUMBER(SEARCH("BRAF",AB156)))),"intermediate","low"))</f>
        <v>low</v>
      </c>
      <c r="AF156" s="29" t="str">
        <f t="shared" si="26"/>
        <v>2</v>
      </c>
      <c r="AG156" s="29" t="str">
        <f t="shared" si="27"/>
        <v>0</v>
      </c>
      <c r="AH156" s="29" t="str">
        <f t="shared" si="30"/>
        <v>0</v>
      </c>
      <c r="AI156" s="35" t="str">
        <f t="shared" si="31"/>
        <v>I</v>
      </c>
      <c r="AJ156" s="32" t="s">
        <v>713</v>
      </c>
      <c r="AK156" s="34" t="s">
        <v>935</v>
      </c>
      <c r="AL156" s="34" t="s">
        <v>936</v>
      </c>
      <c r="AM156" s="34" t="s">
        <v>936</v>
      </c>
      <c r="AN156" s="34" t="s">
        <v>66</v>
      </c>
      <c r="AO156" s="32">
        <f t="shared" ca="1" si="32"/>
        <v>1</v>
      </c>
      <c r="AP156" s="34">
        <f t="shared" si="33"/>
        <v>1</v>
      </c>
      <c r="AQ156" s="34">
        <f t="shared" si="34"/>
        <v>1</v>
      </c>
      <c r="AR156" s="34">
        <f t="shared" si="35"/>
        <v>1</v>
      </c>
      <c r="AS156" s="35">
        <f t="shared" si="36"/>
        <v>1</v>
      </c>
    </row>
    <row r="157" spans="1:45">
      <c r="A157" t="str">
        <f>'Model output'!A156</f>
        <v>TCGA-EM-A22I</v>
      </c>
      <c r="B157" s="26">
        <v>52</v>
      </c>
      <c r="C157" s="1" t="str">
        <f>IF(OR(ISNUMBER(SEARCH("0",'Model output'!D156)), ISNUMBER(SEARCH("1",'Model output'!D156)), ISNUMBER(SEARCH("1a",'Model output'!D156)), ISNUMBER(SEARCH("1b",'Model output'!D156)), ISNUMBER(SEARCH("2",'Model output'!D156)), ISNUMBER(SEARCH("3",'Model output'!D156)), ISNUMBER(SEARCH("4a",'Model output'!D156)), ISNUMBER(SEARCH("4b",'Model output'!D156))), IF(ISNUMBER(SEARCH("pT",'Model output'!D156)),IF(OR(ISNUMBER(SEARCH("a",'Model output'!D156)),ISNUMBER(SEARCH("b",'Model output'!D156))),MID(SUBSTITUTE('Model output'!D156," ",""),SEARCH("pT",'Model output'!D156)+2,2),MID(SUBSTITUTE('Model output'!D156," ",""),SEARCH("pT",'Model output'!D156)+2,1)),IF(ISNUMBER(SEARCH("T",'Model output'!D156)),IF(OR(ISNUMBER(SEARCH("a",'Model output'!D156)),ISNUMBER(SEARCH("b",'Model output'!D156))),MID(SUBSTITUTE('Model output'!D156," ",""),SEARCH("T",'Model output'!D156)+1,2),MID(SUBSTITUTE('Model output'!D156," ",""),SEARCH("T",'Model output'!D156)+1,1)),SUBSTITUTE('Model output'!D156," ",""))),"")</f>
        <v>3</v>
      </c>
      <c r="D157" s="1" t="str">
        <f>IF(ISNUMBER(SEARCH("lymph node",'Model output'!E156)),"1", IF(AND('Model output'!E156&lt;&gt;"",ISNUMBER('Model output'!E156),'Model output'!E156&gt;0),"1",IF(OR(ISNUMBER(SEARCH("0",'Model output'!E156)), ISNUMBER(SEARCH("1",'Model output'!E156)), ISNUMBER(SEARCH("1a",'Model output'!E156)), ISNUMBER(SEARCH("1b",'Model output'!E156)), ISNUMBER(SEARCH("X",'Model output'!E156))), IF(ISNUMBER(SEARCH("pN",'Model output'!E156)),IF(OR(ISNUMBER(SEARCH("a",'Model output'!E156)),ISNUMBER(SEARCH("b",'Model output'!E156))),MID(SUBSTITUTE('Model output'!E156," ",""),SEARCH("pN",'Model output'!E156)+2,2),MID(SUBSTITUTE('Model output'!E156," ",""),SEARCH("pN",'Model output'!E156)+2,1)),IF(ISNUMBER(SEARCH("N",'Model output'!E156)),IF(OR(ISNUMBER(SEARCH("a",'Model output'!E156)),ISNUMBER(SEARCH("b",'Model output'!E156))),MID(SUBSTITUTE('Model output'!E156," ",""),SEARCH("N",'Model output'!E156)+1,2),MID(SUBSTITUTE('Model output'!E156," ",""),SEARCH("N",'Model output'!E156)+1,1)),SUBSTITUTE('Model output'!E156," ",""))),"")))</f>
        <v>0</v>
      </c>
      <c r="E157" s="1" t="str">
        <f>IF(OR(ISNUMBER(SEARCH("Not applicable",'Model output'!F156)), ISNUMBER(SEARCH("N/A",'Model output'!F156))),"0",IF(OR(ISNUMBER(SEARCH("0",'Model output'!F156)), ISNUMBER(SEARCH("1",'Model output'!F156)), ISNUMBER(SEARCH("X",'Model output'!F156))), IF(ISNUMBER(SEARCH("pM",'Model output'!F156)),MID(SUBSTITUTE('Model output'!F156," ",""),SEARCH("pM",'Model output'!F156)+2,1),IF(ISNUMBER(SEARCH("M",'Model output'!F156)),MID(SUBSTITUTE('Model output'!F156," ",""),SEARCH("M",'Model output'!F156)+1,1),SUBSTITUTE('Model output'!F156," ",""))),""))</f>
        <v>0</v>
      </c>
      <c r="F157" t="str">
        <f t="shared" si="28"/>
        <v>negative</v>
      </c>
      <c r="G157" t="str">
        <f>IF(OR('Model output'!G156="",AND(ISNUMBER('Model output'!J156),'Model output'!J156&lt;1)),"",IF(OR(ISNUMBER(SEARCH("lateral",'Model output'!G156)),ISNUMBER(SEARCH("cervical",'Model output'!G156)),ISNUMBER(SEARCH("jugular",'Model output'!G156)),ISNUMBER(SEARCH("left neck",'Model output'!G156)),ISNUMBER(SEARCH("left anterior neck",'Model output'!G156)),ISNUMBER(SEARCH("left posterior neck",'Model output'!G156)),ISNUMBER(SEARCH("right neck",'Model output'!G156)),ISNUMBER(SEARCH("right anterior neck",'Model output'!G156)),ISNUMBER(SEARCH("right posterior neck",'Model output'!G156)),AND(ISNUMBER(SEARCH("level",'Model output'!G156)),OR(,ISNUMBER(SEARCH("II",'Model output'!G156)),ISNUMBER(SEARCH("two",'Model output'!G156)),AND(ISNUMBER(SEARCH("2",'Model output'!G156)),NOT(ISNUMBER(SEARCH("1 of 2",'Model output'!G156)))),ISNUMBER(SEARCH("III",'Model output'!G156)),AND(ISNUMBER(SEARCH("three",'Model output'!G156)),NOT(ISNUMBER(SEARCH("#3 (three)",'Model output'!G156)))),AND(ISNUMBER(SEARCH("3",'Model output'!G156)),NOT(ISNUMBER(SEARCH("#3 (three)",'Model output'!G156)))),ISNUMBER(SEARCH("IV",'Model output'!G156)),ISNUMBER(SEARCH("four",'Model output'!G156)),ISNUMBER(SEARCH("4",'Model output'!G156)),ISNUMBER(SEARCH("V ",'Model output'!G156)),ISNUMBER(SEARCH("five",'Model output'!G156)),ISNUMBER(SEARCH("5",'Model output'!G156))))), "lateral", "central"))</f>
        <v/>
      </c>
      <c r="H157" t="str">
        <f>IF('Model output'!H156="","negative",IF(OR(ISNUMBER(SEARCH("lymph node",'Model output'!H156)),ISNUMBER(SEARCH("gland",'Model output'!H156)),ISNUMBER(SEARCH("lobe",'Model output'!H156)),ISNUMBER(SEARCH("isthmus",'Model output'!H156)),ISNUMBER(SEARCH("mediastinum",'Model output'!H156)),ISNUMBER(SEARCH("Not mentioned",'Model output'!H156)), ISNUMBER(SEARCH("Not applicable",'Model output'!H156)), ISNUMBER(SEARCH("paratracheal",'Model output'!H156)),ISNUMBER(SEARCH("fibroadipose tissue",'Model output'!H156)),ISNUMBER(SEARCH("thyroid node",'Model output'!H156)),ISNUMBER(SEARCH("skeletal muscle",'Model output'!H156)),ISNUMBER(SEARCH("right",'Model output'!H156)),ISNUMBER(SEARCH("left",'Model output'!H156)),ISNUMBER(SEARCH("Not specified",'Model output'!H156)),ISNUMBER(SEARCH("N/A",'Model output'!H156))),"negative","positive"))</f>
        <v>negative</v>
      </c>
      <c r="I157">
        <f>IF(OR('Model output'!I156="",'Model output'!I156="Not answered",'Model output'!I156="Not mentioned"),"",IF(ISNUMBER('Model output'!I156),'Model output'!I156,1))</f>
        <v>1</v>
      </c>
      <c r="J157">
        <f>IF(OR('Model output'!J156="",'Model output'!J156="Not answered",'Model output'!J156="Not mentioned"),"",IF(AND(ISNUMBER('Model output'!J156),'Model output'!J156&lt;=I157),'Model output'!J156,IF(AND(ISNUMBER('Model output'!J156), 'Model output'!J156&gt;=DATE(2024,1,1)), MIN(DAY('Model output'!J156), MONTH('Model output'!J156), YEAR('Model output'!J156)), IF(ISNUMBER(SEARCH("0/",'Model output'!J156)),0,IF(ISNUMBER(SEARCH("/",'Model output'!J156)), VALUE(LEFT('Model output'!J156, SEARCH("/",'Model output'!J156)-1)),1)))))</f>
        <v>0</v>
      </c>
      <c r="K157" t="str" cm="1">
        <f t="array" ref="K157">IF(COUNT(FIND({0,1,2,3,4,5,6,7,8,9},'Model output'!K156))&gt;0,'Model output'!K156,"")</f>
        <v/>
      </c>
      <c r="L157" s="8" t="str">
        <f t="shared" si="25"/>
        <v/>
      </c>
      <c r="M157" t="str" cm="1">
        <f t="array" ref="M157">IF(L157="","",IF(ISNUMBER(SEARCH("cm",L157)),MAX(VALUE(SUBSTITUTE(_xlfn.FILTERXML("&lt;t&gt;&lt;s&gt;"&amp;SUBSTITUTE(L157,",","&lt;/s&gt;&lt;s&gt;")&amp;"&lt;/s&gt;&lt;/t&gt;","//s"),"cm",""))),MAX(VALUE(SUBSTITUTE(_xlfn.FILTERXML("&lt;t&gt;&lt;s&gt;"&amp;SUBSTITUTE(L157,",","&lt;/s&gt;&lt;s&gt;")&amp;"&lt;/s&gt;&lt;/t&gt;","//s"),"mm","")))/10))</f>
        <v/>
      </c>
      <c r="N157" t="str">
        <f>IF('Model output'!L156="","",'Model output'!L156)</f>
        <v>Papillary carcinoma</v>
      </c>
      <c r="O157" t="str">
        <f>IF('Model output'!M156="","",'Model output'!M156)</f>
        <v>Classical (usual)</v>
      </c>
      <c r="P157" t="str">
        <f>IF('Model output'!N156="","",'Model output'!N156)</f>
        <v>2.1 cm</v>
      </c>
      <c r="Q157" t="str">
        <f t="shared" si="29"/>
        <v>2.1cm</v>
      </c>
      <c r="R157" cm="1">
        <f t="array" ref="R157">IF(Q157="","",IF(ISNUMBER(SEARCH("cm",Q157)),MAX(VALUE(SUBSTITUTE(_xlfn.FILTERXML("&lt;t&gt;&lt;s&gt;"&amp;SUBSTITUTE(Q157,",","&lt;/s&gt;&lt;s&gt;")&amp;"&lt;/s&gt;&lt;/t&gt;","//s"),"cm",""))),MAX(VALUE(SUBSTITUTE(_xlfn.FILTERXML("&lt;t&gt;&lt;s&gt;"&amp;SUBSTITUTE(Q157,",","&lt;/s&gt;&lt;s&gt;")&amp;"&lt;/s&gt;&lt;/t&gt;","//s"),"mm","")))/10))</f>
        <v>2.1</v>
      </c>
      <c r="S157" t="str">
        <f>IF(OR('Model output'!P156="",ISNUMBER(SEARCH("Not identified", 'Model output'!P156)),ISNUMBER(SEARCH("Absent",'Model output'!P156)),AND(ISNUMBER(SEARCH("No",'Model output'!P156)),NOT(ISNUMBER(SEARCH("diagnostic",'Model output'!P156)))),ISNUMBER(SEARCH("Negative",'Model output'!P156))),"negative","positive")</f>
        <v>positive</v>
      </c>
      <c r="T157">
        <f>IF('Model output'!O156="","",'Model output'!O156)</f>
        <v>2</v>
      </c>
      <c r="U157" t="str">
        <f>IF('Model output'!Q156&lt;&gt;"",'Model output'!Q156,IF('Classification result'!S157="positive",IF(ISNUMBER(SEARCH("single",'Model output'!P156)),1,IF(OR(ISNUMBER(SEARCH("&lt;4",'Model output'!P156)),ISNUMBER(SEARCH("&lt; 4",'Model output'!P156)),ISNUMBER(SEARCH("less than 4",'Model output'!P156))),"&lt;4",IF(OR(ISNUMBER(SEARCH("&gt;4",'Model output'!P156)),ISNUMBER(SEARCH("&gt; 4",'Model output'!P156)),ISNUMBER(SEARCH("4 or more",'Model output'!P156))),"&gt;4",""))), ""))</f>
        <v/>
      </c>
      <c r="V157" t="str">
        <f>IF(S157="negative","",IF(OR(ISNUMBER(SEARCH("Focal",'Model output'!P156)),'Classification result'!U157&lt;4,ISNUMBER(SEARCH("Focal",'Classification result'!U157)),ISNUMBER(SEARCH("&lt;4",'Classification result'!U157)),ISNUMBER(SEARCH("&lt; 4",'Classification result'!U157))),"minimal", IF(OR(ISNUMBER(SEARCH("Extensive",'Model output'!P156)),ISNUMBER(SEARCH("Extensive",'Classification result'!U157)),ISNUMBER(SEARCH("&gt;4",'Classification result'!U157)),ISNUMBER(SEARCH("&gt; 4",'Classification result'!U157)),ISNUMBER(SEARCH("4 or more",'Classification result'!U157))),"extensive","")))</f>
        <v/>
      </c>
      <c r="W157" t="str">
        <f>IF(OR('Model output'!R156="",ISNUMBER(SEARCH("Not identified", 'Model output'!R156)),ISNUMBER(SEARCH("Absent",'Model output'!R156)),ISNUMBER(SEARCH("No",'Model output'!R156)),ISNUMBER(SEARCH("Negative",'Model output'!R156)),ISNUMBER(SEARCH("None seen",'Model output'!R156)),ISNUMBER(SEARCH("Free",'Model output'!R156)),ISNUMBER(SEARCH("Cannot be assessed",'Model output'!R156))),"negative","positive")</f>
        <v>positive</v>
      </c>
      <c r="X157" s="15" t="str">
        <f>IF('Model output'!S156="","",'Model output'!S156)</f>
        <v>Present, minimal</v>
      </c>
      <c r="Y157" t="str">
        <f>IF(OR('Model output'!S156="",ISNUMBER(SEARCH("Absent",'Model output'!S156)),ISNUMBER(SEARCH("Not identified",'Model output'!S156)),AND(ISNUMBER(SEARCH("No",'Model output'!S156)),NOT(ISNUMBER(SEARCH("carcinoma",'Model output'!S156)))),ISNUMBER(SEARCH("confined to the thyroid",'Model output'!S156)),ISNUMBER(SEARCH("negative",'Model output'!S156))),"negative",IF(Z157="positive","gETE", "positive"))</f>
        <v>positive</v>
      </c>
      <c r="Z157" t="str">
        <f>IF(OR('Model output'!S156="",ISNUMBER(SEARCH("Absent",'Model output'!S156)),ISNUMBER(SEARCH("Not identified",'Model output'!S156)),ISNUMBER(SEARCH("No",'Model output'!S156)),ISNUMBER(SEARCH("Minimal",'Model output'!S156)),ISNUMBER(SEARCH("negative",'Model output'!S156))),"negative",IF(OR(ISNUMBER(SEARCH("extensive",X157)),ISNUMBER(SEARCH("skeletal muscle",X157)),ISNUMBER(SEARCH("larynx",X157)),ISNUMBER(SEARCH("trachea",X157)),ISNUMBER(SEARCH("esophagus",X157)),ISNUMBER(SEARCH("recurrent laryngeal nerve",X157))),"positive","negative"))</f>
        <v>negative</v>
      </c>
      <c r="AA157" t="str">
        <f>IF('Model output'!T156="","",IF('Model output'!T156="Not mentioned", "No", "Yes"))</f>
        <v/>
      </c>
      <c r="AB157" t="str">
        <f>IF(AA157&lt;&gt;"Yes","",IF(OR('Model output'!U156="",ISNUMBER(SEARCH("Not identified",'Model output'!U156))),"",'Model output'!U156))</f>
        <v/>
      </c>
      <c r="AC157" s="1" t="str">
        <f>IF(OR('Model output'!V156="", 'Model output'!V156="No", AND(ISERROR(SEARCH("Positive",'Model output'!V156)), ISNUMBER(SEARCH("Negative",'Model output'!V156))), AND(ISNUMBER(SEARCH("Uninvolved",'Model output'!V156)),NOT(ISNUMBER(SEARCH("margins involved",'Model output'!V156)))), ISNUMBER(SEARCH("not involved",'Model output'!V156)), ISNUMBER(SEARCH("None",'Model output'!V156)), ISNUMBER(SEARCH("Free",'Model output'!V156)), ISNUMBER(SEARCH("1 mm",'Model output'!V156)), ISNUMBER(SEARCH("0.1 CM",'Model output'!V156)), ISNUMBER(SEARCH("less than 0.2 mm",'Model output'!V156)), ISNUMBER(SEARCH("less than 0.5 mm",'Model output'!V156)), ISNUMBER(SEARCH("less than 1.0 mm",'Model output'!V156)), ISNUMBER(SEARCH("noted very close",'Model output'!V156)), ISNUMBER(SEARCH("abut",'Model output'!V156)), ISNUMBER(SEARCH("not mentioned",'Model output'!V156)), ISNUMBER(SEARCH("Cannot be assessed",'Model output'!V156)), ISNUMBER(SEARCH("Lymphocyte invasion - present",'Model output'!V156)), ISNUMBER(SEARCH("capsule",'Model output'!V156))), "negative", "positive")</f>
        <v>positive</v>
      </c>
      <c r="AE157" s="28" t="str" cm="1">
        <f t="array" ref="AE157">IF(OR(AC157="positive",Z157="positive",AND(OR(ISNUMBER(SEARCH("Follicular carcinoma",N157)),ISNUMBER(SEARCH("Follicular thyroid carcinoma",N157))),V157="extensive"),AND(AND(ISNUMBER(J157),J157&gt;0),AND(ISNUMBER(M157),M157&gt;3)),OR(H157="positive",AH157=1)),"high",IF(OR(ISNUMBER(SEARCH("lateral",G157,1)),ISNUMBER(SEARCH("positive",Y157,1)),ISNUMBER(SEARCH("tall",O157,1)),ISNUMBER(SEARCH("hobnail",O157,1)),ISNUMBER(SEARCH("cribriform",O157,1)),ISNUMBER(SEARCH("diffuse",O157,1)),ISNUMBER(SEARCH("columnar",O157,1)),ISNUMBER(SEARCH("solid",O157,1)),ISNUMBER(SEARCH("tall",N157,1)),ISNUMBER(SEARCH("hobnail",N157,1)),ISNUMBER(SEARCH("cribriform",N157,1)),ISNUMBER(SEARCH("diffuse",N157,1)),ISNUMBER(SEARCH("columnar",N157,1)),ISNUMBER(SEARCH("solid",N157,1)),AND(ISNUMBER(SEARCH("papillary",N157,1)),S157="positive"),AND(AND(ISNUMBER(J157),J157&gt;=5),M157=""),AND(AND(ISNUMBER(J157),J157&gt;=5),AND(ISNUMBER(M157),M157&gt;=1)),AND(ISNUMBER(SERACH("papillary",N157)),OR(Y157="positive",Z157="positive"), ISNUMBER(SEARCH("BRAF",AB157)))),"intermediate","low"))</f>
        <v>high</v>
      </c>
      <c r="AF157" s="29" t="str">
        <f t="shared" si="26"/>
        <v>2</v>
      </c>
      <c r="AG157" s="29" t="str">
        <f t="shared" si="27"/>
        <v>0</v>
      </c>
      <c r="AH157" s="29" t="str">
        <f t="shared" si="30"/>
        <v>0</v>
      </c>
      <c r="AI157" s="35" t="str">
        <f t="shared" si="31"/>
        <v>I</v>
      </c>
      <c r="AJ157" s="32" t="s">
        <v>711</v>
      </c>
      <c r="AK157" s="34" t="s">
        <v>935</v>
      </c>
      <c r="AL157" s="34" t="s">
        <v>933</v>
      </c>
      <c r="AM157" s="34" t="s">
        <v>936</v>
      </c>
      <c r="AN157" s="34" t="s">
        <v>66</v>
      </c>
      <c r="AO157" s="32">
        <f t="shared" si="32"/>
        <v>1</v>
      </c>
      <c r="AP157" s="34">
        <f t="shared" si="33"/>
        <v>1</v>
      </c>
      <c r="AQ157" s="34">
        <f t="shared" si="34"/>
        <v>1</v>
      </c>
      <c r="AR157" s="34">
        <f t="shared" si="35"/>
        <v>1</v>
      </c>
      <c r="AS157" s="35">
        <f t="shared" si="36"/>
        <v>1</v>
      </c>
    </row>
    <row r="158" spans="1:45">
      <c r="A158" t="str">
        <f>'Model output'!A157</f>
        <v>TCGA-EM-A22J</v>
      </c>
      <c r="B158" s="26">
        <v>56</v>
      </c>
      <c r="C158" s="1" t="str">
        <f>IF(OR(ISNUMBER(SEARCH("0",'Model output'!D157)), ISNUMBER(SEARCH("1",'Model output'!D157)), ISNUMBER(SEARCH("1a",'Model output'!D157)), ISNUMBER(SEARCH("1b",'Model output'!D157)), ISNUMBER(SEARCH("2",'Model output'!D157)), ISNUMBER(SEARCH("3",'Model output'!D157)), ISNUMBER(SEARCH("4a",'Model output'!D157)), ISNUMBER(SEARCH("4b",'Model output'!D157))), IF(ISNUMBER(SEARCH("pT",'Model output'!D157)),IF(OR(ISNUMBER(SEARCH("a",'Model output'!D157)),ISNUMBER(SEARCH("b",'Model output'!D157))),MID(SUBSTITUTE('Model output'!D157," ",""),SEARCH("pT",'Model output'!D157)+2,2),MID(SUBSTITUTE('Model output'!D157," ",""),SEARCH("pT",'Model output'!D157)+2,1)),IF(ISNUMBER(SEARCH("T",'Model output'!D157)),IF(OR(ISNUMBER(SEARCH("a",'Model output'!D157)),ISNUMBER(SEARCH("b",'Model output'!D157))),MID(SUBSTITUTE('Model output'!D157," ",""),SEARCH("T",'Model output'!D157)+1,2),MID(SUBSTITUTE('Model output'!D157," ",""),SEARCH("T",'Model output'!D157)+1,1)),SUBSTITUTE('Model output'!D157," ",""))),"")</f>
        <v>2</v>
      </c>
      <c r="D158" s="1" t="str">
        <f>IF(ISNUMBER(SEARCH("lymph node",'Model output'!E157)),"1", IF(AND('Model output'!E157&lt;&gt;"",ISNUMBER('Model output'!E157),'Model output'!E157&gt;0),"1",IF(OR(ISNUMBER(SEARCH("0",'Model output'!E157)), ISNUMBER(SEARCH("1",'Model output'!E157)), ISNUMBER(SEARCH("1a",'Model output'!E157)), ISNUMBER(SEARCH("1b",'Model output'!E157)), ISNUMBER(SEARCH("X",'Model output'!E157))), IF(ISNUMBER(SEARCH("pN",'Model output'!E157)),IF(OR(ISNUMBER(SEARCH("a",'Model output'!E157)),ISNUMBER(SEARCH("b",'Model output'!E157))),MID(SUBSTITUTE('Model output'!E157," ",""),SEARCH("pN",'Model output'!E157)+2,2),MID(SUBSTITUTE('Model output'!E157," ",""),SEARCH("pN",'Model output'!E157)+2,1)),IF(ISNUMBER(SEARCH("N",'Model output'!E157)),IF(OR(ISNUMBER(SEARCH("a",'Model output'!E157)),ISNUMBER(SEARCH("b",'Model output'!E157))),MID(SUBSTITUTE('Model output'!E157," ",""),SEARCH("N",'Model output'!E157)+1,2),MID(SUBSTITUTE('Model output'!E157," ",""),SEARCH("N",'Model output'!E157)+1,1)),SUBSTITUTE('Model output'!E157," ",""))),"")))</f>
        <v>0</v>
      </c>
      <c r="E158" s="1" t="str">
        <f>IF(OR(ISNUMBER(SEARCH("Not applicable",'Model output'!F157)), ISNUMBER(SEARCH("N/A",'Model output'!F157))),"0",IF(OR(ISNUMBER(SEARCH("0",'Model output'!F157)), ISNUMBER(SEARCH("1",'Model output'!F157)), ISNUMBER(SEARCH("X",'Model output'!F157))), IF(ISNUMBER(SEARCH("pM",'Model output'!F157)),MID(SUBSTITUTE('Model output'!F157," ",""),SEARCH("pM",'Model output'!F157)+2,1),IF(ISNUMBER(SEARCH("M",'Model output'!F157)),MID(SUBSTITUTE('Model output'!F157," ",""),SEARCH("M",'Model output'!F157)+1,1),SUBSTITUTE('Model output'!F157," ",""))),""))</f>
        <v>0</v>
      </c>
      <c r="F158" t="str">
        <f t="shared" si="28"/>
        <v>negative</v>
      </c>
      <c r="G158" t="str">
        <f>IF(OR('Model output'!G157="",AND(ISNUMBER('Model output'!J157),'Model output'!J157&lt;1)),"",IF(OR(ISNUMBER(SEARCH("lateral",'Model output'!G157)),ISNUMBER(SEARCH("cervical",'Model output'!G157)),ISNUMBER(SEARCH("jugular",'Model output'!G157)),ISNUMBER(SEARCH("left neck",'Model output'!G157)),ISNUMBER(SEARCH("left anterior neck",'Model output'!G157)),ISNUMBER(SEARCH("left posterior neck",'Model output'!G157)),ISNUMBER(SEARCH("right neck",'Model output'!G157)),ISNUMBER(SEARCH("right anterior neck",'Model output'!G157)),ISNUMBER(SEARCH("right posterior neck",'Model output'!G157)),AND(ISNUMBER(SEARCH("level",'Model output'!G157)),OR(,ISNUMBER(SEARCH("II",'Model output'!G157)),ISNUMBER(SEARCH("two",'Model output'!G157)),AND(ISNUMBER(SEARCH("2",'Model output'!G157)),NOT(ISNUMBER(SEARCH("1 of 2",'Model output'!G157)))),ISNUMBER(SEARCH("III",'Model output'!G157)),AND(ISNUMBER(SEARCH("three",'Model output'!G157)),NOT(ISNUMBER(SEARCH("#3 (three)",'Model output'!G157)))),AND(ISNUMBER(SEARCH("3",'Model output'!G157)),NOT(ISNUMBER(SEARCH("#3 (three)",'Model output'!G157)))),ISNUMBER(SEARCH("IV",'Model output'!G157)),ISNUMBER(SEARCH("four",'Model output'!G157)),ISNUMBER(SEARCH("4",'Model output'!G157)),ISNUMBER(SEARCH("V ",'Model output'!G157)),ISNUMBER(SEARCH("five",'Model output'!G157)),ISNUMBER(SEARCH("5",'Model output'!G157))))), "lateral", "central"))</f>
        <v/>
      </c>
      <c r="H158" t="str">
        <f>IF('Model output'!H157="","negative",IF(OR(ISNUMBER(SEARCH("lymph node",'Model output'!H157)),ISNUMBER(SEARCH("gland",'Model output'!H157)),ISNUMBER(SEARCH("lobe",'Model output'!H157)),ISNUMBER(SEARCH("isthmus",'Model output'!H157)),ISNUMBER(SEARCH("mediastinum",'Model output'!H157)),ISNUMBER(SEARCH("Not mentioned",'Model output'!H157)), ISNUMBER(SEARCH("Not applicable",'Model output'!H157)), ISNUMBER(SEARCH("paratracheal",'Model output'!H157)),ISNUMBER(SEARCH("fibroadipose tissue",'Model output'!H157)),ISNUMBER(SEARCH("thyroid node",'Model output'!H157)),ISNUMBER(SEARCH("skeletal muscle",'Model output'!H157)),ISNUMBER(SEARCH("right",'Model output'!H157)),ISNUMBER(SEARCH("left",'Model output'!H157)),ISNUMBER(SEARCH("Not specified",'Model output'!H157)),ISNUMBER(SEARCH("N/A",'Model output'!H157))),"negative","positive"))</f>
        <v>negative</v>
      </c>
      <c r="I158">
        <f>IF(OR('Model output'!I157="",'Model output'!I157="Not answered",'Model output'!I157="Not mentioned"),"",IF(ISNUMBER('Model output'!I157),'Model output'!I157,1))</f>
        <v>1</v>
      </c>
      <c r="J158">
        <f>IF(OR('Model output'!J157="",'Model output'!J157="Not answered",'Model output'!J157="Not mentioned"),"",IF(AND(ISNUMBER('Model output'!J157),'Model output'!J157&lt;=I158),'Model output'!J157,IF(AND(ISNUMBER('Model output'!J157), 'Model output'!J157&gt;=DATE(2024,1,1)), MIN(DAY('Model output'!J157), MONTH('Model output'!J157), YEAR('Model output'!J157)), IF(ISNUMBER(SEARCH("0/",'Model output'!J157)),0,IF(ISNUMBER(SEARCH("/",'Model output'!J157)), VALUE(LEFT('Model output'!J157, SEARCH("/",'Model output'!J157)-1)),1)))))</f>
        <v>0</v>
      </c>
      <c r="K158" t="str" cm="1">
        <f t="array" ref="K158">IF(COUNT(FIND({0,1,2,3,4,5,6,7,8,9},'Model output'!K157))&gt;0,'Model output'!K157,"")</f>
        <v/>
      </c>
      <c r="L158" s="8" t="str">
        <f t="shared" si="25"/>
        <v/>
      </c>
      <c r="M158" t="str" cm="1">
        <f t="array" ref="M158">IF(L158="","",IF(ISNUMBER(SEARCH("cm",L158)),MAX(VALUE(SUBSTITUTE(_xlfn.FILTERXML("&lt;t&gt;&lt;s&gt;"&amp;SUBSTITUTE(L158,",","&lt;/s&gt;&lt;s&gt;")&amp;"&lt;/s&gt;&lt;/t&gt;","//s"),"cm",""))),MAX(VALUE(SUBSTITUTE(_xlfn.FILTERXML("&lt;t&gt;&lt;s&gt;"&amp;SUBSTITUTE(L158,",","&lt;/s&gt;&lt;s&gt;")&amp;"&lt;/s&gt;&lt;/t&gt;","//s"),"mm","")))/10))</f>
        <v/>
      </c>
      <c r="N158" t="str">
        <f>IF('Model output'!L157="","",'Model output'!L157)</f>
        <v>Papillary carcinoma, follicular variant</v>
      </c>
      <c r="O158" t="str">
        <f>IF('Model output'!M157="","",'Model output'!M157)</f>
        <v>Not mentioned</v>
      </c>
      <c r="P158" t="str">
        <f>IF('Model output'!N157="","",'Model output'!N157)</f>
        <v>2.5cm</v>
      </c>
      <c r="Q158" t="str">
        <f t="shared" si="29"/>
        <v>2.5cm</v>
      </c>
      <c r="R158" cm="1">
        <f t="array" ref="R158">IF(Q158="","",IF(ISNUMBER(SEARCH("cm",Q158)),MAX(VALUE(SUBSTITUTE(_xlfn.FILTERXML("&lt;t&gt;&lt;s&gt;"&amp;SUBSTITUTE(Q158,",","&lt;/s&gt;&lt;s&gt;")&amp;"&lt;/s&gt;&lt;/t&gt;","//s"),"cm",""))),MAX(VALUE(SUBSTITUTE(_xlfn.FILTERXML("&lt;t&gt;&lt;s&gt;"&amp;SUBSTITUTE(Q158,",","&lt;/s&gt;&lt;s&gt;")&amp;"&lt;/s&gt;&lt;/t&gt;","//s"),"mm","")))/10))</f>
        <v>2.5</v>
      </c>
      <c r="S158" t="str">
        <f>IF(OR('Model output'!P157="",ISNUMBER(SEARCH("Not identified", 'Model output'!P157)),ISNUMBER(SEARCH("Absent",'Model output'!P157)),AND(ISNUMBER(SEARCH("No",'Model output'!P157)),NOT(ISNUMBER(SEARCH("diagnostic",'Model output'!P157)))),ISNUMBER(SEARCH("Negative",'Model output'!P157))),"negative","positive")</f>
        <v>negative</v>
      </c>
      <c r="T158">
        <f>IF('Model output'!O157="","",'Model output'!O157)</f>
        <v>1</v>
      </c>
      <c r="U158" t="str">
        <f>IF('Model output'!Q157&lt;&gt;"",'Model output'!Q157,IF('Classification result'!S158="positive",IF(ISNUMBER(SEARCH("single",'Model output'!P157)),1,IF(OR(ISNUMBER(SEARCH("&lt;4",'Model output'!P157)),ISNUMBER(SEARCH("&lt; 4",'Model output'!P157)),ISNUMBER(SEARCH("less than 4",'Model output'!P157))),"&lt;4",IF(OR(ISNUMBER(SEARCH("&gt;4",'Model output'!P157)),ISNUMBER(SEARCH("&gt; 4",'Model output'!P157)),ISNUMBER(SEARCH("4 or more",'Model output'!P157))),"&gt;4",""))), ""))</f>
        <v/>
      </c>
      <c r="V158" t="str">
        <f>IF(S158="negative","",IF(OR(ISNUMBER(SEARCH("Focal",'Model output'!P157)),'Classification result'!U158&lt;4,ISNUMBER(SEARCH("Focal",'Classification result'!U158)),ISNUMBER(SEARCH("&lt;4",'Classification result'!U158)),ISNUMBER(SEARCH("&lt; 4",'Classification result'!U158))),"minimal", IF(OR(ISNUMBER(SEARCH("Extensive",'Model output'!P157)),ISNUMBER(SEARCH("Extensive",'Classification result'!U158)),ISNUMBER(SEARCH("&gt;4",'Classification result'!U158)),ISNUMBER(SEARCH("&gt; 4",'Classification result'!U158)),ISNUMBER(SEARCH("4 or more",'Classification result'!U158))),"extensive","")))</f>
        <v/>
      </c>
      <c r="W158" t="str">
        <f>IF(OR('Model output'!R157="",ISNUMBER(SEARCH("Not identified", 'Model output'!R157)),ISNUMBER(SEARCH("Absent",'Model output'!R157)),ISNUMBER(SEARCH("No",'Model output'!R157)),ISNUMBER(SEARCH("Negative",'Model output'!R157)),ISNUMBER(SEARCH("None seen",'Model output'!R157)),ISNUMBER(SEARCH("Free",'Model output'!R157)),ISNUMBER(SEARCH("Cannot be assessed",'Model output'!R157))),"negative","positive")</f>
        <v>positive</v>
      </c>
      <c r="X158" s="15" t="str">
        <f>IF('Model output'!S157="","",'Model output'!S157)</f>
        <v>Not identified</v>
      </c>
      <c r="Y158" t="str">
        <f>IF(OR('Model output'!S157="",ISNUMBER(SEARCH("Absent",'Model output'!S157)),ISNUMBER(SEARCH("Not identified",'Model output'!S157)),AND(ISNUMBER(SEARCH("No",'Model output'!S157)),NOT(ISNUMBER(SEARCH("carcinoma",'Model output'!S157)))),ISNUMBER(SEARCH("confined to the thyroid",'Model output'!S157)),ISNUMBER(SEARCH("negative",'Model output'!S157))),"negative",IF(Z158="positive","gETE", "positive"))</f>
        <v>negative</v>
      </c>
      <c r="Z158" t="str">
        <f>IF(OR('Model output'!S157="",ISNUMBER(SEARCH("Absent",'Model output'!S157)),ISNUMBER(SEARCH("Not identified",'Model output'!S157)),ISNUMBER(SEARCH("No",'Model output'!S157)),ISNUMBER(SEARCH("Minimal",'Model output'!S157)),ISNUMBER(SEARCH("negative",'Model output'!S157))),"negative",IF(OR(ISNUMBER(SEARCH("extensive",X158)),ISNUMBER(SEARCH("skeletal muscle",X158)),ISNUMBER(SEARCH("larynx",X158)),ISNUMBER(SEARCH("trachea",X158)),ISNUMBER(SEARCH("esophagus",X158)),ISNUMBER(SEARCH("recurrent laryngeal nerve",X158))),"positive","negative"))</f>
        <v>negative</v>
      </c>
      <c r="AA158" t="str">
        <f>IF('Model output'!T157="","",IF('Model output'!T157="Not mentioned", "No", "Yes"))</f>
        <v/>
      </c>
      <c r="AB158" t="str">
        <f>IF(AA158&lt;&gt;"Yes","",IF(OR('Model output'!U157="",ISNUMBER(SEARCH("Not identified",'Model output'!U157))),"",'Model output'!U157))</f>
        <v/>
      </c>
      <c r="AC158" s="1" t="str">
        <f>IF(OR('Model output'!V157="", 'Model output'!V157="No", AND(ISERROR(SEARCH("Positive",'Model output'!V157)), ISNUMBER(SEARCH("Negative",'Model output'!V157))), AND(ISNUMBER(SEARCH("Uninvolved",'Model output'!V157)),NOT(ISNUMBER(SEARCH("margins involved",'Model output'!V157)))), ISNUMBER(SEARCH("not involved",'Model output'!V157)), ISNUMBER(SEARCH("None",'Model output'!V157)), ISNUMBER(SEARCH("Free",'Model output'!V157)), ISNUMBER(SEARCH("1 mm",'Model output'!V157)), ISNUMBER(SEARCH("0.1 CM",'Model output'!V157)), ISNUMBER(SEARCH("less than 0.2 mm",'Model output'!V157)), ISNUMBER(SEARCH("less than 0.5 mm",'Model output'!V157)), ISNUMBER(SEARCH("less than 1.0 mm",'Model output'!V157)), ISNUMBER(SEARCH("noted very close",'Model output'!V157)), ISNUMBER(SEARCH("abut",'Model output'!V157)), ISNUMBER(SEARCH("not mentioned",'Model output'!V157)), ISNUMBER(SEARCH("Cannot be assessed",'Model output'!V157)), ISNUMBER(SEARCH("Lymphocyte invasion - present",'Model output'!V157)), ISNUMBER(SEARCH("capsule",'Model output'!V157))), "negative", "positive")</f>
        <v>negative</v>
      </c>
      <c r="AE158" s="28" t="str" cm="1">
        <f t="array" aca="1" ref="AE158" ca="1">IF(OR(AC158="positive",Z158="positive",AND(OR(ISNUMBER(SEARCH("Follicular carcinoma",N158)),ISNUMBER(SEARCH("Follicular thyroid carcinoma",N158))),V158="extensive"),AND(AND(ISNUMBER(J158),J158&gt;0),AND(ISNUMBER(M158),M158&gt;3)),OR(H158="positive",AH158=1)),"high",IF(OR(ISNUMBER(SEARCH("lateral",G158,1)),ISNUMBER(SEARCH("positive",Y158,1)),ISNUMBER(SEARCH("tall",O158,1)),ISNUMBER(SEARCH("hobnail",O158,1)),ISNUMBER(SEARCH("cribriform",O158,1)),ISNUMBER(SEARCH("diffuse",O158,1)),ISNUMBER(SEARCH("columnar",O158,1)),ISNUMBER(SEARCH("solid",O158,1)),ISNUMBER(SEARCH("tall",N158,1)),ISNUMBER(SEARCH("hobnail",N158,1)),ISNUMBER(SEARCH("cribriform",N158,1)),ISNUMBER(SEARCH("diffuse",N158,1)),ISNUMBER(SEARCH("columnar",N158,1)),ISNUMBER(SEARCH("solid",N158,1)),AND(ISNUMBER(SEARCH("papillary",N158,1)),S158="positive"),AND(AND(ISNUMBER(J158),J158&gt;=5),M158=""),AND(AND(ISNUMBER(J158),J158&gt;=5),AND(ISNUMBER(M158),M158&gt;=1)),AND(ISNUMBER(SERACH("papillary",N158)),OR(Y158="positive",Z158="positive"), ISNUMBER(SEARCH("BRAF",AB158)))),"intermediate","low"))</f>
        <v>low</v>
      </c>
      <c r="AF158" s="29" t="str">
        <f t="shared" si="26"/>
        <v>2</v>
      </c>
      <c r="AG158" s="29" t="str">
        <f t="shared" si="27"/>
        <v>0</v>
      </c>
      <c r="AH158" s="29" t="str">
        <f t="shared" si="30"/>
        <v>0</v>
      </c>
      <c r="AI158" s="35" t="str">
        <f t="shared" si="31"/>
        <v>I</v>
      </c>
      <c r="AJ158" s="32" t="s">
        <v>714</v>
      </c>
      <c r="AK158" s="34" t="s">
        <v>935</v>
      </c>
      <c r="AL158" s="34" t="s">
        <v>933</v>
      </c>
      <c r="AM158" s="34" t="s">
        <v>936</v>
      </c>
      <c r="AN158" s="34" t="s">
        <v>66</v>
      </c>
      <c r="AO158" s="32">
        <f t="shared" ca="1" si="32"/>
        <v>0</v>
      </c>
      <c r="AP158" s="34">
        <f t="shared" si="33"/>
        <v>1</v>
      </c>
      <c r="AQ158" s="34">
        <f t="shared" si="34"/>
        <v>1</v>
      </c>
      <c r="AR158" s="34">
        <f t="shared" si="35"/>
        <v>1</v>
      </c>
      <c r="AS158" s="35">
        <f t="shared" si="36"/>
        <v>1</v>
      </c>
    </row>
    <row r="159" spans="1:45">
      <c r="A159" t="str">
        <f>'Model output'!A158</f>
        <v>TCGA-EM-A22K</v>
      </c>
      <c r="B159" s="26">
        <v>46</v>
      </c>
      <c r="C159" s="1" t="str">
        <f>IF(OR(ISNUMBER(SEARCH("0",'Model output'!D158)), ISNUMBER(SEARCH("1",'Model output'!D158)), ISNUMBER(SEARCH("1a",'Model output'!D158)), ISNUMBER(SEARCH("1b",'Model output'!D158)), ISNUMBER(SEARCH("2",'Model output'!D158)), ISNUMBER(SEARCH("3",'Model output'!D158)), ISNUMBER(SEARCH("4a",'Model output'!D158)), ISNUMBER(SEARCH("4b",'Model output'!D158))), IF(ISNUMBER(SEARCH("pT",'Model output'!D158)),IF(OR(ISNUMBER(SEARCH("a",'Model output'!D158)),ISNUMBER(SEARCH("b",'Model output'!D158))),MID(SUBSTITUTE('Model output'!D158," ",""),SEARCH("pT",'Model output'!D158)+2,2),MID(SUBSTITUTE('Model output'!D158," ",""),SEARCH("pT",'Model output'!D158)+2,1)),IF(ISNUMBER(SEARCH("T",'Model output'!D158)),IF(OR(ISNUMBER(SEARCH("a",'Model output'!D158)),ISNUMBER(SEARCH("b",'Model output'!D158))),MID(SUBSTITUTE('Model output'!D158," ",""),SEARCH("T",'Model output'!D158)+1,2),MID(SUBSTITUTE('Model output'!D158," ",""),SEARCH("T",'Model output'!D158)+1,1)),SUBSTITUTE('Model output'!D158," ",""))),"")</f>
        <v>1b</v>
      </c>
      <c r="D159" s="1" t="str">
        <f>IF(ISNUMBER(SEARCH("lymph node",'Model output'!E158)),"1", IF(AND('Model output'!E158&lt;&gt;"",ISNUMBER('Model output'!E158),'Model output'!E158&gt;0),"1",IF(OR(ISNUMBER(SEARCH("0",'Model output'!E158)), ISNUMBER(SEARCH("1",'Model output'!E158)), ISNUMBER(SEARCH("1a",'Model output'!E158)), ISNUMBER(SEARCH("1b",'Model output'!E158)), ISNUMBER(SEARCH("X",'Model output'!E158))), IF(ISNUMBER(SEARCH("pN",'Model output'!E158)),IF(OR(ISNUMBER(SEARCH("a",'Model output'!E158)),ISNUMBER(SEARCH("b",'Model output'!E158))),MID(SUBSTITUTE('Model output'!E158," ",""),SEARCH("pN",'Model output'!E158)+2,2),MID(SUBSTITUTE('Model output'!E158," ",""),SEARCH("pN",'Model output'!E158)+2,1)),IF(ISNUMBER(SEARCH("N",'Model output'!E158)),IF(OR(ISNUMBER(SEARCH("a",'Model output'!E158)),ISNUMBER(SEARCH("b",'Model output'!E158))),MID(SUBSTITUTE('Model output'!E158," ",""),SEARCH("N",'Model output'!E158)+1,2),MID(SUBSTITUTE('Model output'!E158," ",""),SEARCH("N",'Model output'!E158)+1,1)),SUBSTITUTE('Model output'!E158," ",""))),"")))</f>
        <v>1b</v>
      </c>
      <c r="E159" s="1" t="str">
        <f>IF(OR(ISNUMBER(SEARCH("Not applicable",'Model output'!F158)), ISNUMBER(SEARCH("N/A",'Model output'!F158))),"0",IF(OR(ISNUMBER(SEARCH("0",'Model output'!F158)), ISNUMBER(SEARCH("1",'Model output'!F158)), ISNUMBER(SEARCH("X",'Model output'!F158))), IF(ISNUMBER(SEARCH("pM",'Model output'!F158)),MID(SUBSTITUTE('Model output'!F158," ",""),SEARCH("pM",'Model output'!F158)+2,1),IF(ISNUMBER(SEARCH("M",'Model output'!F158)),MID(SUBSTITUTE('Model output'!F158," ",""),SEARCH("M",'Model output'!F158)+1,1),SUBSTITUTE('Model output'!F158," ",""))),""))</f>
        <v>0</v>
      </c>
      <c r="F159" t="str">
        <f t="shared" si="28"/>
        <v>positive</v>
      </c>
      <c r="G159" t="str">
        <f>IF(OR('Model output'!G158="",AND(ISNUMBER('Model output'!J158),'Model output'!J158&lt;1)),"",IF(OR(ISNUMBER(SEARCH("lateral",'Model output'!G158)),ISNUMBER(SEARCH("cervical",'Model output'!G158)),ISNUMBER(SEARCH("jugular",'Model output'!G158)),ISNUMBER(SEARCH("left neck",'Model output'!G158)),ISNUMBER(SEARCH("left anterior neck",'Model output'!G158)),ISNUMBER(SEARCH("left posterior neck",'Model output'!G158)),ISNUMBER(SEARCH("right neck",'Model output'!G158)),ISNUMBER(SEARCH("right anterior neck",'Model output'!G158)),ISNUMBER(SEARCH("right posterior neck",'Model output'!G158)),AND(ISNUMBER(SEARCH("level",'Model output'!G158)),OR(,ISNUMBER(SEARCH("II",'Model output'!G158)),ISNUMBER(SEARCH("two",'Model output'!G158)),AND(ISNUMBER(SEARCH("2",'Model output'!G158)),NOT(ISNUMBER(SEARCH("1 of 2",'Model output'!G158)))),ISNUMBER(SEARCH("III",'Model output'!G158)),AND(ISNUMBER(SEARCH("three",'Model output'!G158)),NOT(ISNUMBER(SEARCH("#3 (three)",'Model output'!G158)))),AND(ISNUMBER(SEARCH("3",'Model output'!G158)),NOT(ISNUMBER(SEARCH("#3 (three)",'Model output'!G158)))),ISNUMBER(SEARCH("IV",'Model output'!G158)),ISNUMBER(SEARCH("four",'Model output'!G158)),ISNUMBER(SEARCH("4",'Model output'!G158)),ISNUMBER(SEARCH("V ",'Model output'!G158)),ISNUMBER(SEARCH("five",'Model output'!G158)),ISNUMBER(SEARCH("5",'Model output'!G158))))), "lateral", "central"))</f>
        <v>central</v>
      </c>
      <c r="H159" t="str">
        <f>IF('Model output'!H158="","negative",IF(OR(ISNUMBER(SEARCH("lymph node",'Model output'!H158)),ISNUMBER(SEARCH("gland",'Model output'!H158)),ISNUMBER(SEARCH("lobe",'Model output'!H158)),ISNUMBER(SEARCH("isthmus",'Model output'!H158)),ISNUMBER(SEARCH("mediastinum",'Model output'!H158)),ISNUMBER(SEARCH("Not mentioned",'Model output'!H158)), ISNUMBER(SEARCH("Not applicable",'Model output'!H158)), ISNUMBER(SEARCH("paratracheal",'Model output'!H158)),ISNUMBER(SEARCH("fibroadipose tissue",'Model output'!H158)),ISNUMBER(SEARCH("thyroid node",'Model output'!H158)),ISNUMBER(SEARCH("skeletal muscle",'Model output'!H158)),ISNUMBER(SEARCH("right",'Model output'!H158)),ISNUMBER(SEARCH("left",'Model output'!H158)),ISNUMBER(SEARCH("Not specified",'Model output'!H158)),ISNUMBER(SEARCH("N/A",'Model output'!H158))),"negative","positive"))</f>
        <v>negative</v>
      </c>
      <c r="I159">
        <f>IF(OR('Model output'!I158="",'Model output'!I158="Not answered",'Model output'!I158="Not mentioned"),"",IF(ISNUMBER('Model output'!I158),'Model output'!I158,1))</f>
        <v>83</v>
      </c>
      <c r="J159">
        <f>IF(OR('Model output'!J158="",'Model output'!J158="Not answered",'Model output'!J158="Not mentioned"),"",IF(AND(ISNUMBER('Model output'!J158),'Model output'!J158&lt;=I159),'Model output'!J158,IF(AND(ISNUMBER('Model output'!J158), 'Model output'!J158&gt;=DATE(2024,1,1)), MIN(DAY('Model output'!J158), MONTH('Model output'!J158), YEAR('Model output'!J158)), IF(ISNUMBER(SEARCH("0/",'Model output'!J158)),0,IF(ISNUMBER(SEARCH("/",'Model output'!J158)), VALUE(LEFT('Model output'!J158, SEARCH("/",'Model output'!J158)-1)),1)))))</f>
        <v>10</v>
      </c>
      <c r="K159" t="str" cm="1">
        <f t="array" ref="K159">IF(COUNT(FIND({0,1,2,3,4,5,6,7,8,9},'Model output'!K158))&gt;0,'Model output'!K158,"")</f>
        <v/>
      </c>
      <c r="L159" s="8" t="str">
        <f t="shared" si="25"/>
        <v/>
      </c>
      <c r="M159" t="str" cm="1">
        <f t="array" ref="M159">IF(L159="","",IF(ISNUMBER(SEARCH("cm",L159)),MAX(VALUE(SUBSTITUTE(_xlfn.FILTERXML("&lt;t&gt;&lt;s&gt;"&amp;SUBSTITUTE(L159,",","&lt;/s&gt;&lt;s&gt;")&amp;"&lt;/s&gt;&lt;/t&gt;","//s"),"cm",""))),MAX(VALUE(SUBSTITUTE(_xlfn.FILTERXML("&lt;t&gt;&lt;s&gt;"&amp;SUBSTITUTE(L159,",","&lt;/s&gt;&lt;s&gt;")&amp;"&lt;/s&gt;&lt;/t&gt;","//s"),"mm","")))/10))</f>
        <v/>
      </c>
      <c r="N159" t="str">
        <f>IF('Model output'!L158="","",'Model output'!L158)</f>
        <v>papillary carcinoma</v>
      </c>
      <c r="O159" t="str">
        <f>IF('Model output'!M158="","",'Model output'!M158)</f>
        <v>classical (usual), columnar cell variant, follicular variant</v>
      </c>
      <c r="P159" t="str">
        <f>IF('Model output'!N158="","",'Model output'!N158)</f>
        <v>1.1 cm</v>
      </c>
      <c r="Q159" t="str">
        <f t="shared" si="29"/>
        <v>1.1cm</v>
      </c>
      <c r="R159" cm="1">
        <f t="array" ref="R159">IF(Q159="","",IF(ISNUMBER(SEARCH("cm",Q159)),MAX(VALUE(SUBSTITUTE(_xlfn.FILTERXML("&lt;t&gt;&lt;s&gt;"&amp;SUBSTITUTE(Q159,",","&lt;/s&gt;&lt;s&gt;")&amp;"&lt;/s&gt;&lt;/t&gt;","//s"),"cm",""))),MAX(VALUE(SUBSTITUTE(_xlfn.FILTERXML("&lt;t&gt;&lt;s&gt;"&amp;SUBSTITUTE(Q159,",","&lt;/s&gt;&lt;s&gt;")&amp;"&lt;/s&gt;&lt;/t&gt;","//s"),"mm","")))/10))</f>
        <v>1.1000000000000001</v>
      </c>
      <c r="S159" t="str">
        <f>IF(OR('Model output'!P158="",ISNUMBER(SEARCH("Not identified", 'Model output'!P158)),ISNUMBER(SEARCH("Absent",'Model output'!P158)),AND(ISNUMBER(SEARCH("No",'Model output'!P158)),NOT(ISNUMBER(SEARCH("diagnostic",'Model output'!P158)))),ISNUMBER(SEARCH("Negative",'Model output'!P158))),"negative","positive")</f>
        <v>negative</v>
      </c>
      <c r="T159">
        <f>IF('Model output'!O158="","",'Model output'!O158)</f>
        <v>2</v>
      </c>
      <c r="U159" t="str">
        <f>IF('Model output'!Q158&lt;&gt;"",'Model output'!Q158,IF('Classification result'!S159="positive",IF(ISNUMBER(SEARCH("single",'Model output'!P158)),1,IF(OR(ISNUMBER(SEARCH("&lt;4",'Model output'!P158)),ISNUMBER(SEARCH("&lt; 4",'Model output'!P158)),ISNUMBER(SEARCH("less than 4",'Model output'!P158))),"&lt;4",IF(OR(ISNUMBER(SEARCH("&gt;4",'Model output'!P158)),ISNUMBER(SEARCH("&gt; 4",'Model output'!P158)),ISNUMBER(SEARCH("4 or more",'Model output'!P158))),"&gt;4",""))), ""))</f>
        <v/>
      </c>
      <c r="V159" t="str">
        <f>IF(S159="negative","",IF(OR(ISNUMBER(SEARCH("Focal",'Model output'!P158)),'Classification result'!U159&lt;4,ISNUMBER(SEARCH("Focal",'Classification result'!U159)),ISNUMBER(SEARCH("&lt;4",'Classification result'!U159)),ISNUMBER(SEARCH("&lt; 4",'Classification result'!U159))),"minimal", IF(OR(ISNUMBER(SEARCH("Extensive",'Model output'!P158)),ISNUMBER(SEARCH("Extensive",'Classification result'!U159)),ISNUMBER(SEARCH("&gt;4",'Classification result'!U159)),ISNUMBER(SEARCH("&gt; 4",'Classification result'!U159)),ISNUMBER(SEARCH("4 or more",'Classification result'!U159))),"extensive","")))</f>
        <v/>
      </c>
      <c r="W159" t="str">
        <f>IF(OR('Model output'!R158="",ISNUMBER(SEARCH("Not identified", 'Model output'!R158)),ISNUMBER(SEARCH("Absent",'Model output'!R158)),ISNUMBER(SEARCH("No",'Model output'!R158)),ISNUMBER(SEARCH("Negative",'Model output'!R158)),ISNUMBER(SEARCH("None seen",'Model output'!R158)),ISNUMBER(SEARCH("Free",'Model output'!R158)),ISNUMBER(SEARCH("Cannot be assessed",'Model output'!R158))),"negative","positive")</f>
        <v>positive</v>
      </c>
      <c r="X159" s="15" t="str">
        <f>IF('Model output'!S158="","",'Model output'!S158)</f>
        <v>Not identified</v>
      </c>
      <c r="Y159" t="str">
        <f>IF(OR('Model output'!S158="",ISNUMBER(SEARCH("Absent",'Model output'!S158)),ISNUMBER(SEARCH("Not identified",'Model output'!S158)),AND(ISNUMBER(SEARCH("No",'Model output'!S158)),NOT(ISNUMBER(SEARCH("carcinoma",'Model output'!S158)))),ISNUMBER(SEARCH("confined to the thyroid",'Model output'!S158)),ISNUMBER(SEARCH("negative",'Model output'!S158))),"negative",IF(Z159="positive","gETE", "positive"))</f>
        <v>negative</v>
      </c>
      <c r="Z159" t="str">
        <f>IF(OR('Model output'!S158="",ISNUMBER(SEARCH("Absent",'Model output'!S158)),ISNUMBER(SEARCH("Not identified",'Model output'!S158)),ISNUMBER(SEARCH("No",'Model output'!S158)),ISNUMBER(SEARCH("Minimal",'Model output'!S158)),ISNUMBER(SEARCH("negative",'Model output'!S158))),"negative",IF(OR(ISNUMBER(SEARCH("extensive",X159)),ISNUMBER(SEARCH("skeletal muscle",X159)),ISNUMBER(SEARCH("larynx",X159)),ISNUMBER(SEARCH("trachea",X159)),ISNUMBER(SEARCH("esophagus",X159)),ISNUMBER(SEARCH("recurrent laryngeal nerve",X159))),"positive","negative"))</f>
        <v>negative</v>
      </c>
      <c r="AA159" t="str">
        <f>IF('Model output'!T158="","",IF('Model output'!T158="Not mentioned", "No", "Yes"))</f>
        <v/>
      </c>
      <c r="AB159" t="str">
        <f>IF(AA159&lt;&gt;"Yes","",IF(OR('Model output'!U158="",ISNUMBER(SEARCH("Not identified",'Model output'!U158))),"",'Model output'!U158))</f>
        <v/>
      </c>
      <c r="AC159" s="1" t="str">
        <f>IF(OR('Model output'!V158="", 'Model output'!V158="No", AND(ISERROR(SEARCH("Positive",'Model output'!V158)), ISNUMBER(SEARCH("Negative",'Model output'!V158))), AND(ISNUMBER(SEARCH("Uninvolved",'Model output'!V158)),NOT(ISNUMBER(SEARCH("margins involved",'Model output'!V158)))), ISNUMBER(SEARCH("not involved",'Model output'!V158)), ISNUMBER(SEARCH("None",'Model output'!V158)), ISNUMBER(SEARCH("Free",'Model output'!V158)), ISNUMBER(SEARCH("1 mm",'Model output'!V158)), ISNUMBER(SEARCH("0.1 CM",'Model output'!V158)), ISNUMBER(SEARCH("less than 0.2 mm",'Model output'!V158)), ISNUMBER(SEARCH("less than 0.5 mm",'Model output'!V158)), ISNUMBER(SEARCH("less than 1.0 mm",'Model output'!V158)), ISNUMBER(SEARCH("noted very close",'Model output'!V158)), ISNUMBER(SEARCH("abut",'Model output'!V158)), ISNUMBER(SEARCH("not mentioned",'Model output'!V158)), ISNUMBER(SEARCH("Cannot be assessed",'Model output'!V158)), ISNUMBER(SEARCH("Lymphocyte invasion - present",'Model output'!V158)), ISNUMBER(SEARCH("capsule",'Model output'!V158))), "negative", "positive")</f>
        <v>positive</v>
      </c>
      <c r="AE159" s="28" t="str" cm="1">
        <f t="array" ref="AE159">IF(OR(AC159="positive",Z159="positive",AND(OR(ISNUMBER(SEARCH("Follicular carcinoma",N159)),ISNUMBER(SEARCH("Follicular thyroid carcinoma",N159))),V159="extensive"),AND(AND(ISNUMBER(J159),J159&gt;0),AND(ISNUMBER(M159),M159&gt;3)),OR(H159="positive",AH159=1)),"high",IF(OR(ISNUMBER(SEARCH("lateral",G159,1)),ISNUMBER(SEARCH("positive",Y159,1)),ISNUMBER(SEARCH("tall",O159,1)),ISNUMBER(SEARCH("hobnail",O159,1)),ISNUMBER(SEARCH("cribriform",O159,1)),ISNUMBER(SEARCH("diffuse",O159,1)),ISNUMBER(SEARCH("columnar",O159,1)),ISNUMBER(SEARCH("solid",O159,1)),ISNUMBER(SEARCH("tall",N159,1)),ISNUMBER(SEARCH("hobnail",N159,1)),ISNUMBER(SEARCH("cribriform",N159,1)),ISNUMBER(SEARCH("diffuse",N159,1)),ISNUMBER(SEARCH("columnar",N159,1)),ISNUMBER(SEARCH("solid",N159,1)),AND(ISNUMBER(SEARCH("papillary",N159,1)),S159="positive"),AND(AND(ISNUMBER(J159),J159&gt;=5),M159=""),AND(AND(ISNUMBER(J159),J159&gt;=5),AND(ISNUMBER(M159),M159&gt;=1)),AND(ISNUMBER(SERACH("papillary",N159)),OR(Y159="positive",Z159="positive"), ISNUMBER(SEARCH("BRAF",AB159)))),"intermediate","low"))</f>
        <v>high</v>
      </c>
      <c r="AF159" s="29" t="str">
        <f t="shared" si="26"/>
        <v>1b</v>
      </c>
      <c r="AG159" s="29" t="str">
        <f t="shared" si="27"/>
        <v>1a</v>
      </c>
      <c r="AH159" s="29" t="str">
        <f t="shared" si="30"/>
        <v>0</v>
      </c>
      <c r="AI159" s="35" t="str">
        <f t="shared" si="31"/>
        <v>I</v>
      </c>
      <c r="AJ159" s="32" t="s">
        <v>711</v>
      </c>
      <c r="AK159" s="34" t="s">
        <v>932</v>
      </c>
      <c r="AL159" s="34" t="s">
        <v>932</v>
      </c>
      <c r="AM159" s="34" t="s">
        <v>936</v>
      </c>
      <c r="AN159" s="34" t="s">
        <v>66</v>
      </c>
      <c r="AO159" s="32">
        <f t="shared" si="32"/>
        <v>1</v>
      </c>
      <c r="AP159" s="34">
        <f t="shared" si="33"/>
        <v>1</v>
      </c>
      <c r="AQ159" s="34">
        <f t="shared" si="34"/>
        <v>0</v>
      </c>
      <c r="AR159" s="34">
        <f t="shared" si="35"/>
        <v>1</v>
      </c>
      <c r="AS159" s="35">
        <f t="shared" si="36"/>
        <v>1</v>
      </c>
    </row>
    <row r="160" spans="1:45">
      <c r="A160" t="str">
        <f>'Model output'!A159</f>
        <v>TCGA-EM-A22L</v>
      </c>
      <c r="B160" s="26">
        <v>33</v>
      </c>
      <c r="C160" s="1" t="str">
        <f>IF(OR(ISNUMBER(SEARCH("0",'Model output'!D159)), ISNUMBER(SEARCH("1",'Model output'!D159)), ISNUMBER(SEARCH("1a",'Model output'!D159)), ISNUMBER(SEARCH("1b",'Model output'!D159)), ISNUMBER(SEARCH("2",'Model output'!D159)), ISNUMBER(SEARCH("3",'Model output'!D159)), ISNUMBER(SEARCH("4a",'Model output'!D159)), ISNUMBER(SEARCH("4b",'Model output'!D159))), IF(ISNUMBER(SEARCH("pT",'Model output'!D159)),IF(OR(ISNUMBER(SEARCH("a",'Model output'!D159)),ISNUMBER(SEARCH("b",'Model output'!D159))),MID(SUBSTITUTE('Model output'!D159," ",""),SEARCH("pT",'Model output'!D159)+2,2),MID(SUBSTITUTE('Model output'!D159," ",""),SEARCH("pT",'Model output'!D159)+2,1)),IF(ISNUMBER(SEARCH("T",'Model output'!D159)),IF(OR(ISNUMBER(SEARCH("a",'Model output'!D159)),ISNUMBER(SEARCH("b",'Model output'!D159))),MID(SUBSTITUTE('Model output'!D159," ",""),SEARCH("T",'Model output'!D159)+1,2),MID(SUBSTITUTE('Model output'!D159," ",""),SEARCH("T",'Model output'!D159)+1,1)),SUBSTITUTE('Model output'!D159," ",""))),"")</f>
        <v>2</v>
      </c>
      <c r="D160" s="1" t="str">
        <f>IF(ISNUMBER(SEARCH("lymph node",'Model output'!E159)),"1", IF(AND('Model output'!E159&lt;&gt;"",ISNUMBER('Model output'!E159),'Model output'!E159&gt;0),"1",IF(OR(ISNUMBER(SEARCH("0",'Model output'!E159)), ISNUMBER(SEARCH("1",'Model output'!E159)), ISNUMBER(SEARCH("1a",'Model output'!E159)), ISNUMBER(SEARCH("1b",'Model output'!E159)), ISNUMBER(SEARCH("X",'Model output'!E159))), IF(ISNUMBER(SEARCH("pN",'Model output'!E159)),IF(OR(ISNUMBER(SEARCH("a",'Model output'!E159)),ISNUMBER(SEARCH("b",'Model output'!E159))),MID(SUBSTITUTE('Model output'!E159," ",""),SEARCH("pN",'Model output'!E159)+2,2),MID(SUBSTITUTE('Model output'!E159," ",""),SEARCH("pN",'Model output'!E159)+2,1)),IF(ISNUMBER(SEARCH("N",'Model output'!E159)),IF(OR(ISNUMBER(SEARCH("a",'Model output'!E159)),ISNUMBER(SEARCH("b",'Model output'!E159))),MID(SUBSTITUTE('Model output'!E159," ",""),SEARCH("N",'Model output'!E159)+1,2),MID(SUBSTITUTE('Model output'!E159," ",""),SEARCH("N",'Model output'!E159)+1,1)),SUBSTITUTE('Model output'!E159," ",""))),"")))</f>
        <v/>
      </c>
      <c r="E160" s="1" t="str">
        <f>IF(OR(ISNUMBER(SEARCH("Not applicable",'Model output'!F159)), ISNUMBER(SEARCH("N/A",'Model output'!F159))),"0",IF(OR(ISNUMBER(SEARCH("0",'Model output'!F159)), ISNUMBER(SEARCH("1",'Model output'!F159)), ISNUMBER(SEARCH("X",'Model output'!F159))), IF(ISNUMBER(SEARCH("pM",'Model output'!F159)),MID(SUBSTITUTE('Model output'!F159," ",""),SEARCH("pM",'Model output'!F159)+2,1),IF(ISNUMBER(SEARCH("M",'Model output'!F159)),MID(SUBSTITUTE('Model output'!F159," ",""),SEARCH("M",'Model output'!F159)+1,1),SUBSTITUTE('Model output'!F159," ",""))),""))</f>
        <v>0</v>
      </c>
      <c r="F160" t="str">
        <f t="shared" si="28"/>
        <v>negative</v>
      </c>
      <c r="G160" t="str">
        <f>IF(OR('Model output'!G159="",AND(ISNUMBER('Model output'!J159),'Model output'!J159&lt;1)),"",IF(OR(ISNUMBER(SEARCH("lateral",'Model output'!G159)),ISNUMBER(SEARCH("cervical",'Model output'!G159)),ISNUMBER(SEARCH("jugular",'Model output'!G159)),ISNUMBER(SEARCH("left neck",'Model output'!G159)),ISNUMBER(SEARCH("left anterior neck",'Model output'!G159)),ISNUMBER(SEARCH("left posterior neck",'Model output'!G159)),ISNUMBER(SEARCH("right neck",'Model output'!G159)),ISNUMBER(SEARCH("right anterior neck",'Model output'!G159)),ISNUMBER(SEARCH("right posterior neck",'Model output'!G159)),AND(ISNUMBER(SEARCH("level",'Model output'!G159)),OR(,ISNUMBER(SEARCH("II",'Model output'!G159)),ISNUMBER(SEARCH("two",'Model output'!G159)),AND(ISNUMBER(SEARCH("2",'Model output'!G159)),NOT(ISNUMBER(SEARCH("1 of 2",'Model output'!G159)))),ISNUMBER(SEARCH("III",'Model output'!G159)),AND(ISNUMBER(SEARCH("three",'Model output'!G159)),NOT(ISNUMBER(SEARCH("#3 (three)",'Model output'!G159)))),AND(ISNUMBER(SEARCH("3",'Model output'!G159)),NOT(ISNUMBER(SEARCH("#3 (three)",'Model output'!G159)))),ISNUMBER(SEARCH("IV",'Model output'!G159)),ISNUMBER(SEARCH("four",'Model output'!G159)),ISNUMBER(SEARCH("4",'Model output'!G159)),ISNUMBER(SEARCH("V ",'Model output'!G159)),ISNUMBER(SEARCH("five",'Model output'!G159)),ISNUMBER(SEARCH("5",'Model output'!G159))))), "lateral", "central"))</f>
        <v/>
      </c>
      <c r="H160" t="str">
        <f>IF('Model output'!H159="","negative",IF(OR(ISNUMBER(SEARCH("lymph node",'Model output'!H159)),ISNUMBER(SEARCH("gland",'Model output'!H159)),ISNUMBER(SEARCH("lobe",'Model output'!H159)),ISNUMBER(SEARCH("isthmus",'Model output'!H159)),ISNUMBER(SEARCH("mediastinum",'Model output'!H159)),ISNUMBER(SEARCH("Not mentioned",'Model output'!H159)), ISNUMBER(SEARCH("Not applicable",'Model output'!H159)), ISNUMBER(SEARCH("paratracheal",'Model output'!H159)),ISNUMBER(SEARCH("fibroadipose tissue",'Model output'!H159)),ISNUMBER(SEARCH("thyroid node",'Model output'!H159)),ISNUMBER(SEARCH("skeletal muscle",'Model output'!H159)),ISNUMBER(SEARCH("right",'Model output'!H159)),ISNUMBER(SEARCH("left",'Model output'!H159)),ISNUMBER(SEARCH("Not specified",'Model output'!H159)),ISNUMBER(SEARCH("N/A",'Model output'!H159))),"negative","positive"))</f>
        <v>negative</v>
      </c>
      <c r="I160">
        <f>IF(OR('Model output'!I159="",'Model output'!I159="Not answered",'Model output'!I159="Not mentioned"),"",IF(ISNUMBER('Model output'!I159),'Model output'!I159,1))</f>
        <v>1</v>
      </c>
      <c r="J160">
        <f>IF(OR('Model output'!J159="",'Model output'!J159="Not answered",'Model output'!J159="Not mentioned"),"",IF(AND(ISNUMBER('Model output'!J159),'Model output'!J159&lt;=I160),'Model output'!J159,IF(AND(ISNUMBER('Model output'!J159), 'Model output'!J159&gt;=DATE(2024,1,1)), MIN(DAY('Model output'!J159), MONTH('Model output'!J159), YEAR('Model output'!J159)), IF(ISNUMBER(SEARCH("0/",'Model output'!J159)),0,IF(ISNUMBER(SEARCH("/",'Model output'!J159)), VALUE(LEFT('Model output'!J159, SEARCH("/",'Model output'!J159)-1)),1)))))</f>
        <v>0</v>
      </c>
      <c r="K160" t="str" cm="1">
        <f t="array" ref="K160">IF(COUNT(FIND({0,1,2,3,4,5,6,7,8,9},'Model output'!K159))&gt;0,'Model output'!K159,"")</f>
        <v/>
      </c>
      <c r="L160" s="8" t="str">
        <f t="shared" si="25"/>
        <v/>
      </c>
      <c r="M160" t="str" cm="1">
        <f t="array" ref="M160">IF(L160="","",IF(ISNUMBER(SEARCH("cm",L160)),MAX(VALUE(SUBSTITUTE(_xlfn.FILTERXML("&lt;t&gt;&lt;s&gt;"&amp;SUBSTITUTE(L160,",","&lt;/s&gt;&lt;s&gt;")&amp;"&lt;/s&gt;&lt;/t&gt;","//s"),"cm",""))),MAX(VALUE(SUBSTITUTE(_xlfn.FILTERXML("&lt;t&gt;&lt;s&gt;"&amp;SUBSTITUTE(L160,",","&lt;/s&gt;&lt;s&gt;")&amp;"&lt;/s&gt;&lt;/t&gt;","//s"),"mm","")))/10))</f>
        <v/>
      </c>
      <c r="N160" t="str">
        <f>IF('Model output'!L159="","",'Model output'!L159)</f>
        <v>Papillary carcinoma, follicular variant</v>
      </c>
      <c r="O160" t="str">
        <f>IF('Model output'!M159="","",'Model output'!M159)</f>
        <v/>
      </c>
      <c r="P160" t="str">
        <f>IF('Model output'!N159="","",'Model output'!N159)</f>
        <v>2.2cm</v>
      </c>
      <c r="Q160" t="str">
        <f t="shared" si="29"/>
        <v>2.2cm</v>
      </c>
      <c r="R160" cm="1">
        <f t="array" ref="R160">IF(Q160="","",IF(ISNUMBER(SEARCH("cm",Q160)),MAX(VALUE(SUBSTITUTE(_xlfn.FILTERXML("&lt;t&gt;&lt;s&gt;"&amp;SUBSTITUTE(Q160,",","&lt;/s&gt;&lt;s&gt;")&amp;"&lt;/s&gt;&lt;/t&gt;","//s"),"cm",""))),MAX(VALUE(SUBSTITUTE(_xlfn.FILTERXML("&lt;t&gt;&lt;s&gt;"&amp;SUBSTITUTE(Q160,",","&lt;/s&gt;&lt;s&gt;")&amp;"&lt;/s&gt;&lt;/t&gt;","//s"),"mm","")))/10))</f>
        <v>2.2000000000000002</v>
      </c>
      <c r="S160" t="str">
        <f>IF(OR('Model output'!P159="",ISNUMBER(SEARCH("Not identified", 'Model output'!P159)),ISNUMBER(SEARCH("Absent",'Model output'!P159)),AND(ISNUMBER(SEARCH("No",'Model output'!P159)),NOT(ISNUMBER(SEARCH("diagnostic",'Model output'!P159)))),ISNUMBER(SEARCH("Negative",'Model output'!P159))),"negative","positive")</f>
        <v>positive</v>
      </c>
      <c r="T160">
        <f>IF('Model output'!O159="","",'Model output'!O159)</f>
        <v>2</v>
      </c>
      <c r="U160" t="str">
        <f>IF('Model output'!Q159&lt;&gt;"",'Model output'!Q159,IF('Classification result'!S160="positive",IF(ISNUMBER(SEARCH("single",'Model output'!P159)),1,IF(OR(ISNUMBER(SEARCH("&lt;4",'Model output'!P159)),ISNUMBER(SEARCH("&lt; 4",'Model output'!P159)),ISNUMBER(SEARCH("less than 4",'Model output'!P159))),"&lt;4",IF(OR(ISNUMBER(SEARCH("&gt;4",'Model output'!P159)),ISNUMBER(SEARCH("&gt; 4",'Model output'!P159)),ISNUMBER(SEARCH("4 or more",'Model output'!P159))),"&gt;4",""))), ""))</f>
        <v/>
      </c>
      <c r="V160" t="str">
        <f>IF(S160="negative","",IF(OR(ISNUMBER(SEARCH("Focal",'Model output'!P159)),'Classification result'!U160&lt;4,ISNUMBER(SEARCH("Focal",'Classification result'!U160)),ISNUMBER(SEARCH("&lt;4",'Classification result'!U160)),ISNUMBER(SEARCH("&lt; 4",'Classification result'!U160))),"minimal", IF(OR(ISNUMBER(SEARCH("Extensive",'Model output'!P159)),ISNUMBER(SEARCH("Extensive",'Classification result'!U160)),ISNUMBER(SEARCH("&gt;4",'Classification result'!U160)),ISNUMBER(SEARCH("&gt; 4",'Classification result'!U160)),ISNUMBER(SEARCH("4 or more",'Classification result'!U160))),"extensive","")))</f>
        <v/>
      </c>
      <c r="W160" t="str">
        <f>IF(OR('Model output'!R159="",ISNUMBER(SEARCH("Not identified", 'Model output'!R159)),ISNUMBER(SEARCH("Absent",'Model output'!R159)),ISNUMBER(SEARCH("No",'Model output'!R159)),ISNUMBER(SEARCH("Negative",'Model output'!R159)),ISNUMBER(SEARCH("None seen",'Model output'!R159)),ISNUMBER(SEARCH("Free",'Model output'!R159)),ISNUMBER(SEARCH("Cannot be assessed",'Model output'!R159))),"negative","positive")</f>
        <v>positive</v>
      </c>
      <c r="X160" s="15" t="str">
        <f>IF('Model output'!S159="","",'Model output'!S159)</f>
        <v>Not identified</v>
      </c>
      <c r="Y160" t="str">
        <f>IF(OR('Model output'!S159="",ISNUMBER(SEARCH("Absent",'Model output'!S159)),ISNUMBER(SEARCH("Not identified",'Model output'!S159)),AND(ISNUMBER(SEARCH("No",'Model output'!S159)),NOT(ISNUMBER(SEARCH("carcinoma",'Model output'!S159)))),ISNUMBER(SEARCH("confined to the thyroid",'Model output'!S159)),ISNUMBER(SEARCH("negative",'Model output'!S159))),"negative",IF(Z160="positive","gETE", "positive"))</f>
        <v>negative</v>
      </c>
      <c r="Z160" t="str">
        <f>IF(OR('Model output'!S159="",ISNUMBER(SEARCH("Absent",'Model output'!S159)),ISNUMBER(SEARCH("Not identified",'Model output'!S159)),ISNUMBER(SEARCH("No",'Model output'!S159)),ISNUMBER(SEARCH("Minimal",'Model output'!S159)),ISNUMBER(SEARCH("negative",'Model output'!S159))),"negative",IF(OR(ISNUMBER(SEARCH("extensive",X160)),ISNUMBER(SEARCH("skeletal muscle",X160)),ISNUMBER(SEARCH("larynx",X160)),ISNUMBER(SEARCH("trachea",X160)),ISNUMBER(SEARCH("esophagus",X160)),ISNUMBER(SEARCH("recurrent laryngeal nerve",X160))),"positive","negative"))</f>
        <v>negative</v>
      </c>
      <c r="AA160" t="str">
        <f>IF('Model output'!T159="","",IF('Model output'!T159="Not mentioned", "No", "Yes"))</f>
        <v/>
      </c>
      <c r="AB160" t="str">
        <f>IF(AA160&lt;&gt;"Yes","",IF(OR('Model output'!U159="",ISNUMBER(SEARCH("Not identified",'Model output'!U159))),"",'Model output'!U159))</f>
        <v/>
      </c>
      <c r="AC160" s="1" t="str">
        <f>IF(OR('Model output'!V159="", 'Model output'!V159="No", AND(ISERROR(SEARCH("Positive",'Model output'!V159)), ISNUMBER(SEARCH("Negative",'Model output'!V159))), AND(ISNUMBER(SEARCH("Uninvolved",'Model output'!V159)),NOT(ISNUMBER(SEARCH("margins involved",'Model output'!V159)))), ISNUMBER(SEARCH("not involved",'Model output'!V159)), ISNUMBER(SEARCH("None",'Model output'!V159)), ISNUMBER(SEARCH("Free",'Model output'!V159)), ISNUMBER(SEARCH("1 mm",'Model output'!V159)), ISNUMBER(SEARCH("0.1 CM",'Model output'!V159)), ISNUMBER(SEARCH("less than 0.2 mm",'Model output'!V159)), ISNUMBER(SEARCH("less than 0.5 mm",'Model output'!V159)), ISNUMBER(SEARCH("less than 1.0 mm",'Model output'!V159)), ISNUMBER(SEARCH("noted very close",'Model output'!V159)), ISNUMBER(SEARCH("abut",'Model output'!V159)), ISNUMBER(SEARCH("not mentioned",'Model output'!V159)), ISNUMBER(SEARCH("Cannot be assessed",'Model output'!V159)), ISNUMBER(SEARCH("Lymphocyte invasion - present",'Model output'!V159)), ISNUMBER(SEARCH("capsule",'Model output'!V159))), "negative", "positive")</f>
        <v>negative</v>
      </c>
      <c r="AE160" s="28" t="str" cm="1">
        <f t="array" aca="1" ref="AE160" ca="1">IF(OR(AC160="positive",Z160="positive",AND(OR(ISNUMBER(SEARCH("Follicular carcinoma",N160)),ISNUMBER(SEARCH("Follicular thyroid carcinoma",N160))),V160="extensive"),AND(AND(ISNUMBER(J160),J160&gt;0),AND(ISNUMBER(M160),M160&gt;3)),OR(H160="positive",AH160=1)),"high",IF(OR(ISNUMBER(SEARCH("lateral",G160,1)),ISNUMBER(SEARCH("positive",Y160,1)),ISNUMBER(SEARCH("tall",O160,1)),ISNUMBER(SEARCH("hobnail",O160,1)),ISNUMBER(SEARCH("cribriform",O160,1)),ISNUMBER(SEARCH("diffuse",O160,1)),ISNUMBER(SEARCH("columnar",O160,1)),ISNUMBER(SEARCH("solid",O160,1)),ISNUMBER(SEARCH("tall",N160,1)),ISNUMBER(SEARCH("hobnail",N160,1)),ISNUMBER(SEARCH("cribriform",N160,1)),ISNUMBER(SEARCH("diffuse",N160,1)),ISNUMBER(SEARCH("columnar",N160,1)),ISNUMBER(SEARCH("solid",N160,1)),AND(ISNUMBER(SEARCH("papillary",N160,1)),S160="positive"),AND(AND(ISNUMBER(J160),J160&gt;=5),M160=""),AND(AND(ISNUMBER(J160),J160&gt;=5),AND(ISNUMBER(M160),M160&gt;=1)),AND(ISNUMBER(SERACH("papillary",N160)),OR(Y160="positive",Z160="positive"), ISNUMBER(SEARCH("BRAF",AB160)))),"intermediate","low"))</f>
        <v>intermediate</v>
      </c>
      <c r="AF160" s="29" t="str">
        <f t="shared" si="26"/>
        <v>2</v>
      </c>
      <c r="AG160" s="29" t="str">
        <f t="shared" si="27"/>
        <v>0</v>
      </c>
      <c r="AH160" s="29" t="str">
        <f t="shared" si="30"/>
        <v>0</v>
      </c>
      <c r="AI160" s="35" t="str">
        <f t="shared" si="31"/>
        <v>I</v>
      </c>
      <c r="AJ160" s="32" t="s">
        <v>714</v>
      </c>
      <c r="AK160" s="34" t="s">
        <v>935</v>
      </c>
      <c r="AL160" s="34" t="s">
        <v>933</v>
      </c>
      <c r="AM160" s="34" t="s">
        <v>936</v>
      </c>
      <c r="AN160" s="34" t="s">
        <v>66</v>
      </c>
      <c r="AO160" s="32">
        <f t="shared" ca="1" si="32"/>
        <v>1</v>
      </c>
      <c r="AP160" s="34">
        <f t="shared" si="33"/>
        <v>1</v>
      </c>
      <c r="AQ160" s="34">
        <f t="shared" si="34"/>
        <v>1</v>
      </c>
      <c r="AR160" s="34">
        <f t="shared" si="35"/>
        <v>1</v>
      </c>
      <c r="AS160" s="35">
        <f t="shared" si="36"/>
        <v>1</v>
      </c>
    </row>
    <row r="161" spans="1:45">
      <c r="A161" t="str">
        <f>'Model output'!A160</f>
        <v>TCGA-EM-A22M</v>
      </c>
      <c r="B161" s="26">
        <v>52</v>
      </c>
      <c r="C161" s="1" t="str">
        <f>IF(OR(ISNUMBER(SEARCH("0",'Model output'!D160)), ISNUMBER(SEARCH("1",'Model output'!D160)), ISNUMBER(SEARCH("1a",'Model output'!D160)), ISNUMBER(SEARCH("1b",'Model output'!D160)), ISNUMBER(SEARCH("2",'Model output'!D160)), ISNUMBER(SEARCH("3",'Model output'!D160)), ISNUMBER(SEARCH("4a",'Model output'!D160)), ISNUMBER(SEARCH("4b",'Model output'!D160))), IF(ISNUMBER(SEARCH("pT",'Model output'!D160)),IF(OR(ISNUMBER(SEARCH("a",'Model output'!D160)),ISNUMBER(SEARCH("b",'Model output'!D160))),MID(SUBSTITUTE('Model output'!D160," ",""),SEARCH("pT",'Model output'!D160)+2,2),MID(SUBSTITUTE('Model output'!D160," ",""),SEARCH("pT",'Model output'!D160)+2,1)),IF(ISNUMBER(SEARCH("T",'Model output'!D160)),IF(OR(ISNUMBER(SEARCH("a",'Model output'!D160)),ISNUMBER(SEARCH("b",'Model output'!D160))),MID(SUBSTITUTE('Model output'!D160," ",""),SEARCH("T",'Model output'!D160)+1,2),MID(SUBSTITUTE('Model output'!D160," ",""),SEARCH("T",'Model output'!D160)+1,1)),SUBSTITUTE('Model output'!D160," ",""))),"")</f>
        <v>1b</v>
      </c>
      <c r="D161" s="1" t="str">
        <f>IF(ISNUMBER(SEARCH("lymph node",'Model output'!E160)),"1", IF(AND('Model output'!E160&lt;&gt;"",ISNUMBER('Model output'!E160),'Model output'!E160&gt;0),"1",IF(OR(ISNUMBER(SEARCH("0",'Model output'!E160)), ISNUMBER(SEARCH("1",'Model output'!E160)), ISNUMBER(SEARCH("1a",'Model output'!E160)), ISNUMBER(SEARCH("1b",'Model output'!E160)), ISNUMBER(SEARCH("X",'Model output'!E160))), IF(ISNUMBER(SEARCH("pN",'Model output'!E160)),IF(OR(ISNUMBER(SEARCH("a",'Model output'!E160)),ISNUMBER(SEARCH("b",'Model output'!E160))),MID(SUBSTITUTE('Model output'!E160," ",""),SEARCH("pN",'Model output'!E160)+2,2),MID(SUBSTITUTE('Model output'!E160," ",""),SEARCH("pN",'Model output'!E160)+2,1)),IF(ISNUMBER(SEARCH("N",'Model output'!E160)),IF(OR(ISNUMBER(SEARCH("a",'Model output'!E160)),ISNUMBER(SEARCH("b",'Model output'!E160))),MID(SUBSTITUTE('Model output'!E160," ",""),SEARCH("N",'Model output'!E160)+1,2),MID(SUBSTITUTE('Model output'!E160," ",""),SEARCH("N",'Model output'!E160)+1,1)),SUBSTITUTE('Model output'!E160," ",""))),"")))</f>
        <v>0</v>
      </c>
      <c r="E161" s="1" t="str">
        <f>IF(OR(ISNUMBER(SEARCH("Not applicable",'Model output'!F160)), ISNUMBER(SEARCH("N/A",'Model output'!F160))),"0",IF(OR(ISNUMBER(SEARCH("0",'Model output'!F160)), ISNUMBER(SEARCH("1",'Model output'!F160)), ISNUMBER(SEARCH("X",'Model output'!F160))), IF(ISNUMBER(SEARCH("pM",'Model output'!F160)),MID(SUBSTITUTE('Model output'!F160," ",""),SEARCH("pM",'Model output'!F160)+2,1),IF(ISNUMBER(SEARCH("M",'Model output'!F160)),MID(SUBSTITUTE('Model output'!F160," ",""),SEARCH("M",'Model output'!F160)+1,1),SUBSTITUTE('Model output'!F160," ",""))),""))</f>
        <v>0</v>
      </c>
      <c r="F161" t="str">
        <f t="shared" si="28"/>
        <v>negative</v>
      </c>
      <c r="G161" t="str">
        <f>IF(OR('Model output'!G160="",AND(ISNUMBER('Model output'!J160),'Model output'!J160&lt;1)),"",IF(OR(ISNUMBER(SEARCH("lateral",'Model output'!G160)),ISNUMBER(SEARCH("cervical",'Model output'!G160)),ISNUMBER(SEARCH("jugular",'Model output'!G160)),ISNUMBER(SEARCH("left neck",'Model output'!G160)),ISNUMBER(SEARCH("left anterior neck",'Model output'!G160)),ISNUMBER(SEARCH("left posterior neck",'Model output'!G160)),ISNUMBER(SEARCH("right neck",'Model output'!G160)),ISNUMBER(SEARCH("right anterior neck",'Model output'!G160)),ISNUMBER(SEARCH("right posterior neck",'Model output'!G160)),AND(ISNUMBER(SEARCH("level",'Model output'!G160)),OR(,ISNUMBER(SEARCH("II",'Model output'!G160)),ISNUMBER(SEARCH("two",'Model output'!G160)),AND(ISNUMBER(SEARCH("2",'Model output'!G160)),NOT(ISNUMBER(SEARCH("1 of 2",'Model output'!G160)))),ISNUMBER(SEARCH("III",'Model output'!G160)),AND(ISNUMBER(SEARCH("three",'Model output'!G160)),NOT(ISNUMBER(SEARCH("#3 (three)",'Model output'!G160)))),AND(ISNUMBER(SEARCH("3",'Model output'!G160)),NOT(ISNUMBER(SEARCH("#3 (three)",'Model output'!G160)))),ISNUMBER(SEARCH("IV",'Model output'!G160)),ISNUMBER(SEARCH("four",'Model output'!G160)),ISNUMBER(SEARCH("4",'Model output'!G160)),ISNUMBER(SEARCH("V ",'Model output'!G160)),ISNUMBER(SEARCH("five",'Model output'!G160)),ISNUMBER(SEARCH("5",'Model output'!G160))))), "lateral", "central"))</f>
        <v/>
      </c>
      <c r="H161" t="str">
        <f>IF('Model output'!H160="","negative",IF(OR(ISNUMBER(SEARCH("lymph node",'Model output'!H160)),ISNUMBER(SEARCH("gland",'Model output'!H160)),ISNUMBER(SEARCH("lobe",'Model output'!H160)),ISNUMBER(SEARCH("isthmus",'Model output'!H160)),ISNUMBER(SEARCH("mediastinum",'Model output'!H160)),ISNUMBER(SEARCH("Not mentioned",'Model output'!H160)), ISNUMBER(SEARCH("Not applicable",'Model output'!H160)), ISNUMBER(SEARCH("paratracheal",'Model output'!H160)),ISNUMBER(SEARCH("fibroadipose tissue",'Model output'!H160)),ISNUMBER(SEARCH("thyroid node",'Model output'!H160)),ISNUMBER(SEARCH("skeletal muscle",'Model output'!H160)),ISNUMBER(SEARCH("right",'Model output'!H160)),ISNUMBER(SEARCH("left",'Model output'!H160)),ISNUMBER(SEARCH("Not specified",'Model output'!H160)),ISNUMBER(SEARCH("N/A",'Model output'!H160))),"negative","positive"))</f>
        <v>negative</v>
      </c>
      <c r="I161">
        <f>IF(OR('Model output'!I160="",'Model output'!I160="Not answered",'Model output'!I160="Not mentioned"),"",IF(ISNUMBER('Model output'!I160),'Model output'!I160,1))</f>
        <v>3</v>
      </c>
      <c r="J161">
        <f>IF(OR('Model output'!J160="",'Model output'!J160="Not answered",'Model output'!J160="Not mentioned"),"",IF(AND(ISNUMBER('Model output'!J160),'Model output'!J160&lt;=I161),'Model output'!J160,IF(AND(ISNUMBER('Model output'!J160), 'Model output'!J160&gt;=DATE(2024,1,1)), MIN(DAY('Model output'!J160), MONTH('Model output'!J160), YEAR('Model output'!J160)), IF(ISNUMBER(SEARCH("0/",'Model output'!J160)),0,IF(ISNUMBER(SEARCH("/",'Model output'!J160)), VALUE(LEFT('Model output'!J160, SEARCH("/",'Model output'!J160)-1)),1)))))</f>
        <v>0</v>
      </c>
      <c r="K161" t="str" cm="1">
        <f t="array" ref="K161">IF(COUNT(FIND({0,1,2,3,4,5,6,7,8,9},'Model output'!K160))&gt;0,'Model output'!K160,"")</f>
        <v/>
      </c>
      <c r="L161" s="8" t="str">
        <f t="shared" si="25"/>
        <v/>
      </c>
      <c r="M161" t="str" cm="1">
        <f t="array" ref="M161">IF(L161="","",IF(ISNUMBER(SEARCH("cm",L161)),MAX(VALUE(SUBSTITUTE(_xlfn.FILTERXML("&lt;t&gt;&lt;s&gt;"&amp;SUBSTITUTE(L161,",","&lt;/s&gt;&lt;s&gt;")&amp;"&lt;/s&gt;&lt;/t&gt;","//s"),"cm",""))),MAX(VALUE(SUBSTITUTE(_xlfn.FILTERXML("&lt;t&gt;&lt;s&gt;"&amp;SUBSTITUTE(L161,",","&lt;/s&gt;&lt;s&gt;")&amp;"&lt;/s&gt;&lt;/t&gt;","//s"),"mm","")))/10))</f>
        <v/>
      </c>
      <c r="N161" t="str">
        <f>IF('Model output'!L160="","",'Model output'!L160)</f>
        <v>Papillary carcinoma, columnar cell variant</v>
      </c>
      <c r="O161" t="str">
        <f>IF('Model output'!M160="","",'Model output'!M160)</f>
        <v>Not mentioned</v>
      </c>
      <c r="P161" t="str">
        <f>IF('Model output'!N160="","",'Model output'!N160)</f>
        <v>1.7 cm</v>
      </c>
      <c r="Q161" t="str">
        <f t="shared" si="29"/>
        <v>1.7cm</v>
      </c>
      <c r="R161" cm="1">
        <f t="array" ref="R161">IF(Q161="","",IF(ISNUMBER(SEARCH("cm",Q161)),MAX(VALUE(SUBSTITUTE(_xlfn.FILTERXML("&lt;t&gt;&lt;s&gt;"&amp;SUBSTITUTE(Q161,",","&lt;/s&gt;&lt;s&gt;")&amp;"&lt;/s&gt;&lt;/t&gt;","//s"),"cm",""))),MAX(VALUE(SUBSTITUTE(_xlfn.FILTERXML("&lt;t&gt;&lt;s&gt;"&amp;SUBSTITUTE(Q161,",","&lt;/s&gt;&lt;s&gt;")&amp;"&lt;/s&gt;&lt;/t&gt;","//s"),"mm","")))/10))</f>
        <v>1.7</v>
      </c>
      <c r="S161" t="str">
        <f>IF(OR('Model output'!P160="",ISNUMBER(SEARCH("Not identified", 'Model output'!P160)),ISNUMBER(SEARCH("Absent",'Model output'!P160)),AND(ISNUMBER(SEARCH("No",'Model output'!P160)),NOT(ISNUMBER(SEARCH("diagnostic",'Model output'!P160)))),ISNUMBER(SEARCH("Negative",'Model output'!P160))),"negative","positive")</f>
        <v>negative</v>
      </c>
      <c r="T161">
        <f>IF('Model output'!O160="","",'Model output'!O160)</f>
        <v>2</v>
      </c>
      <c r="U161" t="str">
        <f>IF('Model output'!Q160&lt;&gt;"",'Model output'!Q160,IF('Classification result'!S161="positive",IF(ISNUMBER(SEARCH("single",'Model output'!P160)),1,IF(OR(ISNUMBER(SEARCH("&lt;4",'Model output'!P160)),ISNUMBER(SEARCH("&lt; 4",'Model output'!P160)),ISNUMBER(SEARCH("less than 4",'Model output'!P160))),"&lt;4",IF(OR(ISNUMBER(SEARCH("&gt;4",'Model output'!P160)),ISNUMBER(SEARCH("&gt; 4",'Model output'!P160)),ISNUMBER(SEARCH("4 or more",'Model output'!P160))),"&gt;4",""))), ""))</f>
        <v/>
      </c>
      <c r="V161" t="str">
        <f>IF(S161="negative","",IF(OR(ISNUMBER(SEARCH("Focal",'Model output'!P160)),'Classification result'!U161&lt;4,ISNUMBER(SEARCH("Focal",'Classification result'!U161)),ISNUMBER(SEARCH("&lt;4",'Classification result'!U161)),ISNUMBER(SEARCH("&lt; 4",'Classification result'!U161))),"minimal", IF(OR(ISNUMBER(SEARCH("Extensive",'Model output'!P160)),ISNUMBER(SEARCH("Extensive",'Classification result'!U161)),ISNUMBER(SEARCH("&gt;4",'Classification result'!U161)),ISNUMBER(SEARCH("&gt; 4",'Classification result'!U161)),ISNUMBER(SEARCH("4 or more",'Classification result'!U161))),"extensive","")))</f>
        <v/>
      </c>
      <c r="W161" t="str">
        <f>IF(OR('Model output'!R160="",ISNUMBER(SEARCH("Not identified", 'Model output'!R160)),ISNUMBER(SEARCH("Absent",'Model output'!R160)),ISNUMBER(SEARCH("No",'Model output'!R160)),ISNUMBER(SEARCH("Negative",'Model output'!R160)),ISNUMBER(SEARCH("None seen",'Model output'!R160)),ISNUMBER(SEARCH("Free",'Model output'!R160)),ISNUMBER(SEARCH("Cannot be assessed",'Model output'!R160))),"negative","positive")</f>
        <v>positive</v>
      </c>
      <c r="X161" s="15" t="str">
        <f>IF('Model output'!S160="","",'Model output'!S160)</f>
        <v>Not identified</v>
      </c>
      <c r="Y161" t="str">
        <f>IF(OR('Model output'!S160="",ISNUMBER(SEARCH("Absent",'Model output'!S160)),ISNUMBER(SEARCH("Not identified",'Model output'!S160)),AND(ISNUMBER(SEARCH("No",'Model output'!S160)),NOT(ISNUMBER(SEARCH("carcinoma",'Model output'!S160)))),ISNUMBER(SEARCH("confined to the thyroid",'Model output'!S160)),ISNUMBER(SEARCH("negative",'Model output'!S160))),"negative",IF(Z161="positive","gETE", "positive"))</f>
        <v>negative</v>
      </c>
      <c r="Z161" t="str">
        <f>IF(OR('Model output'!S160="",ISNUMBER(SEARCH("Absent",'Model output'!S160)),ISNUMBER(SEARCH("Not identified",'Model output'!S160)),ISNUMBER(SEARCH("No",'Model output'!S160)),ISNUMBER(SEARCH("Minimal",'Model output'!S160)),ISNUMBER(SEARCH("negative",'Model output'!S160))),"negative",IF(OR(ISNUMBER(SEARCH("extensive",X161)),ISNUMBER(SEARCH("skeletal muscle",X161)),ISNUMBER(SEARCH("larynx",X161)),ISNUMBER(SEARCH("trachea",X161)),ISNUMBER(SEARCH("esophagus",X161)),ISNUMBER(SEARCH("recurrent laryngeal nerve",X161))),"positive","negative"))</f>
        <v>negative</v>
      </c>
      <c r="AA161" t="str">
        <f>IF('Model output'!T160="","",IF('Model output'!T160="Not mentioned", "No", "Yes"))</f>
        <v/>
      </c>
      <c r="AB161" t="str">
        <f>IF(AA161&lt;&gt;"Yes","",IF(OR('Model output'!U160="",ISNUMBER(SEARCH("Not identified",'Model output'!U160))),"",'Model output'!U160))</f>
        <v/>
      </c>
      <c r="AC161" s="1" t="str">
        <f>IF(OR('Model output'!V160="", 'Model output'!V160="No", AND(ISERROR(SEARCH("Positive",'Model output'!V160)), ISNUMBER(SEARCH("Negative",'Model output'!V160))), AND(ISNUMBER(SEARCH("Uninvolved",'Model output'!V160)),NOT(ISNUMBER(SEARCH("margins involved",'Model output'!V160)))), ISNUMBER(SEARCH("not involved",'Model output'!V160)), ISNUMBER(SEARCH("None",'Model output'!V160)), ISNUMBER(SEARCH("Free",'Model output'!V160)), ISNUMBER(SEARCH("1 mm",'Model output'!V160)), ISNUMBER(SEARCH("0.1 CM",'Model output'!V160)), ISNUMBER(SEARCH("less than 0.2 mm",'Model output'!V160)), ISNUMBER(SEARCH("less than 0.5 mm",'Model output'!V160)), ISNUMBER(SEARCH("less than 1.0 mm",'Model output'!V160)), ISNUMBER(SEARCH("noted very close",'Model output'!V160)), ISNUMBER(SEARCH("abut",'Model output'!V160)), ISNUMBER(SEARCH("not mentioned",'Model output'!V160)), ISNUMBER(SEARCH("Cannot be assessed",'Model output'!V160)), ISNUMBER(SEARCH("Lymphocyte invasion - present",'Model output'!V160)), ISNUMBER(SEARCH("capsule",'Model output'!V160))), "negative", "positive")</f>
        <v>negative</v>
      </c>
      <c r="AE161" s="28" t="str" cm="1">
        <f t="array" aca="1" ref="AE161" ca="1">IF(OR(AC161="positive",Z161="positive",AND(OR(ISNUMBER(SEARCH("Follicular carcinoma",N161)),ISNUMBER(SEARCH("Follicular thyroid carcinoma",N161))),V161="extensive"),AND(AND(ISNUMBER(J161),J161&gt;0),AND(ISNUMBER(M161),M161&gt;3)),OR(H161="positive",AH161=1)),"high",IF(OR(ISNUMBER(SEARCH("lateral",G161,1)),ISNUMBER(SEARCH("positive",Y161,1)),ISNUMBER(SEARCH("tall",O161,1)),ISNUMBER(SEARCH("hobnail",O161,1)),ISNUMBER(SEARCH("cribriform",O161,1)),ISNUMBER(SEARCH("diffuse",O161,1)),ISNUMBER(SEARCH("columnar",O161,1)),ISNUMBER(SEARCH("solid",O161,1)),ISNUMBER(SEARCH("tall",N161,1)),ISNUMBER(SEARCH("hobnail",N161,1)),ISNUMBER(SEARCH("cribriform",N161,1)),ISNUMBER(SEARCH("diffuse",N161,1)),ISNUMBER(SEARCH("columnar",N161,1)),ISNUMBER(SEARCH("solid",N161,1)),AND(ISNUMBER(SEARCH("papillary",N161,1)),S161="positive"),AND(AND(ISNUMBER(J161),J161&gt;=5),M161=""),AND(AND(ISNUMBER(J161),J161&gt;=5),AND(ISNUMBER(M161),M161&gt;=1)),AND(ISNUMBER(SERACH("papillary",N161)),OR(Y161="positive",Z161="positive"), ISNUMBER(SEARCH("BRAF",AB161)))),"intermediate","low"))</f>
        <v>intermediate</v>
      </c>
      <c r="AF161" s="29" t="str">
        <f t="shared" si="26"/>
        <v>1b</v>
      </c>
      <c r="AG161" s="29" t="str">
        <f t="shared" si="27"/>
        <v>0</v>
      </c>
      <c r="AH161" s="29" t="str">
        <f t="shared" si="30"/>
        <v>0</v>
      </c>
      <c r="AI161" s="35" t="str">
        <f t="shared" si="31"/>
        <v>I</v>
      </c>
      <c r="AJ161" s="32" t="s">
        <v>714</v>
      </c>
      <c r="AK161" s="34" t="s">
        <v>932</v>
      </c>
      <c r="AL161" s="34" t="s">
        <v>933</v>
      </c>
      <c r="AM161" s="34" t="s">
        <v>936</v>
      </c>
      <c r="AN161" s="34" t="s">
        <v>66</v>
      </c>
      <c r="AO161" s="32">
        <f t="shared" ca="1" si="32"/>
        <v>1</v>
      </c>
      <c r="AP161" s="34">
        <f t="shared" si="33"/>
        <v>1</v>
      </c>
      <c r="AQ161" s="34">
        <f t="shared" si="34"/>
        <v>1</v>
      </c>
      <c r="AR161" s="34">
        <f t="shared" si="35"/>
        <v>1</v>
      </c>
      <c r="AS161" s="35">
        <f t="shared" si="36"/>
        <v>1</v>
      </c>
    </row>
    <row r="162" spans="1:45">
      <c r="A162" t="str">
        <f>'Model output'!A161</f>
        <v>TCGA-EM-A22N</v>
      </c>
      <c r="B162" s="26">
        <v>68</v>
      </c>
      <c r="C162" s="1" t="str">
        <f>IF(OR(ISNUMBER(SEARCH("0",'Model output'!D161)), ISNUMBER(SEARCH("1",'Model output'!D161)), ISNUMBER(SEARCH("1a",'Model output'!D161)), ISNUMBER(SEARCH("1b",'Model output'!D161)), ISNUMBER(SEARCH("2",'Model output'!D161)), ISNUMBER(SEARCH("3",'Model output'!D161)), ISNUMBER(SEARCH("4a",'Model output'!D161)), ISNUMBER(SEARCH("4b",'Model output'!D161))), IF(ISNUMBER(SEARCH("pT",'Model output'!D161)),IF(OR(ISNUMBER(SEARCH("a",'Model output'!D161)),ISNUMBER(SEARCH("b",'Model output'!D161))),MID(SUBSTITUTE('Model output'!D161," ",""),SEARCH("pT",'Model output'!D161)+2,2),MID(SUBSTITUTE('Model output'!D161," ",""),SEARCH("pT",'Model output'!D161)+2,1)),IF(ISNUMBER(SEARCH("T",'Model output'!D161)),IF(OR(ISNUMBER(SEARCH("a",'Model output'!D161)),ISNUMBER(SEARCH("b",'Model output'!D161))),MID(SUBSTITUTE('Model output'!D161," ",""),SEARCH("T",'Model output'!D161)+1,2),MID(SUBSTITUTE('Model output'!D161," ",""),SEARCH("T",'Model output'!D161)+1,1)),SUBSTITUTE('Model output'!D161," ",""))),"")</f>
        <v>1b</v>
      </c>
      <c r="D162" s="1" t="str">
        <f>IF(ISNUMBER(SEARCH("lymph node",'Model output'!E161)),"1", IF(AND('Model output'!E161&lt;&gt;"",ISNUMBER('Model output'!E161),'Model output'!E161&gt;0),"1",IF(OR(ISNUMBER(SEARCH("0",'Model output'!E161)), ISNUMBER(SEARCH("1",'Model output'!E161)), ISNUMBER(SEARCH("1a",'Model output'!E161)), ISNUMBER(SEARCH("1b",'Model output'!E161)), ISNUMBER(SEARCH("X",'Model output'!E161))), IF(ISNUMBER(SEARCH("pN",'Model output'!E161)),IF(OR(ISNUMBER(SEARCH("a",'Model output'!E161)),ISNUMBER(SEARCH("b",'Model output'!E161))),MID(SUBSTITUTE('Model output'!E161," ",""),SEARCH("pN",'Model output'!E161)+2,2),MID(SUBSTITUTE('Model output'!E161," ",""),SEARCH("pN",'Model output'!E161)+2,1)),IF(ISNUMBER(SEARCH("N",'Model output'!E161)),IF(OR(ISNUMBER(SEARCH("a",'Model output'!E161)),ISNUMBER(SEARCH("b",'Model output'!E161))),MID(SUBSTITUTE('Model output'!E161," ",""),SEARCH("N",'Model output'!E161)+1,2),MID(SUBSTITUTE('Model output'!E161," ",""),SEARCH("N",'Model output'!E161)+1,1)),SUBSTITUTE('Model output'!E161," ",""))),"")))</f>
        <v>0</v>
      </c>
      <c r="E162" s="1" t="str">
        <f>IF(OR(ISNUMBER(SEARCH("Not applicable",'Model output'!F161)), ISNUMBER(SEARCH("N/A",'Model output'!F161))),"0",IF(OR(ISNUMBER(SEARCH("0",'Model output'!F161)), ISNUMBER(SEARCH("1",'Model output'!F161)), ISNUMBER(SEARCH("X",'Model output'!F161))), IF(ISNUMBER(SEARCH("pM",'Model output'!F161)),MID(SUBSTITUTE('Model output'!F161," ",""),SEARCH("pM",'Model output'!F161)+2,1),IF(ISNUMBER(SEARCH("M",'Model output'!F161)),MID(SUBSTITUTE('Model output'!F161," ",""),SEARCH("M",'Model output'!F161)+1,1),SUBSTITUTE('Model output'!F161," ",""))),""))</f>
        <v>0</v>
      </c>
      <c r="F162" t="str">
        <f t="shared" si="28"/>
        <v>negative</v>
      </c>
      <c r="G162" t="str">
        <f>IF(OR('Model output'!G161="",AND(ISNUMBER('Model output'!J161),'Model output'!J161&lt;1)),"",IF(OR(ISNUMBER(SEARCH("lateral",'Model output'!G161)),ISNUMBER(SEARCH("cervical",'Model output'!G161)),ISNUMBER(SEARCH("jugular",'Model output'!G161)),ISNUMBER(SEARCH("left neck",'Model output'!G161)),ISNUMBER(SEARCH("left anterior neck",'Model output'!G161)),ISNUMBER(SEARCH("left posterior neck",'Model output'!G161)),ISNUMBER(SEARCH("right neck",'Model output'!G161)),ISNUMBER(SEARCH("right anterior neck",'Model output'!G161)),ISNUMBER(SEARCH("right posterior neck",'Model output'!G161)),AND(ISNUMBER(SEARCH("level",'Model output'!G161)),OR(,ISNUMBER(SEARCH("II",'Model output'!G161)),ISNUMBER(SEARCH("two",'Model output'!G161)),AND(ISNUMBER(SEARCH("2",'Model output'!G161)),NOT(ISNUMBER(SEARCH("1 of 2",'Model output'!G161)))),ISNUMBER(SEARCH("III",'Model output'!G161)),AND(ISNUMBER(SEARCH("three",'Model output'!G161)),NOT(ISNUMBER(SEARCH("#3 (three)",'Model output'!G161)))),AND(ISNUMBER(SEARCH("3",'Model output'!G161)),NOT(ISNUMBER(SEARCH("#3 (three)",'Model output'!G161)))),ISNUMBER(SEARCH("IV",'Model output'!G161)),ISNUMBER(SEARCH("four",'Model output'!G161)),ISNUMBER(SEARCH("4",'Model output'!G161)),ISNUMBER(SEARCH("V ",'Model output'!G161)),ISNUMBER(SEARCH("five",'Model output'!G161)),ISNUMBER(SEARCH("5",'Model output'!G161))))), "lateral", "central"))</f>
        <v/>
      </c>
      <c r="H162" t="str">
        <f>IF('Model output'!H161="","negative",IF(OR(ISNUMBER(SEARCH("lymph node",'Model output'!H161)),ISNUMBER(SEARCH("gland",'Model output'!H161)),ISNUMBER(SEARCH("lobe",'Model output'!H161)),ISNUMBER(SEARCH("isthmus",'Model output'!H161)),ISNUMBER(SEARCH("mediastinum",'Model output'!H161)),ISNUMBER(SEARCH("Not mentioned",'Model output'!H161)), ISNUMBER(SEARCH("Not applicable",'Model output'!H161)), ISNUMBER(SEARCH("paratracheal",'Model output'!H161)),ISNUMBER(SEARCH("fibroadipose tissue",'Model output'!H161)),ISNUMBER(SEARCH("thyroid node",'Model output'!H161)),ISNUMBER(SEARCH("skeletal muscle",'Model output'!H161)),ISNUMBER(SEARCH("right",'Model output'!H161)),ISNUMBER(SEARCH("left",'Model output'!H161)),ISNUMBER(SEARCH("Not specified",'Model output'!H161)),ISNUMBER(SEARCH("N/A",'Model output'!H161))),"negative","positive"))</f>
        <v>negative</v>
      </c>
      <c r="I162">
        <f>IF(OR('Model output'!I161="",'Model output'!I161="Not answered",'Model output'!I161="Not mentioned"),"",IF(ISNUMBER('Model output'!I161),'Model output'!I161,1))</f>
        <v>2</v>
      </c>
      <c r="J162">
        <f>IF(OR('Model output'!J161="",'Model output'!J161="Not answered",'Model output'!J161="Not mentioned"),"",IF(AND(ISNUMBER('Model output'!J161),'Model output'!J161&lt;=I162),'Model output'!J161,IF(AND(ISNUMBER('Model output'!J161), 'Model output'!J161&gt;=DATE(2024,1,1)), MIN(DAY('Model output'!J161), MONTH('Model output'!J161), YEAR('Model output'!J161)), IF(ISNUMBER(SEARCH("0/",'Model output'!J161)),0,IF(ISNUMBER(SEARCH("/",'Model output'!J161)), VALUE(LEFT('Model output'!J161, SEARCH("/",'Model output'!J161)-1)),1)))))</f>
        <v>0</v>
      </c>
      <c r="K162" t="str" cm="1">
        <f t="array" ref="K162">IF(COUNT(FIND({0,1,2,3,4,5,6,7,8,9},'Model output'!K161))&gt;0,'Model output'!K161,"")</f>
        <v/>
      </c>
      <c r="L162" s="8" t="str">
        <f t="shared" si="25"/>
        <v/>
      </c>
      <c r="M162" t="str" cm="1">
        <f t="array" ref="M162">IF(L162="","",IF(ISNUMBER(SEARCH("cm",L162)),MAX(VALUE(SUBSTITUTE(_xlfn.FILTERXML("&lt;t&gt;&lt;s&gt;"&amp;SUBSTITUTE(L162,",","&lt;/s&gt;&lt;s&gt;")&amp;"&lt;/s&gt;&lt;/t&gt;","//s"),"cm",""))),MAX(VALUE(SUBSTITUTE(_xlfn.FILTERXML("&lt;t&gt;&lt;s&gt;"&amp;SUBSTITUTE(L162,",","&lt;/s&gt;&lt;s&gt;")&amp;"&lt;/s&gt;&lt;/t&gt;","//s"),"mm","")))/10))</f>
        <v/>
      </c>
      <c r="N162" t="str">
        <f>IF('Model output'!L161="","",'Model output'!L161)</f>
        <v>papillary carcinoma, follicular variant</v>
      </c>
      <c r="O162" t="str">
        <f>IF('Model output'!M161="","",'Model output'!M161)</f>
        <v>oncocytic or oxyphilic variant</v>
      </c>
      <c r="P162" t="str">
        <f>IF('Model output'!N161="","",'Model output'!N161)</f>
        <v>2.0cm</v>
      </c>
      <c r="Q162" t="str">
        <f t="shared" si="29"/>
        <v>2.0cm</v>
      </c>
      <c r="R162" cm="1">
        <f t="array" ref="R162">IF(Q162="","",IF(ISNUMBER(SEARCH("cm",Q162)),MAX(VALUE(SUBSTITUTE(_xlfn.FILTERXML("&lt;t&gt;&lt;s&gt;"&amp;SUBSTITUTE(Q162,",","&lt;/s&gt;&lt;s&gt;")&amp;"&lt;/s&gt;&lt;/t&gt;","//s"),"cm",""))),MAX(VALUE(SUBSTITUTE(_xlfn.FILTERXML("&lt;t&gt;&lt;s&gt;"&amp;SUBSTITUTE(Q162,",","&lt;/s&gt;&lt;s&gt;")&amp;"&lt;/s&gt;&lt;/t&gt;","//s"),"mm","")))/10))</f>
        <v>2</v>
      </c>
      <c r="S162" t="str">
        <f>IF(OR('Model output'!P161="",ISNUMBER(SEARCH("Not identified", 'Model output'!P161)),ISNUMBER(SEARCH("Absent",'Model output'!P161)),AND(ISNUMBER(SEARCH("No",'Model output'!P161)),NOT(ISNUMBER(SEARCH("diagnostic",'Model output'!P161)))),ISNUMBER(SEARCH("Negative",'Model output'!P161))),"negative","positive")</f>
        <v>negative</v>
      </c>
      <c r="T162">
        <f>IF('Model output'!O161="","",'Model output'!O161)</f>
        <v>2</v>
      </c>
      <c r="U162" t="str">
        <f>IF('Model output'!Q161&lt;&gt;"",'Model output'!Q161,IF('Classification result'!S162="positive",IF(ISNUMBER(SEARCH("single",'Model output'!P161)),1,IF(OR(ISNUMBER(SEARCH("&lt;4",'Model output'!P161)),ISNUMBER(SEARCH("&lt; 4",'Model output'!P161)),ISNUMBER(SEARCH("less than 4",'Model output'!P161))),"&lt;4",IF(OR(ISNUMBER(SEARCH("&gt;4",'Model output'!P161)),ISNUMBER(SEARCH("&gt; 4",'Model output'!P161)),ISNUMBER(SEARCH("4 or more",'Model output'!P161))),"&gt;4",""))), ""))</f>
        <v/>
      </c>
      <c r="V162" t="str">
        <f>IF(S162="negative","",IF(OR(ISNUMBER(SEARCH("Focal",'Model output'!P161)),'Classification result'!U162&lt;4,ISNUMBER(SEARCH("Focal",'Classification result'!U162)),ISNUMBER(SEARCH("&lt;4",'Classification result'!U162)),ISNUMBER(SEARCH("&lt; 4",'Classification result'!U162))),"minimal", IF(OR(ISNUMBER(SEARCH("Extensive",'Model output'!P161)),ISNUMBER(SEARCH("Extensive",'Classification result'!U162)),ISNUMBER(SEARCH("&gt;4",'Classification result'!U162)),ISNUMBER(SEARCH("&gt; 4",'Classification result'!U162)),ISNUMBER(SEARCH("4 or more",'Classification result'!U162))),"extensive","")))</f>
        <v/>
      </c>
      <c r="W162" t="str">
        <f>IF(OR('Model output'!R161="",ISNUMBER(SEARCH("Not identified", 'Model output'!R161)),ISNUMBER(SEARCH("Absent",'Model output'!R161)),ISNUMBER(SEARCH("No",'Model output'!R161)),ISNUMBER(SEARCH("Negative",'Model output'!R161)),ISNUMBER(SEARCH("None seen",'Model output'!R161)),ISNUMBER(SEARCH("Free",'Model output'!R161)),ISNUMBER(SEARCH("Cannot be assessed",'Model output'!R161))),"negative","positive")</f>
        <v>positive</v>
      </c>
      <c r="X162" s="15" t="str">
        <f>IF('Model output'!S161="","",'Model output'!S161)</f>
        <v>Not identified</v>
      </c>
      <c r="Y162" t="str">
        <f>IF(OR('Model output'!S161="",ISNUMBER(SEARCH("Absent",'Model output'!S161)),ISNUMBER(SEARCH("Not identified",'Model output'!S161)),AND(ISNUMBER(SEARCH("No",'Model output'!S161)),NOT(ISNUMBER(SEARCH("carcinoma",'Model output'!S161)))),ISNUMBER(SEARCH("confined to the thyroid",'Model output'!S161)),ISNUMBER(SEARCH("negative",'Model output'!S161))),"negative",IF(Z162="positive","gETE", "positive"))</f>
        <v>negative</v>
      </c>
      <c r="Z162" t="str">
        <f>IF(OR('Model output'!S161="",ISNUMBER(SEARCH("Absent",'Model output'!S161)),ISNUMBER(SEARCH("Not identified",'Model output'!S161)),ISNUMBER(SEARCH("No",'Model output'!S161)),ISNUMBER(SEARCH("Minimal",'Model output'!S161)),ISNUMBER(SEARCH("negative",'Model output'!S161))),"negative",IF(OR(ISNUMBER(SEARCH("extensive",X162)),ISNUMBER(SEARCH("skeletal muscle",X162)),ISNUMBER(SEARCH("larynx",X162)),ISNUMBER(SEARCH("trachea",X162)),ISNUMBER(SEARCH("esophagus",X162)),ISNUMBER(SEARCH("recurrent laryngeal nerve",X162))),"positive","negative"))</f>
        <v>negative</v>
      </c>
      <c r="AA162" t="str">
        <f>IF('Model output'!T161="","",IF('Model output'!T161="Not mentioned", "No", "Yes"))</f>
        <v/>
      </c>
      <c r="AB162" t="str">
        <f>IF(AA162&lt;&gt;"Yes","",IF(OR('Model output'!U161="",ISNUMBER(SEARCH("Not identified",'Model output'!U161))),"",'Model output'!U161))</f>
        <v/>
      </c>
      <c r="AC162" s="1" t="str">
        <f>IF(OR('Model output'!V161="", 'Model output'!V161="No", AND(ISERROR(SEARCH("Positive",'Model output'!V161)), ISNUMBER(SEARCH("Negative",'Model output'!V161))), AND(ISNUMBER(SEARCH("Uninvolved",'Model output'!V161)),NOT(ISNUMBER(SEARCH("margins involved",'Model output'!V161)))), ISNUMBER(SEARCH("not involved",'Model output'!V161)), ISNUMBER(SEARCH("None",'Model output'!V161)), ISNUMBER(SEARCH("Free",'Model output'!V161)), ISNUMBER(SEARCH("1 mm",'Model output'!V161)), ISNUMBER(SEARCH("0.1 CM",'Model output'!V161)), ISNUMBER(SEARCH("less than 0.2 mm",'Model output'!V161)), ISNUMBER(SEARCH("less than 0.5 mm",'Model output'!V161)), ISNUMBER(SEARCH("less than 1.0 mm",'Model output'!V161)), ISNUMBER(SEARCH("noted very close",'Model output'!V161)), ISNUMBER(SEARCH("abut",'Model output'!V161)), ISNUMBER(SEARCH("not mentioned",'Model output'!V161)), ISNUMBER(SEARCH("Cannot be assessed",'Model output'!V161)), ISNUMBER(SEARCH("Lymphocyte invasion - present",'Model output'!V161)), ISNUMBER(SEARCH("capsule",'Model output'!V161))), "negative", "positive")</f>
        <v>negative</v>
      </c>
      <c r="AE162" s="28" t="str" cm="1">
        <f t="array" aca="1" ref="AE162" ca="1">IF(OR(AC162="positive",Z162="positive",AND(OR(ISNUMBER(SEARCH("Follicular carcinoma",N162)),ISNUMBER(SEARCH("Follicular thyroid carcinoma",N162))),V162="extensive"),AND(AND(ISNUMBER(J162),J162&gt;0),AND(ISNUMBER(M162),M162&gt;3)),OR(H162="positive",AH162=1)),"high",IF(OR(ISNUMBER(SEARCH("lateral",G162,1)),ISNUMBER(SEARCH("positive",Y162,1)),ISNUMBER(SEARCH("tall",O162,1)),ISNUMBER(SEARCH("hobnail",O162,1)),ISNUMBER(SEARCH("cribriform",O162,1)),ISNUMBER(SEARCH("diffuse",O162,1)),ISNUMBER(SEARCH("columnar",O162,1)),ISNUMBER(SEARCH("solid",O162,1)),ISNUMBER(SEARCH("tall",N162,1)),ISNUMBER(SEARCH("hobnail",N162,1)),ISNUMBER(SEARCH("cribriform",N162,1)),ISNUMBER(SEARCH("diffuse",N162,1)),ISNUMBER(SEARCH("columnar",N162,1)),ISNUMBER(SEARCH("solid",N162,1)),AND(ISNUMBER(SEARCH("papillary",N162,1)),S162="positive"),AND(AND(ISNUMBER(J162),J162&gt;=5),M162=""),AND(AND(ISNUMBER(J162),J162&gt;=5),AND(ISNUMBER(M162),M162&gt;=1)),AND(ISNUMBER(SERACH("papillary",N162)),OR(Y162="positive",Z162="positive"), ISNUMBER(SEARCH("BRAF",AB162)))),"intermediate","low"))</f>
        <v>low</v>
      </c>
      <c r="AF162" s="29" t="str">
        <f t="shared" si="26"/>
        <v>1b</v>
      </c>
      <c r="AG162" s="29" t="str">
        <f t="shared" si="27"/>
        <v>0</v>
      </c>
      <c r="AH162" s="29" t="str">
        <f t="shared" si="30"/>
        <v>0</v>
      </c>
      <c r="AI162" s="35" t="str">
        <f t="shared" si="31"/>
        <v>I</v>
      </c>
      <c r="AJ162" s="32" t="s">
        <v>713</v>
      </c>
      <c r="AK162" s="34" t="s">
        <v>932</v>
      </c>
      <c r="AL162" s="34" t="s">
        <v>933</v>
      </c>
      <c r="AM162" s="34" t="s">
        <v>936</v>
      </c>
      <c r="AN162" s="34" t="s">
        <v>66</v>
      </c>
      <c r="AO162" s="32">
        <f t="shared" ca="1" si="32"/>
        <v>1</v>
      </c>
      <c r="AP162" s="34">
        <f t="shared" si="33"/>
        <v>1</v>
      </c>
      <c r="AQ162" s="34">
        <f t="shared" si="34"/>
        <v>1</v>
      </c>
      <c r="AR162" s="34">
        <f t="shared" si="35"/>
        <v>1</v>
      </c>
      <c r="AS162" s="35">
        <f t="shared" si="36"/>
        <v>1</v>
      </c>
    </row>
    <row r="163" spans="1:45">
      <c r="A163" t="str">
        <f>'Model output'!A162</f>
        <v>TCGA-EM-A22O</v>
      </c>
      <c r="B163" s="26">
        <v>75</v>
      </c>
      <c r="C163" s="1" t="str">
        <f>IF(OR(ISNUMBER(SEARCH("0",'Model output'!D162)), ISNUMBER(SEARCH("1",'Model output'!D162)), ISNUMBER(SEARCH("1a",'Model output'!D162)), ISNUMBER(SEARCH("1b",'Model output'!D162)), ISNUMBER(SEARCH("2",'Model output'!D162)), ISNUMBER(SEARCH("3",'Model output'!D162)), ISNUMBER(SEARCH("4a",'Model output'!D162)), ISNUMBER(SEARCH("4b",'Model output'!D162))), IF(ISNUMBER(SEARCH("pT",'Model output'!D162)),IF(OR(ISNUMBER(SEARCH("a",'Model output'!D162)),ISNUMBER(SEARCH("b",'Model output'!D162))),MID(SUBSTITUTE('Model output'!D162," ",""),SEARCH("pT",'Model output'!D162)+2,2),MID(SUBSTITUTE('Model output'!D162," ",""),SEARCH("pT",'Model output'!D162)+2,1)),IF(ISNUMBER(SEARCH("T",'Model output'!D162)),IF(OR(ISNUMBER(SEARCH("a",'Model output'!D162)),ISNUMBER(SEARCH("b",'Model output'!D162))),MID(SUBSTITUTE('Model output'!D162," ",""),SEARCH("T",'Model output'!D162)+1,2),MID(SUBSTITUTE('Model output'!D162," ",""),SEARCH("T",'Model output'!D162)+1,1)),SUBSTITUTE('Model output'!D162," ",""))),"")</f>
        <v>4a</v>
      </c>
      <c r="D163" s="1" t="str">
        <f>IF(ISNUMBER(SEARCH("lymph node",'Model output'!E162)),"1", IF(AND('Model output'!E162&lt;&gt;"",ISNUMBER('Model output'!E162),'Model output'!E162&gt;0),"1",IF(OR(ISNUMBER(SEARCH("0",'Model output'!E162)), ISNUMBER(SEARCH("1",'Model output'!E162)), ISNUMBER(SEARCH("1a",'Model output'!E162)), ISNUMBER(SEARCH("1b",'Model output'!E162)), ISNUMBER(SEARCH("X",'Model output'!E162))), IF(ISNUMBER(SEARCH("pN",'Model output'!E162)),IF(OR(ISNUMBER(SEARCH("a",'Model output'!E162)),ISNUMBER(SEARCH("b",'Model output'!E162))),MID(SUBSTITUTE('Model output'!E162," ",""),SEARCH("pN",'Model output'!E162)+2,2),MID(SUBSTITUTE('Model output'!E162," ",""),SEARCH("pN",'Model output'!E162)+2,1)),IF(ISNUMBER(SEARCH("N",'Model output'!E162)),IF(OR(ISNUMBER(SEARCH("a",'Model output'!E162)),ISNUMBER(SEARCH("b",'Model output'!E162))),MID(SUBSTITUTE('Model output'!E162," ",""),SEARCH("N",'Model output'!E162)+1,2),MID(SUBSTITUTE('Model output'!E162," ",""),SEARCH("N",'Model output'!E162)+1,1)),SUBSTITUTE('Model output'!E162," ",""))),"")))</f>
        <v>1a</v>
      </c>
      <c r="E163" s="1" t="str">
        <f>IF(OR(ISNUMBER(SEARCH("Not applicable",'Model output'!F162)), ISNUMBER(SEARCH("N/A",'Model output'!F162))),"0",IF(OR(ISNUMBER(SEARCH("0",'Model output'!F162)), ISNUMBER(SEARCH("1",'Model output'!F162)), ISNUMBER(SEARCH("X",'Model output'!F162))), IF(ISNUMBER(SEARCH("pM",'Model output'!F162)),MID(SUBSTITUTE('Model output'!F162," ",""),SEARCH("pM",'Model output'!F162)+2,1),IF(ISNUMBER(SEARCH("M",'Model output'!F162)),MID(SUBSTITUTE('Model output'!F162," ",""),SEARCH("M",'Model output'!F162)+1,1),SUBSTITUTE('Model output'!F162," ",""))),""))</f>
        <v>0</v>
      </c>
      <c r="F163" t="str">
        <f t="shared" si="28"/>
        <v>positive</v>
      </c>
      <c r="G163" t="str">
        <f>IF(OR('Model output'!G162="",AND(ISNUMBER('Model output'!J162),'Model output'!J162&lt;1)),"",IF(OR(ISNUMBER(SEARCH("lateral",'Model output'!G162)),ISNUMBER(SEARCH("cervical",'Model output'!G162)),ISNUMBER(SEARCH("jugular",'Model output'!G162)),ISNUMBER(SEARCH("left neck",'Model output'!G162)),ISNUMBER(SEARCH("left anterior neck",'Model output'!G162)),ISNUMBER(SEARCH("left posterior neck",'Model output'!G162)),ISNUMBER(SEARCH("right neck",'Model output'!G162)),ISNUMBER(SEARCH("right anterior neck",'Model output'!G162)),ISNUMBER(SEARCH("right posterior neck",'Model output'!G162)),AND(ISNUMBER(SEARCH("level",'Model output'!G162)),OR(,ISNUMBER(SEARCH("II",'Model output'!G162)),ISNUMBER(SEARCH("two",'Model output'!G162)),AND(ISNUMBER(SEARCH("2",'Model output'!G162)),NOT(ISNUMBER(SEARCH("1 of 2",'Model output'!G162)))),ISNUMBER(SEARCH("III",'Model output'!G162)),AND(ISNUMBER(SEARCH("three",'Model output'!G162)),NOT(ISNUMBER(SEARCH("#3 (three)",'Model output'!G162)))),AND(ISNUMBER(SEARCH("3",'Model output'!G162)),NOT(ISNUMBER(SEARCH("#3 (three)",'Model output'!G162)))),ISNUMBER(SEARCH("IV",'Model output'!G162)),ISNUMBER(SEARCH("four",'Model output'!G162)),ISNUMBER(SEARCH("4",'Model output'!G162)),ISNUMBER(SEARCH("V ",'Model output'!G162)),ISNUMBER(SEARCH("five",'Model output'!G162)),ISNUMBER(SEARCH("5",'Model output'!G162))))), "lateral", "central"))</f>
        <v>central</v>
      </c>
      <c r="H163" t="str">
        <f>IF('Model output'!H162="","negative",IF(OR(ISNUMBER(SEARCH("lymph node",'Model output'!H162)),ISNUMBER(SEARCH("gland",'Model output'!H162)),ISNUMBER(SEARCH("lobe",'Model output'!H162)),ISNUMBER(SEARCH("isthmus",'Model output'!H162)),ISNUMBER(SEARCH("mediastinum",'Model output'!H162)),ISNUMBER(SEARCH("Not mentioned",'Model output'!H162)), ISNUMBER(SEARCH("Not applicable",'Model output'!H162)), ISNUMBER(SEARCH("paratracheal",'Model output'!H162)),ISNUMBER(SEARCH("fibroadipose tissue",'Model output'!H162)),ISNUMBER(SEARCH("thyroid node",'Model output'!H162)),ISNUMBER(SEARCH("skeletal muscle",'Model output'!H162)),ISNUMBER(SEARCH("right",'Model output'!H162)),ISNUMBER(SEARCH("left",'Model output'!H162)),ISNUMBER(SEARCH("Not specified",'Model output'!H162)),ISNUMBER(SEARCH("N/A",'Model output'!H162))),"negative","positive"))</f>
        <v>negative</v>
      </c>
      <c r="I163">
        <f>IF(OR('Model output'!I162="",'Model output'!I162="Not answered",'Model output'!I162="Not mentioned"),"",IF(ISNUMBER('Model output'!I162),'Model output'!I162,1))</f>
        <v>1</v>
      </c>
      <c r="J163">
        <f>IF(OR('Model output'!J162="",'Model output'!J162="Not answered",'Model output'!J162="Not mentioned"),"",IF(AND(ISNUMBER('Model output'!J162),'Model output'!J162&lt;=I163),'Model output'!J162,IF(AND(ISNUMBER('Model output'!J162), 'Model output'!J162&gt;=DATE(2024,1,1)), MIN(DAY('Model output'!J162), MONTH('Model output'!J162), YEAR('Model output'!J162)), IF(ISNUMBER(SEARCH("0/",'Model output'!J162)),0,IF(ISNUMBER(SEARCH("/",'Model output'!J162)), VALUE(LEFT('Model output'!J162, SEARCH("/",'Model output'!J162)-1)),1)))))</f>
        <v>1</v>
      </c>
      <c r="K163" t="str" cm="1">
        <f t="array" ref="K163">IF(COUNT(FIND({0,1,2,3,4,5,6,7,8,9},'Model output'!K162))&gt;0,'Model output'!K162,"")</f>
        <v/>
      </c>
      <c r="L163" s="8" t="str">
        <f t="shared" si="25"/>
        <v/>
      </c>
      <c r="M163" t="str" cm="1">
        <f t="array" ref="M163">IF(L163="","",IF(ISNUMBER(SEARCH("cm",L163)),MAX(VALUE(SUBSTITUTE(_xlfn.FILTERXML("&lt;t&gt;&lt;s&gt;"&amp;SUBSTITUTE(L163,",","&lt;/s&gt;&lt;s&gt;")&amp;"&lt;/s&gt;&lt;/t&gt;","//s"),"cm",""))),MAX(VALUE(SUBSTITUTE(_xlfn.FILTERXML("&lt;t&gt;&lt;s&gt;"&amp;SUBSTITUTE(L163,",","&lt;/s&gt;&lt;s&gt;")&amp;"&lt;/s&gt;&lt;/t&gt;","//s"),"mm","")))/10))</f>
        <v/>
      </c>
      <c r="N163" t="str">
        <f>IF('Model output'!L162="","",'Model output'!L162)</f>
        <v>Papillary carcinoma, classical (usual)</v>
      </c>
      <c r="O163" t="str">
        <f>IF('Model output'!M162="","",'Model output'!M162)</f>
        <v>Angioinvasive and widely invasive classical variant with focal dedifferentiation (5%) and tall cell change (10%)</v>
      </c>
      <c r="P163" t="str">
        <f>IF('Model output'!N162="","",'Model output'!N162)</f>
        <v>6.6 cm</v>
      </c>
      <c r="Q163" t="str">
        <f t="shared" si="29"/>
        <v>6.6cm</v>
      </c>
      <c r="R163" cm="1">
        <f t="array" ref="R163">IF(Q163="","",IF(ISNUMBER(SEARCH("cm",Q163)),MAX(VALUE(SUBSTITUTE(_xlfn.FILTERXML("&lt;t&gt;&lt;s&gt;"&amp;SUBSTITUTE(Q163,",","&lt;/s&gt;&lt;s&gt;")&amp;"&lt;/s&gt;&lt;/t&gt;","//s"),"cm",""))),MAX(VALUE(SUBSTITUTE(_xlfn.FILTERXML("&lt;t&gt;&lt;s&gt;"&amp;SUBSTITUTE(Q163,",","&lt;/s&gt;&lt;s&gt;")&amp;"&lt;/s&gt;&lt;/t&gt;","//s"),"mm","")))/10))</f>
        <v>6.6</v>
      </c>
      <c r="S163" t="str">
        <f>IF(OR('Model output'!P162="",ISNUMBER(SEARCH("Not identified", 'Model output'!P162)),ISNUMBER(SEARCH("Absent",'Model output'!P162)),AND(ISNUMBER(SEARCH("No",'Model output'!P162)),NOT(ISNUMBER(SEARCH("diagnostic",'Model output'!P162)))),ISNUMBER(SEARCH("Negative",'Model output'!P162))),"negative","positive")</f>
        <v>positive</v>
      </c>
      <c r="T163">
        <f>IF('Model output'!O162="","",'Model output'!O162)</f>
        <v>2</v>
      </c>
      <c r="U163" t="str">
        <f>IF('Model output'!Q162&lt;&gt;"",'Model output'!Q162,IF('Classification result'!S163="positive",IF(ISNUMBER(SEARCH("single",'Model output'!P162)),1,IF(OR(ISNUMBER(SEARCH("&lt;4",'Model output'!P162)),ISNUMBER(SEARCH("&lt; 4",'Model output'!P162)),ISNUMBER(SEARCH("less than 4",'Model output'!P162))),"&lt;4",IF(OR(ISNUMBER(SEARCH("&gt;4",'Model output'!P162)),ISNUMBER(SEARCH("&gt; 4",'Model output'!P162)),ISNUMBER(SEARCH("4 or more",'Model output'!P162))),"&gt;4",""))), ""))</f>
        <v>Less than 4</v>
      </c>
      <c r="V163" t="str">
        <f>IF(S163="negative","",IF(OR(ISNUMBER(SEARCH("Focal",'Model output'!P162)),'Classification result'!U163&lt;4,ISNUMBER(SEARCH("Focal",'Classification result'!U163)),ISNUMBER(SEARCH("&lt;4",'Classification result'!U163)),ISNUMBER(SEARCH("&lt; 4",'Classification result'!U163))),"minimal", IF(OR(ISNUMBER(SEARCH("Extensive",'Model output'!P162)),ISNUMBER(SEARCH("Extensive",'Classification result'!U163)),ISNUMBER(SEARCH("&gt;4",'Classification result'!U163)),ISNUMBER(SEARCH("&gt; 4",'Classification result'!U163)),ISNUMBER(SEARCH("4 or more",'Classification result'!U163))),"extensive","")))</f>
        <v>minimal</v>
      </c>
      <c r="W163" t="str">
        <f>IF(OR('Model output'!R162="",ISNUMBER(SEARCH("Not identified", 'Model output'!R162)),ISNUMBER(SEARCH("Absent",'Model output'!R162)),ISNUMBER(SEARCH("No",'Model output'!R162)),ISNUMBER(SEARCH("Negative",'Model output'!R162)),ISNUMBER(SEARCH("None seen",'Model output'!R162)),ISNUMBER(SEARCH("Free",'Model output'!R162)),ISNUMBER(SEARCH("Cannot be assessed",'Model output'!R162))),"negative","positive")</f>
        <v>positive</v>
      </c>
      <c r="X163" s="15" t="str">
        <f>IF('Model output'!S162="","",'Model output'!S162)</f>
        <v>Present, extensive</v>
      </c>
      <c r="Y163" t="str">
        <f>IF(OR('Model output'!S162="",ISNUMBER(SEARCH("Absent",'Model output'!S162)),ISNUMBER(SEARCH("Not identified",'Model output'!S162)),AND(ISNUMBER(SEARCH("No",'Model output'!S162)),NOT(ISNUMBER(SEARCH("carcinoma",'Model output'!S162)))),ISNUMBER(SEARCH("confined to the thyroid",'Model output'!S162)),ISNUMBER(SEARCH("negative",'Model output'!S162))),"negative",IF(Z163="positive","gETE", "positive"))</f>
        <v>gETE</v>
      </c>
      <c r="Z163" t="str">
        <f>IF(OR('Model output'!S162="",ISNUMBER(SEARCH("Absent",'Model output'!S162)),ISNUMBER(SEARCH("Not identified",'Model output'!S162)),ISNUMBER(SEARCH("No",'Model output'!S162)),ISNUMBER(SEARCH("Minimal",'Model output'!S162)),ISNUMBER(SEARCH("negative",'Model output'!S162))),"negative",IF(OR(ISNUMBER(SEARCH("extensive",X163)),ISNUMBER(SEARCH("skeletal muscle",X163)),ISNUMBER(SEARCH("larynx",X163)),ISNUMBER(SEARCH("trachea",X163)),ISNUMBER(SEARCH("esophagus",X163)),ISNUMBER(SEARCH("recurrent laryngeal nerve",X163))),"positive","negative"))</f>
        <v>positive</v>
      </c>
      <c r="AA163" t="str">
        <f>IF('Model output'!T162="","",IF('Model output'!T162="Not mentioned", "No", "Yes"))</f>
        <v/>
      </c>
      <c r="AB163" t="str">
        <f>IF(AA163&lt;&gt;"Yes","",IF(OR('Model output'!U162="",ISNUMBER(SEARCH("Not identified",'Model output'!U162))),"",'Model output'!U162))</f>
        <v/>
      </c>
      <c r="AC163" s="1" t="str">
        <f>IF(OR('Model output'!V162="", 'Model output'!V162="No", AND(ISERROR(SEARCH("Positive",'Model output'!V162)), ISNUMBER(SEARCH("Negative",'Model output'!V162))), AND(ISNUMBER(SEARCH("Uninvolved",'Model output'!V162)),NOT(ISNUMBER(SEARCH("margins involved",'Model output'!V162)))), ISNUMBER(SEARCH("not involved",'Model output'!V162)), ISNUMBER(SEARCH("None",'Model output'!V162)), ISNUMBER(SEARCH("Free",'Model output'!V162)), ISNUMBER(SEARCH("1 mm",'Model output'!V162)), ISNUMBER(SEARCH("0.1 CM",'Model output'!V162)), ISNUMBER(SEARCH("less than 0.2 mm",'Model output'!V162)), ISNUMBER(SEARCH("less than 0.5 mm",'Model output'!V162)), ISNUMBER(SEARCH("less than 1.0 mm",'Model output'!V162)), ISNUMBER(SEARCH("noted very close",'Model output'!V162)), ISNUMBER(SEARCH("abut",'Model output'!V162)), ISNUMBER(SEARCH("not mentioned",'Model output'!V162)), ISNUMBER(SEARCH("Cannot be assessed",'Model output'!V162)), ISNUMBER(SEARCH("Lymphocyte invasion - present",'Model output'!V162)), ISNUMBER(SEARCH("capsule",'Model output'!V162))), "negative", "positive")</f>
        <v>positive</v>
      </c>
      <c r="AE163" s="28" t="str" cm="1">
        <f t="array" ref="AE163">IF(OR(AC163="positive",Z163="positive",AND(OR(ISNUMBER(SEARCH("Follicular carcinoma",N163)),ISNUMBER(SEARCH("Follicular thyroid carcinoma",N163))),V163="extensive"),AND(AND(ISNUMBER(J163),J163&gt;0),AND(ISNUMBER(M163),M163&gt;3)),OR(H163="positive",AH163=1)),"high",IF(OR(ISNUMBER(SEARCH("lateral",G163,1)),ISNUMBER(SEARCH("positive",Y163,1)),ISNUMBER(SEARCH("tall",O163,1)),ISNUMBER(SEARCH("hobnail",O163,1)),ISNUMBER(SEARCH("cribriform",O163,1)),ISNUMBER(SEARCH("diffuse",O163,1)),ISNUMBER(SEARCH("columnar",O163,1)),ISNUMBER(SEARCH("solid",O163,1)),ISNUMBER(SEARCH("tall",N163,1)),ISNUMBER(SEARCH("hobnail",N163,1)),ISNUMBER(SEARCH("cribriform",N163,1)),ISNUMBER(SEARCH("diffuse",N163,1)),ISNUMBER(SEARCH("columnar",N163,1)),ISNUMBER(SEARCH("solid",N163,1)),AND(ISNUMBER(SEARCH("papillary",N163,1)),S163="positive"),AND(AND(ISNUMBER(J163),J163&gt;=5),M163=""),AND(AND(ISNUMBER(J163),J163&gt;=5),AND(ISNUMBER(M163),M163&gt;=1)),AND(ISNUMBER(SERACH("papillary",N163)),OR(Y163="positive",Z163="positive"), ISNUMBER(SEARCH("BRAF",AB163)))),"intermediate","low"))</f>
        <v>high</v>
      </c>
      <c r="AF163" s="29" t="str">
        <f t="shared" si="26"/>
        <v>3b</v>
      </c>
      <c r="AG163" s="29" t="str">
        <f t="shared" si="27"/>
        <v>1a</v>
      </c>
      <c r="AH163" s="29" t="str">
        <f t="shared" si="30"/>
        <v>0</v>
      </c>
      <c r="AI163" s="35" t="str">
        <f t="shared" si="31"/>
        <v>II</v>
      </c>
      <c r="AJ163" s="32" t="s">
        <v>711</v>
      </c>
      <c r="AK163" s="34" t="s">
        <v>938</v>
      </c>
      <c r="AL163" s="34" t="s">
        <v>617</v>
      </c>
      <c r="AM163" s="34" t="s">
        <v>936</v>
      </c>
      <c r="AN163" s="34" t="s">
        <v>939</v>
      </c>
      <c r="AO163" s="32">
        <f t="shared" si="32"/>
        <v>1</v>
      </c>
      <c r="AP163" s="34">
        <f t="shared" si="33"/>
        <v>0</v>
      </c>
      <c r="AQ163" s="34">
        <f t="shared" si="34"/>
        <v>1</v>
      </c>
      <c r="AR163" s="34">
        <f t="shared" si="35"/>
        <v>1</v>
      </c>
      <c r="AS163" s="35">
        <f t="shared" si="36"/>
        <v>0</v>
      </c>
    </row>
    <row r="164" spans="1:45">
      <c r="A164" t="str">
        <f>'Model output'!A163</f>
        <v>TCGA-EM-A22P</v>
      </c>
      <c r="B164" s="26">
        <v>64</v>
      </c>
      <c r="C164" s="1" t="str">
        <f>IF(OR(ISNUMBER(SEARCH("0",'Model output'!D163)), ISNUMBER(SEARCH("1",'Model output'!D163)), ISNUMBER(SEARCH("1a",'Model output'!D163)), ISNUMBER(SEARCH("1b",'Model output'!D163)), ISNUMBER(SEARCH("2",'Model output'!D163)), ISNUMBER(SEARCH("3",'Model output'!D163)), ISNUMBER(SEARCH("4a",'Model output'!D163)), ISNUMBER(SEARCH("4b",'Model output'!D163))), IF(ISNUMBER(SEARCH("pT",'Model output'!D163)),IF(OR(ISNUMBER(SEARCH("a",'Model output'!D163)),ISNUMBER(SEARCH("b",'Model output'!D163))),MID(SUBSTITUTE('Model output'!D163," ",""),SEARCH("pT",'Model output'!D163)+2,2),MID(SUBSTITUTE('Model output'!D163," ",""),SEARCH("pT",'Model output'!D163)+2,1)),IF(ISNUMBER(SEARCH("T",'Model output'!D163)),IF(OR(ISNUMBER(SEARCH("a",'Model output'!D163)),ISNUMBER(SEARCH("b",'Model output'!D163))),MID(SUBSTITUTE('Model output'!D163," ",""),SEARCH("T",'Model output'!D163)+1,2),MID(SUBSTITUTE('Model output'!D163," ",""),SEARCH("T",'Model output'!D163)+1,1)),SUBSTITUTE('Model output'!D163," ",""))),"")</f>
        <v>1b</v>
      </c>
      <c r="D164" s="1" t="str">
        <f>IF(ISNUMBER(SEARCH("lymph node",'Model output'!E163)),"1", IF(AND('Model output'!E163&lt;&gt;"",ISNUMBER('Model output'!E163),'Model output'!E163&gt;0),"1",IF(OR(ISNUMBER(SEARCH("0",'Model output'!E163)), ISNUMBER(SEARCH("1",'Model output'!E163)), ISNUMBER(SEARCH("1a",'Model output'!E163)), ISNUMBER(SEARCH("1b",'Model output'!E163)), ISNUMBER(SEARCH("X",'Model output'!E163))), IF(ISNUMBER(SEARCH("pN",'Model output'!E163)),IF(OR(ISNUMBER(SEARCH("a",'Model output'!E163)),ISNUMBER(SEARCH("b",'Model output'!E163))),MID(SUBSTITUTE('Model output'!E163," ",""),SEARCH("pN",'Model output'!E163)+2,2),MID(SUBSTITUTE('Model output'!E163," ",""),SEARCH("pN",'Model output'!E163)+2,1)),IF(ISNUMBER(SEARCH("N",'Model output'!E163)),IF(OR(ISNUMBER(SEARCH("a",'Model output'!E163)),ISNUMBER(SEARCH("b",'Model output'!E163))),MID(SUBSTITUTE('Model output'!E163," ",""),SEARCH("N",'Model output'!E163)+1,2),MID(SUBSTITUTE('Model output'!E163," ",""),SEARCH("N",'Model output'!E163)+1,1)),SUBSTITUTE('Model output'!E163," ",""))),"")))</f>
        <v>1b</v>
      </c>
      <c r="E164" s="1" t="str">
        <f>IF(OR(ISNUMBER(SEARCH("Not applicable",'Model output'!F163)), ISNUMBER(SEARCH("N/A",'Model output'!F163))),"0",IF(OR(ISNUMBER(SEARCH("0",'Model output'!F163)), ISNUMBER(SEARCH("1",'Model output'!F163)), ISNUMBER(SEARCH("X",'Model output'!F163))), IF(ISNUMBER(SEARCH("pM",'Model output'!F163)),MID(SUBSTITUTE('Model output'!F163," ",""),SEARCH("pM",'Model output'!F163)+2,1),IF(ISNUMBER(SEARCH("M",'Model output'!F163)),MID(SUBSTITUTE('Model output'!F163," ",""),SEARCH("M",'Model output'!F163)+1,1),SUBSTITUTE('Model output'!F163," ",""))),""))</f>
        <v>0</v>
      </c>
      <c r="F164" t="str">
        <f t="shared" si="28"/>
        <v>positive</v>
      </c>
      <c r="G164" t="str">
        <f>IF(OR('Model output'!G163="",AND(ISNUMBER('Model output'!J163),'Model output'!J163&lt;1)),"",IF(OR(ISNUMBER(SEARCH("lateral",'Model output'!G163)),ISNUMBER(SEARCH("cervical",'Model output'!G163)),ISNUMBER(SEARCH("jugular",'Model output'!G163)),ISNUMBER(SEARCH("left neck",'Model output'!G163)),ISNUMBER(SEARCH("left anterior neck",'Model output'!G163)),ISNUMBER(SEARCH("left posterior neck",'Model output'!G163)),ISNUMBER(SEARCH("right neck",'Model output'!G163)),ISNUMBER(SEARCH("right anterior neck",'Model output'!G163)),ISNUMBER(SEARCH("right posterior neck",'Model output'!G163)),AND(ISNUMBER(SEARCH("level",'Model output'!G163)),OR(,ISNUMBER(SEARCH("II",'Model output'!G163)),ISNUMBER(SEARCH("two",'Model output'!G163)),AND(ISNUMBER(SEARCH("2",'Model output'!G163)),NOT(ISNUMBER(SEARCH("1 of 2",'Model output'!G163)))),ISNUMBER(SEARCH("III",'Model output'!G163)),AND(ISNUMBER(SEARCH("three",'Model output'!G163)),NOT(ISNUMBER(SEARCH("#3 (three)",'Model output'!G163)))),AND(ISNUMBER(SEARCH("3",'Model output'!G163)),NOT(ISNUMBER(SEARCH("#3 (three)",'Model output'!G163)))),ISNUMBER(SEARCH("IV",'Model output'!G163)),ISNUMBER(SEARCH("four",'Model output'!G163)),ISNUMBER(SEARCH("4",'Model output'!G163)),ISNUMBER(SEARCH("V ",'Model output'!G163)),ISNUMBER(SEARCH("five",'Model output'!G163)),ISNUMBER(SEARCH("5",'Model output'!G163))))), "lateral", "central"))</f>
        <v>lateral</v>
      </c>
      <c r="H164" t="str">
        <f>IF('Model output'!H163="","negative",IF(OR(ISNUMBER(SEARCH("lymph node",'Model output'!H163)),ISNUMBER(SEARCH("gland",'Model output'!H163)),ISNUMBER(SEARCH("lobe",'Model output'!H163)),ISNUMBER(SEARCH("isthmus",'Model output'!H163)),ISNUMBER(SEARCH("mediastinum",'Model output'!H163)),ISNUMBER(SEARCH("Not mentioned",'Model output'!H163)), ISNUMBER(SEARCH("Not applicable",'Model output'!H163)), ISNUMBER(SEARCH("paratracheal",'Model output'!H163)),ISNUMBER(SEARCH("fibroadipose tissue",'Model output'!H163)),ISNUMBER(SEARCH("thyroid node",'Model output'!H163)),ISNUMBER(SEARCH("skeletal muscle",'Model output'!H163)),ISNUMBER(SEARCH("right",'Model output'!H163)),ISNUMBER(SEARCH("left",'Model output'!H163)),ISNUMBER(SEARCH("Not specified",'Model output'!H163)),ISNUMBER(SEARCH("N/A",'Model output'!H163))),"negative","positive"))</f>
        <v>negative</v>
      </c>
      <c r="I164">
        <f>IF(OR('Model output'!I163="",'Model output'!I163="Not answered",'Model output'!I163="Not mentioned"),"",IF(ISNUMBER('Model output'!I163),'Model output'!I163,1))</f>
        <v>28</v>
      </c>
      <c r="J164">
        <f>IF(OR('Model output'!J163="",'Model output'!J163="Not answered",'Model output'!J163="Not mentioned"),"",IF(AND(ISNUMBER('Model output'!J163),'Model output'!J163&lt;=I164),'Model output'!J163,IF(AND(ISNUMBER('Model output'!J163), 'Model output'!J163&gt;=DATE(2024,1,1)), MIN(DAY('Model output'!J163), MONTH('Model output'!J163), YEAR('Model output'!J163)), IF(ISNUMBER(SEARCH("0/",'Model output'!J163)),0,IF(ISNUMBER(SEARCH("/",'Model output'!J163)), VALUE(LEFT('Model output'!J163, SEARCH("/",'Model output'!J163)-1)),1)))))</f>
        <v>14</v>
      </c>
      <c r="K164" t="str" cm="1">
        <f t="array" ref="K164">IF(COUNT(FIND({0,1,2,3,4,5,6,7,8,9},'Model output'!K163))&gt;0,'Model output'!K163,"")</f>
        <v/>
      </c>
      <c r="L164" s="8" t="str">
        <f t="shared" si="25"/>
        <v/>
      </c>
      <c r="M164" t="str" cm="1">
        <f t="array" ref="M164">IF(L164="","",IF(ISNUMBER(SEARCH("cm",L164)),MAX(VALUE(SUBSTITUTE(_xlfn.FILTERXML("&lt;t&gt;&lt;s&gt;"&amp;SUBSTITUTE(L164,",","&lt;/s&gt;&lt;s&gt;")&amp;"&lt;/s&gt;&lt;/t&gt;","//s"),"cm",""))),MAX(VALUE(SUBSTITUTE(_xlfn.FILTERXML("&lt;t&gt;&lt;s&gt;"&amp;SUBSTITUTE(L164,",","&lt;/s&gt;&lt;s&gt;")&amp;"&lt;/s&gt;&lt;/t&gt;","//s"),"mm","")))/10))</f>
        <v/>
      </c>
      <c r="N164" t="str">
        <f>IF('Model output'!L163="","",'Model output'!L163)</f>
        <v>papillary</v>
      </c>
      <c r="O164" t="str">
        <f>IF('Model output'!M163="","",'Model output'!M163)</f>
        <v>classical (usual)</v>
      </c>
      <c r="P164" t="str">
        <f>IF('Model output'!N163="","",'Model output'!N163)</f>
        <v>1.2cm</v>
      </c>
      <c r="Q164" t="str">
        <f t="shared" si="29"/>
        <v>1.2cm</v>
      </c>
      <c r="R164" cm="1">
        <f t="array" ref="R164">IF(Q164="","",IF(ISNUMBER(SEARCH("cm",Q164)),MAX(VALUE(SUBSTITUTE(_xlfn.FILTERXML("&lt;t&gt;&lt;s&gt;"&amp;SUBSTITUTE(Q164,",","&lt;/s&gt;&lt;s&gt;")&amp;"&lt;/s&gt;&lt;/t&gt;","//s"),"cm",""))),MAX(VALUE(SUBSTITUTE(_xlfn.FILTERXML("&lt;t&gt;&lt;s&gt;"&amp;SUBSTITUTE(Q164,",","&lt;/s&gt;&lt;s&gt;")&amp;"&lt;/s&gt;&lt;/t&gt;","//s"),"mm","")))/10))</f>
        <v>1.2</v>
      </c>
      <c r="S164" t="str">
        <f>IF(OR('Model output'!P163="",ISNUMBER(SEARCH("Not identified", 'Model output'!P163)),ISNUMBER(SEARCH("Absent",'Model output'!P163)),AND(ISNUMBER(SEARCH("No",'Model output'!P163)),NOT(ISNUMBER(SEARCH("diagnostic",'Model output'!P163)))),ISNUMBER(SEARCH("Negative",'Model output'!P163))),"negative","positive")</f>
        <v>negative</v>
      </c>
      <c r="T164">
        <f>IF('Model output'!O163="","",'Model output'!O163)</f>
        <v>2</v>
      </c>
      <c r="U164" t="str">
        <f>IF('Model output'!Q163&lt;&gt;"",'Model output'!Q163,IF('Classification result'!S164="positive",IF(ISNUMBER(SEARCH("single",'Model output'!P163)),1,IF(OR(ISNUMBER(SEARCH("&lt;4",'Model output'!P163)),ISNUMBER(SEARCH("&lt; 4",'Model output'!P163)),ISNUMBER(SEARCH("less than 4",'Model output'!P163))),"&lt;4",IF(OR(ISNUMBER(SEARCH("&gt;4",'Model output'!P163)),ISNUMBER(SEARCH("&gt; 4",'Model output'!P163)),ISNUMBER(SEARCH("4 or more",'Model output'!P163))),"&gt;4",""))), ""))</f>
        <v/>
      </c>
      <c r="V164" t="str">
        <f>IF(S164="negative","",IF(OR(ISNUMBER(SEARCH("Focal",'Model output'!P163)),'Classification result'!U164&lt;4,ISNUMBER(SEARCH("Focal",'Classification result'!U164)),ISNUMBER(SEARCH("&lt;4",'Classification result'!U164)),ISNUMBER(SEARCH("&lt; 4",'Classification result'!U164))),"minimal", IF(OR(ISNUMBER(SEARCH("Extensive",'Model output'!P163)),ISNUMBER(SEARCH("Extensive",'Classification result'!U164)),ISNUMBER(SEARCH("&gt;4",'Classification result'!U164)),ISNUMBER(SEARCH("&gt; 4",'Classification result'!U164)),ISNUMBER(SEARCH("4 or more",'Classification result'!U164))),"extensive","")))</f>
        <v/>
      </c>
      <c r="W164" t="str">
        <f>IF(OR('Model output'!R163="",ISNUMBER(SEARCH("Not identified", 'Model output'!R163)),ISNUMBER(SEARCH("Absent",'Model output'!R163)),ISNUMBER(SEARCH("No",'Model output'!R163)),ISNUMBER(SEARCH("Negative",'Model output'!R163)),ISNUMBER(SEARCH("None seen",'Model output'!R163)),ISNUMBER(SEARCH("Free",'Model output'!R163)),ISNUMBER(SEARCH("Cannot be assessed",'Model output'!R163))),"negative","positive")</f>
        <v>positive</v>
      </c>
      <c r="X164" s="15" t="str">
        <f>IF('Model output'!S163="","",'Model output'!S163)</f>
        <v>Cannot be assessed</v>
      </c>
      <c r="Y164" t="str">
        <f>IF(OR('Model output'!S163="",ISNUMBER(SEARCH("Absent",'Model output'!S163)),ISNUMBER(SEARCH("Not identified",'Model output'!S163)),AND(ISNUMBER(SEARCH("No",'Model output'!S163)),NOT(ISNUMBER(SEARCH("carcinoma",'Model output'!S163)))),ISNUMBER(SEARCH("confined to the thyroid",'Model output'!S163)),ISNUMBER(SEARCH("negative",'Model output'!S163))),"negative",IF(Z164="positive","gETE", "positive"))</f>
        <v>negative</v>
      </c>
      <c r="Z164" t="str">
        <f>IF(OR('Model output'!S163="",ISNUMBER(SEARCH("Absent",'Model output'!S163)),ISNUMBER(SEARCH("Not identified",'Model output'!S163)),ISNUMBER(SEARCH("No",'Model output'!S163)),ISNUMBER(SEARCH("Minimal",'Model output'!S163)),ISNUMBER(SEARCH("negative",'Model output'!S163))),"negative",IF(OR(ISNUMBER(SEARCH("extensive",X164)),ISNUMBER(SEARCH("skeletal muscle",X164)),ISNUMBER(SEARCH("larynx",X164)),ISNUMBER(SEARCH("trachea",X164)),ISNUMBER(SEARCH("esophagus",X164)),ISNUMBER(SEARCH("recurrent laryngeal nerve",X164))),"positive","negative"))</f>
        <v>negative</v>
      </c>
      <c r="AA164" t="str">
        <f>IF('Model output'!T163="","",IF('Model output'!T163="Not mentioned", "No", "Yes"))</f>
        <v/>
      </c>
      <c r="AB164" t="str">
        <f>IF(AA164&lt;&gt;"Yes","",IF(OR('Model output'!U163="",ISNUMBER(SEARCH("Not identified",'Model output'!U163))),"",'Model output'!U163))</f>
        <v/>
      </c>
      <c r="AC164" s="1" t="str">
        <f>IF(OR('Model output'!V163="", 'Model output'!V163="No", AND(ISERROR(SEARCH("Positive",'Model output'!V163)), ISNUMBER(SEARCH("Negative",'Model output'!V163))), AND(ISNUMBER(SEARCH("Uninvolved",'Model output'!V163)),NOT(ISNUMBER(SEARCH("margins involved",'Model output'!V163)))), ISNUMBER(SEARCH("not involved",'Model output'!V163)), ISNUMBER(SEARCH("None",'Model output'!V163)), ISNUMBER(SEARCH("Free",'Model output'!V163)), ISNUMBER(SEARCH("1 mm",'Model output'!V163)), ISNUMBER(SEARCH("0.1 CM",'Model output'!V163)), ISNUMBER(SEARCH("less than 0.2 mm",'Model output'!V163)), ISNUMBER(SEARCH("less than 0.5 mm",'Model output'!V163)), ISNUMBER(SEARCH("less than 1.0 mm",'Model output'!V163)), ISNUMBER(SEARCH("noted very close",'Model output'!V163)), ISNUMBER(SEARCH("abut",'Model output'!V163)), ISNUMBER(SEARCH("not mentioned",'Model output'!V163)), ISNUMBER(SEARCH("Cannot be assessed",'Model output'!V163)), ISNUMBER(SEARCH("Lymphocyte invasion - present",'Model output'!V163)), ISNUMBER(SEARCH("capsule",'Model output'!V163))), "negative", "positive")</f>
        <v>positive</v>
      </c>
      <c r="AE164" s="28" t="str" cm="1">
        <f t="array" ref="AE164">IF(OR(AC164="positive",Z164="positive",AND(OR(ISNUMBER(SEARCH("Follicular carcinoma",N164)),ISNUMBER(SEARCH("Follicular thyroid carcinoma",N164))),V164="extensive"),AND(AND(ISNUMBER(J164),J164&gt;0),AND(ISNUMBER(M164),M164&gt;3)),OR(H164="positive",AH164=1)),"high",IF(OR(ISNUMBER(SEARCH("lateral",G164,1)),ISNUMBER(SEARCH("positive",Y164,1)),ISNUMBER(SEARCH("tall",O164,1)),ISNUMBER(SEARCH("hobnail",O164,1)),ISNUMBER(SEARCH("cribriform",O164,1)),ISNUMBER(SEARCH("diffuse",O164,1)),ISNUMBER(SEARCH("columnar",O164,1)),ISNUMBER(SEARCH("solid",O164,1)),ISNUMBER(SEARCH("tall",N164,1)),ISNUMBER(SEARCH("hobnail",N164,1)),ISNUMBER(SEARCH("cribriform",N164,1)),ISNUMBER(SEARCH("diffuse",N164,1)),ISNUMBER(SEARCH("columnar",N164,1)),ISNUMBER(SEARCH("solid",N164,1)),AND(ISNUMBER(SEARCH("papillary",N164,1)),S164="positive"),AND(AND(ISNUMBER(J164),J164&gt;=5),M164=""),AND(AND(ISNUMBER(J164),J164&gt;=5),AND(ISNUMBER(M164),M164&gt;=1)),AND(ISNUMBER(SERACH("papillary",N164)),OR(Y164="positive",Z164="positive"), ISNUMBER(SEARCH("BRAF",AB164)))),"intermediate","low"))</f>
        <v>high</v>
      </c>
      <c r="AF164" s="29" t="str">
        <f t="shared" si="26"/>
        <v>1b</v>
      </c>
      <c r="AG164" s="29" t="str">
        <f t="shared" si="27"/>
        <v>1b</v>
      </c>
      <c r="AH164" s="29" t="str">
        <f t="shared" si="30"/>
        <v>0</v>
      </c>
      <c r="AI164" s="35" t="str">
        <f t="shared" si="31"/>
        <v>II</v>
      </c>
      <c r="AJ164" s="32" t="s">
        <v>711</v>
      </c>
      <c r="AK164" s="34" t="s">
        <v>932</v>
      </c>
      <c r="AL164" s="34" t="s">
        <v>932</v>
      </c>
      <c r="AM164" s="34" t="s">
        <v>936</v>
      </c>
      <c r="AN164" s="34" t="s">
        <v>934</v>
      </c>
      <c r="AO164" s="32">
        <f t="shared" si="32"/>
        <v>1</v>
      </c>
      <c r="AP164" s="34">
        <f t="shared" si="33"/>
        <v>1</v>
      </c>
      <c r="AQ164" s="34">
        <f t="shared" si="34"/>
        <v>1</v>
      </c>
      <c r="AR164" s="34">
        <f t="shared" si="35"/>
        <v>1</v>
      </c>
      <c r="AS164" s="35">
        <f t="shared" si="36"/>
        <v>1</v>
      </c>
    </row>
    <row r="165" spans="1:45">
      <c r="A165" t="str">
        <f>'Model output'!A164</f>
        <v>TCGA-EM-A22Q</v>
      </c>
      <c r="B165" s="26">
        <v>36</v>
      </c>
      <c r="C165" s="1" t="str">
        <f>IF(OR(ISNUMBER(SEARCH("0",'Model output'!D164)), ISNUMBER(SEARCH("1",'Model output'!D164)), ISNUMBER(SEARCH("1a",'Model output'!D164)), ISNUMBER(SEARCH("1b",'Model output'!D164)), ISNUMBER(SEARCH("2",'Model output'!D164)), ISNUMBER(SEARCH("3",'Model output'!D164)), ISNUMBER(SEARCH("4a",'Model output'!D164)), ISNUMBER(SEARCH("4b",'Model output'!D164))), IF(ISNUMBER(SEARCH("pT",'Model output'!D164)),IF(OR(ISNUMBER(SEARCH("a",'Model output'!D164)),ISNUMBER(SEARCH("b",'Model output'!D164))),MID(SUBSTITUTE('Model output'!D164," ",""),SEARCH("pT",'Model output'!D164)+2,2),MID(SUBSTITUTE('Model output'!D164," ",""),SEARCH("pT",'Model output'!D164)+2,1)),IF(ISNUMBER(SEARCH("T",'Model output'!D164)),IF(OR(ISNUMBER(SEARCH("a",'Model output'!D164)),ISNUMBER(SEARCH("b",'Model output'!D164))),MID(SUBSTITUTE('Model output'!D164," ",""),SEARCH("T",'Model output'!D164)+1,2),MID(SUBSTITUTE('Model output'!D164," ",""),SEARCH("T",'Model output'!D164)+1,1)),SUBSTITUTE('Model output'!D164," ",""))),"")</f>
        <v>3</v>
      </c>
      <c r="D165" s="1" t="str">
        <f>IF(ISNUMBER(SEARCH("lymph node",'Model output'!E164)),"1", IF(AND('Model output'!E164&lt;&gt;"",ISNUMBER('Model output'!E164),'Model output'!E164&gt;0),"1",IF(OR(ISNUMBER(SEARCH("0",'Model output'!E164)), ISNUMBER(SEARCH("1",'Model output'!E164)), ISNUMBER(SEARCH("1a",'Model output'!E164)), ISNUMBER(SEARCH("1b",'Model output'!E164)), ISNUMBER(SEARCH("X",'Model output'!E164))), IF(ISNUMBER(SEARCH("pN",'Model output'!E164)),IF(OR(ISNUMBER(SEARCH("a",'Model output'!E164)),ISNUMBER(SEARCH("b",'Model output'!E164))),MID(SUBSTITUTE('Model output'!E164," ",""),SEARCH("pN",'Model output'!E164)+2,2),MID(SUBSTITUTE('Model output'!E164," ",""),SEARCH("pN",'Model output'!E164)+2,1)),IF(ISNUMBER(SEARCH("N",'Model output'!E164)),IF(OR(ISNUMBER(SEARCH("a",'Model output'!E164)),ISNUMBER(SEARCH("b",'Model output'!E164))),MID(SUBSTITUTE('Model output'!E164," ",""),SEARCH("N",'Model output'!E164)+1,2),MID(SUBSTITUTE('Model output'!E164," ",""),SEARCH("N",'Model output'!E164)+1,1)),SUBSTITUTE('Model output'!E164," ",""))),"")))</f>
        <v>0</v>
      </c>
      <c r="E165" s="1" t="str">
        <f>IF(OR(ISNUMBER(SEARCH("Not applicable",'Model output'!F164)), ISNUMBER(SEARCH("N/A",'Model output'!F164))),"0",IF(OR(ISNUMBER(SEARCH("0",'Model output'!F164)), ISNUMBER(SEARCH("1",'Model output'!F164)), ISNUMBER(SEARCH("X",'Model output'!F164))), IF(ISNUMBER(SEARCH("pM",'Model output'!F164)),MID(SUBSTITUTE('Model output'!F164," ",""),SEARCH("pM",'Model output'!F164)+2,1),IF(ISNUMBER(SEARCH("M",'Model output'!F164)),MID(SUBSTITUTE('Model output'!F164," ",""),SEARCH("M",'Model output'!F164)+1,1),SUBSTITUTE('Model output'!F164," ",""))),""))</f>
        <v>0</v>
      </c>
      <c r="F165" t="str">
        <f t="shared" si="28"/>
        <v>negative</v>
      </c>
      <c r="G165" t="str">
        <f>IF(OR('Model output'!G164="",AND(ISNUMBER('Model output'!J164),'Model output'!J164&lt;1)),"",IF(OR(ISNUMBER(SEARCH("lateral",'Model output'!G164)),ISNUMBER(SEARCH("cervical",'Model output'!G164)),ISNUMBER(SEARCH("jugular",'Model output'!G164)),ISNUMBER(SEARCH("left neck",'Model output'!G164)),ISNUMBER(SEARCH("left anterior neck",'Model output'!G164)),ISNUMBER(SEARCH("left posterior neck",'Model output'!G164)),ISNUMBER(SEARCH("right neck",'Model output'!G164)),ISNUMBER(SEARCH("right anterior neck",'Model output'!G164)),ISNUMBER(SEARCH("right posterior neck",'Model output'!G164)),AND(ISNUMBER(SEARCH("level",'Model output'!G164)),OR(,ISNUMBER(SEARCH("II",'Model output'!G164)),ISNUMBER(SEARCH("two",'Model output'!G164)),AND(ISNUMBER(SEARCH("2",'Model output'!G164)),NOT(ISNUMBER(SEARCH("1 of 2",'Model output'!G164)))),ISNUMBER(SEARCH("III",'Model output'!G164)),AND(ISNUMBER(SEARCH("three",'Model output'!G164)),NOT(ISNUMBER(SEARCH("#3 (three)",'Model output'!G164)))),AND(ISNUMBER(SEARCH("3",'Model output'!G164)),NOT(ISNUMBER(SEARCH("#3 (three)",'Model output'!G164)))),ISNUMBER(SEARCH("IV",'Model output'!G164)),ISNUMBER(SEARCH("four",'Model output'!G164)),ISNUMBER(SEARCH("4",'Model output'!G164)),ISNUMBER(SEARCH("V ",'Model output'!G164)),ISNUMBER(SEARCH("five",'Model output'!G164)),ISNUMBER(SEARCH("5",'Model output'!G164))))), "lateral", "central"))</f>
        <v/>
      </c>
      <c r="H165" t="str">
        <f>IF('Model output'!H164="","negative",IF(OR(ISNUMBER(SEARCH("lymph node",'Model output'!H164)),ISNUMBER(SEARCH("gland",'Model output'!H164)),ISNUMBER(SEARCH("lobe",'Model output'!H164)),ISNUMBER(SEARCH("isthmus",'Model output'!H164)),ISNUMBER(SEARCH("mediastinum",'Model output'!H164)),ISNUMBER(SEARCH("Not mentioned",'Model output'!H164)), ISNUMBER(SEARCH("Not applicable",'Model output'!H164)), ISNUMBER(SEARCH("paratracheal",'Model output'!H164)),ISNUMBER(SEARCH("fibroadipose tissue",'Model output'!H164)),ISNUMBER(SEARCH("thyroid node",'Model output'!H164)),ISNUMBER(SEARCH("skeletal muscle",'Model output'!H164)),ISNUMBER(SEARCH("right",'Model output'!H164)),ISNUMBER(SEARCH("left",'Model output'!H164)),ISNUMBER(SEARCH("Not specified",'Model output'!H164)),ISNUMBER(SEARCH("N/A",'Model output'!H164))),"negative","positive"))</f>
        <v>negative</v>
      </c>
      <c r="I165">
        <f>IF(OR('Model output'!I164="",'Model output'!I164="Not answered",'Model output'!I164="Not mentioned"),"",IF(ISNUMBER('Model output'!I164),'Model output'!I164,1))</f>
        <v>9</v>
      </c>
      <c r="J165">
        <f>IF(OR('Model output'!J164="",'Model output'!J164="Not answered",'Model output'!J164="Not mentioned"),"",IF(AND(ISNUMBER('Model output'!J164),'Model output'!J164&lt;=I165),'Model output'!J164,IF(AND(ISNUMBER('Model output'!J164), 'Model output'!J164&gt;=DATE(2024,1,1)), MIN(DAY('Model output'!J164), MONTH('Model output'!J164), YEAR('Model output'!J164)), IF(ISNUMBER(SEARCH("0/",'Model output'!J164)),0,IF(ISNUMBER(SEARCH("/",'Model output'!J164)), VALUE(LEFT('Model output'!J164, SEARCH("/",'Model output'!J164)-1)),1)))))</f>
        <v>0</v>
      </c>
      <c r="K165" t="str" cm="1">
        <f t="array" ref="K165">IF(COUNT(FIND({0,1,2,3,4,5,6,7,8,9},'Model output'!K164))&gt;0,'Model output'!K164,"")</f>
        <v/>
      </c>
      <c r="L165" s="8" t="str">
        <f t="shared" si="25"/>
        <v/>
      </c>
      <c r="M165" t="str" cm="1">
        <f t="array" ref="M165">IF(L165="","",IF(ISNUMBER(SEARCH("cm",L165)),MAX(VALUE(SUBSTITUTE(_xlfn.FILTERXML("&lt;t&gt;&lt;s&gt;"&amp;SUBSTITUTE(L165,",","&lt;/s&gt;&lt;s&gt;")&amp;"&lt;/s&gt;&lt;/t&gt;","//s"),"cm",""))),MAX(VALUE(SUBSTITUTE(_xlfn.FILTERXML("&lt;t&gt;&lt;s&gt;"&amp;SUBSTITUTE(L165,",","&lt;/s&gt;&lt;s&gt;")&amp;"&lt;/s&gt;&lt;/t&gt;","//s"),"mm","")))/10))</f>
        <v/>
      </c>
      <c r="N165" t="str">
        <f>IF('Model output'!L164="","",'Model output'!L164)</f>
        <v>Papillary carcinoma, follicular variant</v>
      </c>
      <c r="O165" t="str">
        <f>IF('Model output'!M164="","",'Model output'!M164)</f>
        <v/>
      </c>
      <c r="P165" t="str">
        <f>IF('Model output'!N164="","",'Model output'!N164)</f>
        <v>5.4cm</v>
      </c>
      <c r="Q165" t="str">
        <f t="shared" si="29"/>
        <v>5.4cm</v>
      </c>
      <c r="R165" cm="1">
        <f t="array" ref="R165">IF(Q165="","",IF(ISNUMBER(SEARCH("cm",Q165)),MAX(VALUE(SUBSTITUTE(_xlfn.FILTERXML("&lt;t&gt;&lt;s&gt;"&amp;SUBSTITUTE(Q165,",","&lt;/s&gt;&lt;s&gt;")&amp;"&lt;/s&gt;&lt;/t&gt;","//s"),"cm",""))),MAX(VALUE(SUBSTITUTE(_xlfn.FILTERXML("&lt;t&gt;&lt;s&gt;"&amp;SUBSTITUTE(Q165,",","&lt;/s&gt;&lt;s&gt;")&amp;"&lt;/s&gt;&lt;/t&gt;","//s"),"mm","")))/10))</f>
        <v>5.4</v>
      </c>
      <c r="S165" t="str">
        <f>IF(OR('Model output'!P164="",ISNUMBER(SEARCH("Not identified", 'Model output'!P164)),ISNUMBER(SEARCH("Absent",'Model output'!P164)),AND(ISNUMBER(SEARCH("No",'Model output'!P164)),NOT(ISNUMBER(SEARCH("diagnostic",'Model output'!P164)))),ISNUMBER(SEARCH("Negative",'Model output'!P164))),"negative","positive")</f>
        <v>negative</v>
      </c>
      <c r="T165">
        <f>IF('Model output'!O164="","",'Model output'!O164)</f>
        <v>1</v>
      </c>
      <c r="U165" t="str">
        <f>IF('Model output'!Q164&lt;&gt;"",'Model output'!Q164,IF('Classification result'!S165="positive",IF(ISNUMBER(SEARCH("single",'Model output'!P164)),1,IF(OR(ISNUMBER(SEARCH("&lt;4",'Model output'!P164)),ISNUMBER(SEARCH("&lt; 4",'Model output'!P164)),ISNUMBER(SEARCH("less than 4",'Model output'!P164))),"&lt;4",IF(OR(ISNUMBER(SEARCH("&gt;4",'Model output'!P164)),ISNUMBER(SEARCH("&gt; 4",'Model output'!P164)),ISNUMBER(SEARCH("4 or more",'Model output'!P164))),"&gt;4",""))), ""))</f>
        <v/>
      </c>
      <c r="V165" t="str">
        <f>IF(S165="negative","",IF(OR(ISNUMBER(SEARCH("Focal",'Model output'!P164)),'Classification result'!U165&lt;4,ISNUMBER(SEARCH("Focal",'Classification result'!U165)),ISNUMBER(SEARCH("&lt;4",'Classification result'!U165)),ISNUMBER(SEARCH("&lt; 4",'Classification result'!U165))),"minimal", IF(OR(ISNUMBER(SEARCH("Extensive",'Model output'!P164)),ISNUMBER(SEARCH("Extensive",'Classification result'!U165)),ISNUMBER(SEARCH("&gt;4",'Classification result'!U165)),ISNUMBER(SEARCH("&gt; 4",'Classification result'!U165)),ISNUMBER(SEARCH("4 or more",'Classification result'!U165))),"extensive","")))</f>
        <v/>
      </c>
      <c r="W165" t="str">
        <f>IF(OR('Model output'!R164="",ISNUMBER(SEARCH("Not identified", 'Model output'!R164)),ISNUMBER(SEARCH("Absent",'Model output'!R164)),ISNUMBER(SEARCH("No",'Model output'!R164)),ISNUMBER(SEARCH("Negative",'Model output'!R164)),ISNUMBER(SEARCH("None seen",'Model output'!R164)),ISNUMBER(SEARCH("Free",'Model output'!R164)),ISNUMBER(SEARCH("Cannot be assessed",'Model output'!R164))),"negative","positive")</f>
        <v>positive</v>
      </c>
      <c r="X165" s="15" t="str">
        <f>IF('Model output'!S164="","",'Model output'!S164)</f>
        <v>Not identified</v>
      </c>
      <c r="Y165" t="str">
        <f>IF(OR('Model output'!S164="",ISNUMBER(SEARCH("Absent",'Model output'!S164)),ISNUMBER(SEARCH("Not identified",'Model output'!S164)),AND(ISNUMBER(SEARCH("No",'Model output'!S164)),NOT(ISNUMBER(SEARCH("carcinoma",'Model output'!S164)))),ISNUMBER(SEARCH("confined to the thyroid",'Model output'!S164)),ISNUMBER(SEARCH("negative",'Model output'!S164))),"negative",IF(Z165="positive","gETE", "positive"))</f>
        <v>negative</v>
      </c>
      <c r="Z165" t="str">
        <f>IF(OR('Model output'!S164="",ISNUMBER(SEARCH("Absent",'Model output'!S164)),ISNUMBER(SEARCH("Not identified",'Model output'!S164)),ISNUMBER(SEARCH("No",'Model output'!S164)),ISNUMBER(SEARCH("Minimal",'Model output'!S164)),ISNUMBER(SEARCH("negative",'Model output'!S164))),"negative",IF(OR(ISNUMBER(SEARCH("extensive",X165)),ISNUMBER(SEARCH("skeletal muscle",X165)),ISNUMBER(SEARCH("larynx",X165)),ISNUMBER(SEARCH("trachea",X165)),ISNUMBER(SEARCH("esophagus",X165)),ISNUMBER(SEARCH("recurrent laryngeal nerve",X165))),"positive","negative"))</f>
        <v>negative</v>
      </c>
      <c r="AA165" t="str">
        <f>IF('Model output'!T164="","",IF('Model output'!T164="Not mentioned", "No", "Yes"))</f>
        <v/>
      </c>
      <c r="AB165" t="str">
        <f>IF(AA165&lt;&gt;"Yes","",IF(OR('Model output'!U164="",ISNUMBER(SEARCH("Not identified",'Model output'!U164))),"",'Model output'!U164))</f>
        <v/>
      </c>
      <c r="AC165" s="1" t="str">
        <f>IF(OR('Model output'!V164="", 'Model output'!V164="No", AND(ISERROR(SEARCH("Positive",'Model output'!V164)), ISNUMBER(SEARCH("Negative",'Model output'!V164))), AND(ISNUMBER(SEARCH("Uninvolved",'Model output'!V164)),NOT(ISNUMBER(SEARCH("margins involved",'Model output'!V164)))), ISNUMBER(SEARCH("not involved",'Model output'!V164)), ISNUMBER(SEARCH("None",'Model output'!V164)), ISNUMBER(SEARCH("Free",'Model output'!V164)), ISNUMBER(SEARCH("1 mm",'Model output'!V164)), ISNUMBER(SEARCH("0.1 CM",'Model output'!V164)), ISNUMBER(SEARCH("less than 0.2 mm",'Model output'!V164)), ISNUMBER(SEARCH("less than 0.5 mm",'Model output'!V164)), ISNUMBER(SEARCH("less than 1.0 mm",'Model output'!V164)), ISNUMBER(SEARCH("noted very close",'Model output'!V164)), ISNUMBER(SEARCH("abut",'Model output'!V164)), ISNUMBER(SEARCH("not mentioned",'Model output'!V164)), ISNUMBER(SEARCH("Cannot be assessed",'Model output'!V164)), ISNUMBER(SEARCH("Lymphocyte invasion - present",'Model output'!V164)), ISNUMBER(SEARCH("capsule",'Model output'!V164))), "negative", "positive")</f>
        <v>negative</v>
      </c>
      <c r="AE165" s="28" t="str" cm="1">
        <f t="array" aca="1" ref="AE165" ca="1">IF(OR(AC165="positive",Z165="positive",AND(OR(ISNUMBER(SEARCH("Follicular carcinoma",N165)),ISNUMBER(SEARCH("Follicular thyroid carcinoma",N165))),V165="extensive"),AND(AND(ISNUMBER(J165),J165&gt;0),AND(ISNUMBER(M165),M165&gt;3)),OR(H165="positive",AH165=1)),"high",IF(OR(ISNUMBER(SEARCH("lateral",G165,1)),ISNUMBER(SEARCH("positive",Y165,1)),ISNUMBER(SEARCH("tall",O165,1)),ISNUMBER(SEARCH("hobnail",O165,1)),ISNUMBER(SEARCH("cribriform",O165,1)),ISNUMBER(SEARCH("diffuse",O165,1)),ISNUMBER(SEARCH("columnar",O165,1)),ISNUMBER(SEARCH("solid",O165,1)),ISNUMBER(SEARCH("tall",N165,1)),ISNUMBER(SEARCH("hobnail",N165,1)),ISNUMBER(SEARCH("cribriform",N165,1)),ISNUMBER(SEARCH("diffuse",N165,1)),ISNUMBER(SEARCH("columnar",N165,1)),ISNUMBER(SEARCH("solid",N165,1)),AND(ISNUMBER(SEARCH("papillary",N165,1)),S165="positive"),AND(AND(ISNUMBER(J165),J165&gt;=5),M165=""),AND(AND(ISNUMBER(J165),J165&gt;=5),AND(ISNUMBER(M165),M165&gt;=1)),AND(ISNUMBER(SERACH("papillary",N165)),OR(Y165="positive",Z165="positive"), ISNUMBER(SEARCH("BRAF",AB165)))),"intermediate","low"))</f>
        <v>low</v>
      </c>
      <c r="AF165" s="29" t="str">
        <f t="shared" si="26"/>
        <v>3a</v>
      </c>
      <c r="AG165" s="29" t="str">
        <f t="shared" si="27"/>
        <v>0</v>
      </c>
      <c r="AH165" s="29" t="str">
        <f t="shared" si="30"/>
        <v>0</v>
      </c>
      <c r="AI165" s="35" t="str">
        <f t="shared" si="31"/>
        <v>I</v>
      </c>
      <c r="AJ165" s="32" t="s">
        <v>713</v>
      </c>
      <c r="AK165" s="34" t="s">
        <v>937</v>
      </c>
      <c r="AL165" s="34" t="s">
        <v>933</v>
      </c>
      <c r="AM165" s="34" t="s">
        <v>936</v>
      </c>
      <c r="AN165" s="34" t="s">
        <v>66</v>
      </c>
      <c r="AO165" s="32">
        <f t="shared" ca="1" si="32"/>
        <v>1</v>
      </c>
      <c r="AP165" s="34">
        <f t="shared" si="33"/>
        <v>1</v>
      </c>
      <c r="AQ165" s="34">
        <f t="shared" si="34"/>
        <v>1</v>
      </c>
      <c r="AR165" s="34">
        <f t="shared" si="35"/>
        <v>1</v>
      </c>
      <c r="AS165" s="35">
        <f t="shared" si="36"/>
        <v>1</v>
      </c>
    </row>
    <row r="166" spans="1:45">
      <c r="A166" t="str">
        <f>'Model output'!A165</f>
        <v>TCGA-EM-A2CJ</v>
      </c>
      <c r="B166" s="26">
        <v>49</v>
      </c>
      <c r="C166" s="1" t="str">
        <f>IF(OR(ISNUMBER(SEARCH("0",'Model output'!D165)), ISNUMBER(SEARCH("1",'Model output'!D165)), ISNUMBER(SEARCH("1a",'Model output'!D165)), ISNUMBER(SEARCH("1b",'Model output'!D165)), ISNUMBER(SEARCH("2",'Model output'!D165)), ISNUMBER(SEARCH("3",'Model output'!D165)), ISNUMBER(SEARCH("4a",'Model output'!D165)), ISNUMBER(SEARCH("4b",'Model output'!D165))), IF(ISNUMBER(SEARCH("pT",'Model output'!D165)),IF(OR(ISNUMBER(SEARCH("a",'Model output'!D165)),ISNUMBER(SEARCH("b",'Model output'!D165))),MID(SUBSTITUTE('Model output'!D165," ",""),SEARCH("pT",'Model output'!D165)+2,2),MID(SUBSTITUTE('Model output'!D165," ",""),SEARCH("pT",'Model output'!D165)+2,1)),IF(ISNUMBER(SEARCH("T",'Model output'!D165)),IF(OR(ISNUMBER(SEARCH("a",'Model output'!D165)),ISNUMBER(SEARCH("b",'Model output'!D165))),MID(SUBSTITUTE('Model output'!D165," ",""),SEARCH("T",'Model output'!D165)+1,2),MID(SUBSTITUTE('Model output'!D165," ",""),SEARCH("T",'Model output'!D165)+1,1)),SUBSTITUTE('Model output'!D165," ",""))),"")</f>
        <v>1b</v>
      </c>
      <c r="D166" s="1" t="str">
        <f>IF(ISNUMBER(SEARCH("lymph node",'Model output'!E165)),"1", IF(AND('Model output'!E165&lt;&gt;"",ISNUMBER('Model output'!E165),'Model output'!E165&gt;0),"1",IF(OR(ISNUMBER(SEARCH("0",'Model output'!E165)), ISNUMBER(SEARCH("1",'Model output'!E165)), ISNUMBER(SEARCH("1a",'Model output'!E165)), ISNUMBER(SEARCH("1b",'Model output'!E165)), ISNUMBER(SEARCH("X",'Model output'!E165))), IF(ISNUMBER(SEARCH("pN",'Model output'!E165)),IF(OR(ISNUMBER(SEARCH("a",'Model output'!E165)),ISNUMBER(SEARCH("b",'Model output'!E165))),MID(SUBSTITUTE('Model output'!E165," ",""),SEARCH("pN",'Model output'!E165)+2,2),MID(SUBSTITUTE('Model output'!E165," ",""),SEARCH("pN",'Model output'!E165)+2,1)),IF(ISNUMBER(SEARCH("N",'Model output'!E165)),IF(OR(ISNUMBER(SEARCH("a",'Model output'!E165)),ISNUMBER(SEARCH("b",'Model output'!E165))),MID(SUBSTITUTE('Model output'!E165," ",""),SEARCH("N",'Model output'!E165)+1,2),MID(SUBSTITUTE('Model output'!E165," ",""),SEARCH("N",'Model output'!E165)+1,1)),SUBSTITUTE('Model output'!E165," ",""))),"")))</f>
        <v>X</v>
      </c>
      <c r="E166" s="1" t="str">
        <f>IF(OR(ISNUMBER(SEARCH("Not applicable",'Model output'!F165)), ISNUMBER(SEARCH("N/A",'Model output'!F165))),"0",IF(OR(ISNUMBER(SEARCH("0",'Model output'!F165)), ISNUMBER(SEARCH("1",'Model output'!F165)), ISNUMBER(SEARCH("X",'Model output'!F165))), IF(ISNUMBER(SEARCH("pM",'Model output'!F165)),MID(SUBSTITUTE('Model output'!F165," ",""),SEARCH("pM",'Model output'!F165)+2,1),IF(ISNUMBER(SEARCH("M",'Model output'!F165)),MID(SUBSTITUTE('Model output'!F165," ",""),SEARCH("M",'Model output'!F165)+1,1),SUBSTITUTE('Model output'!F165," ",""))),""))</f>
        <v>0</v>
      </c>
      <c r="F166" t="str">
        <f t="shared" si="28"/>
        <v>negative</v>
      </c>
      <c r="G166" t="str">
        <f>IF(OR('Model output'!G165="",AND(ISNUMBER('Model output'!J165),'Model output'!J165&lt;1)),"",IF(OR(ISNUMBER(SEARCH("lateral",'Model output'!G165)),ISNUMBER(SEARCH("cervical",'Model output'!G165)),ISNUMBER(SEARCH("jugular",'Model output'!G165)),ISNUMBER(SEARCH("left neck",'Model output'!G165)),ISNUMBER(SEARCH("left anterior neck",'Model output'!G165)),ISNUMBER(SEARCH("left posterior neck",'Model output'!G165)),ISNUMBER(SEARCH("right neck",'Model output'!G165)),ISNUMBER(SEARCH("right anterior neck",'Model output'!G165)),ISNUMBER(SEARCH("right posterior neck",'Model output'!G165)),AND(ISNUMBER(SEARCH("level",'Model output'!G165)),OR(,ISNUMBER(SEARCH("II",'Model output'!G165)),ISNUMBER(SEARCH("two",'Model output'!G165)),AND(ISNUMBER(SEARCH("2",'Model output'!G165)),NOT(ISNUMBER(SEARCH("1 of 2",'Model output'!G165)))),ISNUMBER(SEARCH("III",'Model output'!G165)),AND(ISNUMBER(SEARCH("three",'Model output'!G165)),NOT(ISNUMBER(SEARCH("#3 (three)",'Model output'!G165)))),AND(ISNUMBER(SEARCH("3",'Model output'!G165)),NOT(ISNUMBER(SEARCH("#3 (three)",'Model output'!G165)))),ISNUMBER(SEARCH("IV",'Model output'!G165)),ISNUMBER(SEARCH("four",'Model output'!G165)),ISNUMBER(SEARCH("4",'Model output'!G165)),ISNUMBER(SEARCH("V ",'Model output'!G165)),ISNUMBER(SEARCH("five",'Model output'!G165)),ISNUMBER(SEARCH("5",'Model output'!G165))))), "lateral", "central"))</f>
        <v/>
      </c>
      <c r="H166" t="str">
        <f>IF('Model output'!H165="","negative",IF(OR(ISNUMBER(SEARCH("lymph node",'Model output'!H165)),ISNUMBER(SEARCH("gland",'Model output'!H165)),ISNUMBER(SEARCH("lobe",'Model output'!H165)),ISNUMBER(SEARCH("isthmus",'Model output'!H165)),ISNUMBER(SEARCH("mediastinum",'Model output'!H165)),ISNUMBER(SEARCH("Not mentioned",'Model output'!H165)), ISNUMBER(SEARCH("Not applicable",'Model output'!H165)), ISNUMBER(SEARCH("paratracheal",'Model output'!H165)),ISNUMBER(SEARCH("fibroadipose tissue",'Model output'!H165)),ISNUMBER(SEARCH("thyroid node",'Model output'!H165)),ISNUMBER(SEARCH("skeletal muscle",'Model output'!H165)),ISNUMBER(SEARCH("right",'Model output'!H165)),ISNUMBER(SEARCH("left",'Model output'!H165)),ISNUMBER(SEARCH("Not specified",'Model output'!H165)),ISNUMBER(SEARCH("N/A",'Model output'!H165))),"negative","positive"))</f>
        <v>negative</v>
      </c>
      <c r="I166">
        <f>IF(OR('Model output'!I165="",'Model output'!I165="Not answered",'Model output'!I165="Not mentioned"),"",IF(ISNUMBER('Model output'!I165),'Model output'!I165,1))</f>
        <v>0</v>
      </c>
      <c r="J166">
        <f>IF(OR('Model output'!J165="",'Model output'!J165="Not answered",'Model output'!J165="Not mentioned"),"",IF(AND(ISNUMBER('Model output'!J165),'Model output'!J165&lt;=I166),'Model output'!J165,IF(AND(ISNUMBER('Model output'!J165), 'Model output'!J165&gt;=DATE(2024,1,1)), MIN(DAY('Model output'!J165), MONTH('Model output'!J165), YEAR('Model output'!J165)), IF(ISNUMBER(SEARCH("0/",'Model output'!J165)),0,IF(ISNUMBER(SEARCH("/",'Model output'!J165)), VALUE(LEFT('Model output'!J165, SEARCH("/",'Model output'!J165)-1)),1)))))</f>
        <v>0</v>
      </c>
      <c r="K166" t="str" cm="1">
        <f t="array" ref="K166">IF(COUNT(FIND({0,1,2,3,4,5,6,7,8,9},'Model output'!K165))&gt;0,'Model output'!K165,"")</f>
        <v/>
      </c>
      <c r="L166" s="8" t="str">
        <f t="shared" si="25"/>
        <v/>
      </c>
      <c r="M166" t="str" cm="1">
        <f t="array" ref="M166">IF(L166="","",IF(ISNUMBER(SEARCH("cm",L166)),MAX(VALUE(SUBSTITUTE(_xlfn.FILTERXML("&lt;t&gt;&lt;s&gt;"&amp;SUBSTITUTE(L166,",","&lt;/s&gt;&lt;s&gt;")&amp;"&lt;/s&gt;&lt;/t&gt;","//s"),"cm",""))),MAX(VALUE(SUBSTITUTE(_xlfn.FILTERXML("&lt;t&gt;&lt;s&gt;"&amp;SUBSTITUTE(L166,",","&lt;/s&gt;&lt;s&gt;")&amp;"&lt;/s&gt;&lt;/t&gt;","//s"),"mm","")))/10))</f>
        <v/>
      </c>
      <c r="N166" t="str">
        <f>IF('Model output'!L165="","",'Model output'!L165)</f>
        <v>Papillary carcinoma, follicular variant</v>
      </c>
      <c r="O166" t="str">
        <f>IF('Model output'!M165="","",'Model output'!M165)</f>
        <v/>
      </c>
      <c r="P166" t="str">
        <f>IF('Model output'!N165="","",'Model output'!N165)</f>
        <v>1.2cm</v>
      </c>
      <c r="Q166" t="str">
        <f t="shared" si="29"/>
        <v>1.2cm</v>
      </c>
      <c r="R166" cm="1">
        <f t="array" ref="R166">IF(Q166="","",IF(ISNUMBER(SEARCH("cm",Q166)),MAX(VALUE(SUBSTITUTE(_xlfn.FILTERXML("&lt;t&gt;&lt;s&gt;"&amp;SUBSTITUTE(Q166,",","&lt;/s&gt;&lt;s&gt;")&amp;"&lt;/s&gt;&lt;/t&gt;","//s"),"cm",""))),MAX(VALUE(SUBSTITUTE(_xlfn.FILTERXML("&lt;t&gt;&lt;s&gt;"&amp;SUBSTITUTE(Q166,",","&lt;/s&gt;&lt;s&gt;")&amp;"&lt;/s&gt;&lt;/t&gt;","//s"),"mm","")))/10))</f>
        <v>1.2</v>
      </c>
      <c r="S166" t="str">
        <f>IF(OR('Model output'!P165="",ISNUMBER(SEARCH("Not identified", 'Model output'!P165)),ISNUMBER(SEARCH("Absent",'Model output'!P165)),AND(ISNUMBER(SEARCH("No",'Model output'!P165)),NOT(ISNUMBER(SEARCH("diagnostic",'Model output'!P165)))),ISNUMBER(SEARCH("Negative",'Model output'!P165))),"negative","positive")</f>
        <v>negative</v>
      </c>
      <c r="T166">
        <f>IF('Model output'!O165="","",'Model output'!O165)</f>
        <v>2</v>
      </c>
      <c r="U166" t="str">
        <f>IF('Model output'!Q165&lt;&gt;"",'Model output'!Q165,IF('Classification result'!S166="positive",IF(ISNUMBER(SEARCH("single",'Model output'!P165)),1,IF(OR(ISNUMBER(SEARCH("&lt;4",'Model output'!P165)),ISNUMBER(SEARCH("&lt; 4",'Model output'!P165)),ISNUMBER(SEARCH("less than 4",'Model output'!P165))),"&lt;4",IF(OR(ISNUMBER(SEARCH("&gt;4",'Model output'!P165)),ISNUMBER(SEARCH("&gt; 4",'Model output'!P165)),ISNUMBER(SEARCH("4 or more",'Model output'!P165))),"&gt;4",""))), ""))</f>
        <v/>
      </c>
      <c r="V166" t="str">
        <f>IF(S166="negative","",IF(OR(ISNUMBER(SEARCH("Focal",'Model output'!P165)),'Classification result'!U166&lt;4,ISNUMBER(SEARCH("Focal",'Classification result'!U166)),ISNUMBER(SEARCH("&lt;4",'Classification result'!U166)),ISNUMBER(SEARCH("&lt; 4",'Classification result'!U166))),"minimal", IF(OR(ISNUMBER(SEARCH("Extensive",'Model output'!P165)),ISNUMBER(SEARCH("Extensive",'Classification result'!U166)),ISNUMBER(SEARCH("&gt;4",'Classification result'!U166)),ISNUMBER(SEARCH("&gt; 4",'Classification result'!U166)),ISNUMBER(SEARCH("4 or more",'Classification result'!U166))),"extensive","")))</f>
        <v/>
      </c>
      <c r="W166" t="str">
        <f>IF(OR('Model output'!R165="",ISNUMBER(SEARCH("Not identified", 'Model output'!R165)),ISNUMBER(SEARCH("Absent",'Model output'!R165)),ISNUMBER(SEARCH("No",'Model output'!R165)),ISNUMBER(SEARCH("Negative",'Model output'!R165)),ISNUMBER(SEARCH("None seen",'Model output'!R165)),ISNUMBER(SEARCH("Free",'Model output'!R165)),ISNUMBER(SEARCH("Cannot be assessed",'Model output'!R165))),"negative","positive")</f>
        <v>positive</v>
      </c>
      <c r="X166" s="15" t="str">
        <f>IF('Model output'!S165="","",'Model output'!S165)</f>
        <v>Not identified</v>
      </c>
      <c r="Y166" t="str">
        <f>IF(OR('Model output'!S165="",ISNUMBER(SEARCH("Absent",'Model output'!S165)),ISNUMBER(SEARCH("Not identified",'Model output'!S165)),AND(ISNUMBER(SEARCH("No",'Model output'!S165)),NOT(ISNUMBER(SEARCH("carcinoma",'Model output'!S165)))),ISNUMBER(SEARCH("confined to the thyroid",'Model output'!S165)),ISNUMBER(SEARCH("negative",'Model output'!S165))),"negative",IF(Z166="positive","gETE", "positive"))</f>
        <v>negative</v>
      </c>
      <c r="Z166" t="str">
        <f>IF(OR('Model output'!S165="",ISNUMBER(SEARCH("Absent",'Model output'!S165)),ISNUMBER(SEARCH("Not identified",'Model output'!S165)),ISNUMBER(SEARCH("No",'Model output'!S165)),ISNUMBER(SEARCH("Minimal",'Model output'!S165)),ISNUMBER(SEARCH("negative",'Model output'!S165))),"negative",IF(OR(ISNUMBER(SEARCH("extensive",X166)),ISNUMBER(SEARCH("skeletal muscle",X166)),ISNUMBER(SEARCH("larynx",X166)),ISNUMBER(SEARCH("trachea",X166)),ISNUMBER(SEARCH("esophagus",X166)),ISNUMBER(SEARCH("recurrent laryngeal nerve",X166))),"positive","negative"))</f>
        <v>negative</v>
      </c>
      <c r="AA166" t="str">
        <f>IF('Model output'!T165="","",IF('Model output'!T165="Not mentioned", "No", "Yes"))</f>
        <v/>
      </c>
      <c r="AB166" t="str">
        <f>IF(AA166&lt;&gt;"Yes","",IF(OR('Model output'!U165="",ISNUMBER(SEARCH("Not identified",'Model output'!U165))),"",'Model output'!U165))</f>
        <v/>
      </c>
      <c r="AC166" s="1" t="str">
        <f>IF(OR('Model output'!V165="", 'Model output'!V165="No", AND(ISERROR(SEARCH("Positive",'Model output'!V165)), ISNUMBER(SEARCH("Negative",'Model output'!V165))), AND(ISNUMBER(SEARCH("Uninvolved",'Model output'!V165)),NOT(ISNUMBER(SEARCH("margins involved",'Model output'!V165)))), ISNUMBER(SEARCH("not involved",'Model output'!V165)), ISNUMBER(SEARCH("None",'Model output'!V165)), ISNUMBER(SEARCH("Free",'Model output'!V165)), ISNUMBER(SEARCH("1 mm",'Model output'!V165)), ISNUMBER(SEARCH("0.1 CM",'Model output'!V165)), ISNUMBER(SEARCH("less than 0.2 mm",'Model output'!V165)), ISNUMBER(SEARCH("less than 0.5 mm",'Model output'!V165)), ISNUMBER(SEARCH("less than 1.0 mm",'Model output'!V165)), ISNUMBER(SEARCH("noted very close",'Model output'!V165)), ISNUMBER(SEARCH("abut",'Model output'!V165)), ISNUMBER(SEARCH("not mentioned",'Model output'!V165)), ISNUMBER(SEARCH("Cannot be assessed",'Model output'!V165)), ISNUMBER(SEARCH("Lymphocyte invasion - present",'Model output'!V165)), ISNUMBER(SEARCH("capsule",'Model output'!V165))), "negative", "positive")</f>
        <v>negative</v>
      </c>
      <c r="AE166" s="28" t="str" cm="1">
        <f t="array" aca="1" ref="AE166" ca="1">IF(OR(AC166="positive",Z166="positive",AND(OR(ISNUMBER(SEARCH("Follicular carcinoma",N166)),ISNUMBER(SEARCH("Follicular thyroid carcinoma",N166))),V166="extensive"),AND(AND(ISNUMBER(J166),J166&gt;0),AND(ISNUMBER(M166),M166&gt;3)),OR(H166="positive",AH166=1)),"high",IF(OR(ISNUMBER(SEARCH("lateral",G166,1)),ISNUMBER(SEARCH("positive",Y166,1)),ISNUMBER(SEARCH("tall",O166,1)),ISNUMBER(SEARCH("hobnail",O166,1)),ISNUMBER(SEARCH("cribriform",O166,1)),ISNUMBER(SEARCH("diffuse",O166,1)),ISNUMBER(SEARCH("columnar",O166,1)),ISNUMBER(SEARCH("solid",O166,1)),ISNUMBER(SEARCH("tall",N166,1)),ISNUMBER(SEARCH("hobnail",N166,1)),ISNUMBER(SEARCH("cribriform",N166,1)),ISNUMBER(SEARCH("diffuse",N166,1)),ISNUMBER(SEARCH("columnar",N166,1)),ISNUMBER(SEARCH("solid",N166,1)),AND(ISNUMBER(SEARCH("papillary",N166,1)),S166="positive"),AND(AND(ISNUMBER(J166),J166&gt;=5),M166=""),AND(AND(ISNUMBER(J166),J166&gt;=5),AND(ISNUMBER(M166),M166&gt;=1)),AND(ISNUMBER(SERACH("papillary",N166)),OR(Y166="positive",Z166="positive"), ISNUMBER(SEARCH("BRAF",AB166)))),"intermediate","low"))</f>
        <v>low</v>
      </c>
      <c r="AF166" s="29" t="str">
        <f t="shared" si="26"/>
        <v>1b</v>
      </c>
      <c r="AG166" s="29" t="str">
        <f t="shared" si="27"/>
        <v>0</v>
      </c>
      <c r="AH166" s="29" t="str">
        <f t="shared" si="30"/>
        <v>0</v>
      </c>
      <c r="AI166" s="35" t="str">
        <f t="shared" si="31"/>
        <v>I</v>
      </c>
      <c r="AJ166" s="32" t="s">
        <v>713</v>
      </c>
      <c r="AK166" s="34" t="s">
        <v>932</v>
      </c>
      <c r="AL166" s="34" t="s">
        <v>936</v>
      </c>
      <c r="AM166" s="34" t="s">
        <v>936</v>
      </c>
      <c r="AN166" s="34" t="s">
        <v>66</v>
      </c>
      <c r="AO166" s="32">
        <f t="shared" ca="1" si="32"/>
        <v>1</v>
      </c>
      <c r="AP166" s="34">
        <f t="shared" si="33"/>
        <v>1</v>
      </c>
      <c r="AQ166" s="34">
        <f t="shared" si="34"/>
        <v>1</v>
      </c>
      <c r="AR166" s="34">
        <f t="shared" si="35"/>
        <v>1</v>
      </c>
      <c r="AS166" s="35">
        <f t="shared" si="36"/>
        <v>1</v>
      </c>
    </row>
    <row r="167" spans="1:45">
      <c r="A167" t="str">
        <f>'Model output'!A166</f>
        <v>TCGA-EM-A2CK</v>
      </c>
      <c r="B167" s="26">
        <v>28</v>
      </c>
      <c r="C167" s="1" t="str">
        <f>IF(OR(ISNUMBER(SEARCH("0",'Model output'!D166)), ISNUMBER(SEARCH("1",'Model output'!D166)), ISNUMBER(SEARCH("1a",'Model output'!D166)), ISNUMBER(SEARCH("1b",'Model output'!D166)), ISNUMBER(SEARCH("2",'Model output'!D166)), ISNUMBER(SEARCH("3",'Model output'!D166)), ISNUMBER(SEARCH("4a",'Model output'!D166)), ISNUMBER(SEARCH("4b",'Model output'!D166))), IF(ISNUMBER(SEARCH("pT",'Model output'!D166)),IF(OR(ISNUMBER(SEARCH("a",'Model output'!D166)),ISNUMBER(SEARCH("b",'Model output'!D166))),MID(SUBSTITUTE('Model output'!D166," ",""),SEARCH("pT",'Model output'!D166)+2,2),MID(SUBSTITUTE('Model output'!D166," ",""),SEARCH("pT",'Model output'!D166)+2,1)),IF(ISNUMBER(SEARCH("T",'Model output'!D166)),IF(OR(ISNUMBER(SEARCH("a",'Model output'!D166)),ISNUMBER(SEARCH("b",'Model output'!D166))),MID(SUBSTITUTE('Model output'!D166," ",""),SEARCH("T",'Model output'!D166)+1,2),MID(SUBSTITUTE('Model output'!D166," ",""),SEARCH("T",'Model output'!D166)+1,1)),SUBSTITUTE('Model output'!D166," ",""))),"")</f>
        <v>2</v>
      </c>
      <c r="D167" s="1" t="str">
        <f>IF(ISNUMBER(SEARCH("lymph node",'Model output'!E166)),"1", IF(AND('Model output'!E166&lt;&gt;"",ISNUMBER('Model output'!E166),'Model output'!E166&gt;0),"1",IF(OR(ISNUMBER(SEARCH("0",'Model output'!E166)), ISNUMBER(SEARCH("1",'Model output'!E166)), ISNUMBER(SEARCH("1a",'Model output'!E166)), ISNUMBER(SEARCH("1b",'Model output'!E166)), ISNUMBER(SEARCH("X",'Model output'!E166))), IF(ISNUMBER(SEARCH("pN",'Model output'!E166)),IF(OR(ISNUMBER(SEARCH("a",'Model output'!E166)),ISNUMBER(SEARCH("b",'Model output'!E166))),MID(SUBSTITUTE('Model output'!E166," ",""),SEARCH("pN",'Model output'!E166)+2,2),MID(SUBSTITUTE('Model output'!E166," ",""),SEARCH("pN",'Model output'!E166)+2,1)),IF(ISNUMBER(SEARCH("N",'Model output'!E166)),IF(OR(ISNUMBER(SEARCH("a",'Model output'!E166)),ISNUMBER(SEARCH("b",'Model output'!E166))),MID(SUBSTITUTE('Model output'!E166," ",""),SEARCH("N",'Model output'!E166)+1,2),MID(SUBSTITUTE('Model output'!E166," ",""),SEARCH("N",'Model output'!E166)+1,1)),SUBSTITUTE('Model output'!E166," ",""))),"")))</f>
        <v>1b</v>
      </c>
      <c r="E167" s="1" t="str">
        <f>IF(OR(ISNUMBER(SEARCH("Not applicable",'Model output'!F166)), ISNUMBER(SEARCH("N/A",'Model output'!F166))),"0",IF(OR(ISNUMBER(SEARCH("0",'Model output'!F166)), ISNUMBER(SEARCH("1",'Model output'!F166)), ISNUMBER(SEARCH("X",'Model output'!F166))), IF(ISNUMBER(SEARCH("pM",'Model output'!F166)),MID(SUBSTITUTE('Model output'!F166," ",""),SEARCH("pM",'Model output'!F166)+2,1),IF(ISNUMBER(SEARCH("M",'Model output'!F166)),MID(SUBSTITUTE('Model output'!F166," ",""),SEARCH("M",'Model output'!F166)+1,1),SUBSTITUTE('Model output'!F166," ",""))),""))</f>
        <v>0</v>
      </c>
      <c r="F167" t="str">
        <f t="shared" si="28"/>
        <v>positive</v>
      </c>
      <c r="G167" t="str">
        <f>IF(OR('Model output'!G166="",AND(ISNUMBER('Model output'!J166),'Model output'!J166&lt;1)),"",IF(OR(ISNUMBER(SEARCH("lateral",'Model output'!G166)),ISNUMBER(SEARCH("cervical",'Model output'!G166)),ISNUMBER(SEARCH("jugular",'Model output'!G166)),ISNUMBER(SEARCH("left neck",'Model output'!G166)),ISNUMBER(SEARCH("left anterior neck",'Model output'!G166)),ISNUMBER(SEARCH("left posterior neck",'Model output'!G166)),ISNUMBER(SEARCH("right neck",'Model output'!G166)),ISNUMBER(SEARCH("right anterior neck",'Model output'!G166)),ISNUMBER(SEARCH("right posterior neck",'Model output'!G166)),AND(ISNUMBER(SEARCH("level",'Model output'!G166)),OR(,ISNUMBER(SEARCH("II",'Model output'!G166)),ISNUMBER(SEARCH("two",'Model output'!G166)),AND(ISNUMBER(SEARCH("2",'Model output'!G166)),NOT(ISNUMBER(SEARCH("1 of 2",'Model output'!G166)))),ISNUMBER(SEARCH("III",'Model output'!G166)),AND(ISNUMBER(SEARCH("three",'Model output'!G166)),NOT(ISNUMBER(SEARCH("#3 (three)",'Model output'!G166)))),AND(ISNUMBER(SEARCH("3",'Model output'!G166)),NOT(ISNUMBER(SEARCH("#3 (three)",'Model output'!G166)))),ISNUMBER(SEARCH("IV",'Model output'!G166)),ISNUMBER(SEARCH("four",'Model output'!G166)),ISNUMBER(SEARCH("4",'Model output'!G166)),ISNUMBER(SEARCH("V ",'Model output'!G166)),ISNUMBER(SEARCH("five",'Model output'!G166)),ISNUMBER(SEARCH("5",'Model output'!G166))))), "lateral", "central"))</f>
        <v>lateral</v>
      </c>
      <c r="H167" t="str">
        <f>IF('Model output'!H166="","negative",IF(OR(ISNUMBER(SEARCH("lymph node",'Model output'!H166)),ISNUMBER(SEARCH("gland",'Model output'!H166)),ISNUMBER(SEARCH("lobe",'Model output'!H166)),ISNUMBER(SEARCH("isthmus",'Model output'!H166)),ISNUMBER(SEARCH("mediastinum",'Model output'!H166)),ISNUMBER(SEARCH("Not mentioned",'Model output'!H166)), ISNUMBER(SEARCH("Not applicable",'Model output'!H166)), ISNUMBER(SEARCH("paratracheal",'Model output'!H166)),ISNUMBER(SEARCH("fibroadipose tissue",'Model output'!H166)),ISNUMBER(SEARCH("thyroid node",'Model output'!H166)),ISNUMBER(SEARCH("skeletal muscle",'Model output'!H166)),ISNUMBER(SEARCH("right",'Model output'!H166)),ISNUMBER(SEARCH("left",'Model output'!H166)),ISNUMBER(SEARCH("Not specified",'Model output'!H166)),ISNUMBER(SEARCH("N/A",'Model output'!H166))),"negative","positive"))</f>
        <v>negative</v>
      </c>
      <c r="I167">
        <f>IF(OR('Model output'!I166="",'Model output'!I166="Not answered",'Model output'!I166="Not mentioned"),"",IF(ISNUMBER('Model output'!I166),'Model output'!I166,1))</f>
        <v>25</v>
      </c>
      <c r="J167">
        <f>IF(OR('Model output'!J166="",'Model output'!J166="Not answered",'Model output'!J166="Not mentioned"),"",IF(AND(ISNUMBER('Model output'!J166),'Model output'!J166&lt;=I167),'Model output'!J166,IF(AND(ISNUMBER('Model output'!J166), 'Model output'!J166&gt;=DATE(2024,1,1)), MIN(DAY('Model output'!J166), MONTH('Model output'!J166), YEAR('Model output'!J166)), IF(ISNUMBER(SEARCH("0/",'Model output'!J166)),0,IF(ISNUMBER(SEARCH("/",'Model output'!J166)), VALUE(LEFT('Model output'!J166, SEARCH("/",'Model output'!J166)-1)),1)))))</f>
        <v>6</v>
      </c>
      <c r="K167" t="str" cm="1">
        <f t="array" ref="K167">IF(COUNT(FIND({0,1,2,3,4,5,6,7,8,9},'Model output'!K166))&gt;0,'Model output'!K166,"")</f>
        <v/>
      </c>
      <c r="L167" s="8" t="str">
        <f t="shared" si="25"/>
        <v/>
      </c>
      <c r="M167" t="str" cm="1">
        <f t="array" ref="M167">IF(L167="","",IF(ISNUMBER(SEARCH("cm",L167)),MAX(VALUE(SUBSTITUTE(_xlfn.FILTERXML("&lt;t&gt;&lt;s&gt;"&amp;SUBSTITUTE(L167,",","&lt;/s&gt;&lt;s&gt;")&amp;"&lt;/s&gt;&lt;/t&gt;","//s"),"cm",""))),MAX(VALUE(SUBSTITUTE(_xlfn.FILTERXML("&lt;t&gt;&lt;s&gt;"&amp;SUBSTITUTE(L167,",","&lt;/s&gt;&lt;s&gt;")&amp;"&lt;/s&gt;&lt;/t&gt;","//s"),"mm","")))/10))</f>
        <v/>
      </c>
      <c r="N167" t="str">
        <f>IF('Model output'!L166="","",'Model output'!L166)</f>
        <v>Papillary carcinoma, classical variant</v>
      </c>
      <c r="O167" t="str">
        <f>IF('Model output'!M166="","",'Model output'!M166)</f>
        <v>Not mentioned</v>
      </c>
      <c r="P167" t="str">
        <f>IF('Model output'!N166="","",'Model output'!N166)</f>
        <v>2.3cm</v>
      </c>
      <c r="Q167" t="str">
        <f t="shared" si="29"/>
        <v>2.3cm</v>
      </c>
      <c r="R167" cm="1">
        <f t="array" ref="R167">IF(Q167="","",IF(ISNUMBER(SEARCH("cm",Q167)),MAX(VALUE(SUBSTITUTE(_xlfn.FILTERXML("&lt;t&gt;&lt;s&gt;"&amp;SUBSTITUTE(Q167,",","&lt;/s&gt;&lt;s&gt;")&amp;"&lt;/s&gt;&lt;/t&gt;","//s"),"cm",""))),MAX(VALUE(SUBSTITUTE(_xlfn.FILTERXML("&lt;t&gt;&lt;s&gt;"&amp;SUBSTITUTE(Q167,",","&lt;/s&gt;&lt;s&gt;")&amp;"&lt;/s&gt;&lt;/t&gt;","//s"),"mm","")))/10))</f>
        <v>2.2999999999999998</v>
      </c>
      <c r="S167" t="str">
        <f>IF(OR('Model output'!P166="",ISNUMBER(SEARCH("Not identified", 'Model output'!P166)),ISNUMBER(SEARCH("Absent",'Model output'!P166)),AND(ISNUMBER(SEARCH("No",'Model output'!P166)),NOT(ISNUMBER(SEARCH("diagnostic",'Model output'!P166)))),ISNUMBER(SEARCH("Negative",'Model output'!P166))),"negative","positive")</f>
        <v>negative</v>
      </c>
      <c r="T167">
        <f>IF('Model output'!O166="","",'Model output'!O166)</f>
        <v>2</v>
      </c>
      <c r="U167" t="str">
        <f>IF('Model output'!Q166&lt;&gt;"",'Model output'!Q166,IF('Classification result'!S167="positive",IF(ISNUMBER(SEARCH("single",'Model output'!P166)),1,IF(OR(ISNUMBER(SEARCH("&lt;4",'Model output'!P166)),ISNUMBER(SEARCH("&lt; 4",'Model output'!P166)),ISNUMBER(SEARCH("less than 4",'Model output'!P166))),"&lt;4",IF(OR(ISNUMBER(SEARCH("&gt;4",'Model output'!P166)),ISNUMBER(SEARCH("&gt; 4",'Model output'!P166)),ISNUMBER(SEARCH("4 or more",'Model output'!P166))),"&gt;4",""))), ""))</f>
        <v/>
      </c>
      <c r="V167" t="str">
        <f>IF(S167="negative","",IF(OR(ISNUMBER(SEARCH("Focal",'Model output'!P166)),'Classification result'!U167&lt;4,ISNUMBER(SEARCH("Focal",'Classification result'!U167)),ISNUMBER(SEARCH("&lt;4",'Classification result'!U167)),ISNUMBER(SEARCH("&lt; 4",'Classification result'!U167))),"minimal", IF(OR(ISNUMBER(SEARCH("Extensive",'Model output'!P166)),ISNUMBER(SEARCH("Extensive",'Classification result'!U167)),ISNUMBER(SEARCH("&gt;4",'Classification result'!U167)),ISNUMBER(SEARCH("&gt; 4",'Classification result'!U167)),ISNUMBER(SEARCH("4 or more",'Classification result'!U167))),"extensive","")))</f>
        <v/>
      </c>
      <c r="W167" t="str">
        <f>IF(OR('Model output'!R166="",ISNUMBER(SEARCH("Not identified", 'Model output'!R166)),ISNUMBER(SEARCH("Absent",'Model output'!R166)),ISNUMBER(SEARCH("No",'Model output'!R166)),ISNUMBER(SEARCH("Negative",'Model output'!R166)),ISNUMBER(SEARCH("None seen",'Model output'!R166)),ISNUMBER(SEARCH("Free",'Model output'!R166)),ISNUMBER(SEARCH("Cannot be assessed",'Model output'!R166))),"negative","positive")</f>
        <v>negative</v>
      </c>
      <c r="X167" s="15" t="str">
        <f>IF('Model output'!S166="","",'Model output'!S166)</f>
        <v>Not identified</v>
      </c>
      <c r="Y167" t="str">
        <f>IF(OR('Model output'!S166="",ISNUMBER(SEARCH("Absent",'Model output'!S166)),ISNUMBER(SEARCH("Not identified",'Model output'!S166)),AND(ISNUMBER(SEARCH("No",'Model output'!S166)),NOT(ISNUMBER(SEARCH("carcinoma",'Model output'!S166)))),ISNUMBER(SEARCH("confined to the thyroid",'Model output'!S166)),ISNUMBER(SEARCH("negative",'Model output'!S166))),"negative",IF(Z167="positive","gETE", "positive"))</f>
        <v>negative</v>
      </c>
      <c r="Z167" t="str">
        <f>IF(OR('Model output'!S166="",ISNUMBER(SEARCH("Absent",'Model output'!S166)),ISNUMBER(SEARCH("Not identified",'Model output'!S166)),ISNUMBER(SEARCH("No",'Model output'!S166)),ISNUMBER(SEARCH("Minimal",'Model output'!S166)),ISNUMBER(SEARCH("negative",'Model output'!S166))),"negative",IF(OR(ISNUMBER(SEARCH("extensive",X167)),ISNUMBER(SEARCH("skeletal muscle",X167)),ISNUMBER(SEARCH("larynx",X167)),ISNUMBER(SEARCH("trachea",X167)),ISNUMBER(SEARCH("esophagus",X167)),ISNUMBER(SEARCH("recurrent laryngeal nerve",X167))),"positive","negative"))</f>
        <v>negative</v>
      </c>
      <c r="AA167" t="str">
        <f>IF('Model output'!T166="","",IF('Model output'!T166="Not mentioned", "No", "Yes"))</f>
        <v/>
      </c>
      <c r="AB167" t="str">
        <f>IF(AA167&lt;&gt;"Yes","",IF(OR('Model output'!U166="",ISNUMBER(SEARCH("Not identified",'Model output'!U166))),"",'Model output'!U166))</f>
        <v/>
      </c>
      <c r="AC167" s="1" t="str">
        <f>IF(OR('Model output'!V166="", 'Model output'!V166="No", AND(ISERROR(SEARCH("Positive",'Model output'!V166)), ISNUMBER(SEARCH("Negative",'Model output'!V166))), AND(ISNUMBER(SEARCH("Uninvolved",'Model output'!V166)),NOT(ISNUMBER(SEARCH("margins involved",'Model output'!V166)))), ISNUMBER(SEARCH("not involved",'Model output'!V166)), ISNUMBER(SEARCH("None",'Model output'!V166)), ISNUMBER(SEARCH("Free",'Model output'!V166)), ISNUMBER(SEARCH("1 mm",'Model output'!V166)), ISNUMBER(SEARCH("0.1 CM",'Model output'!V166)), ISNUMBER(SEARCH("less than 0.2 mm",'Model output'!V166)), ISNUMBER(SEARCH("less than 0.5 mm",'Model output'!V166)), ISNUMBER(SEARCH("less than 1.0 mm",'Model output'!V166)), ISNUMBER(SEARCH("noted very close",'Model output'!V166)), ISNUMBER(SEARCH("abut",'Model output'!V166)), ISNUMBER(SEARCH("not mentioned",'Model output'!V166)), ISNUMBER(SEARCH("Cannot be assessed",'Model output'!V166)), ISNUMBER(SEARCH("Lymphocyte invasion - present",'Model output'!V166)), ISNUMBER(SEARCH("capsule",'Model output'!V166))), "negative", "positive")</f>
        <v>negative</v>
      </c>
      <c r="AE167" s="28" t="str" cm="1">
        <f t="array" aca="1" ref="AE167" ca="1">IF(OR(AC167="positive",Z167="positive",AND(OR(ISNUMBER(SEARCH("Follicular carcinoma",N167)),ISNUMBER(SEARCH("Follicular thyroid carcinoma",N167))),V167="extensive"),AND(AND(ISNUMBER(J167),J167&gt;0),AND(ISNUMBER(M167),M167&gt;3)),OR(H167="positive",AH167=1)),"high",IF(OR(ISNUMBER(SEARCH("lateral",G167,1)),ISNUMBER(SEARCH("positive",Y167,1)),ISNUMBER(SEARCH("tall",O167,1)),ISNUMBER(SEARCH("hobnail",O167,1)),ISNUMBER(SEARCH("cribriform",O167,1)),ISNUMBER(SEARCH("diffuse",O167,1)),ISNUMBER(SEARCH("columnar",O167,1)),ISNUMBER(SEARCH("solid",O167,1)),ISNUMBER(SEARCH("tall",N167,1)),ISNUMBER(SEARCH("hobnail",N167,1)),ISNUMBER(SEARCH("cribriform",N167,1)),ISNUMBER(SEARCH("diffuse",N167,1)),ISNUMBER(SEARCH("columnar",N167,1)),ISNUMBER(SEARCH("solid",N167,1)),AND(ISNUMBER(SEARCH("papillary",N167,1)),S167="positive"),AND(AND(ISNUMBER(J167),J167&gt;=5),M167=""),AND(AND(ISNUMBER(J167),J167&gt;=5),AND(ISNUMBER(M167),M167&gt;=1)),AND(ISNUMBER(SERACH("papillary",N167)),OR(Y167="positive",Z167="positive"), ISNUMBER(SEARCH("BRAF",AB167)))),"intermediate","low"))</f>
        <v>intermediate</v>
      </c>
      <c r="AF167" s="29" t="str">
        <f t="shared" si="26"/>
        <v>2</v>
      </c>
      <c r="AG167" s="29" t="str">
        <f t="shared" si="27"/>
        <v>1b</v>
      </c>
      <c r="AH167" s="29" t="str">
        <f t="shared" si="30"/>
        <v>0</v>
      </c>
      <c r="AI167" s="35" t="str">
        <f t="shared" si="31"/>
        <v>I</v>
      </c>
      <c r="AJ167" s="32" t="s">
        <v>714</v>
      </c>
      <c r="AK167" s="34" t="s">
        <v>935</v>
      </c>
      <c r="AL167" s="34" t="s">
        <v>932</v>
      </c>
      <c r="AM167" s="34" t="s">
        <v>936</v>
      </c>
      <c r="AN167" s="34" t="s">
        <v>66</v>
      </c>
      <c r="AO167" s="32">
        <f t="shared" ca="1" si="32"/>
        <v>1</v>
      </c>
      <c r="AP167" s="34">
        <f t="shared" si="33"/>
        <v>1</v>
      </c>
      <c r="AQ167" s="34">
        <f t="shared" si="34"/>
        <v>1</v>
      </c>
      <c r="AR167" s="34">
        <f t="shared" si="35"/>
        <v>1</v>
      </c>
      <c r="AS167" s="35">
        <f t="shared" si="36"/>
        <v>1</v>
      </c>
    </row>
    <row r="168" spans="1:45">
      <c r="A168" t="str">
        <f>'Model output'!A167</f>
        <v>TCGA-EM-A2CL</v>
      </c>
      <c r="B168" s="26">
        <v>31</v>
      </c>
      <c r="C168" s="1" t="str">
        <f>IF(OR(ISNUMBER(SEARCH("0",'Model output'!D167)), ISNUMBER(SEARCH("1",'Model output'!D167)), ISNUMBER(SEARCH("1a",'Model output'!D167)), ISNUMBER(SEARCH("1b",'Model output'!D167)), ISNUMBER(SEARCH("2",'Model output'!D167)), ISNUMBER(SEARCH("3",'Model output'!D167)), ISNUMBER(SEARCH("4a",'Model output'!D167)), ISNUMBER(SEARCH("4b",'Model output'!D167))), IF(ISNUMBER(SEARCH("pT",'Model output'!D167)),IF(OR(ISNUMBER(SEARCH("a",'Model output'!D167)),ISNUMBER(SEARCH("b",'Model output'!D167))),MID(SUBSTITUTE('Model output'!D167," ",""),SEARCH("pT",'Model output'!D167)+2,2),MID(SUBSTITUTE('Model output'!D167," ",""),SEARCH("pT",'Model output'!D167)+2,1)),IF(ISNUMBER(SEARCH("T",'Model output'!D167)),IF(OR(ISNUMBER(SEARCH("a",'Model output'!D167)),ISNUMBER(SEARCH("b",'Model output'!D167))),MID(SUBSTITUTE('Model output'!D167," ",""),SEARCH("T",'Model output'!D167)+1,2),MID(SUBSTITUTE('Model output'!D167," ",""),SEARCH("T",'Model output'!D167)+1,1)),SUBSTITUTE('Model output'!D167," ",""))),"")</f>
        <v>2</v>
      </c>
      <c r="D168" s="1" t="str">
        <f>IF(ISNUMBER(SEARCH("lymph node",'Model output'!E167)),"1", IF(AND('Model output'!E167&lt;&gt;"",ISNUMBER('Model output'!E167),'Model output'!E167&gt;0),"1",IF(OR(ISNUMBER(SEARCH("0",'Model output'!E167)), ISNUMBER(SEARCH("1",'Model output'!E167)), ISNUMBER(SEARCH("1a",'Model output'!E167)), ISNUMBER(SEARCH("1b",'Model output'!E167)), ISNUMBER(SEARCH("X",'Model output'!E167))), IF(ISNUMBER(SEARCH("pN",'Model output'!E167)),IF(OR(ISNUMBER(SEARCH("a",'Model output'!E167)),ISNUMBER(SEARCH("b",'Model output'!E167))),MID(SUBSTITUTE('Model output'!E167," ",""),SEARCH("pN",'Model output'!E167)+2,2),MID(SUBSTITUTE('Model output'!E167," ",""),SEARCH("pN",'Model output'!E167)+2,1)),IF(ISNUMBER(SEARCH("N",'Model output'!E167)),IF(OR(ISNUMBER(SEARCH("a",'Model output'!E167)),ISNUMBER(SEARCH("b",'Model output'!E167))),MID(SUBSTITUTE('Model output'!E167," ",""),SEARCH("N",'Model output'!E167)+1,2),MID(SUBSTITUTE('Model output'!E167," ",""),SEARCH("N",'Model output'!E167)+1,1)),SUBSTITUTE('Model output'!E167," ",""))),"")))</f>
        <v>X</v>
      </c>
      <c r="E168" s="1" t="str">
        <f>IF(OR(ISNUMBER(SEARCH("Not applicable",'Model output'!F167)), ISNUMBER(SEARCH("N/A",'Model output'!F167))),"0",IF(OR(ISNUMBER(SEARCH("0",'Model output'!F167)), ISNUMBER(SEARCH("1",'Model output'!F167)), ISNUMBER(SEARCH("X",'Model output'!F167))), IF(ISNUMBER(SEARCH("pM",'Model output'!F167)),MID(SUBSTITUTE('Model output'!F167," ",""),SEARCH("pM",'Model output'!F167)+2,1),IF(ISNUMBER(SEARCH("M",'Model output'!F167)),MID(SUBSTITUTE('Model output'!F167," ",""),SEARCH("M",'Model output'!F167)+1,1),SUBSTITUTE('Model output'!F167," ",""))),""))</f>
        <v>0</v>
      </c>
      <c r="F168" t="str">
        <f t="shared" si="28"/>
        <v>negative</v>
      </c>
      <c r="G168" t="str">
        <f>IF(OR('Model output'!G167="",AND(ISNUMBER('Model output'!J167),'Model output'!J167&lt;1)),"",IF(OR(ISNUMBER(SEARCH("lateral",'Model output'!G167)),ISNUMBER(SEARCH("cervical",'Model output'!G167)),ISNUMBER(SEARCH("jugular",'Model output'!G167)),ISNUMBER(SEARCH("left neck",'Model output'!G167)),ISNUMBER(SEARCH("left anterior neck",'Model output'!G167)),ISNUMBER(SEARCH("left posterior neck",'Model output'!G167)),ISNUMBER(SEARCH("right neck",'Model output'!G167)),ISNUMBER(SEARCH("right anterior neck",'Model output'!G167)),ISNUMBER(SEARCH("right posterior neck",'Model output'!G167)),AND(ISNUMBER(SEARCH("level",'Model output'!G167)),OR(,ISNUMBER(SEARCH("II",'Model output'!G167)),ISNUMBER(SEARCH("two",'Model output'!G167)),AND(ISNUMBER(SEARCH("2",'Model output'!G167)),NOT(ISNUMBER(SEARCH("1 of 2",'Model output'!G167)))),ISNUMBER(SEARCH("III",'Model output'!G167)),AND(ISNUMBER(SEARCH("three",'Model output'!G167)),NOT(ISNUMBER(SEARCH("#3 (three)",'Model output'!G167)))),AND(ISNUMBER(SEARCH("3",'Model output'!G167)),NOT(ISNUMBER(SEARCH("#3 (three)",'Model output'!G167)))),ISNUMBER(SEARCH("IV",'Model output'!G167)),ISNUMBER(SEARCH("four",'Model output'!G167)),ISNUMBER(SEARCH("4",'Model output'!G167)),ISNUMBER(SEARCH("V ",'Model output'!G167)),ISNUMBER(SEARCH("five",'Model output'!G167)),ISNUMBER(SEARCH("5",'Model output'!G167))))), "lateral", "central"))</f>
        <v/>
      </c>
      <c r="H168" t="str">
        <f>IF('Model output'!H167="","negative",IF(OR(ISNUMBER(SEARCH("lymph node",'Model output'!H167)),ISNUMBER(SEARCH("gland",'Model output'!H167)),ISNUMBER(SEARCH("lobe",'Model output'!H167)),ISNUMBER(SEARCH("isthmus",'Model output'!H167)),ISNUMBER(SEARCH("mediastinum",'Model output'!H167)),ISNUMBER(SEARCH("Not mentioned",'Model output'!H167)), ISNUMBER(SEARCH("Not applicable",'Model output'!H167)), ISNUMBER(SEARCH("paratracheal",'Model output'!H167)),ISNUMBER(SEARCH("fibroadipose tissue",'Model output'!H167)),ISNUMBER(SEARCH("thyroid node",'Model output'!H167)),ISNUMBER(SEARCH("skeletal muscle",'Model output'!H167)),ISNUMBER(SEARCH("right",'Model output'!H167)),ISNUMBER(SEARCH("left",'Model output'!H167)),ISNUMBER(SEARCH("Not specified",'Model output'!H167)),ISNUMBER(SEARCH("N/A",'Model output'!H167))),"negative","positive"))</f>
        <v>negative</v>
      </c>
      <c r="I168">
        <f>IF(OR('Model output'!I167="",'Model output'!I167="Not answered",'Model output'!I167="Not mentioned"),"",IF(ISNUMBER('Model output'!I167),'Model output'!I167,1))</f>
        <v>0</v>
      </c>
      <c r="J168">
        <f>IF(OR('Model output'!J167="",'Model output'!J167="Not answered",'Model output'!J167="Not mentioned"),"",IF(AND(ISNUMBER('Model output'!J167),'Model output'!J167&lt;=I168),'Model output'!J167,IF(AND(ISNUMBER('Model output'!J167), 'Model output'!J167&gt;=DATE(2024,1,1)), MIN(DAY('Model output'!J167), MONTH('Model output'!J167), YEAR('Model output'!J167)), IF(ISNUMBER(SEARCH("0/",'Model output'!J167)),0,IF(ISNUMBER(SEARCH("/",'Model output'!J167)), VALUE(LEFT('Model output'!J167, SEARCH("/",'Model output'!J167)-1)),1)))))</f>
        <v>0</v>
      </c>
      <c r="K168" t="str" cm="1">
        <f t="array" ref="K168">IF(COUNT(FIND({0,1,2,3,4,5,6,7,8,9},'Model output'!K167))&gt;0,'Model output'!K167,"")</f>
        <v/>
      </c>
      <c r="L168" s="8" t="str">
        <f t="shared" si="25"/>
        <v/>
      </c>
      <c r="M168" t="str" cm="1">
        <f t="array" ref="M168">IF(L168="","",IF(ISNUMBER(SEARCH("cm",L168)),MAX(VALUE(SUBSTITUTE(_xlfn.FILTERXML("&lt;t&gt;&lt;s&gt;"&amp;SUBSTITUTE(L168,",","&lt;/s&gt;&lt;s&gt;")&amp;"&lt;/s&gt;&lt;/t&gt;","//s"),"cm",""))),MAX(VALUE(SUBSTITUTE(_xlfn.FILTERXML("&lt;t&gt;&lt;s&gt;"&amp;SUBSTITUTE(L168,",","&lt;/s&gt;&lt;s&gt;")&amp;"&lt;/s&gt;&lt;/t&gt;","//s"),"mm","")))/10))</f>
        <v/>
      </c>
      <c r="N168" t="str">
        <f>IF('Model output'!L167="","",'Model output'!L167)</f>
        <v>Papillary</v>
      </c>
      <c r="O168" t="str">
        <f>IF('Model output'!M167="","",'Model output'!M167)</f>
        <v>Follicular variant</v>
      </c>
      <c r="P168" t="str">
        <f>IF('Model output'!N167="","",'Model output'!N167)</f>
        <v>2.5cm</v>
      </c>
      <c r="Q168" t="str">
        <f t="shared" si="29"/>
        <v>2.5cm</v>
      </c>
      <c r="R168" cm="1">
        <f t="array" ref="R168">IF(Q168="","",IF(ISNUMBER(SEARCH("cm",Q168)),MAX(VALUE(SUBSTITUTE(_xlfn.FILTERXML("&lt;t&gt;&lt;s&gt;"&amp;SUBSTITUTE(Q168,",","&lt;/s&gt;&lt;s&gt;")&amp;"&lt;/s&gt;&lt;/t&gt;","//s"),"cm",""))),MAX(VALUE(SUBSTITUTE(_xlfn.FILTERXML("&lt;t&gt;&lt;s&gt;"&amp;SUBSTITUTE(Q168,",","&lt;/s&gt;&lt;s&gt;")&amp;"&lt;/s&gt;&lt;/t&gt;","//s"),"mm","")))/10))</f>
        <v>2.5</v>
      </c>
      <c r="S168" t="str">
        <f>IF(OR('Model output'!P167="",ISNUMBER(SEARCH("Not identified", 'Model output'!P167)),ISNUMBER(SEARCH("Absent",'Model output'!P167)),AND(ISNUMBER(SEARCH("No",'Model output'!P167)),NOT(ISNUMBER(SEARCH("diagnostic",'Model output'!P167)))),ISNUMBER(SEARCH("Negative",'Model output'!P167))),"negative","positive")</f>
        <v>negative</v>
      </c>
      <c r="T168">
        <f>IF('Model output'!O167="","",'Model output'!O167)</f>
        <v>2</v>
      </c>
      <c r="U168" t="str">
        <f>IF('Model output'!Q167&lt;&gt;"",'Model output'!Q167,IF('Classification result'!S168="positive",IF(ISNUMBER(SEARCH("single",'Model output'!P167)),1,IF(OR(ISNUMBER(SEARCH("&lt;4",'Model output'!P167)),ISNUMBER(SEARCH("&lt; 4",'Model output'!P167)),ISNUMBER(SEARCH("less than 4",'Model output'!P167))),"&lt;4",IF(OR(ISNUMBER(SEARCH("&gt;4",'Model output'!P167)),ISNUMBER(SEARCH("&gt; 4",'Model output'!P167)),ISNUMBER(SEARCH("4 or more",'Model output'!P167))),"&gt;4",""))), ""))</f>
        <v/>
      </c>
      <c r="V168" t="str">
        <f>IF(S168="negative","",IF(OR(ISNUMBER(SEARCH("Focal",'Model output'!P167)),'Classification result'!U168&lt;4,ISNUMBER(SEARCH("Focal",'Classification result'!U168)),ISNUMBER(SEARCH("&lt;4",'Classification result'!U168)),ISNUMBER(SEARCH("&lt; 4",'Classification result'!U168))),"minimal", IF(OR(ISNUMBER(SEARCH("Extensive",'Model output'!P167)),ISNUMBER(SEARCH("Extensive",'Classification result'!U168)),ISNUMBER(SEARCH("&gt;4",'Classification result'!U168)),ISNUMBER(SEARCH("&gt; 4",'Classification result'!U168)),ISNUMBER(SEARCH("4 or more",'Classification result'!U168))),"extensive","")))</f>
        <v/>
      </c>
      <c r="W168" t="str">
        <f>IF(OR('Model output'!R167="",ISNUMBER(SEARCH("Not identified", 'Model output'!R167)),ISNUMBER(SEARCH("Absent",'Model output'!R167)),ISNUMBER(SEARCH("No",'Model output'!R167)),ISNUMBER(SEARCH("Negative",'Model output'!R167)),ISNUMBER(SEARCH("None seen",'Model output'!R167)),ISNUMBER(SEARCH("Free",'Model output'!R167)),ISNUMBER(SEARCH("Cannot be assessed",'Model output'!R167))),"negative","positive")</f>
        <v>negative</v>
      </c>
      <c r="X168" s="15" t="str">
        <f>IF('Model output'!S167="","",'Model output'!S167)</f>
        <v>Not identified</v>
      </c>
      <c r="Y168" t="str">
        <f>IF(OR('Model output'!S167="",ISNUMBER(SEARCH("Absent",'Model output'!S167)),ISNUMBER(SEARCH("Not identified",'Model output'!S167)),AND(ISNUMBER(SEARCH("No",'Model output'!S167)),NOT(ISNUMBER(SEARCH("carcinoma",'Model output'!S167)))),ISNUMBER(SEARCH("confined to the thyroid",'Model output'!S167)),ISNUMBER(SEARCH("negative",'Model output'!S167))),"negative",IF(Z168="positive","gETE", "positive"))</f>
        <v>negative</v>
      </c>
      <c r="Z168" t="str">
        <f>IF(OR('Model output'!S167="",ISNUMBER(SEARCH("Absent",'Model output'!S167)),ISNUMBER(SEARCH("Not identified",'Model output'!S167)),ISNUMBER(SEARCH("No",'Model output'!S167)),ISNUMBER(SEARCH("Minimal",'Model output'!S167)),ISNUMBER(SEARCH("negative",'Model output'!S167))),"negative",IF(OR(ISNUMBER(SEARCH("extensive",X168)),ISNUMBER(SEARCH("skeletal muscle",X168)),ISNUMBER(SEARCH("larynx",X168)),ISNUMBER(SEARCH("trachea",X168)),ISNUMBER(SEARCH("esophagus",X168)),ISNUMBER(SEARCH("recurrent laryngeal nerve",X168))),"positive","negative"))</f>
        <v>negative</v>
      </c>
      <c r="AA168" t="str">
        <f>IF('Model output'!T167="","",IF('Model output'!T167="Not mentioned", "No", "Yes"))</f>
        <v/>
      </c>
      <c r="AB168" t="str">
        <f>IF(AA168&lt;&gt;"Yes","",IF(OR('Model output'!U167="",ISNUMBER(SEARCH("Not identified",'Model output'!U167))),"",'Model output'!U167))</f>
        <v/>
      </c>
      <c r="AC168" s="1" t="str">
        <f>IF(OR('Model output'!V167="", 'Model output'!V167="No", AND(ISERROR(SEARCH("Positive",'Model output'!V167)), ISNUMBER(SEARCH("Negative",'Model output'!V167))), AND(ISNUMBER(SEARCH("Uninvolved",'Model output'!V167)),NOT(ISNUMBER(SEARCH("margins involved",'Model output'!V167)))), ISNUMBER(SEARCH("not involved",'Model output'!V167)), ISNUMBER(SEARCH("None",'Model output'!V167)), ISNUMBER(SEARCH("Free",'Model output'!V167)), ISNUMBER(SEARCH("1 mm",'Model output'!V167)), ISNUMBER(SEARCH("0.1 CM",'Model output'!V167)), ISNUMBER(SEARCH("less than 0.2 mm",'Model output'!V167)), ISNUMBER(SEARCH("less than 0.5 mm",'Model output'!V167)), ISNUMBER(SEARCH("less than 1.0 mm",'Model output'!V167)), ISNUMBER(SEARCH("noted very close",'Model output'!V167)), ISNUMBER(SEARCH("abut",'Model output'!V167)), ISNUMBER(SEARCH("not mentioned",'Model output'!V167)), ISNUMBER(SEARCH("Cannot be assessed",'Model output'!V167)), ISNUMBER(SEARCH("Lymphocyte invasion - present",'Model output'!V167)), ISNUMBER(SEARCH("capsule",'Model output'!V167))), "negative", "positive")</f>
        <v>negative</v>
      </c>
      <c r="AE168" s="28" t="str" cm="1">
        <f t="array" aca="1" ref="AE168" ca="1">IF(OR(AC168="positive",Z168="positive",AND(OR(ISNUMBER(SEARCH("Follicular carcinoma",N168)),ISNUMBER(SEARCH("Follicular thyroid carcinoma",N168))),V168="extensive"),AND(AND(ISNUMBER(J168),J168&gt;0),AND(ISNUMBER(M168),M168&gt;3)),OR(H168="positive",AH168=1)),"high",IF(OR(ISNUMBER(SEARCH("lateral",G168,1)),ISNUMBER(SEARCH("positive",Y168,1)),ISNUMBER(SEARCH("tall",O168,1)),ISNUMBER(SEARCH("hobnail",O168,1)),ISNUMBER(SEARCH("cribriform",O168,1)),ISNUMBER(SEARCH("diffuse",O168,1)),ISNUMBER(SEARCH("columnar",O168,1)),ISNUMBER(SEARCH("solid",O168,1)),ISNUMBER(SEARCH("tall",N168,1)),ISNUMBER(SEARCH("hobnail",N168,1)),ISNUMBER(SEARCH("cribriform",N168,1)),ISNUMBER(SEARCH("diffuse",N168,1)),ISNUMBER(SEARCH("columnar",N168,1)),ISNUMBER(SEARCH("solid",N168,1)),AND(ISNUMBER(SEARCH("papillary",N168,1)),S168="positive"),AND(AND(ISNUMBER(J168),J168&gt;=5),M168=""),AND(AND(ISNUMBER(J168),J168&gt;=5),AND(ISNUMBER(M168),M168&gt;=1)),AND(ISNUMBER(SERACH("papillary",N168)),OR(Y168="positive",Z168="positive"), ISNUMBER(SEARCH("BRAF",AB168)))),"intermediate","low"))</f>
        <v>low</v>
      </c>
      <c r="AF168" s="29" t="str">
        <f t="shared" si="26"/>
        <v>2</v>
      </c>
      <c r="AG168" s="29" t="str">
        <f t="shared" si="27"/>
        <v>0</v>
      </c>
      <c r="AH168" s="29" t="str">
        <f t="shared" si="30"/>
        <v>0</v>
      </c>
      <c r="AI168" s="35" t="str">
        <f t="shared" si="31"/>
        <v>I</v>
      </c>
      <c r="AJ168" s="32" t="s">
        <v>713</v>
      </c>
      <c r="AK168" s="34" t="s">
        <v>935</v>
      </c>
      <c r="AL168" s="34" t="s">
        <v>936</v>
      </c>
      <c r="AM168" s="34" t="s">
        <v>936</v>
      </c>
      <c r="AN168" s="34" t="s">
        <v>66</v>
      </c>
      <c r="AO168" s="32">
        <f t="shared" ca="1" si="32"/>
        <v>1</v>
      </c>
      <c r="AP168" s="34">
        <f t="shared" si="33"/>
        <v>1</v>
      </c>
      <c r="AQ168" s="34">
        <f t="shared" si="34"/>
        <v>1</v>
      </c>
      <c r="AR168" s="34">
        <f t="shared" si="35"/>
        <v>1</v>
      </c>
      <c r="AS168" s="35">
        <f t="shared" si="36"/>
        <v>1</v>
      </c>
    </row>
    <row r="169" spans="1:45">
      <c r="A169" t="str">
        <f>'Model output'!A168</f>
        <v>TCGA-EM-A2CM</v>
      </c>
      <c r="B169" s="26">
        <v>62</v>
      </c>
      <c r="C169" s="1" t="str">
        <f>IF(OR(ISNUMBER(SEARCH("0",'Model output'!D168)), ISNUMBER(SEARCH("1",'Model output'!D168)), ISNUMBER(SEARCH("1a",'Model output'!D168)), ISNUMBER(SEARCH("1b",'Model output'!D168)), ISNUMBER(SEARCH("2",'Model output'!D168)), ISNUMBER(SEARCH("3",'Model output'!D168)), ISNUMBER(SEARCH("4a",'Model output'!D168)), ISNUMBER(SEARCH("4b",'Model output'!D168))), IF(ISNUMBER(SEARCH("pT",'Model output'!D168)),IF(OR(ISNUMBER(SEARCH("a",'Model output'!D168)),ISNUMBER(SEARCH("b",'Model output'!D168))),MID(SUBSTITUTE('Model output'!D168," ",""),SEARCH("pT",'Model output'!D168)+2,2),MID(SUBSTITUTE('Model output'!D168," ",""),SEARCH("pT",'Model output'!D168)+2,1)),IF(ISNUMBER(SEARCH("T",'Model output'!D168)),IF(OR(ISNUMBER(SEARCH("a",'Model output'!D168)),ISNUMBER(SEARCH("b",'Model output'!D168))),MID(SUBSTITUTE('Model output'!D168," ",""),SEARCH("T",'Model output'!D168)+1,2),MID(SUBSTITUTE('Model output'!D168," ",""),SEARCH("T",'Model output'!D168)+1,1)),SUBSTITUTE('Model output'!D168," ",""))),"")</f>
        <v>3</v>
      </c>
      <c r="D169" s="1" t="str">
        <f>IF(ISNUMBER(SEARCH("lymph node",'Model output'!E168)),"1", IF(AND('Model output'!E168&lt;&gt;"",ISNUMBER('Model output'!E168),'Model output'!E168&gt;0),"1",IF(OR(ISNUMBER(SEARCH("0",'Model output'!E168)), ISNUMBER(SEARCH("1",'Model output'!E168)), ISNUMBER(SEARCH("1a",'Model output'!E168)), ISNUMBER(SEARCH("1b",'Model output'!E168)), ISNUMBER(SEARCH("X",'Model output'!E168))), IF(ISNUMBER(SEARCH("pN",'Model output'!E168)),IF(OR(ISNUMBER(SEARCH("a",'Model output'!E168)),ISNUMBER(SEARCH("b",'Model output'!E168))),MID(SUBSTITUTE('Model output'!E168," ",""),SEARCH("pN",'Model output'!E168)+2,2),MID(SUBSTITUTE('Model output'!E168," ",""),SEARCH("pN",'Model output'!E168)+2,1)),IF(ISNUMBER(SEARCH("N",'Model output'!E168)),IF(OR(ISNUMBER(SEARCH("a",'Model output'!E168)),ISNUMBER(SEARCH("b",'Model output'!E168))),MID(SUBSTITUTE('Model output'!E168," ",""),SEARCH("N",'Model output'!E168)+1,2),MID(SUBSTITUTE('Model output'!E168," ",""),SEARCH("N",'Model output'!E168)+1,1)),SUBSTITUTE('Model output'!E168," ",""))),"")))</f>
        <v>0</v>
      </c>
      <c r="E169" s="1" t="str">
        <f>IF(OR(ISNUMBER(SEARCH("Not applicable",'Model output'!F168)), ISNUMBER(SEARCH("N/A",'Model output'!F168))),"0",IF(OR(ISNUMBER(SEARCH("0",'Model output'!F168)), ISNUMBER(SEARCH("1",'Model output'!F168)), ISNUMBER(SEARCH("X",'Model output'!F168))), IF(ISNUMBER(SEARCH("pM",'Model output'!F168)),MID(SUBSTITUTE('Model output'!F168," ",""),SEARCH("pM",'Model output'!F168)+2,1),IF(ISNUMBER(SEARCH("M",'Model output'!F168)),MID(SUBSTITUTE('Model output'!F168," ",""),SEARCH("M",'Model output'!F168)+1,1),SUBSTITUTE('Model output'!F168," ",""))),""))</f>
        <v>0</v>
      </c>
      <c r="F169" t="str">
        <f t="shared" si="28"/>
        <v>negative</v>
      </c>
      <c r="G169" t="str">
        <f>IF(OR('Model output'!G168="",AND(ISNUMBER('Model output'!J168),'Model output'!J168&lt;1)),"",IF(OR(ISNUMBER(SEARCH("lateral",'Model output'!G168)),ISNUMBER(SEARCH("cervical",'Model output'!G168)),ISNUMBER(SEARCH("jugular",'Model output'!G168)),ISNUMBER(SEARCH("left neck",'Model output'!G168)),ISNUMBER(SEARCH("left anterior neck",'Model output'!G168)),ISNUMBER(SEARCH("left posterior neck",'Model output'!G168)),ISNUMBER(SEARCH("right neck",'Model output'!G168)),ISNUMBER(SEARCH("right anterior neck",'Model output'!G168)),ISNUMBER(SEARCH("right posterior neck",'Model output'!G168)),AND(ISNUMBER(SEARCH("level",'Model output'!G168)),OR(,ISNUMBER(SEARCH("II",'Model output'!G168)),ISNUMBER(SEARCH("two",'Model output'!G168)),AND(ISNUMBER(SEARCH("2",'Model output'!G168)),NOT(ISNUMBER(SEARCH("1 of 2",'Model output'!G168)))),ISNUMBER(SEARCH("III",'Model output'!G168)),AND(ISNUMBER(SEARCH("three",'Model output'!G168)),NOT(ISNUMBER(SEARCH("#3 (three)",'Model output'!G168)))),AND(ISNUMBER(SEARCH("3",'Model output'!G168)),NOT(ISNUMBER(SEARCH("#3 (three)",'Model output'!G168)))),ISNUMBER(SEARCH("IV",'Model output'!G168)),ISNUMBER(SEARCH("four",'Model output'!G168)),ISNUMBER(SEARCH("4",'Model output'!G168)),ISNUMBER(SEARCH("V ",'Model output'!G168)),ISNUMBER(SEARCH("five",'Model output'!G168)),ISNUMBER(SEARCH("5",'Model output'!G168))))), "lateral", "central"))</f>
        <v/>
      </c>
      <c r="H169" t="str">
        <f>IF('Model output'!H168="","negative",IF(OR(ISNUMBER(SEARCH("lymph node",'Model output'!H168)),ISNUMBER(SEARCH("gland",'Model output'!H168)),ISNUMBER(SEARCH("lobe",'Model output'!H168)),ISNUMBER(SEARCH("isthmus",'Model output'!H168)),ISNUMBER(SEARCH("mediastinum",'Model output'!H168)),ISNUMBER(SEARCH("Not mentioned",'Model output'!H168)), ISNUMBER(SEARCH("Not applicable",'Model output'!H168)), ISNUMBER(SEARCH("paratracheal",'Model output'!H168)),ISNUMBER(SEARCH("fibroadipose tissue",'Model output'!H168)),ISNUMBER(SEARCH("thyroid node",'Model output'!H168)),ISNUMBER(SEARCH("skeletal muscle",'Model output'!H168)),ISNUMBER(SEARCH("right",'Model output'!H168)),ISNUMBER(SEARCH("left",'Model output'!H168)),ISNUMBER(SEARCH("Not specified",'Model output'!H168)),ISNUMBER(SEARCH("N/A",'Model output'!H168))),"negative","positive"))</f>
        <v>negative</v>
      </c>
      <c r="I169">
        <f>IF(OR('Model output'!I168="",'Model output'!I168="Not answered",'Model output'!I168="Not mentioned"),"",IF(ISNUMBER('Model output'!I168),'Model output'!I168,1))</f>
        <v>3</v>
      </c>
      <c r="J169">
        <f>IF(OR('Model output'!J168="",'Model output'!J168="Not answered",'Model output'!J168="Not mentioned"),"",IF(AND(ISNUMBER('Model output'!J168),'Model output'!J168&lt;=I169),'Model output'!J168,IF(AND(ISNUMBER('Model output'!J168), 'Model output'!J168&gt;=DATE(2024,1,1)), MIN(DAY('Model output'!J168), MONTH('Model output'!J168), YEAR('Model output'!J168)), IF(ISNUMBER(SEARCH("0/",'Model output'!J168)),0,IF(ISNUMBER(SEARCH("/",'Model output'!J168)), VALUE(LEFT('Model output'!J168, SEARCH("/",'Model output'!J168)-1)),1)))))</f>
        <v>0</v>
      </c>
      <c r="K169" t="str" cm="1">
        <f t="array" ref="K169">IF(COUNT(FIND({0,1,2,3,4,5,6,7,8,9},'Model output'!K168))&gt;0,'Model output'!K168,"")</f>
        <v/>
      </c>
      <c r="L169" s="8" t="str">
        <f t="shared" si="25"/>
        <v/>
      </c>
      <c r="M169" t="str" cm="1">
        <f t="array" ref="M169">IF(L169="","",IF(ISNUMBER(SEARCH("cm",L169)),MAX(VALUE(SUBSTITUTE(_xlfn.FILTERXML("&lt;t&gt;&lt;s&gt;"&amp;SUBSTITUTE(L169,",","&lt;/s&gt;&lt;s&gt;")&amp;"&lt;/s&gt;&lt;/t&gt;","//s"),"cm",""))),MAX(VALUE(SUBSTITUTE(_xlfn.FILTERXML("&lt;t&gt;&lt;s&gt;"&amp;SUBSTITUTE(L169,",","&lt;/s&gt;&lt;s&gt;")&amp;"&lt;/s&gt;&lt;/t&gt;","//s"),"mm","")))/10))</f>
        <v/>
      </c>
      <c r="N169" t="str">
        <f>IF('Model output'!L168="","",'Model output'!L168)</f>
        <v>Poorly differentiated thyroid carcinomas, including insular carcinoma</v>
      </c>
      <c r="O169" t="str">
        <f>IF('Model output'!M168="","",'Model output'!M168)</f>
        <v/>
      </c>
      <c r="P169" t="str">
        <f>IF('Model output'!N168="","",'Model output'!N168)</f>
        <v>9.6cm</v>
      </c>
      <c r="Q169" t="str">
        <f t="shared" si="29"/>
        <v>9.6cm</v>
      </c>
      <c r="R169" cm="1">
        <f t="array" ref="R169">IF(Q169="","",IF(ISNUMBER(SEARCH("cm",Q169)),MAX(VALUE(SUBSTITUTE(_xlfn.FILTERXML("&lt;t&gt;&lt;s&gt;"&amp;SUBSTITUTE(Q169,",","&lt;/s&gt;&lt;s&gt;")&amp;"&lt;/s&gt;&lt;/t&gt;","//s"),"cm",""))),MAX(VALUE(SUBSTITUTE(_xlfn.FILTERXML("&lt;t&gt;&lt;s&gt;"&amp;SUBSTITUTE(Q169,",","&lt;/s&gt;&lt;s&gt;")&amp;"&lt;/s&gt;&lt;/t&gt;","//s"),"mm","")))/10))</f>
        <v>9.6</v>
      </c>
      <c r="S169" t="str">
        <f>IF(OR('Model output'!P168="",ISNUMBER(SEARCH("Not identified", 'Model output'!P168)),ISNUMBER(SEARCH("Absent",'Model output'!P168)),AND(ISNUMBER(SEARCH("No",'Model output'!P168)),NOT(ISNUMBER(SEARCH("diagnostic",'Model output'!P168)))),ISNUMBER(SEARCH("Negative",'Model output'!P168))),"negative","positive")</f>
        <v>positive</v>
      </c>
      <c r="T169">
        <f>IF('Model output'!O168="","",'Model output'!O168)</f>
        <v>1</v>
      </c>
      <c r="U169" t="str">
        <f>IF('Model output'!Q168&lt;&gt;"",'Model output'!Q168,IF('Classification result'!S169="positive",IF(ISNUMBER(SEARCH("single",'Model output'!P168)),1,IF(OR(ISNUMBER(SEARCH("&lt;4",'Model output'!P168)),ISNUMBER(SEARCH("&lt; 4",'Model output'!P168)),ISNUMBER(SEARCH("less than 4",'Model output'!P168))),"&lt;4",IF(OR(ISNUMBER(SEARCH("&gt;4",'Model output'!P168)),ISNUMBER(SEARCH("&gt; 4",'Model output'!P168)),ISNUMBER(SEARCH("4 or more",'Model output'!P168))),"&gt;4",""))), ""))</f>
        <v>less than 4</v>
      </c>
      <c r="V169" t="str">
        <f>IF(S169="negative","",IF(OR(ISNUMBER(SEARCH("Focal",'Model output'!P168)),'Classification result'!U169&lt;4,ISNUMBER(SEARCH("Focal",'Classification result'!U169)),ISNUMBER(SEARCH("&lt;4",'Classification result'!U169)),ISNUMBER(SEARCH("&lt; 4",'Classification result'!U169))),"minimal", IF(OR(ISNUMBER(SEARCH("Extensive",'Model output'!P168)),ISNUMBER(SEARCH("Extensive",'Classification result'!U169)),ISNUMBER(SEARCH("&gt;4",'Classification result'!U169)),ISNUMBER(SEARCH("&gt; 4",'Classification result'!U169)),ISNUMBER(SEARCH("4 or more",'Classification result'!U169))),"extensive","")))</f>
        <v>minimal</v>
      </c>
      <c r="W169" t="str">
        <f>IF(OR('Model output'!R168="",ISNUMBER(SEARCH("Not identified", 'Model output'!R168)),ISNUMBER(SEARCH("Absent",'Model output'!R168)),ISNUMBER(SEARCH("No",'Model output'!R168)),ISNUMBER(SEARCH("Negative",'Model output'!R168)),ISNUMBER(SEARCH("None seen",'Model output'!R168)),ISNUMBER(SEARCH("Free",'Model output'!R168)),ISNUMBER(SEARCH("Cannot be assessed",'Model output'!R168))),"negative","positive")</f>
        <v>positive</v>
      </c>
      <c r="X169" s="15" t="str">
        <f>IF('Model output'!S168="","",'Model output'!S168)</f>
        <v>Not identified</v>
      </c>
      <c r="Y169" t="str">
        <f>IF(OR('Model output'!S168="",ISNUMBER(SEARCH("Absent",'Model output'!S168)),ISNUMBER(SEARCH("Not identified",'Model output'!S168)),AND(ISNUMBER(SEARCH("No",'Model output'!S168)),NOT(ISNUMBER(SEARCH("carcinoma",'Model output'!S168)))),ISNUMBER(SEARCH("confined to the thyroid",'Model output'!S168)),ISNUMBER(SEARCH("negative",'Model output'!S168))),"negative",IF(Z169="positive","gETE", "positive"))</f>
        <v>negative</v>
      </c>
      <c r="Z169" t="str">
        <f>IF(OR('Model output'!S168="",ISNUMBER(SEARCH("Absent",'Model output'!S168)),ISNUMBER(SEARCH("Not identified",'Model output'!S168)),ISNUMBER(SEARCH("No",'Model output'!S168)),ISNUMBER(SEARCH("Minimal",'Model output'!S168)),ISNUMBER(SEARCH("negative",'Model output'!S168))),"negative",IF(OR(ISNUMBER(SEARCH("extensive",X169)),ISNUMBER(SEARCH("skeletal muscle",X169)),ISNUMBER(SEARCH("larynx",X169)),ISNUMBER(SEARCH("trachea",X169)),ISNUMBER(SEARCH("esophagus",X169)),ISNUMBER(SEARCH("recurrent laryngeal nerve",X169))),"positive","negative"))</f>
        <v>negative</v>
      </c>
      <c r="AA169" t="str">
        <f>IF('Model output'!T168="","",IF('Model output'!T168="Not mentioned", "No", "Yes"))</f>
        <v/>
      </c>
      <c r="AB169" t="str">
        <f>IF(AA169&lt;&gt;"Yes","",IF(OR('Model output'!U168="",ISNUMBER(SEARCH("Not identified",'Model output'!U168))),"",'Model output'!U168))</f>
        <v/>
      </c>
      <c r="AC169" s="1" t="str">
        <f>IF(OR('Model output'!V168="", 'Model output'!V168="No", AND(ISERROR(SEARCH("Positive",'Model output'!V168)), ISNUMBER(SEARCH("Negative",'Model output'!V168))), AND(ISNUMBER(SEARCH("Uninvolved",'Model output'!V168)),NOT(ISNUMBER(SEARCH("margins involved",'Model output'!V168)))), ISNUMBER(SEARCH("not involved",'Model output'!V168)), ISNUMBER(SEARCH("None",'Model output'!V168)), ISNUMBER(SEARCH("Free",'Model output'!V168)), ISNUMBER(SEARCH("1 mm",'Model output'!V168)), ISNUMBER(SEARCH("0.1 CM",'Model output'!V168)), ISNUMBER(SEARCH("less than 0.2 mm",'Model output'!V168)), ISNUMBER(SEARCH("less than 0.5 mm",'Model output'!V168)), ISNUMBER(SEARCH("less than 1.0 mm",'Model output'!V168)), ISNUMBER(SEARCH("noted very close",'Model output'!V168)), ISNUMBER(SEARCH("abut",'Model output'!V168)), ISNUMBER(SEARCH("not mentioned",'Model output'!V168)), ISNUMBER(SEARCH("Cannot be assessed",'Model output'!V168)), ISNUMBER(SEARCH("Lymphocyte invasion - present",'Model output'!V168)), ISNUMBER(SEARCH("capsule",'Model output'!V168))), "negative", "positive")</f>
        <v>negative</v>
      </c>
      <c r="AE169" s="28" t="str" cm="1">
        <f t="array" aca="1" ref="AE169" ca="1">IF(OR(AC169="positive",Z169="positive",AND(OR(ISNUMBER(SEARCH("Follicular carcinoma",N169)),ISNUMBER(SEARCH("Follicular thyroid carcinoma",N169))),V169="extensive"),AND(AND(ISNUMBER(J169),J169&gt;0),AND(ISNUMBER(M169),M169&gt;3)),OR(H169="positive",AH169=1)),"high",IF(OR(ISNUMBER(SEARCH("lateral",G169,1)),ISNUMBER(SEARCH("positive",Y169,1)),ISNUMBER(SEARCH("tall",O169,1)),ISNUMBER(SEARCH("hobnail",O169,1)),ISNUMBER(SEARCH("cribriform",O169,1)),ISNUMBER(SEARCH("diffuse",O169,1)),ISNUMBER(SEARCH("columnar",O169,1)),ISNUMBER(SEARCH("solid",O169,1)),ISNUMBER(SEARCH("tall",N169,1)),ISNUMBER(SEARCH("hobnail",N169,1)),ISNUMBER(SEARCH("cribriform",N169,1)),ISNUMBER(SEARCH("diffuse",N169,1)),ISNUMBER(SEARCH("columnar",N169,1)),ISNUMBER(SEARCH("solid",N169,1)),AND(ISNUMBER(SEARCH("papillary",N169,1)),S169="positive"),AND(AND(ISNUMBER(J169),J169&gt;=5),M169=""),AND(AND(ISNUMBER(J169),J169&gt;=5),AND(ISNUMBER(M169),M169&gt;=1)),AND(ISNUMBER(SERACH("papillary",N169)),OR(Y169="positive",Z169="positive"), ISNUMBER(SEARCH("BRAF",AB169)))),"intermediate","low"))</f>
        <v>low</v>
      </c>
      <c r="AF169" s="29" t="str">
        <f t="shared" si="26"/>
        <v>3a</v>
      </c>
      <c r="AG169" s="29" t="str">
        <f t="shared" si="27"/>
        <v>0</v>
      </c>
      <c r="AH169" s="29" t="str">
        <f t="shared" si="30"/>
        <v>0</v>
      </c>
      <c r="AI169" s="35" t="str">
        <f t="shared" si="31"/>
        <v>II</v>
      </c>
      <c r="AJ169" s="32" t="s">
        <v>714</v>
      </c>
      <c r="AK169" s="34" t="s">
        <v>937</v>
      </c>
      <c r="AL169" s="34" t="s">
        <v>933</v>
      </c>
      <c r="AM169" s="34" t="s">
        <v>936</v>
      </c>
      <c r="AN169" s="34" t="s">
        <v>934</v>
      </c>
      <c r="AO169" s="32">
        <f t="shared" ca="1" si="32"/>
        <v>0</v>
      </c>
      <c r="AP169" s="34">
        <f t="shared" si="33"/>
        <v>1</v>
      </c>
      <c r="AQ169" s="34">
        <f t="shared" si="34"/>
        <v>1</v>
      </c>
      <c r="AR169" s="34">
        <f t="shared" si="35"/>
        <v>1</v>
      </c>
      <c r="AS169" s="35">
        <f t="shared" si="36"/>
        <v>1</v>
      </c>
    </row>
    <row r="170" spans="1:45">
      <c r="A170" t="str">
        <f>'Model output'!A169</f>
        <v>TCGA-EM-A2CO</v>
      </c>
      <c r="B170" s="26">
        <v>77</v>
      </c>
      <c r="C170" s="1" t="str">
        <f>IF(OR(ISNUMBER(SEARCH("0",'Model output'!D169)), ISNUMBER(SEARCH("1",'Model output'!D169)), ISNUMBER(SEARCH("1a",'Model output'!D169)), ISNUMBER(SEARCH("1b",'Model output'!D169)), ISNUMBER(SEARCH("2",'Model output'!D169)), ISNUMBER(SEARCH("3",'Model output'!D169)), ISNUMBER(SEARCH("4a",'Model output'!D169)), ISNUMBER(SEARCH("4b",'Model output'!D169))), IF(ISNUMBER(SEARCH("pT",'Model output'!D169)),IF(OR(ISNUMBER(SEARCH("a",'Model output'!D169)),ISNUMBER(SEARCH("b",'Model output'!D169))),MID(SUBSTITUTE('Model output'!D169," ",""),SEARCH("pT",'Model output'!D169)+2,2),MID(SUBSTITUTE('Model output'!D169," ",""),SEARCH("pT",'Model output'!D169)+2,1)),IF(ISNUMBER(SEARCH("T",'Model output'!D169)),IF(OR(ISNUMBER(SEARCH("a",'Model output'!D169)),ISNUMBER(SEARCH("b",'Model output'!D169))),MID(SUBSTITUTE('Model output'!D169," ",""),SEARCH("T",'Model output'!D169)+1,2),MID(SUBSTITUTE('Model output'!D169," ",""),SEARCH("T",'Model output'!D169)+1,1)),SUBSTITUTE('Model output'!D169," ",""))),"")</f>
        <v>2</v>
      </c>
      <c r="D170" s="1" t="str">
        <f>IF(ISNUMBER(SEARCH("lymph node",'Model output'!E169)),"1", IF(AND('Model output'!E169&lt;&gt;"",ISNUMBER('Model output'!E169),'Model output'!E169&gt;0),"1",IF(OR(ISNUMBER(SEARCH("0",'Model output'!E169)), ISNUMBER(SEARCH("1",'Model output'!E169)), ISNUMBER(SEARCH("1a",'Model output'!E169)), ISNUMBER(SEARCH("1b",'Model output'!E169)), ISNUMBER(SEARCH("X",'Model output'!E169))), IF(ISNUMBER(SEARCH("pN",'Model output'!E169)),IF(OR(ISNUMBER(SEARCH("a",'Model output'!E169)),ISNUMBER(SEARCH("b",'Model output'!E169))),MID(SUBSTITUTE('Model output'!E169," ",""),SEARCH("pN",'Model output'!E169)+2,2),MID(SUBSTITUTE('Model output'!E169," ",""),SEARCH("pN",'Model output'!E169)+2,1)),IF(ISNUMBER(SEARCH("N",'Model output'!E169)),IF(OR(ISNUMBER(SEARCH("a",'Model output'!E169)),ISNUMBER(SEARCH("b",'Model output'!E169))),MID(SUBSTITUTE('Model output'!E169," ",""),SEARCH("N",'Model output'!E169)+1,2),MID(SUBSTITUTE('Model output'!E169," ",""),SEARCH("N",'Model output'!E169)+1,1)),SUBSTITUTE('Model output'!E169," ",""))),"")))</f>
        <v>X</v>
      </c>
      <c r="E170" s="1" t="str">
        <f>IF(OR(ISNUMBER(SEARCH("Not applicable",'Model output'!F169)), ISNUMBER(SEARCH("N/A",'Model output'!F169))),"0",IF(OR(ISNUMBER(SEARCH("0",'Model output'!F169)), ISNUMBER(SEARCH("1",'Model output'!F169)), ISNUMBER(SEARCH("X",'Model output'!F169))), IF(ISNUMBER(SEARCH("pM",'Model output'!F169)),MID(SUBSTITUTE('Model output'!F169," ",""),SEARCH("pM",'Model output'!F169)+2,1),IF(ISNUMBER(SEARCH("M",'Model output'!F169)),MID(SUBSTITUTE('Model output'!F169," ",""),SEARCH("M",'Model output'!F169)+1,1),SUBSTITUTE('Model output'!F169," ",""))),""))</f>
        <v>0</v>
      </c>
      <c r="F170" t="str">
        <f t="shared" si="28"/>
        <v>negative</v>
      </c>
      <c r="G170" t="str">
        <f>IF(OR('Model output'!G169="",AND(ISNUMBER('Model output'!J169),'Model output'!J169&lt;1)),"",IF(OR(ISNUMBER(SEARCH("lateral",'Model output'!G169)),ISNUMBER(SEARCH("cervical",'Model output'!G169)),ISNUMBER(SEARCH("jugular",'Model output'!G169)),ISNUMBER(SEARCH("left neck",'Model output'!G169)),ISNUMBER(SEARCH("left anterior neck",'Model output'!G169)),ISNUMBER(SEARCH("left posterior neck",'Model output'!G169)),ISNUMBER(SEARCH("right neck",'Model output'!G169)),ISNUMBER(SEARCH("right anterior neck",'Model output'!G169)),ISNUMBER(SEARCH("right posterior neck",'Model output'!G169)),AND(ISNUMBER(SEARCH("level",'Model output'!G169)),OR(,ISNUMBER(SEARCH("II",'Model output'!G169)),ISNUMBER(SEARCH("two",'Model output'!G169)),AND(ISNUMBER(SEARCH("2",'Model output'!G169)),NOT(ISNUMBER(SEARCH("1 of 2",'Model output'!G169)))),ISNUMBER(SEARCH("III",'Model output'!G169)),AND(ISNUMBER(SEARCH("three",'Model output'!G169)),NOT(ISNUMBER(SEARCH("#3 (three)",'Model output'!G169)))),AND(ISNUMBER(SEARCH("3",'Model output'!G169)),NOT(ISNUMBER(SEARCH("#3 (three)",'Model output'!G169)))),ISNUMBER(SEARCH("IV",'Model output'!G169)),ISNUMBER(SEARCH("four",'Model output'!G169)),ISNUMBER(SEARCH("4",'Model output'!G169)),ISNUMBER(SEARCH("V ",'Model output'!G169)),ISNUMBER(SEARCH("five",'Model output'!G169)),ISNUMBER(SEARCH("5",'Model output'!G169))))), "lateral", "central"))</f>
        <v/>
      </c>
      <c r="H170" t="str">
        <f>IF('Model output'!H169="","negative",IF(OR(ISNUMBER(SEARCH("lymph node",'Model output'!H169)),ISNUMBER(SEARCH("gland",'Model output'!H169)),ISNUMBER(SEARCH("lobe",'Model output'!H169)),ISNUMBER(SEARCH("isthmus",'Model output'!H169)),ISNUMBER(SEARCH("mediastinum",'Model output'!H169)),ISNUMBER(SEARCH("Not mentioned",'Model output'!H169)), ISNUMBER(SEARCH("Not applicable",'Model output'!H169)), ISNUMBER(SEARCH("paratracheal",'Model output'!H169)),ISNUMBER(SEARCH("fibroadipose tissue",'Model output'!H169)),ISNUMBER(SEARCH("thyroid node",'Model output'!H169)),ISNUMBER(SEARCH("skeletal muscle",'Model output'!H169)),ISNUMBER(SEARCH("right",'Model output'!H169)),ISNUMBER(SEARCH("left",'Model output'!H169)),ISNUMBER(SEARCH("Not specified",'Model output'!H169)),ISNUMBER(SEARCH("N/A",'Model output'!H169))),"negative","positive"))</f>
        <v>negative</v>
      </c>
      <c r="I170">
        <f>IF(OR('Model output'!I169="",'Model output'!I169="Not answered",'Model output'!I169="Not mentioned"),"",IF(ISNUMBER('Model output'!I169),'Model output'!I169,1))</f>
        <v>0</v>
      </c>
      <c r="J170">
        <f>IF(OR('Model output'!J169="",'Model output'!J169="Not answered",'Model output'!J169="Not mentioned"),"",IF(AND(ISNUMBER('Model output'!J169),'Model output'!J169&lt;=I170),'Model output'!J169,IF(AND(ISNUMBER('Model output'!J169), 'Model output'!J169&gt;=DATE(2024,1,1)), MIN(DAY('Model output'!J169), MONTH('Model output'!J169), YEAR('Model output'!J169)), IF(ISNUMBER(SEARCH("0/",'Model output'!J169)),0,IF(ISNUMBER(SEARCH("/",'Model output'!J169)), VALUE(LEFT('Model output'!J169, SEARCH("/",'Model output'!J169)-1)),1)))))</f>
        <v>0</v>
      </c>
      <c r="K170" t="str" cm="1">
        <f t="array" ref="K170">IF(COUNT(FIND({0,1,2,3,4,5,6,7,8,9},'Model output'!K169))&gt;0,'Model output'!K169,"")</f>
        <v/>
      </c>
      <c r="L170" s="8" t="str">
        <f t="shared" si="25"/>
        <v/>
      </c>
      <c r="M170" t="str" cm="1">
        <f t="array" ref="M170">IF(L170="","",IF(ISNUMBER(SEARCH("cm",L170)),MAX(VALUE(SUBSTITUTE(_xlfn.FILTERXML("&lt;t&gt;&lt;s&gt;"&amp;SUBSTITUTE(L170,",","&lt;/s&gt;&lt;s&gt;")&amp;"&lt;/s&gt;&lt;/t&gt;","//s"),"cm",""))),MAX(VALUE(SUBSTITUTE(_xlfn.FILTERXML("&lt;t&gt;&lt;s&gt;"&amp;SUBSTITUTE(L170,",","&lt;/s&gt;&lt;s&gt;")&amp;"&lt;/s&gt;&lt;/t&gt;","//s"),"mm","")))/10))</f>
        <v/>
      </c>
      <c r="N170" t="str">
        <f>IF('Model output'!L169="","",'Model output'!L169)</f>
        <v>Papillary carcinoma</v>
      </c>
      <c r="O170" t="str">
        <f>IF('Model output'!M169="","",'Model output'!M169)</f>
        <v>oncocytic or oxyphilic variant</v>
      </c>
      <c r="P170" t="str">
        <f>IF('Model output'!N169="","",'Model output'!N169)</f>
        <v>2.9cm</v>
      </c>
      <c r="Q170" t="str">
        <f t="shared" si="29"/>
        <v>2.9cm</v>
      </c>
      <c r="R170" cm="1">
        <f t="array" ref="R170">IF(Q170="","",IF(ISNUMBER(SEARCH("cm",Q170)),MAX(VALUE(SUBSTITUTE(_xlfn.FILTERXML("&lt;t&gt;&lt;s&gt;"&amp;SUBSTITUTE(Q170,",","&lt;/s&gt;&lt;s&gt;")&amp;"&lt;/s&gt;&lt;/t&gt;","//s"),"cm",""))),MAX(VALUE(SUBSTITUTE(_xlfn.FILTERXML("&lt;t&gt;&lt;s&gt;"&amp;SUBSTITUTE(Q170,",","&lt;/s&gt;&lt;s&gt;")&amp;"&lt;/s&gt;&lt;/t&gt;","//s"),"mm","")))/10))</f>
        <v>2.9</v>
      </c>
      <c r="S170" t="str">
        <f>IF(OR('Model output'!P169="",ISNUMBER(SEARCH("Not identified", 'Model output'!P169)),ISNUMBER(SEARCH("Absent",'Model output'!P169)),AND(ISNUMBER(SEARCH("No",'Model output'!P169)),NOT(ISNUMBER(SEARCH("diagnostic",'Model output'!P169)))),ISNUMBER(SEARCH("Negative",'Model output'!P169))),"negative","positive")</f>
        <v>negative</v>
      </c>
      <c r="T170">
        <f>IF('Model output'!O169="","",'Model output'!O169)</f>
        <v>1</v>
      </c>
      <c r="U170" t="str">
        <f>IF('Model output'!Q169&lt;&gt;"",'Model output'!Q169,IF('Classification result'!S170="positive",IF(ISNUMBER(SEARCH("single",'Model output'!P169)),1,IF(OR(ISNUMBER(SEARCH("&lt;4",'Model output'!P169)),ISNUMBER(SEARCH("&lt; 4",'Model output'!P169)),ISNUMBER(SEARCH("less than 4",'Model output'!P169))),"&lt;4",IF(OR(ISNUMBER(SEARCH("&gt;4",'Model output'!P169)),ISNUMBER(SEARCH("&gt; 4",'Model output'!P169)),ISNUMBER(SEARCH("4 or more",'Model output'!P169))),"&gt;4",""))), ""))</f>
        <v/>
      </c>
      <c r="V170" t="str">
        <f>IF(S170="negative","",IF(OR(ISNUMBER(SEARCH("Focal",'Model output'!P169)),'Classification result'!U170&lt;4,ISNUMBER(SEARCH("Focal",'Classification result'!U170)),ISNUMBER(SEARCH("&lt;4",'Classification result'!U170)),ISNUMBER(SEARCH("&lt; 4",'Classification result'!U170))),"minimal", IF(OR(ISNUMBER(SEARCH("Extensive",'Model output'!P169)),ISNUMBER(SEARCH("Extensive",'Classification result'!U170)),ISNUMBER(SEARCH("&gt;4",'Classification result'!U170)),ISNUMBER(SEARCH("&gt; 4",'Classification result'!U170)),ISNUMBER(SEARCH("4 or more",'Classification result'!U170))),"extensive","")))</f>
        <v/>
      </c>
      <c r="W170" t="str">
        <f>IF(OR('Model output'!R169="",ISNUMBER(SEARCH("Not identified", 'Model output'!R169)),ISNUMBER(SEARCH("Absent",'Model output'!R169)),ISNUMBER(SEARCH("No",'Model output'!R169)),ISNUMBER(SEARCH("Negative",'Model output'!R169)),ISNUMBER(SEARCH("None seen",'Model output'!R169)),ISNUMBER(SEARCH("Free",'Model output'!R169)),ISNUMBER(SEARCH("Cannot be assessed",'Model output'!R169))),"negative","positive")</f>
        <v>positive</v>
      </c>
      <c r="X170" s="15" t="str">
        <f>IF('Model output'!S169="","",'Model output'!S169)</f>
        <v>Not identified</v>
      </c>
      <c r="Y170" t="str">
        <f>IF(OR('Model output'!S169="",ISNUMBER(SEARCH("Absent",'Model output'!S169)),ISNUMBER(SEARCH("Not identified",'Model output'!S169)),AND(ISNUMBER(SEARCH("No",'Model output'!S169)),NOT(ISNUMBER(SEARCH("carcinoma",'Model output'!S169)))),ISNUMBER(SEARCH("confined to the thyroid",'Model output'!S169)),ISNUMBER(SEARCH("negative",'Model output'!S169))),"negative",IF(Z170="positive","gETE", "positive"))</f>
        <v>negative</v>
      </c>
      <c r="Z170" t="str">
        <f>IF(OR('Model output'!S169="",ISNUMBER(SEARCH("Absent",'Model output'!S169)),ISNUMBER(SEARCH("Not identified",'Model output'!S169)),ISNUMBER(SEARCH("No",'Model output'!S169)),ISNUMBER(SEARCH("Minimal",'Model output'!S169)),ISNUMBER(SEARCH("negative",'Model output'!S169))),"negative",IF(OR(ISNUMBER(SEARCH("extensive",X170)),ISNUMBER(SEARCH("skeletal muscle",X170)),ISNUMBER(SEARCH("larynx",X170)),ISNUMBER(SEARCH("trachea",X170)),ISNUMBER(SEARCH("esophagus",X170)),ISNUMBER(SEARCH("recurrent laryngeal nerve",X170))),"positive","negative"))</f>
        <v>negative</v>
      </c>
      <c r="AA170" t="str">
        <f>IF('Model output'!T169="","",IF('Model output'!T169="Not mentioned", "No", "Yes"))</f>
        <v/>
      </c>
      <c r="AB170" t="str">
        <f>IF(AA170&lt;&gt;"Yes","",IF(OR('Model output'!U169="",ISNUMBER(SEARCH("Not identified",'Model output'!U169))),"",'Model output'!U169))</f>
        <v/>
      </c>
      <c r="AC170" s="1" t="str">
        <f>IF(OR('Model output'!V169="", 'Model output'!V169="No", AND(ISERROR(SEARCH("Positive",'Model output'!V169)), ISNUMBER(SEARCH("Negative",'Model output'!V169))), AND(ISNUMBER(SEARCH("Uninvolved",'Model output'!V169)),NOT(ISNUMBER(SEARCH("margins involved",'Model output'!V169)))), ISNUMBER(SEARCH("not involved",'Model output'!V169)), ISNUMBER(SEARCH("None",'Model output'!V169)), ISNUMBER(SEARCH("Free",'Model output'!V169)), ISNUMBER(SEARCH("1 mm",'Model output'!V169)), ISNUMBER(SEARCH("0.1 CM",'Model output'!V169)), ISNUMBER(SEARCH("less than 0.2 mm",'Model output'!V169)), ISNUMBER(SEARCH("less than 0.5 mm",'Model output'!V169)), ISNUMBER(SEARCH("less than 1.0 mm",'Model output'!V169)), ISNUMBER(SEARCH("noted very close",'Model output'!V169)), ISNUMBER(SEARCH("abut",'Model output'!V169)), ISNUMBER(SEARCH("not mentioned",'Model output'!V169)), ISNUMBER(SEARCH("Cannot be assessed",'Model output'!V169)), ISNUMBER(SEARCH("Lymphocyte invasion - present",'Model output'!V169)), ISNUMBER(SEARCH("capsule",'Model output'!V169))), "negative", "positive")</f>
        <v>negative</v>
      </c>
      <c r="AE170" s="28" t="str" cm="1">
        <f t="array" aca="1" ref="AE170" ca="1">IF(OR(AC170="positive",Z170="positive",AND(OR(ISNUMBER(SEARCH("Follicular carcinoma",N170)),ISNUMBER(SEARCH("Follicular thyroid carcinoma",N170))),V170="extensive"),AND(AND(ISNUMBER(J170),J170&gt;0),AND(ISNUMBER(M170),M170&gt;3)),OR(H170="positive",AH170=1)),"high",IF(OR(ISNUMBER(SEARCH("lateral",G170,1)),ISNUMBER(SEARCH("positive",Y170,1)),ISNUMBER(SEARCH("tall",O170,1)),ISNUMBER(SEARCH("hobnail",O170,1)),ISNUMBER(SEARCH("cribriform",O170,1)),ISNUMBER(SEARCH("diffuse",O170,1)),ISNUMBER(SEARCH("columnar",O170,1)),ISNUMBER(SEARCH("solid",O170,1)),ISNUMBER(SEARCH("tall",N170,1)),ISNUMBER(SEARCH("hobnail",N170,1)),ISNUMBER(SEARCH("cribriform",N170,1)),ISNUMBER(SEARCH("diffuse",N170,1)),ISNUMBER(SEARCH("columnar",N170,1)),ISNUMBER(SEARCH("solid",N170,1)),AND(ISNUMBER(SEARCH("papillary",N170,1)),S170="positive"),AND(AND(ISNUMBER(J170),J170&gt;=5),M170=""),AND(AND(ISNUMBER(J170),J170&gt;=5),AND(ISNUMBER(M170),M170&gt;=1)),AND(ISNUMBER(SERACH("papillary",N170)),OR(Y170="positive",Z170="positive"), ISNUMBER(SEARCH("BRAF",AB170)))),"intermediate","low"))</f>
        <v>low</v>
      </c>
      <c r="AF170" s="29" t="str">
        <f t="shared" si="26"/>
        <v>2</v>
      </c>
      <c r="AG170" s="29" t="str">
        <f t="shared" si="27"/>
        <v>0</v>
      </c>
      <c r="AH170" s="29" t="str">
        <f t="shared" si="30"/>
        <v>0</v>
      </c>
      <c r="AI170" s="35" t="str">
        <f t="shared" si="31"/>
        <v>I</v>
      </c>
      <c r="AJ170" s="32" t="s">
        <v>713</v>
      </c>
      <c r="AK170" s="34" t="s">
        <v>935</v>
      </c>
      <c r="AL170" s="34" t="s">
        <v>936</v>
      </c>
      <c r="AM170" s="34" t="s">
        <v>936</v>
      </c>
      <c r="AN170" s="34" t="s">
        <v>66</v>
      </c>
      <c r="AO170" s="32">
        <f t="shared" ca="1" si="32"/>
        <v>1</v>
      </c>
      <c r="AP170" s="34">
        <f t="shared" si="33"/>
        <v>1</v>
      </c>
      <c r="AQ170" s="34">
        <f t="shared" si="34"/>
        <v>1</v>
      </c>
      <c r="AR170" s="34">
        <f t="shared" si="35"/>
        <v>1</v>
      </c>
      <c r="AS170" s="35">
        <f t="shared" si="36"/>
        <v>1</v>
      </c>
    </row>
    <row r="171" spans="1:45">
      <c r="A171" t="str">
        <f>'Model output'!A170</f>
        <v>TCGA-EM-A2CP</v>
      </c>
      <c r="B171" s="26">
        <v>26</v>
      </c>
      <c r="C171" s="1" t="str">
        <f>IF(OR(ISNUMBER(SEARCH("0",'Model output'!D170)), ISNUMBER(SEARCH("1",'Model output'!D170)), ISNUMBER(SEARCH("1a",'Model output'!D170)), ISNUMBER(SEARCH("1b",'Model output'!D170)), ISNUMBER(SEARCH("2",'Model output'!D170)), ISNUMBER(SEARCH("3",'Model output'!D170)), ISNUMBER(SEARCH("4a",'Model output'!D170)), ISNUMBER(SEARCH("4b",'Model output'!D170))), IF(ISNUMBER(SEARCH("pT",'Model output'!D170)),IF(OR(ISNUMBER(SEARCH("a",'Model output'!D170)),ISNUMBER(SEARCH("b",'Model output'!D170))),MID(SUBSTITUTE('Model output'!D170," ",""),SEARCH("pT",'Model output'!D170)+2,2),MID(SUBSTITUTE('Model output'!D170," ",""),SEARCH("pT",'Model output'!D170)+2,1)),IF(ISNUMBER(SEARCH("T",'Model output'!D170)),IF(OR(ISNUMBER(SEARCH("a",'Model output'!D170)),ISNUMBER(SEARCH("b",'Model output'!D170))),MID(SUBSTITUTE('Model output'!D170," ",""),SEARCH("T",'Model output'!D170)+1,2),MID(SUBSTITUTE('Model output'!D170," ",""),SEARCH("T",'Model output'!D170)+1,1)),SUBSTITUTE('Model output'!D170," ",""))),"")</f>
        <v>2</v>
      </c>
      <c r="D171" s="1" t="str">
        <f>IF(ISNUMBER(SEARCH("lymph node",'Model output'!E170)),"1", IF(AND('Model output'!E170&lt;&gt;"",ISNUMBER('Model output'!E170),'Model output'!E170&gt;0),"1",IF(OR(ISNUMBER(SEARCH("0",'Model output'!E170)), ISNUMBER(SEARCH("1",'Model output'!E170)), ISNUMBER(SEARCH("1a",'Model output'!E170)), ISNUMBER(SEARCH("1b",'Model output'!E170)), ISNUMBER(SEARCH("X",'Model output'!E170))), IF(ISNUMBER(SEARCH("pN",'Model output'!E170)),IF(OR(ISNUMBER(SEARCH("a",'Model output'!E170)),ISNUMBER(SEARCH("b",'Model output'!E170))),MID(SUBSTITUTE('Model output'!E170," ",""),SEARCH("pN",'Model output'!E170)+2,2),MID(SUBSTITUTE('Model output'!E170," ",""),SEARCH("pN",'Model output'!E170)+2,1)),IF(ISNUMBER(SEARCH("N",'Model output'!E170)),IF(OR(ISNUMBER(SEARCH("a",'Model output'!E170)),ISNUMBER(SEARCH("b",'Model output'!E170))),MID(SUBSTITUTE('Model output'!E170," ",""),SEARCH("N",'Model output'!E170)+1,2),MID(SUBSTITUTE('Model output'!E170," ",""),SEARCH("N",'Model output'!E170)+1,1)),SUBSTITUTE('Model output'!E170," ",""))),"")))</f>
        <v>0</v>
      </c>
      <c r="E171" s="1" t="str">
        <f>IF(OR(ISNUMBER(SEARCH("Not applicable",'Model output'!F170)), ISNUMBER(SEARCH("N/A",'Model output'!F170))),"0",IF(OR(ISNUMBER(SEARCH("0",'Model output'!F170)), ISNUMBER(SEARCH("1",'Model output'!F170)), ISNUMBER(SEARCH("X",'Model output'!F170))), IF(ISNUMBER(SEARCH("pM",'Model output'!F170)),MID(SUBSTITUTE('Model output'!F170," ",""),SEARCH("pM",'Model output'!F170)+2,1),IF(ISNUMBER(SEARCH("M",'Model output'!F170)),MID(SUBSTITUTE('Model output'!F170," ",""),SEARCH("M",'Model output'!F170)+1,1),SUBSTITUTE('Model output'!F170," ",""))),""))</f>
        <v>0</v>
      </c>
      <c r="F171" t="str">
        <f t="shared" si="28"/>
        <v>negative</v>
      </c>
      <c r="G171" t="str">
        <f>IF(OR('Model output'!G170="",AND(ISNUMBER('Model output'!J170),'Model output'!J170&lt;1)),"",IF(OR(ISNUMBER(SEARCH("lateral",'Model output'!G170)),ISNUMBER(SEARCH("cervical",'Model output'!G170)),ISNUMBER(SEARCH("jugular",'Model output'!G170)),ISNUMBER(SEARCH("left neck",'Model output'!G170)),ISNUMBER(SEARCH("left anterior neck",'Model output'!G170)),ISNUMBER(SEARCH("left posterior neck",'Model output'!G170)),ISNUMBER(SEARCH("right neck",'Model output'!G170)),ISNUMBER(SEARCH("right anterior neck",'Model output'!G170)),ISNUMBER(SEARCH("right posterior neck",'Model output'!G170)),AND(ISNUMBER(SEARCH("level",'Model output'!G170)),OR(,ISNUMBER(SEARCH("II",'Model output'!G170)),ISNUMBER(SEARCH("two",'Model output'!G170)),AND(ISNUMBER(SEARCH("2",'Model output'!G170)),NOT(ISNUMBER(SEARCH("1 of 2",'Model output'!G170)))),ISNUMBER(SEARCH("III",'Model output'!G170)),AND(ISNUMBER(SEARCH("three",'Model output'!G170)),NOT(ISNUMBER(SEARCH("#3 (three)",'Model output'!G170)))),AND(ISNUMBER(SEARCH("3",'Model output'!G170)),NOT(ISNUMBER(SEARCH("#3 (three)",'Model output'!G170)))),ISNUMBER(SEARCH("IV",'Model output'!G170)),ISNUMBER(SEARCH("four",'Model output'!G170)),ISNUMBER(SEARCH("4",'Model output'!G170)),ISNUMBER(SEARCH("V ",'Model output'!G170)),ISNUMBER(SEARCH("five",'Model output'!G170)),ISNUMBER(SEARCH("5",'Model output'!G170))))), "lateral", "central"))</f>
        <v/>
      </c>
      <c r="H171" t="str">
        <f>IF('Model output'!H170="","negative",IF(OR(ISNUMBER(SEARCH("lymph node",'Model output'!H170)),ISNUMBER(SEARCH("gland",'Model output'!H170)),ISNUMBER(SEARCH("lobe",'Model output'!H170)),ISNUMBER(SEARCH("isthmus",'Model output'!H170)),ISNUMBER(SEARCH("mediastinum",'Model output'!H170)),ISNUMBER(SEARCH("Not mentioned",'Model output'!H170)), ISNUMBER(SEARCH("Not applicable",'Model output'!H170)), ISNUMBER(SEARCH("paratracheal",'Model output'!H170)),ISNUMBER(SEARCH("fibroadipose tissue",'Model output'!H170)),ISNUMBER(SEARCH("thyroid node",'Model output'!H170)),ISNUMBER(SEARCH("skeletal muscle",'Model output'!H170)),ISNUMBER(SEARCH("right",'Model output'!H170)),ISNUMBER(SEARCH("left",'Model output'!H170)),ISNUMBER(SEARCH("Not specified",'Model output'!H170)),ISNUMBER(SEARCH("N/A",'Model output'!H170))),"negative","positive"))</f>
        <v>negative</v>
      </c>
      <c r="I171">
        <f>IF(OR('Model output'!I170="",'Model output'!I170="Not answered",'Model output'!I170="Not mentioned"),"",IF(ISNUMBER('Model output'!I170),'Model output'!I170,1))</f>
        <v>27</v>
      </c>
      <c r="J171">
        <f>IF(OR('Model output'!J170="",'Model output'!J170="Not answered",'Model output'!J170="Not mentioned"),"",IF(AND(ISNUMBER('Model output'!J170),'Model output'!J170&lt;=I171),'Model output'!J170,IF(AND(ISNUMBER('Model output'!J170), 'Model output'!J170&gt;=DATE(2024,1,1)), MIN(DAY('Model output'!J170), MONTH('Model output'!J170), YEAR('Model output'!J170)), IF(ISNUMBER(SEARCH("0/",'Model output'!J170)),0,IF(ISNUMBER(SEARCH("/",'Model output'!J170)), VALUE(LEFT('Model output'!J170, SEARCH("/",'Model output'!J170)-1)),1)))))</f>
        <v>0</v>
      </c>
      <c r="K171" t="str" cm="1">
        <f t="array" ref="K171">IF(COUNT(FIND({0,1,2,3,4,5,6,7,8,9},'Model output'!K170))&gt;0,'Model output'!K170,"")</f>
        <v/>
      </c>
      <c r="L171" s="8" t="str">
        <f t="shared" si="25"/>
        <v/>
      </c>
      <c r="M171" t="str" cm="1">
        <f t="array" ref="M171">IF(L171="","",IF(ISNUMBER(SEARCH("cm",L171)),MAX(VALUE(SUBSTITUTE(_xlfn.FILTERXML("&lt;t&gt;&lt;s&gt;"&amp;SUBSTITUTE(L171,",","&lt;/s&gt;&lt;s&gt;")&amp;"&lt;/s&gt;&lt;/t&gt;","//s"),"cm",""))),MAX(VALUE(SUBSTITUTE(_xlfn.FILTERXML("&lt;t&gt;&lt;s&gt;"&amp;SUBSTITUTE(L171,",","&lt;/s&gt;&lt;s&gt;")&amp;"&lt;/s&gt;&lt;/t&gt;","//s"),"mm","")))/10))</f>
        <v/>
      </c>
      <c r="N171" t="str">
        <f>IF('Model output'!L170="","",'Model output'!L170)</f>
        <v>papillary carcinoma, follicular variant</v>
      </c>
      <c r="O171" t="str">
        <f>IF('Model output'!M170="","",'Model output'!M170)</f>
        <v/>
      </c>
      <c r="P171" t="str">
        <f>IF('Model output'!N170="","",'Model output'!N170)</f>
        <v>3.2cm</v>
      </c>
      <c r="Q171" t="str">
        <f t="shared" si="29"/>
        <v>3.2cm</v>
      </c>
      <c r="R171" cm="1">
        <f t="array" ref="R171">IF(Q171="","",IF(ISNUMBER(SEARCH("cm",Q171)),MAX(VALUE(SUBSTITUTE(_xlfn.FILTERXML("&lt;t&gt;&lt;s&gt;"&amp;SUBSTITUTE(Q171,",","&lt;/s&gt;&lt;s&gt;")&amp;"&lt;/s&gt;&lt;/t&gt;","//s"),"cm",""))),MAX(VALUE(SUBSTITUTE(_xlfn.FILTERXML("&lt;t&gt;&lt;s&gt;"&amp;SUBSTITUTE(Q171,",","&lt;/s&gt;&lt;s&gt;")&amp;"&lt;/s&gt;&lt;/t&gt;","//s"),"mm","")))/10))</f>
        <v>3.2</v>
      </c>
      <c r="S171" t="str">
        <f>IF(OR('Model output'!P170="",ISNUMBER(SEARCH("Not identified", 'Model output'!P170)),ISNUMBER(SEARCH("Absent",'Model output'!P170)),AND(ISNUMBER(SEARCH("No",'Model output'!P170)),NOT(ISNUMBER(SEARCH("diagnostic",'Model output'!P170)))),ISNUMBER(SEARCH("Negative",'Model output'!P170))),"negative","positive")</f>
        <v>negative</v>
      </c>
      <c r="T171">
        <f>IF('Model output'!O170="","",'Model output'!O170)</f>
        <v>2</v>
      </c>
      <c r="U171" t="str">
        <f>IF('Model output'!Q170&lt;&gt;"",'Model output'!Q170,IF('Classification result'!S171="positive",IF(ISNUMBER(SEARCH("single",'Model output'!P170)),1,IF(OR(ISNUMBER(SEARCH("&lt;4",'Model output'!P170)),ISNUMBER(SEARCH("&lt; 4",'Model output'!P170)),ISNUMBER(SEARCH("less than 4",'Model output'!P170))),"&lt;4",IF(OR(ISNUMBER(SEARCH("&gt;4",'Model output'!P170)),ISNUMBER(SEARCH("&gt; 4",'Model output'!P170)),ISNUMBER(SEARCH("4 or more",'Model output'!P170))),"&gt;4",""))), ""))</f>
        <v/>
      </c>
      <c r="V171" t="str">
        <f>IF(S171="negative","",IF(OR(ISNUMBER(SEARCH("Focal",'Model output'!P170)),'Classification result'!U171&lt;4,ISNUMBER(SEARCH("Focal",'Classification result'!U171)),ISNUMBER(SEARCH("&lt;4",'Classification result'!U171)),ISNUMBER(SEARCH("&lt; 4",'Classification result'!U171))),"minimal", IF(OR(ISNUMBER(SEARCH("Extensive",'Model output'!P170)),ISNUMBER(SEARCH("Extensive",'Classification result'!U171)),ISNUMBER(SEARCH("&gt;4",'Classification result'!U171)),ISNUMBER(SEARCH("&gt; 4",'Classification result'!U171)),ISNUMBER(SEARCH("4 or more",'Classification result'!U171))),"extensive","")))</f>
        <v/>
      </c>
      <c r="W171" t="str">
        <f>IF(OR('Model output'!R170="",ISNUMBER(SEARCH("Not identified", 'Model output'!R170)),ISNUMBER(SEARCH("Absent",'Model output'!R170)),ISNUMBER(SEARCH("No",'Model output'!R170)),ISNUMBER(SEARCH("Negative",'Model output'!R170)),ISNUMBER(SEARCH("None seen",'Model output'!R170)),ISNUMBER(SEARCH("Free",'Model output'!R170)),ISNUMBER(SEARCH("Cannot be assessed",'Model output'!R170))),"negative","positive")</f>
        <v>positive</v>
      </c>
      <c r="X171" s="15" t="str">
        <f>IF('Model output'!S170="","",'Model output'!S170)</f>
        <v>Not identified</v>
      </c>
      <c r="Y171" t="str">
        <f>IF(OR('Model output'!S170="",ISNUMBER(SEARCH("Absent",'Model output'!S170)),ISNUMBER(SEARCH("Not identified",'Model output'!S170)),AND(ISNUMBER(SEARCH("No",'Model output'!S170)),NOT(ISNUMBER(SEARCH("carcinoma",'Model output'!S170)))),ISNUMBER(SEARCH("confined to the thyroid",'Model output'!S170)),ISNUMBER(SEARCH("negative",'Model output'!S170))),"negative",IF(Z171="positive","gETE", "positive"))</f>
        <v>negative</v>
      </c>
      <c r="Z171" t="str">
        <f>IF(OR('Model output'!S170="",ISNUMBER(SEARCH("Absent",'Model output'!S170)),ISNUMBER(SEARCH("Not identified",'Model output'!S170)),ISNUMBER(SEARCH("No",'Model output'!S170)),ISNUMBER(SEARCH("Minimal",'Model output'!S170)),ISNUMBER(SEARCH("negative",'Model output'!S170))),"negative",IF(OR(ISNUMBER(SEARCH("extensive",X171)),ISNUMBER(SEARCH("skeletal muscle",X171)),ISNUMBER(SEARCH("larynx",X171)),ISNUMBER(SEARCH("trachea",X171)),ISNUMBER(SEARCH("esophagus",X171)),ISNUMBER(SEARCH("recurrent laryngeal nerve",X171))),"positive","negative"))</f>
        <v>negative</v>
      </c>
      <c r="AA171" t="str">
        <f>IF('Model output'!T170="","",IF('Model output'!T170="Not mentioned", "No", "Yes"))</f>
        <v/>
      </c>
      <c r="AB171" t="str">
        <f>IF(AA171&lt;&gt;"Yes","",IF(OR('Model output'!U170="",ISNUMBER(SEARCH("Not identified",'Model output'!U170))),"",'Model output'!U170))</f>
        <v/>
      </c>
      <c r="AC171" s="1" t="str">
        <f>IF(OR('Model output'!V170="", 'Model output'!V170="No", AND(ISERROR(SEARCH("Positive",'Model output'!V170)), ISNUMBER(SEARCH("Negative",'Model output'!V170))), AND(ISNUMBER(SEARCH("Uninvolved",'Model output'!V170)),NOT(ISNUMBER(SEARCH("margins involved",'Model output'!V170)))), ISNUMBER(SEARCH("not involved",'Model output'!V170)), ISNUMBER(SEARCH("None",'Model output'!V170)), ISNUMBER(SEARCH("Free",'Model output'!V170)), ISNUMBER(SEARCH("1 mm",'Model output'!V170)), ISNUMBER(SEARCH("0.1 CM",'Model output'!V170)), ISNUMBER(SEARCH("less than 0.2 mm",'Model output'!V170)), ISNUMBER(SEARCH("less than 0.5 mm",'Model output'!V170)), ISNUMBER(SEARCH("less than 1.0 mm",'Model output'!V170)), ISNUMBER(SEARCH("noted very close",'Model output'!V170)), ISNUMBER(SEARCH("abut",'Model output'!V170)), ISNUMBER(SEARCH("not mentioned",'Model output'!V170)), ISNUMBER(SEARCH("Cannot be assessed",'Model output'!V170)), ISNUMBER(SEARCH("Lymphocyte invasion - present",'Model output'!V170)), ISNUMBER(SEARCH("capsule",'Model output'!V170))), "negative", "positive")</f>
        <v>negative</v>
      </c>
      <c r="AE171" s="28" t="str" cm="1">
        <f t="array" aca="1" ref="AE171" ca="1">IF(OR(AC171="positive",Z171="positive",AND(OR(ISNUMBER(SEARCH("Follicular carcinoma",N171)),ISNUMBER(SEARCH("Follicular thyroid carcinoma",N171))),V171="extensive"),AND(AND(ISNUMBER(J171),J171&gt;0),AND(ISNUMBER(M171),M171&gt;3)),OR(H171="positive",AH171=1)),"high",IF(OR(ISNUMBER(SEARCH("lateral",G171,1)),ISNUMBER(SEARCH("positive",Y171,1)),ISNUMBER(SEARCH("tall",O171,1)),ISNUMBER(SEARCH("hobnail",O171,1)),ISNUMBER(SEARCH("cribriform",O171,1)),ISNUMBER(SEARCH("diffuse",O171,1)),ISNUMBER(SEARCH("columnar",O171,1)),ISNUMBER(SEARCH("solid",O171,1)),ISNUMBER(SEARCH("tall",N171,1)),ISNUMBER(SEARCH("hobnail",N171,1)),ISNUMBER(SEARCH("cribriform",N171,1)),ISNUMBER(SEARCH("diffuse",N171,1)),ISNUMBER(SEARCH("columnar",N171,1)),ISNUMBER(SEARCH("solid",N171,1)),AND(ISNUMBER(SEARCH("papillary",N171,1)),S171="positive"),AND(AND(ISNUMBER(J171),J171&gt;=5),M171=""),AND(AND(ISNUMBER(J171),J171&gt;=5),AND(ISNUMBER(M171),M171&gt;=1)),AND(ISNUMBER(SERACH("papillary",N171)),OR(Y171="positive",Z171="positive"), ISNUMBER(SEARCH("BRAF",AB171)))),"intermediate","low"))</f>
        <v>low</v>
      </c>
      <c r="AF171" s="29" t="str">
        <f t="shared" si="26"/>
        <v>2</v>
      </c>
      <c r="AG171" s="29" t="str">
        <f t="shared" si="27"/>
        <v>0</v>
      </c>
      <c r="AH171" s="29" t="str">
        <f t="shared" si="30"/>
        <v>0</v>
      </c>
      <c r="AI171" s="35" t="str">
        <f t="shared" si="31"/>
        <v>I</v>
      </c>
      <c r="AJ171" s="32" t="s">
        <v>713</v>
      </c>
      <c r="AK171" s="34" t="s">
        <v>935</v>
      </c>
      <c r="AL171" s="34" t="s">
        <v>933</v>
      </c>
      <c r="AM171" s="34" t="s">
        <v>936</v>
      </c>
      <c r="AN171" s="34" t="s">
        <v>66</v>
      </c>
      <c r="AO171" s="32">
        <f t="shared" ca="1" si="32"/>
        <v>1</v>
      </c>
      <c r="AP171" s="34">
        <f t="shared" si="33"/>
        <v>1</v>
      </c>
      <c r="AQ171" s="34">
        <f t="shared" si="34"/>
        <v>1</v>
      </c>
      <c r="AR171" s="34">
        <f t="shared" si="35"/>
        <v>1</v>
      </c>
      <c r="AS171" s="35">
        <f t="shared" si="36"/>
        <v>1</v>
      </c>
    </row>
    <row r="172" spans="1:45">
      <c r="A172" t="str">
        <f>'Model output'!A171</f>
        <v>TCGA-EM-A2CQ</v>
      </c>
      <c r="B172" s="26">
        <v>40</v>
      </c>
      <c r="C172" s="1" t="str">
        <f>IF(OR(ISNUMBER(SEARCH("0",'Model output'!D171)), ISNUMBER(SEARCH("1",'Model output'!D171)), ISNUMBER(SEARCH("1a",'Model output'!D171)), ISNUMBER(SEARCH("1b",'Model output'!D171)), ISNUMBER(SEARCH("2",'Model output'!D171)), ISNUMBER(SEARCH("3",'Model output'!D171)), ISNUMBER(SEARCH("4a",'Model output'!D171)), ISNUMBER(SEARCH("4b",'Model output'!D171))), IF(ISNUMBER(SEARCH("pT",'Model output'!D171)),IF(OR(ISNUMBER(SEARCH("a",'Model output'!D171)),ISNUMBER(SEARCH("b",'Model output'!D171))),MID(SUBSTITUTE('Model output'!D171," ",""),SEARCH("pT",'Model output'!D171)+2,2),MID(SUBSTITUTE('Model output'!D171," ",""),SEARCH("pT",'Model output'!D171)+2,1)),IF(ISNUMBER(SEARCH("T",'Model output'!D171)),IF(OR(ISNUMBER(SEARCH("a",'Model output'!D171)),ISNUMBER(SEARCH("b",'Model output'!D171))),MID(SUBSTITUTE('Model output'!D171," ",""),SEARCH("T",'Model output'!D171)+1,2),MID(SUBSTITUTE('Model output'!D171," ",""),SEARCH("T",'Model output'!D171)+1,1)),SUBSTITUTE('Model output'!D171," ",""))),"")</f>
        <v>1b</v>
      </c>
      <c r="D172" s="1" t="str">
        <f>IF(ISNUMBER(SEARCH("lymph node",'Model output'!E171)),"1", IF(AND('Model output'!E171&lt;&gt;"",ISNUMBER('Model output'!E171),'Model output'!E171&gt;0),"1",IF(OR(ISNUMBER(SEARCH("0",'Model output'!E171)), ISNUMBER(SEARCH("1",'Model output'!E171)), ISNUMBER(SEARCH("1a",'Model output'!E171)), ISNUMBER(SEARCH("1b",'Model output'!E171)), ISNUMBER(SEARCH("X",'Model output'!E171))), IF(ISNUMBER(SEARCH("pN",'Model output'!E171)),IF(OR(ISNUMBER(SEARCH("a",'Model output'!E171)),ISNUMBER(SEARCH("b",'Model output'!E171))),MID(SUBSTITUTE('Model output'!E171," ",""),SEARCH("pN",'Model output'!E171)+2,2),MID(SUBSTITUTE('Model output'!E171," ",""),SEARCH("pN",'Model output'!E171)+2,1)),IF(ISNUMBER(SEARCH("N",'Model output'!E171)),IF(OR(ISNUMBER(SEARCH("a",'Model output'!E171)),ISNUMBER(SEARCH("b",'Model output'!E171))),MID(SUBSTITUTE('Model output'!E171," ",""),SEARCH("N",'Model output'!E171)+1,2),MID(SUBSTITUTE('Model output'!E171," ",""),SEARCH("N",'Model output'!E171)+1,1)),SUBSTITUTE('Model output'!E171," ",""))),"")))</f>
        <v>1a</v>
      </c>
      <c r="E172" s="1" t="str">
        <f>IF(OR(ISNUMBER(SEARCH("Not applicable",'Model output'!F171)), ISNUMBER(SEARCH("N/A",'Model output'!F171))),"0",IF(OR(ISNUMBER(SEARCH("0",'Model output'!F171)), ISNUMBER(SEARCH("1",'Model output'!F171)), ISNUMBER(SEARCH("X",'Model output'!F171))), IF(ISNUMBER(SEARCH("pM",'Model output'!F171)),MID(SUBSTITUTE('Model output'!F171," ",""),SEARCH("pM",'Model output'!F171)+2,1),IF(ISNUMBER(SEARCH("M",'Model output'!F171)),MID(SUBSTITUTE('Model output'!F171," ",""),SEARCH("M",'Model output'!F171)+1,1),SUBSTITUTE('Model output'!F171," ",""))),""))</f>
        <v>0</v>
      </c>
      <c r="F172" t="str">
        <f t="shared" si="28"/>
        <v>positive</v>
      </c>
      <c r="G172" t="str">
        <f>IF(OR('Model output'!G171="",AND(ISNUMBER('Model output'!J171),'Model output'!J171&lt;1)),"",IF(OR(ISNUMBER(SEARCH("lateral",'Model output'!G171)),ISNUMBER(SEARCH("cervical",'Model output'!G171)),ISNUMBER(SEARCH("jugular",'Model output'!G171)),ISNUMBER(SEARCH("left neck",'Model output'!G171)),ISNUMBER(SEARCH("left anterior neck",'Model output'!G171)),ISNUMBER(SEARCH("left posterior neck",'Model output'!G171)),ISNUMBER(SEARCH("right neck",'Model output'!G171)),ISNUMBER(SEARCH("right anterior neck",'Model output'!G171)),ISNUMBER(SEARCH("right posterior neck",'Model output'!G171)),AND(ISNUMBER(SEARCH("level",'Model output'!G171)),OR(,ISNUMBER(SEARCH("II",'Model output'!G171)),ISNUMBER(SEARCH("two",'Model output'!G171)),AND(ISNUMBER(SEARCH("2",'Model output'!G171)),NOT(ISNUMBER(SEARCH("1 of 2",'Model output'!G171)))),ISNUMBER(SEARCH("III",'Model output'!G171)),AND(ISNUMBER(SEARCH("three",'Model output'!G171)),NOT(ISNUMBER(SEARCH("#3 (three)",'Model output'!G171)))),AND(ISNUMBER(SEARCH("3",'Model output'!G171)),NOT(ISNUMBER(SEARCH("#3 (three)",'Model output'!G171)))),ISNUMBER(SEARCH("IV",'Model output'!G171)),ISNUMBER(SEARCH("four",'Model output'!G171)),ISNUMBER(SEARCH("4",'Model output'!G171)),ISNUMBER(SEARCH("V ",'Model output'!G171)),ISNUMBER(SEARCH("five",'Model output'!G171)),ISNUMBER(SEARCH("5",'Model output'!G171))))), "lateral", "central"))</f>
        <v/>
      </c>
      <c r="H172" t="str">
        <f>IF('Model output'!H171="","negative",IF(OR(ISNUMBER(SEARCH("lymph node",'Model output'!H171)),ISNUMBER(SEARCH("gland",'Model output'!H171)),ISNUMBER(SEARCH("lobe",'Model output'!H171)),ISNUMBER(SEARCH("isthmus",'Model output'!H171)),ISNUMBER(SEARCH("mediastinum",'Model output'!H171)),ISNUMBER(SEARCH("Not mentioned",'Model output'!H171)), ISNUMBER(SEARCH("Not applicable",'Model output'!H171)), ISNUMBER(SEARCH("paratracheal",'Model output'!H171)),ISNUMBER(SEARCH("fibroadipose tissue",'Model output'!H171)),ISNUMBER(SEARCH("thyroid node",'Model output'!H171)),ISNUMBER(SEARCH("skeletal muscle",'Model output'!H171)),ISNUMBER(SEARCH("right",'Model output'!H171)),ISNUMBER(SEARCH("left",'Model output'!H171)),ISNUMBER(SEARCH("Not specified",'Model output'!H171)),ISNUMBER(SEARCH("N/A",'Model output'!H171))),"negative","positive"))</f>
        <v>negative</v>
      </c>
      <c r="I172">
        <f>IF(OR('Model output'!I171="",'Model output'!I171="Not answered",'Model output'!I171="Not mentioned"),"",IF(ISNUMBER('Model output'!I171),'Model output'!I171,1))</f>
        <v>3</v>
      </c>
      <c r="J172">
        <f>IF(OR('Model output'!J171="",'Model output'!J171="Not answered",'Model output'!J171="Not mentioned"),"",IF(AND(ISNUMBER('Model output'!J171),'Model output'!J171&lt;=I172),'Model output'!J171,IF(AND(ISNUMBER('Model output'!J171), 'Model output'!J171&gt;=DATE(2024,1,1)), MIN(DAY('Model output'!J171), MONTH('Model output'!J171), YEAR('Model output'!J171)), IF(ISNUMBER(SEARCH("0/",'Model output'!J171)),0,IF(ISNUMBER(SEARCH("/",'Model output'!J171)), VALUE(LEFT('Model output'!J171, SEARCH("/",'Model output'!J171)-1)),1)))))</f>
        <v>1</v>
      </c>
      <c r="K172" t="str" cm="1">
        <f t="array" ref="K172">IF(COUNT(FIND({0,1,2,3,4,5,6,7,8,9},'Model output'!K171))&gt;0,'Model output'!K171,"")</f>
        <v/>
      </c>
      <c r="L172" s="8" t="str">
        <f t="shared" si="25"/>
        <v/>
      </c>
      <c r="M172" t="str" cm="1">
        <f t="array" ref="M172">IF(L172="","",IF(ISNUMBER(SEARCH("cm",L172)),MAX(VALUE(SUBSTITUTE(_xlfn.FILTERXML("&lt;t&gt;&lt;s&gt;"&amp;SUBSTITUTE(L172,",","&lt;/s&gt;&lt;s&gt;")&amp;"&lt;/s&gt;&lt;/t&gt;","//s"),"cm",""))),MAX(VALUE(SUBSTITUTE(_xlfn.FILTERXML("&lt;t&gt;&lt;s&gt;"&amp;SUBSTITUTE(L172,",","&lt;/s&gt;&lt;s&gt;")&amp;"&lt;/s&gt;&lt;/t&gt;","//s"),"mm","")))/10))</f>
        <v/>
      </c>
      <c r="N172" t="str">
        <f>IF('Model output'!L171="","",'Model output'!L171)</f>
        <v>Papillary carcinoma, follicular variant</v>
      </c>
      <c r="O172" t="str">
        <f>IF('Model output'!M171="","",'Model output'!M171)</f>
        <v/>
      </c>
      <c r="P172" t="str">
        <f>IF('Model output'!N171="","",'Model output'!N171)</f>
        <v>1.8cm</v>
      </c>
      <c r="Q172" t="str">
        <f t="shared" si="29"/>
        <v>1.8cm</v>
      </c>
      <c r="R172" cm="1">
        <f t="array" ref="R172">IF(Q172="","",IF(ISNUMBER(SEARCH("cm",Q172)),MAX(VALUE(SUBSTITUTE(_xlfn.FILTERXML("&lt;t&gt;&lt;s&gt;"&amp;SUBSTITUTE(Q172,",","&lt;/s&gt;&lt;s&gt;")&amp;"&lt;/s&gt;&lt;/t&gt;","//s"),"cm",""))),MAX(VALUE(SUBSTITUTE(_xlfn.FILTERXML("&lt;t&gt;&lt;s&gt;"&amp;SUBSTITUTE(Q172,",","&lt;/s&gt;&lt;s&gt;")&amp;"&lt;/s&gt;&lt;/t&gt;","//s"),"mm","")))/10))</f>
        <v>1.8</v>
      </c>
      <c r="S172" t="str">
        <f>IF(OR('Model output'!P171="",ISNUMBER(SEARCH("Not identified", 'Model output'!P171)),ISNUMBER(SEARCH("Absent",'Model output'!P171)),AND(ISNUMBER(SEARCH("No",'Model output'!P171)),NOT(ISNUMBER(SEARCH("diagnostic",'Model output'!P171)))),ISNUMBER(SEARCH("Negative",'Model output'!P171))),"negative","positive")</f>
        <v>negative</v>
      </c>
      <c r="T172">
        <f>IF('Model output'!O171="","",'Model output'!O171)</f>
        <v>2</v>
      </c>
      <c r="U172" t="str">
        <f>IF('Model output'!Q171&lt;&gt;"",'Model output'!Q171,IF('Classification result'!S172="positive",IF(ISNUMBER(SEARCH("single",'Model output'!P171)),1,IF(OR(ISNUMBER(SEARCH("&lt;4",'Model output'!P171)),ISNUMBER(SEARCH("&lt; 4",'Model output'!P171)),ISNUMBER(SEARCH("less than 4",'Model output'!P171))),"&lt;4",IF(OR(ISNUMBER(SEARCH("&gt;4",'Model output'!P171)),ISNUMBER(SEARCH("&gt; 4",'Model output'!P171)),ISNUMBER(SEARCH("4 or more",'Model output'!P171))),"&gt;4",""))), ""))</f>
        <v/>
      </c>
      <c r="V172" t="str">
        <f>IF(S172="negative","",IF(OR(ISNUMBER(SEARCH("Focal",'Model output'!P171)),'Classification result'!U172&lt;4,ISNUMBER(SEARCH("Focal",'Classification result'!U172)),ISNUMBER(SEARCH("&lt;4",'Classification result'!U172)),ISNUMBER(SEARCH("&lt; 4",'Classification result'!U172))),"minimal", IF(OR(ISNUMBER(SEARCH("Extensive",'Model output'!P171)),ISNUMBER(SEARCH("Extensive",'Classification result'!U172)),ISNUMBER(SEARCH("&gt;4",'Classification result'!U172)),ISNUMBER(SEARCH("&gt; 4",'Classification result'!U172)),ISNUMBER(SEARCH("4 or more",'Classification result'!U172))),"extensive","")))</f>
        <v/>
      </c>
      <c r="W172" t="str">
        <f>IF(OR('Model output'!R171="",ISNUMBER(SEARCH("Not identified", 'Model output'!R171)),ISNUMBER(SEARCH("Absent",'Model output'!R171)),ISNUMBER(SEARCH("No",'Model output'!R171)),ISNUMBER(SEARCH("Negative",'Model output'!R171)),ISNUMBER(SEARCH("None seen",'Model output'!R171)),ISNUMBER(SEARCH("Free",'Model output'!R171)),ISNUMBER(SEARCH("Cannot be assessed",'Model output'!R171))),"negative","positive")</f>
        <v>negative</v>
      </c>
      <c r="X172" s="15" t="str">
        <f>IF('Model output'!S171="","",'Model output'!S171)</f>
        <v>Not identified</v>
      </c>
      <c r="Y172" t="str">
        <f>IF(OR('Model output'!S171="",ISNUMBER(SEARCH("Absent",'Model output'!S171)),ISNUMBER(SEARCH("Not identified",'Model output'!S171)),AND(ISNUMBER(SEARCH("No",'Model output'!S171)),NOT(ISNUMBER(SEARCH("carcinoma",'Model output'!S171)))),ISNUMBER(SEARCH("confined to the thyroid",'Model output'!S171)),ISNUMBER(SEARCH("negative",'Model output'!S171))),"negative",IF(Z172="positive","gETE", "positive"))</f>
        <v>negative</v>
      </c>
      <c r="Z172" t="str">
        <f>IF(OR('Model output'!S171="",ISNUMBER(SEARCH("Absent",'Model output'!S171)),ISNUMBER(SEARCH("Not identified",'Model output'!S171)),ISNUMBER(SEARCH("No",'Model output'!S171)),ISNUMBER(SEARCH("Minimal",'Model output'!S171)),ISNUMBER(SEARCH("negative",'Model output'!S171))),"negative",IF(OR(ISNUMBER(SEARCH("extensive",X172)),ISNUMBER(SEARCH("skeletal muscle",X172)),ISNUMBER(SEARCH("larynx",X172)),ISNUMBER(SEARCH("trachea",X172)),ISNUMBER(SEARCH("esophagus",X172)),ISNUMBER(SEARCH("recurrent laryngeal nerve",X172))),"positive","negative"))</f>
        <v>negative</v>
      </c>
      <c r="AA172" t="str">
        <f>IF('Model output'!T171="","",IF('Model output'!T171="Not mentioned", "No", "Yes"))</f>
        <v/>
      </c>
      <c r="AB172" t="str">
        <f>IF(AA172&lt;&gt;"Yes","",IF(OR('Model output'!U171="",ISNUMBER(SEARCH("Not identified",'Model output'!U171))),"",'Model output'!U171))</f>
        <v/>
      </c>
      <c r="AC172" s="1" t="str">
        <f>IF(OR('Model output'!V171="", 'Model output'!V171="No", AND(ISERROR(SEARCH("Positive",'Model output'!V171)), ISNUMBER(SEARCH("Negative",'Model output'!V171))), AND(ISNUMBER(SEARCH("Uninvolved",'Model output'!V171)),NOT(ISNUMBER(SEARCH("margins involved",'Model output'!V171)))), ISNUMBER(SEARCH("not involved",'Model output'!V171)), ISNUMBER(SEARCH("None",'Model output'!V171)), ISNUMBER(SEARCH("Free",'Model output'!V171)), ISNUMBER(SEARCH("1 mm",'Model output'!V171)), ISNUMBER(SEARCH("0.1 CM",'Model output'!V171)), ISNUMBER(SEARCH("less than 0.2 mm",'Model output'!V171)), ISNUMBER(SEARCH("less than 0.5 mm",'Model output'!V171)), ISNUMBER(SEARCH("less than 1.0 mm",'Model output'!V171)), ISNUMBER(SEARCH("noted very close",'Model output'!V171)), ISNUMBER(SEARCH("abut",'Model output'!V171)), ISNUMBER(SEARCH("not mentioned",'Model output'!V171)), ISNUMBER(SEARCH("Cannot be assessed",'Model output'!V171)), ISNUMBER(SEARCH("Lymphocyte invasion - present",'Model output'!V171)), ISNUMBER(SEARCH("capsule",'Model output'!V171))), "negative", "positive")</f>
        <v>negative</v>
      </c>
      <c r="AE172" s="28" t="str" cm="1">
        <f t="array" aca="1" ref="AE172" ca="1">IF(OR(AC172="positive",Z172="positive",AND(OR(ISNUMBER(SEARCH("Follicular carcinoma",N172)),ISNUMBER(SEARCH("Follicular thyroid carcinoma",N172))),V172="extensive"),AND(AND(ISNUMBER(J172),J172&gt;0),AND(ISNUMBER(M172),M172&gt;3)),OR(H172="positive",AH172=1)),"high",IF(OR(ISNUMBER(SEARCH("lateral",G172,1)),ISNUMBER(SEARCH("positive",Y172,1)),ISNUMBER(SEARCH("tall",O172,1)),ISNUMBER(SEARCH("hobnail",O172,1)),ISNUMBER(SEARCH("cribriform",O172,1)),ISNUMBER(SEARCH("diffuse",O172,1)),ISNUMBER(SEARCH("columnar",O172,1)),ISNUMBER(SEARCH("solid",O172,1)),ISNUMBER(SEARCH("tall",N172,1)),ISNUMBER(SEARCH("hobnail",N172,1)),ISNUMBER(SEARCH("cribriform",N172,1)),ISNUMBER(SEARCH("diffuse",N172,1)),ISNUMBER(SEARCH("columnar",N172,1)),ISNUMBER(SEARCH("solid",N172,1)),AND(ISNUMBER(SEARCH("papillary",N172,1)),S172="positive"),AND(AND(ISNUMBER(J172),J172&gt;=5),M172=""),AND(AND(ISNUMBER(J172),J172&gt;=5),AND(ISNUMBER(M172),M172&gt;=1)),AND(ISNUMBER(SERACH("papillary",N172)),OR(Y172="positive",Z172="positive"), ISNUMBER(SEARCH("BRAF",AB172)))),"intermediate","low"))</f>
        <v>low</v>
      </c>
      <c r="AF172" s="29" t="str">
        <f t="shared" si="26"/>
        <v>1b</v>
      </c>
      <c r="AG172" s="29" t="str">
        <f t="shared" si="27"/>
        <v>1a</v>
      </c>
      <c r="AH172" s="29" t="str">
        <f t="shared" si="30"/>
        <v>0</v>
      </c>
      <c r="AI172" s="35" t="str">
        <f t="shared" si="31"/>
        <v>I</v>
      </c>
      <c r="AJ172" s="32" t="s">
        <v>713</v>
      </c>
      <c r="AK172" s="34" t="s">
        <v>932</v>
      </c>
      <c r="AL172" s="34" t="s">
        <v>617</v>
      </c>
      <c r="AM172" s="34" t="s">
        <v>936</v>
      </c>
      <c r="AN172" s="34" t="s">
        <v>66</v>
      </c>
      <c r="AO172" s="32">
        <f t="shared" ca="1" si="32"/>
        <v>1</v>
      </c>
      <c r="AP172" s="34">
        <f t="shared" si="33"/>
        <v>1</v>
      </c>
      <c r="AQ172" s="34">
        <f t="shared" si="34"/>
        <v>1</v>
      </c>
      <c r="AR172" s="34">
        <f t="shared" si="35"/>
        <v>1</v>
      </c>
      <c r="AS172" s="35">
        <f t="shared" si="36"/>
        <v>1</v>
      </c>
    </row>
    <row r="173" spans="1:45">
      <c r="A173" t="str">
        <f>'Model output'!A172</f>
        <v>TCGA-EM-A2CS</v>
      </c>
      <c r="B173" s="26">
        <v>51</v>
      </c>
      <c r="C173" s="1" t="str">
        <f>IF(OR(ISNUMBER(SEARCH("0",'Model output'!D172)), ISNUMBER(SEARCH("1",'Model output'!D172)), ISNUMBER(SEARCH("1a",'Model output'!D172)), ISNUMBER(SEARCH("1b",'Model output'!D172)), ISNUMBER(SEARCH("2",'Model output'!D172)), ISNUMBER(SEARCH("3",'Model output'!D172)), ISNUMBER(SEARCH("4a",'Model output'!D172)), ISNUMBER(SEARCH("4b",'Model output'!D172))), IF(ISNUMBER(SEARCH("pT",'Model output'!D172)),IF(OR(ISNUMBER(SEARCH("a",'Model output'!D172)),ISNUMBER(SEARCH("b",'Model output'!D172))),MID(SUBSTITUTE('Model output'!D172," ",""),SEARCH("pT",'Model output'!D172)+2,2),MID(SUBSTITUTE('Model output'!D172," ",""),SEARCH("pT",'Model output'!D172)+2,1)),IF(ISNUMBER(SEARCH("T",'Model output'!D172)),IF(OR(ISNUMBER(SEARCH("a",'Model output'!D172)),ISNUMBER(SEARCH("b",'Model output'!D172))),MID(SUBSTITUTE('Model output'!D172," ",""),SEARCH("T",'Model output'!D172)+1,2),MID(SUBSTITUTE('Model output'!D172," ",""),SEARCH("T",'Model output'!D172)+1,1)),SUBSTITUTE('Model output'!D172," ",""))),"")</f>
        <v>3</v>
      </c>
      <c r="D173" s="1" t="str">
        <f>IF(ISNUMBER(SEARCH("lymph node",'Model output'!E172)),"1", IF(AND('Model output'!E172&lt;&gt;"",ISNUMBER('Model output'!E172),'Model output'!E172&gt;0),"1",IF(OR(ISNUMBER(SEARCH("0",'Model output'!E172)), ISNUMBER(SEARCH("1",'Model output'!E172)), ISNUMBER(SEARCH("1a",'Model output'!E172)), ISNUMBER(SEARCH("1b",'Model output'!E172)), ISNUMBER(SEARCH("X",'Model output'!E172))), IF(ISNUMBER(SEARCH("pN",'Model output'!E172)),IF(OR(ISNUMBER(SEARCH("a",'Model output'!E172)),ISNUMBER(SEARCH("b",'Model output'!E172))),MID(SUBSTITUTE('Model output'!E172," ",""),SEARCH("pN",'Model output'!E172)+2,2),MID(SUBSTITUTE('Model output'!E172," ",""),SEARCH("pN",'Model output'!E172)+2,1)),IF(ISNUMBER(SEARCH("N",'Model output'!E172)),IF(OR(ISNUMBER(SEARCH("a",'Model output'!E172)),ISNUMBER(SEARCH("b",'Model output'!E172))),MID(SUBSTITUTE('Model output'!E172," ",""),SEARCH("N",'Model output'!E172)+1,2),MID(SUBSTITUTE('Model output'!E172," ",""),SEARCH("N",'Model output'!E172)+1,1)),SUBSTITUTE('Model output'!E172," ",""))),"")))</f>
        <v>1b</v>
      </c>
      <c r="E173" s="1" t="str">
        <f>IF(OR(ISNUMBER(SEARCH("Not applicable",'Model output'!F172)), ISNUMBER(SEARCH("N/A",'Model output'!F172))),"0",IF(OR(ISNUMBER(SEARCH("0",'Model output'!F172)), ISNUMBER(SEARCH("1",'Model output'!F172)), ISNUMBER(SEARCH("X",'Model output'!F172))), IF(ISNUMBER(SEARCH("pM",'Model output'!F172)),MID(SUBSTITUTE('Model output'!F172," ",""),SEARCH("pM",'Model output'!F172)+2,1),IF(ISNUMBER(SEARCH("M",'Model output'!F172)),MID(SUBSTITUTE('Model output'!F172," ",""),SEARCH("M",'Model output'!F172)+1,1),SUBSTITUTE('Model output'!F172," ",""))),""))</f>
        <v>0</v>
      </c>
      <c r="F173" t="str">
        <f t="shared" si="28"/>
        <v>positive</v>
      </c>
      <c r="G173" t="str">
        <f>IF(OR('Model output'!G172="",AND(ISNUMBER('Model output'!J172),'Model output'!J172&lt;1)),"",IF(OR(ISNUMBER(SEARCH("lateral",'Model output'!G172)),ISNUMBER(SEARCH("cervical",'Model output'!G172)),ISNUMBER(SEARCH("jugular",'Model output'!G172)),ISNUMBER(SEARCH("left neck",'Model output'!G172)),ISNUMBER(SEARCH("left anterior neck",'Model output'!G172)),ISNUMBER(SEARCH("left posterior neck",'Model output'!G172)),ISNUMBER(SEARCH("right neck",'Model output'!G172)),ISNUMBER(SEARCH("right anterior neck",'Model output'!G172)),ISNUMBER(SEARCH("right posterior neck",'Model output'!G172)),AND(ISNUMBER(SEARCH("level",'Model output'!G172)),OR(,ISNUMBER(SEARCH("II",'Model output'!G172)),ISNUMBER(SEARCH("two",'Model output'!G172)),AND(ISNUMBER(SEARCH("2",'Model output'!G172)),NOT(ISNUMBER(SEARCH("1 of 2",'Model output'!G172)))),ISNUMBER(SEARCH("III",'Model output'!G172)),AND(ISNUMBER(SEARCH("three",'Model output'!G172)),NOT(ISNUMBER(SEARCH("#3 (three)",'Model output'!G172)))),AND(ISNUMBER(SEARCH("3",'Model output'!G172)),NOT(ISNUMBER(SEARCH("#3 (three)",'Model output'!G172)))),ISNUMBER(SEARCH("IV",'Model output'!G172)),ISNUMBER(SEARCH("four",'Model output'!G172)),ISNUMBER(SEARCH("4",'Model output'!G172)),ISNUMBER(SEARCH("V ",'Model output'!G172)),ISNUMBER(SEARCH("five",'Model output'!G172)),ISNUMBER(SEARCH("5",'Model output'!G172))))), "lateral", "central"))</f>
        <v>central</v>
      </c>
      <c r="H173" t="str">
        <f>IF('Model output'!H172="","negative",IF(OR(ISNUMBER(SEARCH("lymph node",'Model output'!H172)),ISNUMBER(SEARCH("gland",'Model output'!H172)),ISNUMBER(SEARCH("lobe",'Model output'!H172)),ISNUMBER(SEARCH("isthmus",'Model output'!H172)),ISNUMBER(SEARCH("mediastinum",'Model output'!H172)),ISNUMBER(SEARCH("Not mentioned",'Model output'!H172)), ISNUMBER(SEARCH("Not applicable",'Model output'!H172)), ISNUMBER(SEARCH("paratracheal",'Model output'!H172)),ISNUMBER(SEARCH("fibroadipose tissue",'Model output'!H172)),ISNUMBER(SEARCH("thyroid node",'Model output'!H172)),ISNUMBER(SEARCH("skeletal muscle",'Model output'!H172)),ISNUMBER(SEARCH("right",'Model output'!H172)),ISNUMBER(SEARCH("left",'Model output'!H172)),ISNUMBER(SEARCH("Not specified",'Model output'!H172)),ISNUMBER(SEARCH("N/A",'Model output'!H172))),"negative","positive"))</f>
        <v>negative</v>
      </c>
      <c r="I173">
        <f>IF(OR('Model output'!I172="",'Model output'!I172="Not answered",'Model output'!I172="Not mentioned"),"",IF(ISNUMBER('Model output'!I172),'Model output'!I172,1))</f>
        <v>49</v>
      </c>
      <c r="J173">
        <f>IF(OR('Model output'!J172="",'Model output'!J172="Not answered",'Model output'!J172="Not mentioned"),"",IF(AND(ISNUMBER('Model output'!J172),'Model output'!J172&lt;=I173),'Model output'!J172,IF(AND(ISNUMBER('Model output'!J172), 'Model output'!J172&gt;=DATE(2024,1,1)), MIN(DAY('Model output'!J172), MONTH('Model output'!J172), YEAR('Model output'!J172)), IF(ISNUMBER(SEARCH("0/",'Model output'!J172)),0,IF(ISNUMBER(SEARCH("/",'Model output'!J172)), VALUE(LEFT('Model output'!J172, SEARCH("/",'Model output'!J172)-1)),1)))))</f>
        <v>35</v>
      </c>
      <c r="K173" t="str" cm="1">
        <f t="array" ref="K173">IF(COUNT(FIND({0,1,2,3,4,5,6,7,8,9},'Model output'!K172))&gt;0,'Model output'!K172,"")</f>
        <v/>
      </c>
      <c r="L173" s="8" t="str">
        <f t="shared" si="25"/>
        <v/>
      </c>
      <c r="M173" t="str" cm="1">
        <f t="array" ref="M173">IF(L173="","",IF(ISNUMBER(SEARCH("cm",L173)),MAX(VALUE(SUBSTITUTE(_xlfn.FILTERXML("&lt;t&gt;&lt;s&gt;"&amp;SUBSTITUTE(L173,",","&lt;/s&gt;&lt;s&gt;")&amp;"&lt;/s&gt;&lt;/t&gt;","//s"),"cm",""))),MAX(VALUE(SUBSTITUTE(_xlfn.FILTERXML("&lt;t&gt;&lt;s&gt;"&amp;SUBSTITUTE(L173,",","&lt;/s&gt;&lt;s&gt;")&amp;"&lt;/s&gt;&lt;/t&gt;","//s"),"mm","")))/10))</f>
        <v/>
      </c>
      <c r="N173" t="str">
        <f>IF('Model output'!L172="","",'Model output'!L172)</f>
        <v>Papillary carcinoma</v>
      </c>
      <c r="O173" t="str">
        <f>IF('Model output'!M172="","",'Model output'!M172)</f>
        <v>Classical (usual)</v>
      </c>
      <c r="P173" t="str">
        <f>IF('Model output'!N172="","",'Model output'!N172)</f>
        <v>6.3 cm</v>
      </c>
      <c r="Q173" t="str">
        <f t="shared" si="29"/>
        <v>6.3cm</v>
      </c>
      <c r="R173" cm="1">
        <f t="array" ref="R173">IF(Q173="","",IF(ISNUMBER(SEARCH("cm",Q173)),MAX(VALUE(SUBSTITUTE(_xlfn.FILTERXML("&lt;t&gt;&lt;s&gt;"&amp;SUBSTITUTE(Q173,",","&lt;/s&gt;&lt;s&gt;")&amp;"&lt;/s&gt;&lt;/t&gt;","//s"),"cm",""))),MAX(VALUE(SUBSTITUTE(_xlfn.FILTERXML("&lt;t&gt;&lt;s&gt;"&amp;SUBSTITUTE(Q173,",","&lt;/s&gt;&lt;s&gt;")&amp;"&lt;/s&gt;&lt;/t&gt;","//s"),"mm","")))/10))</f>
        <v>6.3</v>
      </c>
      <c r="S173" t="str">
        <f>IF(OR('Model output'!P172="",ISNUMBER(SEARCH("Not identified", 'Model output'!P172)),ISNUMBER(SEARCH("Absent",'Model output'!P172)),AND(ISNUMBER(SEARCH("No",'Model output'!P172)),NOT(ISNUMBER(SEARCH("diagnostic",'Model output'!P172)))),ISNUMBER(SEARCH("Negative",'Model output'!P172))),"negative","positive")</f>
        <v>positive</v>
      </c>
      <c r="T173">
        <f>IF('Model output'!O172="","",'Model output'!O172)</f>
        <v>1</v>
      </c>
      <c r="U173" t="str">
        <f>IF('Model output'!Q172&lt;&gt;"",'Model output'!Q172,IF('Classification result'!S173="positive",IF(ISNUMBER(SEARCH("single",'Model output'!P172)),1,IF(OR(ISNUMBER(SEARCH("&lt;4",'Model output'!P172)),ISNUMBER(SEARCH("&lt; 4",'Model output'!P172)),ISNUMBER(SEARCH("less than 4",'Model output'!P172))),"&lt;4",IF(OR(ISNUMBER(SEARCH("&gt;4",'Model output'!P172)),ISNUMBER(SEARCH("&gt; 4",'Model output'!P172)),ISNUMBER(SEARCH("4 or more",'Model output'!P172))),"&gt;4",""))), ""))</f>
        <v>less than 4</v>
      </c>
      <c r="V173" t="str">
        <f>IF(S173="negative","",IF(OR(ISNUMBER(SEARCH("Focal",'Model output'!P172)),'Classification result'!U173&lt;4,ISNUMBER(SEARCH("Focal",'Classification result'!U173)),ISNUMBER(SEARCH("&lt;4",'Classification result'!U173)),ISNUMBER(SEARCH("&lt; 4",'Classification result'!U173))),"minimal", IF(OR(ISNUMBER(SEARCH("Extensive",'Model output'!P172)),ISNUMBER(SEARCH("Extensive",'Classification result'!U173)),ISNUMBER(SEARCH("&gt;4",'Classification result'!U173)),ISNUMBER(SEARCH("&gt; 4",'Classification result'!U173)),ISNUMBER(SEARCH("4 or more",'Classification result'!U173))),"extensive","")))</f>
        <v>minimal</v>
      </c>
      <c r="W173" t="str">
        <f>IF(OR('Model output'!R172="",ISNUMBER(SEARCH("Not identified", 'Model output'!R172)),ISNUMBER(SEARCH("Absent",'Model output'!R172)),ISNUMBER(SEARCH("No",'Model output'!R172)),ISNUMBER(SEARCH("Negative",'Model output'!R172)),ISNUMBER(SEARCH("None seen",'Model output'!R172)),ISNUMBER(SEARCH("Free",'Model output'!R172)),ISNUMBER(SEARCH("Cannot be assessed",'Model output'!R172))),"negative","positive")</f>
        <v>positive</v>
      </c>
      <c r="X173" s="15" t="str">
        <f>IF('Model output'!S172="","",'Model output'!S172)</f>
        <v>Cannot be assessed</v>
      </c>
      <c r="Y173" t="str">
        <f>IF(OR('Model output'!S172="",ISNUMBER(SEARCH("Absent",'Model output'!S172)),ISNUMBER(SEARCH("Not identified",'Model output'!S172)),AND(ISNUMBER(SEARCH("No",'Model output'!S172)),NOT(ISNUMBER(SEARCH("carcinoma",'Model output'!S172)))),ISNUMBER(SEARCH("confined to the thyroid",'Model output'!S172)),ISNUMBER(SEARCH("negative",'Model output'!S172))),"negative",IF(Z173="positive","gETE", "positive"))</f>
        <v>negative</v>
      </c>
      <c r="Z173" t="str">
        <f>IF(OR('Model output'!S172="",ISNUMBER(SEARCH("Absent",'Model output'!S172)),ISNUMBER(SEARCH("Not identified",'Model output'!S172)),ISNUMBER(SEARCH("No",'Model output'!S172)),ISNUMBER(SEARCH("Minimal",'Model output'!S172)),ISNUMBER(SEARCH("negative",'Model output'!S172))),"negative",IF(OR(ISNUMBER(SEARCH("extensive",X173)),ISNUMBER(SEARCH("skeletal muscle",X173)),ISNUMBER(SEARCH("larynx",X173)),ISNUMBER(SEARCH("trachea",X173)),ISNUMBER(SEARCH("esophagus",X173)),ISNUMBER(SEARCH("recurrent laryngeal nerve",X173))),"positive","negative"))</f>
        <v>negative</v>
      </c>
      <c r="AA173" t="str">
        <f>IF('Model output'!T172="","",IF('Model output'!T172="Not mentioned", "No", "Yes"))</f>
        <v/>
      </c>
      <c r="AB173" t="str">
        <f>IF(AA173&lt;&gt;"Yes","",IF(OR('Model output'!U172="",ISNUMBER(SEARCH("Not identified",'Model output'!U172))),"",'Model output'!U172))</f>
        <v/>
      </c>
      <c r="AC173" s="1" t="str">
        <f>IF(OR('Model output'!V172="", 'Model output'!V172="No", AND(ISERROR(SEARCH("Positive",'Model output'!V172)), ISNUMBER(SEARCH("Negative",'Model output'!V172))), AND(ISNUMBER(SEARCH("Uninvolved",'Model output'!V172)),NOT(ISNUMBER(SEARCH("margins involved",'Model output'!V172)))), ISNUMBER(SEARCH("not involved",'Model output'!V172)), ISNUMBER(SEARCH("None",'Model output'!V172)), ISNUMBER(SEARCH("Free",'Model output'!V172)), ISNUMBER(SEARCH("1 mm",'Model output'!V172)), ISNUMBER(SEARCH("0.1 CM",'Model output'!V172)), ISNUMBER(SEARCH("less than 0.2 mm",'Model output'!V172)), ISNUMBER(SEARCH("less than 0.5 mm",'Model output'!V172)), ISNUMBER(SEARCH("less than 1.0 mm",'Model output'!V172)), ISNUMBER(SEARCH("noted very close",'Model output'!V172)), ISNUMBER(SEARCH("abut",'Model output'!V172)), ISNUMBER(SEARCH("not mentioned",'Model output'!V172)), ISNUMBER(SEARCH("Cannot be assessed",'Model output'!V172)), ISNUMBER(SEARCH("Lymphocyte invasion - present",'Model output'!V172)), ISNUMBER(SEARCH("capsule",'Model output'!V172))), "negative", "positive")</f>
        <v>positive</v>
      </c>
      <c r="AE173" s="28" t="str" cm="1">
        <f t="array" ref="AE173">IF(OR(AC173="positive",Z173="positive",AND(OR(ISNUMBER(SEARCH("Follicular carcinoma",N173)),ISNUMBER(SEARCH("Follicular thyroid carcinoma",N173))),V173="extensive"),AND(AND(ISNUMBER(J173),J173&gt;0),AND(ISNUMBER(M173),M173&gt;3)),OR(H173="positive",AH173=1)),"high",IF(OR(ISNUMBER(SEARCH("lateral",G173,1)),ISNUMBER(SEARCH("positive",Y173,1)),ISNUMBER(SEARCH("tall",O173,1)),ISNUMBER(SEARCH("hobnail",O173,1)),ISNUMBER(SEARCH("cribriform",O173,1)),ISNUMBER(SEARCH("diffuse",O173,1)),ISNUMBER(SEARCH("columnar",O173,1)),ISNUMBER(SEARCH("solid",O173,1)),ISNUMBER(SEARCH("tall",N173,1)),ISNUMBER(SEARCH("hobnail",N173,1)),ISNUMBER(SEARCH("cribriform",N173,1)),ISNUMBER(SEARCH("diffuse",N173,1)),ISNUMBER(SEARCH("columnar",N173,1)),ISNUMBER(SEARCH("solid",N173,1)),AND(ISNUMBER(SEARCH("papillary",N173,1)),S173="positive"),AND(AND(ISNUMBER(J173),J173&gt;=5),M173=""),AND(AND(ISNUMBER(J173),J173&gt;=5),AND(ISNUMBER(M173),M173&gt;=1)),AND(ISNUMBER(SERACH("papillary",N173)),OR(Y173="positive",Z173="positive"), ISNUMBER(SEARCH("BRAF",AB173)))),"intermediate","low"))</f>
        <v>high</v>
      </c>
      <c r="AF173" s="29" t="str">
        <f t="shared" si="26"/>
        <v>3a</v>
      </c>
      <c r="AG173" s="29" t="str">
        <f t="shared" si="27"/>
        <v>1a</v>
      </c>
      <c r="AH173" s="29" t="str">
        <f t="shared" si="30"/>
        <v>0</v>
      </c>
      <c r="AI173" s="35" t="str">
        <f t="shared" si="31"/>
        <v>I</v>
      </c>
      <c r="AJ173" s="32" t="s">
        <v>711</v>
      </c>
      <c r="AK173" s="34" t="s">
        <v>937</v>
      </c>
      <c r="AL173" s="34" t="s">
        <v>932</v>
      </c>
      <c r="AM173" s="34" t="s">
        <v>936</v>
      </c>
      <c r="AN173" s="34" t="s">
        <v>66</v>
      </c>
      <c r="AO173" s="32">
        <f t="shared" si="32"/>
        <v>1</v>
      </c>
      <c r="AP173" s="34">
        <f t="shared" si="33"/>
        <v>1</v>
      </c>
      <c r="AQ173" s="34">
        <f t="shared" si="34"/>
        <v>0</v>
      </c>
      <c r="AR173" s="34">
        <f t="shared" si="35"/>
        <v>1</v>
      </c>
      <c r="AS173" s="35">
        <f t="shared" si="36"/>
        <v>1</v>
      </c>
    </row>
    <row r="174" spans="1:45">
      <c r="A174" t="str">
        <f>'Model output'!A173</f>
        <v>TCGA-EM-A2CT</v>
      </c>
      <c r="B174" s="26">
        <v>20</v>
      </c>
      <c r="C174" s="1" t="str">
        <f>IF(OR(ISNUMBER(SEARCH("0",'Model output'!D173)), ISNUMBER(SEARCH("1",'Model output'!D173)), ISNUMBER(SEARCH("1a",'Model output'!D173)), ISNUMBER(SEARCH("1b",'Model output'!D173)), ISNUMBER(SEARCH("2",'Model output'!D173)), ISNUMBER(SEARCH("3",'Model output'!D173)), ISNUMBER(SEARCH("4a",'Model output'!D173)), ISNUMBER(SEARCH("4b",'Model output'!D173))), IF(ISNUMBER(SEARCH("pT",'Model output'!D173)),IF(OR(ISNUMBER(SEARCH("a",'Model output'!D173)),ISNUMBER(SEARCH("b",'Model output'!D173))),MID(SUBSTITUTE('Model output'!D173," ",""),SEARCH("pT",'Model output'!D173)+2,2),MID(SUBSTITUTE('Model output'!D173," ",""),SEARCH("pT",'Model output'!D173)+2,1)),IF(ISNUMBER(SEARCH("T",'Model output'!D173)),IF(OR(ISNUMBER(SEARCH("a",'Model output'!D173)),ISNUMBER(SEARCH("b",'Model output'!D173))),MID(SUBSTITUTE('Model output'!D173," ",""),SEARCH("T",'Model output'!D173)+1,2),MID(SUBSTITUTE('Model output'!D173," ",""),SEARCH("T",'Model output'!D173)+1,1)),SUBSTITUTE('Model output'!D173," ",""))),"")</f>
        <v>1b</v>
      </c>
      <c r="D174" s="1" t="str">
        <f>IF(ISNUMBER(SEARCH("lymph node",'Model output'!E173)),"1", IF(AND('Model output'!E173&lt;&gt;"",ISNUMBER('Model output'!E173),'Model output'!E173&gt;0),"1",IF(OR(ISNUMBER(SEARCH("0",'Model output'!E173)), ISNUMBER(SEARCH("1",'Model output'!E173)), ISNUMBER(SEARCH("1a",'Model output'!E173)), ISNUMBER(SEARCH("1b",'Model output'!E173)), ISNUMBER(SEARCH("X",'Model output'!E173))), IF(ISNUMBER(SEARCH("pN",'Model output'!E173)),IF(OR(ISNUMBER(SEARCH("a",'Model output'!E173)),ISNUMBER(SEARCH("b",'Model output'!E173))),MID(SUBSTITUTE('Model output'!E173," ",""),SEARCH("pN",'Model output'!E173)+2,2),MID(SUBSTITUTE('Model output'!E173," ",""),SEARCH("pN",'Model output'!E173)+2,1)),IF(ISNUMBER(SEARCH("N",'Model output'!E173)),IF(OR(ISNUMBER(SEARCH("a",'Model output'!E173)),ISNUMBER(SEARCH("b",'Model output'!E173))),MID(SUBSTITUTE('Model output'!E173," ",""),SEARCH("N",'Model output'!E173)+1,2),MID(SUBSTITUTE('Model output'!E173," ",""),SEARCH("N",'Model output'!E173)+1,1)),SUBSTITUTE('Model output'!E173," ",""))),"")))</f>
        <v>0</v>
      </c>
      <c r="E174" s="1" t="str">
        <f>IF(OR(ISNUMBER(SEARCH("Not applicable",'Model output'!F173)), ISNUMBER(SEARCH("N/A",'Model output'!F173))),"0",IF(OR(ISNUMBER(SEARCH("0",'Model output'!F173)), ISNUMBER(SEARCH("1",'Model output'!F173)), ISNUMBER(SEARCH("X",'Model output'!F173))), IF(ISNUMBER(SEARCH("pM",'Model output'!F173)),MID(SUBSTITUTE('Model output'!F173," ",""),SEARCH("pM",'Model output'!F173)+2,1),IF(ISNUMBER(SEARCH("M",'Model output'!F173)),MID(SUBSTITUTE('Model output'!F173," ",""),SEARCH("M",'Model output'!F173)+1,1),SUBSTITUTE('Model output'!F173," ",""))),""))</f>
        <v>0</v>
      </c>
      <c r="F174" t="str">
        <f t="shared" si="28"/>
        <v>negative</v>
      </c>
      <c r="G174" t="str">
        <f>IF(OR('Model output'!G173="",AND(ISNUMBER('Model output'!J173),'Model output'!J173&lt;1)),"",IF(OR(ISNUMBER(SEARCH("lateral",'Model output'!G173)),ISNUMBER(SEARCH("cervical",'Model output'!G173)),ISNUMBER(SEARCH("jugular",'Model output'!G173)),ISNUMBER(SEARCH("left neck",'Model output'!G173)),ISNUMBER(SEARCH("left anterior neck",'Model output'!G173)),ISNUMBER(SEARCH("left posterior neck",'Model output'!G173)),ISNUMBER(SEARCH("right neck",'Model output'!G173)),ISNUMBER(SEARCH("right anterior neck",'Model output'!G173)),ISNUMBER(SEARCH("right posterior neck",'Model output'!G173)),AND(ISNUMBER(SEARCH("level",'Model output'!G173)),OR(,ISNUMBER(SEARCH("II",'Model output'!G173)),ISNUMBER(SEARCH("two",'Model output'!G173)),AND(ISNUMBER(SEARCH("2",'Model output'!G173)),NOT(ISNUMBER(SEARCH("1 of 2",'Model output'!G173)))),ISNUMBER(SEARCH("III",'Model output'!G173)),AND(ISNUMBER(SEARCH("three",'Model output'!G173)),NOT(ISNUMBER(SEARCH("#3 (three)",'Model output'!G173)))),AND(ISNUMBER(SEARCH("3",'Model output'!G173)),NOT(ISNUMBER(SEARCH("#3 (three)",'Model output'!G173)))),ISNUMBER(SEARCH("IV",'Model output'!G173)),ISNUMBER(SEARCH("four",'Model output'!G173)),ISNUMBER(SEARCH("4",'Model output'!G173)),ISNUMBER(SEARCH("V ",'Model output'!G173)),ISNUMBER(SEARCH("five",'Model output'!G173)),ISNUMBER(SEARCH("5",'Model output'!G173))))), "lateral", "central"))</f>
        <v/>
      </c>
      <c r="H174" t="str">
        <f>IF('Model output'!H173="","negative",IF(OR(ISNUMBER(SEARCH("lymph node",'Model output'!H173)),ISNUMBER(SEARCH("gland",'Model output'!H173)),ISNUMBER(SEARCH("lobe",'Model output'!H173)),ISNUMBER(SEARCH("isthmus",'Model output'!H173)),ISNUMBER(SEARCH("mediastinum",'Model output'!H173)),ISNUMBER(SEARCH("Not mentioned",'Model output'!H173)), ISNUMBER(SEARCH("Not applicable",'Model output'!H173)), ISNUMBER(SEARCH("paratracheal",'Model output'!H173)),ISNUMBER(SEARCH("fibroadipose tissue",'Model output'!H173)),ISNUMBER(SEARCH("thyroid node",'Model output'!H173)),ISNUMBER(SEARCH("skeletal muscle",'Model output'!H173)),ISNUMBER(SEARCH("right",'Model output'!H173)),ISNUMBER(SEARCH("left",'Model output'!H173)),ISNUMBER(SEARCH("Not specified",'Model output'!H173)),ISNUMBER(SEARCH("N/A",'Model output'!H173))),"negative","positive"))</f>
        <v>negative</v>
      </c>
      <c r="I174">
        <f>IF(OR('Model output'!I173="",'Model output'!I173="Not answered",'Model output'!I173="Not mentioned"),"",IF(ISNUMBER('Model output'!I173),'Model output'!I173,1))</f>
        <v>5</v>
      </c>
      <c r="J174">
        <f>IF(OR('Model output'!J173="",'Model output'!J173="Not answered",'Model output'!J173="Not mentioned"),"",IF(AND(ISNUMBER('Model output'!J173),'Model output'!J173&lt;=I174),'Model output'!J173,IF(AND(ISNUMBER('Model output'!J173), 'Model output'!J173&gt;=DATE(2024,1,1)), MIN(DAY('Model output'!J173), MONTH('Model output'!J173), YEAR('Model output'!J173)), IF(ISNUMBER(SEARCH("0/",'Model output'!J173)),0,IF(ISNUMBER(SEARCH("/",'Model output'!J173)), VALUE(LEFT('Model output'!J173, SEARCH("/",'Model output'!J173)-1)),1)))))</f>
        <v>0</v>
      </c>
      <c r="K174" t="str" cm="1">
        <f t="array" ref="K174">IF(COUNT(FIND({0,1,2,3,4,5,6,7,8,9},'Model output'!K173))&gt;0,'Model output'!K173,"")</f>
        <v/>
      </c>
      <c r="L174" s="8" t="str">
        <f t="shared" si="25"/>
        <v/>
      </c>
      <c r="M174" t="str" cm="1">
        <f t="array" ref="M174">IF(L174="","",IF(ISNUMBER(SEARCH("cm",L174)),MAX(VALUE(SUBSTITUTE(_xlfn.FILTERXML("&lt;t&gt;&lt;s&gt;"&amp;SUBSTITUTE(L174,",","&lt;/s&gt;&lt;s&gt;")&amp;"&lt;/s&gt;&lt;/t&gt;","//s"),"cm",""))),MAX(VALUE(SUBSTITUTE(_xlfn.FILTERXML("&lt;t&gt;&lt;s&gt;"&amp;SUBSTITUTE(L174,",","&lt;/s&gt;&lt;s&gt;")&amp;"&lt;/s&gt;&lt;/t&gt;","//s"),"mm","")))/10))</f>
        <v/>
      </c>
      <c r="N174" t="str">
        <f>IF('Model output'!L173="","",'Model output'!L173)</f>
        <v>Papillary carcinoma</v>
      </c>
      <c r="O174" t="str">
        <f>IF('Model output'!M173="","",'Model output'!M173)</f>
        <v>oncocytic or oxyphilic variant</v>
      </c>
      <c r="P174" t="str">
        <f>IF('Model output'!N173="","",'Model output'!N173)</f>
        <v>1.1 cm</v>
      </c>
      <c r="Q174" t="str">
        <f t="shared" si="29"/>
        <v>1.1cm</v>
      </c>
      <c r="R174" cm="1">
        <f t="array" ref="R174">IF(Q174="","",IF(ISNUMBER(SEARCH("cm",Q174)),MAX(VALUE(SUBSTITUTE(_xlfn.FILTERXML("&lt;t&gt;&lt;s&gt;"&amp;SUBSTITUTE(Q174,",","&lt;/s&gt;&lt;s&gt;")&amp;"&lt;/s&gt;&lt;/t&gt;","//s"),"cm",""))),MAX(VALUE(SUBSTITUTE(_xlfn.FILTERXML("&lt;t&gt;&lt;s&gt;"&amp;SUBSTITUTE(Q174,",","&lt;/s&gt;&lt;s&gt;")&amp;"&lt;/s&gt;&lt;/t&gt;","//s"),"mm","")))/10))</f>
        <v>1.1000000000000001</v>
      </c>
      <c r="S174" t="str">
        <f>IF(OR('Model output'!P173="",ISNUMBER(SEARCH("Not identified", 'Model output'!P173)),ISNUMBER(SEARCH("Absent",'Model output'!P173)),AND(ISNUMBER(SEARCH("No",'Model output'!P173)),NOT(ISNUMBER(SEARCH("diagnostic",'Model output'!P173)))),ISNUMBER(SEARCH("Negative",'Model output'!P173))),"negative","positive")</f>
        <v>negative</v>
      </c>
      <c r="T174">
        <f>IF('Model output'!O173="","",'Model output'!O173)</f>
        <v>1</v>
      </c>
      <c r="U174" t="str">
        <f>IF('Model output'!Q173&lt;&gt;"",'Model output'!Q173,IF('Classification result'!S174="positive",IF(ISNUMBER(SEARCH("single",'Model output'!P173)),1,IF(OR(ISNUMBER(SEARCH("&lt;4",'Model output'!P173)),ISNUMBER(SEARCH("&lt; 4",'Model output'!P173)),ISNUMBER(SEARCH("less than 4",'Model output'!P173))),"&lt;4",IF(OR(ISNUMBER(SEARCH("&gt;4",'Model output'!P173)),ISNUMBER(SEARCH("&gt; 4",'Model output'!P173)),ISNUMBER(SEARCH("4 or more",'Model output'!P173))),"&gt;4",""))), ""))</f>
        <v/>
      </c>
      <c r="V174" t="str">
        <f>IF(S174="negative","",IF(OR(ISNUMBER(SEARCH("Focal",'Model output'!P173)),'Classification result'!U174&lt;4,ISNUMBER(SEARCH("Focal",'Classification result'!U174)),ISNUMBER(SEARCH("&lt;4",'Classification result'!U174)),ISNUMBER(SEARCH("&lt; 4",'Classification result'!U174))),"minimal", IF(OR(ISNUMBER(SEARCH("Extensive",'Model output'!P173)),ISNUMBER(SEARCH("Extensive",'Classification result'!U174)),ISNUMBER(SEARCH("&gt;4",'Classification result'!U174)),ISNUMBER(SEARCH("&gt; 4",'Classification result'!U174)),ISNUMBER(SEARCH("4 or more",'Classification result'!U174))),"extensive","")))</f>
        <v/>
      </c>
      <c r="W174" t="str">
        <f>IF(OR('Model output'!R173="",ISNUMBER(SEARCH("Not identified", 'Model output'!R173)),ISNUMBER(SEARCH("Absent",'Model output'!R173)),ISNUMBER(SEARCH("No",'Model output'!R173)),ISNUMBER(SEARCH("Negative",'Model output'!R173)),ISNUMBER(SEARCH("None seen",'Model output'!R173)),ISNUMBER(SEARCH("Free",'Model output'!R173)),ISNUMBER(SEARCH("Cannot be assessed",'Model output'!R173))),"negative","positive")</f>
        <v>negative</v>
      </c>
      <c r="X174" s="15" t="str">
        <f>IF('Model output'!S173="","",'Model output'!S173)</f>
        <v>Not identified</v>
      </c>
      <c r="Y174" t="str">
        <f>IF(OR('Model output'!S173="",ISNUMBER(SEARCH("Absent",'Model output'!S173)),ISNUMBER(SEARCH("Not identified",'Model output'!S173)),AND(ISNUMBER(SEARCH("No",'Model output'!S173)),NOT(ISNUMBER(SEARCH("carcinoma",'Model output'!S173)))),ISNUMBER(SEARCH("confined to the thyroid",'Model output'!S173)),ISNUMBER(SEARCH("negative",'Model output'!S173))),"negative",IF(Z174="positive","gETE", "positive"))</f>
        <v>negative</v>
      </c>
      <c r="Z174" t="str">
        <f>IF(OR('Model output'!S173="",ISNUMBER(SEARCH("Absent",'Model output'!S173)),ISNUMBER(SEARCH("Not identified",'Model output'!S173)),ISNUMBER(SEARCH("No",'Model output'!S173)),ISNUMBER(SEARCH("Minimal",'Model output'!S173)),ISNUMBER(SEARCH("negative",'Model output'!S173))),"negative",IF(OR(ISNUMBER(SEARCH("extensive",X174)),ISNUMBER(SEARCH("skeletal muscle",X174)),ISNUMBER(SEARCH("larynx",X174)),ISNUMBER(SEARCH("trachea",X174)),ISNUMBER(SEARCH("esophagus",X174)),ISNUMBER(SEARCH("recurrent laryngeal nerve",X174))),"positive","negative"))</f>
        <v>negative</v>
      </c>
      <c r="AA174" t="str">
        <f>IF('Model output'!T173="","",IF('Model output'!T173="Not mentioned", "No", "Yes"))</f>
        <v/>
      </c>
      <c r="AB174" t="str">
        <f>IF(AA174&lt;&gt;"Yes","",IF(OR('Model output'!U173="",ISNUMBER(SEARCH("Not identified",'Model output'!U173))),"",'Model output'!U173))</f>
        <v/>
      </c>
      <c r="AC174" s="1" t="str">
        <f>IF(OR('Model output'!V173="", 'Model output'!V173="No", AND(ISERROR(SEARCH("Positive",'Model output'!V173)), ISNUMBER(SEARCH("Negative",'Model output'!V173))), AND(ISNUMBER(SEARCH("Uninvolved",'Model output'!V173)),NOT(ISNUMBER(SEARCH("margins involved",'Model output'!V173)))), ISNUMBER(SEARCH("not involved",'Model output'!V173)), ISNUMBER(SEARCH("None",'Model output'!V173)), ISNUMBER(SEARCH("Free",'Model output'!V173)), ISNUMBER(SEARCH("1 mm",'Model output'!V173)), ISNUMBER(SEARCH("0.1 CM",'Model output'!V173)), ISNUMBER(SEARCH("less than 0.2 mm",'Model output'!V173)), ISNUMBER(SEARCH("less than 0.5 mm",'Model output'!V173)), ISNUMBER(SEARCH("less than 1.0 mm",'Model output'!V173)), ISNUMBER(SEARCH("noted very close",'Model output'!V173)), ISNUMBER(SEARCH("abut",'Model output'!V173)), ISNUMBER(SEARCH("not mentioned",'Model output'!V173)), ISNUMBER(SEARCH("Cannot be assessed",'Model output'!V173)), ISNUMBER(SEARCH("Lymphocyte invasion - present",'Model output'!V173)), ISNUMBER(SEARCH("capsule",'Model output'!V173))), "negative", "positive")</f>
        <v>negative</v>
      </c>
      <c r="AE174" s="28" t="str" cm="1">
        <f t="array" aca="1" ref="AE174" ca="1">IF(OR(AC174="positive",Z174="positive",AND(OR(ISNUMBER(SEARCH("Follicular carcinoma",N174)),ISNUMBER(SEARCH("Follicular thyroid carcinoma",N174))),V174="extensive"),AND(AND(ISNUMBER(J174),J174&gt;0),AND(ISNUMBER(M174),M174&gt;3)),OR(H174="positive",AH174=1)),"high",IF(OR(ISNUMBER(SEARCH("lateral",G174,1)),ISNUMBER(SEARCH("positive",Y174,1)),ISNUMBER(SEARCH("tall",O174,1)),ISNUMBER(SEARCH("hobnail",O174,1)),ISNUMBER(SEARCH("cribriform",O174,1)),ISNUMBER(SEARCH("diffuse",O174,1)),ISNUMBER(SEARCH("columnar",O174,1)),ISNUMBER(SEARCH("solid",O174,1)),ISNUMBER(SEARCH("tall",N174,1)),ISNUMBER(SEARCH("hobnail",N174,1)),ISNUMBER(SEARCH("cribriform",N174,1)),ISNUMBER(SEARCH("diffuse",N174,1)),ISNUMBER(SEARCH("columnar",N174,1)),ISNUMBER(SEARCH("solid",N174,1)),AND(ISNUMBER(SEARCH("papillary",N174,1)),S174="positive"),AND(AND(ISNUMBER(J174),J174&gt;=5),M174=""),AND(AND(ISNUMBER(J174),J174&gt;=5),AND(ISNUMBER(M174),M174&gt;=1)),AND(ISNUMBER(SERACH("papillary",N174)),OR(Y174="positive",Z174="positive"), ISNUMBER(SEARCH("BRAF",AB174)))),"intermediate","low"))</f>
        <v>low</v>
      </c>
      <c r="AF174" s="29" t="str">
        <f t="shared" si="26"/>
        <v>1b</v>
      </c>
      <c r="AG174" s="29" t="str">
        <f t="shared" si="27"/>
        <v>0</v>
      </c>
      <c r="AH174" s="29" t="str">
        <f t="shared" si="30"/>
        <v>0</v>
      </c>
      <c r="AI174" s="35" t="str">
        <f t="shared" si="31"/>
        <v>I</v>
      </c>
      <c r="AJ174" s="32" t="s">
        <v>713</v>
      </c>
      <c r="AK174" s="34" t="s">
        <v>932</v>
      </c>
      <c r="AL174" s="34" t="s">
        <v>933</v>
      </c>
      <c r="AM174" s="34" t="s">
        <v>936</v>
      </c>
      <c r="AN174" s="34" t="s">
        <v>66</v>
      </c>
      <c r="AO174" s="32">
        <f t="shared" ca="1" si="32"/>
        <v>1</v>
      </c>
      <c r="AP174" s="34">
        <f t="shared" si="33"/>
        <v>1</v>
      </c>
      <c r="AQ174" s="34">
        <f t="shared" si="34"/>
        <v>1</v>
      </c>
      <c r="AR174" s="34">
        <f t="shared" si="35"/>
        <v>1</v>
      </c>
      <c r="AS174" s="35">
        <f t="shared" si="36"/>
        <v>1</v>
      </c>
    </row>
    <row r="175" spans="1:45">
      <c r="A175" t="str">
        <f>'Model output'!A174</f>
        <v>TCGA-EM-A2CU</v>
      </c>
      <c r="B175" s="26">
        <v>47</v>
      </c>
      <c r="C175" s="1" t="str">
        <f>IF(OR(ISNUMBER(SEARCH("0",'Model output'!D174)), ISNUMBER(SEARCH("1",'Model output'!D174)), ISNUMBER(SEARCH("1a",'Model output'!D174)), ISNUMBER(SEARCH("1b",'Model output'!D174)), ISNUMBER(SEARCH("2",'Model output'!D174)), ISNUMBER(SEARCH("3",'Model output'!D174)), ISNUMBER(SEARCH("4a",'Model output'!D174)), ISNUMBER(SEARCH("4b",'Model output'!D174))), IF(ISNUMBER(SEARCH("pT",'Model output'!D174)),IF(OR(ISNUMBER(SEARCH("a",'Model output'!D174)),ISNUMBER(SEARCH("b",'Model output'!D174))),MID(SUBSTITUTE('Model output'!D174," ",""),SEARCH("pT",'Model output'!D174)+2,2),MID(SUBSTITUTE('Model output'!D174," ",""),SEARCH("pT",'Model output'!D174)+2,1)),IF(ISNUMBER(SEARCH("T",'Model output'!D174)),IF(OR(ISNUMBER(SEARCH("a",'Model output'!D174)),ISNUMBER(SEARCH("b",'Model output'!D174))),MID(SUBSTITUTE('Model output'!D174," ",""),SEARCH("T",'Model output'!D174)+1,2),MID(SUBSTITUTE('Model output'!D174," ",""),SEARCH("T",'Model output'!D174)+1,1)),SUBSTITUTE('Model output'!D174," ",""))),"")</f>
        <v>2</v>
      </c>
      <c r="D175" s="1" t="str">
        <f>IF(ISNUMBER(SEARCH("lymph node",'Model output'!E174)),"1", IF(AND('Model output'!E174&lt;&gt;"",ISNUMBER('Model output'!E174),'Model output'!E174&gt;0),"1",IF(OR(ISNUMBER(SEARCH("0",'Model output'!E174)), ISNUMBER(SEARCH("1",'Model output'!E174)), ISNUMBER(SEARCH("1a",'Model output'!E174)), ISNUMBER(SEARCH("1b",'Model output'!E174)), ISNUMBER(SEARCH("X",'Model output'!E174))), IF(ISNUMBER(SEARCH("pN",'Model output'!E174)),IF(OR(ISNUMBER(SEARCH("a",'Model output'!E174)),ISNUMBER(SEARCH("b",'Model output'!E174))),MID(SUBSTITUTE('Model output'!E174," ",""),SEARCH("pN",'Model output'!E174)+2,2),MID(SUBSTITUTE('Model output'!E174," ",""),SEARCH("pN",'Model output'!E174)+2,1)),IF(ISNUMBER(SEARCH("N",'Model output'!E174)),IF(OR(ISNUMBER(SEARCH("a",'Model output'!E174)),ISNUMBER(SEARCH("b",'Model output'!E174))),MID(SUBSTITUTE('Model output'!E174," ",""),SEARCH("N",'Model output'!E174)+1,2),MID(SUBSTITUTE('Model output'!E174," ",""),SEARCH("N",'Model output'!E174)+1,1)),SUBSTITUTE('Model output'!E174," ",""))),"")))</f>
        <v>1a</v>
      </c>
      <c r="E175" s="1" t="str">
        <f>IF(OR(ISNUMBER(SEARCH("Not applicable",'Model output'!F174)), ISNUMBER(SEARCH("N/A",'Model output'!F174))),"0",IF(OR(ISNUMBER(SEARCH("0",'Model output'!F174)), ISNUMBER(SEARCH("1",'Model output'!F174)), ISNUMBER(SEARCH("X",'Model output'!F174))), IF(ISNUMBER(SEARCH("pM",'Model output'!F174)),MID(SUBSTITUTE('Model output'!F174," ",""),SEARCH("pM",'Model output'!F174)+2,1),IF(ISNUMBER(SEARCH("M",'Model output'!F174)),MID(SUBSTITUTE('Model output'!F174," ",""),SEARCH("M",'Model output'!F174)+1,1),SUBSTITUTE('Model output'!F174," ",""))),""))</f>
        <v>0</v>
      </c>
      <c r="F175" t="str">
        <f t="shared" si="28"/>
        <v>positive</v>
      </c>
      <c r="G175" t="str">
        <f>IF(OR('Model output'!G174="",AND(ISNUMBER('Model output'!J174),'Model output'!J174&lt;1)),"",IF(OR(ISNUMBER(SEARCH("lateral",'Model output'!G174)),ISNUMBER(SEARCH("cervical",'Model output'!G174)),ISNUMBER(SEARCH("jugular",'Model output'!G174)),ISNUMBER(SEARCH("left neck",'Model output'!G174)),ISNUMBER(SEARCH("left anterior neck",'Model output'!G174)),ISNUMBER(SEARCH("left posterior neck",'Model output'!G174)),ISNUMBER(SEARCH("right neck",'Model output'!G174)),ISNUMBER(SEARCH("right anterior neck",'Model output'!G174)),ISNUMBER(SEARCH("right posterior neck",'Model output'!G174)),AND(ISNUMBER(SEARCH("level",'Model output'!G174)),OR(,ISNUMBER(SEARCH("II",'Model output'!G174)),ISNUMBER(SEARCH("two",'Model output'!G174)),AND(ISNUMBER(SEARCH("2",'Model output'!G174)),NOT(ISNUMBER(SEARCH("1 of 2",'Model output'!G174)))),ISNUMBER(SEARCH("III",'Model output'!G174)),AND(ISNUMBER(SEARCH("three",'Model output'!G174)),NOT(ISNUMBER(SEARCH("#3 (three)",'Model output'!G174)))),AND(ISNUMBER(SEARCH("3",'Model output'!G174)),NOT(ISNUMBER(SEARCH("#3 (three)",'Model output'!G174)))),ISNUMBER(SEARCH("IV",'Model output'!G174)),ISNUMBER(SEARCH("four",'Model output'!G174)),ISNUMBER(SEARCH("4",'Model output'!G174)),ISNUMBER(SEARCH("V ",'Model output'!G174)),ISNUMBER(SEARCH("five",'Model output'!G174)),ISNUMBER(SEARCH("5",'Model output'!G174))))), "lateral", "central"))</f>
        <v/>
      </c>
      <c r="H175" t="str">
        <f>IF('Model output'!H174="","negative",IF(OR(ISNUMBER(SEARCH("lymph node",'Model output'!H174)),ISNUMBER(SEARCH("gland",'Model output'!H174)),ISNUMBER(SEARCH("lobe",'Model output'!H174)),ISNUMBER(SEARCH("isthmus",'Model output'!H174)),ISNUMBER(SEARCH("mediastinum",'Model output'!H174)),ISNUMBER(SEARCH("Not mentioned",'Model output'!H174)), ISNUMBER(SEARCH("Not applicable",'Model output'!H174)), ISNUMBER(SEARCH("paratracheal",'Model output'!H174)),ISNUMBER(SEARCH("fibroadipose tissue",'Model output'!H174)),ISNUMBER(SEARCH("thyroid node",'Model output'!H174)),ISNUMBER(SEARCH("skeletal muscle",'Model output'!H174)),ISNUMBER(SEARCH("right",'Model output'!H174)),ISNUMBER(SEARCH("left",'Model output'!H174)),ISNUMBER(SEARCH("Not specified",'Model output'!H174)),ISNUMBER(SEARCH("N/A",'Model output'!H174))),"negative","positive"))</f>
        <v>negative</v>
      </c>
      <c r="I175">
        <f>IF(OR('Model output'!I174="",'Model output'!I174="Not answered",'Model output'!I174="Not mentioned"),"",IF(ISNUMBER('Model output'!I174),'Model output'!I174,1))</f>
        <v>30</v>
      </c>
      <c r="J175">
        <f>IF(OR('Model output'!J174="",'Model output'!J174="Not answered",'Model output'!J174="Not mentioned"),"",IF(AND(ISNUMBER('Model output'!J174),'Model output'!J174&lt;=I175),'Model output'!J174,IF(AND(ISNUMBER('Model output'!J174), 'Model output'!J174&gt;=DATE(2024,1,1)), MIN(DAY('Model output'!J174), MONTH('Model output'!J174), YEAR('Model output'!J174)), IF(ISNUMBER(SEARCH("0/",'Model output'!J174)),0,IF(ISNUMBER(SEARCH("/",'Model output'!J174)), VALUE(LEFT('Model output'!J174, SEARCH("/",'Model output'!J174)-1)),1)))))</f>
        <v>4</v>
      </c>
      <c r="K175" t="str" cm="1">
        <f t="array" ref="K175">IF(COUNT(FIND({0,1,2,3,4,5,6,7,8,9},'Model output'!K174))&gt;0,'Model output'!K174,"")</f>
        <v/>
      </c>
      <c r="L175" s="8" t="str">
        <f t="shared" si="25"/>
        <v/>
      </c>
      <c r="M175" t="str" cm="1">
        <f t="array" ref="M175">IF(L175="","",IF(ISNUMBER(SEARCH("cm",L175)),MAX(VALUE(SUBSTITUTE(_xlfn.FILTERXML("&lt;t&gt;&lt;s&gt;"&amp;SUBSTITUTE(L175,",","&lt;/s&gt;&lt;s&gt;")&amp;"&lt;/s&gt;&lt;/t&gt;","//s"),"cm",""))),MAX(VALUE(SUBSTITUTE(_xlfn.FILTERXML("&lt;t&gt;&lt;s&gt;"&amp;SUBSTITUTE(L175,",","&lt;/s&gt;&lt;s&gt;")&amp;"&lt;/s&gt;&lt;/t&gt;","//s"),"mm","")))/10))</f>
        <v/>
      </c>
      <c r="N175" t="str">
        <f>IF('Model output'!L174="","",'Model output'!L174)</f>
        <v>papillary, follicular variant</v>
      </c>
      <c r="O175" t="str">
        <f>IF('Model output'!M174="","",'Model output'!M174)</f>
        <v>Not mentioned</v>
      </c>
      <c r="P175" t="str">
        <f>IF('Model output'!N174="","",'Model output'!N174)</f>
        <v>4.0cm</v>
      </c>
      <c r="Q175" t="str">
        <f t="shared" si="29"/>
        <v>4.0cm</v>
      </c>
      <c r="R175" cm="1">
        <f t="array" ref="R175">IF(Q175="","",IF(ISNUMBER(SEARCH("cm",Q175)),MAX(VALUE(SUBSTITUTE(_xlfn.FILTERXML("&lt;t&gt;&lt;s&gt;"&amp;SUBSTITUTE(Q175,",","&lt;/s&gt;&lt;s&gt;")&amp;"&lt;/s&gt;&lt;/t&gt;","//s"),"cm",""))),MAX(VALUE(SUBSTITUTE(_xlfn.FILTERXML("&lt;t&gt;&lt;s&gt;"&amp;SUBSTITUTE(Q175,",","&lt;/s&gt;&lt;s&gt;")&amp;"&lt;/s&gt;&lt;/t&gt;","//s"),"mm","")))/10))</f>
        <v>4</v>
      </c>
      <c r="S175" t="str">
        <f>IF(OR('Model output'!P174="",ISNUMBER(SEARCH("Not identified", 'Model output'!P174)),ISNUMBER(SEARCH("Absent",'Model output'!P174)),AND(ISNUMBER(SEARCH("No",'Model output'!P174)),NOT(ISNUMBER(SEARCH("diagnostic",'Model output'!P174)))),ISNUMBER(SEARCH("Negative",'Model output'!P174))),"negative","positive")</f>
        <v>negative</v>
      </c>
      <c r="T175">
        <f>IF('Model output'!O174="","",'Model output'!O174)</f>
        <v>1</v>
      </c>
      <c r="U175" t="str">
        <f>IF('Model output'!Q174&lt;&gt;"",'Model output'!Q174,IF('Classification result'!S175="positive",IF(ISNUMBER(SEARCH("single",'Model output'!P174)),1,IF(OR(ISNUMBER(SEARCH("&lt;4",'Model output'!P174)),ISNUMBER(SEARCH("&lt; 4",'Model output'!P174)),ISNUMBER(SEARCH("less than 4",'Model output'!P174))),"&lt;4",IF(OR(ISNUMBER(SEARCH("&gt;4",'Model output'!P174)),ISNUMBER(SEARCH("&gt; 4",'Model output'!P174)),ISNUMBER(SEARCH("4 or more",'Model output'!P174))),"&gt;4",""))), ""))</f>
        <v/>
      </c>
      <c r="V175" t="str">
        <f>IF(S175="negative","",IF(OR(ISNUMBER(SEARCH("Focal",'Model output'!P174)),'Classification result'!U175&lt;4,ISNUMBER(SEARCH("Focal",'Classification result'!U175)),ISNUMBER(SEARCH("&lt;4",'Classification result'!U175)),ISNUMBER(SEARCH("&lt; 4",'Classification result'!U175))),"minimal", IF(OR(ISNUMBER(SEARCH("Extensive",'Model output'!P174)),ISNUMBER(SEARCH("Extensive",'Classification result'!U175)),ISNUMBER(SEARCH("&gt;4",'Classification result'!U175)),ISNUMBER(SEARCH("&gt; 4",'Classification result'!U175)),ISNUMBER(SEARCH("4 or more",'Classification result'!U175))),"extensive","")))</f>
        <v/>
      </c>
      <c r="W175" t="str">
        <f>IF(OR('Model output'!R174="",ISNUMBER(SEARCH("Not identified", 'Model output'!R174)),ISNUMBER(SEARCH("Absent",'Model output'!R174)),ISNUMBER(SEARCH("No",'Model output'!R174)),ISNUMBER(SEARCH("Negative",'Model output'!R174)),ISNUMBER(SEARCH("None seen",'Model output'!R174)),ISNUMBER(SEARCH("Free",'Model output'!R174)),ISNUMBER(SEARCH("Cannot be assessed",'Model output'!R174))),"negative","positive")</f>
        <v>positive</v>
      </c>
      <c r="X175" s="15" t="str">
        <f>IF('Model output'!S174="","",'Model output'!S174)</f>
        <v>Not identified</v>
      </c>
      <c r="Y175" t="str">
        <f>IF(OR('Model output'!S174="",ISNUMBER(SEARCH("Absent",'Model output'!S174)),ISNUMBER(SEARCH("Not identified",'Model output'!S174)),AND(ISNUMBER(SEARCH("No",'Model output'!S174)),NOT(ISNUMBER(SEARCH("carcinoma",'Model output'!S174)))),ISNUMBER(SEARCH("confined to the thyroid",'Model output'!S174)),ISNUMBER(SEARCH("negative",'Model output'!S174))),"negative",IF(Z175="positive","gETE", "positive"))</f>
        <v>negative</v>
      </c>
      <c r="Z175" t="str">
        <f>IF(OR('Model output'!S174="",ISNUMBER(SEARCH("Absent",'Model output'!S174)),ISNUMBER(SEARCH("Not identified",'Model output'!S174)),ISNUMBER(SEARCH("No",'Model output'!S174)),ISNUMBER(SEARCH("Minimal",'Model output'!S174)),ISNUMBER(SEARCH("negative",'Model output'!S174))),"negative",IF(OR(ISNUMBER(SEARCH("extensive",X175)),ISNUMBER(SEARCH("skeletal muscle",X175)),ISNUMBER(SEARCH("larynx",X175)),ISNUMBER(SEARCH("trachea",X175)),ISNUMBER(SEARCH("esophagus",X175)),ISNUMBER(SEARCH("recurrent laryngeal nerve",X175))),"positive","negative"))</f>
        <v>negative</v>
      </c>
      <c r="AA175" t="str">
        <f>IF('Model output'!T174="","",IF('Model output'!T174="Not mentioned", "No", "Yes"))</f>
        <v>No</v>
      </c>
      <c r="AB175" t="str">
        <f>IF(AA175&lt;&gt;"Yes","",IF(OR('Model output'!U174="",ISNUMBER(SEARCH("Not identified",'Model output'!U174))),"",'Model output'!U174))</f>
        <v/>
      </c>
      <c r="AC175" s="1" t="str">
        <f>IF(OR('Model output'!V174="", 'Model output'!V174="No", AND(ISERROR(SEARCH("Positive",'Model output'!V174)), ISNUMBER(SEARCH("Negative",'Model output'!V174))), AND(ISNUMBER(SEARCH("Uninvolved",'Model output'!V174)),NOT(ISNUMBER(SEARCH("margins involved",'Model output'!V174)))), ISNUMBER(SEARCH("not involved",'Model output'!V174)), ISNUMBER(SEARCH("None",'Model output'!V174)), ISNUMBER(SEARCH("Free",'Model output'!V174)), ISNUMBER(SEARCH("1 mm",'Model output'!V174)), ISNUMBER(SEARCH("0.1 CM",'Model output'!V174)), ISNUMBER(SEARCH("less than 0.2 mm",'Model output'!V174)), ISNUMBER(SEARCH("less than 0.5 mm",'Model output'!V174)), ISNUMBER(SEARCH("less than 1.0 mm",'Model output'!V174)), ISNUMBER(SEARCH("noted very close",'Model output'!V174)), ISNUMBER(SEARCH("abut",'Model output'!V174)), ISNUMBER(SEARCH("not mentioned",'Model output'!V174)), ISNUMBER(SEARCH("Cannot be assessed",'Model output'!V174)), ISNUMBER(SEARCH("Lymphocyte invasion - present",'Model output'!V174)), ISNUMBER(SEARCH("capsule",'Model output'!V174))), "negative", "positive")</f>
        <v>negative</v>
      </c>
      <c r="AE175" s="28" t="str" cm="1">
        <f t="array" aca="1" ref="AE175" ca="1">IF(OR(AC175="positive",Z175="positive",AND(OR(ISNUMBER(SEARCH("Follicular carcinoma",N175)),ISNUMBER(SEARCH("Follicular thyroid carcinoma",N175))),V175="extensive"),AND(AND(ISNUMBER(J175),J175&gt;0),AND(ISNUMBER(M175),M175&gt;3)),OR(H175="positive",AH175=1)),"high",IF(OR(ISNUMBER(SEARCH("lateral",G175,1)),ISNUMBER(SEARCH("positive",Y175,1)),ISNUMBER(SEARCH("tall",O175,1)),ISNUMBER(SEARCH("hobnail",O175,1)),ISNUMBER(SEARCH("cribriform",O175,1)),ISNUMBER(SEARCH("diffuse",O175,1)),ISNUMBER(SEARCH("columnar",O175,1)),ISNUMBER(SEARCH("solid",O175,1)),ISNUMBER(SEARCH("tall",N175,1)),ISNUMBER(SEARCH("hobnail",N175,1)),ISNUMBER(SEARCH("cribriform",N175,1)),ISNUMBER(SEARCH("diffuse",N175,1)),ISNUMBER(SEARCH("columnar",N175,1)),ISNUMBER(SEARCH("solid",N175,1)),AND(ISNUMBER(SEARCH("papillary",N175,1)),S175="positive"),AND(AND(ISNUMBER(J175),J175&gt;=5),M175=""),AND(AND(ISNUMBER(J175),J175&gt;=5),AND(ISNUMBER(M175),M175&gt;=1)),AND(ISNUMBER(SERACH("papillary",N175)),OR(Y175="positive",Z175="positive"), ISNUMBER(SEARCH("BRAF",AB175)))),"intermediate","low"))</f>
        <v>low</v>
      </c>
      <c r="AF175" s="29" t="str">
        <f t="shared" si="26"/>
        <v>2</v>
      </c>
      <c r="AG175" s="29" t="str">
        <f t="shared" si="27"/>
        <v>1a</v>
      </c>
      <c r="AH175" s="29" t="str">
        <f t="shared" si="30"/>
        <v>0</v>
      </c>
      <c r="AI175" s="35" t="str">
        <f t="shared" si="31"/>
        <v>I</v>
      </c>
      <c r="AJ175" s="32" t="s">
        <v>713</v>
      </c>
      <c r="AK175" s="34" t="s">
        <v>935</v>
      </c>
      <c r="AL175" s="34" t="s">
        <v>617</v>
      </c>
      <c r="AM175" s="34" t="s">
        <v>936</v>
      </c>
      <c r="AN175" s="34" t="s">
        <v>66</v>
      </c>
      <c r="AO175" s="32">
        <f t="shared" ca="1" si="32"/>
        <v>1</v>
      </c>
      <c r="AP175" s="34">
        <f t="shared" si="33"/>
        <v>1</v>
      </c>
      <c r="AQ175" s="34">
        <f t="shared" si="34"/>
        <v>1</v>
      </c>
      <c r="AR175" s="34">
        <f t="shared" si="35"/>
        <v>1</v>
      </c>
      <c r="AS175" s="35">
        <f t="shared" si="36"/>
        <v>1</v>
      </c>
    </row>
    <row r="176" spans="1:45">
      <c r="A176" t="str">
        <f>'Model output'!A175</f>
        <v>TCGA-EM-A2OV</v>
      </c>
      <c r="B176" s="26">
        <v>64</v>
      </c>
      <c r="C176" s="1" t="str">
        <f>IF(OR(ISNUMBER(SEARCH("0",'Model output'!D175)), ISNUMBER(SEARCH("1",'Model output'!D175)), ISNUMBER(SEARCH("1a",'Model output'!D175)), ISNUMBER(SEARCH("1b",'Model output'!D175)), ISNUMBER(SEARCH("2",'Model output'!D175)), ISNUMBER(SEARCH("3",'Model output'!D175)), ISNUMBER(SEARCH("4a",'Model output'!D175)), ISNUMBER(SEARCH("4b",'Model output'!D175))), IF(ISNUMBER(SEARCH("pT",'Model output'!D175)),IF(OR(ISNUMBER(SEARCH("a",'Model output'!D175)),ISNUMBER(SEARCH("b",'Model output'!D175))),MID(SUBSTITUTE('Model output'!D175," ",""),SEARCH("pT",'Model output'!D175)+2,2),MID(SUBSTITUTE('Model output'!D175," ",""),SEARCH("pT",'Model output'!D175)+2,1)),IF(ISNUMBER(SEARCH("T",'Model output'!D175)),IF(OR(ISNUMBER(SEARCH("a",'Model output'!D175)),ISNUMBER(SEARCH("b",'Model output'!D175))),MID(SUBSTITUTE('Model output'!D175," ",""),SEARCH("T",'Model output'!D175)+1,2),MID(SUBSTITUTE('Model output'!D175," ",""),SEARCH("T",'Model output'!D175)+1,1)),SUBSTITUTE('Model output'!D175," ",""))),"")</f>
        <v>2</v>
      </c>
      <c r="D176" s="1" t="str">
        <f>IF(ISNUMBER(SEARCH("lymph node",'Model output'!E175)),"1", IF(AND('Model output'!E175&lt;&gt;"",ISNUMBER('Model output'!E175),'Model output'!E175&gt;0),"1",IF(OR(ISNUMBER(SEARCH("0",'Model output'!E175)), ISNUMBER(SEARCH("1",'Model output'!E175)), ISNUMBER(SEARCH("1a",'Model output'!E175)), ISNUMBER(SEARCH("1b",'Model output'!E175)), ISNUMBER(SEARCH("X",'Model output'!E175))), IF(ISNUMBER(SEARCH("pN",'Model output'!E175)),IF(OR(ISNUMBER(SEARCH("a",'Model output'!E175)),ISNUMBER(SEARCH("b",'Model output'!E175))),MID(SUBSTITUTE('Model output'!E175," ",""),SEARCH("pN",'Model output'!E175)+2,2),MID(SUBSTITUTE('Model output'!E175," ",""),SEARCH("pN",'Model output'!E175)+2,1)),IF(ISNUMBER(SEARCH("N",'Model output'!E175)),IF(OR(ISNUMBER(SEARCH("a",'Model output'!E175)),ISNUMBER(SEARCH("b",'Model output'!E175))),MID(SUBSTITUTE('Model output'!E175," ",""),SEARCH("N",'Model output'!E175)+1,2),MID(SUBSTITUTE('Model output'!E175," ",""),SEARCH("N",'Model output'!E175)+1,1)),SUBSTITUTE('Model output'!E175," ",""))),"")))</f>
        <v>0</v>
      </c>
      <c r="E176" s="1" t="str">
        <f>IF(OR(ISNUMBER(SEARCH("Not applicable",'Model output'!F175)), ISNUMBER(SEARCH("N/A",'Model output'!F175))),"0",IF(OR(ISNUMBER(SEARCH("0",'Model output'!F175)), ISNUMBER(SEARCH("1",'Model output'!F175)), ISNUMBER(SEARCH("X",'Model output'!F175))), IF(ISNUMBER(SEARCH("pM",'Model output'!F175)),MID(SUBSTITUTE('Model output'!F175," ",""),SEARCH("pM",'Model output'!F175)+2,1),IF(ISNUMBER(SEARCH("M",'Model output'!F175)),MID(SUBSTITUTE('Model output'!F175," ",""),SEARCH("M",'Model output'!F175)+1,1),SUBSTITUTE('Model output'!F175," ",""))),""))</f>
        <v>0</v>
      </c>
      <c r="F176" t="str">
        <f t="shared" si="28"/>
        <v>negative</v>
      </c>
      <c r="G176" t="str">
        <f>IF(OR('Model output'!G175="",AND(ISNUMBER('Model output'!J175),'Model output'!J175&lt;1)),"",IF(OR(ISNUMBER(SEARCH("lateral",'Model output'!G175)),ISNUMBER(SEARCH("cervical",'Model output'!G175)),ISNUMBER(SEARCH("jugular",'Model output'!G175)),ISNUMBER(SEARCH("left neck",'Model output'!G175)),ISNUMBER(SEARCH("left anterior neck",'Model output'!G175)),ISNUMBER(SEARCH("left posterior neck",'Model output'!G175)),ISNUMBER(SEARCH("right neck",'Model output'!G175)),ISNUMBER(SEARCH("right anterior neck",'Model output'!G175)),ISNUMBER(SEARCH("right posterior neck",'Model output'!G175)),AND(ISNUMBER(SEARCH("level",'Model output'!G175)),OR(,ISNUMBER(SEARCH("II",'Model output'!G175)),ISNUMBER(SEARCH("two",'Model output'!G175)),AND(ISNUMBER(SEARCH("2",'Model output'!G175)),NOT(ISNUMBER(SEARCH("1 of 2",'Model output'!G175)))),ISNUMBER(SEARCH("III",'Model output'!G175)),AND(ISNUMBER(SEARCH("three",'Model output'!G175)),NOT(ISNUMBER(SEARCH("#3 (three)",'Model output'!G175)))),AND(ISNUMBER(SEARCH("3",'Model output'!G175)),NOT(ISNUMBER(SEARCH("#3 (three)",'Model output'!G175)))),ISNUMBER(SEARCH("IV",'Model output'!G175)),ISNUMBER(SEARCH("four",'Model output'!G175)),ISNUMBER(SEARCH("4",'Model output'!G175)),ISNUMBER(SEARCH("V ",'Model output'!G175)),ISNUMBER(SEARCH("five",'Model output'!G175)),ISNUMBER(SEARCH("5",'Model output'!G175))))), "lateral", "central"))</f>
        <v/>
      </c>
      <c r="H176" t="str">
        <f>IF('Model output'!H175="","negative",IF(OR(ISNUMBER(SEARCH("lymph node",'Model output'!H175)),ISNUMBER(SEARCH("gland",'Model output'!H175)),ISNUMBER(SEARCH("lobe",'Model output'!H175)),ISNUMBER(SEARCH("isthmus",'Model output'!H175)),ISNUMBER(SEARCH("mediastinum",'Model output'!H175)),ISNUMBER(SEARCH("Not mentioned",'Model output'!H175)), ISNUMBER(SEARCH("Not applicable",'Model output'!H175)), ISNUMBER(SEARCH("paratracheal",'Model output'!H175)),ISNUMBER(SEARCH("fibroadipose tissue",'Model output'!H175)),ISNUMBER(SEARCH("thyroid node",'Model output'!H175)),ISNUMBER(SEARCH("skeletal muscle",'Model output'!H175)),ISNUMBER(SEARCH("right",'Model output'!H175)),ISNUMBER(SEARCH("left",'Model output'!H175)),ISNUMBER(SEARCH("Not specified",'Model output'!H175)),ISNUMBER(SEARCH("N/A",'Model output'!H175))),"negative","positive"))</f>
        <v>negative</v>
      </c>
      <c r="I176">
        <f>IF(OR('Model output'!I175="",'Model output'!I175="Not answered",'Model output'!I175="Not mentioned"),"",IF(ISNUMBER('Model output'!I175),'Model output'!I175,1))</f>
        <v>1</v>
      </c>
      <c r="J176">
        <f>IF(OR('Model output'!J175="",'Model output'!J175="Not answered",'Model output'!J175="Not mentioned"),"",IF(AND(ISNUMBER('Model output'!J175),'Model output'!J175&lt;=I176),'Model output'!J175,IF(AND(ISNUMBER('Model output'!J175), 'Model output'!J175&gt;=DATE(2024,1,1)), MIN(DAY('Model output'!J175), MONTH('Model output'!J175), YEAR('Model output'!J175)), IF(ISNUMBER(SEARCH("0/",'Model output'!J175)),0,IF(ISNUMBER(SEARCH("/",'Model output'!J175)), VALUE(LEFT('Model output'!J175, SEARCH("/",'Model output'!J175)-1)),1)))))</f>
        <v>0</v>
      </c>
      <c r="K176" t="str" cm="1">
        <f t="array" ref="K176">IF(COUNT(FIND({0,1,2,3,4,5,6,7,8,9},'Model output'!K175))&gt;0,'Model output'!K175,"")</f>
        <v/>
      </c>
      <c r="L176" s="8" t="str">
        <f t="shared" si="25"/>
        <v/>
      </c>
      <c r="M176" t="str" cm="1">
        <f t="array" ref="M176">IF(L176="","",IF(ISNUMBER(SEARCH("cm",L176)),MAX(VALUE(SUBSTITUTE(_xlfn.FILTERXML("&lt;t&gt;&lt;s&gt;"&amp;SUBSTITUTE(L176,",","&lt;/s&gt;&lt;s&gt;")&amp;"&lt;/s&gt;&lt;/t&gt;","//s"),"cm",""))),MAX(VALUE(SUBSTITUTE(_xlfn.FILTERXML("&lt;t&gt;&lt;s&gt;"&amp;SUBSTITUTE(L176,",","&lt;/s&gt;&lt;s&gt;")&amp;"&lt;/s&gt;&lt;/t&gt;","//s"),"mm","")))/10))</f>
        <v/>
      </c>
      <c r="N176" t="str">
        <f>IF('Model output'!L175="","",'Model output'!L175)</f>
        <v>Papillary carcinoma, follicular variant</v>
      </c>
      <c r="O176" t="str">
        <f>IF('Model output'!M175="","",'Model output'!M175)</f>
        <v>Oncocytic or oxyphilic variant</v>
      </c>
      <c r="P176" t="str">
        <f>IF('Model output'!N175="","",'Model output'!N175)</f>
        <v>2.1cm</v>
      </c>
      <c r="Q176" t="str">
        <f t="shared" si="29"/>
        <v>2.1cm</v>
      </c>
      <c r="R176" cm="1">
        <f t="array" ref="R176">IF(Q176="","",IF(ISNUMBER(SEARCH("cm",Q176)),MAX(VALUE(SUBSTITUTE(_xlfn.FILTERXML("&lt;t&gt;&lt;s&gt;"&amp;SUBSTITUTE(Q176,",","&lt;/s&gt;&lt;s&gt;")&amp;"&lt;/s&gt;&lt;/t&gt;","//s"),"cm",""))),MAX(VALUE(SUBSTITUTE(_xlfn.FILTERXML("&lt;t&gt;&lt;s&gt;"&amp;SUBSTITUTE(Q176,",","&lt;/s&gt;&lt;s&gt;")&amp;"&lt;/s&gt;&lt;/t&gt;","//s"),"mm","")))/10))</f>
        <v>2.1</v>
      </c>
      <c r="S176" t="str">
        <f>IF(OR('Model output'!P175="",ISNUMBER(SEARCH("Not identified", 'Model output'!P175)),ISNUMBER(SEARCH("Absent",'Model output'!P175)),AND(ISNUMBER(SEARCH("No",'Model output'!P175)),NOT(ISNUMBER(SEARCH("diagnostic",'Model output'!P175)))),ISNUMBER(SEARCH("Negative",'Model output'!P175))),"negative","positive")</f>
        <v>negative</v>
      </c>
      <c r="T176">
        <f>IF('Model output'!O175="","",'Model output'!O175)</f>
        <v>2</v>
      </c>
      <c r="U176" t="str">
        <f>IF('Model output'!Q175&lt;&gt;"",'Model output'!Q175,IF('Classification result'!S176="positive",IF(ISNUMBER(SEARCH("single",'Model output'!P175)),1,IF(OR(ISNUMBER(SEARCH("&lt;4",'Model output'!P175)),ISNUMBER(SEARCH("&lt; 4",'Model output'!P175)),ISNUMBER(SEARCH("less than 4",'Model output'!P175))),"&lt;4",IF(OR(ISNUMBER(SEARCH("&gt;4",'Model output'!P175)),ISNUMBER(SEARCH("&gt; 4",'Model output'!P175)),ISNUMBER(SEARCH("4 or more",'Model output'!P175))),"&gt;4",""))), ""))</f>
        <v/>
      </c>
      <c r="V176" t="str">
        <f>IF(S176="negative","",IF(OR(ISNUMBER(SEARCH("Focal",'Model output'!P175)),'Classification result'!U176&lt;4,ISNUMBER(SEARCH("Focal",'Classification result'!U176)),ISNUMBER(SEARCH("&lt;4",'Classification result'!U176)),ISNUMBER(SEARCH("&lt; 4",'Classification result'!U176))),"minimal", IF(OR(ISNUMBER(SEARCH("Extensive",'Model output'!P175)),ISNUMBER(SEARCH("Extensive",'Classification result'!U176)),ISNUMBER(SEARCH("&gt;4",'Classification result'!U176)),ISNUMBER(SEARCH("&gt; 4",'Classification result'!U176)),ISNUMBER(SEARCH("4 or more",'Classification result'!U176))),"extensive","")))</f>
        <v/>
      </c>
      <c r="W176" t="str">
        <f>IF(OR('Model output'!R175="",ISNUMBER(SEARCH("Not identified", 'Model output'!R175)),ISNUMBER(SEARCH("Absent",'Model output'!R175)),ISNUMBER(SEARCH("No",'Model output'!R175)),ISNUMBER(SEARCH("Negative",'Model output'!R175)),ISNUMBER(SEARCH("None seen",'Model output'!R175)),ISNUMBER(SEARCH("Free",'Model output'!R175)),ISNUMBER(SEARCH("Cannot be assessed",'Model output'!R175))),"negative","positive")</f>
        <v>negative</v>
      </c>
      <c r="X176" s="15" t="str">
        <f>IF('Model output'!S175="","",'Model output'!S175)</f>
        <v>Not identified</v>
      </c>
      <c r="Y176" t="str">
        <f>IF(OR('Model output'!S175="",ISNUMBER(SEARCH("Absent",'Model output'!S175)),ISNUMBER(SEARCH("Not identified",'Model output'!S175)),AND(ISNUMBER(SEARCH("No",'Model output'!S175)),NOT(ISNUMBER(SEARCH("carcinoma",'Model output'!S175)))),ISNUMBER(SEARCH("confined to the thyroid",'Model output'!S175)),ISNUMBER(SEARCH("negative",'Model output'!S175))),"negative",IF(Z176="positive","gETE", "positive"))</f>
        <v>negative</v>
      </c>
      <c r="Z176" t="str">
        <f>IF(OR('Model output'!S175="",ISNUMBER(SEARCH("Absent",'Model output'!S175)),ISNUMBER(SEARCH("Not identified",'Model output'!S175)),ISNUMBER(SEARCH("No",'Model output'!S175)),ISNUMBER(SEARCH("Minimal",'Model output'!S175)),ISNUMBER(SEARCH("negative",'Model output'!S175))),"negative",IF(OR(ISNUMBER(SEARCH("extensive",X176)),ISNUMBER(SEARCH("skeletal muscle",X176)),ISNUMBER(SEARCH("larynx",X176)),ISNUMBER(SEARCH("trachea",X176)),ISNUMBER(SEARCH("esophagus",X176)),ISNUMBER(SEARCH("recurrent laryngeal nerve",X176))),"positive","negative"))</f>
        <v>negative</v>
      </c>
      <c r="AA176" t="str">
        <f>IF('Model output'!T175="","",IF('Model output'!T175="Not mentioned", "No", "Yes"))</f>
        <v/>
      </c>
      <c r="AB176" t="str">
        <f>IF(AA176&lt;&gt;"Yes","",IF(OR('Model output'!U175="",ISNUMBER(SEARCH("Not identified",'Model output'!U175))),"",'Model output'!U175))</f>
        <v/>
      </c>
      <c r="AC176" s="1" t="str">
        <f>IF(OR('Model output'!V175="", 'Model output'!V175="No", AND(ISERROR(SEARCH("Positive",'Model output'!V175)), ISNUMBER(SEARCH("Negative",'Model output'!V175))), AND(ISNUMBER(SEARCH("Uninvolved",'Model output'!V175)),NOT(ISNUMBER(SEARCH("margins involved",'Model output'!V175)))), ISNUMBER(SEARCH("not involved",'Model output'!V175)), ISNUMBER(SEARCH("None",'Model output'!V175)), ISNUMBER(SEARCH("Free",'Model output'!V175)), ISNUMBER(SEARCH("1 mm",'Model output'!V175)), ISNUMBER(SEARCH("0.1 CM",'Model output'!V175)), ISNUMBER(SEARCH("less than 0.2 mm",'Model output'!V175)), ISNUMBER(SEARCH("less than 0.5 mm",'Model output'!V175)), ISNUMBER(SEARCH("less than 1.0 mm",'Model output'!V175)), ISNUMBER(SEARCH("noted very close",'Model output'!V175)), ISNUMBER(SEARCH("abut",'Model output'!V175)), ISNUMBER(SEARCH("not mentioned",'Model output'!V175)), ISNUMBER(SEARCH("Cannot be assessed",'Model output'!V175)), ISNUMBER(SEARCH("Lymphocyte invasion - present",'Model output'!V175)), ISNUMBER(SEARCH("capsule",'Model output'!V175))), "negative", "positive")</f>
        <v>negative</v>
      </c>
      <c r="AE176" s="28" t="str" cm="1">
        <f t="array" aca="1" ref="AE176" ca="1">IF(OR(AC176="positive",Z176="positive",AND(OR(ISNUMBER(SEARCH("Follicular carcinoma",N176)),ISNUMBER(SEARCH("Follicular thyroid carcinoma",N176))),V176="extensive"),AND(AND(ISNUMBER(J176),J176&gt;0),AND(ISNUMBER(M176),M176&gt;3)),OR(H176="positive",AH176=1)),"high",IF(OR(ISNUMBER(SEARCH("lateral",G176,1)),ISNUMBER(SEARCH("positive",Y176,1)),ISNUMBER(SEARCH("tall",O176,1)),ISNUMBER(SEARCH("hobnail",O176,1)),ISNUMBER(SEARCH("cribriform",O176,1)),ISNUMBER(SEARCH("diffuse",O176,1)),ISNUMBER(SEARCH("columnar",O176,1)),ISNUMBER(SEARCH("solid",O176,1)),ISNUMBER(SEARCH("tall",N176,1)),ISNUMBER(SEARCH("hobnail",N176,1)),ISNUMBER(SEARCH("cribriform",N176,1)),ISNUMBER(SEARCH("diffuse",N176,1)),ISNUMBER(SEARCH("columnar",N176,1)),ISNUMBER(SEARCH("solid",N176,1)),AND(ISNUMBER(SEARCH("papillary",N176,1)),S176="positive"),AND(AND(ISNUMBER(J176),J176&gt;=5),M176=""),AND(AND(ISNUMBER(J176),J176&gt;=5),AND(ISNUMBER(M176),M176&gt;=1)),AND(ISNUMBER(SERACH("papillary",N176)),OR(Y176="positive",Z176="positive"), ISNUMBER(SEARCH("BRAF",AB176)))),"intermediate","low"))</f>
        <v>low</v>
      </c>
      <c r="AF176" s="29" t="str">
        <f t="shared" si="26"/>
        <v>2</v>
      </c>
      <c r="AG176" s="29" t="str">
        <f t="shared" si="27"/>
        <v>0</v>
      </c>
      <c r="AH176" s="29" t="str">
        <f t="shared" si="30"/>
        <v>0</v>
      </c>
      <c r="AI176" s="35" t="str">
        <f t="shared" si="31"/>
        <v>I</v>
      </c>
      <c r="AJ176" s="32" t="s">
        <v>713</v>
      </c>
      <c r="AK176" s="34" t="s">
        <v>935</v>
      </c>
      <c r="AL176" s="34" t="s">
        <v>933</v>
      </c>
      <c r="AM176" s="34" t="s">
        <v>936</v>
      </c>
      <c r="AN176" s="34" t="s">
        <v>66</v>
      </c>
      <c r="AO176" s="32">
        <f t="shared" ca="1" si="32"/>
        <v>1</v>
      </c>
      <c r="AP176" s="34">
        <f t="shared" si="33"/>
        <v>1</v>
      </c>
      <c r="AQ176" s="34">
        <f t="shared" si="34"/>
        <v>1</v>
      </c>
      <c r="AR176" s="34">
        <f t="shared" si="35"/>
        <v>1</v>
      </c>
      <c r="AS176" s="35">
        <f t="shared" si="36"/>
        <v>1</v>
      </c>
    </row>
    <row r="177" spans="1:45">
      <c r="A177" t="str">
        <f>'Model output'!A176</f>
        <v>TCGA-EM-A2OW</v>
      </c>
      <c r="B177" s="26">
        <v>37</v>
      </c>
      <c r="C177" s="1" t="str">
        <f>IF(OR(ISNUMBER(SEARCH("0",'Model output'!D176)), ISNUMBER(SEARCH("1",'Model output'!D176)), ISNUMBER(SEARCH("1a",'Model output'!D176)), ISNUMBER(SEARCH("1b",'Model output'!D176)), ISNUMBER(SEARCH("2",'Model output'!D176)), ISNUMBER(SEARCH("3",'Model output'!D176)), ISNUMBER(SEARCH("4a",'Model output'!D176)), ISNUMBER(SEARCH("4b",'Model output'!D176))), IF(ISNUMBER(SEARCH("pT",'Model output'!D176)),IF(OR(ISNUMBER(SEARCH("a",'Model output'!D176)),ISNUMBER(SEARCH("b",'Model output'!D176))),MID(SUBSTITUTE('Model output'!D176," ",""),SEARCH("pT",'Model output'!D176)+2,2),MID(SUBSTITUTE('Model output'!D176," ",""),SEARCH("pT",'Model output'!D176)+2,1)),IF(ISNUMBER(SEARCH("T",'Model output'!D176)),IF(OR(ISNUMBER(SEARCH("a",'Model output'!D176)),ISNUMBER(SEARCH("b",'Model output'!D176))),MID(SUBSTITUTE('Model output'!D176," ",""),SEARCH("T",'Model output'!D176)+1,2),MID(SUBSTITUTE('Model output'!D176," ",""),SEARCH("T",'Model output'!D176)+1,1)),SUBSTITUTE('Model output'!D176," ",""))),"")</f>
        <v>1b</v>
      </c>
      <c r="D177" s="1" t="str">
        <f>IF(ISNUMBER(SEARCH("lymph node",'Model output'!E176)),"1", IF(AND('Model output'!E176&lt;&gt;"",ISNUMBER('Model output'!E176),'Model output'!E176&gt;0),"1",IF(OR(ISNUMBER(SEARCH("0",'Model output'!E176)), ISNUMBER(SEARCH("1",'Model output'!E176)), ISNUMBER(SEARCH("1a",'Model output'!E176)), ISNUMBER(SEARCH("1b",'Model output'!E176)), ISNUMBER(SEARCH("X",'Model output'!E176))), IF(ISNUMBER(SEARCH("pN",'Model output'!E176)),IF(OR(ISNUMBER(SEARCH("a",'Model output'!E176)),ISNUMBER(SEARCH("b",'Model output'!E176))),MID(SUBSTITUTE('Model output'!E176," ",""),SEARCH("pN",'Model output'!E176)+2,2),MID(SUBSTITUTE('Model output'!E176," ",""),SEARCH("pN",'Model output'!E176)+2,1)),IF(ISNUMBER(SEARCH("N",'Model output'!E176)),IF(OR(ISNUMBER(SEARCH("a",'Model output'!E176)),ISNUMBER(SEARCH("b",'Model output'!E176))),MID(SUBSTITUTE('Model output'!E176," ",""),SEARCH("N",'Model output'!E176)+1,2),MID(SUBSTITUTE('Model output'!E176," ",""),SEARCH("N",'Model output'!E176)+1,1)),SUBSTITUTE('Model output'!E176," ",""))),"")))</f>
        <v>X</v>
      </c>
      <c r="E177" s="1" t="str">
        <f>IF(OR(ISNUMBER(SEARCH("Not applicable",'Model output'!F176)), ISNUMBER(SEARCH("N/A",'Model output'!F176))),"0",IF(OR(ISNUMBER(SEARCH("0",'Model output'!F176)), ISNUMBER(SEARCH("1",'Model output'!F176)), ISNUMBER(SEARCH("X",'Model output'!F176))), IF(ISNUMBER(SEARCH("pM",'Model output'!F176)),MID(SUBSTITUTE('Model output'!F176," ",""),SEARCH("pM",'Model output'!F176)+2,1),IF(ISNUMBER(SEARCH("M",'Model output'!F176)),MID(SUBSTITUTE('Model output'!F176," ",""),SEARCH("M",'Model output'!F176)+1,1),SUBSTITUTE('Model output'!F176," ",""))),""))</f>
        <v>0</v>
      </c>
      <c r="F177" t="str">
        <f t="shared" si="28"/>
        <v>negative</v>
      </c>
      <c r="G177" t="str">
        <f>IF(OR('Model output'!G176="",AND(ISNUMBER('Model output'!J176),'Model output'!J176&lt;1)),"",IF(OR(ISNUMBER(SEARCH("lateral",'Model output'!G176)),ISNUMBER(SEARCH("cervical",'Model output'!G176)),ISNUMBER(SEARCH("jugular",'Model output'!G176)),ISNUMBER(SEARCH("left neck",'Model output'!G176)),ISNUMBER(SEARCH("left anterior neck",'Model output'!G176)),ISNUMBER(SEARCH("left posterior neck",'Model output'!G176)),ISNUMBER(SEARCH("right neck",'Model output'!G176)),ISNUMBER(SEARCH("right anterior neck",'Model output'!G176)),ISNUMBER(SEARCH("right posterior neck",'Model output'!G176)),AND(ISNUMBER(SEARCH("level",'Model output'!G176)),OR(,ISNUMBER(SEARCH("II",'Model output'!G176)),ISNUMBER(SEARCH("two",'Model output'!G176)),AND(ISNUMBER(SEARCH("2",'Model output'!G176)),NOT(ISNUMBER(SEARCH("1 of 2",'Model output'!G176)))),ISNUMBER(SEARCH("III",'Model output'!G176)),AND(ISNUMBER(SEARCH("three",'Model output'!G176)),NOT(ISNUMBER(SEARCH("#3 (three)",'Model output'!G176)))),AND(ISNUMBER(SEARCH("3",'Model output'!G176)),NOT(ISNUMBER(SEARCH("#3 (three)",'Model output'!G176)))),ISNUMBER(SEARCH("IV",'Model output'!G176)),ISNUMBER(SEARCH("four",'Model output'!G176)),ISNUMBER(SEARCH("4",'Model output'!G176)),ISNUMBER(SEARCH("V ",'Model output'!G176)),ISNUMBER(SEARCH("five",'Model output'!G176)),ISNUMBER(SEARCH("5",'Model output'!G176))))), "lateral", "central"))</f>
        <v/>
      </c>
      <c r="H177" t="str">
        <f>IF('Model output'!H176="","negative",IF(OR(ISNUMBER(SEARCH("lymph node",'Model output'!H176)),ISNUMBER(SEARCH("gland",'Model output'!H176)),ISNUMBER(SEARCH("lobe",'Model output'!H176)),ISNUMBER(SEARCH("isthmus",'Model output'!H176)),ISNUMBER(SEARCH("mediastinum",'Model output'!H176)),ISNUMBER(SEARCH("Not mentioned",'Model output'!H176)), ISNUMBER(SEARCH("Not applicable",'Model output'!H176)), ISNUMBER(SEARCH("paratracheal",'Model output'!H176)),ISNUMBER(SEARCH("fibroadipose tissue",'Model output'!H176)),ISNUMBER(SEARCH("thyroid node",'Model output'!H176)),ISNUMBER(SEARCH("skeletal muscle",'Model output'!H176)),ISNUMBER(SEARCH("right",'Model output'!H176)),ISNUMBER(SEARCH("left",'Model output'!H176)),ISNUMBER(SEARCH("Not specified",'Model output'!H176)),ISNUMBER(SEARCH("N/A",'Model output'!H176))),"negative","positive"))</f>
        <v>negative</v>
      </c>
      <c r="I177">
        <f>IF(OR('Model output'!I176="",'Model output'!I176="Not answered",'Model output'!I176="Not mentioned"),"",IF(ISNUMBER('Model output'!I176),'Model output'!I176,1))</f>
        <v>0</v>
      </c>
      <c r="J177">
        <f>IF(OR('Model output'!J176="",'Model output'!J176="Not answered",'Model output'!J176="Not mentioned"),"",IF(AND(ISNUMBER('Model output'!J176),'Model output'!J176&lt;=I177),'Model output'!J176,IF(AND(ISNUMBER('Model output'!J176), 'Model output'!J176&gt;=DATE(2024,1,1)), MIN(DAY('Model output'!J176), MONTH('Model output'!J176), YEAR('Model output'!J176)), IF(ISNUMBER(SEARCH("0/",'Model output'!J176)),0,IF(ISNUMBER(SEARCH("/",'Model output'!J176)), VALUE(LEFT('Model output'!J176, SEARCH("/",'Model output'!J176)-1)),1)))))</f>
        <v>0</v>
      </c>
      <c r="K177" t="str" cm="1">
        <f t="array" ref="K177">IF(COUNT(FIND({0,1,2,3,4,5,6,7,8,9},'Model output'!K176))&gt;0,'Model output'!K176,"")</f>
        <v/>
      </c>
      <c r="L177" s="8" t="str">
        <f t="shared" si="25"/>
        <v/>
      </c>
      <c r="M177" t="str" cm="1">
        <f t="array" ref="M177">IF(L177="","",IF(ISNUMBER(SEARCH("cm",L177)),MAX(VALUE(SUBSTITUTE(_xlfn.FILTERXML("&lt;t&gt;&lt;s&gt;"&amp;SUBSTITUTE(L177,",","&lt;/s&gt;&lt;s&gt;")&amp;"&lt;/s&gt;&lt;/t&gt;","//s"),"cm",""))),MAX(VALUE(SUBSTITUTE(_xlfn.FILTERXML("&lt;t&gt;&lt;s&gt;"&amp;SUBSTITUTE(L177,",","&lt;/s&gt;&lt;s&gt;")&amp;"&lt;/s&gt;&lt;/t&gt;","//s"),"mm","")))/10))</f>
        <v/>
      </c>
      <c r="N177" t="str">
        <f>IF('Model output'!L176="","",'Model output'!L176)</f>
        <v>Papillary carcinoma, follicular variant</v>
      </c>
      <c r="O177" t="str">
        <f>IF('Model output'!M176="","",'Model output'!M176)</f>
        <v>Not mentioned</v>
      </c>
      <c r="P177" t="str">
        <f>IF('Model output'!N176="","",'Model output'!N176)</f>
        <v>1.3cm</v>
      </c>
      <c r="Q177" t="str">
        <f t="shared" si="29"/>
        <v>1.3cm</v>
      </c>
      <c r="R177" cm="1">
        <f t="array" ref="R177">IF(Q177="","",IF(ISNUMBER(SEARCH("cm",Q177)),MAX(VALUE(SUBSTITUTE(_xlfn.FILTERXML("&lt;t&gt;&lt;s&gt;"&amp;SUBSTITUTE(Q177,",","&lt;/s&gt;&lt;s&gt;")&amp;"&lt;/s&gt;&lt;/t&gt;","//s"),"cm",""))),MAX(VALUE(SUBSTITUTE(_xlfn.FILTERXML("&lt;t&gt;&lt;s&gt;"&amp;SUBSTITUTE(Q177,",","&lt;/s&gt;&lt;s&gt;")&amp;"&lt;/s&gt;&lt;/t&gt;","//s"),"mm","")))/10))</f>
        <v>1.3</v>
      </c>
      <c r="S177" t="str">
        <f>IF(OR('Model output'!P176="",ISNUMBER(SEARCH("Not identified", 'Model output'!P176)),ISNUMBER(SEARCH("Absent",'Model output'!P176)),AND(ISNUMBER(SEARCH("No",'Model output'!P176)),NOT(ISNUMBER(SEARCH("diagnostic",'Model output'!P176)))),ISNUMBER(SEARCH("Negative",'Model output'!P176))),"negative","positive")</f>
        <v>negative</v>
      </c>
      <c r="T177">
        <f>IF('Model output'!O176="","",'Model output'!O176)</f>
        <v>2</v>
      </c>
      <c r="U177" t="str">
        <f>IF('Model output'!Q176&lt;&gt;"",'Model output'!Q176,IF('Classification result'!S177="positive",IF(ISNUMBER(SEARCH("single",'Model output'!P176)),1,IF(OR(ISNUMBER(SEARCH("&lt;4",'Model output'!P176)),ISNUMBER(SEARCH("&lt; 4",'Model output'!P176)),ISNUMBER(SEARCH("less than 4",'Model output'!P176))),"&lt;4",IF(OR(ISNUMBER(SEARCH("&gt;4",'Model output'!P176)),ISNUMBER(SEARCH("&gt; 4",'Model output'!P176)),ISNUMBER(SEARCH("4 or more",'Model output'!P176))),"&gt;4",""))), ""))</f>
        <v/>
      </c>
      <c r="V177" t="str">
        <f>IF(S177="negative","",IF(OR(ISNUMBER(SEARCH("Focal",'Model output'!P176)),'Classification result'!U177&lt;4,ISNUMBER(SEARCH("Focal",'Classification result'!U177)),ISNUMBER(SEARCH("&lt;4",'Classification result'!U177)),ISNUMBER(SEARCH("&lt; 4",'Classification result'!U177))),"minimal", IF(OR(ISNUMBER(SEARCH("Extensive",'Model output'!P176)),ISNUMBER(SEARCH("Extensive",'Classification result'!U177)),ISNUMBER(SEARCH("&gt;4",'Classification result'!U177)),ISNUMBER(SEARCH("&gt; 4",'Classification result'!U177)),ISNUMBER(SEARCH("4 or more",'Classification result'!U177))),"extensive","")))</f>
        <v/>
      </c>
      <c r="W177" t="str">
        <f>IF(OR('Model output'!R176="",ISNUMBER(SEARCH("Not identified", 'Model output'!R176)),ISNUMBER(SEARCH("Absent",'Model output'!R176)),ISNUMBER(SEARCH("No",'Model output'!R176)),ISNUMBER(SEARCH("Negative",'Model output'!R176)),ISNUMBER(SEARCH("None seen",'Model output'!R176)),ISNUMBER(SEARCH("Free",'Model output'!R176)),ISNUMBER(SEARCH("Cannot be assessed",'Model output'!R176))),"negative","positive")</f>
        <v>negative</v>
      </c>
      <c r="X177" s="15" t="str">
        <f>IF('Model output'!S176="","",'Model output'!S176)</f>
        <v>Not identified</v>
      </c>
      <c r="Y177" t="str">
        <f>IF(OR('Model output'!S176="",ISNUMBER(SEARCH("Absent",'Model output'!S176)),ISNUMBER(SEARCH("Not identified",'Model output'!S176)),AND(ISNUMBER(SEARCH("No",'Model output'!S176)),NOT(ISNUMBER(SEARCH("carcinoma",'Model output'!S176)))),ISNUMBER(SEARCH("confined to the thyroid",'Model output'!S176)),ISNUMBER(SEARCH("negative",'Model output'!S176))),"negative",IF(Z177="positive","gETE", "positive"))</f>
        <v>negative</v>
      </c>
      <c r="Z177" t="str">
        <f>IF(OR('Model output'!S176="",ISNUMBER(SEARCH("Absent",'Model output'!S176)),ISNUMBER(SEARCH("Not identified",'Model output'!S176)),ISNUMBER(SEARCH("No",'Model output'!S176)),ISNUMBER(SEARCH("Minimal",'Model output'!S176)),ISNUMBER(SEARCH("negative",'Model output'!S176))),"negative",IF(OR(ISNUMBER(SEARCH("extensive",X177)),ISNUMBER(SEARCH("skeletal muscle",X177)),ISNUMBER(SEARCH("larynx",X177)),ISNUMBER(SEARCH("trachea",X177)),ISNUMBER(SEARCH("esophagus",X177)),ISNUMBER(SEARCH("recurrent laryngeal nerve",X177))),"positive","negative"))</f>
        <v>negative</v>
      </c>
      <c r="AA177" t="str">
        <f>IF('Model output'!T176="","",IF('Model output'!T176="Not mentioned", "No", "Yes"))</f>
        <v/>
      </c>
      <c r="AB177" t="str">
        <f>IF(AA177&lt;&gt;"Yes","",IF(OR('Model output'!U176="",ISNUMBER(SEARCH("Not identified",'Model output'!U176))),"",'Model output'!U176))</f>
        <v/>
      </c>
      <c r="AC177" s="1" t="str">
        <f>IF(OR('Model output'!V176="", 'Model output'!V176="No", AND(ISERROR(SEARCH("Positive",'Model output'!V176)), ISNUMBER(SEARCH("Negative",'Model output'!V176))), AND(ISNUMBER(SEARCH("Uninvolved",'Model output'!V176)),NOT(ISNUMBER(SEARCH("margins involved",'Model output'!V176)))), ISNUMBER(SEARCH("not involved",'Model output'!V176)), ISNUMBER(SEARCH("None",'Model output'!V176)), ISNUMBER(SEARCH("Free",'Model output'!V176)), ISNUMBER(SEARCH("1 mm",'Model output'!V176)), ISNUMBER(SEARCH("0.1 CM",'Model output'!V176)), ISNUMBER(SEARCH("less than 0.2 mm",'Model output'!V176)), ISNUMBER(SEARCH("less than 0.5 mm",'Model output'!V176)), ISNUMBER(SEARCH("less than 1.0 mm",'Model output'!V176)), ISNUMBER(SEARCH("noted very close",'Model output'!V176)), ISNUMBER(SEARCH("abut",'Model output'!V176)), ISNUMBER(SEARCH("not mentioned",'Model output'!V176)), ISNUMBER(SEARCH("Cannot be assessed",'Model output'!V176)), ISNUMBER(SEARCH("Lymphocyte invasion - present",'Model output'!V176)), ISNUMBER(SEARCH("capsule",'Model output'!V176))), "negative", "positive")</f>
        <v>negative</v>
      </c>
      <c r="AE177" s="28" t="str" cm="1">
        <f t="array" aca="1" ref="AE177" ca="1">IF(OR(AC177="positive",Z177="positive",AND(OR(ISNUMBER(SEARCH("Follicular carcinoma",N177)),ISNUMBER(SEARCH("Follicular thyroid carcinoma",N177))),V177="extensive"),AND(AND(ISNUMBER(J177),J177&gt;0),AND(ISNUMBER(M177),M177&gt;3)),OR(H177="positive",AH177=1)),"high",IF(OR(ISNUMBER(SEARCH("lateral",G177,1)),ISNUMBER(SEARCH("positive",Y177,1)),ISNUMBER(SEARCH("tall",O177,1)),ISNUMBER(SEARCH("hobnail",O177,1)),ISNUMBER(SEARCH("cribriform",O177,1)),ISNUMBER(SEARCH("diffuse",O177,1)),ISNUMBER(SEARCH("columnar",O177,1)),ISNUMBER(SEARCH("solid",O177,1)),ISNUMBER(SEARCH("tall",N177,1)),ISNUMBER(SEARCH("hobnail",N177,1)),ISNUMBER(SEARCH("cribriform",N177,1)),ISNUMBER(SEARCH("diffuse",N177,1)),ISNUMBER(SEARCH("columnar",N177,1)),ISNUMBER(SEARCH("solid",N177,1)),AND(ISNUMBER(SEARCH("papillary",N177,1)),S177="positive"),AND(AND(ISNUMBER(J177),J177&gt;=5),M177=""),AND(AND(ISNUMBER(J177),J177&gt;=5),AND(ISNUMBER(M177),M177&gt;=1)),AND(ISNUMBER(SERACH("papillary",N177)),OR(Y177="positive",Z177="positive"), ISNUMBER(SEARCH("BRAF",AB177)))),"intermediate","low"))</f>
        <v>low</v>
      </c>
      <c r="AF177" s="29" t="str">
        <f t="shared" si="26"/>
        <v>1b</v>
      </c>
      <c r="AG177" s="29" t="str">
        <f t="shared" si="27"/>
        <v>0</v>
      </c>
      <c r="AH177" s="29" t="str">
        <f t="shared" si="30"/>
        <v>0</v>
      </c>
      <c r="AI177" s="35" t="str">
        <f t="shared" si="31"/>
        <v>I</v>
      </c>
      <c r="AJ177" s="32" t="s">
        <v>713</v>
      </c>
      <c r="AK177" s="34" t="s">
        <v>932</v>
      </c>
      <c r="AL177" s="34" t="s">
        <v>936</v>
      </c>
      <c r="AM177" s="34" t="s">
        <v>936</v>
      </c>
      <c r="AN177" s="34" t="s">
        <v>66</v>
      </c>
      <c r="AO177" s="32">
        <f t="shared" ca="1" si="32"/>
        <v>1</v>
      </c>
      <c r="AP177" s="34">
        <f t="shared" si="33"/>
        <v>1</v>
      </c>
      <c r="AQ177" s="34">
        <f t="shared" si="34"/>
        <v>1</v>
      </c>
      <c r="AR177" s="34">
        <f t="shared" si="35"/>
        <v>1</v>
      </c>
      <c r="AS177" s="35">
        <f t="shared" si="36"/>
        <v>1</v>
      </c>
    </row>
    <row r="178" spans="1:45">
      <c r="A178" t="str">
        <f>'Model output'!A177</f>
        <v>TCGA-EM-A2OX</v>
      </c>
      <c r="B178" s="26">
        <v>46</v>
      </c>
      <c r="C178" s="1" t="str">
        <f>IF(OR(ISNUMBER(SEARCH("0",'Model output'!D177)), ISNUMBER(SEARCH("1",'Model output'!D177)), ISNUMBER(SEARCH("1a",'Model output'!D177)), ISNUMBER(SEARCH("1b",'Model output'!D177)), ISNUMBER(SEARCH("2",'Model output'!D177)), ISNUMBER(SEARCH("3",'Model output'!D177)), ISNUMBER(SEARCH("4a",'Model output'!D177)), ISNUMBER(SEARCH("4b",'Model output'!D177))), IF(ISNUMBER(SEARCH("pT",'Model output'!D177)),IF(OR(ISNUMBER(SEARCH("a",'Model output'!D177)),ISNUMBER(SEARCH("b",'Model output'!D177))),MID(SUBSTITUTE('Model output'!D177," ",""),SEARCH("pT",'Model output'!D177)+2,2),MID(SUBSTITUTE('Model output'!D177," ",""),SEARCH("pT",'Model output'!D177)+2,1)),IF(ISNUMBER(SEARCH("T",'Model output'!D177)),IF(OR(ISNUMBER(SEARCH("a",'Model output'!D177)),ISNUMBER(SEARCH("b",'Model output'!D177))),MID(SUBSTITUTE('Model output'!D177," ",""),SEARCH("T",'Model output'!D177)+1,2),MID(SUBSTITUTE('Model output'!D177," ",""),SEARCH("T",'Model output'!D177)+1,1)),SUBSTITUTE('Model output'!D177," ",""))),"")</f>
        <v>1b</v>
      </c>
      <c r="D178" s="1" t="str">
        <f>IF(ISNUMBER(SEARCH("lymph node",'Model output'!E177)),"1", IF(AND('Model output'!E177&lt;&gt;"",ISNUMBER('Model output'!E177),'Model output'!E177&gt;0),"1",IF(OR(ISNUMBER(SEARCH("0",'Model output'!E177)), ISNUMBER(SEARCH("1",'Model output'!E177)), ISNUMBER(SEARCH("1a",'Model output'!E177)), ISNUMBER(SEARCH("1b",'Model output'!E177)), ISNUMBER(SEARCH("X",'Model output'!E177))), IF(ISNUMBER(SEARCH("pN",'Model output'!E177)),IF(OR(ISNUMBER(SEARCH("a",'Model output'!E177)),ISNUMBER(SEARCH("b",'Model output'!E177))),MID(SUBSTITUTE('Model output'!E177," ",""),SEARCH("pN",'Model output'!E177)+2,2),MID(SUBSTITUTE('Model output'!E177," ",""),SEARCH("pN",'Model output'!E177)+2,1)),IF(ISNUMBER(SEARCH("N",'Model output'!E177)),IF(OR(ISNUMBER(SEARCH("a",'Model output'!E177)),ISNUMBER(SEARCH("b",'Model output'!E177))),MID(SUBSTITUTE('Model output'!E177," ",""),SEARCH("N",'Model output'!E177)+1,2),MID(SUBSTITUTE('Model output'!E177," ",""),SEARCH("N",'Model output'!E177)+1,1)),SUBSTITUTE('Model output'!E177," ",""))),"")))</f>
        <v>1b</v>
      </c>
      <c r="E178" s="1" t="str">
        <f>IF(OR(ISNUMBER(SEARCH("Not applicable",'Model output'!F177)), ISNUMBER(SEARCH("N/A",'Model output'!F177))),"0",IF(OR(ISNUMBER(SEARCH("0",'Model output'!F177)), ISNUMBER(SEARCH("1",'Model output'!F177)), ISNUMBER(SEARCH("X",'Model output'!F177))), IF(ISNUMBER(SEARCH("pM",'Model output'!F177)),MID(SUBSTITUTE('Model output'!F177," ",""),SEARCH("pM",'Model output'!F177)+2,1),IF(ISNUMBER(SEARCH("M",'Model output'!F177)),MID(SUBSTITUTE('Model output'!F177," ",""),SEARCH("M",'Model output'!F177)+1,1),SUBSTITUTE('Model output'!F177," ",""))),""))</f>
        <v>0</v>
      </c>
      <c r="F178" t="str">
        <f t="shared" si="28"/>
        <v>positive</v>
      </c>
      <c r="G178" t="str">
        <f>IF(OR('Model output'!G177="",AND(ISNUMBER('Model output'!J177),'Model output'!J177&lt;1)),"",IF(OR(ISNUMBER(SEARCH("lateral",'Model output'!G177)),ISNUMBER(SEARCH("cervical",'Model output'!G177)),ISNUMBER(SEARCH("jugular",'Model output'!G177)),ISNUMBER(SEARCH("left neck",'Model output'!G177)),ISNUMBER(SEARCH("left anterior neck",'Model output'!G177)),ISNUMBER(SEARCH("left posterior neck",'Model output'!G177)),ISNUMBER(SEARCH("right neck",'Model output'!G177)),ISNUMBER(SEARCH("right anterior neck",'Model output'!G177)),ISNUMBER(SEARCH("right posterior neck",'Model output'!G177)),AND(ISNUMBER(SEARCH("level",'Model output'!G177)),OR(,ISNUMBER(SEARCH("II",'Model output'!G177)),ISNUMBER(SEARCH("two",'Model output'!G177)),AND(ISNUMBER(SEARCH("2",'Model output'!G177)),NOT(ISNUMBER(SEARCH("1 of 2",'Model output'!G177)))),ISNUMBER(SEARCH("III",'Model output'!G177)),AND(ISNUMBER(SEARCH("three",'Model output'!G177)),NOT(ISNUMBER(SEARCH("#3 (three)",'Model output'!G177)))),AND(ISNUMBER(SEARCH("3",'Model output'!G177)),NOT(ISNUMBER(SEARCH("#3 (three)",'Model output'!G177)))),ISNUMBER(SEARCH("IV",'Model output'!G177)),ISNUMBER(SEARCH("four",'Model output'!G177)),ISNUMBER(SEARCH("4",'Model output'!G177)),ISNUMBER(SEARCH("V ",'Model output'!G177)),ISNUMBER(SEARCH("five",'Model output'!G177)),ISNUMBER(SEARCH("5",'Model output'!G177))))), "lateral", "central"))</f>
        <v/>
      </c>
      <c r="H178" t="str">
        <f>IF('Model output'!H177="","negative",IF(OR(ISNUMBER(SEARCH("lymph node",'Model output'!H177)),ISNUMBER(SEARCH("gland",'Model output'!H177)),ISNUMBER(SEARCH("lobe",'Model output'!H177)),ISNUMBER(SEARCH("isthmus",'Model output'!H177)),ISNUMBER(SEARCH("mediastinum",'Model output'!H177)),ISNUMBER(SEARCH("Not mentioned",'Model output'!H177)), ISNUMBER(SEARCH("Not applicable",'Model output'!H177)), ISNUMBER(SEARCH("paratracheal",'Model output'!H177)),ISNUMBER(SEARCH("fibroadipose tissue",'Model output'!H177)),ISNUMBER(SEARCH("thyroid node",'Model output'!H177)),ISNUMBER(SEARCH("skeletal muscle",'Model output'!H177)),ISNUMBER(SEARCH("right",'Model output'!H177)),ISNUMBER(SEARCH("left",'Model output'!H177)),ISNUMBER(SEARCH("Not specified",'Model output'!H177)),ISNUMBER(SEARCH("N/A",'Model output'!H177))),"negative","positive"))</f>
        <v>negative</v>
      </c>
      <c r="I178">
        <f>IF(OR('Model output'!I177="",'Model output'!I177="Not answered",'Model output'!I177="Not mentioned"),"",IF(ISNUMBER('Model output'!I177),'Model output'!I177,1))</f>
        <v>9</v>
      </c>
      <c r="J178">
        <f>IF(OR('Model output'!J177="",'Model output'!J177="Not answered",'Model output'!J177="Not mentioned"),"",IF(AND(ISNUMBER('Model output'!J177),'Model output'!J177&lt;=I178),'Model output'!J177,IF(AND(ISNUMBER('Model output'!J177), 'Model output'!J177&gt;=DATE(2024,1,1)), MIN(DAY('Model output'!J177), MONTH('Model output'!J177), YEAR('Model output'!J177)), IF(ISNUMBER(SEARCH("0/",'Model output'!J177)),0,IF(ISNUMBER(SEARCH("/",'Model output'!J177)), VALUE(LEFT('Model output'!J177, SEARCH("/",'Model output'!J177)-1)),1)))))</f>
        <v>8</v>
      </c>
      <c r="K178" t="str" cm="1">
        <f t="array" ref="K178">IF(COUNT(FIND({0,1,2,3,4,5,6,7,8,9},'Model output'!K177))&gt;0,'Model output'!K177,"")</f>
        <v/>
      </c>
      <c r="L178" s="8" t="str">
        <f t="shared" si="25"/>
        <v/>
      </c>
      <c r="M178" t="str" cm="1">
        <f t="array" ref="M178">IF(L178="","",IF(ISNUMBER(SEARCH("cm",L178)),MAX(VALUE(SUBSTITUTE(_xlfn.FILTERXML("&lt;t&gt;&lt;s&gt;"&amp;SUBSTITUTE(L178,",","&lt;/s&gt;&lt;s&gt;")&amp;"&lt;/s&gt;&lt;/t&gt;","//s"),"cm",""))),MAX(VALUE(SUBSTITUTE(_xlfn.FILTERXML("&lt;t&gt;&lt;s&gt;"&amp;SUBSTITUTE(L178,",","&lt;/s&gt;&lt;s&gt;")&amp;"&lt;/s&gt;&lt;/t&gt;","//s"),"mm","")))/10))</f>
        <v/>
      </c>
      <c r="N178" t="str">
        <f>IF('Model output'!L177="","",'Model output'!L177)</f>
        <v>Papillary carcinoma, classical (usual)</v>
      </c>
      <c r="O178" t="str">
        <f>IF('Model output'!M177="","",'Model output'!M177)</f>
        <v>focal tall cell change (&lt;5%)</v>
      </c>
      <c r="P178" t="str">
        <f>IF('Model output'!N177="","",'Model output'!N177)</f>
        <v>1.8cm</v>
      </c>
      <c r="Q178" t="str">
        <f t="shared" si="29"/>
        <v>1.8cm</v>
      </c>
      <c r="R178" cm="1">
        <f t="array" ref="R178">IF(Q178="","",IF(ISNUMBER(SEARCH("cm",Q178)),MAX(VALUE(SUBSTITUTE(_xlfn.FILTERXML("&lt;t&gt;&lt;s&gt;"&amp;SUBSTITUTE(Q178,",","&lt;/s&gt;&lt;s&gt;")&amp;"&lt;/s&gt;&lt;/t&gt;","//s"),"cm",""))),MAX(VALUE(SUBSTITUTE(_xlfn.FILTERXML("&lt;t&gt;&lt;s&gt;"&amp;SUBSTITUTE(Q178,",","&lt;/s&gt;&lt;s&gt;")&amp;"&lt;/s&gt;&lt;/t&gt;","//s"),"mm","")))/10))</f>
        <v>1.8</v>
      </c>
      <c r="S178" t="str">
        <f>IF(OR('Model output'!P177="",ISNUMBER(SEARCH("Not identified", 'Model output'!P177)),ISNUMBER(SEARCH("Absent",'Model output'!P177)),AND(ISNUMBER(SEARCH("No",'Model output'!P177)),NOT(ISNUMBER(SEARCH("diagnostic",'Model output'!P177)))),ISNUMBER(SEARCH("Negative",'Model output'!P177))),"negative","positive")</f>
        <v>positive</v>
      </c>
      <c r="T178">
        <f>IF('Model output'!O177="","",'Model output'!O177)</f>
        <v>2</v>
      </c>
      <c r="U178" t="str">
        <f>IF('Model output'!Q177&lt;&gt;"",'Model output'!Q177,IF('Classification result'!S178="positive",IF(ISNUMBER(SEARCH("single",'Model output'!P177)),1,IF(OR(ISNUMBER(SEARCH("&lt;4",'Model output'!P177)),ISNUMBER(SEARCH("&lt; 4",'Model output'!P177)),ISNUMBER(SEARCH("less than 4",'Model output'!P177))),"&lt;4",IF(OR(ISNUMBER(SEARCH("&gt;4",'Model output'!P177)),ISNUMBER(SEARCH("&gt; 4",'Model output'!P177)),ISNUMBER(SEARCH("4 or more",'Model output'!P177))),"&gt;4",""))), ""))</f>
        <v/>
      </c>
      <c r="V178" t="str">
        <f>IF(S178="negative","",IF(OR(ISNUMBER(SEARCH("Focal",'Model output'!P177)),'Classification result'!U178&lt;4,ISNUMBER(SEARCH("Focal",'Classification result'!U178)),ISNUMBER(SEARCH("&lt;4",'Classification result'!U178)),ISNUMBER(SEARCH("&lt; 4",'Classification result'!U178))),"minimal", IF(OR(ISNUMBER(SEARCH("Extensive",'Model output'!P177)),ISNUMBER(SEARCH("Extensive",'Classification result'!U178)),ISNUMBER(SEARCH("&gt;4",'Classification result'!U178)),ISNUMBER(SEARCH("&gt; 4",'Classification result'!U178)),ISNUMBER(SEARCH("4 or more",'Classification result'!U178))),"extensive","")))</f>
        <v/>
      </c>
      <c r="W178" t="str">
        <f>IF(OR('Model output'!R177="",ISNUMBER(SEARCH("Not identified", 'Model output'!R177)),ISNUMBER(SEARCH("Absent",'Model output'!R177)),ISNUMBER(SEARCH("No",'Model output'!R177)),ISNUMBER(SEARCH("Negative",'Model output'!R177)),ISNUMBER(SEARCH("None seen",'Model output'!R177)),ISNUMBER(SEARCH("Free",'Model output'!R177)),ISNUMBER(SEARCH("Cannot be assessed",'Model output'!R177))),"negative","positive")</f>
        <v>positive</v>
      </c>
      <c r="X178" s="15" t="str">
        <f>IF('Model output'!S177="","",'Model output'!S177)</f>
        <v>Not identified</v>
      </c>
      <c r="Y178" t="str">
        <f>IF(OR('Model output'!S177="",ISNUMBER(SEARCH("Absent",'Model output'!S177)),ISNUMBER(SEARCH("Not identified",'Model output'!S177)),AND(ISNUMBER(SEARCH("No",'Model output'!S177)),NOT(ISNUMBER(SEARCH("carcinoma",'Model output'!S177)))),ISNUMBER(SEARCH("confined to the thyroid",'Model output'!S177)),ISNUMBER(SEARCH("negative",'Model output'!S177))),"negative",IF(Z178="positive","gETE", "positive"))</f>
        <v>negative</v>
      </c>
      <c r="Z178" t="str">
        <f>IF(OR('Model output'!S177="",ISNUMBER(SEARCH("Absent",'Model output'!S177)),ISNUMBER(SEARCH("Not identified",'Model output'!S177)),ISNUMBER(SEARCH("No",'Model output'!S177)),ISNUMBER(SEARCH("Minimal",'Model output'!S177)),ISNUMBER(SEARCH("negative",'Model output'!S177))),"negative",IF(OR(ISNUMBER(SEARCH("extensive",X178)),ISNUMBER(SEARCH("skeletal muscle",X178)),ISNUMBER(SEARCH("larynx",X178)),ISNUMBER(SEARCH("trachea",X178)),ISNUMBER(SEARCH("esophagus",X178)),ISNUMBER(SEARCH("recurrent laryngeal nerve",X178))),"positive","negative"))</f>
        <v>negative</v>
      </c>
      <c r="AA178" t="str">
        <f>IF('Model output'!T177="","",IF('Model output'!T177="Not mentioned", "No", "Yes"))</f>
        <v/>
      </c>
      <c r="AB178" t="str">
        <f>IF(AA178&lt;&gt;"Yes","",IF(OR('Model output'!U177="",ISNUMBER(SEARCH("Not identified",'Model output'!U177))),"",'Model output'!U177))</f>
        <v/>
      </c>
      <c r="AC178" s="1" t="str">
        <f>IF(OR('Model output'!V177="", 'Model output'!V177="No", AND(ISERROR(SEARCH("Positive",'Model output'!V177)), ISNUMBER(SEARCH("Negative",'Model output'!V177))), AND(ISNUMBER(SEARCH("Uninvolved",'Model output'!V177)),NOT(ISNUMBER(SEARCH("margins involved",'Model output'!V177)))), ISNUMBER(SEARCH("not involved",'Model output'!V177)), ISNUMBER(SEARCH("None",'Model output'!V177)), ISNUMBER(SEARCH("Free",'Model output'!V177)), ISNUMBER(SEARCH("1 mm",'Model output'!V177)), ISNUMBER(SEARCH("0.1 CM",'Model output'!V177)), ISNUMBER(SEARCH("less than 0.2 mm",'Model output'!V177)), ISNUMBER(SEARCH("less than 0.5 mm",'Model output'!V177)), ISNUMBER(SEARCH("less than 1.0 mm",'Model output'!V177)), ISNUMBER(SEARCH("noted very close",'Model output'!V177)), ISNUMBER(SEARCH("abut",'Model output'!V177)), ISNUMBER(SEARCH("not mentioned",'Model output'!V177)), ISNUMBER(SEARCH("Cannot be assessed",'Model output'!V177)), ISNUMBER(SEARCH("Lymphocyte invasion - present",'Model output'!V177)), ISNUMBER(SEARCH("capsule",'Model output'!V177))), "negative", "positive")</f>
        <v>negative</v>
      </c>
      <c r="AE178" s="28" t="str" cm="1">
        <f t="array" aca="1" ref="AE178" ca="1">IF(OR(AC178="positive",Z178="positive",AND(OR(ISNUMBER(SEARCH("Follicular carcinoma",N178)),ISNUMBER(SEARCH("Follicular thyroid carcinoma",N178))),V178="extensive"),AND(AND(ISNUMBER(J178),J178&gt;0),AND(ISNUMBER(M178),M178&gt;3)),OR(H178="positive",AH178=1)),"high",IF(OR(ISNUMBER(SEARCH("lateral",G178,1)),ISNUMBER(SEARCH("positive",Y178,1)),ISNUMBER(SEARCH("tall",O178,1)),ISNUMBER(SEARCH("hobnail",O178,1)),ISNUMBER(SEARCH("cribriform",O178,1)),ISNUMBER(SEARCH("diffuse",O178,1)),ISNUMBER(SEARCH("columnar",O178,1)),ISNUMBER(SEARCH("solid",O178,1)),ISNUMBER(SEARCH("tall",N178,1)),ISNUMBER(SEARCH("hobnail",N178,1)),ISNUMBER(SEARCH("cribriform",N178,1)),ISNUMBER(SEARCH("diffuse",N178,1)),ISNUMBER(SEARCH("columnar",N178,1)),ISNUMBER(SEARCH("solid",N178,1)),AND(ISNUMBER(SEARCH("papillary",N178,1)),S178="positive"),AND(AND(ISNUMBER(J178),J178&gt;=5),M178=""),AND(AND(ISNUMBER(J178),J178&gt;=5),AND(ISNUMBER(M178),M178&gt;=1)),AND(ISNUMBER(SERACH("papillary",N178)),OR(Y178="positive",Z178="positive"), ISNUMBER(SEARCH("BRAF",AB178)))),"intermediate","low"))</f>
        <v>intermediate</v>
      </c>
      <c r="AF178" s="29" t="str">
        <f t="shared" si="26"/>
        <v>1b</v>
      </c>
      <c r="AG178" s="29" t="str">
        <f t="shared" si="27"/>
        <v>1a</v>
      </c>
      <c r="AH178" s="29" t="str">
        <f t="shared" si="30"/>
        <v>0</v>
      </c>
      <c r="AI178" s="35" t="str">
        <f t="shared" si="31"/>
        <v>I</v>
      </c>
      <c r="AJ178" s="32" t="s">
        <v>714</v>
      </c>
      <c r="AK178" s="34" t="s">
        <v>932</v>
      </c>
      <c r="AL178" s="34" t="s">
        <v>932</v>
      </c>
      <c r="AM178" s="34" t="s">
        <v>936</v>
      </c>
      <c r="AN178" s="34" t="s">
        <v>66</v>
      </c>
      <c r="AO178" s="32">
        <f t="shared" ca="1" si="32"/>
        <v>1</v>
      </c>
      <c r="AP178" s="34">
        <f t="shared" si="33"/>
        <v>1</v>
      </c>
      <c r="AQ178" s="34">
        <f t="shared" si="34"/>
        <v>0</v>
      </c>
      <c r="AR178" s="34">
        <f t="shared" si="35"/>
        <v>1</v>
      </c>
      <c r="AS178" s="35">
        <f t="shared" si="36"/>
        <v>1</v>
      </c>
    </row>
    <row r="179" spans="1:45">
      <c r="A179" t="str">
        <f>'Model output'!A178</f>
        <v>TCGA-EM-A2OY</v>
      </c>
      <c r="B179" s="26">
        <v>46</v>
      </c>
      <c r="C179" s="1" t="str">
        <f>IF(OR(ISNUMBER(SEARCH("0",'Model output'!D178)), ISNUMBER(SEARCH("1",'Model output'!D178)), ISNUMBER(SEARCH("1a",'Model output'!D178)), ISNUMBER(SEARCH("1b",'Model output'!D178)), ISNUMBER(SEARCH("2",'Model output'!D178)), ISNUMBER(SEARCH("3",'Model output'!D178)), ISNUMBER(SEARCH("4a",'Model output'!D178)), ISNUMBER(SEARCH("4b",'Model output'!D178))), IF(ISNUMBER(SEARCH("pT",'Model output'!D178)),IF(OR(ISNUMBER(SEARCH("a",'Model output'!D178)),ISNUMBER(SEARCH("b",'Model output'!D178))),MID(SUBSTITUTE('Model output'!D178," ",""),SEARCH("pT",'Model output'!D178)+2,2),MID(SUBSTITUTE('Model output'!D178," ",""),SEARCH("pT",'Model output'!D178)+2,1)),IF(ISNUMBER(SEARCH("T",'Model output'!D178)),IF(OR(ISNUMBER(SEARCH("a",'Model output'!D178)),ISNUMBER(SEARCH("b",'Model output'!D178))),MID(SUBSTITUTE('Model output'!D178," ",""),SEARCH("T",'Model output'!D178)+1,2),MID(SUBSTITUTE('Model output'!D178," ",""),SEARCH("T",'Model output'!D178)+1,1)),SUBSTITUTE('Model output'!D178," ",""))),"")</f>
        <v>2</v>
      </c>
      <c r="D179" s="1" t="str">
        <f>IF(ISNUMBER(SEARCH("lymph node",'Model output'!E178)),"1", IF(AND('Model output'!E178&lt;&gt;"",ISNUMBER('Model output'!E178),'Model output'!E178&gt;0),"1",IF(OR(ISNUMBER(SEARCH("0",'Model output'!E178)), ISNUMBER(SEARCH("1",'Model output'!E178)), ISNUMBER(SEARCH("1a",'Model output'!E178)), ISNUMBER(SEARCH("1b",'Model output'!E178)), ISNUMBER(SEARCH("X",'Model output'!E178))), IF(ISNUMBER(SEARCH("pN",'Model output'!E178)),IF(OR(ISNUMBER(SEARCH("a",'Model output'!E178)),ISNUMBER(SEARCH("b",'Model output'!E178))),MID(SUBSTITUTE('Model output'!E178," ",""),SEARCH("pN",'Model output'!E178)+2,2),MID(SUBSTITUTE('Model output'!E178," ",""),SEARCH("pN",'Model output'!E178)+2,1)),IF(ISNUMBER(SEARCH("N",'Model output'!E178)),IF(OR(ISNUMBER(SEARCH("a",'Model output'!E178)),ISNUMBER(SEARCH("b",'Model output'!E178))),MID(SUBSTITUTE('Model output'!E178," ",""),SEARCH("N",'Model output'!E178)+1,2),MID(SUBSTITUTE('Model output'!E178," ",""),SEARCH("N",'Model output'!E178)+1,1)),SUBSTITUTE('Model output'!E178," ",""))),"")))</f>
        <v>0</v>
      </c>
      <c r="E179" s="1" t="str">
        <f>IF(OR(ISNUMBER(SEARCH("Not applicable",'Model output'!F178)), ISNUMBER(SEARCH("N/A",'Model output'!F178))),"0",IF(OR(ISNUMBER(SEARCH("0",'Model output'!F178)), ISNUMBER(SEARCH("1",'Model output'!F178)), ISNUMBER(SEARCH("X",'Model output'!F178))), IF(ISNUMBER(SEARCH("pM",'Model output'!F178)),MID(SUBSTITUTE('Model output'!F178," ",""),SEARCH("pM",'Model output'!F178)+2,1),IF(ISNUMBER(SEARCH("M",'Model output'!F178)),MID(SUBSTITUTE('Model output'!F178," ",""),SEARCH("M",'Model output'!F178)+1,1),SUBSTITUTE('Model output'!F178," ",""))),""))</f>
        <v>0</v>
      </c>
      <c r="F179" t="str">
        <f t="shared" si="28"/>
        <v>negative</v>
      </c>
      <c r="G179" t="str">
        <f>IF(OR('Model output'!G178="",AND(ISNUMBER('Model output'!J178),'Model output'!J178&lt;1)),"",IF(OR(ISNUMBER(SEARCH("lateral",'Model output'!G178)),ISNUMBER(SEARCH("cervical",'Model output'!G178)),ISNUMBER(SEARCH("jugular",'Model output'!G178)),ISNUMBER(SEARCH("left neck",'Model output'!G178)),ISNUMBER(SEARCH("left anterior neck",'Model output'!G178)),ISNUMBER(SEARCH("left posterior neck",'Model output'!G178)),ISNUMBER(SEARCH("right neck",'Model output'!G178)),ISNUMBER(SEARCH("right anterior neck",'Model output'!G178)),ISNUMBER(SEARCH("right posterior neck",'Model output'!G178)),AND(ISNUMBER(SEARCH("level",'Model output'!G178)),OR(,ISNUMBER(SEARCH("II",'Model output'!G178)),ISNUMBER(SEARCH("two",'Model output'!G178)),AND(ISNUMBER(SEARCH("2",'Model output'!G178)),NOT(ISNUMBER(SEARCH("1 of 2",'Model output'!G178)))),ISNUMBER(SEARCH("III",'Model output'!G178)),AND(ISNUMBER(SEARCH("three",'Model output'!G178)),NOT(ISNUMBER(SEARCH("#3 (three)",'Model output'!G178)))),AND(ISNUMBER(SEARCH("3",'Model output'!G178)),NOT(ISNUMBER(SEARCH("#3 (three)",'Model output'!G178)))),ISNUMBER(SEARCH("IV",'Model output'!G178)),ISNUMBER(SEARCH("four",'Model output'!G178)),ISNUMBER(SEARCH("4",'Model output'!G178)),ISNUMBER(SEARCH("V ",'Model output'!G178)),ISNUMBER(SEARCH("five",'Model output'!G178)),ISNUMBER(SEARCH("5",'Model output'!G178))))), "lateral", "central"))</f>
        <v/>
      </c>
      <c r="H179" t="str">
        <f>IF('Model output'!H178="","negative",IF(OR(ISNUMBER(SEARCH("lymph node",'Model output'!H178)),ISNUMBER(SEARCH("gland",'Model output'!H178)),ISNUMBER(SEARCH("lobe",'Model output'!H178)),ISNUMBER(SEARCH("isthmus",'Model output'!H178)),ISNUMBER(SEARCH("mediastinum",'Model output'!H178)),ISNUMBER(SEARCH("Not mentioned",'Model output'!H178)), ISNUMBER(SEARCH("Not applicable",'Model output'!H178)), ISNUMBER(SEARCH("paratracheal",'Model output'!H178)),ISNUMBER(SEARCH("fibroadipose tissue",'Model output'!H178)),ISNUMBER(SEARCH("thyroid node",'Model output'!H178)),ISNUMBER(SEARCH("skeletal muscle",'Model output'!H178)),ISNUMBER(SEARCH("right",'Model output'!H178)),ISNUMBER(SEARCH("left",'Model output'!H178)),ISNUMBER(SEARCH("Not specified",'Model output'!H178)),ISNUMBER(SEARCH("N/A",'Model output'!H178))),"negative","positive"))</f>
        <v>negative</v>
      </c>
      <c r="I179">
        <f>IF(OR('Model output'!I178="",'Model output'!I178="Not answered",'Model output'!I178="Not mentioned"),"",IF(ISNUMBER('Model output'!I178),'Model output'!I178,1))</f>
        <v>1</v>
      </c>
      <c r="J179">
        <f>IF(OR('Model output'!J178="",'Model output'!J178="Not answered",'Model output'!J178="Not mentioned"),"",IF(AND(ISNUMBER('Model output'!J178),'Model output'!J178&lt;=I179),'Model output'!J178,IF(AND(ISNUMBER('Model output'!J178), 'Model output'!J178&gt;=DATE(2024,1,1)), MIN(DAY('Model output'!J178), MONTH('Model output'!J178), YEAR('Model output'!J178)), IF(ISNUMBER(SEARCH("0/",'Model output'!J178)),0,IF(ISNUMBER(SEARCH("/",'Model output'!J178)), VALUE(LEFT('Model output'!J178, SEARCH("/",'Model output'!J178)-1)),1)))))</f>
        <v>0</v>
      </c>
      <c r="K179" t="str" cm="1">
        <f t="array" ref="K179">IF(COUNT(FIND({0,1,2,3,4,5,6,7,8,9},'Model output'!K178))&gt;0,'Model output'!K178,"")</f>
        <v/>
      </c>
      <c r="L179" s="8" t="str">
        <f t="shared" si="25"/>
        <v/>
      </c>
      <c r="M179" t="str" cm="1">
        <f t="array" ref="M179">IF(L179="","",IF(ISNUMBER(SEARCH("cm",L179)),MAX(VALUE(SUBSTITUTE(_xlfn.FILTERXML("&lt;t&gt;&lt;s&gt;"&amp;SUBSTITUTE(L179,",","&lt;/s&gt;&lt;s&gt;")&amp;"&lt;/s&gt;&lt;/t&gt;","//s"),"cm",""))),MAX(VALUE(SUBSTITUTE(_xlfn.FILTERXML("&lt;t&gt;&lt;s&gt;"&amp;SUBSTITUTE(L179,",","&lt;/s&gt;&lt;s&gt;")&amp;"&lt;/s&gt;&lt;/t&gt;","//s"),"mm","")))/10))</f>
        <v/>
      </c>
      <c r="N179" t="str">
        <f>IF('Model output'!L178="","",'Model output'!L178)</f>
        <v>Papillary carcinoma</v>
      </c>
      <c r="O179" t="str">
        <f>IF('Model output'!M178="","",'Model output'!M178)</f>
        <v>Oncocytic or oxyphilic variant</v>
      </c>
      <c r="P179" t="str">
        <f>IF('Model output'!N178="","",'Model output'!N178)</f>
        <v>2.6cm</v>
      </c>
      <c r="Q179" t="str">
        <f t="shared" si="29"/>
        <v>2.6cm</v>
      </c>
      <c r="R179" cm="1">
        <f t="array" ref="R179">IF(Q179="","",IF(ISNUMBER(SEARCH("cm",Q179)),MAX(VALUE(SUBSTITUTE(_xlfn.FILTERXML("&lt;t&gt;&lt;s&gt;"&amp;SUBSTITUTE(Q179,",","&lt;/s&gt;&lt;s&gt;")&amp;"&lt;/s&gt;&lt;/t&gt;","//s"),"cm",""))),MAX(VALUE(SUBSTITUTE(_xlfn.FILTERXML("&lt;t&gt;&lt;s&gt;"&amp;SUBSTITUTE(Q179,",","&lt;/s&gt;&lt;s&gt;")&amp;"&lt;/s&gt;&lt;/t&gt;","//s"),"mm","")))/10))</f>
        <v>2.6</v>
      </c>
      <c r="S179" t="str">
        <f>IF(OR('Model output'!P178="",ISNUMBER(SEARCH("Not identified", 'Model output'!P178)),ISNUMBER(SEARCH("Absent",'Model output'!P178)),AND(ISNUMBER(SEARCH("No",'Model output'!P178)),NOT(ISNUMBER(SEARCH("diagnostic",'Model output'!P178)))),ISNUMBER(SEARCH("Negative",'Model output'!P178))),"negative","positive")</f>
        <v>negative</v>
      </c>
      <c r="T179">
        <f>IF('Model output'!O178="","",'Model output'!O178)</f>
        <v>2</v>
      </c>
      <c r="U179" t="str">
        <f>IF('Model output'!Q178&lt;&gt;"",'Model output'!Q178,IF('Classification result'!S179="positive",IF(ISNUMBER(SEARCH("single",'Model output'!P178)),1,IF(OR(ISNUMBER(SEARCH("&lt;4",'Model output'!P178)),ISNUMBER(SEARCH("&lt; 4",'Model output'!P178)),ISNUMBER(SEARCH("less than 4",'Model output'!P178))),"&lt;4",IF(OR(ISNUMBER(SEARCH("&gt;4",'Model output'!P178)),ISNUMBER(SEARCH("&gt; 4",'Model output'!P178)),ISNUMBER(SEARCH("4 or more",'Model output'!P178))),"&gt;4",""))), ""))</f>
        <v/>
      </c>
      <c r="V179" t="str">
        <f>IF(S179="negative","",IF(OR(ISNUMBER(SEARCH("Focal",'Model output'!P178)),'Classification result'!U179&lt;4,ISNUMBER(SEARCH("Focal",'Classification result'!U179)),ISNUMBER(SEARCH("&lt;4",'Classification result'!U179)),ISNUMBER(SEARCH("&lt; 4",'Classification result'!U179))),"minimal", IF(OR(ISNUMBER(SEARCH("Extensive",'Model output'!P178)),ISNUMBER(SEARCH("Extensive",'Classification result'!U179)),ISNUMBER(SEARCH("&gt;4",'Classification result'!U179)),ISNUMBER(SEARCH("&gt; 4",'Classification result'!U179)),ISNUMBER(SEARCH("4 or more",'Classification result'!U179))),"extensive","")))</f>
        <v/>
      </c>
      <c r="W179" t="str">
        <f>IF(OR('Model output'!R178="",ISNUMBER(SEARCH("Not identified", 'Model output'!R178)),ISNUMBER(SEARCH("Absent",'Model output'!R178)),ISNUMBER(SEARCH("No",'Model output'!R178)),ISNUMBER(SEARCH("Negative",'Model output'!R178)),ISNUMBER(SEARCH("None seen",'Model output'!R178)),ISNUMBER(SEARCH("Free",'Model output'!R178)),ISNUMBER(SEARCH("Cannot be assessed",'Model output'!R178))),"negative","positive")</f>
        <v>positive</v>
      </c>
      <c r="X179" s="15" t="str">
        <f>IF('Model output'!S178="","",'Model output'!S178)</f>
        <v>Not identified</v>
      </c>
      <c r="Y179" t="str">
        <f>IF(OR('Model output'!S178="",ISNUMBER(SEARCH("Absent",'Model output'!S178)),ISNUMBER(SEARCH("Not identified",'Model output'!S178)),AND(ISNUMBER(SEARCH("No",'Model output'!S178)),NOT(ISNUMBER(SEARCH("carcinoma",'Model output'!S178)))),ISNUMBER(SEARCH("confined to the thyroid",'Model output'!S178)),ISNUMBER(SEARCH("negative",'Model output'!S178))),"negative",IF(Z179="positive","gETE", "positive"))</f>
        <v>negative</v>
      </c>
      <c r="Z179" t="str">
        <f>IF(OR('Model output'!S178="",ISNUMBER(SEARCH("Absent",'Model output'!S178)),ISNUMBER(SEARCH("Not identified",'Model output'!S178)),ISNUMBER(SEARCH("No",'Model output'!S178)),ISNUMBER(SEARCH("Minimal",'Model output'!S178)),ISNUMBER(SEARCH("negative",'Model output'!S178))),"negative",IF(OR(ISNUMBER(SEARCH("extensive",X179)),ISNUMBER(SEARCH("skeletal muscle",X179)),ISNUMBER(SEARCH("larynx",X179)),ISNUMBER(SEARCH("trachea",X179)),ISNUMBER(SEARCH("esophagus",X179)),ISNUMBER(SEARCH("recurrent laryngeal nerve",X179))),"positive","negative"))</f>
        <v>negative</v>
      </c>
      <c r="AA179" t="str">
        <f>IF('Model output'!T178="","",IF('Model output'!T178="Not mentioned", "No", "Yes"))</f>
        <v/>
      </c>
      <c r="AB179" t="str">
        <f>IF(AA179&lt;&gt;"Yes","",IF(OR('Model output'!U178="",ISNUMBER(SEARCH("Not identified",'Model output'!U178))),"",'Model output'!U178))</f>
        <v/>
      </c>
      <c r="AC179" s="1" t="str">
        <f>IF(OR('Model output'!V178="", 'Model output'!V178="No", AND(ISERROR(SEARCH("Positive",'Model output'!V178)), ISNUMBER(SEARCH("Negative",'Model output'!V178))), AND(ISNUMBER(SEARCH("Uninvolved",'Model output'!V178)),NOT(ISNUMBER(SEARCH("margins involved",'Model output'!V178)))), ISNUMBER(SEARCH("not involved",'Model output'!V178)), ISNUMBER(SEARCH("None",'Model output'!V178)), ISNUMBER(SEARCH("Free",'Model output'!V178)), ISNUMBER(SEARCH("1 mm",'Model output'!V178)), ISNUMBER(SEARCH("0.1 CM",'Model output'!V178)), ISNUMBER(SEARCH("less than 0.2 mm",'Model output'!V178)), ISNUMBER(SEARCH("less than 0.5 mm",'Model output'!V178)), ISNUMBER(SEARCH("less than 1.0 mm",'Model output'!V178)), ISNUMBER(SEARCH("noted very close",'Model output'!V178)), ISNUMBER(SEARCH("abut",'Model output'!V178)), ISNUMBER(SEARCH("not mentioned",'Model output'!V178)), ISNUMBER(SEARCH("Cannot be assessed",'Model output'!V178)), ISNUMBER(SEARCH("Lymphocyte invasion - present",'Model output'!V178)), ISNUMBER(SEARCH("capsule",'Model output'!V178))), "negative", "positive")</f>
        <v>negative</v>
      </c>
      <c r="AE179" s="28" t="str" cm="1">
        <f t="array" aca="1" ref="AE179" ca="1">IF(OR(AC179="positive",Z179="positive",AND(OR(ISNUMBER(SEARCH("Follicular carcinoma",N179)),ISNUMBER(SEARCH("Follicular thyroid carcinoma",N179))),V179="extensive"),AND(AND(ISNUMBER(J179),J179&gt;0),AND(ISNUMBER(M179),M179&gt;3)),OR(H179="positive",AH179=1)),"high",IF(OR(ISNUMBER(SEARCH("lateral",G179,1)),ISNUMBER(SEARCH("positive",Y179,1)),ISNUMBER(SEARCH("tall",O179,1)),ISNUMBER(SEARCH("hobnail",O179,1)),ISNUMBER(SEARCH("cribriform",O179,1)),ISNUMBER(SEARCH("diffuse",O179,1)),ISNUMBER(SEARCH("columnar",O179,1)),ISNUMBER(SEARCH("solid",O179,1)),ISNUMBER(SEARCH("tall",N179,1)),ISNUMBER(SEARCH("hobnail",N179,1)),ISNUMBER(SEARCH("cribriform",N179,1)),ISNUMBER(SEARCH("diffuse",N179,1)),ISNUMBER(SEARCH("columnar",N179,1)),ISNUMBER(SEARCH("solid",N179,1)),AND(ISNUMBER(SEARCH("papillary",N179,1)),S179="positive"),AND(AND(ISNUMBER(J179),J179&gt;=5),M179=""),AND(AND(ISNUMBER(J179),J179&gt;=5),AND(ISNUMBER(M179),M179&gt;=1)),AND(ISNUMBER(SERACH("papillary",N179)),OR(Y179="positive",Z179="positive"), ISNUMBER(SEARCH("BRAF",AB179)))),"intermediate","low"))</f>
        <v>low</v>
      </c>
      <c r="AF179" s="29" t="str">
        <f t="shared" si="26"/>
        <v>2</v>
      </c>
      <c r="AG179" s="29" t="str">
        <f t="shared" si="27"/>
        <v>0</v>
      </c>
      <c r="AH179" s="29" t="str">
        <f t="shared" si="30"/>
        <v>0</v>
      </c>
      <c r="AI179" s="35" t="str">
        <f t="shared" si="31"/>
        <v>I</v>
      </c>
      <c r="AJ179" s="32" t="s">
        <v>714</v>
      </c>
      <c r="AK179" s="34" t="s">
        <v>935</v>
      </c>
      <c r="AL179" s="34" t="s">
        <v>933</v>
      </c>
      <c r="AM179" s="34" t="s">
        <v>936</v>
      </c>
      <c r="AN179" s="34" t="s">
        <v>66</v>
      </c>
      <c r="AO179" s="32">
        <f t="shared" ca="1" si="32"/>
        <v>0</v>
      </c>
      <c r="AP179" s="34">
        <f t="shared" si="33"/>
        <v>1</v>
      </c>
      <c r="AQ179" s="34">
        <f t="shared" si="34"/>
        <v>1</v>
      </c>
      <c r="AR179" s="34">
        <f t="shared" si="35"/>
        <v>1</v>
      </c>
      <c r="AS179" s="35">
        <f t="shared" si="36"/>
        <v>1</v>
      </c>
    </row>
    <row r="180" spans="1:45">
      <c r="A180" t="str">
        <f>'Model output'!A179</f>
        <v>TCGA-EM-A2OZ</v>
      </c>
      <c r="B180" s="26">
        <v>66</v>
      </c>
      <c r="C180" s="1" t="str">
        <f>IF(OR(ISNUMBER(SEARCH("0",'Model output'!D179)), ISNUMBER(SEARCH("1",'Model output'!D179)), ISNUMBER(SEARCH("1a",'Model output'!D179)), ISNUMBER(SEARCH("1b",'Model output'!D179)), ISNUMBER(SEARCH("2",'Model output'!D179)), ISNUMBER(SEARCH("3",'Model output'!D179)), ISNUMBER(SEARCH("4a",'Model output'!D179)), ISNUMBER(SEARCH("4b",'Model output'!D179))), IF(ISNUMBER(SEARCH("pT",'Model output'!D179)),IF(OR(ISNUMBER(SEARCH("a",'Model output'!D179)),ISNUMBER(SEARCH("b",'Model output'!D179))),MID(SUBSTITUTE('Model output'!D179," ",""),SEARCH("pT",'Model output'!D179)+2,2),MID(SUBSTITUTE('Model output'!D179," ",""),SEARCH("pT",'Model output'!D179)+2,1)),IF(ISNUMBER(SEARCH("T",'Model output'!D179)),IF(OR(ISNUMBER(SEARCH("a",'Model output'!D179)),ISNUMBER(SEARCH("b",'Model output'!D179))),MID(SUBSTITUTE('Model output'!D179," ",""),SEARCH("T",'Model output'!D179)+1,2),MID(SUBSTITUTE('Model output'!D179," ",""),SEARCH("T",'Model output'!D179)+1,1)),SUBSTITUTE('Model output'!D179," ",""))),"")</f>
        <v>1b</v>
      </c>
      <c r="D180" s="1" t="str">
        <f>IF(ISNUMBER(SEARCH("lymph node",'Model output'!E179)),"1", IF(AND('Model output'!E179&lt;&gt;"",ISNUMBER('Model output'!E179),'Model output'!E179&gt;0),"1",IF(OR(ISNUMBER(SEARCH("0",'Model output'!E179)), ISNUMBER(SEARCH("1",'Model output'!E179)), ISNUMBER(SEARCH("1a",'Model output'!E179)), ISNUMBER(SEARCH("1b",'Model output'!E179)), ISNUMBER(SEARCH("X",'Model output'!E179))), IF(ISNUMBER(SEARCH("pN",'Model output'!E179)),IF(OR(ISNUMBER(SEARCH("a",'Model output'!E179)),ISNUMBER(SEARCH("b",'Model output'!E179))),MID(SUBSTITUTE('Model output'!E179," ",""),SEARCH("pN",'Model output'!E179)+2,2),MID(SUBSTITUTE('Model output'!E179," ",""),SEARCH("pN",'Model output'!E179)+2,1)),IF(ISNUMBER(SEARCH("N",'Model output'!E179)),IF(OR(ISNUMBER(SEARCH("a",'Model output'!E179)),ISNUMBER(SEARCH("b",'Model output'!E179))),MID(SUBSTITUTE('Model output'!E179," ",""),SEARCH("N",'Model output'!E179)+1,2),MID(SUBSTITUTE('Model output'!E179," ",""),SEARCH("N",'Model output'!E179)+1,1)),SUBSTITUTE('Model output'!E179," ",""))),"")))</f>
        <v>0</v>
      </c>
      <c r="E180" s="1" t="str">
        <f>IF(OR(ISNUMBER(SEARCH("Not applicable",'Model output'!F179)), ISNUMBER(SEARCH("N/A",'Model output'!F179))),"0",IF(OR(ISNUMBER(SEARCH("0",'Model output'!F179)), ISNUMBER(SEARCH("1",'Model output'!F179)), ISNUMBER(SEARCH("X",'Model output'!F179))), IF(ISNUMBER(SEARCH("pM",'Model output'!F179)),MID(SUBSTITUTE('Model output'!F179," ",""),SEARCH("pM",'Model output'!F179)+2,1),IF(ISNUMBER(SEARCH("M",'Model output'!F179)),MID(SUBSTITUTE('Model output'!F179," ",""),SEARCH("M",'Model output'!F179)+1,1),SUBSTITUTE('Model output'!F179," ",""))),""))</f>
        <v>0</v>
      </c>
      <c r="F180" t="str">
        <f t="shared" si="28"/>
        <v>negative</v>
      </c>
      <c r="G180" t="str">
        <f>IF(OR('Model output'!G179="",AND(ISNUMBER('Model output'!J179),'Model output'!J179&lt;1)),"",IF(OR(ISNUMBER(SEARCH("lateral",'Model output'!G179)),ISNUMBER(SEARCH("cervical",'Model output'!G179)),ISNUMBER(SEARCH("jugular",'Model output'!G179)),ISNUMBER(SEARCH("left neck",'Model output'!G179)),ISNUMBER(SEARCH("left anterior neck",'Model output'!G179)),ISNUMBER(SEARCH("left posterior neck",'Model output'!G179)),ISNUMBER(SEARCH("right neck",'Model output'!G179)),ISNUMBER(SEARCH("right anterior neck",'Model output'!G179)),ISNUMBER(SEARCH("right posterior neck",'Model output'!G179)),AND(ISNUMBER(SEARCH("level",'Model output'!G179)),OR(,ISNUMBER(SEARCH("II",'Model output'!G179)),ISNUMBER(SEARCH("two",'Model output'!G179)),AND(ISNUMBER(SEARCH("2",'Model output'!G179)),NOT(ISNUMBER(SEARCH("1 of 2",'Model output'!G179)))),ISNUMBER(SEARCH("III",'Model output'!G179)),AND(ISNUMBER(SEARCH("three",'Model output'!G179)),NOT(ISNUMBER(SEARCH("#3 (three)",'Model output'!G179)))),AND(ISNUMBER(SEARCH("3",'Model output'!G179)),NOT(ISNUMBER(SEARCH("#3 (three)",'Model output'!G179)))),ISNUMBER(SEARCH("IV",'Model output'!G179)),ISNUMBER(SEARCH("four",'Model output'!G179)),ISNUMBER(SEARCH("4",'Model output'!G179)),ISNUMBER(SEARCH("V ",'Model output'!G179)),ISNUMBER(SEARCH("five",'Model output'!G179)),ISNUMBER(SEARCH("5",'Model output'!G179))))), "lateral", "central"))</f>
        <v/>
      </c>
      <c r="H180" t="str">
        <f>IF('Model output'!H179="","negative",IF(OR(ISNUMBER(SEARCH("lymph node",'Model output'!H179)),ISNUMBER(SEARCH("gland",'Model output'!H179)),ISNUMBER(SEARCH("lobe",'Model output'!H179)),ISNUMBER(SEARCH("isthmus",'Model output'!H179)),ISNUMBER(SEARCH("mediastinum",'Model output'!H179)),ISNUMBER(SEARCH("Not mentioned",'Model output'!H179)), ISNUMBER(SEARCH("Not applicable",'Model output'!H179)), ISNUMBER(SEARCH("paratracheal",'Model output'!H179)),ISNUMBER(SEARCH("fibroadipose tissue",'Model output'!H179)),ISNUMBER(SEARCH("thyroid node",'Model output'!H179)),ISNUMBER(SEARCH("skeletal muscle",'Model output'!H179)),ISNUMBER(SEARCH("right",'Model output'!H179)),ISNUMBER(SEARCH("left",'Model output'!H179)),ISNUMBER(SEARCH("Not specified",'Model output'!H179)),ISNUMBER(SEARCH("N/A",'Model output'!H179))),"negative","positive"))</f>
        <v>negative</v>
      </c>
      <c r="I180">
        <f>IF(OR('Model output'!I179="",'Model output'!I179="Not answered",'Model output'!I179="Not mentioned"),"",IF(ISNUMBER('Model output'!I179),'Model output'!I179,1))</f>
        <v>2</v>
      </c>
      <c r="J180">
        <f>IF(OR('Model output'!J179="",'Model output'!J179="Not answered",'Model output'!J179="Not mentioned"),"",IF(AND(ISNUMBER('Model output'!J179),'Model output'!J179&lt;=I180),'Model output'!J179,IF(AND(ISNUMBER('Model output'!J179), 'Model output'!J179&gt;=DATE(2024,1,1)), MIN(DAY('Model output'!J179), MONTH('Model output'!J179), YEAR('Model output'!J179)), IF(ISNUMBER(SEARCH("0/",'Model output'!J179)),0,IF(ISNUMBER(SEARCH("/",'Model output'!J179)), VALUE(LEFT('Model output'!J179, SEARCH("/",'Model output'!J179)-1)),1)))))</f>
        <v>0</v>
      </c>
      <c r="K180" t="str" cm="1">
        <f t="array" ref="K180">IF(COUNT(FIND({0,1,2,3,4,5,6,7,8,9},'Model output'!K179))&gt;0,'Model output'!K179,"")</f>
        <v/>
      </c>
      <c r="L180" s="8" t="str">
        <f t="shared" si="25"/>
        <v/>
      </c>
      <c r="M180" t="str" cm="1">
        <f t="array" ref="M180">IF(L180="","",IF(ISNUMBER(SEARCH("cm",L180)),MAX(VALUE(SUBSTITUTE(_xlfn.FILTERXML("&lt;t&gt;&lt;s&gt;"&amp;SUBSTITUTE(L180,",","&lt;/s&gt;&lt;s&gt;")&amp;"&lt;/s&gt;&lt;/t&gt;","//s"),"cm",""))),MAX(VALUE(SUBSTITUTE(_xlfn.FILTERXML("&lt;t&gt;&lt;s&gt;"&amp;SUBSTITUTE(L180,",","&lt;/s&gt;&lt;s&gt;")&amp;"&lt;/s&gt;&lt;/t&gt;","//s"),"mm","")))/10))</f>
        <v/>
      </c>
      <c r="N180" t="str">
        <f>IF('Model output'!L179="","",'Model output'!L179)</f>
        <v>Papillary carcinoma</v>
      </c>
      <c r="O180" t="str">
        <f>IF('Model output'!M179="","",'Model output'!M179)</f>
        <v>Classical (usual)</v>
      </c>
      <c r="P180" t="str">
        <f>IF('Model output'!N179="","",'Model output'!N179)</f>
        <v>1.7cm</v>
      </c>
      <c r="Q180" t="str">
        <f t="shared" si="29"/>
        <v>1.7cm</v>
      </c>
      <c r="R180" cm="1">
        <f t="array" ref="R180">IF(Q180="","",IF(ISNUMBER(SEARCH("cm",Q180)),MAX(VALUE(SUBSTITUTE(_xlfn.FILTERXML("&lt;t&gt;&lt;s&gt;"&amp;SUBSTITUTE(Q180,",","&lt;/s&gt;&lt;s&gt;")&amp;"&lt;/s&gt;&lt;/t&gt;","//s"),"cm",""))),MAX(VALUE(SUBSTITUTE(_xlfn.FILTERXML("&lt;t&gt;&lt;s&gt;"&amp;SUBSTITUTE(Q180,",","&lt;/s&gt;&lt;s&gt;")&amp;"&lt;/s&gt;&lt;/t&gt;","//s"),"mm","")))/10))</f>
        <v>1.7</v>
      </c>
      <c r="S180" t="str">
        <f>IF(OR('Model output'!P179="",ISNUMBER(SEARCH("Not identified", 'Model output'!P179)),ISNUMBER(SEARCH("Absent",'Model output'!P179)),AND(ISNUMBER(SEARCH("No",'Model output'!P179)),NOT(ISNUMBER(SEARCH("diagnostic",'Model output'!P179)))),ISNUMBER(SEARCH("Negative",'Model output'!P179))),"negative","positive")</f>
        <v>negative</v>
      </c>
      <c r="T180">
        <f>IF('Model output'!O179="","",'Model output'!O179)</f>
        <v>2</v>
      </c>
      <c r="U180" t="str">
        <f>IF('Model output'!Q179&lt;&gt;"",'Model output'!Q179,IF('Classification result'!S180="positive",IF(ISNUMBER(SEARCH("single",'Model output'!P179)),1,IF(OR(ISNUMBER(SEARCH("&lt;4",'Model output'!P179)),ISNUMBER(SEARCH("&lt; 4",'Model output'!P179)),ISNUMBER(SEARCH("less than 4",'Model output'!P179))),"&lt;4",IF(OR(ISNUMBER(SEARCH("&gt;4",'Model output'!P179)),ISNUMBER(SEARCH("&gt; 4",'Model output'!P179)),ISNUMBER(SEARCH("4 or more",'Model output'!P179))),"&gt;4",""))), ""))</f>
        <v/>
      </c>
      <c r="V180" t="str">
        <f>IF(S180="negative","",IF(OR(ISNUMBER(SEARCH("Focal",'Model output'!P179)),'Classification result'!U180&lt;4,ISNUMBER(SEARCH("Focal",'Classification result'!U180)),ISNUMBER(SEARCH("&lt;4",'Classification result'!U180)),ISNUMBER(SEARCH("&lt; 4",'Classification result'!U180))),"minimal", IF(OR(ISNUMBER(SEARCH("Extensive",'Model output'!P179)),ISNUMBER(SEARCH("Extensive",'Classification result'!U180)),ISNUMBER(SEARCH("&gt;4",'Classification result'!U180)),ISNUMBER(SEARCH("&gt; 4",'Classification result'!U180)),ISNUMBER(SEARCH("4 or more",'Classification result'!U180))),"extensive","")))</f>
        <v/>
      </c>
      <c r="W180" t="str">
        <f>IF(OR('Model output'!R179="",ISNUMBER(SEARCH("Not identified", 'Model output'!R179)),ISNUMBER(SEARCH("Absent",'Model output'!R179)),ISNUMBER(SEARCH("No",'Model output'!R179)),ISNUMBER(SEARCH("Negative",'Model output'!R179)),ISNUMBER(SEARCH("None seen",'Model output'!R179)),ISNUMBER(SEARCH("Free",'Model output'!R179)),ISNUMBER(SEARCH("Cannot be assessed",'Model output'!R179))),"negative","positive")</f>
        <v>positive</v>
      </c>
      <c r="X180" s="15" t="str">
        <f>IF('Model output'!S179="","",'Model output'!S179)</f>
        <v>Not identified</v>
      </c>
      <c r="Y180" t="str">
        <f>IF(OR('Model output'!S179="",ISNUMBER(SEARCH("Absent",'Model output'!S179)),ISNUMBER(SEARCH("Not identified",'Model output'!S179)),AND(ISNUMBER(SEARCH("No",'Model output'!S179)),NOT(ISNUMBER(SEARCH("carcinoma",'Model output'!S179)))),ISNUMBER(SEARCH("confined to the thyroid",'Model output'!S179)),ISNUMBER(SEARCH("negative",'Model output'!S179))),"negative",IF(Z180="positive","gETE", "positive"))</f>
        <v>negative</v>
      </c>
      <c r="Z180" t="str">
        <f>IF(OR('Model output'!S179="",ISNUMBER(SEARCH("Absent",'Model output'!S179)),ISNUMBER(SEARCH("Not identified",'Model output'!S179)),ISNUMBER(SEARCH("No",'Model output'!S179)),ISNUMBER(SEARCH("Minimal",'Model output'!S179)),ISNUMBER(SEARCH("negative",'Model output'!S179))),"negative",IF(OR(ISNUMBER(SEARCH("extensive",X180)),ISNUMBER(SEARCH("skeletal muscle",X180)),ISNUMBER(SEARCH("larynx",X180)),ISNUMBER(SEARCH("trachea",X180)),ISNUMBER(SEARCH("esophagus",X180)),ISNUMBER(SEARCH("recurrent laryngeal nerve",X180))),"positive","negative"))</f>
        <v>negative</v>
      </c>
      <c r="AA180" t="str">
        <f>IF('Model output'!T179="","",IF('Model output'!T179="Not mentioned", "No", "Yes"))</f>
        <v/>
      </c>
      <c r="AB180" t="str">
        <f>IF(AA180&lt;&gt;"Yes","",IF(OR('Model output'!U179="",ISNUMBER(SEARCH("Not identified",'Model output'!U179))),"",'Model output'!U179))</f>
        <v/>
      </c>
      <c r="AC180" s="1" t="str">
        <f>IF(OR('Model output'!V179="", 'Model output'!V179="No", AND(ISERROR(SEARCH("Positive",'Model output'!V179)), ISNUMBER(SEARCH("Negative",'Model output'!V179))), AND(ISNUMBER(SEARCH("Uninvolved",'Model output'!V179)),NOT(ISNUMBER(SEARCH("margins involved",'Model output'!V179)))), ISNUMBER(SEARCH("not involved",'Model output'!V179)), ISNUMBER(SEARCH("None",'Model output'!V179)), ISNUMBER(SEARCH("Free",'Model output'!V179)), ISNUMBER(SEARCH("1 mm",'Model output'!V179)), ISNUMBER(SEARCH("0.1 CM",'Model output'!V179)), ISNUMBER(SEARCH("less than 0.2 mm",'Model output'!V179)), ISNUMBER(SEARCH("less than 0.5 mm",'Model output'!V179)), ISNUMBER(SEARCH("less than 1.0 mm",'Model output'!V179)), ISNUMBER(SEARCH("noted very close",'Model output'!V179)), ISNUMBER(SEARCH("abut",'Model output'!V179)), ISNUMBER(SEARCH("not mentioned",'Model output'!V179)), ISNUMBER(SEARCH("Cannot be assessed",'Model output'!V179)), ISNUMBER(SEARCH("Lymphocyte invasion - present",'Model output'!V179)), ISNUMBER(SEARCH("capsule",'Model output'!V179))), "negative", "positive")</f>
        <v>negative</v>
      </c>
      <c r="AE180" s="28" t="str" cm="1">
        <f t="array" aca="1" ref="AE180" ca="1">IF(OR(AC180="positive",Z180="positive",AND(OR(ISNUMBER(SEARCH("Follicular carcinoma",N180)),ISNUMBER(SEARCH("Follicular thyroid carcinoma",N180))),V180="extensive"),AND(AND(ISNUMBER(J180),J180&gt;0),AND(ISNUMBER(M180),M180&gt;3)),OR(H180="positive",AH180=1)),"high",IF(OR(ISNUMBER(SEARCH("lateral",G180,1)),ISNUMBER(SEARCH("positive",Y180,1)),ISNUMBER(SEARCH("tall",O180,1)),ISNUMBER(SEARCH("hobnail",O180,1)),ISNUMBER(SEARCH("cribriform",O180,1)),ISNUMBER(SEARCH("diffuse",O180,1)),ISNUMBER(SEARCH("columnar",O180,1)),ISNUMBER(SEARCH("solid",O180,1)),ISNUMBER(SEARCH("tall",N180,1)),ISNUMBER(SEARCH("hobnail",N180,1)),ISNUMBER(SEARCH("cribriform",N180,1)),ISNUMBER(SEARCH("diffuse",N180,1)),ISNUMBER(SEARCH("columnar",N180,1)),ISNUMBER(SEARCH("solid",N180,1)),AND(ISNUMBER(SEARCH("papillary",N180,1)),S180="positive"),AND(AND(ISNUMBER(J180),J180&gt;=5),M180=""),AND(AND(ISNUMBER(J180),J180&gt;=5),AND(ISNUMBER(M180),M180&gt;=1)),AND(ISNUMBER(SERACH("papillary",N180)),OR(Y180="positive",Z180="positive"), ISNUMBER(SEARCH("BRAF",AB180)))),"intermediate","low"))</f>
        <v>low</v>
      </c>
      <c r="AF180" s="29" t="str">
        <f t="shared" si="26"/>
        <v>1b</v>
      </c>
      <c r="AG180" s="29" t="str">
        <f t="shared" si="27"/>
        <v>0</v>
      </c>
      <c r="AH180" s="29" t="str">
        <f t="shared" si="30"/>
        <v>0</v>
      </c>
      <c r="AI180" s="35" t="str">
        <f t="shared" si="31"/>
        <v>I</v>
      </c>
      <c r="AJ180" s="32" t="s">
        <v>714</v>
      </c>
      <c r="AK180" s="34" t="s">
        <v>932</v>
      </c>
      <c r="AL180" s="34" t="s">
        <v>933</v>
      </c>
      <c r="AM180" s="34" t="s">
        <v>936</v>
      </c>
      <c r="AN180" s="34" t="s">
        <v>66</v>
      </c>
      <c r="AO180" s="32">
        <f t="shared" ca="1" si="32"/>
        <v>0</v>
      </c>
      <c r="AP180" s="34">
        <f t="shared" si="33"/>
        <v>1</v>
      </c>
      <c r="AQ180" s="34">
        <f t="shared" si="34"/>
        <v>1</v>
      </c>
      <c r="AR180" s="34">
        <f t="shared" si="35"/>
        <v>1</v>
      </c>
      <c r="AS180" s="35">
        <f t="shared" si="36"/>
        <v>1</v>
      </c>
    </row>
    <row r="181" spans="1:45">
      <c r="A181" t="str">
        <f>'Model output'!A180</f>
        <v>TCGA-EM-A2P0</v>
      </c>
      <c r="B181" s="26">
        <v>33</v>
      </c>
      <c r="C181" s="1" t="str">
        <f>IF(OR(ISNUMBER(SEARCH("0",'Model output'!D180)), ISNUMBER(SEARCH("1",'Model output'!D180)), ISNUMBER(SEARCH("1a",'Model output'!D180)), ISNUMBER(SEARCH("1b",'Model output'!D180)), ISNUMBER(SEARCH("2",'Model output'!D180)), ISNUMBER(SEARCH("3",'Model output'!D180)), ISNUMBER(SEARCH("4a",'Model output'!D180)), ISNUMBER(SEARCH("4b",'Model output'!D180))), IF(ISNUMBER(SEARCH("pT",'Model output'!D180)),IF(OR(ISNUMBER(SEARCH("a",'Model output'!D180)),ISNUMBER(SEARCH("b",'Model output'!D180))),MID(SUBSTITUTE('Model output'!D180," ",""),SEARCH("pT",'Model output'!D180)+2,2),MID(SUBSTITUTE('Model output'!D180," ",""),SEARCH("pT",'Model output'!D180)+2,1)),IF(ISNUMBER(SEARCH("T",'Model output'!D180)),IF(OR(ISNUMBER(SEARCH("a",'Model output'!D180)),ISNUMBER(SEARCH("b",'Model output'!D180))),MID(SUBSTITUTE('Model output'!D180," ",""),SEARCH("T",'Model output'!D180)+1,2),MID(SUBSTITUTE('Model output'!D180," ",""),SEARCH("T",'Model output'!D180)+1,1)),SUBSTITUTE('Model output'!D180," ",""))),"")</f>
        <v>2</v>
      </c>
      <c r="D181" s="1" t="str">
        <f>IF(ISNUMBER(SEARCH("lymph node",'Model output'!E180)),"1", IF(AND('Model output'!E180&lt;&gt;"",ISNUMBER('Model output'!E180),'Model output'!E180&gt;0),"1",IF(OR(ISNUMBER(SEARCH("0",'Model output'!E180)), ISNUMBER(SEARCH("1",'Model output'!E180)), ISNUMBER(SEARCH("1a",'Model output'!E180)), ISNUMBER(SEARCH("1b",'Model output'!E180)), ISNUMBER(SEARCH("X",'Model output'!E180))), IF(ISNUMBER(SEARCH("pN",'Model output'!E180)),IF(OR(ISNUMBER(SEARCH("a",'Model output'!E180)),ISNUMBER(SEARCH("b",'Model output'!E180))),MID(SUBSTITUTE('Model output'!E180," ",""),SEARCH("pN",'Model output'!E180)+2,2),MID(SUBSTITUTE('Model output'!E180," ",""),SEARCH("pN",'Model output'!E180)+2,1)),IF(ISNUMBER(SEARCH("N",'Model output'!E180)),IF(OR(ISNUMBER(SEARCH("a",'Model output'!E180)),ISNUMBER(SEARCH("b",'Model output'!E180))),MID(SUBSTITUTE('Model output'!E180," ",""),SEARCH("N",'Model output'!E180)+1,2),MID(SUBSTITUTE('Model output'!E180," ",""),SEARCH("N",'Model output'!E180)+1,1)),SUBSTITUTE('Model output'!E180," ",""))),"")))</f>
        <v>1b</v>
      </c>
      <c r="E181" s="1" t="str">
        <f>IF(OR(ISNUMBER(SEARCH("Not applicable",'Model output'!F180)), ISNUMBER(SEARCH("N/A",'Model output'!F180))),"0",IF(OR(ISNUMBER(SEARCH("0",'Model output'!F180)), ISNUMBER(SEARCH("1",'Model output'!F180)), ISNUMBER(SEARCH("X",'Model output'!F180))), IF(ISNUMBER(SEARCH("pM",'Model output'!F180)),MID(SUBSTITUTE('Model output'!F180," ",""),SEARCH("pM",'Model output'!F180)+2,1),IF(ISNUMBER(SEARCH("M",'Model output'!F180)),MID(SUBSTITUTE('Model output'!F180," ",""),SEARCH("M",'Model output'!F180)+1,1),SUBSTITUTE('Model output'!F180," ",""))),""))</f>
        <v>0</v>
      </c>
      <c r="F181" t="str">
        <f t="shared" si="28"/>
        <v>positive</v>
      </c>
      <c r="G181" t="str">
        <f>IF(OR('Model output'!G180="",AND(ISNUMBER('Model output'!J180),'Model output'!J180&lt;1)),"",IF(OR(ISNUMBER(SEARCH("lateral",'Model output'!G180)),ISNUMBER(SEARCH("cervical",'Model output'!G180)),ISNUMBER(SEARCH("jugular",'Model output'!G180)),ISNUMBER(SEARCH("left neck",'Model output'!G180)),ISNUMBER(SEARCH("left anterior neck",'Model output'!G180)),ISNUMBER(SEARCH("left posterior neck",'Model output'!G180)),ISNUMBER(SEARCH("right neck",'Model output'!G180)),ISNUMBER(SEARCH("right anterior neck",'Model output'!G180)),ISNUMBER(SEARCH("right posterior neck",'Model output'!G180)),AND(ISNUMBER(SEARCH("level",'Model output'!G180)),OR(,ISNUMBER(SEARCH("II",'Model output'!G180)),ISNUMBER(SEARCH("two",'Model output'!G180)),AND(ISNUMBER(SEARCH("2",'Model output'!G180)),NOT(ISNUMBER(SEARCH("1 of 2",'Model output'!G180)))),ISNUMBER(SEARCH("III",'Model output'!G180)),AND(ISNUMBER(SEARCH("three",'Model output'!G180)),NOT(ISNUMBER(SEARCH("#3 (three)",'Model output'!G180)))),AND(ISNUMBER(SEARCH("3",'Model output'!G180)),NOT(ISNUMBER(SEARCH("#3 (three)",'Model output'!G180)))),ISNUMBER(SEARCH("IV",'Model output'!G180)),ISNUMBER(SEARCH("four",'Model output'!G180)),ISNUMBER(SEARCH("4",'Model output'!G180)),ISNUMBER(SEARCH("V ",'Model output'!G180)),ISNUMBER(SEARCH("five",'Model output'!G180)),ISNUMBER(SEARCH("5",'Model output'!G180))))), "lateral", "central"))</f>
        <v>central</v>
      </c>
      <c r="H181" t="str">
        <f>IF('Model output'!H180="","negative",IF(OR(ISNUMBER(SEARCH("lymph node",'Model output'!H180)),ISNUMBER(SEARCH("gland",'Model output'!H180)),ISNUMBER(SEARCH("lobe",'Model output'!H180)),ISNUMBER(SEARCH("isthmus",'Model output'!H180)),ISNUMBER(SEARCH("mediastinum",'Model output'!H180)),ISNUMBER(SEARCH("Not mentioned",'Model output'!H180)), ISNUMBER(SEARCH("Not applicable",'Model output'!H180)), ISNUMBER(SEARCH("paratracheal",'Model output'!H180)),ISNUMBER(SEARCH("fibroadipose tissue",'Model output'!H180)),ISNUMBER(SEARCH("thyroid node",'Model output'!H180)),ISNUMBER(SEARCH("skeletal muscle",'Model output'!H180)),ISNUMBER(SEARCH("right",'Model output'!H180)),ISNUMBER(SEARCH("left",'Model output'!H180)),ISNUMBER(SEARCH("Not specified",'Model output'!H180)),ISNUMBER(SEARCH("N/A",'Model output'!H180))),"negative","positive"))</f>
        <v>negative</v>
      </c>
      <c r="I181">
        <f>IF(OR('Model output'!I180="",'Model output'!I180="Not answered",'Model output'!I180="Not mentioned"),"",IF(ISNUMBER('Model output'!I180),'Model output'!I180,1))</f>
        <v>34</v>
      </c>
      <c r="J181">
        <f>IF(OR('Model output'!J180="",'Model output'!J180="Not answered",'Model output'!J180="Not mentioned"),"",IF(AND(ISNUMBER('Model output'!J180),'Model output'!J180&lt;=I181),'Model output'!J180,IF(AND(ISNUMBER('Model output'!J180), 'Model output'!J180&gt;=DATE(2024,1,1)), MIN(DAY('Model output'!J180), MONTH('Model output'!J180), YEAR('Model output'!J180)), IF(ISNUMBER(SEARCH("0/",'Model output'!J180)),0,IF(ISNUMBER(SEARCH("/",'Model output'!J180)), VALUE(LEFT('Model output'!J180, SEARCH("/",'Model output'!J180)-1)),1)))))</f>
        <v>9</v>
      </c>
      <c r="K181" t="str" cm="1">
        <f t="array" ref="K181">IF(COUNT(FIND({0,1,2,3,4,5,6,7,8,9},'Model output'!K180))&gt;0,'Model output'!K180,"")</f>
        <v/>
      </c>
      <c r="L181" s="8" t="str">
        <f t="shared" ref="L181:L244" si="37">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K181,"cm.","cm"), "up to", ""), "Up to", ""), "less than", ""), "Largest", ""), "largest", ""), "Level 2", ""), "Level 4", ""), "levels three and four", ""), "metastatic", ""), "deposit", ""), "tracheo-esophageal grove and", ""), "pre-tracheal", ""), "lobe", ""), "nodule", ""), "nodes", ""), "node", ""), "lymph", ""), "neck", ""), "compartment", ""), "Superior midline", ""), "superior midline", ""), "paratracheal", ""), "Additional", ""), "Suspicious", ""), "Part 2", ""), "second", ""), "central", ""), "right", ""), "left", ""), "Right", ""), "Left", ""), "for", ""), "the", ""), "at midline", ""), "is", ""), "x", ","), "'", ""), "[", ""), "]", ""), "(D)", ""), "(C6)", ""), "to", ","), "(", ""), ")", ""), "Not mentioned", "0"), "*", ""), "&lt;", ""), "and", ","), " ", "")</f>
        <v/>
      </c>
      <c r="M181" t="str" cm="1">
        <f t="array" ref="M181">IF(L181="","",IF(ISNUMBER(SEARCH("cm",L181)),MAX(VALUE(SUBSTITUTE(_xlfn.FILTERXML("&lt;t&gt;&lt;s&gt;"&amp;SUBSTITUTE(L181,",","&lt;/s&gt;&lt;s&gt;")&amp;"&lt;/s&gt;&lt;/t&gt;","//s"),"cm",""))),MAX(VALUE(SUBSTITUTE(_xlfn.FILTERXML("&lt;t&gt;&lt;s&gt;"&amp;SUBSTITUTE(L181,",","&lt;/s&gt;&lt;s&gt;")&amp;"&lt;/s&gt;&lt;/t&gt;","//s"),"mm","")))/10))</f>
        <v/>
      </c>
      <c r="N181" t="str">
        <f>IF('Model output'!L180="","",'Model output'!L180)</f>
        <v>Papillary carcinoma, classical (usual)</v>
      </c>
      <c r="O181" t="str">
        <f>IF('Model output'!M180="","",'Model output'!M180)</f>
        <v>with hobnail cell change</v>
      </c>
      <c r="P181" t="str">
        <f>IF('Model output'!N180="","",'Model output'!N180)</f>
        <v>2.1 cm</v>
      </c>
      <c r="Q181" t="str">
        <f t="shared" si="29"/>
        <v>2.1cm</v>
      </c>
      <c r="R181" cm="1">
        <f t="array" ref="R181">IF(Q181="","",IF(ISNUMBER(SEARCH("cm",Q181)),MAX(VALUE(SUBSTITUTE(_xlfn.FILTERXML("&lt;t&gt;&lt;s&gt;"&amp;SUBSTITUTE(Q181,",","&lt;/s&gt;&lt;s&gt;")&amp;"&lt;/s&gt;&lt;/t&gt;","//s"),"cm",""))),MAX(VALUE(SUBSTITUTE(_xlfn.FILTERXML("&lt;t&gt;&lt;s&gt;"&amp;SUBSTITUTE(Q181,",","&lt;/s&gt;&lt;s&gt;")&amp;"&lt;/s&gt;&lt;/t&gt;","//s"),"mm","")))/10))</f>
        <v>2.1</v>
      </c>
      <c r="S181" t="str">
        <f>IF(OR('Model output'!P180="",ISNUMBER(SEARCH("Not identified", 'Model output'!P180)),ISNUMBER(SEARCH("Absent",'Model output'!P180)),AND(ISNUMBER(SEARCH("No",'Model output'!P180)),NOT(ISNUMBER(SEARCH("diagnostic",'Model output'!P180)))),ISNUMBER(SEARCH("Negative",'Model output'!P180))),"negative","positive")</f>
        <v>positive</v>
      </c>
      <c r="T181">
        <f>IF('Model output'!O180="","",'Model output'!O180)</f>
        <v>1</v>
      </c>
      <c r="U181" t="str">
        <f>IF('Model output'!Q180&lt;&gt;"",'Model output'!Q180,IF('Classification result'!S181="positive",IF(ISNUMBER(SEARCH("single",'Model output'!P180)),1,IF(OR(ISNUMBER(SEARCH("&lt;4",'Model output'!P180)),ISNUMBER(SEARCH("&lt; 4",'Model output'!P180)),ISNUMBER(SEARCH("less than 4",'Model output'!P180))),"&lt;4",IF(OR(ISNUMBER(SEARCH("&gt;4",'Model output'!P180)),ISNUMBER(SEARCH("&gt; 4",'Model output'!P180)),ISNUMBER(SEARCH("4 or more",'Model output'!P180))),"&gt;4",""))), ""))</f>
        <v/>
      </c>
      <c r="V181" t="str">
        <f>IF(S181="negative","",IF(OR(ISNUMBER(SEARCH("Focal",'Model output'!P180)),'Classification result'!U181&lt;4,ISNUMBER(SEARCH("Focal",'Classification result'!U181)),ISNUMBER(SEARCH("&lt;4",'Classification result'!U181)),ISNUMBER(SEARCH("&lt; 4",'Classification result'!U181))),"minimal", IF(OR(ISNUMBER(SEARCH("Extensive",'Model output'!P180)),ISNUMBER(SEARCH("Extensive",'Classification result'!U181)),ISNUMBER(SEARCH("&gt;4",'Classification result'!U181)),ISNUMBER(SEARCH("&gt; 4",'Classification result'!U181)),ISNUMBER(SEARCH("4 or more",'Classification result'!U181))),"extensive","")))</f>
        <v/>
      </c>
      <c r="W181" t="str">
        <f>IF(OR('Model output'!R180="",ISNUMBER(SEARCH("Not identified", 'Model output'!R180)),ISNUMBER(SEARCH("Absent",'Model output'!R180)),ISNUMBER(SEARCH("No",'Model output'!R180)),ISNUMBER(SEARCH("Negative",'Model output'!R180)),ISNUMBER(SEARCH("None seen",'Model output'!R180)),ISNUMBER(SEARCH("Free",'Model output'!R180)),ISNUMBER(SEARCH("Cannot be assessed",'Model output'!R180))),"negative","positive")</f>
        <v>positive</v>
      </c>
      <c r="X181" s="15" t="str">
        <f>IF('Model output'!S180="","",'Model output'!S180)</f>
        <v>Not identified</v>
      </c>
      <c r="Y181" t="str">
        <f>IF(OR('Model output'!S180="",ISNUMBER(SEARCH("Absent",'Model output'!S180)),ISNUMBER(SEARCH("Not identified",'Model output'!S180)),AND(ISNUMBER(SEARCH("No",'Model output'!S180)),NOT(ISNUMBER(SEARCH("carcinoma",'Model output'!S180)))),ISNUMBER(SEARCH("confined to the thyroid",'Model output'!S180)),ISNUMBER(SEARCH("negative",'Model output'!S180))),"negative",IF(Z181="positive","gETE", "positive"))</f>
        <v>negative</v>
      </c>
      <c r="Z181" t="str">
        <f>IF(OR('Model output'!S180="",ISNUMBER(SEARCH("Absent",'Model output'!S180)),ISNUMBER(SEARCH("Not identified",'Model output'!S180)),ISNUMBER(SEARCH("No",'Model output'!S180)),ISNUMBER(SEARCH("Minimal",'Model output'!S180)),ISNUMBER(SEARCH("negative",'Model output'!S180))),"negative",IF(OR(ISNUMBER(SEARCH("extensive",X181)),ISNUMBER(SEARCH("skeletal muscle",X181)),ISNUMBER(SEARCH("larynx",X181)),ISNUMBER(SEARCH("trachea",X181)),ISNUMBER(SEARCH("esophagus",X181)),ISNUMBER(SEARCH("recurrent laryngeal nerve",X181))),"positive","negative"))</f>
        <v>negative</v>
      </c>
      <c r="AA181" t="str">
        <f>IF('Model output'!T180="","",IF('Model output'!T180="Not mentioned", "No", "Yes"))</f>
        <v/>
      </c>
      <c r="AB181" t="str">
        <f>IF(AA181&lt;&gt;"Yes","",IF(OR('Model output'!U180="",ISNUMBER(SEARCH("Not identified",'Model output'!U180))),"",'Model output'!U180))</f>
        <v/>
      </c>
      <c r="AC181" s="1" t="str">
        <f>IF(OR('Model output'!V180="", 'Model output'!V180="No", AND(ISERROR(SEARCH("Positive",'Model output'!V180)), ISNUMBER(SEARCH("Negative",'Model output'!V180))), AND(ISNUMBER(SEARCH("Uninvolved",'Model output'!V180)),NOT(ISNUMBER(SEARCH("margins involved",'Model output'!V180)))), ISNUMBER(SEARCH("not involved",'Model output'!V180)), ISNUMBER(SEARCH("None",'Model output'!V180)), ISNUMBER(SEARCH("Free",'Model output'!V180)), ISNUMBER(SEARCH("1 mm",'Model output'!V180)), ISNUMBER(SEARCH("0.1 CM",'Model output'!V180)), ISNUMBER(SEARCH("less than 0.2 mm",'Model output'!V180)), ISNUMBER(SEARCH("less than 0.5 mm",'Model output'!V180)), ISNUMBER(SEARCH("less than 1.0 mm",'Model output'!V180)), ISNUMBER(SEARCH("noted very close",'Model output'!V180)), ISNUMBER(SEARCH("abut",'Model output'!V180)), ISNUMBER(SEARCH("not mentioned",'Model output'!V180)), ISNUMBER(SEARCH("Cannot be assessed",'Model output'!V180)), ISNUMBER(SEARCH("Lymphocyte invasion - present",'Model output'!V180)), ISNUMBER(SEARCH("capsule",'Model output'!V180))), "negative", "positive")</f>
        <v>negative</v>
      </c>
      <c r="AE181" s="28" t="str" cm="1">
        <f t="array" aca="1" ref="AE181" ca="1">IF(OR(AC181="positive",Z181="positive",AND(OR(ISNUMBER(SEARCH("Follicular carcinoma",N181)),ISNUMBER(SEARCH("Follicular thyroid carcinoma",N181))),V181="extensive"),AND(AND(ISNUMBER(J181),J181&gt;0),AND(ISNUMBER(M181),M181&gt;3)),OR(H181="positive",AH181=1)),"high",IF(OR(ISNUMBER(SEARCH("lateral",G181,1)),ISNUMBER(SEARCH("positive",Y181,1)),ISNUMBER(SEARCH("tall",O181,1)),ISNUMBER(SEARCH("hobnail",O181,1)),ISNUMBER(SEARCH("cribriform",O181,1)),ISNUMBER(SEARCH("diffuse",O181,1)),ISNUMBER(SEARCH("columnar",O181,1)),ISNUMBER(SEARCH("solid",O181,1)),ISNUMBER(SEARCH("tall",N181,1)),ISNUMBER(SEARCH("hobnail",N181,1)),ISNUMBER(SEARCH("cribriform",N181,1)),ISNUMBER(SEARCH("diffuse",N181,1)),ISNUMBER(SEARCH("columnar",N181,1)),ISNUMBER(SEARCH("solid",N181,1)),AND(ISNUMBER(SEARCH("papillary",N181,1)),S181="positive"),AND(AND(ISNUMBER(J181),J181&gt;=5),M181=""),AND(AND(ISNUMBER(J181),J181&gt;=5),AND(ISNUMBER(M181),M181&gt;=1)),AND(ISNUMBER(SERACH("papillary",N181)),OR(Y181="positive",Z181="positive"), ISNUMBER(SEARCH("BRAF",AB181)))),"intermediate","low"))</f>
        <v>intermediate</v>
      </c>
      <c r="AF181" s="29" t="str">
        <f t="shared" si="26"/>
        <v>2</v>
      </c>
      <c r="AG181" s="29" t="str">
        <f t="shared" si="27"/>
        <v>1a</v>
      </c>
      <c r="AH181" s="29" t="str">
        <f t="shared" si="30"/>
        <v>0</v>
      </c>
      <c r="AI181" s="35" t="str">
        <f t="shared" si="31"/>
        <v>I</v>
      </c>
      <c r="AJ181" s="32" t="s">
        <v>714</v>
      </c>
      <c r="AK181" s="34" t="s">
        <v>935</v>
      </c>
      <c r="AL181" s="34" t="s">
        <v>932</v>
      </c>
      <c r="AM181" s="34" t="s">
        <v>936</v>
      </c>
      <c r="AN181" s="34" t="s">
        <v>66</v>
      </c>
      <c r="AO181" s="32">
        <f t="shared" ca="1" si="32"/>
        <v>1</v>
      </c>
      <c r="AP181" s="34">
        <f t="shared" si="33"/>
        <v>1</v>
      </c>
      <c r="AQ181" s="34">
        <f t="shared" si="34"/>
        <v>0</v>
      </c>
      <c r="AR181" s="34">
        <f t="shared" si="35"/>
        <v>1</v>
      </c>
      <c r="AS181" s="35">
        <f t="shared" si="36"/>
        <v>1</v>
      </c>
    </row>
    <row r="182" spans="1:45">
      <c r="A182" t="str">
        <f>'Model output'!A181</f>
        <v>TCGA-EM-A2P1</v>
      </c>
      <c r="B182" s="26">
        <v>33</v>
      </c>
      <c r="C182" s="1" t="str">
        <f>IF(OR(ISNUMBER(SEARCH("0",'Model output'!D181)), ISNUMBER(SEARCH("1",'Model output'!D181)), ISNUMBER(SEARCH("1a",'Model output'!D181)), ISNUMBER(SEARCH("1b",'Model output'!D181)), ISNUMBER(SEARCH("2",'Model output'!D181)), ISNUMBER(SEARCH("3",'Model output'!D181)), ISNUMBER(SEARCH("4a",'Model output'!D181)), ISNUMBER(SEARCH("4b",'Model output'!D181))), IF(ISNUMBER(SEARCH("pT",'Model output'!D181)),IF(OR(ISNUMBER(SEARCH("a",'Model output'!D181)),ISNUMBER(SEARCH("b",'Model output'!D181))),MID(SUBSTITUTE('Model output'!D181," ",""),SEARCH("pT",'Model output'!D181)+2,2),MID(SUBSTITUTE('Model output'!D181," ",""),SEARCH("pT",'Model output'!D181)+2,1)),IF(ISNUMBER(SEARCH("T",'Model output'!D181)),IF(OR(ISNUMBER(SEARCH("a",'Model output'!D181)),ISNUMBER(SEARCH("b",'Model output'!D181))),MID(SUBSTITUTE('Model output'!D181," ",""),SEARCH("T",'Model output'!D181)+1,2),MID(SUBSTITUTE('Model output'!D181," ",""),SEARCH("T",'Model output'!D181)+1,1)),SUBSTITUTE('Model output'!D181," ",""))),"")</f>
        <v>2</v>
      </c>
      <c r="D182" s="1" t="str">
        <f>IF(ISNUMBER(SEARCH("lymph node",'Model output'!E181)),"1", IF(AND('Model output'!E181&lt;&gt;"",ISNUMBER('Model output'!E181),'Model output'!E181&gt;0),"1",IF(OR(ISNUMBER(SEARCH("0",'Model output'!E181)), ISNUMBER(SEARCH("1",'Model output'!E181)), ISNUMBER(SEARCH("1a",'Model output'!E181)), ISNUMBER(SEARCH("1b",'Model output'!E181)), ISNUMBER(SEARCH("X",'Model output'!E181))), IF(ISNUMBER(SEARCH("pN",'Model output'!E181)),IF(OR(ISNUMBER(SEARCH("a",'Model output'!E181)),ISNUMBER(SEARCH("b",'Model output'!E181))),MID(SUBSTITUTE('Model output'!E181," ",""),SEARCH("pN",'Model output'!E181)+2,2),MID(SUBSTITUTE('Model output'!E181," ",""),SEARCH("pN",'Model output'!E181)+2,1)),IF(ISNUMBER(SEARCH("N",'Model output'!E181)),IF(OR(ISNUMBER(SEARCH("a",'Model output'!E181)),ISNUMBER(SEARCH("b",'Model output'!E181))),MID(SUBSTITUTE('Model output'!E181," ",""),SEARCH("N",'Model output'!E181)+1,2),MID(SUBSTITUTE('Model output'!E181," ",""),SEARCH("N",'Model output'!E181)+1,1)),SUBSTITUTE('Model output'!E181," ",""))),"")))</f>
        <v>1b</v>
      </c>
      <c r="E182" s="1" t="str">
        <f>IF(OR(ISNUMBER(SEARCH("Not applicable",'Model output'!F181)), ISNUMBER(SEARCH("N/A",'Model output'!F181))),"0",IF(OR(ISNUMBER(SEARCH("0",'Model output'!F181)), ISNUMBER(SEARCH("1",'Model output'!F181)), ISNUMBER(SEARCH("X",'Model output'!F181))), IF(ISNUMBER(SEARCH("pM",'Model output'!F181)),MID(SUBSTITUTE('Model output'!F181," ",""),SEARCH("pM",'Model output'!F181)+2,1),IF(ISNUMBER(SEARCH("M",'Model output'!F181)),MID(SUBSTITUTE('Model output'!F181," ",""),SEARCH("M",'Model output'!F181)+1,1),SUBSTITUTE('Model output'!F181," ",""))),""))</f>
        <v>0</v>
      </c>
      <c r="F182" t="str">
        <f t="shared" si="28"/>
        <v>positive</v>
      </c>
      <c r="G182" t="str">
        <f>IF(OR('Model output'!G181="",AND(ISNUMBER('Model output'!J181),'Model output'!J181&lt;1)),"",IF(OR(ISNUMBER(SEARCH("lateral",'Model output'!G181)),ISNUMBER(SEARCH("cervical",'Model output'!G181)),ISNUMBER(SEARCH("jugular",'Model output'!G181)),ISNUMBER(SEARCH("left neck",'Model output'!G181)),ISNUMBER(SEARCH("left anterior neck",'Model output'!G181)),ISNUMBER(SEARCH("left posterior neck",'Model output'!G181)),ISNUMBER(SEARCH("right neck",'Model output'!G181)),ISNUMBER(SEARCH("right anterior neck",'Model output'!G181)),ISNUMBER(SEARCH("right posterior neck",'Model output'!G181)),AND(ISNUMBER(SEARCH("level",'Model output'!G181)),OR(,ISNUMBER(SEARCH("II",'Model output'!G181)),ISNUMBER(SEARCH("two",'Model output'!G181)),AND(ISNUMBER(SEARCH("2",'Model output'!G181)),NOT(ISNUMBER(SEARCH("1 of 2",'Model output'!G181)))),ISNUMBER(SEARCH("III",'Model output'!G181)),AND(ISNUMBER(SEARCH("three",'Model output'!G181)),NOT(ISNUMBER(SEARCH("#3 (three)",'Model output'!G181)))),AND(ISNUMBER(SEARCH("3",'Model output'!G181)),NOT(ISNUMBER(SEARCH("#3 (three)",'Model output'!G181)))),ISNUMBER(SEARCH("IV",'Model output'!G181)),ISNUMBER(SEARCH("four",'Model output'!G181)),ISNUMBER(SEARCH("4",'Model output'!G181)),ISNUMBER(SEARCH("V ",'Model output'!G181)),ISNUMBER(SEARCH("five",'Model output'!G181)),ISNUMBER(SEARCH("5",'Model output'!G181))))), "lateral", "central"))</f>
        <v>central</v>
      </c>
      <c r="H182" t="str">
        <f>IF('Model output'!H181="","negative",IF(OR(ISNUMBER(SEARCH("lymph node",'Model output'!H181)),ISNUMBER(SEARCH("gland",'Model output'!H181)),ISNUMBER(SEARCH("lobe",'Model output'!H181)),ISNUMBER(SEARCH("isthmus",'Model output'!H181)),ISNUMBER(SEARCH("mediastinum",'Model output'!H181)),ISNUMBER(SEARCH("Not mentioned",'Model output'!H181)), ISNUMBER(SEARCH("Not applicable",'Model output'!H181)), ISNUMBER(SEARCH("paratracheal",'Model output'!H181)),ISNUMBER(SEARCH("fibroadipose tissue",'Model output'!H181)),ISNUMBER(SEARCH("thyroid node",'Model output'!H181)),ISNUMBER(SEARCH("skeletal muscle",'Model output'!H181)),ISNUMBER(SEARCH("right",'Model output'!H181)),ISNUMBER(SEARCH("left",'Model output'!H181)),ISNUMBER(SEARCH("Not specified",'Model output'!H181)),ISNUMBER(SEARCH("N/A",'Model output'!H181))),"negative","positive"))</f>
        <v>negative</v>
      </c>
      <c r="I182">
        <f>IF(OR('Model output'!I181="",'Model output'!I181="Not answered",'Model output'!I181="Not mentioned"),"",IF(ISNUMBER('Model output'!I181),'Model output'!I181,1))</f>
        <v>54</v>
      </c>
      <c r="J182">
        <f>IF(OR('Model output'!J181="",'Model output'!J181="Not answered",'Model output'!J181="Not mentioned"),"",IF(AND(ISNUMBER('Model output'!J181),'Model output'!J181&lt;=I182),'Model output'!J181,IF(AND(ISNUMBER('Model output'!J181), 'Model output'!J181&gt;=DATE(2024,1,1)), MIN(DAY('Model output'!J181), MONTH('Model output'!J181), YEAR('Model output'!J181)), IF(ISNUMBER(SEARCH("0/",'Model output'!J181)),0,IF(ISNUMBER(SEARCH("/",'Model output'!J181)), VALUE(LEFT('Model output'!J181, SEARCH("/",'Model output'!J181)-1)),1)))))</f>
        <v>15</v>
      </c>
      <c r="K182" t="str" cm="1">
        <f t="array" ref="K182">IF(COUNT(FIND({0,1,2,3,4,5,6,7,8,9},'Model output'!K181))&gt;0,'Model output'!K181,"")</f>
        <v/>
      </c>
      <c r="L182" s="8" t="str">
        <f t="shared" si="37"/>
        <v/>
      </c>
      <c r="M182" t="str" cm="1">
        <f t="array" ref="M182">IF(L182="","",IF(ISNUMBER(SEARCH("cm",L182)),MAX(VALUE(SUBSTITUTE(_xlfn.FILTERXML("&lt;t&gt;&lt;s&gt;"&amp;SUBSTITUTE(L182,",","&lt;/s&gt;&lt;s&gt;")&amp;"&lt;/s&gt;&lt;/t&gt;","//s"),"cm",""))),MAX(VALUE(SUBSTITUTE(_xlfn.FILTERXML("&lt;t&gt;&lt;s&gt;"&amp;SUBSTITUTE(L182,",","&lt;/s&gt;&lt;s&gt;")&amp;"&lt;/s&gt;&lt;/t&gt;","//s"),"mm","")))/10))</f>
        <v/>
      </c>
      <c r="N182" t="str">
        <f>IF('Model output'!L181="","",'Model output'!L181)</f>
        <v>Papillary carcinoma, Warthin-like variant</v>
      </c>
      <c r="O182" t="str">
        <f>IF('Model output'!M181="","",'Model output'!M181)</f>
        <v>with focal follicular growth</v>
      </c>
      <c r="P182" t="str">
        <f>IF('Model output'!N181="","",'Model output'!N181)</f>
        <v>3.1 cm</v>
      </c>
      <c r="Q182" t="str">
        <f t="shared" si="29"/>
        <v>3.1cm</v>
      </c>
      <c r="R182" cm="1">
        <f t="array" ref="R182">IF(Q182="","",IF(ISNUMBER(SEARCH("cm",Q182)),MAX(VALUE(SUBSTITUTE(_xlfn.FILTERXML("&lt;t&gt;&lt;s&gt;"&amp;SUBSTITUTE(Q182,",","&lt;/s&gt;&lt;s&gt;")&amp;"&lt;/s&gt;&lt;/t&gt;","//s"),"cm",""))),MAX(VALUE(SUBSTITUTE(_xlfn.FILTERXML("&lt;t&gt;&lt;s&gt;"&amp;SUBSTITUTE(Q182,",","&lt;/s&gt;&lt;s&gt;")&amp;"&lt;/s&gt;&lt;/t&gt;","//s"),"mm","")))/10))</f>
        <v>3.1</v>
      </c>
      <c r="S182" t="str">
        <f>IF(OR('Model output'!P181="",ISNUMBER(SEARCH("Not identified", 'Model output'!P181)),ISNUMBER(SEARCH("Absent",'Model output'!P181)),AND(ISNUMBER(SEARCH("No",'Model output'!P181)),NOT(ISNUMBER(SEARCH("diagnostic",'Model output'!P181)))),ISNUMBER(SEARCH("Negative",'Model output'!P181))),"negative","positive")</f>
        <v>positive</v>
      </c>
      <c r="T182">
        <f>IF('Model output'!O181="","",'Model output'!O181)</f>
        <v>1</v>
      </c>
      <c r="U182" t="str">
        <f>IF('Model output'!Q181&lt;&gt;"",'Model output'!Q181,IF('Classification result'!S182="positive",IF(ISNUMBER(SEARCH("single",'Model output'!P181)),1,IF(OR(ISNUMBER(SEARCH("&lt;4",'Model output'!P181)),ISNUMBER(SEARCH("&lt; 4",'Model output'!P181)),ISNUMBER(SEARCH("less than 4",'Model output'!P181))),"&lt;4",IF(OR(ISNUMBER(SEARCH("&gt;4",'Model output'!P181)),ISNUMBER(SEARCH("&gt; 4",'Model output'!P181)),ISNUMBER(SEARCH("4 or more",'Model output'!P181))),"&gt;4",""))), ""))</f>
        <v>Not mentioned</v>
      </c>
      <c r="V182" t="str">
        <f>IF(S182="negative","",IF(OR(ISNUMBER(SEARCH("Focal",'Model output'!P181)),'Classification result'!U182&lt;4,ISNUMBER(SEARCH("Focal",'Classification result'!U182)),ISNUMBER(SEARCH("&lt;4",'Classification result'!U182)),ISNUMBER(SEARCH("&lt; 4",'Classification result'!U182))),"minimal", IF(OR(ISNUMBER(SEARCH("Extensive",'Model output'!P181)),ISNUMBER(SEARCH("Extensive",'Classification result'!U182)),ISNUMBER(SEARCH("&gt;4",'Classification result'!U182)),ISNUMBER(SEARCH("&gt; 4",'Classification result'!U182)),ISNUMBER(SEARCH("4 or more",'Classification result'!U182))),"extensive","")))</f>
        <v/>
      </c>
      <c r="W182" t="str">
        <f>IF(OR('Model output'!R181="",ISNUMBER(SEARCH("Not identified", 'Model output'!R181)),ISNUMBER(SEARCH("Absent",'Model output'!R181)),ISNUMBER(SEARCH("No",'Model output'!R181)),ISNUMBER(SEARCH("Negative",'Model output'!R181)),ISNUMBER(SEARCH("None seen",'Model output'!R181)),ISNUMBER(SEARCH("Free",'Model output'!R181)),ISNUMBER(SEARCH("Cannot be assessed",'Model output'!R181))),"negative","positive")</f>
        <v>positive</v>
      </c>
      <c r="X182" s="15" t="str">
        <f>IF('Model output'!S181="","",'Model output'!S181)</f>
        <v>Not identified</v>
      </c>
      <c r="Y182" t="str">
        <f>IF(OR('Model output'!S181="",ISNUMBER(SEARCH("Absent",'Model output'!S181)),ISNUMBER(SEARCH("Not identified",'Model output'!S181)),AND(ISNUMBER(SEARCH("No",'Model output'!S181)),NOT(ISNUMBER(SEARCH("carcinoma",'Model output'!S181)))),ISNUMBER(SEARCH("confined to the thyroid",'Model output'!S181)),ISNUMBER(SEARCH("negative",'Model output'!S181))),"negative",IF(Z182="positive","gETE", "positive"))</f>
        <v>negative</v>
      </c>
      <c r="Z182" t="str">
        <f>IF(OR('Model output'!S181="",ISNUMBER(SEARCH("Absent",'Model output'!S181)),ISNUMBER(SEARCH("Not identified",'Model output'!S181)),ISNUMBER(SEARCH("No",'Model output'!S181)),ISNUMBER(SEARCH("Minimal",'Model output'!S181)),ISNUMBER(SEARCH("negative",'Model output'!S181))),"negative",IF(OR(ISNUMBER(SEARCH("extensive",X182)),ISNUMBER(SEARCH("skeletal muscle",X182)),ISNUMBER(SEARCH("larynx",X182)),ISNUMBER(SEARCH("trachea",X182)),ISNUMBER(SEARCH("esophagus",X182)),ISNUMBER(SEARCH("recurrent laryngeal nerve",X182))),"positive","negative"))</f>
        <v>negative</v>
      </c>
      <c r="AA182" t="str">
        <f>IF('Model output'!T181="","",IF('Model output'!T181="Not mentioned", "No", "Yes"))</f>
        <v/>
      </c>
      <c r="AB182" t="str">
        <f>IF(AA182&lt;&gt;"Yes","",IF(OR('Model output'!U181="",ISNUMBER(SEARCH("Not identified",'Model output'!U181))),"",'Model output'!U181))</f>
        <v/>
      </c>
      <c r="AC182" s="1" t="str">
        <f>IF(OR('Model output'!V181="", 'Model output'!V181="No", AND(ISERROR(SEARCH("Positive",'Model output'!V181)), ISNUMBER(SEARCH("Negative",'Model output'!V181))), AND(ISNUMBER(SEARCH("Uninvolved",'Model output'!V181)),NOT(ISNUMBER(SEARCH("margins involved",'Model output'!V181)))), ISNUMBER(SEARCH("not involved",'Model output'!V181)), ISNUMBER(SEARCH("None",'Model output'!V181)), ISNUMBER(SEARCH("Free",'Model output'!V181)), ISNUMBER(SEARCH("1 mm",'Model output'!V181)), ISNUMBER(SEARCH("0.1 CM",'Model output'!V181)), ISNUMBER(SEARCH("less than 0.2 mm",'Model output'!V181)), ISNUMBER(SEARCH("less than 0.5 mm",'Model output'!V181)), ISNUMBER(SEARCH("less than 1.0 mm",'Model output'!V181)), ISNUMBER(SEARCH("noted very close",'Model output'!V181)), ISNUMBER(SEARCH("abut",'Model output'!V181)), ISNUMBER(SEARCH("not mentioned",'Model output'!V181)), ISNUMBER(SEARCH("Cannot be assessed",'Model output'!V181)), ISNUMBER(SEARCH("Lymphocyte invasion - present",'Model output'!V181)), ISNUMBER(SEARCH("capsule",'Model output'!V181))), "negative", "positive")</f>
        <v>negative</v>
      </c>
      <c r="AE182" s="28" t="str" cm="1">
        <f t="array" aca="1" ref="AE182" ca="1">IF(OR(AC182="positive",Z182="positive",AND(OR(ISNUMBER(SEARCH("Follicular carcinoma",N182)),ISNUMBER(SEARCH("Follicular thyroid carcinoma",N182))),V182="extensive"),AND(AND(ISNUMBER(J182),J182&gt;0),AND(ISNUMBER(M182),M182&gt;3)),OR(H182="positive",AH182=1)),"high",IF(OR(ISNUMBER(SEARCH("lateral",G182,1)),ISNUMBER(SEARCH("positive",Y182,1)),ISNUMBER(SEARCH("tall",O182,1)),ISNUMBER(SEARCH("hobnail",O182,1)),ISNUMBER(SEARCH("cribriform",O182,1)),ISNUMBER(SEARCH("diffuse",O182,1)),ISNUMBER(SEARCH("columnar",O182,1)),ISNUMBER(SEARCH("solid",O182,1)),ISNUMBER(SEARCH("tall",N182,1)),ISNUMBER(SEARCH("hobnail",N182,1)),ISNUMBER(SEARCH("cribriform",N182,1)),ISNUMBER(SEARCH("diffuse",N182,1)),ISNUMBER(SEARCH("columnar",N182,1)),ISNUMBER(SEARCH("solid",N182,1)),AND(ISNUMBER(SEARCH("papillary",N182,1)),S182="positive"),AND(AND(ISNUMBER(J182),J182&gt;=5),M182=""),AND(AND(ISNUMBER(J182),J182&gt;=5),AND(ISNUMBER(M182),M182&gt;=1)),AND(ISNUMBER(SERACH("papillary",N182)),OR(Y182="positive",Z182="positive"), ISNUMBER(SEARCH("BRAF",AB182)))),"intermediate","low"))</f>
        <v>intermediate</v>
      </c>
      <c r="AF182" s="29" t="str">
        <f t="shared" si="26"/>
        <v>2</v>
      </c>
      <c r="AG182" s="29" t="str">
        <f t="shared" si="27"/>
        <v>1a</v>
      </c>
      <c r="AH182" s="29" t="str">
        <f t="shared" si="30"/>
        <v>0</v>
      </c>
      <c r="AI182" s="35" t="str">
        <f t="shared" si="31"/>
        <v>I</v>
      </c>
      <c r="AJ182" s="32" t="s">
        <v>714</v>
      </c>
      <c r="AK182" s="34" t="s">
        <v>935</v>
      </c>
      <c r="AL182" s="34" t="s">
        <v>932</v>
      </c>
      <c r="AM182" s="34" t="s">
        <v>936</v>
      </c>
      <c r="AN182" s="34" t="s">
        <v>66</v>
      </c>
      <c r="AO182" s="32">
        <f t="shared" ca="1" si="32"/>
        <v>1</v>
      </c>
      <c r="AP182" s="34">
        <f t="shared" si="33"/>
        <v>1</v>
      </c>
      <c r="AQ182" s="34">
        <f t="shared" si="34"/>
        <v>0</v>
      </c>
      <c r="AR182" s="34">
        <f t="shared" si="35"/>
        <v>1</v>
      </c>
      <c r="AS182" s="35">
        <f t="shared" si="36"/>
        <v>1</v>
      </c>
    </row>
    <row r="183" spans="1:45">
      <c r="A183" t="str">
        <f>'Model output'!A182</f>
        <v>TCGA-EM-A2P2</v>
      </c>
      <c r="B183" s="26">
        <v>46</v>
      </c>
      <c r="C183" s="1" t="str">
        <f>IF(OR(ISNUMBER(SEARCH("0",'Model output'!D182)), ISNUMBER(SEARCH("1",'Model output'!D182)), ISNUMBER(SEARCH("1a",'Model output'!D182)), ISNUMBER(SEARCH("1b",'Model output'!D182)), ISNUMBER(SEARCH("2",'Model output'!D182)), ISNUMBER(SEARCH("3",'Model output'!D182)), ISNUMBER(SEARCH("4a",'Model output'!D182)), ISNUMBER(SEARCH("4b",'Model output'!D182))), IF(ISNUMBER(SEARCH("pT",'Model output'!D182)),IF(OR(ISNUMBER(SEARCH("a",'Model output'!D182)),ISNUMBER(SEARCH("b",'Model output'!D182))),MID(SUBSTITUTE('Model output'!D182," ",""),SEARCH("pT",'Model output'!D182)+2,2),MID(SUBSTITUTE('Model output'!D182," ",""),SEARCH("pT",'Model output'!D182)+2,1)),IF(ISNUMBER(SEARCH("T",'Model output'!D182)),IF(OR(ISNUMBER(SEARCH("a",'Model output'!D182)),ISNUMBER(SEARCH("b",'Model output'!D182))),MID(SUBSTITUTE('Model output'!D182," ",""),SEARCH("T",'Model output'!D182)+1,2),MID(SUBSTITUTE('Model output'!D182," ",""),SEARCH("T",'Model output'!D182)+1,1)),SUBSTITUTE('Model output'!D182," ",""))),"")</f>
        <v>3</v>
      </c>
      <c r="D183" s="1" t="str">
        <f>IF(ISNUMBER(SEARCH("lymph node",'Model output'!E182)),"1", IF(AND('Model output'!E182&lt;&gt;"",ISNUMBER('Model output'!E182),'Model output'!E182&gt;0),"1",IF(OR(ISNUMBER(SEARCH("0",'Model output'!E182)), ISNUMBER(SEARCH("1",'Model output'!E182)), ISNUMBER(SEARCH("1a",'Model output'!E182)), ISNUMBER(SEARCH("1b",'Model output'!E182)), ISNUMBER(SEARCH("X",'Model output'!E182))), IF(ISNUMBER(SEARCH("pN",'Model output'!E182)),IF(OR(ISNUMBER(SEARCH("a",'Model output'!E182)),ISNUMBER(SEARCH("b",'Model output'!E182))),MID(SUBSTITUTE('Model output'!E182," ",""),SEARCH("pN",'Model output'!E182)+2,2),MID(SUBSTITUTE('Model output'!E182," ",""),SEARCH("pN",'Model output'!E182)+2,1)),IF(ISNUMBER(SEARCH("N",'Model output'!E182)),IF(OR(ISNUMBER(SEARCH("a",'Model output'!E182)),ISNUMBER(SEARCH("b",'Model output'!E182))),MID(SUBSTITUTE('Model output'!E182," ",""),SEARCH("N",'Model output'!E182)+1,2),MID(SUBSTITUTE('Model output'!E182," ",""),SEARCH("N",'Model output'!E182)+1,1)),SUBSTITUTE('Model output'!E182," ",""))),"")))</f>
        <v>0</v>
      </c>
      <c r="E183" s="1" t="str">
        <f>IF(OR(ISNUMBER(SEARCH("Not applicable",'Model output'!F182)), ISNUMBER(SEARCH("N/A",'Model output'!F182))),"0",IF(OR(ISNUMBER(SEARCH("0",'Model output'!F182)), ISNUMBER(SEARCH("1",'Model output'!F182)), ISNUMBER(SEARCH("X",'Model output'!F182))), IF(ISNUMBER(SEARCH("pM",'Model output'!F182)),MID(SUBSTITUTE('Model output'!F182," ",""),SEARCH("pM",'Model output'!F182)+2,1),IF(ISNUMBER(SEARCH("M",'Model output'!F182)),MID(SUBSTITUTE('Model output'!F182," ",""),SEARCH("M",'Model output'!F182)+1,1),SUBSTITUTE('Model output'!F182," ",""))),""))</f>
        <v>0</v>
      </c>
      <c r="F183" t="str">
        <f t="shared" si="28"/>
        <v>negative</v>
      </c>
      <c r="G183" t="str">
        <f>IF(OR('Model output'!G182="",AND(ISNUMBER('Model output'!J182),'Model output'!J182&lt;1)),"",IF(OR(ISNUMBER(SEARCH("lateral",'Model output'!G182)),ISNUMBER(SEARCH("cervical",'Model output'!G182)),ISNUMBER(SEARCH("jugular",'Model output'!G182)),ISNUMBER(SEARCH("left neck",'Model output'!G182)),ISNUMBER(SEARCH("left anterior neck",'Model output'!G182)),ISNUMBER(SEARCH("left posterior neck",'Model output'!G182)),ISNUMBER(SEARCH("right neck",'Model output'!G182)),ISNUMBER(SEARCH("right anterior neck",'Model output'!G182)),ISNUMBER(SEARCH("right posterior neck",'Model output'!G182)),AND(ISNUMBER(SEARCH("level",'Model output'!G182)),OR(,ISNUMBER(SEARCH("II",'Model output'!G182)),ISNUMBER(SEARCH("two",'Model output'!G182)),AND(ISNUMBER(SEARCH("2",'Model output'!G182)),NOT(ISNUMBER(SEARCH("1 of 2",'Model output'!G182)))),ISNUMBER(SEARCH("III",'Model output'!G182)),AND(ISNUMBER(SEARCH("three",'Model output'!G182)),NOT(ISNUMBER(SEARCH("#3 (three)",'Model output'!G182)))),AND(ISNUMBER(SEARCH("3",'Model output'!G182)),NOT(ISNUMBER(SEARCH("#3 (three)",'Model output'!G182)))),ISNUMBER(SEARCH("IV",'Model output'!G182)),ISNUMBER(SEARCH("four",'Model output'!G182)),ISNUMBER(SEARCH("4",'Model output'!G182)),ISNUMBER(SEARCH("V ",'Model output'!G182)),ISNUMBER(SEARCH("five",'Model output'!G182)),ISNUMBER(SEARCH("5",'Model output'!G182))))), "lateral", "central"))</f>
        <v/>
      </c>
      <c r="H183" t="str">
        <f>IF('Model output'!H182="","negative",IF(OR(ISNUMBER(SEARCH("lymph node",'Model output'!H182)),ISNUMBER(SEARCH("gland",'Model output'!H182)),ISNUMBER(SEARCH("lobe",'Model output'!H182)),ISNUMBER(SEARCH("isthmus",'Model output'!H182)),ISNUMBER(SEARCH("mediastinum",'Model output'!H182)),ISNUMBER(SEARCH("Not mentioned",'Model output'!H182)), ISNUMBER(SEARCH("Not applicable",'Model output'!H182)), ISNUMBER(SEARCH("paratracheal",'Model output'!H182)),ISNUMBER(SEARCH("fibroadipose tissue",'Model output'!H182)),ISNUMBER(SEARCH("thyroid node",'Model output'!H182)),ISNUMBER(SEARCH("skeletal muscle",'Model output'!H182)),ISNUMBER(SEARCH("right",'Model output'!H182)),ISNUMBER(SEARCH("left",'Model output'!H182)),ISNUMBER(SEARCH("Not specified",'Model output'!H182)),ISNUMBER(SEARCH("N/A",'Model output'!H182))),"negative","positive"))</f>
        <v>negative</v>
      </c>
      <c r="I183">
        <f>IF(OR('Model output'!I182="",'Model output'!I182="Not answered",'Model output'!I182="Not mentioned"),"",IF(ISNUMBER('Model output'!I182),'Model output'!I182,1))</f>
        <v>5</v>
      </c>
      <c r="J183">
        <f>IF(OR('Model output'!J182="",'Model output'!J182="Not answered",'Model output'!J182="Not mentioned"),"",IF(AND(ISNUMBER('Model output'!J182),'Model output'!J182&lt;=I183),'Model output'!J182,IF(AND(ISNUMBER('Model output'!J182), 'Model output'!J182&gt;=DATE(2024,1,1)), MIN(DAY('Model output'!J182), MONTH('Model output'!J182), YEAR('Model output'!J182)), IF(ISNUMBER(SEARCH("0/",'Model output'!J182)),0,IF(ISNUMBER(SEARCH("/",'Model output'!J182)), VALUE(LEFT('Model output'!J182, SEARCH("/",'Model output'!J182)-1)),1)))))</f>
        <v>0</v>
      </c>
      <c r="K183" t="str" cm="1">
        <f t="array" ref="K183">IF(COUNT(FIND({0,1,2,3,4,5,6,7,8,9},'Model output'!K182))&gt;0,'Model output'!K182,"")</f>
        <v/>
      </c>
      <c r="L183" s="8" t="str">
        <f t="shared" si="37"/>
        <v/>
      </c>
      <c r="M183" t="str" cm="1">
        <f t="array" ref="M183">IF(L183="","",IF(ISNUMBER(SEARCH("cm",L183)),MAX(VALUE(SUBSTITUTE(_xlfn.FILTERXML("&lt;t&gt;&lt;s&gt;"&amp;SUBSTITUTE(L183,",","&lt;/s&gt;&lt;s&gt;")&amp;"&lt;/s&gt;&lt;/t&gt;","//s"),"cm",""))),MAX(VALUE(SUBSTITUTE(_xlfn.FILTERXML("&lt;t&gt;&lt;s&gt;"&amp;SUBSTITUTE(L183,",","&lt;/s&gt;&lt;s&gt;")&amp;"&lt;/s&gt;&lt;/t&gt;","//s"),"mm","")))/10))</f>
        <v/>
      </c>
      <c r="N183" t="str">
        <f>IF('Model output'!L182="","",'Model output'!L182)</f>
        <v>Papillary carcinoma</v>
      </c>
      <c r="O183" t="str">
        <f>IF('Model output'!M182="","",'Model output'!M182)</f>
        <v>follicular variant, solid variant, trabecular Pet, classical (papillary) architecture, classical cytomorphology</v>
      </c>
      <c r="P183" t="str">
        <f>IF('Model output'!N182="","",'Model output'!N182)</f>
        <v>5.0cm</v>
      </c>
      <c r="Q183" t="str">
        <f t="shared" si="29"/>
        <v>5.0cm</v>
      </c>
      <c r="R183" cm="1">
        <f t="array" ref="R183">IF(Q183="","",IF(ISNUMBER(SEARCH("cm",Q183)),MAX(VALUE(SUBSTITUTE(_xlfn.FILTERXML("&lt;t&gt;&lt;s&gt;"&amp;SUBSTITUTE(Q183,",","&lt;/s&gt;&lt;s&gt;")&amp;"&lt;/s&gt;&lt;/t&gt;","//s"),"cm",""))),MAX(VALUE(SUBSTITUTE(_xlfn.FILTERXML("&lt;t&gt;&lt;s&gt;"&amp;SUBSTITUTE(Q183,",","&lt;/s&gt;&lt;s&gt;")&amp;"&lt;/s&gt;&lt;/t&gt;","//s"),"mm","")))/10))</f>
        <v>5</v>
      </c>
      <c r="S183" t="str">
        <f>IF(OR('Model output'!P182="",ISNUMBER(SEARCH("Not identified", 'Model output'!P182)),ISNUMBER(SEARCH("Absent",'Model output'!P182)),AND(ISNUMBER(SEARCH("No",'Model output'!P182)),NOT(ISNUMBER(SEARCH("diagnostic",'Model output'!P182)))),ISNUMBER(SEARCH("Negative",'Model output'!P182))),"negative","positive")</f>
        <v>positive</v>
      </c>
      <c r="T183">
        <f>IF('Model output'!O182="","",'Model output'!O182)</f>
        <v>2</v>
      </c>
      <c r="U183" t="str">
        <f>IF('Model output'!Q182&lt;&gt;"",'Model output'!Q182,IF('Classification result'!S183="positive",IF(ISNUMBER(SEARCH("single",'Model output'!P182)),1,IF(OR(ISNUMBER(SEARCH("&lt;4",'Model output'!P182)),ISNUMBER(SEARCH("&lt; 4",'Model output'!P182)),ISNUMBER(SEARCH("less than 4",'Model output'!P182))),"&lt;4",IF(OR(ISNUMBER(SEARCH("&gt;4",'Model output'!P182)),ISNUMBER(SEARCH("&gt; 4",'Model output'!P182)),ISNUMBER(SEARCH("4 or more",'Model output'!P182))),"&gt;4",""))), ""))</f>
        <v/>
      </c>
      <c r="V183" t="str">
        <f>IF(S183="negative","",IF(OR(ISNUMBER(SEARCH("Focal",'Model output'!P182)),'Classification result'!U183&lt;4,ISNUMBER(SEARCH("Focal",'Classification result'!U183)),ISNUMBER(SEARCH("&lt;4",'Classification result'!U183)),ISNUMBER(SEARCH("&lt; 4",'Classification result'!U183))),"minimal", IF(OR(ISNUMBER(SEARCH("Extensive",'Model output'!P182)),ISNUMBER(SEARCH("Extensive",'Classification result'!U183)),ISNUMBER(SEARCH("&gt;4",'Classification result'!U183)),ISNUMBER(SEARCH("&gt; 4",'Classification result'!U183)),ISNUMBER(SEARCH("4 or more",'Classification result'!U183))),"extensive","")))</f>
        <v/>
      </c>
      <c r="W183" t="str">
        <f>IF(OR('Model output'!R182="",ISNUMBER(SEARCH("Not identified", 'Model output'!R182)),ISNUMBER(SEARCH("Absent",'Model output'!R182)),ISNUMBER(SEARCH("No",'Model output'!R182)),ISNUMBER(SEARCH("Negative",'Model output'!R182)),ISNUMBER(SEARCH("None seen",'Model output'!R182)),ISNUMBER(SEARCH("Free",'Model output'!R182)),ISNUMBER(SEARCH("Cannot be assessed",'Model output'!R182))),"negative","positive")</f>
        <v>positive</v>
      </c>
      <c r="X183" s="15" t="str">
        <f>IF('Model output'!S182="","",'Model output'!S182)</f>
        <v>Not identified</v>
      </c>
      <c r="Y183" t="str">
        <f>IF(OR('Model output'!S182="",ISNUMBER(SEARCH("Absent",'Model output'!S182)),ISNUMBER(SEARCH("Not identified",'Model output'!S182)),AND(ISNUMBER(SEARCH("No",'Model output'!S182)),NOT(ISNUMBER(SEARCH("carcinoma",'Model output'!S182)))),ISNUMBER(SEARCH("confined to the thyroid",'Model output'!S182)),ISNUMBER(SEARCH("negative",'Model output'!S182))),"negative",IF(Z183="positive","gETE", "positive"))</f>
        <v>negative</v>
      </c>
      <c r="Z183" t="str">
        <f>IF(OR('Model output'!S182="",ISNUMBER(SEARCH("Absent",'Model output'!S182)),ISNUMBER(SEARCH("Not identified",'Model output'!S182)),ISNUMBER(SEARCH("No",'Model output'!S182)),ISNUMBER(SEARCH("Minimal",'Model output'!S182)),ISNUMBER(SEARCH("negative",'Model output'!S182))),"negative",IF(OR(ISNUMBER(SEARCH("extensive",X183)),ISNUMBER(SEARCH("skeletal muscle",X183)),ISNUMBER(SEARCH("larynx",X183)),ISNUMBER(SEARCH("trachea",X183)),ISNUMBER(SEARCH("esophagus",X183)),ISNUMBER(SEARCH("recurrent laryngeal nerve",X183))),"positive","negative"))</f>
        <v>negative</v>
      </c>
      <c r="AA183" t="str">
        <f>IF('Model output'!T182="","",IF('Model output'!T182="Not mentioned", "No", "Yes"))</f>
        <v/>
      </c>
      <c r="AB183" t="str">
        <f>IF(AA183&lt;&gt;"Yes","",IF(OR('Model output'!U182="",ISNUMBER(SEARCH("Not identified",'Model output'!U182))),"",'Model output'!U182))</f>
        <v/>
      </c>
      <c r="AC183" s="1" t="str">
        <f>IF(OR('Model output'!V182="", 'Model output'!V182="No", AND(ISERROR(SEARCH("Positive",'Model output'!V182)), ISNUMBER(SEARCH("Negative",'Model output'!V182))), AND(ISNUMBER(SEARCH("Uninvolved",'Model output'!V182)),NOT(ISNUMBER(SEARCH("margins involved",'Model output'!V182)))), ISNUMBER(SEARCH("not involved",'Model output'!V182)), ISNUMBER(SEARCH("None",'Model output'!V182)), ISNUMBER(SEARCH("Free",'Model output'!V182)), ISNUMBER(SEARCH("1 mm",'Model output'!V182)), ISNUMBER(SEARCH("0.1 CM",'Model output'!V182)), ISNUMBER(SEARCH("less than 0.2 mm",'Model output'!V182)), ISNUMBER(SEARCH("less than 0.5 mm",'Model output'!V182)), ISNUMBER(SEARCH("less than 1.0 mm",'Model output'!V182)), ISNUMBER(SEARCH("noted very close",'Model output'!V182)), ISNUMBER(SEARCH("abut",'Model output'!V182)), ISNUMBER(SEARCH("not mentioned",'Model output'!V182)), ISNUMBER(SEARCH("Cannot be assessed",'Model output'!V182)), ISNUMBER(SEARCH("Lymphocyte invasion - present",'Model output'!V182)), ISNUMBER(SEARCH("capsule",'Model output'!V182))), "negative", "positive")</f>
        <v>negative</v>
      </c>
      <c r="AE183" s="28" t="str" cm="1">
        <f t="array" aca="1" ref="AE183" ca="1">IF(OR(AC183="positive",Z183="positive",AND(OR(ISNUMBER(SEARCH("Follicular carcinoma",N183)),ISNUMBER(SEARCH("Follicular thyroid carcinoma",N183))),V183="extensive"),AND(AND(ISNUMBER(J183),J183&gt;0),AND(ISNUMBER(M183),M183&gt;3)),OR(H183="positive",AH183=1)),"high",IF(OR(ISNUMBER(SEARCH("lateral",G183,1)),ISNUMBER(SEARCH("positive",Y183,1)),ISNUMBER(SEARCH("tall",O183,1)),ISNUMBER(SEARCH("hobnail",O183,1)),ISNUMBER(SEARCH("cribriform",O183,1)),ISNUMBER(SEARCH("diffuse",O183,1)),ISNUMBER(SEARCH("columnar",O183,1)),ISNUMBER(SEARCH("solid",O183,1)),ISNUMBER(SEARCH("tall",N183,1)),ISNUMBER(SEARCH("hobnail",N183,1)),ISNUMBER(SEARCH("cribriform",N183,1)),ISNUMBER(SEARCH("diffuse",N183,1)),ISNUMBER(SEARCH("columnar",N183,1)),ISNUMBER(SEARCH("solid",N183,1)),AND(ISNUMBER(SEARCH("papillary",N183,1)),S183="positive"),AND(AND(ISNUMBER(J183),J183&gt;=5),M183=""),AND(AND(ISNUMBER(J183),J183&gt;=5),AND(ISNUMBER(M183),M183&gt;=1)),AND(ISNUMBER(SERACH("papillary",N183)),OR(Y183="positive",Z183="positive"), ISNUMBER(SEARCH("BRAF",AB183)))),"intermediate","low"))</f>
        <v>intermediate</v>
      </c>
      <c r="AF183" s="29" t="str">
        <f t="shared" si="26"/>
        <v>3a</v>
      </c>
      <c r="AG183" s="29" t="str">
        <f t="shared" si="27"/>
        <v>0</v>
      </c>
      <c r="AH183" s="29" t="str">
        <f t="shared" si="30"/>
        <v>0</v>
      </c>
      <c r="AI183" s="35" t="str">
        <f t="shared" si="31"/>
        <v>I</v>
      </c>
      <c r="AJ183" s="32" t="s">
        <v>714</v>
      </c>
      <c r="AK183" s="34" t="s">
        <v>937</v>
      </c>
      <c r="AL183" s="34" t="s">
        <v>933</v>
      </c>
      <c r="AM183" s="34" t="s">
        <v>936</v>
      </c>
      <c r="AN183" s="34" t="s">
        <v>66</v>
      </c>
      <c r="AO183" s="32">
        <f t="shared" ca="1" si="32"/>
        <v>1</v>
      </c>
      <c r="AP183" s="34">
        <f t="shared" si="33"/>
        <v>1</v>
      </c>
      <c r="AQ183" s="34">
        <f t="shared" si="34"/>
        <v>1</v>
      </c>
      <c r="AR183" s="34">
        <f t="shared" si="35"/>
        <v>1</v>
      </c>
      <c r="AS183" s="35">
        <f t="shared" si="36"/>
        <v>1</v>
      </c>
    </row>
    <row r="184" spans="1:45">
      <c r="A184" t="str">
        <f>'Model output'!A183</f>
        <v>TCGA-EM-A2P3</v>
      </c>
      <c r="B184" s="26">
        <v>47</v>
      </c>
      <c r="C184" s="1" t="str">
        <f>IF(OR(ISNUMBER(SEARCH("0",'Model output'!D183)), ISNUMBER(SEARCH("1",'Model output'!D183)), ISNUMBER(SEARCH("1a",'Model output'!D183)), ISNUMBER(SEARCH("1b",'Model output'!D183)), ISNUMBER(SEARCH("2",'Model output'!D183)), ISNUMBER(SEARCH("3",'Model output'!D183)), ISNUMBER(SEARCH("4a",'Model output'!D183)), ISNUMBER(SEARCH("4b",'Model output'!D183))), IF(ISNUMBER(SEARCH("pT",'Model output'!D183)),IF(OR(ISNUMBER(SEARCH("a",'Model output'!D183)),ISNUMBER(SEARCH("b",'Model output'!D183))),MID(SUBSTITUTE('Model output'!D183," ",""),SEARCH("pT",'Model output'!D183)+2,2),MID(SUBSTITUTE('Model output'!D183," ",""),SEARCH("pT",'Model output'!D183)+2,1)),IF(ISNUMBER(SEARCH("T",'Model output'!D183)),IF(OR(ISNUMBER(SEARCH("a",'Model output'!D183)),ISNUMBER(SEARCH("b",'Model output'!D183))),MID(SUBSTITUTE('Model output'!D183," ",""),SEARCH("T",'Model output'!D183)+1,2),MID(SUBSTITUTE('Model output'!D183," ",""),SEARCH("T",'Model output'!D183)+1,1)),SUBSTITUTE('Model output'!D183," ",""))),"")</f>
        <v>1b</v>
      </c>
      <c r="D184" s="1" t="str">
        <f>IF(ISNUMBER(SEARCH("lymph node",'Model output'!E183)),"1", IF(AND('Model output'!E183&lt;&gt;"",ISNUMBER('Model output'!E183),'Model output'!E183&gt;0),"1",IF(OR(ISNUMBER(SEARCH("0",'Model output'!E183)), ISNUMBER(SEARCH("1",'Model output'!E183)), ISNUMBER(SEARCH("1a",'Model output'!E183)), ISNUMBER(SEARCH("1b",'Model output'!E183)), ISNUMBER(SEARCH("X",'Model output'!E183))), IF(ISNUMBER(SEARCH("pN",'Model output'!E183)),IF(OR(ISNUMBER(SEARCH("a",'Model output'!E183)),ISNUMBER(SEARCH("b",'Model output'!E183))),MID(SUBSTITUTE('Model output'!E183," ",""),SEARCH("pN",'Model output'!E183)+2,2),MID(SUBSTITUTE('Model output'!E183," ",""),SEARCH("pN",'Model output'!E183)+2,1)),IF(ISNUMBER(SEARCH("N",'Model output'!E183)),IF(OR(ISNUMBER(SEARCH("a",'Model output'!E183)),ISNUMBER(SEARCH("b",'Model output'!E183))),MID(SUBSTITUTE('Model output'!E183," ",""),SEARCH("N",'Model output'!E183)+1,2),MID(SUBSTITUTE('Model output'!E183," ",""),SEARCH("N",'Model output'!E183)+1,1)),SUBSTITUTE('Model output'!E183," ",""))),"")))</f>
        <v>X</v>
      </c>
      <c r="E184" s="1" t="str">
        <f>IF(OR(ISNUMBER(SEARCH("Not applicable",'Model output'!F183)), ISNUMBER(SEARCH("N/A",'Model output'!F183))),"0",IF(OR(ISNUMBER(SEARCH("0",'Model output'!F183)), ISNUMBER(SEARCH("1",'Model output'!F183)), ISNUMBER(SEARCH("X",'Model output'!F183))), IF(ISNUMBER(SEARCH("pM",'Model output'!F183)),MID(SUBSTITUTE('Model output'!F183," ",""),SEARCH("pM",'Model output'!F183)+2,1),IF(ISNUMBER(SEARCH("M",'Model output'!F183)),MID(SUBSTITUTE('Model output'!F183," ",""),SEARCH("M",'Model output'!F183)+1,1),SUBSTITUTE('Model output'!F183," ",""))),""))</f>
        <v>0</v>
      </c>
      <c r="F184" t="str">
        <f t="shared" si="28"/>
        <v>negative</v>
      </c>
      <c r="G184" t="str">
        <f>IF(OR('Model output'!G183="",AND(ISNUMBER('Model output'!J183),'Model output'!J183&lt;1)),"",IF(OR(ISNUMBER(SEARCH("lateral",'Model output'!G183)),ISNUMBER(SEARCH("cervical",'Model output'!G183)),ISNUMBER(SEARCH("jugular",'Model output'!G183)),ISNUMBER(SEARCH("left neck",'Model output'!G183)),ISNUMBER(SEARCH("left anterior neck",'Model output'!G183)),ISNUMBER(SEARCH("left posterior neck",'Model output'!G183)),ISNUMBER(SEARCH("right neck",'Model output'!G183)),ISNUMBER(SEARCH("right anterior neck",'Model output'!G183)),ISNUMBER(SEARCH("right posterior neck",'Model output'!G183)),AND(ISNUMBER(SEARCH("level",'Model output'!G183)),OR(,ISNUMBER(SEARCH("II",'Model output'!G183)),ISNUMBER(SEARCH("two",'Model output'!G183)),AND(ISNUMBER(SEARCH("2",'Model output'!G183)),NOT(ISNUMBER(SEARCH("1 of 2",'Model output'!G183)))),ISNUMBER(SEARCH("III",'Model output'!G183)),AND(ISNUMBER(SEARCH("three",'Model output'!G183)),NOT(ISNUMBER(SEARCH("#3 (three)",'Model output'!G183)))),AND(ISNUMBER(SEARCH("3",'Model output'!G183)),NOT(ISNUMBER(SEARCH("#3 (three)",'Model output'!G183)))),ISNUMBER(SEARCH("IV",'Model output'!G183)),ISNUMBER(SEARCH("four",'Model output'!G183)),ISNUMBER(SEARCH("4",'Model output'!G183)),ISNUMBER(SEARCH("V ",'Model output'!G183)),ISNUMBER(SEARCH("five",'Model output'!G183)),ISNUMBER(SEARCH("5",'Model output'!G183))))), "lateral", "central"))</f>
        <v/>
      </c>
      <c r="H184" t="str">
        <f>IF('Model output'!H183="","negative",IF(OR(ISNUMBER(SEARCH("lymph node",'Model output'!H183)),ISNUMBER(SEARCH("gland",'Model output'!H183)),ISNUMBER(SEARCH("lobe",'Model output'!H183)),ISNUMBER(SEARCH("isthmus",'Model output'!H183)),ISNUMBER(SEARCH("mediastinum",'Model output'!H183)),ISNUMBER(SEARCH("Not mentioned",'Model output'!H183)), ISNUMBER(SEARCH("Not applicable",'Model output'!H183)), ISNUMBER(SEARCH("paratracheal",'Model output'!H183)),ISNUMBER(SEARCH("fibroadipose tissue",'Model output'!H183)),ISNUMBER(SEARCH("thyroid node",'Model output'!H183)),ISNUMBER(SEARCH("skeletal muscle",'Model output'!H183)),ISNUMBER(SEARCH("right",'Model output'!H183)),ISNUMBER(SEARCH("left",'Model output'!H183)),ISNUMBER(SEARCH("Not specified",'Model output'!H183)),ISNUMBER(SEARCH("N/A",'Model output'!H183))),"negative","positive"))</f>
        <v>negative</v>
      </c>
      <c r="I184">
        <f>IF(OR('Model output'!I183="",'Model output'!I183="Not answered",'Model output'!I183="Not mentioned"),"",IF(ISNUMBER('Model output'!I183),'Model output'!I183,1))</f>
        <v>0</v>
      </c>
      <c r="J184">
        <f>IF(OR('Model output'!J183="",'Model output'!J183="Not answered",'Model output'!J183="Not mentioned"),"",IF(AND(ISNUMBER('Model output'!J183),'Model output'!J183&lt;=I184),'Model output'!J183,IF(AND(ISNUMBER('Model output'!J183), 'Model output'!J183&gt;=DATE(2024,1,1)), MIN(DAY('Model output'!J183), MONTH('Model output'!J183), YEAR('Model output'!J183)), IF(ISNUMBER(SEARCH("0/",'Model output'!J183)),0,IF(ISNUMBER(SEARCH("/",'Model output'!J183)), VALUE(LEFT('Model output'!J183, SEARCH("/",'Model output'!J183)-1)),1)))))</f>
        <v>0</v>
      </c>
      <c r="K184" t="str" cm="1">
        <f t="array" ref="K184">IF(COUNT(FIND({0,1,2,3,4,5,6,7,8,9},'Model output'!K183))&gt;0,'Model output'!K183,"")</f>
        <v/>
      </c>
      <c r="L184" s="8" t="str">
        <f t="shared" si="37"/>
        <v/>
      </c>
      <c r="M184" t="str" cm="1">
        <f t="array" ref="M184">IF(L184="","",IF(ISNUMBER(SEARCH("cm",L184)),MAX(VALUE(SUBSTITUTE(_xlfn.FILTERXML("&lt;t&gt;&lt;s&gt;"&amp;SUBSTITUTE(L184,",","&lt;/s&gt;&lt;s&gt;")&amp;"&lt;/s&gt;&lt;/t&gt;","//s"),"cm",""))),MAX(VALUE(SUBSTITUTE(_xlfn.FILTERXML("&lt;t&gt;&lt;s&gt;"&amp;SUBSTITUTE(L184,",","&lt;/s&gt;&lt;s&gt;")&amp;"&lt;/s&gt;&lt;/t&gt;","//s"),"mm","")))/10))</f>
        <v/>
      </c>
      <c r="N184" t="str">
        <f>IF('Model output'!L183="","",'Model output'!L183)</f>
        <v>papillary carcinoma, classical (usual) and papillary carcinoma, follicular variant</v>
      </c>
      <c r="O184" t="str">
        <f>IF('Model output'!M183="","",'Model output'!M183)</f>
        <v/>
      </c>
      <c r="P184" t="str">
        <f>IF('Model output'!N183="","",'Model output'!N183)</f>
        <v>1.4cm</v>
      </c>
      <c r="Q184" t="str">
        <f t="shared" si="29"/>
        <v>1.4cm</v>
      </c>
      <c r="R184" cm="1">
        <f t="array" ref="R184">IF(Q184="","",IF(ISNUMBER(SEARCH("cm",Q184)),MAX(VALUE(SUBSTITUTE(_xlfn.FILTERXML("&lt;t&gt;&lt;s&gt;"&amp;SUBSTITUTE(Q184,",","&lt;/s&gt;&lt;s&gt;")&amp;"&lt;/s&gt;&lt;/t&gt;","//s"),"cm",""))),MAX(VALUE(SUBSTITUTE(_xlfn.FILTERXML("&lt;t&gt;&lt;s&gt;"&amp;SUBSTITUTE(Q184,",","&lt;/s&gt;&lt;s&gt;")&amp;"&lt;/s&gt;&lt;/t&gt;","//s"),"mm","")))/10))</f>
        <v>1.4</v>
      </c>
      <c r="S184" t="str">
        <f>IF(OR('Model output'!P183="",ISNUMBER(SEARCH("Not identified", 'Model output'!P183)),ISNUMBER(SEARCH("Absent",'Model output'!P183)),AND(ISNUMBER(SEARCH("No",'Model output'!P183)),NOT(ISNUMBER(SEARCH("diagnostic",'Model output'!P183)))),ISNUMBER(SEARCH("Negative",'Model output'!P183))),"negative","positive")</f>
        <v>negative</v>
      </c>
      <c r="T184">
        <f>IF('Model output'!O183="","",'Model output'!O183)</f>
        <v>2</v>
      </c>
      <c r="U184" t="str">
        <f>IF('Model output'!Q183&lt;&gt;"",'Model output'!Q183,IF('Classification result'!S184="positive",IF(ISNUMBER(SEARCH("single",'Model output'!P183)),1,IF(OR(ISNUMBER(SEARCH("&lt;4",'Model output'!P183)),ISNUMBER(SEARCH("&lt; 4",'Model output'!P183)),ISNUMBER(SEARCH("less than 4",'Model output'!P183))),"&lt;4",IF(OR(ISNUMBER(SEARCH("&gt;4",'Model output'!P183)),ISNUMBER(SEARCH("&gt; 4",'Model output'!P183)),ISNUMBER(SEARCH("4 or more",'Model output'!P183))),"&gt;4",""))), ""))</f>
        <v/>
      </c>
      <c r="V184" t="str">
        <f>IF(S184="negative","",IF(OR(ISNUMBER(SEARCH("Focal",'Model output'!P183)),'Classification result'!U184&lt;4,ISNUMBER(SEARCH("Focal",'Classification result'!U184)),ISNUMBER(SEARCH("&lt;4",'Classification result'!U184)),ISNUMBER(SEARCH("&lt; 4",'Classification result'!U184))),"minimal", IF(OR(ISNUMBER(SEARCH("Extensive",'Model output'!P183)),ISNUMBER(SEARCH("Extensive",'Classification result'!U184)),ISNUMBER(SEARCH("&gt;4",'Classification result'!U184)),ISNUMBER(SEARCH("&gt; 4",'Classification result'!U184)),ISNUMBER(SEARCH("4 or more",'Classification result'!U184))),"extensive","")))</f>
        <v/>
      </c>
      <c r="W184" t="str">
        <f>IF(OR('Model output'!R183="",ISNUMBER(SEARCH("Not identified", 'Model output'!R183)),ISNUMBER(SEARCH("Absent",'Model output'!R183)),ISNUMBER(SEARCH("No",'Model output'!R183)),ISNUMBER(SEARCH("Negative",'Model output'!R183)),ISNUMBER(SEARCH("None seen",'Model output'!R183)),ISNUMBER(SEARCH("Free",'Model output'!R183)),ISNUMBER(SEARCH("Cannot be assessed",'Model output'!R183))),"negative","positive")</f>
        <v>positive</v>
      </c>
      <c r="X184" s="15" t="str">
        <f>IF('Model output'!S183="","",'Model output'!S183)</f>
        <v>Not identified</v>
      </c>
      <c r="Y184" t="str">
        <f>IF(OR('Model output'!S183="",ISNUMBER(SEARCH("Absent",'Model output'!S183)),ISNUMBER(SEARCH("Not identified",'Model output'!S183)),AND(ISNUMBER(SEARCH("No",'Model output'!S183)),NOT(ISNUMBER(SEARCH("carcinoma",'Model output'!S183)))),ISNUMBER(SEARCH("confined to the thyroid",'Model output'!S183)),ISNUMBER(SEARCH("negative",'Model output'!S183))),"negative",IF(Z184="positive","gETE", "positive"))</f>
        <v>negative</v>
      </c>
      <c r="Z184" t="str">
        <f>IF(OR('Model output'!S183="",ISNUMBER(SEARCH("Absent",'Model output'!S183)),ISNUMBER(SEARCH("Not identified",'Model output'!S183)),ISNUMBER(SEARCH("No",'Model output'!S183)),ISNUMBER(SEARCH("Minimal",'Model output'!S183)),ISNUMBER(SEARCH("negative",'Model output'!S183))),"negative",IF(OR(ISNUMBER(SEARCH("extensive",X184)),ISNUMBER(SEARCH("skeletal muscle",X184)),ISNUMBER(SEARCH("larynx",X184)),ISNUMBER(SEARCH("trachea",X184)),ISNUMBER(SEARCH("esophagus",X184)),ISNUMBER(SEARCH("recurrent laryngeal nerve",X184))),"positive","negative"))</f>
        <v>negative</v>
      </c>
      <c r="AA184" t="str">
        <f>IF('Model output'!T183="","",IF('Model output'!T183="Not mentioned", "No", "Yes"))</f>
        <v/>
      </c>
      <c r="AB184" t="str">
        <f>IF(AA184&lt;&gt;"Yes","",IF(OR('Model output'!U183="",ISNUMBER(SEARCH("Not identified",'Model output'!U183))),"",'Model output'!U183))</f>
        <v/>
      </c>
      <c r="AC184" s="1" t="str">
        <f>IF(OR('Model output'!V183="", 'Model output'!V183="No", AND(ISERROR(SEARCH("Positive",'Model output'!V183)), ISNUMBER(SEARCH("Negative",'Model output'!V183))), AND(ISNUMBER(SEARCH("Uninvolved",'Model output'!V183)),NOT(ISNUMBER(SEARCH("margins involved",'Model output'!V183)))), ISNUMBER(SEARCH("not involved",'Model output'!V183)), ISNUMBER(SEARCH("None",'Model output'!V183)), ISNUMBER(SEARCH("Free",'Model output'!V183)), ISNUMBER(SEARCH("1 mm",'Model output'!V183)), ISNUMBER(SEARCH("0.1 CM",'Model output'!V183)), ISNUMBER(SEARCH("less than 0.2 mm",'Model output'!V183)), ISNUMBER(SEARCH("less than 0.5 mm",'Model output'!V183)), ISNUMBER(SEARCH("less than 1.0 mm",'Model output'!V183)), ISNUMBER(SEARCH("noted very close",'Model output'!V183)), ISNUMBER(SEARCH("abut",'Model output'!V183)), ISNUMBER(SEARCH("not mentioned",'Model output'!V183)), ISNUMBER(SEARCH("Cannot be assessed",'Model output'!V183)), ISNUMBER(SEARCH("Lymphocyte invasion - present",'Model output'!V183)), ISNUMBER(SEARCH("capsule",'Model output'!V183))), "negative", "positive")</f>
        <v>negative</v>
      </c>
      <c r="AE184" s="28" t="str" cm="1">
        <f t="array" aca="1" ref="AE184" ca="1">IF(OR(AC184="positive",Z184="positive",AND(OR(ISNUMBER(SEARCH("Follicular carcinoma",N184)),ISNUMBER(SEARCH("Follicular thyroid carcinoma",N184))),V184="extensive"),AND(AND(ISNUMBER(J184),J184&gt;0),AND(ISNUMBER(M184),M184&gt;3)),OR(H184="positive",AH184=1)),"high",IF(OR(ISNUMBER(SEARCH("lateral",G184,1)),ISNUMBER(SEARCH("positive",Y184,1)),ISNUMBER(SEARCH("tall",O184,1)),ISNUMBER(SEARCH("hobnail",O184,1)),ISNUMBER(SEARCH("cribriform",O184,1)),ISNUMBER(SEARCH("diffuse",O184,1)),ISNUMBER(SEARCH("columnar",O184,1)),ISNUMBER(SEARCH("solid",O184,1)),ISNUMBER(SEARCH("tall",N184,1)),ISNUMBER(SEARCH("hobnail",N184,1)),ISNUMBER(SEARCH("cribriform",N184,1)),ISNUMBER(SEARCH("diffuse",N184,1)),ISNUMBER(SEARCH("columnar",N184,1)),ISNUMBER(SEARCH("solid",N184,1)),AND(ISNUMBER(SEARCH("papillary",N184,1)),S184="positive"),AND(AND(ISNUMBER(J184),J184&gt;=5),M184=""),AND(AND(ISNUMBER(J184),J184&gt;=5),AND(ISNUMBER(M184),M184&gt;=1)),AND(ISNUMBER(SERACH("papillary",N184)),OR(Y184="positive",Z184="positive"), ISNUMBER(SEARCH("BRAF",AB184)))),"intermediate","low"))</f>
        <v>low</v>
      </c>
      <c r="AF184" s="29" t="str">
        <f t="shared" si="26"/>
        <v>1b</v>
      </c>
      <c r="AG184" s="29" t="str">
        <f t="shared" si="27"/>
        <v>0</v>
      </c>
      <c r="AH184" s="29" t="str">
        <f t="shared" si="30"/>
        <v>0</v>
      </c>
      <c r="AI184" s="35" t="str">
        <f t="shared" si="31"/>
        <v>I</v>
      </c>
      <c r="AJ184" s="32" t="s">
        <v>713</v>
      </c>
      <c r="AK184" s="34" t="s">
        <v>932</v>
      </c>
      <c r="AL184" s="34" t="s">
        <v>936</v>
      </c>
      <c r="AM184" s="34" t="s">
        <v>936</v>
      </c>
      <c r="AN184" s="34" t="s">
        <v>66</v>
      </c>
      <c r="AO184" s="32">
        <f t="shared" ca="1" si="32"/>
        <v>1</v>
      </c>
      <c r="AP184" s="34">
        <f t="shared" si="33"/>
        <v>1</v>
      </c>
      <c r="AQ184" s="34">
        <f t="shared" si="34"/>
        <v>1</v>
      </c>
      <c r="AR184" s="34">
        <f t="shared" si="35"/>
        <v>1</v>
      </c>
      <c r="AS184" s="35">
        <f t="shared" si="36"/>
        <v>1</v>
      </c>
    </row>
    <row r="185" spans="1:45">
      <c r="A185" t="str">
        <f>'Model output'!A184</f>
        <v>TCGA-EM-A3AI</v>
      </c>
      <c r="B185" s="26">
        <v>67</v>
      </c>
      <c r="C185" s="1" t="str">
        <f>IF(OR(ISNUMBER(SEARCH("0",'Model output'!D184)), ISNUMBER(SEARCH("1",'Model output'!D184)), ISNUMBER(SEARCH("1a",'Model output'!D184)), ISNUMBER(SEARCH("1b",'Model output'!D184)), ISNUMBER(SEARCH("2",'Model output'!D184)), ISNUMBER(SEARCH("3",'Model output'!D184)), ISNUMBER(SEARCH("4a",'Model output'!D184)), ISNUMBER(SEARCH("4b",'Model output'!D184))), IF(ISNUMBER(SEARCH("pT",'Model output'!D184)),IF(OR(ISNUMBER(SEARCH("a",'Model output'!D184)),ISNUMBER(SEARCH("b",'Model output'!D184))),MID(SUBSTITUTE('Model output'!D184," ",""),SEARCH("pT",'Model output'!D184)+2,2),MID(SUBSTITUTE('Model output'!D184," ",""),SEARCH("pT",'Model output'!D184)+2,1)),IF(ISNUMBER(SEARCH("T",'Model output'!D184)),IF(OR(ISNUMBER(SEARCH("a",'Model output'!D184)),ISNUMBER(SEARCH("b",'Model output'!D184))),MID(SUBSTITUTE('Model output'!D184," ",""),SEARCH("T",'Model output'!D184)+1,2),MID(SUBSTITUTE('Model output'!D184," ",""),SEARCH("T",'Model output'!D184)+1,1)),SUBSTITUTE('Model output'!D184," ",""))),"")</f>
        <v>2</v>
      </c>
      <c r="D185" s="1" t="str">
        <f>IF(ISNUMBER(SEARCH("lymph node",'Model output'!E184)),"1", IF(AND('Model output'!E184&lt;&gt;"",ISNUMBER('Model output'!E184),'Model output'!E184&gt;0),"1",IF(OR(ISNUMBER(SEARCH("0",'Model output'!E184)), ISNUMBER(SEARCH("1",'Model output'!E184)), ISNUMBER(SEARCH("1a",'Model output'!E184)), ISNUMBER(SEARCH("1b",'Model output'!E184)), ISNUMBER(SEARCH("X",'Model output'!E184))), IF(ISNUMBER(SEARCH("pN",'Model output'!E184)),IF(OR(ISNUMBER(SEARCH("a",'Model output'!E184)),ISNUMBER(SEARCH("b",'Model output'!E184))),MID(SUBSTITUTE('Model output'!E184," ",""),SEARCH("pN",'Model output'!E184)+2,2),MID(SUBSTITUTE('Model output'!E184," ",""),SEARCH("pN",'Model output'!E184)+2,1)),IF(ISNUMBER(SEARCH("N",'Model output'!E184)),IF(OR(ISNUMBER(SEARCH("a",'Model output'!E184)),ISNUMBER(SEARCH("b",'Model output'!E184))),MID(SUBSTITUTE('Model output'!E184," ",""),SEARCH("N",'Model output'!E184)+1,2),MID(SUBSTITUTE('Model output'!E184," ",""),SEARCH("N",'Model output'!E184)+1,1)),SUBSTITUTE('Model output'!E184," ",""))),"")))</f>
        <v>X</v>
      </c>
      <c r="E185" s="1" t="str">
        <f>IF(OR(ISNUMBER(SEARCH("Not applicable",'Model output'!F184)), ISNUMBER(SEARCH("N/A",'Model output'!F184))),"0",IF(OR(ISNUMBER(SEARCH("0",'Model output'!F184)), ISNUMBER(SEARCH("1",'Model output'!F184)), ISNUMBER(SEARCH("X",'Model output'!F184))), IF(ISNUMBER(SEARCH("pM",'Model output'!F184)),MID(SUBSTITUTE('Model output'!F184," ",""),SEARCH("pM",'Model output'!F184)+2,1),IF(ISNUMBER(SEARCH("M",'Model output'!F184)),MID(SUBSTITUTE('Model output'!F184," ",""),SEARCH("M",'Model output'!F184)+1,1),SUBSTITUTE('Model output'!F184," ",""))),""))</f>
        <v>0</v>
      </c>
      <c r="F185" t="str">
        <f t="shared" si="28"/>
        <v>negative</v>
      </c>
      <c r="G185" t="str">
        <f>IF(OR('Model output'!G184="",AND(ISNUMBER('Model output'!J184),'Model output'!J184&lt;1)),"",IF(OR(ISNUMBER(SEARCH("lateral",'Model output'!G184)),ISNUMBER(SEARCH("cervical",'Model output'!G184)),ISNUMBER(SEARCH("jugular",'Model output'!G184)),ISNUMBER(SEARCH("left neck",'Model output'!G184)),ISNUMBER(SEARCH("left anterior neck",'Model output'!G184)),ISNUMBER(SEARCH("left posterior neck",'Model output'!G184)),ISNUMBER(SEARCH("right neck",'Model output'!G184)),ISNUMBER(SEARCH("right anterior neck",'Model output'!G184)),ISNUMBER(SEARCH("right posterior neck",'Model output'!G184)),AND(ISNUMBER(SEARCH("level",'Model output'!G184)),OR(,ISNUMBER(SEARCH("II",'Model output'!G184)),ISNUMBER(SEARCH("two",'Model output'!G184)),AND(ISNUMBER(SEARCH("2",'Model output'!G184)),NOT(ISNUMBER(SEARCH("1 of 2",'Model output'!G184)))),ISNUMBER(SEARCH("III",'Model output'!G184)),AND(ISNUMBER(SEARCH("three",'Model output'!G184)),NOT(ISNUMBER(SEARCH("#3 (three)",'Model output'!G184)))),AND(ISNUMBER(SEARCH("3",'Model output'!G184)),NOT(ISNUMBER(SEARCH("#3 (three)",'Model output'!G184)))),ISNUMBER(SEARCH("IV",'Model output'!G184)),ISNUMBER(SEARCH("four",'Model output'!G184)),ISNUMBER(SEARCH("4",'Model output'!G184)),ISNUMBER(SEARCH("V ",'Model output'!G184)),ISNUMBER(SEARCH("five",'Model output'!G184)),ISNUMBER(SEARCH("5",'Model output'!G184))))), "lateral", "central"))</f>
        <v/>
      </c>
      <c r="H185" t="str">
        <f>IF('Model output'!H184="","negative",IF(OR(ISNUMBER(SEARCH("lymph node",'Model output'!H184)),ISNUMBER(SEARCH("gland",'Model output'!H184)),ISNUMBER(SEARCH("lobe",'Model output'!H184)),ISNUMBER(SEARCH("isthmus",'Model output'!H184)),ISNUMBER(SEARCH("mediastinum",'Model output'!H184)),ISNUMBER(SEARCH("Not mentioned",'Model output'!H184)), ISNUMBER(SEARCH("Not applicable",'Model output'!H184)), ISNUMBER(SEARCH("paratracheal",'Model output'!H184)),ISNUMBER(SEARCH("fibroadipose tissue",'Model output'!H184)),ISNUMBER(SEARCH("thyroid node",'Model output'!H184)),ISNUMBER(SEARCH("skeletal muscle",'Model output'!H184)),ISNUMBER(SEARCH("right",'Model output'!H184)),ISNUMBER(SEARCH("left",'Model output'!H184)),ISNUMBER(SEARCH("Not specified",'Model output'!H184)),ISNUMBER(SEARCH("N/A",'Model output'!H184))),"negative","positive"))</f>
        <v>negative</v>
      </c>
      <c r="I185">
        <f>IF(OR('Model output'!I184="",'Model output'!I184="Not answered",'Model output'!I184="Not mentioned"),"",IF(ISNUMBER('Model output'!I184),'Model output'!I184,1))</f>
        <v>0</v>
      </c>
      <c r="J185">
        <f>IF(OR('Model output'!J184="",'Model output'!J184="Not answered",'Model output'!J184="Not mentioned"),"",IF(AND(ISNUMBER('Model output'!J184),'Model output'!J184&lt;=I185),'Model output'!J184,IF(AND(ISNUMBER('Model output'!J184), 'Model output'!J184&gt;=DATE(2024,1,1)), MIN(DAY('Model output'!J184), MONTH('Model output'!J184), YEAR('Model output'!J184)), IF(ISNUMBER(SEARCH("0/",'Model output'!J184)),0,IF(ISNUMBER(SEARCH("/",'Model output'!J184)), VALUE(LEFT('Model output'!J184, SEARCH("/",'Model output'!J184)-1)),1)))))</f>
        <v>0</v>
      </c>
      <c r="K185" t="str" cm="1">
        <f t="array" ref="K185">IF(COUNT(FIND({0,1,2,3,4,5,6,7,8,9},'Model output'!K184))&gt;0,'Model output'!K184,"")</f>
        <v/>
      </c>
      <c r="L185" s="8" t="str">
        <f t="shared" si="37"/>
        <v/>
      </c>
      <c r="M185" t="str" cm="1">
        <f t="array" ref="M185">IF(L185="","",IF(ISNUMBER(SEARCH("cm",L185)),MAX(VALUE(SUBSTITUTE(_xlfn.FILTERXML("&lt;t&gt;&lt;s&gt;"&amp;SUBSTITUTE(L185,",","&lt;/s&gt;&lt;s&gt;")&amp;"&lt;/s&gt;&lt;/t&gt;","//s"),"cm",""))),MAX(VALUE(SUBSTITUTE(_xlfn.FILTERXML("&lt;t&gt;&lt;s&gt;"&amp;SUBSTITUTE(L185,",","&lt;/s&gt;&lt;s&gt;")&amp;"&lt;/s&gt;&lt;/t&gt;","//s"),"mm","")))/10))</f>
        <v/>
      </c>
      <c r="N185" t="str">
        <f>IF('Model output'!L184="","",'Model output'!L184)</f>
        <v>Papillary carcinoma, follicular variant</v>
      </c>
      <c r="O185" t="str">
        <f>IF('Model output'!M184="","",'Model output'!M184)</f>
        <v/>
      </c>
      <c r="P185" t="str">
        <f>IF('Model output'!N184="","",'Model output'!N184)</f>
        <v>2.3cm</v>
      </c>
      <c r="Q185" t="str">
        <f t="shared" si="29"/>
        <v>2.3cm</v>
      </c>
      <c r="R185" cm="1">
        <f t="array" ref="R185">IF(Q185="","",IF(ISNUMBER(SEARCH("cm",Q185)),MAX(VALUE(SUBSTITUTE(_xlfn.FILTERXML("&lt;t&gt;&lt;s&gt;"&amp;SUBSTITUTE(Q185,",","&lt;/s&gt;&lt;s&gt;")&amp;"&lt;/s&gt;&lt;/t&gt;","//s"),"cm",""))),MAX(VALUE(SUBSTITUTE(_xlfn.FILTERXML("&lt;t&gt;&lt;s&gt;"&amp;SUBSTITUTE(Q185,",","&lt;/s&gt;&lt;s&gt;")&amp;"&lt;/s&gt;&lt;/t&gt;","//s"),"mm","")))/10))</f>
        <v>2.2999999999999998</v>
      </c>
      <c r="S185" t="str">
        <f>IF(OR('Model output'!P184="",ISNUMBER(SEARCH("Not identified", 'Model output'!P184)),ISNUMBER(SEARCH("Absent",'Model output'!P184)),AND(ISNUMBER(SEARCH("No",'Model output'!P184)),NOT(ISNUMBER(SEARCH("diagnostic",'Model output'!P184)))),ISNUMBER(SEARCH("Negative",'Model output'!P184))),"negative","positive")</f>
        <v>negative</v>
      </c>
      <c r="T185">
        <f>IF('Model output'!O184="","",'Model output'!O184)</f>
        <v>2</v>
      </c>
      <c r="U185" t="str">
        <f>IF('Model output'!Q184&lt;&gt;"",'Model output'!Q184,IF('Classification result'!S185="positive",IF(ISNUMBER(SEARCH("single",'Model output'!P184)),1,IF(OR(ISNUMBER(SEARCH("&lt;4",'Model output'!P184)),ISNUMBER(SEARCH("&lt; 4",'Model output'!P184)),ISNUMBER(SEARCH("less than 4",'Model output'!P184))),"&lt;4",IF(OR(ISNUMBER(SEARCH("&gt;4",'Model output'!P184)),ISNUMBER(SEARCH("&gt; 4",'Model output'!P184)),ISNUMBER(SEARCH("4 or more",'Model output'!P184))),"&gt;4",""))), ""))</f>
        <v/>
      </c>
      <c r="V185" t="str">
        <f>IF(S185="negative","",IF(OR(ISNUMBER(SEARCH("Focal",'Model output'!P184)),'Classification result'!U185&lt;4,ISNUMBER(SEARCH("Focal",'Classification result'!U185)),ISNUMBER(SEARCH("&lt;4",'Classification result'!U185)),ISNUMBER(SEARCH("&lt; 4",'Classification result'!U185))),"minimal", IF(OR(ISNUMBER(SEARCH("Extensive",'Model output'!P184)),ISNUMBER(SEARCH("Extensive",'Classification result'!U185)),ISNUMBER(SEARCH("&gt;4",'Classification result'!U185)),ISNUMBER(SEARCH("&gt; 4",'Classification result'!U185)),ISNUMBER(SEARCH("4 or more",'Classification result'!U185))),"extensive","")))</f>
        <v/>
      </c>
      <c r="W185" t="str">
        <f>IF(OR('Model output'!R184="",ISNUMBER(SEARCH("Not identified", 'Model output'!R184)),ISNUMBER(SEARCH("Absent",'Model output'!R184)),ISNUMBER(SEARCH("No",'Model output'!R184)),ISNUMBER(SEARCH("Negative",'Model output'!R184)),ISNUMBER(SEARCH("None seen",'Model output'!R184)),ISNUMBER(SEARCH("Free",'Model output'!R184)),ISNUMBER(SEARCH("Cannot be assessed",'Model output'!R184))),"negative","positive")</f>
        <v>negative</v>
      </c>
      <c r="X185" s="15" t="str">
        <f>IF('Model output'!S184="","",'Model output'!S184)</f>
        <v>Not Identified</v>
      </c>
      <c r="Y185" t="str">
        <f>IF(OR('Model output'!S184="",ISNUMBER(SEARCH("Absent",'Model output'!S184)),ISNUMBER(SEARCH("Not identified",'Model output'!S184)),AND(ISNUMBER(SEARCH("No",'Model output'!S184)),NOT(ISNUMBER(SEARCH("carcinoma",'Model output'!S184)))),ISNUMBER(SEARCH("confined to the thyroid",'Model output'!S184)),ISNUMBER(SEARCH("negative",'Model output'!S184))),"negative",IF(Z185="positive","gETE", "positive"))</f>
        <v>negative</v>
      </c>
      <c r="Z185" t="str">
        <f>IF(OR('Model output'!S184="",ISNUMBER(SEARCH("Absent",'Model output'!S184)),ISNUMBER(SEARCH("Not identified",'Model output'!S184)),ISNUMBER(SEARCH("No",'Model output'!S184)),ISNUMBER(SEARCH("Minimal",'Model output'!S184)),ISNUMBER(SEARCH("negative",'Model output'!S184))),"negative",IF(OR(ISNUMBER(SEARCH("extensive",X185)),ISNUMBER(SEARCH("skeletal muscle",X185)),ISNUMBER(SEARCH("larynx",X185)),ISNUMBER(SEARCH("trachea",X185)),ISNUMBER(SEARCH("esophagus",X185)),ISNUMBER(SEARCH("recurrent laryngeal nerve",X185))),"positive","negative"))</f>
        <v>negative</v>
      </c>
      <c r="AA185" t="str">
        <f>IF('Model output'!T184="","",IF('Model output'!T184="Not mentioned", "No", "Yes"))</f>
        <v/>
      </c>
      <c r="AB185" t="str">
        <f>IF(AA185&lt;&gt;"Yes","",IF(OR('Model output'!U184="",ISNUMBER(SEARCH("Not identified",'Model output'!U184))),"",'Model output'!U184))</f>
        <v/>
      </c>
      <c r="AC185" s="1" t="str">
        <f>IF(OR('Model output'!V184="", 'Model output'!V184="No", AND(ISERROR(SEARCH("Positive",'Model output'!V184)), ISNUMBER(SEARCH("Negative",'Model output'!V184))), AND(ISNUMBER(SEARCH("Uninvolved",'Model output'!V184)),NOT(ISNUMBER(SEARCH("margins involved",'Model output'!V184)))), ISNUMBER(SEARCH("not involved",'Model output'!V184)), ISNUMBER(SEARCH("None",'Model output'!V184)), ISNUMBER(SEARCH("Free",'Model output'!V184)), ISNUMBER(SEARCH("1 mm",'Model output'!V184)), ISNUMBER(SEARCH("0.1 CM",'Model output'!V184)), ISNUMBER(SEARCH("less than 0.2 mm",'Model output'!V184)), ISNUMBER(SEARCH("less than 0.5 mm",'Model output'!V184)), ISNUMBER(SEARCH("less than 1.0 mm",'Model output'!V184)), ISNUMBER(SEARCH("noted very close",'Model output'!V184)), ISNUMBER(SEARCH("abut",'Model output'!V184)), ISNUMBER(SEARCH("not mentioned",'Model output'!V184)), ISNUMBER(SEARCH("Cannot be assessed",'Model output'!V184)), ISNUMBER(SEARCH("Lymphocyte invasion - present",'Model output'!V184)), ISNUMBER(SEARCH("capsule",'Model output'!V184))), "negative", "positive")</f>
        <v>negative</v>
      </c>
      <c r="AE185" s="28" t="str" cm="1">
        <f t="array" aca="1" ref="AE185" ca="1">IF(OR(AC185="positive",Z185="positive",AND(OR(ISNUMBER(SEARCH("Follicular carcinoma",N185)),ISNUMBER(SEARCH("Follicular thyroid carcinoma",N185))),V185="extensive"),AND(AND(ISNUMBER(J185),J185&gt;0),AND(ISNUMBER(M185),M185&gt;3)),OR(H185="positive",AH185=1)),"high",IF(OR(ISNUMBER(SEARCH("lateral",G185,1)),ISNUMBER(SEARCH("positive",Y185,1)),ISNUMBER(SEARCH("tall",O185,1)),ISNUMBER(SEARCH("hobnail",O185,1)),ISNUMBER(SEARCH("cribriform",O185,1)),ISNUMBER(SEARCH("diffuse",O185,1)),ISNUMBER(SEARCH("columnar",O185,1)),ISNUMBER(SEARCH("solid",O185,1)),ISNUMBER(SEARCH("tall",N185,1)),ISNUMBER(SEARCH("hobnail",N185,1)),ISNUMBER(SEARCH("cribriform",N185,1)),ISNUMBER(SEARCH("diffuse",N185,1)),ISNUMBER(SEARCH("columnar",N185,1)),ISNUMBER(SEARCH("solid",N185,1)),AND(ISNUMBER(SEARCH("papillary",N185,1)),S185="positive"),AND(AND(ISNUMBER(J185),J185&gt;=5),M185=""),AND(AND(ISNUMBER(J185),J185&gt;=5),AND(ISNUMBER(M185),M185&gt;=1)),AND(ISNUMBER(SERACH("papillary",N185)),OR(Y185="positive",Z185="positive"), ISNUMBER(SEARCH("BRAF",AB185)))),"intermediate","low"))</f>
        <v>low</v>
      </c>
      <c r="AF185" s="29" t="str">
        <f t="shared" si="26"/>
        <v>2</v>
      </c>
      <c r="AG185" s="29" t="str">
        <f t="shared" si="27"/>
        <v>0</v>
      </c>
      <c r="AH185" s="29" t="str">
        <f t="shared" si="30"/>
        <v>0</v>
      </c>
      <c r="AI185" s="35" t="str">
        <f t="shared" si="31"/>
        <v>I</v>
      </c>
      <c r="AJ185" s="32" t="s">
        <v>713</v>
      </c>
      <c r="AK185" s="34" t="s">
        <v>935</v>
      </c>
      <c r="AL185" s="34" t="s">
        <v>936</v>
      </c>
      <c r="AM185" s="34" t="s">
        <v>936</v>
      </c>
      <c r="AN185" s="34" t="s">
        <v>66</v>
      </c>
      <c r="AO185" s="32">
        <f t="shared" ca="1" si="32"/>
        <v>1</v>
      </c>
      <c r="AP185" s="34">
        <f t="shared" si="33"/>
        <v>1</v>
      </c>
      <c r="AQ185" s="34">
        <f t="shared" si="34"/>
        <v>1</v>
      </c>
      <c r="AR185" s="34">
        <f t="shared" si="35"/>
        <v>1</v>
      </c>
      <c r="AS185" s="35">
        <f t="shared" si="36"/>
        <v>1</v>
      </c>
    </row>
    <row r="186" spans="1:45">
      <c r="A186" t="str">
        <f>'Model output'!A185</f>
        <v>TCGA-EM-A3AJ</v>
      </c>
      <c r="B186" s="26">
        <v>39</v>
      </c>
      <c r="C186" s="1" t="str">
        <f>IF(OR(ISNUMBER(SEARCH("0",'Model output'!D185)), ISNUMBER(SEARCH("1",'Model output'!D185)), ISNUMBER(SEARCH("1a",'Model output'!D185)), ISNUMBER(SEARCH("1b",'Model output'!D185)), ISNUMBER(SEARCH("2",'Model output'!D185)), ISNUMBER(SEARCH("3",'Model output'!D185)), ISNUMBER(SEARCH("4a",'Model output'!D185)), ISNUMBER(SEARCH("4b",'Model output'!D185))), IF(ISNUMBER(SEARCH("pT",'Model output'!D185)),IF(OR(ISNUMBER(SEARCH("a",'Model output'!D185)),ISNUMBER(SEARCH("b",'Model output'!D185))),MID(SUBSTITUTE('Model output'!D185," ",""),SEARCH("pT",'Model output'!D185)+2,2),MID(SUBSTITUTE('Model output'!D185," ",""),SEARCH("pT",'Model output'!D185)+2,1)),IF(ISNUMBER(SEARCH("T",'Model output'!D185)),IF(OR(ISNUMBER(SEARCH("a",'Model output'!D185)),ISNUMBER(SEARCH("b",'Model output'!D185))),MID(SUBSTITUTE('Model output'!D185," ",""),SEARCH("T",'Model output'!D185)+1,2),MID(SUBSTITUTE('Model output'!D185," ",""),SEARCH("T",'Model output'!D185)+1,1)),SUBSTITUTE('Model output'!D185," ",""))),"")</f>
        <v>3</v>
      </c>
      <c r="D186" s="1" t="str">
        <f>IF(ISNUMBER(SEARCH("lymph node",'Model output'!E185)),"1", IF(AND('Model output'!E185&lt;&gt;"",ISNUMBER('Model output'!E185),'Model output'!E185&gt;0),"1",IF(OR(ISNUMBER(SEARCH("0",'Model output'!E185)), ISNUMBER(SEARCH("1",'Model output'!E185)), ISNUMBER(SEARCH("1a",'Model output'!E185)), ISNUMBER(SEARCH("1b",'Model output'!E185)), ISNUMBER(SEARCH("X",'Model output'!E185))), IF(ISNUMBER(SEARCH("pN",'Model output'!E185)),IF(OR(ISNUMBER(SEARCH("a",'Model output'!E185)),ISNUMBER(SEARCH("b",'Model output'!E185))),MID(SUBSTITUTE('Model output'!E185," ",""),SEARCH("pN",'Model output'!E185)+2,2),MID(SUBSTITUTE('Model output'!E185," ",""),SEARCH("pN",'Model output'!E185)+2,1)),IF(ISNUMBER(SEARCH("N",'Model output'!E185)),IF(OR(ISNUMBER(SEARCH("a",'Model output'!E185)),ISNUMBER(SEARCH("b",'Model output'!E185))),MID(SUBSTITUTE('Model output'!E185," ",""),SEARCH("N",'Model output'!E185)+1,2),MID(SUBSTITUTE('Model output'!E185," ",""),SEARCH("N",'Model output'!E185)+1,1)),SUBSTITUTE('Model output'!E185," ",""))),"")))</f>
        <v>1a</v>
      </c>
      <c r="E186" s="1" t="str">
        <f>IF(OR(ISNUMBER(SEARCH("Not applicable",'Model output'!F185)), ISNUMBER(SEARCH("N/A",'Model output'!F185))),"0",IF(OR(ISNUMBER(SEARCH("0",'Model output'!F185)), ISNUMBER(SEARCH("1",'Model output'!F185)), ISNUMBER(SEARCH("X",'Model output'!F185))), IF(ISNUMBER(SEARCH("pM",'Model output'!F185)),MID(SUBSTITUTE('Model output'!F185," ",""),SEARCH("pM",'Model output'!F185)+2,1),IF(ISNUMBER(SEARCH("M",'Model output'!F185)),MID(SUBSTITUTE('Model output'!F185," ",""),SEARCH("M",'Model output'!F185)+1,1),SUBSTITUTE('Model output'!F185," ",""))),""))</f>
        <v>0</v>
      </c>
      <c r="F186" t="str">
        <f t="shared" si="28"/>
        <v>positive</v>
      </c>
      <c r="G186" t="str">
        <f>IF(OR('Model output'!G185="",AND(ISNUMBER('Model output'!J185),'Model output'!J185&lt;1)),"",IF(OR(ISNUMBER(SEARCH("lateral",'Model output'!G185)),ISNUMBER(SEARCH("cervical",'Model output'!G185)),ISNUMBER(SEARCH("jugular",'Model output'!G185)),ISNUMBER(SEARCH("left neck",'Model output'!G185)),ISNUMBER(SEARCH("left anterior neck",'Model output'!G185)),ISNUMBER(SEARCH("left posterior neck",'Model output'!G185)),ISNUMBER(SEARCH("right neck",'Model output'!G185)),ISNUMBER(SEARCH("right anterior neck",'Model output'!G185)),ISNUMBER(SEARCH("right posterior neck",'Model output'!G185)),AND(ISNUMBER(SEARCH("level",'Model output'!G185)),OR(,ISNUMBER(SEARCH("II",'Model output'!G185)),ISNUMBER(SEARCH("two",'Model output'!G185)),AND(ISNUMBER(SEARCH("2",'Model output'!G185)),NOT(ISNUMBER(SEARCH("1 of 2",'Model output'!G185)))),ISNUMBER(SEARCH("III",'Model output'!G185)),AND(ISNUMBER(SEARCH("three",'Model output'!G185)),NOT(ISNUMBER(SEARCH("#3 (three)",'Model output'!G185)))),AND(ISNUMBER(SEARCH("3",'Model output'!G185)),NOT(ISNUMBER(SEARCH("#3 (three)",'Model output'!G185)))),ISNUMBER(SEARCH("IV",'Model output'!G185)),ISNUMBER(SEARCH("four",'Model output'!G185)),ISNUMBER(SEARCH("4",'Model output'!G185)),ISNUMBER(SEARCH("V ",'Model output'!G185)),ISNUMBER(SEARCH("five",'Model output'!G185)),ISNUMBER(SEARCH("5",'Model output'!G185))))), "lateral", "central"))</f>
        <v/>
      </c>
      <c r="H186" t="str">
        <f>IF('Model output'!H185="","negative",IF(OR(ISNUMBER(SEARCH("lymph node",'Model output'!H185)),ISNUMBER(SEARCH("gland",'Model output'!H185)),ISNUMBER(SEARCH("lobe",'Model output'!H185)),ISNUMBER(SEARCH("isthmus",'Model output'!H185)),ISNUMBER(SEARCH("mediastinum",'Model output'!H185)),ISNUMBER(SEARCH("Not mentioned",'Model output'!H185)), ISNUMBER(SEARCH("Not applicable",'Model output'!H185)), ISNUMBER(SEARCH("paratracheal",'Model output'!H185)),ISNUMBER(SEARCH("fibroadipose tissue",'Model output'!H185)),ISNUMBER(SEARCH("thyroid node",'Model output'!H185)),ISNUMBER(SEARCH("skeletal muscle",'Model output'!H185)),ISNUMBER(SEARCH("right",'Model output'!H185)),ISNUMBER(SEARCH("left",'Model output'!H185)),ISNUMBER(SEARCH("Not specified",'Model output'!H185)),ISNUMBER(SEARCH("N/A",'Model output'!H185))),"negative","positive"))</f>
        <v>negative</v>
      </c>
      <c r="I186">
        <f>IF(OR('Model output'!I185="",'Model output'!I185="Not answered",'Model output'!I185="Not mentioned"),"",IF(ISNUMBER('Model output'!I185),'Model output'!I185,1))</f>
        <v>24</v>
      </c>
      <c r="J186">
        <f>IF(OR('Model output'!J185="",'Model output'!J185="Not answered",'Model output'!J185="Not mentioned"),"",IF(AND(ISNUMBER('Model output'!J185),'Model output'!J185&lt;=I186),'Model output'!J185,IF(AND(ISNUMBER('Model output'!J185), 'Model output'!J185&gt;=DATE(2024,1,1)), MIN(DAY('Model output'!J185), MONTH('Model output'!J185), YEAR('Model output'!J185)), IF(ISNUMBER(SEARCH("0/",'Model output'!J185)),0,IF(ISNUMBER(SEARCH("/",'Model output'!J185)), VALUE(LEFT('Model output'!J185, SEARCH("/",'Model output'!J185)-1)),1)))))</f>
        <v>4</v>
      </c>
      <c r="K186" t="str" cm="1">
        <f t="array" ref="K186">IF(COUNT(FIND({0,1,2,3,4,5,6,7,8,9},'Model output'!K185))&gt;0,'Model output'!K185,"")</f>
        <v/>
      </c>
      <c r="L186" s="8" t="str">
        <f t="shared" si="37"/>
        <v/>
      </c>
      <c r="M186" t="str" cm="1">
        <f t="array" ref="M186">IF(L186="","",IF(ISNUMBER(SEARCH("cm",L186)),MAX(VALUE(SUBSTITUTE(_xlfn.FILTERXML("&lt;t&gt;&lt;s&gt;"&amp;SUBSTITUTE(L186,",","&lt;/s&gt;&lt;s&gt;")&amp;"&lt;/s&gt;&lt;/t&gt;","//s"),"cm",""))),MAX(VALUE(SUBSTITUTE(_xlfn.FILTERXML("&lt;t&gt;&lt;s&gt;"&amp;SUBSTITUTE(L186,",","&lt;/s&gt;&lt;s&gt;")&amp;"&lt;/s&gt;&lt;/t&gt;","//s"),"mm","")))/10))</f>
        <v/>
      </c>
      <c r="N186" t="str">
        <f>IF('Model output'!L185="","",'Model output'!L185)</f>
        <v>papillary</v>
      </c>
      <c r="O186" t="str">
        <f>IF('Model output'!M185="","",'Model output'!M185)</f>
        <v>follicular variant, classical (usual)</v>
      </c>
      <c r="P186" t="str">
        <f>IF('Model output'!N185="","",'Model output'!N185)</f>
        <v>4.1cm</v>
      </c>
      <c r="Q186" t="str">
        <f t="shared" si="29"/>
        <v>4.1cm</v>
      </c>
      <c r="R186" cm="1">
        <f t="array" ref="R186">IF(Q186="","",IF(ISNUMBER(SEARCH("cm",Q186)),MAX(VALUE(SUBSTITUTE(_xlfn.FILTERXML("&lt;t&gt;&lt;s&gt;"&amp;SUBSTITUTE(Q186,",","&lt;/s&gt;&lt;s&gt;")&amp;"&lt;/s&gt;&lt;/t&gt;","//s"),"cm",""))),MAX(VALUE(SUBSTITUTE(_xlfn.FILTERXML("&lt;t&gt;&lt;s&gt;"&amp;SUBSTITUTE(Q186,",","&lt;/s&gt;&lt;s&gt;")&amp;"&lt;/s&gt;&lt;/t&gt;","//s"),"mm","")))/10))</f>
        <v>4.0999999999999996</v>
      </c>
      <c r="S186" t="str">
        <f>IF(OR('Model output'!P185="",ISNUMBER(SEARCH("Not identified", 'Model output'!P185)),ISNUMBER(SEARCH("Absent",'Model output'!P185)),AND(ISNUMBER(SEARCH("No",'Model output'!P185)),NOT(ISNUMBER(SEARCH("diagnostic",'Model output'!P185)))),ISNUMBER(SEARCH("Negative",'Model output'!P185))),"negative","positive")</f>
        <v>negative</v>
      </c>
      <c r="T186">
        <f>IF('Model output'!O185="","",'Model output'!O185)</f>
        <v>2</v>
      </c>
      <c r="U186" t="str">
        <f>IF('Model output'!Q185&lt;&gt;"",'Model output'!Q185,IF('Classification result'!S186="positive",IF(ISNUMBER(SEARCH("single",'Model output'!P185)),1,IF(OR(ISNUMBER(SEARCH("&lt;4",'Model output'!P185)),ISNUMBER(SEARCH("&lt; 4",'Model output'!P185)),ISNUMBER(SEARCH("less than 4",'Model output'!P185))),"&lt;4",IF(OR(ISNUMBER(SEARCH("&gt;4",'Model output'!P185)),ISNUMBER(SEARCH("&gt; 4",'Model output'!P185)),ISNUMBER(SEARCH("4 or more",'Model output'!P185))),"&gt;4",""))), ""))</f>
        <v/>
      </c>
      <c r="V186" t="str">
        <f>IF(S186="negative","",IF(OR(ISNUMBER(SEARCH("Focal",'Model output'!P185)),'Classification result'!U186&lt;4,ISNUMBER(SEARCH("Focal",'Classification result'!U186)),ISNUMBER(SEARCH("&lt;4",'Classification result'!U186)),ISNUMBER(SEARCH("&lt; 4",'Classification result'!U186))),"minimal", IF(OR(ISNUMBER(SEARCH("Extensive",'Model output'!P185)),ISNUMBER(SEARCH("Extensive",'Classification result'!U186)),ISNUMBER(SEARCH("&gt;4",'Classification result'!U186)),ISNUMBER(SEARCH("&gt; 4",'Classification result'!U186)),ISNUMBER(SEARCH("4 or more",'Classification result'!U186))),"extensive","")))</f>
        <v/>
      </c>
      <c r="W186" t="str">
        <f>IF(OR('Model output'!R185="",ISNUMBER(SEARCH("Not identified", 'Model output'!R185)),ISNUMBER(SEARCH("Absent",'Model output'!R185)),ISNUMBER(SEARCH("No",'Model output'!R185)),ISNUMBER(SEARCH("Negative",'Model output'!R185)),ISNUMBER(SEARCH("None seen",'Model output'!R185)),ISNUMBER(SEARCH("Free",'Model output'!R185)),ISNUMBER(SEARCH("Cannot be assessed",'Model output'!R185))),"negative","positive")</f>
        <v>positive</v>
      </c>
      <c r="X186" s="15" t="str">
        <f>IF('Model output'!S185="","",'Model output'!S185)</f>
        <v>Cannot be assessed</v>
      </c>
      <c r="Y186" t="str">
        <f>IF(OR('Model output'!S185="",ISNUMBER(SEARCH("Absent",'Model output'!S185)),ISNUMBER(SEARCH("Not identified",'Model output'!S185)),AND(ISNUMBER(SEARCH("No",'Model output'!S185)),NOT(ISNUMBER(SEARCH("carcinoma",'Model output'!S185)))),ISNUMBER(SEARCH("confined to the thyroid",'Model output'!S185)),ISNUMBER(SEARCH("negative",'Model output'!S185))),"negative",IF(Z186="positive","gETE", "positive"))</f>
        <v>negative</v>
      </c>
      <c r="Z186" t="str">
        <f>IF(OR('Model output'!S185="",ISNUMBER(SEARCH("Absent",'Model output'!S185)),ISNUMBER(SEARCH("Not identified",'Model output'!S185)),ISNUMBER(SEARCH("No",'Model output'!S185)),ISNUMBER(SEARCH("Minimal",'Model output'!S185)),ISNUMBER(SEARCH("negative",'Model output'!S185))),"negative",IF(OR(ISNUMBER(SEARCH("extensive",X186)),ISNUMBER(SEARCH("skeletal muscle",X186)),ISNUMBER(SEARCH("larynx",X186)),ISNUMBER(SEARCH("trachea",X186)),ISNUMBER(SEARCH("esophagus",X186)),ISNUMBER(SEARCH("recurrent laryngeal nerve",X186))),"positive","negative"))</f>
        <v>negative</v>
      </c>
      <c r="AA186" t="str">
        <f>IF('Model output'!T185="","",IF('Model output'!T185="Not mentioned", "No", "Yes"))</f>
        <v/>
      </c>
      <c r="AB186" t="str">
        <f>IF(AA186&lt;&gt;"Yes","",IF(OR('Model output'!U185="",ISNUMBER(SEARCH("Not identified",'Model output'!U185))),"",'Model output'!U185))</f>
        <v/>
      </c>
      <c r="AC186" s="1" t="str">
        <f>IF(OR('Model output'!V185="", 'Model output'!V185="No", AND(ISERROR(SEARCH("Positive",'Model output'!V185)), ISNUMBER(SEARCH("Negative",'Model output'!V185))), AND(ISNUMBER(SEARCH("Uninvolved",'Model output'!V185)),NOT(ISNUMBER(SEARCH("margins involved",'Model output'!V185)))), ISNUMBER(SEARCH("not involved",'Model output'!V185)), ISNUMBER(SEARCH("None",'Model output'!V185)), ISNUMBER(SEARCH("Free",'Model output'!V185)), ISNUMBER(SEARCH("1 mm",'Model output'!V185)), ISNUMBER(SEARCH("0.1 CM",'Model output'!V185)), ISNUMBER(SEARCH("less than 0.2 mm",'Model output'!V185)), ISNUMBER(SEARCH("less than 0.5 mm",'Model output'!V185)), ISNUMBER(SEARCH("less than 1.0 mm",'Model output'!V185)), ISNUMBER(SEARCH("noted very close",'Model output'!V185)), ISNUMBER(SEARCH("abut",'Model output'!V185)), ISNUMBER(SEARCH("not mentioned",'Model output'!V185)), ISNUMBER(SEARCH("Cannot be assessed",'Model output'!V185)), ISNUMBER(SEARCH("Lymphocyte invasion - present",'Model output'!V185)), ISNUMBER(SEARCH("capsule",'Model output'!V185))), "negative", "positive")</f>
        <v>positive</v>
      </c>
      <c r="AE186" s="28" t="str" cm="1">
        <f t="array" ref="AE186">IF(OR(AC186="positive",Z186="positive",AND(OR(ISNUMBER(SEARCH("Follicular carcinoma",N186)),ISNUMBER(SEARCH("Follicular thyroid carcinoma",N186))),V186="extensive"),AND(AND(ISNUMBER(J186),J186&gt;0),AND(ISNUMBER(M186),M186&gt;3)),OR(H186="positive",AH186=1)),"high",IF(OR(ISNUMBER(SEARCH("lateral",G186,1)),ISNUMBER(SEARCH("positive",Y186,1)),ISNUMBER(SEARCH("tall",O186,1)),ISNUMBER(SEARCH("hobnail",O186,1)),ISNUMBER(SEARCH("cribriform",O186,1)),ISNUMBER(SEARCH("diffuse",O186,1)),ISNUMBER(SEARCH("columnar",O186,1)),ISNUMBER(SEARCH("solid",O186,1)),ISNUMBER(SEARCH("tall",N186,1)),ISNUMBER(SEARCH("hobnail",N186,1)),ISNUMBER(SEARCH("cribriform",N186,1)),ISNUMBER(SEARCH("diffuse",N186,1)),ISNUMBER(SEARCH("columnar",N186,1)),ISNUMBER(SEARCH("solid",N186,1)),AND(ISNUMBER(SEARCH("papillary",N186,1)),S186="positive"),AND(AND(ISNUMBER(J186),J186&gt;=5),M186=""),AND(AND(ISNUMBER(J186),J186&gt;=5),AND(ISNUMBER(M186),M186&gt;=1)),AND(ISNUMBER(SERACH("papillary",N186)),OR(Y186="positive",Z186="positive"), ISNUMBER(SEARCH("BRAF",AB186)))),"intermediate","low"))</f>
        <v>high</v>
      </c>
      <c r="AF186" s="29" t="str">
        <f t="shared" si="26"/>
        <v>3a</v>
      </c>
      <c r="AG186" s="29" t="str">
        <f t="shared" si="27"/>
        <v>1a</v>
      </c>
      <c r="AH186" s="29" t="str">
        <f t="shared" si="30"/>
        <v>0</v>
      </c>
      <c r="AI186" s="35" t="str">
        <f t="shared" si="31"/>
        <v>I</v>
      </c>
      <c r="AJ186" s="32" t="s">
        <v>711</v>
      </c>
      <c r="AK186" s="34" t="s">
        <v>937</v>
      </c>
      <c r="AL186" s="34" t="s">
        <v>617</v>
      </c>
      <c r="AM186" s="34" t="s">
        <v>936</v>
      </c>
      <c r="AN186" s="34" t="s">
        <v>66</v>
      </c>
      <c r="AO186" s="32">
        <f t="shared" si="32"/>
        <v>1</v>
      </c>
      <c r="AP186" s="34">
        <f t="shared" si="33"/>
        <v>1</v>
      </c>
      <c r="AQ186" s="34">
        <f t="shared" si="34"/>
        <v>1</v>
      </c>
      <c r="AR186" s="34">
        <f t="shared" si="35"/>
        <v>1</v>
      </c>
      <c r="AS186" s="35">
        <f t="shared" si="36"/>
        <v>1</v>
      </c>
    </row>
    <row r="187" spans="1:45">
      <c r="A187" t="str">
        <f>'Model output'!A186</f>
        <v>TCGA-EM-A3AK</v>
      </c>
      <c r="B187" s="26">
        <v>62</v>
      </c>
      <c r="C187" s="1" t="str">
        <f>IF(OR(ISNUMBER(SEARCH("0",'Model output'!D186)), ISNUMBER(SEARCH("1",'Model output'!D186)), ISNUMBER(SEARCH("1a",'Model output'!D186)), ISNUMBER(SEARCH("1b",'Model output'!D186)), ISNUMBER(SEARCH("2",'Model output'!D186)), ISNUMBER(SEARCH("3",'Model output'!D186)), ISNUMBER(SEARCH("4a",'Model output'!D186)), ISNUMBER(SEARCH("4b",'Model output'!D186))), IF(ISNUMBER(SEARCH("pT",'Model output'!D186)),IF(OR(ISNUMBER(SEARCH("a",'Model output'!D186)),ISNUMBER(SEARCH("b",'Model output'!D186))),MID(SUBSTITUTE('Model output'!D186," ",""),SEARCH("pT",'Model output'!D186)+2,2),MID(SUBSTITUTE('Model output'!D186," ",""),SEARCH("pT",'Model output'!D186)+2,1)),IF(ISNUMBER(SEARCH("T",'Model output'!D186)),IF(OR(ISNUMBER(SEARCH("a",'Model output'!D186)),ISNUMBER(SEARCH("b",'Model output'!D186))),MID(SUBSTITUTE('Model output'!D186," ",""),SEARCH("T",'Model output'!D186)+1,2),MID(SUBSTITUTE('Model output'!D186," ",""),SEARCH("T",'Model output'!D186)+1,1)),SUBSTITUTE('Model output'!D186," ",""))),"")</f>
        <v>1b</v>
      </c>
      <c r="D187" s="1" t="str">
        <f>IF(ISNUMBER(SEARCH("lymph node",'Model output'!E186)),"1", IF(AND('Model output'!E186&lt;&gt;"",ISNUMBER('Model output'!E186),'Model output'!E186&gt;0),"1",IF(OR(ISNUMBER(SEARCH("0",'Model output'!E186)), ISNUMBER(SEARCH("1",'Model output'!E186)), ISNUMBER(SEARCH("1a",'Model output'!E186)), ISNUMBER(SEARCH("1b",'Model output'!E186)), ISNUMBER(SEARCH("X",'Model output'!E186))), IF(ISNUMBER(SEARCH("pN",'Model output'!E186)),IF(OR(ISNUMBER(SEARCH("a",'Model output'!E186)),ISNUMBER(SEARCH("b",'Model output'!E186))),MID(SUBSTITUTE('Model output'!E186," ",""),SEARCH("pN",'Model output'!E186)+2,2),MID(SUBSTITUTE('Model output'!E186," ",""),SEARCH("pN",'Model output'!E186)+2,1)),IF(ISNUMBER(SEARCH("N",'Model output'!E186)),IF(OR(ISNUMBER(SEARCH("a",'Model output'!E186)),ISNUMBER(SEARCH("b",'Model output'!E186))),MID(SUBSTITUTE('Model output'!E186," ",""),SEARCH("N",'Model output'!E186)+1,2),MID(SUBSTITUTE('Model output'!E186," ",""),SEARCH("N",'Model output'!E186)+1,1)),SUBSTITUTE('Model output'!E186," ",""))),"")))</f>
        <v>0</v>
      </c>
      <c r="E187" s="1" t="str">
        <f>IF(OR(ISNUMBER(SEARCH("Not applicable",'Model output'!F186)), ISNUMBER(SEARCH("N/A",'Model output'!F186))),"0",IF(OR(ISNUMBER(SEARCH("0",'Model output'!F186)), ISNUMBER(SEARCH("1",'Model output'!F186)), ISNUMBER(SEARCH("X",'Model output'!F186))), IF(ISNUMBER(SEARCH("pM",'Model output'!F186)),MID(SUBSTITUTE('Model output'!F186," ",""),SEARCH("pM",'Model output'!F186)+2,1),IF(ISNUMBER(SEARCH("M",'Model output'!F186)),MID(SUBSTITUTE('Model output'!F186," ",""),SEARCH("M",'Model output'!F186)+1,1),SUBSTITUTE('Model output'!F186," ",""))),""))</f>
        <v>0</v>
      </c>
      <c r="F187" t="str">
        <f t="shared" si="28"/>
        <v>negative</v>
      </c>
      <c r="G187" t="str">
        <f>IF(OR('Model output'!G186="",AND(ISNUMBER('Model output'!J186),'Model output'!J186&lt;1)),"",IF(OR(ISNUMBER(SEARCH("lateral",'Model output'!G186)),ISNUMBER(SEARCH("cervical",'Model output'!G186)),ISNUMBER(SEARCH("jugular",'Model output'!G186)),ISNUMBER(SEARCH("left neck",'Model output'!G186)),ISNUMBER(SEARCH("left anterior neck",'Model output'!G186)),ISNUMBER(SEARCH("left posterior neck",'Model output'!G186)),ISNUMBER(SEARCH("right neck",'Model output'!G186)),ISNUMBER(SEARCH("right anterior neck",'Model output'!G186)),ISNUMBER(SEARCH("right posterior neck",'Model output'!G186)),AND(ISNUMBER(SEARCH("level",'Model output'!G186)),OR(,ISNUMBER(SEARCH("II",'Model output'!G186)),ISNUMBER(SEARCH("two",'Model output'!G186)),AND(ISNUMBER(SEARCH("2",'Model output'!G186)),NOT(ISNUMBER(SEARCH("1 of 2",'Model output'!G186)))),ISNUMBER(SEARCH("III",'Model output'!G186)),AND(ISNUMBER(SEARCH("three",'Model output'!G186)),NOT(ISNUMBER(SEARCH("#3 (three)",'Model output'!G186)))),AND(ISNUMBER(SEARCH("3",'Model output'!G186)),NOT(ISNUMBER(SEARCH("#3 (three)",'Model output'!G186)))),ISNUMBER(SEARCH("IV",'Model output'!G186)),ISNUMBER(SEARCH("four",'Model output'!G186)),ISNUMBER(SEARCH("4",'Model output'!G186)),ISNUMBER(SEARCH("V ",'Model output'!G186)),ISNUMBER(SEARCH("five",'Model output'!G186)),ISNUMBER(SEARCH("5",'Model output'!G186))))), "lateral", "central"))</f>
        <v/>
      </c>
      <c r="H187" t="str">
        <f>IF('Model output'!H186="","negative",IF(OR(ISNUMBER(SEARCH("lymph node",'Model output'!H186)),ISNUMBER(SEARCH("gland",'Model output'!H186)),ISNUMBER(SEARCH("lobe",'Model output'!H186)),ISNUMBER(SEARCH("isthmus",'Model output'!H186)),ISNUMBER(SEARCH("mediastinum",'Model output'!H186)),ISNUMBER(SEARCH("Not mentioned",'Model output'!H186)), ISNUMBER(SEARCH("Not applicable",'Model output'!H186)), ISNUMBER(SEARCH("paratracheal",'Model output'!H186)),ISNUMBER(SEARCH("fibroadipose tissue",'Model output'!H186)),ISNUMBER(SEARCH("thyroid node",'Model output'!H186)),ISNUMBER(SEARCH("skeletal muscle",'Model output'!H186)),ISNUMBER(SEARCH("right",'Model output'!H186)),ISNUMBER(SEARCH("left",'Model output'!H186)),ISNUMBER(SEARCH("Not specified",'Model output'!H186)),ISNUMBER(SEARCH("N/A",'Model output'!H186))),"negative","positive"))</f>
        <v>negative</v>
      </c>
      <c r="I187">
        <f>IF(OR('Model output'!I186="",'Model output'!I186="Not answered",'Model output'!I186="Not mentioned"),"",IF(ISNUMBER('Model output'!I186),'Model output'!I186,1))</f>
        <v>2</v>
      </c>
      <c r="J187">
        <f>IF(OR('Model output'!J186="",'Model output'!J186="Not answered",'Model output'!J186="Not mentioned"),"",IF(AND(ISNUMBER('Model output'!J186),'Model output'!J186&lt;=I187),'Model output'!J186,IF(AND(ISNUMBER('Model output'!J186), 'Model output'!J186&gt;=DATE(2024,1,1)), MIN(DAY('Model output'!J186), MONTH('Model output'!J186), YEAR('Model output'!J186)), IF(ISNUMBER(SEARCH("0/",'Model output'!J186)),0,IF(ISNUMBER(SEARCH("/",'Model output'!J186)), VALUE(LEFT('Model output'!J186, SEARCH("/",'Model output'!J186)-1)),1)))))</f>
        <v>0</v>
      </c>
      <c r="K187" t="str" cm="1">
        <f t="array" ref="K187">IF(COUNT(FIND({0,1,2,3,4,5,6,7,8,9},'Model output'!K186))&gt;0,'Model output'!K186,"")</f>
        <v/>
      </c>
      <c r="L187" s="8" t="str">
        <f t="shared" si="37"/>
        <v/>
      </c>
      <c r="M187" t="str" cm="1">
        <f t="array" ref="M187">IF(L187="","",IF(ISNUMBER(SEARCH("cm",L187)),MAX(VALUE(SUBSTITUTE(_xlfn.FILTERXML("&lt;t&gt;&lt;s&gt;"&amp;SUBSTITUTE(L187,",","&lt;/s&gt;&lt;s&gt;")&amp;"&lt;/s&gt;&lt;/t&gt;","//s"),"cm",""))),MAX(VALUE(SUBSTITUTE(_xlfn.FILTERXML("&lt;t&gt;&lt;s&gt;"&amp;SUBSTITUTE(L187,",","&lt;/s&gt;&lt;s&gt;")&amp;"&lt;/s&gt;&lt;/t&gt;","//s"),"mm","")))/10))</f>
        <v/>
      </c>
      <c r="N187" t="str">
        <f>IF('Model output'!L186="","",'Model output'!L186)</f>
        <v>Papillary carcinoma</v>
      </c>
      <c r="O187" t="str">
        <f>IF('Model output'!M186="","",'Model output'!M186)</f>
        <v>classical (usual)</v>
      </c>
      <c r="P187" t="str">
        <f>IF('Model output'!N186="","",'Model output'!N186)</f>
        <v>2.0cm</v>
      </c>
      <c r="Q187" t="str">
        <f t="shared" si="29"/>
        <v>2.0cm</v>
      </c>
      <c r="R187" cm="1">
        <f t="array" ref="R187">IF(Q187="","",IF(ISNUMBER(SEARCH("cm",Q187)),MAX(VALUE(SUBSTITUTE(_xlfn.FILTERXML("&lt;t&gt;&lt;s&gt;"&amp;SUBSTITUTE(Q187,",","&lt;/s&gt;&lt;s&gt;")&amp;"&lt;/s&gt;&lt;/t&gt;","//s"),"cm",""))),MAX(VALUE(SUBSTITUTE(_xlfn.FILTERXML("&lt;t&gt;&lt;s&gt;"&amp;SUBSTITUTE(Q187,",","&lt;/s&gt;&lt;s&gt;")&amp;"&lt;/s&gt;&lt;/t&gt;","//s"),"mm","")))/10))</f>
        <v>2</v>
      </c>
      <c r="S187" t="str">
        <f>IF(OR('Model output'!P186="",ISNUMBER(SEARCH("Not identified", 'Model output'!P186)),ISNUMBER(SEARCH("Absent",'Model output'!P186)),AND(ISNUMBER(SEARCH("No",'Model output'!P186)),NOT(ISNUMBER(SEARCH("diagnostic",'Model output'!P186)))),ISNUMBER(SEARCH("Negative",'Model output'!P186))),"negative","positive")</f>
        <v>negative</v>
      </c>
      <c r="T187">
        <f>IF('Model output'!O186="","",'Model output'!O186)</f>
        <v>2</v>
      </c>
      <c r="U187" t="str">
        <f>IF('Model output'!Q186&lt;&gt;"",'Model output'!Q186,IF('Classification result'!S187="positive",IF(ISNUMBER(SEARCH("single",'Model output'!P186)),1,IF(OR(ISNUMBER(SEARCH("&lt;4",'Model output'!P186)),ISNUMBER(SEARCH("&lt; 4",'Model output'!P186)),ISNUMBER(SEARCH("less than 4",'Model output'!P186))),"&lt;4",IF(OR(ISNUMBER(SEARCH("&gt;4",'Model output'!P186)),ISNUMBER(SEARCH("&gt; 4",'Model output'!P186)),ISNUMBER(SEARCH("4 or more",'Model output'!P186))),"&gt;4",""))), ""))</f>
        <v/>
      </c>
      <c r="V187" t="str">
        <f>IF(S187="negative","",IF(OR(ISNUMBER(SEARCH("Focal",'Model output'!P186)),'Classification result'!U187&lt;4,ISNUMBER(SEARCH("Focal",'Classification result'!U187)),ISNUMBER(SEARCH("&lt;4",'Classification result'!U187)),ISNUMBER(SEARCH("&lt; 4",'Classification result'!U187))),"minimal", IF(OR(ISNUMBER(SEARCH("Extensive",'Model output'!P186)),ISNUMBER(SEARCH("Extensive",'Classification result'!U187)),ISNUMBER(SEARCH("&gt;4",'Classification result'!U187)),ISNUMBER(SEARCH("&gt; 4",'Classification result'!U187)),ISNUMBER(SEARCH("4 or more",'Classification result'!U187))),"extensive","")))</f>
        <v/>
      </c>
      <c r="W187" t="str">
        <f>IF(OR('Model output'!R186="",ISNUMBER(SEARCH("Not identified", 'Model output'!R186)),ISNUMBER(SEARCH("Absent",'Model output'!R186)),ISNUMBER(SEARCH("No",'Model output'!R186)),ISNUMBER(SEARCH("Negative",'Model output'!R186)),ISNUMBER(SEARCH("None seen",'Model output'!R186)),ISNUMBER(SEARCH("Free",'Model output'!R186)),ISNUMBER(SEARCH("Cannot be assessed",'Model output'!R186))),"negative","positive")</f>
        <v>positive</v>
      </c>
      <c r="X187" s="15" t="str">
        <f>IF('Model output'!S186="","",'Model output'!S186)</f>
        <v>Not identified</v>
      </c>
      <c r="Y187" t="str">
        <f>IF(OR('Model output'!S186="",ISNUMBER(SEARCH("Absent",'Model output'!S186)),ISNUMBER(SEARCH("Not identified",'Model output'!S186)),AND(ISNUMBER(SEARCH("No",'Model output'!S186)),NOT(ISNUMBER(SEARCH("carcinoma",'Model output'!S186)))),ISNUMBER(SEARCH("confined to the thyroid",'Model output'!S186)),ISNUMBER(SEARCH("negative",'Model output'!S186))),"negative",IF(Z187="positive","gETE", "positive"))</f>
        <v>negative</v>
      </c>
      <c r="Z187" t="str">
        <f>IF(OR('Model output'!S186="",ISNUMBER(SEARCH("Absent",'Model output'!S186)),ISNUMBER(SEARCH("Not identified",'Model output'!S186)),ISNUMBER(SEARCH("No",'Model output'!S186)),ISNUMBER(SEARCH("Minimal",'Model output'!S186)),ISNUMBER(SEARCH("negative",'Model output'!S186))),"negative",IF(OR(ISNUMBER(SEARCH("extensive",X187)),ISNUMBER(SEARCH("skeletal muscle",X187)),ISNUMBER(SEARCH("larynx",X187)),ISNUMBER(SEARCH("trachea",X187)),ISNUMBER(SEARCH("esophagus",X187)),ISNUMBER(SEARCH("recurrent laryngeal nerve",X187))),"positive","negative"))</f>
        <v>negative</v>
      </c>
      <c r="AA187" t="str">
        <f>IF('Model output'!T186="","",IF('Model output'!T186="Not mentioned", "No", "Yes"))</f>
        <v/>
      </c>
      <c r="AB187" t="str">
        <f>IF(AA187&lt;&gt;"Yes","",IF(OR('Model output'!U186="",ISNUMBER(SEARCH("Not identified",'Model output'!U186))),"",'Model output'!U186))</f>
        <v/>
      </c>
      <c r="AC187" s="1" t="str">
        <f>IF(OR('Model output'!V186="", 'Model output'!V186="No", AND(ISERROR(SEARCH("Positive",'Model output'!V186)), ISNUMBER(SEARCH("Negative",'Model output'!V186))), AND(ISNUMBER(SEARCH("Uninvolved",'Model output'!V186)),NOT(ISNUMBER(SEARCH("margins involved",'Model output'!V186)))), ISNUMBER(SEARCH("not involved",'Model output'!V186)), ISNUMBER(SEARCH("None",'Model output'!V186)), ISNUMBER(SEARCH("Free",'Model output'!V186)), ISNUMBER(SEARCH("1 mm",'Model output'!V186)), ISNUMBER(SEARCH("0.1 CM",'Model output'!V186)), ISNUMBER(SEARCH("less than 0.2 mm",'Model output'!V186)), ISNUMBER(SEARCH("less than 0.5 mm",'Model output'!V186)), ISNUMBER(SEARCH("less than 1.0 mm",'Model output'!V186)), ISNUMBER(SEARCH("noted very close",'Model output'!V186)), ISNUMBER(SEARCH("abut",'Model output'!V186)), ISNUMBER(SEARCH("not mentioned",'Model output'!V186)), ISNUMBER(SEARCH("Cannot be assessed",'Model output'!V186)), ISNUMBER(SEARCH("Lymphocyte invasion - present",'Model output'!V186)), ISNUMBER(SEARCH("capsule",'Model output'!V186))), "negative", "positive")</f>
        <v>negative</v>
      </c>
      <c r="AE187" s="28" t="str" cm="1">
        <f t="array" aca="1" ref="AE187" ca="1">IF(OR(AC187="positive",Z187="positive",AND(OR(ISNUMBER(SEARCH("Follicular carcinoma",N187)),ISNUMBER(SEARCH("Follicular thyroid carcinoma",N187))),V187="extensive"),AND(AND(ISNUMBER(J187),J187&gt;0),AND(ISNUMBER(M187),M187&gt;3)),OR(H187="positive",AH187=1)),"high",IF(OR(ISNUMBER(SEARCH("lateral",G187,1)),ISNUMBER(SEARCH("positive",Y187,1)),ISNUMBER(SEARCH("tall",O187,1)),ISNUMBER(SEARCH("hobnail",O187,1)),ISNUMBER(SEARCH("cribriform",O187,1)),ISNUMBER(SEARCH("diffuse",O187,1)),ISNUMBER(SEARCH("columnar",O187,1)),ISNUMBER(SEARCH("solid",O187,1)),ISNUMBER(SEARCH("tall",N187,1)),ISNUMBER(SEARCH("hobnail",N187,1)),ISNUMBER(SEARCH("cribriform",N187,1)),ISNUMBER(SEARCH("diffuse",N187,1)),ISNUMBER(SEARCH("columnar",N187,1)),ISNUMBER(SEARCH("solid",N187,1)),AND(ISNUMBER(SEARCH("papillary",N187,1)),S187="positive"),AND(AND(ISNUMBER(J187),J187&gt;=5),M187=""),AND(AND(ISNUMBER(J187),J187&gt;=5),AND(ISNUMBER(M187),M187&gt;=1)),AND(ISNUMBER(SERACH("papillary",N187)),OR(Y187="positive",Z187="positive"), ISNUMBER(SEARCH("BRAF",AB187)))),"intermediate","low"))</f>
        <v>low</v>
      </c>
      <c r="AF187" s="29" t="str">
        <f t="shared" si="26"/>
        <v>1b</v>
      </c>
      <c r="AG187" s="29" t="str">
        <f t="shared" si="27"/>
        <v>0</v>
      </c>
      <c r="AH187" s="29" t="str">
        <f t="shared" si="30"/>
        <v>0</v>
      </c>
      <c r="AI187" s="35" t="str">
        <f t="shared" si="31"/>
        <v>I</v>
      </c>
      <c r="AJ187" s="32" t="s">
        <v>714</v>
      </c>
      <c r="AK187" s="34" t="s">
        <v>932</v>
      </c>
      <c r="AL187" s="34" t="s">
        <v>933</v>
      </c>
      <c r="AM187" s="34" t="s">
        <v>936</v>
      </c>
      <c r="AN187" s="34" t="s">
        <v>66</v>
      </c>
      <c r="AO187" s="32">
        <f t="shared" ca="1" si="32"/>
        <v>0</v>
      </c>
      <c r="AP187" s="34">
        <f t="shared" si="33"/>
        <v>1</v>
      </c>
      <c r="AQ187" s="34">
        <f t="shared" si="34"/>
        <v>1</v>
      </c>
      <c r="AR187" s="34">
        <f t="shared" si="35"/>
        <v>1</v>
      </c>
      <c r="AS187" s="35">
        <f t="shared" si="36"/>
        <v>1</v>
      </c>
    </row>
    <row r="188" spans="1:45">
      <c r="A188" t="str">
        <f>'Model output'!A187</f>
        <v>TCGA-EM-A3AL</v>
      </c>
      <c r="B188" s="26">
        <v>45</v>
      </c>
      <c r="C188" s="1" t="str">
        <f>IF(OR(ISNUMBER(SEARCH("0",'Model output'!D187)), ISNUMBER(SEARCH("1",'Model output'!D187)), ISNUMBER(SEARCH("1a",'Model output'!D187)), ISNUMBER(SEARCH("1b",'Model output'!D187)), ISNUMBER(SEARCH("2",'Model output'!D187)), ISNUMBER(SEARCH("3",'Model output'!D187)), ISNUMBER(SEARCH("4a",'Model output'!D187)), ISNUMBER(SEARCH("4b",'Model output'!D187))), IF(ISNUMBER(SEARCH("pT",'Model output'!D187)),IF(OR(ISNUMBER(SEARCH("a",'Model output'!D187)),ISNUMBER(SEARCH("b",'Model output'!D187))),MID(SUBSTITUTE('Model output'!D187," ",""),SEARCH("pT",'Model output'!D187)+2,2),MID(SUBSTITUTE('Model output'!D187," ",""),SEARCH("pT",'Model output'!D187)+2,1)),IF(ISNUMBER(SEARCH("T",'Model output'!D187)),IF(OR(ISNUMBER(SEARCH("a",'Model output'!D187)),ISNUMBER(SEARCH("b",'Model output'!D187))),MID(SUBSTITUTE('Model output'!D187," ",""),SEARCH("T",'Model output'!D187)+1,2),MID(SUBSTITUTE('Model output'!D187," ",""),SEARCH("T",'Model output'!D187)+1,1)),SUBSTITUTE('Model output'!D187," ",""))),"")</f>
        <v>1b</v>
      </c>
      <c r="D188" s="1" t="str">
        <f>IF(ISNUMBER(SEARCH("lymph node",'Model output'!E187)),"1", IF(AND('Model output'!E187&lt;&gt;"",ISNUMBER('Model output'!E187),'Model output'!E187&gt;0),"1",IF(OR(ISNUMBER(SEARCH("0",'Model output'!E187)), ISNUMBER(SEARCH("1",'Model output'!E187)), ISNUMBER(SEARCH("1a",'Model output'!E187)), ISNUMBER(SEARCH("1b",'Model output'!E187)), ISNUMBER(SEARCH("X",'Model output'!E187))), IF(ISNUMBER(SEARCH("pN",'Model output'!E187)),IF(OR(ISNUMBER(SEARCH("a",'Model output'!E187)),ISNUMBER(SEARCH("b",'Model output'!E187))),MID(SUBSTITUTE('Model output'!E187," ",""),SEARCH("pN",'Model output'!E187)+2,2),MID(SUBSTITUTE('Model output'!E187," ",""),SEARCH("pN",'Model output'!E187)+2,1)),IF(ISNUMBER(SEARCH("N",'Model output'!E187)),IF(OR(ISNUMBER(SEARCH("a",'Model output'!E187)),ISNUMBER(SEARCH("b",'Model output'!E187))),MID(SUBSTITUTE('Model output'!E187," ",""),SEARCH("N",'Model output'!E187)+1,2),MID(SUBSTITUTE('Model output'!E187," ",""),SEARCH("N",'Model output'!E187)+1,1)),SUBSTITUTE('Model output'!E187," ",""))),"")))</f>
        <v>0</v>
      </c>
      <c r="E188" s="1" t="str">
        <f>IF(OR(ISNUMBER(SEARCH("Not applicable",'Model output'!F187)), ISNUMBER(SEARCH("N/A",'Model output'!F187))),"0",IF(OR(ISNUMBER(SEARCH("0",'Model output'!F187)), ISNUMBER(SEARCH("1",'Model output'!F187)), ISNUMBER(SEARCH("X",'Model output'!F187))), IF(ISNUMBER(SEARCH("pM",'Model output'!F187)),MID(SUBSTITUTE('Model output'!F187," ",""),SEARCH("pM",'Model output'!F187)+2,1),IF(ISNUMBER(SEARCH("M",'Model output'!F187)),MID(SUBSTITUTE('Model output'!F187," ",""),SEARCH("M",'Model output'!F187)+1,1),SUBSTITUTE('Model output'!F187," ",""))),""))</f>
        <v>0</v>
      </c>
      <c r="F188" t="str">
        <f t="shared" si="28"/>
        <v>negative</v>
      </c>
      <c r="G188" t="str">
        <f>IF(OR('Model output'!G187="",AND(ISNUMBER('Model output'!J187),'Model output'!J187&lt;1)),"",IF(OR(ISNUMBER(SEARCH("lateral",'Model output'!G187)),ISNUMBER(SEARCH("cervical",'Model output'!G187)),ISNUMBER(SEARCH("jugular",'Model output'!G187)),ISNUMBER(SEARCH("left neck",'Model output'!G187)),ISNUMBER(SEARCH("left anterior neck",'Model output'!G187)),ISNUMBER(SEARCH("left posterior neck",'Model output'!G187)),ISNUMBER(SEARCH("right neck",'Model output'!G187)),ISNUMBER(SEARCH("right anterior neck",'Model output'!G187)),ISNUMBER(SEARCH("right posterior neck",'Model output'!G187)),AND(ISNUMBER(SEARCH("level",'Model output'!G187)),OR(,ISNUMBER(SEARCH("II",'Model output'!G187)),ISNUMBER(SEARCH("two",'Model output'!G187)),AND(ISNUMBER(SEARCH("2",'Model output'!G187)),NOT(ISNUMBER(SEARCH("1 of 2",'Model output'!G187)))),ISNUMBER(SEARCH("III",'Model output'!G187)),AND(ISNUMBER(SEARCH("three",'Model output'!G187)),NOT(ISNUMBER(SEARCH("#3 (three)",'Model output'!G187)))),AND(ISNUMBER(SEARCH("3",'Model output'!G187)),NOT(ISNUMBER(SEARCH("#3 (three)",'Model output'!G187)))),ISNUMBER(SEARCH("IV",'Model output'!G187)),ISNUMBER(SEARCH("four",'Model output'!G187)),ISNUMBER(SEARCH("4",'Model output'!G187)),ISNUMBER(SEARCH("V ",'Model output'!G187)),ISNUMBER(SEARCH("five",'Model output'!G187)),ISNUMBER(SEARCH("5",'Model output'!G187))))), "lateral", "central"))</f>
        <v/>
      </c>
      <c r="H188" t="str">
        <f>IF('Model output'!H187="","negative",IF(OR(ISNUMBER(SEARCH("lymph node",'Model output'!H187)),ISNUMBER(SEARCH("gland",'Model output'!H187)),ISNUMBER(SEARCH("lobe",'Model output'!H187)),ISNUMBER(SEARCH("isthmus",'Model output'!H187)),ISNUMBER(SEARCH("mediastinum",'Model output'!H187)),ISNUMBER(SEARCH("Not mentioned",'Model output'!H187)), ISNUMBER(SEARCH("Not applicable",'Model output'!H187)), ISNUMBER(SEARCH("paratracheal",'Model output'!H187)),ISNUMBER(SEARCH("fibroadipose tissue",'Model output'!H187)),ISNUMBER(SEARCH("thyroid node",'Model output'!H187)),ISNUMBER(SEARCH("skeletal muscle",'Model output'!H187)),ISNUMBER(SEARCH("right",'Model output'!H187)),ISNUMBER(SEARCH("left",'Model output'!H187)),ISNUMBER(SEARCH("Not specified",'Model output'!H187)),ISNUMBER(SEARCH("N/A",'Model output'!H187))),"negative","positive"))</f>
        <v>negative</v>
      </c>
      <c r="I188">
        <f>IF(OR('Model output'!I187="",'Model output'!I187="Not answered",'Model output'!I187="Not mentioned"),"",IF(ISNUMBER('Model output'!I187),'Model output'!I187,1))</f>
        <v>14</v>
      </c>
      <c r="J188">
        <f>IF(OR('Model output'!J187="",'Model output'!J187="Not answered",'Model output'!J187="Not mentioned"),"",IF(AND(ISNUMBER('Model output'!J187),'Model output'!J187&lt;=I188),'Model output'!J187,IF(AND(ISNUMBER('Model output'!J187), 'Model output'!J187&gt;=DATE(2024,1,1)), MIN(DAY('Model output'!J187), MONTH('Model output'!J187), YEAR('Model output'!J187)), IF(ISNUMBER(SEARCH("0/",'Model output'!J187)),0,IF(ISNUMBER(SEARCH("/",'Model output'!J187)), VALUE(LEFT('Model output'!J187, SEARCH("/",'Model output'!J187)-1)),1)))))</f>
        <v>0</v>
      </c>
      <c r="K188" t="str" cm="1">
        <f t="array" ref="K188">IF(COUNT(FIND({0,1,2,3,4,5,6,7,8,9},'Model output'!K187))&gt;0,'Model output'!K187,"")</f>
        <v/>
      </c>
      <c r="L188" s="8" t="str">
        <f t="shared" si="37"/>
        <v/>
      </c>
      <c r="M188" t="str" cm="1">
        <f t="array" ref="M188">IF(L188="","",IF(ISNUMBER(SEARCH("cm",L188)),MAX(VALUE(SUBSTITUTE(_xlfn.FILTERXML("&lt;t&gt;&lt;s&gt;"&amp;SUBSTITUTE(L188,",","&lt;/s&gt;&lt;s&gt;")&amp;"&lt;/s&gt;&lt;/t&gt;","//s"),"cm",""))),MAX(VALUE(SUBSTITUTE(_xlfn.FILTERXML("&lt;t&gt;&lt;s&gt;"&amp;SUBSTITUTE(L188,",","&lt;/s&gt;&lt;s&gt;")&amp;"&lt;/s&gt;&lt;/t&gt;","//s"),"mm","")))/10))</f>
        <v/>
      </c>
      <c r="N188" t="str">
        <f>IF('Model output'!L187="","",'Model output'!L187)</f>
        <v>papillary carcinoma, follicular variant</v>
      </c>
      <c r="O188" t="str">
        <f>IF('Model output'!M187="","",'Model output'!M187)</f>
        <v>Not mentioned</v>
      </c>
      <c r="P188" t="str">
        <f>IF('Model output'!N187="","",'Model output'!N187)</f>
        <v>1.9cm</v>
      </c>
      <c r="Q188" t="str">
        <f t="shared" si="29"/>
        <v>1.9cm</v>
      </c>
      <c r="R188" cm="1">
        <f t="array" ref="R188">IF(Q188="","",IF(ISNUMBER(SEARCH("cm",Q188)),MAX(VALUE(SUBSTITUTE(_xlfn.FILTERXML("&lt;t&gt;&lt;s&gt;"&amp;SUBSTITUTE(Q188,",","&lt;/s&gt;&lt;s&gt;")&amp;"&lt;/s&gt;&lt;/t&gt;","//s"),"cm",""))),MAX(VALUE(SUBSTITUTE(_xlfn.FILTERXML("&lt;t&gt;&lt;s&gt;"&amp;SUBSTITUTE(Q188,",","&lt;/s&gt;&lt;s&gt;")&amp;"&lt;/s&gt;&lt;/t&gt;","//s"),"mm","")))/10))</f>
        <v>1.9</v>
      </c>
      <c r="S188" t="str">
        <f>IF(OR('Model output'!P187="",ISNUMBER(SEARCH("Not identified", 'Model output'!P187)),ISNUMBER(SEARCH("Absent",'Model output'!P187)),AND(ISNUMBER(SEARCH("No",'Model output'!P187)),NOT(ISNUMBER(SEARCH("diagnostic",'Model output'!P187)))),ISNUMBER(SEARCH("Negative",'Model output'!P187))),"negative","positive")</f>
        <v>negative</v>
      </c>
      <c r="T188">
        <f>IF('Model output'!O187="","",'Model output'!O187)</f>
        <v>2</v>
      </c>
      <c r="U188" t="str">
        <f>IF('Model output'!Q187&lt;&gt;"",'Model output'!Q187,IF('Classification result'!S188="positive",IF(ISNUMBER(SEARCH("single",'Model output'!P187)),1,IF(OR(ISNUMBER(SEARCH("&lt;4",'Model output'!P187)),ISNUMBER(SEARCH("&lt; 4",'Model output'!P187)),ISNUMBER(SEARCH("less than 4",'Model output'!P187))),"&lt;4",IF(OR(ISNUMBER(SEARCH("&gt;4",'Model output'!P187)),ISNUMBER(SEARCH("&gt; 4",'Model output'!P187)),ISNUMBER(SEARCH("4 or more",'Model output'!P187))),"&gt;4",""))), ""))</f>
        <v/>
      </c>
      <c r="V188" t="str">
        <f>IF(S188="negative","",IF(OR(ISNUMBER(SEARCH("Focal",'Model output'!P187)),'Classification result'!U188&lt;4,ISNUMBER(SEARCH("Focal",'Classification result'!U188)),ISNUMBER(SEARCH("&lt;4",'Classification result'!U188)),ISNUMBER(SEARCH("&lt; 4",'Classification result'!U188))),"minimal", IF(OR(ISNUMBER(SEARCH("Extensive",'Model output'!P187)),ISNUMBER(SEARCH("Extensive",'Classification result'!U188)),ISNUMBER(SEARCH("&gt;4",'Classification result'!U188)),ISNUMBER(SEARCH("&gt; 4",'Classification result'!U188)),ISNUMBER(SEARCH("4 or more",'Classification result'!U188))),"extensive","")))</f>
        <v/>
      </c>
      <c r="W188" t="str">
        <f>IF(OR('Model output'!R187="",ISNUMBER(SEARCH("Not identified", 'Model output'!R187)),ISNUMBER(SEARCH("Absent",'Model output'!R187)),ISNUMBER(SEARCH("No",'Model output'!R187)),ISNUMBER(SEARCH("Negative",'Model output'!R187)),ISNUMBER(SEARCH("None seen",'Model output'!R187)),ISNUMBER(SEARCH("Free",'Model output'!R187)),ISNUMBER(SEARCH("Cannot be assessed",'Model output'!R187))),"negative","positive")</f>
        <v>positive</v>
      </c>
      <c r="X188" s="15" t="str">
        <f>IF('Model output'!S187="","",'Model output'!S187)</f>
        <v>Not identified</v>
      </c>
      <c r="Y188" t="str">
        <f>IF(OR('Model output'!S187="",ISNUMBER(SEARCH("Absent",'Model output'!S187)),ISNUMBER(SEARCH("Not identified",'Model output'!S187)),AND(ISNUMBER(SEARCH("No",'Model output'!S187)),NOT(ISNUMBER(SEARCH("carcinoma",'Model output'!S187)))),ISNUMBER(SEARCH("confined to the thyroid",'Model output'!S187)),ISNUMBER(SEARCH("negative",'Model output'!S187))),"negative",IF(Z188="positive","gETE", "positive"))</f>
        <v>negative</v>
      </c>
      <c r="Z188" t="str">
        <f>IF(OR('Model output'!S187="",ISNUMBER(SEARCH("Absent",'Model output'!S187)),ISNUMBER(SEARCH("Not identified",'Model output'!S187)),ISNUMBER(SEARCH("No",'Model output'!S187)),ISNUMBER(SEARCH("Minimal",'Model output'!S187)),ISNUMBER(SEARCH("negative",'Model output'!S187))),"negative",IF(OR(ISNUMBER(SEARCH("extensive",X188)),ISNUMBER(SEARCH("skeletal muscle",X188)),ISNUMBER(SEARCH("larynx",X188)),ISNUMBER(SEARCH("trachea",X188)),ISNUMBER(SEARCH("esophagus",X188)),ISNUMBER(SEARCH("recurrent laryngeal nerve",X188))),"positive","negative"))</f>
        <v>negative</v>
      </c>
      <c r="AA188" t="str">
        <f>IF('Model output'!T187="","",IF('Model output'!T187="Not mentioned", "No", "Yes"))</f>
        <v/>
      </c>
      <c r="AB188" t="str">
        <f>IF(AA188&lt;&gt;"Yes","",IF(OR('Model output'!U187="",ISNUMBER(SEARCH("Not identified",'Model output'!U187))),"",'Model output'!U187))</f>
        <v/>
      </c>
      <c r="AC188" s="1" t="str">
        <f>IF(OR('Model output'!V187="", 'Model output'!V187="No", AND(ISERROR(SEARCH("Positive",'Model output'!V187)), ISNUMBER(SEARCH("Negative",'Model output'!V187))), AND(ISNUMBER(SEARCH("Uninvolved",'Model output'!V187)),NOT(ISNUMBER(SEARCH("margins involved",'Model output'!V187)))), ISNUMBER(SEARCH("not involved",'Model output'!V187)), ISNUMBER(SEARCH("None",'Model output'!V187)), ISNUMBER(SEARCH("Free",'Model output'!V187)), ISNUMBER(SEARCH("1 mm",'Model output'!V187)), ISNUMBER(SEARCH("0.1 CM",'Model output'!V187)), ISNUMBER(SEARCH("less than 0.2 mm",'Model output'!V187)), ISNUMBER(SEARCH("less than 0.5 mm",'Model output'!V187)), ISNUMBER(SEARCH("less than 1.0 mm",'Model output'!V187)), ISNUMBER(SEARCH("noted very close",'Model output'!V187)), ISNUMBER(SEARCH("abut",'Model output'!V187)), ISNUMBER(SEARCH("not mentioned",'Model output'!V187)), ISNUMBER(SEARCH("Cannot be assessed",'Model output'!V187)), ISNUMBER(SEARCH("Lymphocyte invasion - present",'Model output'!V187)), ISNUMBER(SEARCH("capsule",'Model output'!V187))), "negative", "positive")</f>
        <v>negative</v>
      </c>
      <c r="AE188" s="28" t="str" cm="1">
        <f t="array" aca="1" ref="AE188" ca="1">IF(OR(AC188="positive",Z188="positive",AND(OR(ISNUMBER(SEARCH("Follicular carcinoma",N188)),ISNUMBER(SEARCH("Follicular thyroid carcinoma",N188))),V188="extensive"),AND(AND(ISNUMBER(J188),J188&gt;0),AND(ISNUMBER(M188),M188&gt;3)),OR(H188="positive",AH188=1)),"high",IF(OR(ISNUMBER(SEARCH("lateral",G188,1)),ISNUMBER(SEARCH("positive",Y188,1)),ISNUMBER(SEARCH("tall",O188,1)),ISNUMBER(SEARCH("hobnail",O188,1)),ISNUMBER(SEARCH("cribriform",O188,1)),ISNUMBER(SEARCH("diffuse",O188,1)),ISNUMBER(SEARCH("columnar",O188,1)),ISNUMBER(SEARCH("solid",O188,1)),ISNUMBER(SEARCH("tall",N188,1)),ISNUMBER(SEARCH("hobnail",N188,1)),ISNUMBER(SEARCH("cribriform",N188,1)),ISNUMBER(SEARCH("diffuse",N188,1)),ISNUMBER(SEARCH("columnar",N188,1)),ISNUMBER(SEARCH("solid",N188,1)),AND(ISNUMBER(SEARCH("papillary",N188,1)),S188="positive"),AND(AND(ISNUMBER(J188),J188&gt;=5),M188=""),AND(AND(ISNUMBER(J188),J188&gt;=5),AND(ISNUMBER(M188),M188&gt;=1)),AND(ISNUMBER(SERACH("papillary",N188)),OR(Y188="positive",Z188="positive"), ISNUMBER(SEARCH("BRAF",AB188)))),"intermediate","low"))</f>
        <v>low</v>
      </c>
      <c r="AF188" s="29" t="str">
        <f t="shared" si="26"/>
        <v>1b</v>
      </c>
      <c r="AG188" s="29" t="str">
        <f t="shared" si="27"/>
        <v>0</v>
      </c>
      <c r="AH188" s="29" t="str">
        <f t="shared" si="30"/>
        <v>0</v>
      </c>
      <c r="AI188" s="35" t="str">
        <f t="shared" si="31"/>
        <v>I</v>
      </c>
      <c r="AJ188" s="32" t="s">
        <v>713</v>
      </c>
      <c r="AK188" s="34" t="s">
        <v>932</v>
      </c>
      <c r="AL188" s="34" t="s">
        <v>933</v>
      </c>
      <c r="AM188" s="34" t="s">
        <v>936</v>
      </c>
      <c r="AN188" s="34" t="s">
        <v>66</v>
      </c>
      <c r="AO188" s="32">
        <f t="shared" ca="1" si="32"/>
        <v>1</v>
      </c>
      <c r="AP188" s="34">
        <f t="shared" si="33"/>
        <v>1</v>
      </c>
      <c r="AQ188" s="34">
        <f t="shared" si="34"/>
        <v>1</v>
      </c>
      <c r="AR188" s="34">
        <f t="shared" si="35"/>
        <v>1</v>
      </c>
      <c r="AS188" s="35">
        <f t="shared" si="36"/>
        <v>1</v>
      </c>
    </row>
    <row r="189" spans="1:45">
      <c r="A189" t="str">
        <f>'Model output'!A188</f>
        <v>TCGA-EM-A3AN</v>
      </c>
      <c r="B189" s="26">
        <v>36</v>
      </c>
      <c r="C189" s="1" t="str">
        <f>IF(OR(ISNUMBER(SEARCH("0",'Model output'!D188)), ISNUMBER(SEARCH("1",'Model output'!D188)), ISNUMBER(SEARCH("1a",'Model output'!D188)), ISNUMBER(SEARCH("1b",'Model output'!D188)), ISNUMBER(SEARCH("2",'Model output'!D188)), ISNUMBER(SEARCH("3",'Model output'!D188)), ISNUMBER(SEARCH("4a",'Model output'!D188)), ISNUMBER(SEARCH("4b",'Model output'!D188))), IF(ISNUMBER(SEARCH("pT",'Model output'!D188)),IF(OR(ISNUMBER(SEARCH("a",'Model output'!D188)),ISNUMBER(SEARCH("b",'Model output'!D188))),MID(SUBSTITUTE('Model output'!D188," ",""),SEARCH("pT",'Model output'!D188)+2,2),MID(SUBSTITUTE('Model output'!D188," ",""),SEARCH("pT",'Model output'!D188)+2,1)),IF(ISNUMBER(SEARCH("T",'Model output'!D188)),IF(OR(ISNUMBER(SEARCH("a",'Model output'!D188)),ISNUMBER(SEARCH("b",'Model output'!D188))),MID(SUBSTITUTE('Model output'!D188," ",""),SEARCH("T",'Model output'!D188)+1,2),MID(SUBSTITUTE('Model output'!D188," ",""),SEARCH("T",'Model output'!D188)+1,1)),SUBSTITUTE('Model output'!D188," ",""))),"")</f>
        <v>1b</v>
      </c>
      <c r="D189" s="1" t="str">
        <f>IF(ISNUMBER(SEARCH("lymph node",'Model output'!E188)),"1", IF(AND('Model output'!E188&lt;&gt;"",ISNUMBER('Model output'!E188),'Model output'!E188&gt;0),"1",IF(OR(ISNUMBER(SEARCH("0",'Model output'!E188)), ISNUMBER(SEARCH("1",'Model output'!E188)), ISNUMBER(SEARCH("1a",'Model output'!E188)), ISNUMBER(SEARCH("1b",'Model output'!E188)), ISNUMBER(SEARCH("X",'Model output'!E188))), IF(ISNUMBER(SEARCH("pN",'Model output'!E188)),IF(OR(ISNUMBER(SEARCH("a",'Model output'!E188)),ISNUMBER(SEARCH("b",'Model output'!E188))),MID(SUBSTITUTE('Model output'!E188," ",""),SEARCH("pN",'Model output'!E188)+2,2),MID(SUBSTITUTE('Model output'!E188," ",""),SEARCH("pN",'Model output'!E188)+2,1)),IF(ISNUMBER(SEARCH("N",'Model output'!E188)),IF(OR(ISNUMBER(SEARCH("a",'Model output'!E188)),ISNUMBER(SEARCH("b",'Model output'!E188))),MID(SUBSTITUTE('Model output'!E188," ",""),SEARCH("N",'Model output'!E188)+1,2),MID(SUBSTITUTE('Model output'!E188," ",""),SEARCH("N",'Model output'!E188)+1,1)),SUBSTITUTE('Model output'!E188," ",""))),"")))</f>
        <v>1b</v>
      </c>
      <c r="E189" s="1" t="str">
        <f>IF(OR(ISNUMBER(SEARCH("Not applicable",'Model output'!F188)), ISNUMBER(SEARCH("N/A",'Model output'!F188))),"0",IF(OR(ISNUMBER(SEARCH("0",'Model output'!F188)), ISNUMBER(SEARCH("1",'Model output'!F188)), ISNUMBER(SEARCH("X",'Model output'!F188))), IF(ISNUMBER(SEARCH("pM",'Model output'!F188)),MID(SUBSTITUTE('Model output'!F188," ",""),SEARCH("pM",'Model output'!F188)+2,1),IF(ISNUMBER(SEARCH("M",'Model output'!F188)),MID(SUBSTITUTE('Model output'!F188," ",""),SEARCH("M",'Model output'!F188)+1,1),SUBSTITUTE('Model output'!F188," ",""))),""))</f>
        <v>0</v>
      </c>
      <c r="F189" t="str">
        <f t="shared" si="28"/>
        <v>positive</v>
      </c>
      <c r="G189" t="str">
        <f>IF(OR('Model output'!G188="",AND(ISNUMBER('Model output'!J188),'Model output'!J188&lt;1)),"",IF(OR(ISNUMBER(SEARCH("lateral",'Model output'!G188)),ISNUMBER(SEARCH("cervical",'Model output'!G188)),ISNUMBER(SEARCH("jugular",'Model output'!G188)),ISNUMBER(SEARCH("left neck",'Model output'!G188)),ISNUMBER(SEARCH("left anterior neck",'Model output'!G188)),ISNUMBER(SEARCH("left posterior neck",'Model output'!G188)),ISNUMBER(SEARCH("right neck",'Model output'!G188)),ISNUMBER(SEARCH("right anterior neck",'Model output'!G188)),ISNUMBER(SEARCH("right posterior neck",'Model output'!G188)),AND(ISNUMBER(SEARCH("level",'Model output'!G188)),OR(,ISNUMBER(SEARCH("II",'Model output'!G188)),ISNUMBER(SEARCH("two",'Model output'!G188)),AND(ISNUMBER(SEARCH("2",'Model output'!G188)),NOT(ISNUMBER(SEARCH("1 of 2",'Model output'!G188)))),ISNUMBER(SEARCH("III",'Model output'!G188)),AND(ISNUMBER(SEARCH("three",'Model output'!G188)),NOT(ISNUMBER(SEARCH("#3 (three)",'Model output'!G188)))),AND(ISNUMBER(SEARCH("3",'Model output'!G188)),NOT(ISNUMBER(SEARCH("#3 (three)",'Model output'!G188)))),ISNUMBER(SEARCH("IV",'Model output'!G188)),ISNUMBER(SEARCH("four",'Model output'!G188)),ISNUMBER(SEARCH("4",'Model output'!G188)),ISNUMBER(SEARCH("V ",'Model output'!G188)),ISNUMBER(SEARCH("five",'Model output'!G188)),ISNUMBER(SEARCH("5",'Model output'!G188))))), "lateral", "central"))</f>
        <v/>
      </c>
      <c r="H189" t="str">
        <f>IF('Model output'!H188="","negative",IF(OR(ISNUMBER(SEARCH("lymph node",'Model output'!H188)),ISNUMBER(SEARCH("gland",'Model output'!H188)),ISNUMBER(SEARCH("lobe",'Model output'!H188)),ISNUMBER(SEARCH("isthmus",'Model output'!H188)),ISNUMBER(SEARCH("mediastinum",'Model output'!H188)),ISNUMBER(SEARCH("Not mentioned",'Model output'!H188)), ISNUMBER(SEARCH("Not applicable",'Model output'!H188)), ISNUMBER(SEARCH("paratracheal",'Model output'!H188)),ISNUMBER(SEARCH("fibroadipose tissue",'Model output'!H188)),ISNUMBER(SEARCH("thyroid node",'Model output'!H188)),ISNUMBER(SEARCH("skeletal muscle",'Model output'!H188)),ISNUMBER(SEARCH("right",'Model output'!H188)),ISNUMBER(SEARCH("left",'Model output'!H188)),ISNUMBER(SEARCH("Not specified",'Model output'!H188)),ISNUMBER(SEARCH("N/A",'Model output'!H188))),"negative","positive"))</f>
        <v>negative</v>
      </c>
      <c r="I189">
        <f>IF(OR('Model output'!I188="",'Model output'!I188="Not answered",'Model output'!I188="Not mentioned"),"",IF(ISNUMBER('Model output'!I188),'Model output'!I188,1))</f>
        <v>80</v>
      </c>
      <c r="J189">
        <f>IF(OR('Model output'!J188="",'Model output'!J188="Not answered",'Model output'!J188="Not mentioned"),"",IF(AND(ISNUMBER('Model output'!J188),'Model output'!J188&lt;=I189),'Model output'!J188,IF(AND(ISNUMBER('Model output'!J188), 'Model output'!J188&gt;=DATE(2024,1,1)), MIN(DAY('Model output'!J188), MONTH('Model output'!J188), YEAR('Model output'!J188)), IF(ISNUMBER(SEARCH("0/",'Model output'!J188)),0,IF(ISNUMBER(SEARCH("/",'Model output'!J188)), VALUE(LEFT('Model output'!J188, SEARCH("/",'Model output'!J188)-1)),1)))))</f>
        <v>27</v>
      </c>
      <c r="K189" t="str" cm="1">
        <f t="array" ref="K189">IF(COUNT(FIND({0,1,2,3,4,5,6,7,8,9},'Model output'!K188))&gt;0,'Model output'!K188,"")</f>
        <v/>
      </c>
      <c r="L189" s="8" t="str">
        <f t="shared" si="37"/>
        <v/>
      </c>
      <c r="M189" t="str" cm="1">
        <f t="array" ref="M189">IF(L189="","",IF(ISNUMBER(SEARCH("cm",L189)),MAX(VALUE(SUBSTITUTE(_xlfn.FILTERXML("&lt;t&gt;&lt;s&gt;"&amp;SUBSTITUTE(L189,",","&lt;/s&gt;&lt;s&gt;")&amp;"&lt;/s&gt;&lt;/t&gt;","//s"),"cm",""))),MAX(VALUE(SUBSTITUTE(_xlfn.FILTERXML("&lt;t&gt;&lt;s&gt;"&amp;SUBSTITUTE(L189,",","&lt;/s&gt;&lt;s&gt;")&amp;"&lt;/s&gt;&lt;/t&gt;","//s"),"mm","")))/10))</f>
        <v/>
      </c>
      <c r="N189" t="str">
        <f>IF('Model output'!L188="","",'Model output'!L188)</f>
        <v>Papillary carcinoma, classical (usual)</v>
      </c>
      <c r="O189" t="str">
        <f>IF('Model output'!M188="","",'Model output'!M188)</f>
        <v>Papillary carcinoma, follicular variant</v>
      </c>
      <c r="P189" t="str">
        <f>IF('Model output'!N188="","",'Model output'!N188)</f>
        <v>1.2cm</v>
      </c>
      <c r="Q189" t="str">
        <f t="shared" si="29"/>
        <v>1.2cm</v>
      </c>
      <c r="R189" cm="1">
        <f t="array" ref="R189">IF(Q189="","",IF(ISNUMBER(SEARCH("cm",Q189)),MAX(VALUE(SUBSTITUTE(_xlfn.FILTERXML("&lt;t&gt;&lt;s&gt;"&amp;SUBSTITUTE(Q189,",","&lt;/s&gt;&lt;s&gt;")&amp;"&lt;/s&gt;&lt;/t&gt;","//s"),"cm",""))),MAX(VALUE(SUBSTITUTE(_xlfn.FILTERXML("&lt;t&gt;&lt;s&gt;"&amp;SUBSTITUTE(Q189,",","&lt;/s&gt;&lt;s&gt;")&amp;"&lt;/s&gt;&lt;/t&gt;","//s"),"mm","")))/10))</f>
        <v>1.2</v>
      </c>
      <c r="S189" t="str">
        <f>IF(OR('Model output'!P188="",ISNUMBER(SEARCH("Not identified", 'Model output'!P188)),ISNUMBER(SEARCH("Absent",'Model output'!P188)),AND(ISNUMBER(SEARCH("No",'Model output'!P188)),NOT(ISNUMBER(SEARCH("diagnostic",'Model output'!P188)))),ISNUMBER(SEARCH("Negative",'Model output'!P188))),"negative","positive")</f>
        <v>positive</v>
      </c>
      <c r="T189">
        <f>IF('Model output'!O188="","",'Model output'!O188)</f>
        <v>1</v>
      </c>
      <c r="U189" t="str">
        <f>IF('Model output'!Q188&lt;&gt;"",'Model output'!Q188,IF('Classification result'!S189="positive",IF(ISNUMBER(SEARCH("single",'Model output'!P188)),1,IF(OR(ISNUMBER(SEARCH("&lt;4",'Model output'!P188)),ISNUMBER(SEARCH("&lt; 4",'Model output'!P188)),ISNUMBER(SEARCH("less than 4",'Model output'!P188))),"&lt;4",IF(OR(ISNUMBER(SEARCH("&gt;4",'Model output'!P188)),ISNUMBER(SEARCH("&gt; 4",'Model output'!P188)),ISNUMBER(SEARCH("4 or more",'Model output'!P188))),"&gt;4",""))), ""))</f>
        <v/>
      </c>
      <c r="V189" t="str">
        <f>IF(S189="negative","",IF(OR(ISNUMBER(SEARCH("Focal",'Model output'!P188)),'Classification result'!U189&lt;4,ISNUMBER(SEARCH("Focal",'Classification result'!U189)),ISNUMBER(SEARCH("&lt;4",'Classification result'!U189)),ISNUMBER(SEARCH("&lt; 4",'Classification result'!U189))),"minimal", IF(OR(ISNUMBER(SEARCH("Extensive",'Model output'!P188)),ISNUMBER(SEARCH("Extensive",'Classification result'!U189)),ISNUMBER(SEARCH("&gt;4",'Classification result'!U189)),ISNUMBER(SEARCH("&gt; 4",'Classification result'!U189)),ISNUMBER(SEARCH("4 or more",'Classification result'!U189))),"extensive","")))</f>
        <v/>
      </c>
      <c r="W189" t="str">
        <f>IF(OR('Model output'!R188="",ISNUMBER(SEARCH("Not identified", 'Model output'!R188)),ISNUMBER(SEARCH("Absent",'Model output'!R188)),ISNUMBER(SEARCH("No",'Model output'!R188)),ISNUMBER(SEARCH("Negative",'Model output'!R188)),ISNUMBER(SEARCH("None seen",'Model output'!R188)),ISNUMBER(SEARCH("Free",'Model output'!R188)),ISNUMBER(SEARCH("Cannot be assessed",'Model output'!R188))),"negative","positive")</f>
        <v>positive</v>
      </c>
      <c r="X189" s="15" t="str">
        <f>IF('Model output'!S188="","",'Model output'!S188)</f>
        <v>Cannot be assessed</v>
      </c>
      <c r="Y189" t="str">
        <f>IF(OR('Model output'!S188="",ISNUMBER(SEARCH("Absent",'Model output'!S188)),ISNUMBER(SEARCH("Not identified",'Model output'!S188)),AND(ISNUMBER(SEARCH("No",'Model output'!S188)),NOT(ISNUMBER(SEARCH("carcinoma",'Model output'!S188)))),ISNUMBER(SEARCH("confined to the thyroid",'Model output'!S188)),ISNUMBER(SEARCH("negative",'Model output'!S188))),"negative",IF(Z189="positive","gETE", "positive"))</f>
        <v>negative</v>
      </c>
      <c r="Z189" t="str">
        <f>IF(OR('Model output'!S188="",ISNUMBER(SEARCH("Absent",'Model output'!S188)),ISNUMBER(SEARCH("Not identified",'Model output'!S188)),ISNUMBER(SEARCH("No",'Model output'!S188)),ISNUMBER(SEARCH("Minimal",'Model output'!S188)),ISNUMBER(SEARCH("negative",'Model output'!S188))),"negative",IF(OR(ISNUMBER(SEARCH("extensive",X189)),ISNUMBER(SEARCH("skeletal muscle",X189)),ISNUMBER(SEARCH("larynx",X189)),ISNUMBER(SEARCH("trachea",X189)),ISNUMBER(SEARCH("esophagus",X189)),ISNUMBER(SEARCH("recurrent laryngeal nerve",X189))),"positive","negative"))</f>
        <v>negative</v>
      </c>
      <c r="AA189" t="str">
        <f>IF('Model output'!T188="","",IF('Model output'!T188="Not mentioned", "No", "Yes"))</f>
        <v/>
      </c>
      <c r="AB189" t="str">
        <f>IF(AA189&lt;&gt;"Yes","",IF(OR('Model output'!U188="",ISNUMBER(SEARCH("Not identified",'Model output'!U188))),"",'Model output'!U188))</f>
        <v/>
      </c>
      <c r="AC189" s="1" t="str">
        <f>IF(OR('Model output'!V188="", 'Model output'!V188="No", AND(ISERROR(SEARCH("Positive",'Model output'!V188)), ISNUMBER(SEARCH("Negative",'Model output'!V188))), AND(ISNUMBER(SEARCH("Uninvolved",'Model output'!V188)),NOT(ISNUMBER(SEARCH("margins involved",'Model output'!V188)))), ISNUMBER(SEARCH("not involved",'Model output'!V188)), ISNUMBER(SEARCH("None",'Model output'!V188)), ISNUMBER(SEARCH("Free",'Model output'!V188)), ISNUMBER(SEARCH("1 mm",'Model output'!V188)), ISNUMBER(SEARCH("0.1 CM",'Model output'!V188)), ISNUMBER(SEARCH("less than 0.2 mm",'Model output'!V188)), ISNUMBER(SEARCH("less than 0.5 mm",'Model output'!V188)), ISNUMBER(SEARCH("less than 1.0 mm",'Model output'!V188)), ISNUMBER(SEARCH("noted very close",'Model output'!V188)), ISNUMBER(SEARCH("abut",'Model output'!V188)), ISNUMBER(SEARCH("not mentioned",'Model output'!V188)), ISNUMBER(SEARCH("Cannot be assessed",'Model output'!V188)), ISNUMBER(SEARCH("Lymphocyte invasion - present",'Model output'!V188)), ISNUMBER(SEARCH("capsule",'Model output'!V188))), "negative", "positive")</f>
        <v>positive</v>
      </c>
      <c r="AE189" s="28" t="str" cm="1">
        <f t="array" ref="AE189">IF(OR(AC189="positive",Z189="positive",AND(OR(ISNUMBER(SEARCH("Follicular carcinoma",N189)),ISNUMBER(SEARCH("Follicular thyroid carcinoma",N189))),V189="extensive"),AND(AND(ISNUMBER(J189),J189&gt;0),AND(ISNUMBER(M189),M189&gt;3)),OR(H189="positive",AH189=1)),"high",IF(OR(ISNUMBER(SEARCH("lateral",G189,1)),ISNUMBER(SEARCH("positive",Y189,1)),ISNUMBER(SEARCH("tall",O189,1)),ISNUMBER(SEARCH("hobnail",O189,1)),ISNUMBER(SEARCH("cribriform",O189,1)),ISNUMBER(SEARCH("diffuse",O189,1)),ISNUMBER(SEARCH("columnar",O189,1)),ISNUMBER(SEARCH("solid",O189,1)),ISNUMBER(SEARCH("tall",N189,1)),ISNUMBER(SEARCH("hobnail",N189,1)),ISNUMBER(SEARCH("cribriform",N189,1)),ISNUMBER(SEARCH("diffuse",N189,1)),ISNUMBER(SEARCH("columnar",N189,1)),ISNUMBER(SEARCH("solid",N189,1)),AND(ISNUMBER(SEARCH("papillary",N189,1)),S189="positive"),AND(AND(ISNUMBER(J189),J189&gt;=5),M189=""),AND(AND(ISNUMBER(J189),J189&gt;=5),AND(ISNUMBER(M189),M189&gt;=1)),AND(ISNUMBER(SERACH("papillary",N189)),OR(Y189="positive",Z189="positive"), ISNUMBER(SEARCH("BRAF",AB189)))),"intermediate","low"))</f>
        <v>high</v>
      </c>
      <c r="AF189" s="29" t="str">
        <f t="shared" si="26"/>
        <v>1b</v>
      </c>
      <c r="AG189" s="29" t="str">
        <f t="shared" si="27"/>
        <v>1a</v>
      </c>
      <c r="AH189" s="29" t="str">
        <f t="shared" si="30"/>
        <v>0</v>
      </c>
      <c r="AI189" s="35" t="str">
        <f t="shared" si="31"/>
        <v>I</v>
      </c>
      <c r="AJ189" s="32" t="s">
        <v>711</v>
      </c>
      <c r="AK189" s="34" t="s">
        <v>932</v>
      </c>
      <c r="AL189" s="34" t="s">
        <v>932</v>
      </c>
      <c r="AM189" s="34" t="s">
        <v>936</v>
      </c>
      <c r="AN189" s="34" t="s">
        <v>66</v>
      </c>
      <c r="AO189" s="32">
        <f t="shared" si="32"/>
        <v>1</v>
      </c>
      <c r="AP189" s="34">
        <f t="shared" si="33"/>
        <v>1</v>
      </c>
      <c r="AQ189" s="34">
        <f t="shared" si="34"/>
        <v>0</v>
      </c>
      <c r="AR189" s="34">
        <f t="shared" si="35"/>
        <v>1</v>
      </c>
      <c r="AS189" s="35">
        <f t="shared" si="36"/>
        <v>1</v>
      </c>
    </row>
    <row r="190" spans="1:45">
      <c r="A190" t="str">
        <f>'Model output'!A189</f>
        <v>TCGA-EM-A3AO</v>
      </c>
      <c r="B190" s="26">
        <v>61</v>
      </c>
      <c r="C190" s="1" t="str">
        <f>IF(OR(ISNUMBER(SEARCH("0",'Model output'!D189)), ISNUMBER(SEARCH("1",'Model output'!D189)), ISNUMBER(SEARCH("1a",'Model output'!D189)), ISNUMBER(SEARCH("1b",'Model output'!D189)), ISNUMBER(SEARCH("2",'Model output'!D189)), ISNUMBER(SEARCH("3",'Model output'!D189)), ISNUMBER(SEARCH("4a",'Model output'!D189)), ISNUMBER(SEARCH("4b",'Model output'!D189))), IF(ISNUMBER(SEARCH("pT",'Model output'!D189)),IF(OR(ISNUMBER(SEARCH("a",'Model output'!D189)),ISNUMBER(SEARCH("b",'Model output'!D189))),MID(SUBSTITUTE('Model output'!D189," ",""),SEARCH("pT",'Model output'!D189)+2,2),MID(SUBSTITUTE('Model output'!D189," ",""),SEARCH("pT",'Model output'!D189)+2,1)),IF(ISNUMBER(SEARCH("T",'Model output'!D189)),IF(OR(ISNUMBER(SEARCH("a",'Model output'!D189)),ISNUMBER(SEARCH("b",'Model output'!D189))),MID(SUBSTITUTE('Model output'!D189," ",""),SEARCH("T",'Model output'!D189)+1,2),MID(SUBSTITUTE('Model output'!D189," ",""),SEARCH("T",'Model output'!D189)+1,1)),SUBSTITUTE('Model output'!D189," ",""))),"")</f>
        <v>2</v>
      </c>
      <c r="D190" s="1" t="str">
        <f>IF(ISNUMBER(SEARCH("lymph node",'Model output'!E189)),"1", IF(AND('Model output'!E189&lt;&gt;"",ISNUMBER('Model output'!E189),'Model output'!E189&gt;0),"1",IF(OR(ISNUMBER(SEARCH("0",'Model output'!E189)), ISNUMBER(SEARCH("1",'Model output'!E189)), ISNUMBER(SEARCH("1a",'Model output'!E189)), ISNUMBER(SEARCH("1b",'Model output'!E189)), ISNUMBER(SEARCH("X",'Model output'!E189))), IF(ISNUMBER(SEARCH("pN",'Model output'!E189)),IF(OR(ISNUMBER(SEARCH("a",'Model output'!E189)),ISNUMBER(SEARCH("b",'Model output'!E189))),MID(SUBSTITUTE('Model output'!E189," ",""),SEARCH("pN",'Model output'!E189)+2,2),MID(SUBSTITUTE('Model output'!E189," ",""),SEARCH("pN",'Model output'!E189)+2,1)),IF(ISNUMBER(SEARCH("N",'Model output'!E189)),IF(OR(ISNUMBER(SEARCH("a",'Model output'!E189)),ISNUMBER(SEARCH("b",'Model output'!E189))),MID(SUBSTITUTE('Model output'!E189," ",""),SEARCH("N",'Model output'!E189)+1,2),MID(SUBSTITUTE('Model output'!E189," ",""),SEARCH("N",'Model output'!E189)+1,1)),SUBSTITUTE('Model output'!E189," ",""))),"")))</f>
        <v>1b</v>
      </c>
      <c r="E190" s="1" t="str">
        <f>IF(OR(ISNUMBER(SEARCH("Not applicable",'Model output'!F189)), ISNUMBER(SEARCH("N/A",'Model output'!F189))),"0",IF(OR(ISNUMBER(SEARCH("0",'Model output'!F189)), ISNUMBER(SEARCH("1",'Model output'!F189)), ISNUMBER(SEARCH("X",'Model output'!F189))), IF(ISNUMBER(SEARCH("pM",'Model output'!F189)),MID(SUBSTITUTE('Model output'!F189," ",""),SEARCH("pM",'Model output'!F189)+2,1),IF(ISNUMBER(SEARCH("M",'Model output'!F189)),MID(SUBSTITUTE('Model output'!F189," ",""),SEARCH("M",'Model output'!F189)+1,1),SUBSTITUTE('Model output'!F189," ",""))),""))</f>
        <v>0</v>
      </c>
      <c r="F190" t="str">
        <f t="shared" si="28"/>
        <v>positive</v>
      </c>
      <c r="G190" t="str">
        <f>IF(OR('Model output'!G189="",AND(ISNUMBER('Model output'!J189),'Model output'!J189&lt;1)),"",IF(OR(ISNUMBER(SEARCH("lateral",'Model output'!G189)),ISNUMBER(SEARCH("cervical",'Model output'!G189)),ISNUMBER(SEARCH("jugular",'Model output'!G189)),ISNUMBER(SEARCH("left neck",'Model output'!G189)),ISNUMBER(SEARCH("left anterior neck",'Model output'!G189)),ISNUMBER(SEARCH("left posterior neck",'Model output'!G189)),ISNUMBER(SEARCH("right neck",'Model output'!G189)),ISNUMBER(SEARCH("right anterior neck",'Model output'!G189)),ISNUMBER(SEARCH("right posterior neck",'Model output'!G189)),AND(ISNUMBER(SEARCH("level",'Model output'!G189)),OR(,ISNUMBER(SEARCH("II",'Model output'!G189)),ISNUMBER(SEARCH("two",'Model output'!G189)),AND(ISNUMBER(SEARCH("2",'Model output'!G189)),NOT(ISNUMBER(SEARCH("1 of 2",'Model output'!G189)))),ISNUMBER(SEARCH("III",'Model output'!G189)),AND(ISNUMBER(SEARCH("three",'Model output'!G189)),NOT(ISNUMBER(SEARCH("#3 (three)",'Model output'!G189)))),AND(ISNUMBER(SEARCH("3",'Model output'!G189)),NOT(ISNUMBER(SEARCH("#3 (three)",'Model output'!G189)))),ISNUMBER(SEARCH("IV",'Model output'!G189)),ISNUMBER(SEARCH("four",'Model output'!G189)),ISNUMBER(SEARCH("4",'Model output'!G189)),ISNUMBER(SEARCH("V ",'Model output'!G189)),ISNUMBER(SEARCH("five",'Model output'!G189)),ISNUMBER(SEARCH("5",'Model output'!G189))))), "lateral", "central"))</f>
        <v/>
      </c>
      <c r="H190" t="str">
        <f>IF('Model output'!H189="","negative",IF(OR(ISNUMBER(SEARCH("lymph node",'Model output'!H189)),ISNUMBER(SEARCH("gland",'Model output'!H189)),ISNUMBER(SEARCH("lobe",'Model output'!H189)),ISNUMBER(SEARCH("isthmus",'Model output'!H189)),ISNUMBER(SEARCH("mediastinum",'Model output'!H189)),ISNUMBER(SEARCH("Not mentioned",'Model output'!H189)), ISNUMBER(SEARCH("Not applicable",'Model output'!H189)), ISNUMBER(SEARCH("paratracheal",'Model output'!H189)),ISNUMBER(SEARCH("fibroadipose tissue",'Model output'!H189)),ISNUMBER(SEARCH("thyroid node",'Model output'!H189)),ISNUMBER(SEARCH("skeletal muscle",'Model output'!H189)),ISNUMBER(SEARCH("right",'Model output'!H189)),ISNUMBER(SEARCH("left",'Model output'!H189)),ISNUMBER(SEARCH("Not specified",'Model output'!H189)),ISNUMBER(SEARCH("N/A",'Model output'!H189))),"negative","positive"))</f>
        <v>negative</v>
      </c>
      <c r="I190">
        <f>IF(OR('Model output'!I189="",'Model output'!I189="Not answered",'Model output'!I189="Not mentioned"),"",IF(ISNUMBER('Model output'!I189),'Model output'!I189,1))</f>
        <v>28</v>
      </c>
      <c r="J190">
        <f>IF(OR('Model output'!J189="",'Model output'!J189="Not answered",'Model output'!J189="Not mentioned"),"",IF(AND(ISNUMBER('Model output'!J189),'Model output'!J189&lt;=I190),'Model output'!J189,IF(AND(ISNUMBER('Model output'!J189), 'Model output'!J189&gt;=DATE(2024,1,1)), MIN(DAY('Model output'!J189), MONTH('Model output'!J189), YEAR('Model output'!J189)), IF(ISNUMBER(SEARCH("0/",'Model output'!J189)),0,IF(ISNUMBER(SEARCH("/",'Model output'!J189)), VALUE(LEFT('Model output'!J189, SEARCH("/",'Model output'!J189)-1)),1)))))</f>
        <v>10</v>
      </c>
      <c r="K190" t="str" cm="1">
        <f t="array" ref="K190">IF(COUNT(FIND({0,1,2,3,4,5,6,7,8,9},'Model output'!K189))&gt;0,'Model output'!K189,"")</f>
        <v/>
      </c>
      <c r="L190" s="8" t="str">
        <f t="shared" si="37"/>
        <v/>
      </c>
      <c r="M190" t="str" cm="1">
        <f t="array" ref="M190">IF(L190="","",IF(ISNUMBER(SEARCH("cm",L190)),MAX(VALUE(SUBSTITUTE(_xlfn.FILTERXML("&lt;t&gt;&lt;s&gt;"&amp;SUBSTITUTE(L190,",","&lt;/s&gt;&lt;s&gt;")&amp;"&lt;/s&gt;&lt;/t&gt;","//s"),"cm",""))),MAX(VALUE(SUBSTITUTE(_xlfn.FILTERXML("&lt;t&gt;&lt;s&gt;"&amp;SUBSTITUTE(L190,",","&lt;/s&gt;&lt;s&gt;")&amp;"&lt;/s&gt;&lt;/t&gt;","//s"),"mm","")))/10))</f>
        <v/>
      </c>
      <c r="N190" t="str">
        <f>IF('Model output'!L189="","",'Model output'!L189)</f>
        <v>papillary</v>
      </c>
      <c r="O190" t="str">
        <f>IF('Model output'!M189="","",'Model output'!M189)</f>
        <v>classical (usual), follicular</v>
      </c>
      <c r="P190" t="str">
        <f>IF('Model output'!N189="","",'Model output'!N189)</f>
        <v>3.0 cm</v>
      </c>
      <c r="Q190" t="str">
        <f t="shared" si="29"/>
        <v>3.0cm</v>
      </c>
      <c r="R190" cm="1">
        <f t="array" ref="R190">IF(Q190="","",IF(ISNUMBER(SEARCH("cm",Q190)),MAX(VALUE(SUBSTITUTE(_xlfn.FILTERXML("&lt;t&gt;&lt;s&gt;"&amp;SUBSTITUTE(Q190,",","&lt;/s&gt;&lt;s&gt;")&amp;"&lt;/s&gt;&lt;/t&gt;","//s"),"cm",""))),MAX(VALUE(SUBSTITUTE(_xlfn.FILTERXML("&lt;t&gt;&lt;s&gt;"&amp;SUBSTITUTE(Q190,",","&lt;/s&gt;&lt;s&gt;")&amp;"&lt;/s&gt;&lt;/t&gt;","//s"),"mm","")))/10))</f>
        <v>3</v>
      </c>
      <c r="S190" t="str">
        <f>IF(OR('Model output'!P189="",ISNUMBER(SEARCH("Not identified", 'Model output'!P189)),ISNUMBER(SEARCH("Absent",'Model output'!P189)),AND(ISNUMBER(SEARCH("No",'Model output'!P189)),NOT(ISNUMBER(SEARCH("diagnostic",'Model output'!P189)))),ISNUMBER(SEARCH("Negative",'Model output'!P189))),"negative","positive")</f>
        <v>negative</v>
      </c>
      <c r="T190">
        <f>IF('Model output'!O189="","",'Model output'!O189)</f>
        <v>2</v>
      </c>
      <c r="U190" t="str">
        <f>IF('Model output'!Q189&lt;&gt;"",'Model output'!Q189,IF('Classification result'!S190="positive",IF(ISNUMBER(SEARCH("single",'Model output'!P189)),1,IF(OR(ISNUMBER(SEARCH("&lt;4",'Model output'!P189)),ISNUMBER(SEARCH("&lt; 4",'Model output'!P189)),ISNUMBER(SEARCH("less than 4",'Model output'!P189))),"&lt;4",IF(OR(ISNUMBER(SEARCH("&gt;4",'Model output'!P189)),ISNUMBER(SEARCH("&gt; 4",'Model output'!P189)),ISNUMBER(SEARCH("4 or more",'Model output'!P189))),"&gt;4",""))), ""))</f>
        <v/>
      </c>
      <c r="V190" t="str">
        <f>IF(S190="negative","",IF(OR(ISNUMBER(SEARCH("Focal",'Model output'!P189)),'Classification result'!U190&lt;4,ISNUMBER(SEARCH("Focal",'Classification result'!U190)),ISNUMBER(SEARCH("&lt;4",'Classification result'!U190)),ISNUMBER(SEARCH("&lt; 4",'Classification result'!U190))),"minimal", IF(OR(ISNUMBER(SEARCH("Extensive",'Model output'!P189)),ISNUMBER(SEARCH("Extensive",'Classification result'!U190)),ISNUMBER(SEARCH("&gt;4",'Classification result'!U190)),ISNUMBER(SEARCH("&gt; 4",'Classification result'!U190)),ISNUMBER(SEARCH("4 or more",'Classification result'!U190))),"extensive","")))</f>
        <v/>
      </c>
      <c r="W190" t="str">
        <f>IF(OR('Model output'!R189="",ISNUMBER(SEARCH("Not identified", 'Model output'!R189)),ISNUMBER(SEARCH("Absent",'Model output'!R189)),ISNUMBER(SEARCH("No",'Model output'!R189)),ISNUMBER(SEARCH("Negative",'Model output'!R189)),ISNUMBER(SEARCH("None seen",'Model output'!R189)),ISNUMBER(SEARCH("Free",'Model output'!R189)),ISNUMBER(SEARCH("Cannot be assessed",'Model output'!R189))),"negative","positive")</f>
        <v>positive</v>
      </c>
      <c r="X190" s="15" t="str">
        <f>IF('Model output'!S189="","",'Model output'!S189)</f>
        <v>Not identified</v>
      </c>
      <c r="Y190" t="str">
        <f>IF(OR('Model output'!S189="",ISNUMBER(SEARCH("Absent",'Model output'!S189)),ISNUMBER(SEARCH("Not identified",'Model output'!S189)),AND(ISNUMBER(SEARCH("No",'Model output'!S189)),NOT(ISNUMBER(SEARCH("carcinoma",'Model output'!S189)))),ISNUMBER(SEARCH("confined to the thyroid",'Model output'!S189)),ISNUMBER(SEARCH("negative",'Model output'!S189))),"negative",IF(Z190="positive","gETE", "positive"))</f>
        <v>negative</v>
      </c>
      <c r="Z190" t="str">
        <f>IF(OR('Model output'!S189="",ISNUMBER(SEARCH("Absent",'Model output'!S189)),ISNUMBER(SEARCH("Not identified",'Model output'!S189)),ISNUMBER(SEARCH("No",'Model output'!S189)),ISNUMBER(SEARCH("Minimal",'Model output'!S189)),ISNUMBER(SEARCH("negative",'Model output'!S189))),"negative",IF(OR(ISNUMBER(SEARCH("extensive",X190)),ISNUMBER(SEARCH("skeletal muscle",X190)),ISNUMBER(SEARCH("larynx",X190)),ISNUMBER(SEARCH("trachea",X190)),ISNUMBER(SEARCH("esophagus",X190)),ISNUMBER(SEARCH("recurrent laryngeal nerve",X190))),"positive","negative"))</f>
        <v>negative</v>
      </c>
      <c r="AA190" t="str">
        <f>IF('Model output'!T189="","",IF('Model output'!T189="Not mentioned", "No", "Yes"))</f>
        <v/>
      </c>
      <c r="AB190" t="str">
        <f>IF(AA190&lt;&gt;"Yes","",IF(OR('Model output'!U189="",ISNUMBER(SEARCH("Not identified",'Model output'!U189))),"",'Model output'!U189))</f>
        <v/>
      </c>
      <c r="AC190" s="1" t="str">
        <f>IF(OR('Model output'!V189="", 'Model output'!V189="No", AND(ISERROR(SEARCH("Positive",'Model output'!V189)), ISNUMBER(SEARCH("Negative",'Model output'!V189))), AND(ISNUMBER(SEARCH("Uninvolved",'Model output'!V189)),NOT(ISNUMBER(SEARCH("margins involved",'Model output'!V189)))), ISNUMBER(SEARCH("not involved",'Model output'!V189)), ISNUMBER(SEARCH("None",'Model output'!V189)), ISNUMBER(SEARCH("Free",'Model output'!V189)), ISNUMBER(SEARCH("1 mm",'Model output'!V189)), ISNUMBER(SEARCH("0.1 CM",'Model output'!V189)), ISNUMBER(SEARCH("less than 0.2 mm",'Model output'!V189)), ISNUMBER(SEARCH("less than 0.5 mm",'Model output'!V189)), ISNUMBER(SEARCH("less than 1.0 mm",'Model output'!V189)), ISNUMBER(SEARCH("noted very close",'Model output'!V189)), ISNUMBER(SEARCH("abut",'Model output'!V189)), ISNUMBER(SEARCH("not mentioned",'Model output'!V189)), ISNUMBER(SEARCH("Cannot be assessed",'Model output'!V189)), ISNUMBER(SEARCH("Lymphocyte invasion - present",'Model output'!V189)), ISNUMBER(SEARCH("capsule",'Model output'!V189))), "negative", "positive")</f>
        <v>negative</v>
      </c>
      <c r="AE190" s="28" t="str" cm="1">
        <f t="array" aca="1" ref="AE190" ca="1">IF(OR(AC190="positive",Z190="positive",AND(OR(ISNUMBER(SEARCH("Follicular carcinoma",N190)),ISNUMBER(SEARCH("Follicular thyroid carcinoma",N190))),V190="extensive"),AND(AND(ISNUMBER(J190),J190&gt;0),AND(ISNUMBER(M190),M190&gt;3)),OR(H190="positive",AH190=1)),"high",IF(OR(ISNUMBER(SEARCH("lateral",G190,1)),ISNUMBER(SEARCH("positive",Y190,1)),ISNUMBER(SEARCH("tall",O190,1)),ISNUMBER(SEARCH("hobnail",O190,1)),ISNUMBER(SEARCH("cribriform",O190,1)),ISNUMBER(SEARCH("diffuse",O190,1)),ISNUMBER(SEARCH("columnar",O190,1)),ISNUMBER(SEARCH("solid",O190,1)),ISNUMBER(SEARCH("tall",N190,1)),ISNUMBER(SEARCH("hobnail",N190,1)),ISNUMBER(SEARCH("cribriform",N190,1)),ISNUMBER(SEARCH("diffuse",N190,1)),ISNUMBER(SEARCH("columnar",N190,1)),ISNUMBER(SEARCH("solid",N190,1)),AND(ISNUMBER(SEARCH("papillary",N190,1)),S190="positive"),AND(AND(ISNUMBER(J190),J190&gt;=5),M190=""),AND(AND(ISNUMBER(J190),J190&gt;=5),AND(ISNUMBER(M190),M190&gt;=1)),AND(ISNUMBER(SERACH("papillary",N190)),OR(Y190="positive",Z190="positive"), ISNUMBER(SEARCH("BRAF",AB190)))),"intermediate","low"))</f>
        <v>intermediate</v>
      </c>
      <c r="AF190" s="29" t="str">
        <f t="shared" si="26"/>
        <v>2</v>
      </c>
      <c r="AG190" s="29" t="str">
        <f t="shared" si="27"/>
        <v>1a</v>
      </c>
      <c r="AH190" s="29" t="str">
        <f t="shared" si="30"/>
        <v>0</v>
      </c>
      <c r="AI190" s="35" t="str">
        <f t="shared" si="31"/>
        <v>II</v>
      </c>
      <c r="AJ190" s="32" t="s">
        <v>711</v>
      </c>
      <c r="AK190" s="34" t="s">
        <v>935</v>
      </c>
      <c r="AL190" s="34" t="s">
        <v>932</v>
      </c>
      <c r="AM190" s="34" t="s">
        <v>936</v>
      </c>
      <c r="AN190" s="34" t="s">
        <v>934</v>
      </c>
      <c r="AO190" s="32">
        <f t="shared" ca="1" si="32"/>
        <v>0</v>
      </c>
      <c r="AP190" s="34">
        <f t="shared" si="33"/>
        <v>1</v>
      </c>
      <c r="AQ190" s="34">
        <f t="shared" si="34"/>
        <v>0</v>
      </c>
      <c r="AR190" s="34">
        <f t="shared" si="35"/>
        <v>1</v>
      </c>
      <c r="AS190" s="35">
        <f t="shared" si="36"/>
        <v>1</v>
      </c>
    </row>
    <row r="191" spans="1:45">
      <c r="A191" t="str">
        <f>'Model output'!A190</f>
        <v>TCGA-EM-A3AP</v>
      </c>
      <c r="B191" s="26">
        <v>31</v>
      </c>
      <c r="C191" s="1" t="str">
        <f>IF(OR(ISNUMBER(SEARCH("0",'Model output'!D190)), ISNUMBER(SEARCH("1",'Model output'!D190)), ISNUMBER(SEARCH("1a",'Model output'!D190)), ISNUMBER(SEARCH("1b",'Model output'!D190)), ISNUMBER(SEARCH("2",'Model output'!D190)), ISNUMBER(SEARCH("3",'Model output'!D190)), ISNUMBER(SEARCH("4a",'Model output'!D190)), ISNUMBER(SEARCH("4b",'Model output'!D190))), IF(ISNUMBER(SEARCH("pT",'Model output'!D190)),IF(OR(ISNUMBER(SEARCH("a",'Model output'!D190)),ISNUMBER(SEARCH("b",'Model output'!D190))),MID(SUBSTITUTE('Model output'!D190," ",""),SEARCH("pT",'Model output'!D190)+2,2),MID(SUBSTITUTE('Model output'!D190," ",""),SEARCH("pT",'Model output'!D190)+2,1)),IF(ISNUMBER(SEARCH("T",'Model output'!D190)),IF(OR(ISNUMBER(SEARCH("a",'Model output'!D190)),ISNUMBER(SEARCH("b",'Model output'!D190))),MID(SUBSTITUTE('Model output'!D190," ",""),SEARCH("T",'Model output'!D190)+1,2),MID(SUBSTITUTE('Model output'!D190," ",""),SEARCH("T",'Model output'!D190)+1,1)),SUBSTITUTE('Model output'!D190," ",""))),"")</f>
        <v>2</v>
      </c>
      <c r="D191" s="1" t="str">
        <f>IF(ISNUMBER(SEARCH("lymph node",'Model output'!E190)),"1", IF(AND('Model output'!E190&lt;&gt;"",ISNUMBER('Model output'!E190),'Model output'!E190&gt;0),"1",IF(OR(ISNUMBER(SEARCH("0",'Model output'!E190)), ISNUMBER(SEARCH("1",'Model output'!E190)), ISNUMBER(SEARCH("1a",'Model output'!E190)), ISNUMBER(SEARCH("1b",'Model output'!E190)), ISNUMBER(SEARCH("X",'Model output'!E190))), IF(ISNUMBER(SEARCH("pN",'Model output'!E190)),IF(OR(ISNUMBER(SEARCH("a",'Model output'!E190)),ISNUMBER(SEARCH("b",'Model output'!E190))),MID(SUBSTITUTE('Model output'!E190," ",""),SEARCH("pN",'Model output'!E190)+2,2),MID(SUBSTITUTE('Model output'!E190," ",""),SEARCH("pN",'Model output'!E190)+2,1)),IF(ISNUMBER(SEARCH("N",'Model output'!E190)),IF(OR(ISNUMBER(SEARCH("a",'Model output'!E190)),ISNUMBER(SEARCH("b",'Model output'!E190))),MID(SUBSTITUTE('Model output'!E190," ",""),SEARCH("N",'Model output'!E190)+1,2),MID(SUBSTITUTE('Model output'!E190," ",""),SEARCH("N",'Model output'!E190)+1,1)),SUBSTITUTE('Model output'!E190," ",""))),"")))</f>
        <v>X</v>
      </c>
      <c r="E191" s="1" t="str">
        <f>IF(OR(ISNUMBER(SEARCH("Not applicable",'Model output'!F190)), ISNUMBER(SEARCH("N/A",'Model output'!F190))),"0",IF(OR(ISNUMBER(SEARCH("0",'Model output'!F190)), ISNUMBER(SEARCH("1",'Model output'!F190)), ISNUMBER(SEARCH("X",'Model output'!F190))), IF(ISNUMBER(SEARCH("pM",'Model output'!F190)),MID(SUBSTITUTE('Model output'!F190," ",""),SEARCH("pM",'Model output'!F190)+2,1),IF(ISNUMBER(SEARCH("M",'Model output'!F190)),MID(SUBSTITUTE('Model output'!F190," ",""),SEARCH("M",'Model output'!F190)+1,1),SUBSTITUTE('Model output'!F190," ",""))),""))</f>
        <v>0</v>
      </c>
      <c r="F191" t="str">
        <f t="shared" ref="F191:F224" si="38">IF(OR(G191&lt;&gt;"",AND(J191&lt;&gt;"",ISNUMBER(J191),J191&gt;0),AND(M191&lt;&gt;"",M191&gt;0)),"positive","negative")</f>
        <v>negative</v>
      </c>
      <c r="G191" t="str">
        <f>IF(OR('Model output'!G190="",AND(ISNUMBER('Model output'!J190),'Model output'!J190&lt;1)),"",IF(OR(ISNUMBER(SEARCH("lateral",'Model output'!G190)),ISNUMBER(SEARCH("cervical",'Model output'!G190)),ISNUMBER(SEARCH("jugular",'Model output'!G190)),ISNUMBER(SEARCH("left neck",'Model output'!G190)),ISNUMBER(SEARCH("left anterior neck",'Model output'!G190)),ISNUMBER(SEARCH("left posterior neck",'Model output'!G190)),ISNUMBER(SEARCH("right neck",'Model output'!G190)),ISNUMBER(SEARCH("right anterior neck",'Model output'!G190)),ISNUMBER(SEARCH("right posterior neck",'Model output'!G190)),AND(ISNUMBER(SEARCH("level",'Model output'!G190)),OR(,ISNUMBER(SEARCH("II",'Model output'!G190)),ISNUMBER(SEARCH("two",'Model output'!G190)),AND(ISNUMBER(SEARCH("2",'Model output'!G190)),NOT(ISNUMBER(SEARCH("1 of 2",'Model output'!G190)))),ISNUMBER(SEARCH("III",'Model output'!G190)),AND(ISNUMBER(SEARCH("three",'Model output'!G190)),NOT(ISNUMBER(SEARCH("#3 (three)",'Model output'!G190)))),AND(ISNUMBER(SEARCH("3",'Model output'!G190)),NOT(ISNUMBER(SEARCH("#3 (three)",'Model output'!G190)))),ISNUMBER(SEARCH("IV",'Model output'!G190)),ISNUMBER(SEARCH("four",'Model output'!G190)),ISNUMBER(SEARCH("4",'Model output'!G190)),ISNUMBER(SEARCH("V ",'Model output'!G190)),ISNUMBER(SEARCH("five",'Model output'!G190)),ISNUMBER(SEARCH("5",'Model output'!G190))))), "lateral", "central"))</f>
        <v/>
      </c>
      <c r="H191" t="str">
        <f>IF('Model output'!H190="","negative",IF(OR(ISNUMBER(SEARCH("lymph node",'Model output'!H190)),ISNUMBER(SEARCH("gland",'Model output'!H190)),ISNUMBER(SEARCH("lobe",'Model output'!H190)),ISNUMBER(SEARCH("isthmus",'Model output'!H190)),ISNUMBER(SEARCH("mediastinum",'Model output'!H190)),ISNUMBER(SEARCH("Not mentioned",'Model output'!H190)), ISNUMBER(SEARCH("Not applicable",'Model output'!H190)), ISNUMBER(SEARCH("paratracheal",'Model output'!H190)),ISNUMBER(SEARCH("fibroadipose tissue",'Model output'!H190)),ISNUMBER(SEARCH("thyroid node",'Model output'!H190)),ISNUMBER(SEARCH("skeletal muscle",'Model output'!H190)),ISNUMBER(SEARCH("right",'Model output'!H190)),ISNUMBER(SEARCH("left",'Model output'!H190)),ISNUMBER(SEARCH("Not specified",'Model output'!H190)),ISNUMBER(SEARCH("N/A",'Model output'!H190))),"negative","positive"))</f>
        <v>negative</v>
      </c>
      <c r="I191">
        <f>IF(OR('Model output'!I190="",'Model output'!I190="Not answered",'Model output'!I190="Not mentioned"),"",IF(ISNUMBER('Model output'!I190),'Model output'!I190,1))</f>
        <v>0</v>
      </c>
      <c r="J191">
        <f>IF(OR('Model output'!J190="",'Model output'!J190="Not answered",'Model output'!J190="Not mentioned"),"",IF(AND(ISNUMBER('Model output'!J190),'Model output'!J190&lt;=I191),'Model output'!J190,IF(AND(ISNUMBER('Model output'!J190), 'Model output'!J190&gt;=DATE(2024,1,1)), MIN(DAY('Model output'!J190), MONTH('Model output'!J190), YEAR('Model output'!J190)), IF(ISNUMBER(SEARCH("0/",'Model output'!J190)),0,IF(ISNUMBER(SEARCH("/",'Model output'!J190)), VALUE(LEFT('Model output'!J190, SEARCH("/",'Model output'!J190)-1)),1)))))</f>
        <v>0</v>
      </c>
      <c r="K191" t="str" cm="1">
        <f t="array" ref="K191">IF(COUNT(FIND({0,1,2,3,4,5,6,7,8,9},'Model output'!K190))&gt;0,'Model output'!K190,"")</f>
        <v/>
      </c>
      <c r="L191" s="8" t="str">
        <f t="shared" si="37"/>
        <v/>
      </c>
      <c r="M191" t="str" cm="1">
        <f t="array" ref="M191">IF(L191="","",IF(ISNUMBER(SEARCH("cm",L191)),MAX(VALUE(SUBSTITUTE(_xlfn.FILTERXML("&lt;t&gt;&lt;s&gt;"&amp;SUBSTITUTE(L191,",","&lt;/s&gt;&lt;s&gt;")&amp;"&lt;/s&gt;&lt;/t&gt;","//s"),"cm",""))),MAX(VALUE(SUBSTITUTE(_xlfn.FILTERXML("&lt;t&gt;&lt;s&gt;"&amp;SUBSTITUTE(L191,",","&lt;/s&gt;&lt;s&gt;")&amp;"&lt;/s&gt;&lt;/t&gt;","//s"),"mm","")))/10))</f>
        <v/>
      </c>
      <c r="N191" t="str">
        <f>IF('Model output'!L190="","",'Model output'!L190)</f>
        <v>Papillary carcinoma, follicular variant</v>
      </c>
      <c r="O191" t="str">
        <f>IF('Model output'!M190="","",'Model output'!M190)</f>
        <v/>
      </c>
      <c r="P191" t="str">
        <f>IF('Model output'!N190="","",'Model output'!N190)</f>
        <v>3.6 cm</v>
      </c>
      <c r="Q191" t="str">
        <f t="shared" ref="Q191:Q254" si="39">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P191,"cm.","cm"), "the", ""), "The", ""), "dominant", ""), "superior", ""), "by gross examination", ""), "second", ""), "Greatest Dimension:", ""), "greatest dimension", ""), "Greatest diameter", ""), "greatest size", ""), "measures", ""), "measure", ""), "microcarcinoma", ""), "maximum", ""), "dimension", ""), "at least", ""), "isthmus and left thyroid", ""), "thyroid", ""),"tumor", ""), "Tumor", ""), "lobe and isthmus", ""), "nodule", ""), "isthmic", ""), "isthmus", ""), "lobe",""), "pole", ""), "foci", ""), "spans", ""), "Part 5", ""), "follicular variant", ""), "classical type", ""), "tall cell", ""), "largest", ""), "upper", ""), "left", ""), "right", ""), "Left", ""), "Right", ""), "middle", ""), "for", ""), "Up to", ""), "up to", ","), "range from", ""), "Not mentioned", ""), "entire", ""), "and is", ""), "is", ""), "in", ""), "In", ""), "and", ","), "(", ""), ")", ""), "A", ""), "B", ""), "x", ","), ":", ""), "focus", ""), "multiple", ""), "to", ","), "/", ""), "less than", ""), "&lt;", ""), " ",""))</f>
        <v>3.6cm</v>
      </c>
      <c r="R191" cm="1">
        <f t="array" ref="R191">IF(Q191="","",IF(ISNUMBER(SEARCH("cm",Q191)),MAX(VALUE(SUBSTITUTE(_xlfn.FILTERXML("&lt;t&gt;&lt;s&gt;"&amp;SUBSTITUTE(Q191,",","&lt;/s&gt;&lt;s&gt;")&amp;"&lt;/s&gt;&lt;/t&gt;","//s"),"cm",""))),MAX(VALUE(SUBSTITUTE(_xlfn.FILTERXML("&lt;t&gt;&lt;s&gt;"&amp;SUBSTITUTE(Q191,",","&lt;/s&gt;&lt;s&gt;")&amp;"&lt;/s&gt;&lt;/t&gt;","//s"),"mm","")))/10))</f>
        <v>3.6</v>
      </c>
      <c r="S191" t="str">
        <f>IF(OR('Model output'!P190="",ISNUMBER(SEARCH("Not identified", 'Model output'!P190)),ISNUMBER(SEARCH("Absent",'Model output'!P190)),AND(ISNUMBER(SEARCH("No",'Model output'!P190)),NOT(ISNUMBER(SEARCH("diagnostic",'Model output'!P190)))),ISNUMBER(SEARCH("Negative",'Model output'!P190))),"negative","positive")</f>
        <v>negative</v>
      </c>
      <c r="T191">
        <f>IF('Model output'!O190="","",'Model output'!O190)</f>
        <v>1</v>
      </c>
      <c r="U191" t="str">
        <f>IF('Model output'!Q190&lt;&gt;"",'Model output'!Q190,IF('Classification result'!S191="positive",IF(ISNUMBER(SEARCH("single",'Model output'!P190)),1,IF(OR(ISNUMBER(SEARCH("&lt;4",'Model output'!P190)),ISNUMBER(SEARCH("&lt; 4",'Model output'!P190)),ISNUMBER(SEARCH("less than 4",'Model output'!P190))),"&lt;4",IF(OR(ISNUMBER(SEARCH("&gt;4",'Model output'!P190)),ISNUMBER(SEARCH("&gt; 4",'Model output'!P190)),ISNUMBER(SEARCH("4 or more",'Model output'!P190))),"&gt;4",""))), ""))</f>
        <v/>
      </c>
      <c r="V191" t="str">
        <f>IF(S191="negative","",IF(OR(ISNUMBER(SEARCH("Focal",'Model output'!P190)),'Classification result'!U191&lt;4,ISNUMBER(SEARCH("Focal",'Classification result'!U191)),ISNUMBER(SEARCH("&lt;4",'Classification result'!U191)),ISNUMBER(SEARCH("&lt; 4",'Classification result'!U191))),"minimal", IF(OR(ISNUMBER(SEARCH("Extensive",'Model output'!P190)),ISNUMBER(SEARCH("Extensive",'Classification result'!U191)),ISNUMBER(SEARCH("&gt;4",'Classification result'!U191)),ISNUMBER(SEARCH("&gt; 4",'Classification result'!U191)),ISNUMBER(SEARCH("4 or more",'Classification result'!U191))),"extensive","")))</f>
        <v/>
      </c>
      <c r="W191" t="str">
        <f>IF(OR('Model output'!R190="",ISNUMBER(SEARCH("Not identified", 'Model output'!R190)),ISNUMBER(SEARCH("Absent",'Model output'!R190)),ISNUMBER(SEARCH("No",'Model output'!R190)),ISNUMBER(SEARCH("Negative",'Model output'!R190)),ISNUMBER(SEARCH("None seen",'Model output'!R190)),ISNUMBER(SEARCH("Free",'Model output'!R190)),ISNUMBER(SEARCH("Cannot be assessed",'Model output'!R190))),"negative","positive")</f>
        <v>negative</v>
      </c>
      <c r="X191" s="15" t="str">
        <f>IF('Model output'!S190="","",'Model output'!S190)</f>
        <v>Not identified</v>
      </c>
      <c r="Y191" t="str">
        <f>IF(OR('Model output'!S190="",ISNUMBER(SEARCH("Absent",'Model output'!S190)),ISNUMBER(SEARCH("Not identified",'Model output'!S190)),AND(ISNUMBER(SEARCH("No",'Model output'!S190)),NOT(ISNUMBER(SEARCH("carcinoma",'Model output'!S190)))),ISNUMBER(SEARCH("confined to the thyroid",'Model output'!S190)),ISNUMBER(SEARCH("negative",'Model output'!S190))),"negative",IF(Z191="positive","gETE", "positive"))</f>
        <v>negative</v>
      </c>
      <c r="Z191" t="str">
        <f>IF(OR('Model output'!S190="",ISNUMBER(SEARCH("Absent",'Model output'!S190)),ISNUMBER(SEARCH("Not identified",'Model output'!S190)),ISNUMBER(SEARCH("No",'Model output'!S190)),ISNUMBER(SEARCH("Minimal",'Model output'!S190)),ISNUMBER(SEARCH("negative",'Model output'!S190))),"negative",IF(OR(ISNUMBER(SEARCH("extensive",X191)),ISNUMBER(SEARCH("skeletal muscle",X191)),ISNUMBER(SEARCH("larynx",X191)),ISNUMBER(SEARCH("trachea",X191)),ISNUMBER(SEARCH("esophagus",X191)),ISNUMBER(SEARCH("recurrent laryngeal nerve",X191))),"positive","negative"))</f>
        <v>negative</v>
      </c>
      <c r="AA191" t="str">
        <f>IF('Model output'!T190="","",IF('Model output'!T190="Not mentioned", "No", "Yes"))</f>
        <v/>
      </c>
      <c r="AB191" t="str">
        <f>IF(AA191&lt;&gt;"Yes","",IF(OR('Model output'!U190="",ISNUMBER(SEARCH("Not identified",'Model output'!U190))),"",'Model output'!U190))</f>
        <v/>
      </c>
      <c r="AC191" s="1" t="str">
        <f>IF(OR('Model output'!V190="", 'Model output'!V190="No", AND(ISERROR(SEARCH("Positive",'Model output'!V190)), ISNUMBER(SEARCH("Negative",'Model output'!V190))), AND(ISNUMBER(SEARCH("Uninvolved",'Model output'!V190)),NOT(ISNUMBER(SEARCH("margins involved",'Model output'!V190)))), ISNUMBER(SEARCH("not involved",'Model output'!V190)), ISNUMBER(SEARCH("None",'Model output'!V190)), ISNUMBER(SEARCH("Free",'Model output'!V190)), ISNUMBER(SEARCH("1 mm",'Model output'!V190)), ISNUMBER(SEARCH("0.1 CM",'Model output'!V190)), ISNUMBER(SEARCH("less than 0.2 mm",'Model output'!V190)), ISNUMBER(SEARCH("less than 0.5 mm",'Model output'!V190)), ISNUMBER(SEARCH("less than 1.0 mm",'Model output'!V190)), ISNUMBER(SEARCH("noted very close",'Model output'!V190)), ISNUMBER(SEARCH("abut",'Model output'!V190)), ISNUMBER(SEARCH("not mentioned",'Model output'!V190)), ISNUMBER(SEARCH("Cannot be assessed",'Model output'!V190)), ISNUMBER(SEARCH("Lymphocyte invasion - present",'Model output'!V190)), ISNUMBER(SEARCH("capsule",'Model output'!V190))), "negative", "positive")</f>
        <v>negative</v>
      </c>
      <c r="AE191" s="28" t="str" cm="1">
        <f t="array" aca="1" ref="AE191" ca="1">IF(OR(AC191="positive",Z191="positive",AND(OR(ISNUMBER(SEARCH("Follicular carcinoma",N191)),ISNUMBER(SEARCH("Follicular thyroid carcinoma",N191))),V191="extensive"),AND(AND(ISNUMBER(J191),J191&gt;0),AND(ISNUMBER(M191),M191&gt;3)),OR(H191="positive",AH191=1)),"high",IF(OR(ISNUMBER(SEARCH("lateral",G191,1)),ISNUMBER(SEARCH("positive",Y191,1)),ISNUMBER(SEARCH("tall",O191,1)),ISNUMBER(SEARCH("hobnail",O191,1)),ISNUMBER(SEARCH("cribriform",O191,1)),ISNUMBER(SEARCH("diffuse",O191,1)),ISNUMBER(SEARCH("columnar",O191,1)),ISNUMBER(SEARCH("solid",O191,1)),ISNUMBER(SEARCH("tall",N191,1)),ISNUMBER(SEARCH("hobnail",N191,1)),ISNUMBER(SEARCH("cribriform",N191,1)),ISNUMBER(SEARCH("diffuse",N191,1)),ISNUMBER(SEARCH("columnar",N191,1)),ISNUMBER(SEARCH("solid",N191,1)),AND(ISNUMBER(SEARCH("papillary",N191,1)),S191="positive"),AND(AND(ISNUMBER(J191),J191&gt;=5),M191=""),AND(AND(ISNUMBER(J191),J191&gt;=5),AND(ISNUMBER(M191),M191&gt;=1)),AND(ISNUMBER(SERACH("papillary",N191)),OR(Y191="positive",Z191="positive"), ISNUMBER(SEARCH("BRAF",AB191)))),"intermediate","low"))</f>
        <v>low</v>
      </c>
      <c r="AF191" s="29" t="str">
        <f t="shared" ref="AF191:AF254" si="40">IF(AND(Z191="positive",OR(ISNUMBER(SEARCH("prevertebral",X191,1)),ISNUMBER(SEARCH("fascia",X191,1)),ISNUMBER(SEARCH("carotid artery",X191,1)),ISNUMBER(SEARCH("mediastinal",X191,1)))),"4b",
IF(AND(Z191="positive",OR(ISNUMBER(SEARCH("larynx",X191,1)),ISNUMBER(SEARCH("trachea",X191,1)),ISNUMBER(SEARCH("esophagus",X191,1)),ISNUMBER(SEARCH("recurrent laryngeal nerve",X191,1)),
ISNUMBER(SEARCH("RLN",X191,1)))),"4a",
IF(OR(Z191="positive",ISNUMBER(SEARCH("strap",X191,1)),ISNUMBER(SEARCH("sternothyroid",X191,1)),ISNUMBER(SEARCH("sternohyoid",X191,1)),ISNUMBER(SEARCH("thyrohyoid",X191,1)),ISNUMBER(SEARCH("omohyoid",X191,1))),"3b",
IF(AND(C191&lt;&gt;"", N191=""),C191,
IF(OR(AND(R191&lt;&gt;"",R191&gt;4)),"3a",
IF(AND(R191&lt;&gt;"", R191&lt;=4,R191&gt;2),"2",
IF(AND(R191&lt;&gt;"",R191&lt;=2,R191&gt;1),"1b",
IF(AND(R191&lt;&gt;"",R191&lt;=1),"1a","x"
))))))))</f>
        <v>2</v>
      </c>
      <c r="AG191" s="29" t="str">
        <f t="shared" ref="AG191:AG254" si="41">IF(AND(ISNUMBER(J191),J191&gt;0),
IF(G191="lateral", "1b", "1a"),"0")</f>
        <v>0</v>
      </c>
      <c r="AH191" s="29" t="str">
        <f t="shared" si="30"/>
        <v>0</v>
      </c>
      <c r="AI191" s="35" t="str">
        <f t="shared" si="31"/>
        <v>I</v>
      </c>
      <c r="AJ191" s="32" t="s">
        <v>713</v>
      </c>
      <c r="AK191" s="34" t="s">
        <v>935</v>
      </c>
      <c r="AL191" s="34" t="s">
        <v>936</v>
      </c>
      <c r="AM191" s="34" t="s">
        <v>936</v>
      </c>
      <c r="AN191" s="34" t="s">
        <v>66</v>
      </c>
      <c r="AO191" s="32">
        <f t="shared" ca="1" si="32"/>
        <v>1</v>
      </c>
      <c r="AP191" s="34">
        <f t="shared" si="33"/>
        <v>1</v>
      </c>
      <c r="AQ191" s="34">
        <f t="shared" si="34"/>
        <v>1</v>
      </c>
      <c r="AR191" s="34">
        <f t="shared" si="35"/>
        <v>1</v>
      </c>
      <c r="AS191" s="35">
        <f t="shared" si="36"/>
        <v>1</v>
      </c>
    </row>
    <row r="192" spans="1:45">
      <c r="A192" t="str">
        <f>'Model output'!A191</f>
        <v>TCGA-EM-A3AQ</v>
      </c>
      <c r="B192" s="26">
        <v>85</v>
      </c>
      <c r="C192" s="1" t="str">
        <f>IF(OR(ISNUMBER(SEARCH("0",'Model output'!D191)), ISNUMBER(SEARCH("1",'Model output'!D191)), ISNUMBER(SEARCH("1a",'Model output'!D191)), ISNUMBER(SEARCH("1b",'Model output'!D191)), ISNUMBER(SEARCH("2",'Model output'!D191)), ISNUMBER(SEARCH("3",'Model output'!D191)), ISNUMBER(SEARCH("4a",'Model output'!D191)), ISNUMBER(SEARCH("4b",'Model output'!D191))), IF(ISNUMBER(SEARCH("pT",'Model output'!D191)),IF(OR(ISNUMBER(SEARCH("a",'Model output'!D191)),ISNUMBER(SEARCH("b",'Model output'!D191))),MID(SUBSTITUTE('Model output'!D191," ",""),SEARCH("pT",'Model output'!D191)+2,2),MID(SUBSTITUTE('Model output'!D191," ",""),SEARCH("pT",'Model output'!D191)+2,1)),IF(ISNUMBER(SEARCH("T",'Model output'!D191)),IF(OR(ISNUMBER(SEARCH("a",'Model output'!D191)),ISNUMBER(SEARCH("b",'Model output'!D191))),MID(SUBSTITUTE('Model output'!D191," ",""),SEARCH("T",'Model output'!D191)+1,2),MID(SUBSTITUTE('Model output'!D191," ",""),SEARCH("T",'Model output'!D191)+1,1)),SUBSTITUTE('Model output'!D191," ",""))),"")</f>
        <v>1b</v>
      </c>
      <c r="D192" s="1" t="str">
        <f>IF(ISNUMBER(SEARCH("lymph node",'Model output'!E191)),"1", IF(AND('Model output'!E191&lt;&gt;"",ISNUMBER('Model output'!E191),'Model output'!E191&gt;0),"1",IF(OR(ISNUMBER(SEARCH("0",'Model output'!E191)), ISNUMBER(SEARCH("1",'Model output'!E191)), ISNUMBER(SEARCH("1a",'Model output'!E191)), ISNUMBER(SEARCH("1b",'Model output'!E191)), ISNUMBER(SEARCH("X",'Model output'!E191))), IF(ISNUMBER(SEARCH("pN",'Model output'!E191)),IF(OR(ISNUMBER(SEARCH("a",'Model output'!E191)),ISNUMBER(SEARCH("b",'Model output'!E191))),MID(SUBSTITUTE('Model output'!E191," ",""),SEARCH("pN",'Model output'!E191)+2,2),MID(SUBSTITUTE('Model output'!E191," ",""),SEARCH("pN",'Model output'!E191)+2,1)),IF(ISNUMBER(SEARCH("N",'Model output'!E191)),IF(OR(ISNUMBER(SEARCH("a",'Model output'!E191)),ISNUMBER(SEARCH("b",'Model output'!E191))),MID(SUBSTITUTE('Model output'!E191," ",""),SEARCH("N",'Model output'!E191)+1,2),MID(SUBSTITUTE('Model output'!E191," ",""),SEARCH("N",'Model output'!E191)+1,1)),SUBSTITUTE('Model output'!E191," ",""))),"")))</f>
        <v>0</v>
      </c>
      <c r="E192" s="1" t="str">
        <f>IF(OR(ISNUMBER(SEARCH("Not applicable",'Model output'!F191)), ISNUMBER(SEARCH("N/A",'Model output'!F191))),"0",IF(OR(ISNUMBER(SEARCH("0",'Model output'!F191)), ISNUMBER(SEARCH("1",'Model output'!F191)), ISNUMBER(SEARCH("X",'Model output'!F191))), IF(ISNUMBER(SEARCH("pM",'Model output'!F191)),MID(SUBSTITUTE('Model output'!F191," ",""),SEARCH("pM",'Model output'!F191)+2,1),IF(ISNUMBER(SEARCH("M",'Model output'!F191)),MID(SUBSTITUTE('Model output'!F191," ",""),SEARCH("M",'Model output'!F191)+1,1),SUBSTITUTE('Model output'!F191," ",""))),""))</f>
        <v>0</v>
      </c>
      <c r="F192" t="str">
        <f t="shared" si="38"/>
        <v>negative</v>
      </c>
      <c r="G192" t="str">
        <f>IF(OR('Model output'!G191="",AND(ISNUMBER('Model output'!J191),'Model output'!J191&lt;1)),"",IF(OR(ISNUMBER(SEARCH("lateral",'Model output'!G191)),ISNUMBER(SEARCH("cervical",'Model output'!G191)),ISNUMBER(SEARCH("jugular",'Model output'!G191)),ISNUMBER(SEARCH("left neck",'Model output'!G191)),ISNUMBER(SEARCH("left anterior neck",'Model output'!G191)),ISNUMBER(SEARCH("left posterior neck",'Model output'!G191)),ISNUMBER(SEARCH("right neck",'Model output'!G191)),ISNUMBER(SEARCH("right anterior neck",'Model output'!G191)),ISNUMBER(SEARCH("right posterior neck",'Model output'!G191)),AND(ISNUMBER(SEARCH("level",'Model output'!G191)),OR(,ISNUMBER(SEARCH("II",'Model output'!G191)),ISNUMBER(SEARCH("two",'Model output'!G191)),AND(ISNUMBER(SEARCH("2",'Model output'!G191)),NOT(ISNUMBER(SEARCH("1 of 2",'Model output'!G191)))),ISNUMBER(SEARCH("III",'Model output'!G191)),AND(ISNUMBER(SEARCH("three",'Model output'!G191)),NOT(ISNUMBER(SEARCH("#3 (three)",'Model output'!G191)))),AND(ISNUMBER(SEARCH("3",'Model output'!G191)),NOT(ISNUMBER(SEARCH("#3 (three)",'Model output'!G191)))),ISNUMBER(SEARCH("IV",'Model output'!G191)),ISNUMBER(SEARCH("four",'Model output'!G191)),ISNUMBER(SEARCH("4",'Model output'!G191)),ISNUMBER(SEARCH("V ",'Model output'!G191)),ISNUMBER(SEARCH("five",'Model output'!G191)),ISNUMBER(SEARCH("5",'Model output'!G191))))), "lateral", "central"))</f>
        <v/>
      </c>
      <c r="H192" t="str">
        <f>IF('Model output'!H191="","negative",IF(OR(ISNUMBER(SEARCH("lymph node",'Model output'!H191)),ISNUMBER(SEARCH("gland",'Model output'!H191)),ISNUMBER(SEARCH("lobe",'Model output'!H191)),ISNUMBER(SEARCH("isthmus",'Model output'!H191)),ISNUMBER(SEARCH("mediastinum",'Model output'!H191)),ISNUMBER(SEARCH("Not mentioned",'Model output'!H191)), ISNUMBER(SEARCH("Not applicable",'Model output'!H191)), ISNUMBER(SEARCH("paratracheal",'Model output'!H191)),ISNUMBER(SEARCH("fibroadipose tissue",'Model output'!H191)),ISNUMBER(SEARCH("thyroid node",'Model output'!H191)),ISNUMBER(SEARCH("skeletal muscle",'Model output'!H191)),ISNUMBER(SEARCH("right",'Model output'!H191)),ISNUMBER(SEARCH("left",'Model output'!H191)),ISNUMBER(SEARCH("Not specified",'Model output'!H191)),ISNUMBER(SEARCH("N/A",'Model output'!H191))),"negative","positive"))</f>
        <v>negative</v>
      </c>
      <c r="I192">
        <f>IF(OR('Model output'!I191="",'Model output'!I191="Not answered",'Model output'!I191="Not mentioned"),"",IF(ISNUMBER('Model output'!I191),'Model output'!I191,1))</f>
        <v>3</v>
      </c>
      <c r="J192">
        <f>IF(OR('Model output'!J191="",'Model output'!J191="Not answered",'Model output'!J191="Not mentioned"),"",IF(AND(ISNUMBER('Model output'!J191),'Model output'!J191&lt;=I192),'Model output'!J191,IF(AND(ISNUMBER('Model output'!J191), 'Model output'!J191&gt;=DATE(2024,1,1)), MIN(DAY('Model output'!J191), MONTH('Model output'!J191), YEAR('Model output'!J191)), IF(ISNUMBER(SEARCH("0/",'Model output'!J191)),0,IF(ISNUMBER(SEARCH("/",'Model output'!J191)), VALUE(LEFT('Model output'!J191, SEARCH("/",'Model output'!J191)-1)),1)))))</f>
        <v>0</v>
      </c>
      <c r="K192" t="str" cm="1">
        <f t="array" ref="K192">IF(COUNT(FIND({0,1,2,3,4,5,6,7,8,9},'Model output'!K191))&gt;0,'Model output'!K191,"")</f>
        <v/>
      </c>
      <c r="L192" s="8" t="str">
        <f t="shared" si="37"/>
        <v/>
      </c>
      <c r="M192" t="str" cm="1">
        <f t="array" ref="M192">IF(L192="","",IF(ISNUMBER(SEARCH("cm",L192)),MAX(VALUE(SUBSTITUTE(_xlfn.FILTERXML("&lt;t&gt;&lt;s&gt;"&amp;SUBSTITUTE(L192,",","&lt;/s&gt;&lt;s&gt;")&amp;"&lt;/s&gt;&lt;/t&gt;","//s"),"cm",""))),MAX(VALUE(SUBSTITUTE(_xlfn.FILTERXML("&lt;t&gt;&lt;s&gt;"&amp;SUBSTITUTE(L192,",","&lt;/s&gt;&lt;s&gt;")&amp;"&lt;/s&gt;&lt;/t&gt;","//s"),"mm","")))/10))</f>
        <v/>
      </c>
      <c r="N192" t="str">
        <f>IF('Model output'!L191="","",'Model output'!L191)</f>
        <v>Papillary carcinoma</v>
      </c>
      <c r="O192" t="str">
        <f>IF('Model output'!M191="","",'Model output'!M191)</f>
        <v>Classical (usual), Follicular variant, Microcarcinoma (occult, small or microscopic) variant</v>
      </c>
      <c r="P192" t="str">
        <f>IF('Model output'!N191="","",'Model output'!N191)</f>
        <v>1.3cm</v>
      </c>
      <c r="Q192" t="str">
        <f t="shared" si="39"/>
        <v>1.3cm</v>
      </c>
      <c r="R192" cm="1">
        <f t="array" ref="R192">IF(Q192="","",IF(ISNUMBER(SEARCH("cm",Q192)),MAX(VALUE(SUBSTITUTE(_xlfn.FILTERXML("&lt;t&gt;&lt;s&gt;"&amp;SUBSTITUTE(Q192,",","&lt;/s&gt;&lt;s&gt;")&amp;"&lt;/s&gt;&lt;/t&gt;","//s"),"cm",""))),MAX(VALUE(SUBSTITUTE(_xlfn.FILTERXML("&lt;t&gt;&lt;s&gt;"&amp;SUBSTITUTE(Q192,",","&lt;/s&gt;&lt;s&gt;")&amp;"&lt;/s&gt;&lt;/t&gt;","//s"),"mm","")))/10))</f>
        <v>1.3</v>
      </c>
      <c r="S192" t="str">
        <f>IF(OR('Model output'!P191="",ISNUMBER(SEARCH("Not identified", 'Model output'!P191)),ISNUMBER(SEARCH("Absent",'Model output'!P191)),AND(ISNUMBER(SEARCH("No",'Model output'!P191)),NOT(ISNUMBER(SEARCH("diagnostic",'Model output'!P191)))),ISNUMBER(SEARCH("Negative",'Model output'!P191))),"negative","positive")</f>
        <v>negative</v>
      </c>
      <c r="T192">
        <f>IF('Model output'!O191="","",'Model output'!O191)</f>
        <v>2</v>
      </c>
      <c r="U192" t="str">
        <f>IF('Model output'!Q191&lt;&gt;"",'Model output'!Q191,IF('Classification result'!S192="positive",IF(ISNUMBER(SEARCH("single",'Model output'!P191)),1,IF(OR(ISNUMBER(SEARCH("&lt;4",'Model output'!P191)),ISNUMBER(SEARCH("&lt; 4",'Model output'!P191)),ISNUMBER(SEARCH("less than 4",'Model output'!P191))),"&lt;4",IF(OR(ISNUMBER(SEARCH("&gt;4",'Model output'!P191)),ISNUMBER(SEARCH("&gt; 4",'Model output'!P191)),ISNUMBER(SEARCH("4 or more",'Model output'!P191))),"&gt;4",""))), ""))</f>
        <v/>
      </c>
      <c r="V192" t="str">
        <f>IF(S192="negative","",IF(OR(ISNUMBER(SEARCH("Focal",'Model output'!P191)),'Classification result'!U192&lt;4,ISNUMBER(SEARCH("Focal",'Classification result'!U192)),ISNUMBER(SEARCH("&lt;4",'Classification result'!U192)),ISNUMBER(SEARCH("&lt; 4",'Classification result'!U192))),"minimal", IF(OR(ISNUMBER(SEARCH("Extensive",'Model output'!P191)),ISNUMBER(SEARCH("Extensive",'Classification result'!U192)),ISNUMBER(SEARCH("&gt;4",'Classification result'!U192)),ISNUMBER(SEARCH("&gt; 4",'Classification result'!U192)),ISNUMBER(SEARCH("4 or more",'Classification result'!U192))),"extensive","")))</f>
        <v/>
      </c>
      <c r="W192" t="str">
        <f>IF(OR('Model output'!R191="",ISNUMBER(SEARCH("Not identified", 'Model output'!R191)),ISNUMBER(SEARCH("Absent",'Model output'!R191)),ISNUMBER(SEARCH("No",'Model output'!R191)),ISNUMBER(SEARCH("Negative",'Model output'!R191)),ISNUMBER(SEARCH("None seen",'Model output'!R191)),ISNUMBER(SEARCH("Free",'Model output'!R191)),ISNUMBER(SEARCH("Cannot be assessed",'Model output'!R191))),"negative","positive")</f>
        <v>positive</v>
      </c>
      <c r="X192" s="15" t="str">
        <f>IF('Model output'!S191="","",'Model output'!S191)</f>
        <v>Not identified</v>
      </c>
      <c r="Y192" t="str">
        <f>IF(OR('Model output'!S191="",ISNUMBER(SEARCH("Absent",'Model output'!S191)),ISNUMBER(SEARCH("Not identified",'Model output'!S191)),AND(ISNUMBER(SEARCH("No",'Model output'!S191)),NOT(ISNUMBER(SEARCH("carcinoma",'Model output'!S191)))),ISNUMBER(SEARCH("confined to the thyroid",'Model output'!S191)),ISNUMBER(SEARCH("negative",'Model output'!S191))),"negative",IF(Z192="positive","gETE", "positive"))</f>
        <v>negative</v>
      </c>
      <c r="Z192" t="str">
        <f>IF(OR('Model output'!S191="",ISNUMBER(SEARCH("Absent",'Model output'!S191)),ISNUMBER(SEARCH("Not identified",'Model output'!S191)),ISNUMBER(SEARCH("No",'Model output'!S191)),ISNUMBER(SEARCH("Minimal",'Model output'!S191)),ISNUMBER(SEARCH("negative",'Model output'!S191))),"negative",IF(OR(ISNUMBER(SEARCH("extensive",X192)),ISNUMBER(SEARCH("skeletal muscle",X192)),ISNUMBER(SEARCH("larynx",X192)),ISNUMBER(SEARCH("trachea",X192)),ISNUMBER(SEARCH("esophagus",X192)),ISNUMBER(SEARCH("recurrent laryngeal nerve",X192))),"positive","negative"))</f>
        <v>negative</v>
      </c>
      <c r="AA192" t="str">
        <f>IF('Model output'!T191="","",IF('Model output'!T191="Not mentioned", "No", "Yes"))</f>
        <v/>
      </c>
      <c r="AB192" t="str">
        <f>IF(AA192&lt;&gt;"Yes","",IF(OR('Model output'!U191="",ISNUMBER(SEARCH("Not identified",'Model output'!U191))),"",'Model output'!U191))</f>
        <v/>
      </c>
      <c r="AC192" s="1" t="str">
        <f>IF(OR('Model output'!V191="", 'Model output'!V191="No", AND(ISERROR(SEARCH("Positive",'Model output'!V191)), ISNUMBER(SEARCH("Negative",'Model output'!V191))), AND(ISNUMBER(SEARCH("Uninvolved",'Model output'!V191)),NOT(ISNUMBER(SEARCH("margins involved",'Model output'!V191)))), ISNUMBER(SEARCH("not involved",'Model output'!V191)), ISNUMBER(SEARCH("None",'Model output'!V191)), ISNUMBER(SEARCH("Free",'Model output'!V191)), ISNUMBER(SEARCH("1 mm",'Model output'!V191)), ISNUMBER(SEARCH("0.1 CM",'Model output'!V191)), ISNUMBER(SEARCH("less than 0.2 mm",'Model output'!V191)), ISNUMBER(SEARCH("less than 0.5 mm",'Model output'!V191)), ISNUMBER(SEARCH("less than 1.0 mm",'Model output'!V191)), ISNUMBER(SEARCH("noted very close",'Model output'!V191)), ISNUMBER(SEARCH("abut",'Model output'!V191)), ISNUMBER(SEARCH("not mentioned",'Model output'!V191)), ISNUMBER(SEARCH("Cannot be assessed",'Model output'!V191)), ISNUMBER(SEARCH("Lymphocyte invasion - present",'Model output'!V191)), ISNUMBER(SEARCH("capsule",'Model output'!V191))), "negative", "positive")</f>
        <v>negative</v>
      </c>
      <c r="AE192" s="28" t="str" cm="1">
        <f t="array" aca="1" ref="AE192" ca="1">IF(OR(AC192="positive",Z192="positive",AND(OR(ISNUMBER(SEARCH("Follicular carcinoma",N192)),ISNUMBER(SEARCH("Follicular thyroid carcinoma",N192))),V192="extensive"),AND(AND(ISNUMBER(J192),J192&gt;0),AND(ISNUMBER(M192),M192&gt;3)),OR(H192="positive",AH192=1)),"high",IF(OR(ISNUMBER(SEARCH("lateral",G192,1)),ISNUMBER(SEARCH("positive",Y192,1)),ISNUMBER(SEARCH("tall",O192,1)),ISNUMBER(SEARCH("hobnail",O192,1)),ISNUMBER(SEARCH("cribriform",O192,1)),ISNUMBER(SEARCH("diffuse",O192,1)),ISNUMBER(SEARCH("columnar",O192,1)),ISNUMBER(SEARCH("solid",O192,1)),ISNUMBER(SEARCH("tall",N192,1)),ISNUMBER(SEARCH("hobnail",N192,1)),ISNUMBER(SEARCH("cribriform",N192,1)),ISNUMBER(SEARCH("diffuse",N192,1)),ISNUMBER(SEARCH("columnar",N192,1)),ISNUMBER(SEARCH("solid",N192,1)),AND(ISNUMBER(SEARCH("papillary",N192,1)),S192="positive"),AND(AND(ISNUMBER(J192),J192&gt;=5),M192=""),AND(AND(ISNUMBER(J192),J192&gt;=5),AND(ISNUMBER(M192),M192&gt;=1)),AND(ISNUMBER(SERACH("papillary",N192)),OR(Y192="positive",Z192="positive"), ISNUMBER(SEARCH("BRAF",AB192)))),"intermediate","low"))</f>
        <v>low</v>
      </c>
      <c r="AF192" s="29" t="str">
        <f t="shared" si="40"/>
        <v>1b</v>
      </c>
      <c r="AG192" s="29" t="str">
        <f t="shared" si="41"/>
        <v>0</v>
      </c>
      <c r="AH192" s="29" t="str">
        <f t="shared" ref="AH192:AH255" si="42">IF(OR(H192="unknown"),"x",IF(H192="negative","0","1"))</f>
        <v>0</v>
      </c>
      <c r="AI192" s="35" t="str">
        <f t="shared" ref="AI192:AI255" si="43">IF(AND(B192&lt;55,AH192="0"),"I",
IF(AND(B192&lt;55,AH192="1"),"II",
IF(AH192="1","IVB",
IF(AND(AF192="4b",AH192="0"),"IVA",
IF(AND(AF192="4a",AH192="0"),"III",
IF(AND(OR(AF192="3a",AF192="3b",AF192="3"),AH192="0"),"II",
IF(AND(AF192="2",OR(AG192="1",AG192="1a",AG192="1b"),AH192="0"),"II",
IF(AND(OR(AF192="1a",AF192="1b",AF192="1"),OR(AG192="1",AG192="1a",AG192="1b"),AH192="0"),"II","I"
))))))))</f>
        <v>I</v>
      </c>
      <c r="AJ192" s="32" t="s">
        <v>713</v>
      </c>
      <c r="AK192" s="34" t="s">
        <v>932</v>
      </c>
      <c r="AL192" s="34" t="s">
        <v>933</v>
      </c>
      <c r="AM192" s="34" t="s">
        <v>936</v>
      </c>
      <c r="AN192" s="34" t="s">
        <v>66</v>
      </c>
      <c r="AO192" s="32">
        <f t="shared" ca="1" si="32"/>
        <v>1</v>
      </c>
      <c r="AP192" s="34">
        <f t="shared" si="33"/>
        <v>1</v>
      </c>
      <c r="AQ192" s="34">
        <f t="shared" si="34"/>
        <v>1</v>
      </c>
      <c r="AR192" s="34">
        <f t="shared" si="35"/>
        <v>1</v>
      </c>
      <c r="AS192" s="35">
        <f t="shared" si="36"/>
        <v>1</v>
      </c>
    </row>
    <row r="193" spans="1:45">
      <c r="A193" t="str">
        <f>'Model output'!A192</f>
        <v>TCGA-EM-A3AR</v>
      </c>
      <c r="B193" s="26">
        <v>41</v>
      </c>
      <c r="C193" s="1" t="str">
        <f>IF(OR(ISNUMBER(SEARCH("0",'Model output'!D192)), ISNUMBER(SEARCH("1",'Model output'!D192)), ISNUMBER(SEARCH("1a",'Model output'!D192)), ISNUMBER(SEARCH("1b",'Model output'!D192)), ISNUMBER(SEARCH("2",'Model output'!D192)), ISNUMBER(SEARCH("3",'Model output'!D192)), ISNUMBER(SEARCH("4a",'Model output'!D192)), ISNUMBER(SEARCH("4b",'Model output'!D192))), IF(ISNUMBER(SEARCH("pT",'Model output'!D192)),IF(OR(ISNUMBER(SEARCH("a",'Model output'!D192)),ISNUMBER(SEARCH("b",'Model output'!D192))),MID(SUBSTITUTE('Model output'!D192," ",""),SEARCH("pT",'Model output'!D192)+2,2),MID(SUBSTITUTE('Model output'!D192," ",""),SEARCH("pT",'Model output'!D192)+2,1)),IF(ISNUMBER(SEARCH("T",'Model output'!D192)),IF(OR(ISNUMBER(SEARCH("a",'Model output'!D192)),ISNUMBER(SEARCH("b",'Model output'!D192))),MID(SUBSTITUTE('Model output'!D192," ",""),SEARCH("T",'Model output'!D192)+1,2),MID(SUBSTITUTE('Model output'!D192," ",""),SEARCH("T",'Model output'!D192)+1,1)),SUBSTITUTE('Model output'!D192," ",""))),"")</f>
        <v>1b</v>
      </c>
      <c r="D193" s="1" t="str">
        <f>IF(ISNUMBER(SEARCH("lymph node",'Model output'!E192)),"1", IF(AND('Model output'!E192&lt;&gt;"",ISNUMBER('Model output'!E192),'Model output'!E192&gt;0),"1",IF(OR(ISNUMBER(SEARCH("0",'Model output'!E192)), ISNUMBER(SEARCH("1",'Model output'!E192)), ISNUMBER(SEARCH("1a",'Model output'!E192)), ISNUMBER(SEARCH("1b",'Model output'!E192)), ISNUMBER(SEARCH("X",'Model output'!E192))), IF(ISNUMBER(SEARCH("pN",'Model output'!E192)),IF(OR(ISNUMBER(SEARCH("a",'Model output'!E192)),ISNUMBER(SEARCH("b",'Model output'!E192))),MID(SUBSTITUTE('Model output'!E192," ",""),SEARCH("pN",'Model output'!E192)+2,2),MID(SUBSTITUTE('Model output'!E192," ",""),SEARCH("pN",'Model output'!E192)+2,1)),IF(ISNUMBER(SEARCH("N",'Model output'!E192)),IF(OR(ISNUMBER(SEARCH("a",'Model output'!E192)),ISNUMBER(SEARCH("b",'Model output'!E192))),MID(SUBSTITUTE('Model output'!E192," ",""),SEARCH("N",'Model output'!E192)+1,2),MID(SUBSTITUTE('Model output'!E192," ",""),SEARCH("N",'Model output'!E192)+1,1)),SUBSTITUTE('Model output'!E192," ",""))),"")))</f>
        <v>1a</v>
      </c>
      <c r="E193" s="1" t="str">
        <f>IF(OR(ISNUMBER(SEARCH("Not applicable",'Model output'!F192)), ISNUMBER(SEARCH("N/A",'Model output'!F192))),"0",IF(OR(ISNUMBER(SEARCH("0",'Model output'!F192)), ISNUMBER(SEARCH("1",'Model output'!F192)), ISNUMBER(SEARCH("X",'Model output'!F192))), IF(ISNUMBER(SEARCH("pM",'Model output'!F192)),MID(SUBSTITUTE('Model output'!F192," ",""),SEARCH("pM",'Model output'!F192)+2,1),IF(ISNUMBER(SEARCH("M",'Model output'!F192)),MID(SUBSTITUTE('Model output'!F192," ",""),SEARCH("M",'Model output'!F192)+1,1),SUBSTITUTE('Model output'!F192," ",""))),""))</f>
        <v>0</v>
      </c>
      <c r="F193" t="str">
        <f t="shared" si="38"/>
        <v>positive</v>
      </c>
      <c r="G193" t="str">
        <f>IF(OR('Model output'!G192="",AND(ISNUMBER('Model output'!J192),'Model output'!J192&lt;1)),"",IF(OR(ISNUMBER(SEARCH("lateral",'Model output'!G192)),ISNUMBER(SEARCH("cervical",'Model output'!G192)),ISNUMBER(SEARCH("jugular",'Model output'!G192)),ISNUMBER(SEARCH("left neck",'Model output'!G192)),ISNUMBER(SEARCH("left anterior neck",'Model output'!G192)),ISNUMBER(SEARCH("left posterior neck",'Model output'!G192)),ISNUMBER(SEARCH("right neck",'Model output'!G192)),ISNUMBER(SEARCH("right anterior neck",'Model output'!G192)),ISNUMBER(SEARCH("right posterior neck",'Model output'!G192)),AND(ISNUMBER(SEARCH("level",'Model output'!G192)),OR(,ISNUMBER(SEARCH("II",'Model output'!G192)),ISNUMBER(SEARCH("two",'Model output'!G192)),AND(ISNUMBER(SEARCH("2",'Model output'!G192)),NOT(ISNUMBER(SEARCH("1 of 2",'Model output'!G192)))),ISNUMBER(SEARCH("III",'Model output'!G192)),AND(ISNUMBER(SEARCH("three",'Model output'!G192)),NOT(ISNUMBER(SEARCH("#3 (three)",'Model output'!G192)))),AND(ISNUMBER(SEARCH("3",'Model output'!G192)),NOT(ISNUMBER(SEARCH("#3 (three)",'Model output'!G192)))),ISNUMBER(SEARCH("IV",'Model output'!G192)),ISNUMBER(SEARCH("four",'Model output'!G192)),ISNUMBER(SEARCH("4",'Model output'!G192)),ISNUMBER(SEARCH("V ",'Model output'!G192)),ISNUMBER(SEARCH("five",'Model output'!G192)),ISNUMBER(SEARCH("5",'Model output'!G192))))), "lateral", "central"))</f>
        <v/>
      </c>
      <c r="H193" t="str">
        <f>IF('Model output'!H192="","negative",IF(OR(ISNUMBER(SEARCH("lymph node",'Model output'!H192)),ISNUMBER(SEARCH("gland",'Model output'!H192)),ISNUMBER(SEARCH("lobe",'Model output'!H192)),ISNUMBER(SEARCH("isthmus",'Model output'!H192)),ISNUMBER(SEARCH("mediastinum",'Model output'!H192)),ISNUMBER(SEARCH("Not mentioned",'Model output'!H192)), ISNUMBER(SEARCH("Not applicable",'Model output'!H192)), ISNUMBER(SEARCH("paratracheal",'Model output'!H192)),ISNUMBER(SEARCH("fibroadipose tissue",'Model output'!H192)),ISNUMBER(SEARCH("thyroid node",'Model output'!H192)),ISNUMBER(SEARCH("skeletal muscle",'Model output'!H192)),ISNUMBER(SEARCH("right",'Model output'!H192)),ISNUMBER(SEARCH("left",'Model output'!H192)),ISNUMBER(SEARCH("Not specified",'Model output'!H192)),ISNUMBER(SEARCH("N/A",'Model output'!H192))),"negative","positive"))</f>
        <v>negative</v>
      </c>
      <c r="I193">
        <f>IF(OR('Model output'!I192="",'Model output'!I192="Not answered",'Model output'!I192="Not mentioned"),"",IF(ISNUMBER('Model output'!I192),'Model output'!I192,1))</f>
        <v>1</v>
      </c>
      <c r="J193">
        <f>IF(OR('Model output'!J192="",'Model output'!J192="Not answered",'Model output'!J192="Not mentioned"),"",IF(AND(ISNUMBER('Model output'!J192),'Model output'!J192&lt;=I193),'Model output'!J192,IF(AND(ISNUMBER('Model output'!J192), 'Model output'!J192&gt;=DATE(2024,1,1)), MIN(DAY('Model output'!J192), MONTH('Model output'!J192), YEAR('Model output'!J192)), IF(ISNUMBER(SEARCH("0/",'Model output'!J192)),0,IF(ISNUMBER(SEARCH("/",'Model output'!J192)), VALUE(LEFT('Model output'!J192, SEARCH("/",'Model output'!J192)-1)),1)))))</f>
        <v>1</v>
      </c>
      <c r="K193" t="str" cm="1">
        <f t="array" ref="K193">IF(COUNT(FIND({0,1,2,3,4,5,6,7,8,9},'Model output'!K192))&gt;0,'Model output'!K192,"")</f>
        <v/>
      </c>
      <c r="L193" s="8" t="str">
        <f t="shared" si="37"/>
        <v/>
      </c>
      <c r="M193" t="str" cm="1">
        <f t="array" ref="M193">IF(L193="","",IF(ISNUMBER(SEARCH("cm",L193)),MAX(VALUE(SUBSTITUTE(_xlfn.FILTERXML("&lt;t&gt;&lt;s&gt;"&amp;SUBSTITUTE(L193,",","&lt;/s&gt;&lt;s&gt;")&amp;"&lt;/s&gt;&lt;/t&gt;","//s"),"cm",""))),MAX(VALUE(SUBSTITUTE(_xlfn.FILTERXML("&lt;t&gt;&lt;s&gt;"&amp;SUBSTITUTE(L193,",","&lt;/s&gt;&lt;s&gt;")&amp;"&lt;/s&gt;&lt;/t&gt;","//s"),"mm","")))/10))</f>
        <v/>
      </c>
      <c r="N193" t="str">
        <f>IF('Model output'!L192="","",'Model output'!L192)</f>
        <v>Papillary carcinoma</v>
      </c>
      <c r="O193" t="str">
        <f>IF('Model output'!M192="","",'Model output'!M192)</f>
        <v>Classical (usual)</v>
      </c>
      <c r="P193" t="str">
        <f>IF('Model output'!N192="","",'Model output'!N192)</f>
        <v>1.2cm</v>
      </c>
      <c r="Q193" t="str">
        <f t="shared" si="39"/>
        <v>1.2cm</v>
      </c>
      <c r="R193" cm="1">
        <f t="array" ref="R193">IF(Q193="","",IF(ISNUMBER(SEARCH("cm",Q193)),MAX(VALUE(SUBSTITUTE(_xlfn.FILTERXML("&lt;t&gt;&lt;s&gt;"&amp;SUBSTITUTE(Q193,",","&lt;/s&gt;&lt;s&gt;")&amp;"&lt;/s&gt;&lt;/t&gt;","//s"),"cm",""))),MAX(VALUE(SUBSTITUTE(_xlfn.FILTERXML("&lt;t&gt;&lt;s&gt;"&amp;SUBSTITUTE(Q193,",","&lt;/s&gt;&lt;s&gt;")&amp;"&lt;/s&gt;&lt;/t&gt;","//s"),"mm","")))/10))</f>
        <v>1.2</v>
      </c>
      <c r="S193" t="str">
        <f>IF(OR('Model output'!P192="",ISNUMBER(SEARCH("Not identified", 'Model output'!P192)),ISNUMBER(SEARCH("Absent",'Model output'!P192)),AND(ISNUMBER(SEARCH("No",'Model output'!P192)),NOT(ISNUMBER(SEARCH("diagnostic",'Model output'!P192)))),ISNUMBER(SEARCH("Negative",'Model output'!P192))),"negative","positive")</f>
        <v>positive</v>
      </c>
      <c r="T193">
        <f>IF('Model output'!O192="","",'Model output'!O192)</f>
        <v>2</v>
      </c>
      <c r="U193" t="str">
        <f>IF('Model output'!Q192&lt;&gt;"",'Model output'!Q192,IF('Classification result'!S193="positive",IF(ISNUMBER(SEARCH("single",'Model output'!P192)),1,IF(OR(ISNUMBER(SEARCH("&lt;4",'Model output'!P192)),ISNUMBER(SEARCH("&lt; 4",'Model output'!P192)),ISNUMBER(SEARCH("less than 4",'Model output'!P192))),"&lt;4",IF(OR(ISNUMBER(SEARCH("&gt;4",'Model output'!P192)),ISNUMBER(SEARCH("&gt; 4",'Model output'!P192)),ISNUMBER(SEARCH("4 or more",'Model output'!P192))),"&gt;4",""))), ""))</f>
        <v/>
      </c>
      <c r="V193" t="str">
        <f>IF(S193="negative","",IF(OR(ISNUMBER(SEARCH("Focal",'Model output'!P192)),'Classification result'!U193&lt;4,ISNUMBER(SEARCH("Focal",'Classification result'!U193)),ISNUMBER(SEARCH("&lt;4",'Classification result'!U193)),ISNUMBER(SEARCH("&lt; 4",'Classification result'!U193))),"minimal", IF(OR(ISNUMBER(SEARCH("Extensive",'Model output'!P192)),ISNUMBER(SEARCH("Extensive",'Classification result'!U193)),ISNUMBER(SEARCH("&gt;4",'Classification result'!U193)),ISNUMBER(SEARCH("&gt; 4",'Classification result'!U193)),ISNUMBER(SEARCH("4 or more",'Classification result'!U193))),"extensive","")))</f>
        <v/>
      </c>
      <c r="W193" t="str">
        <f>IF(OR('Model output'!R192="",ISNUMBER(SEARCH("Not identified", 'Model output'!R192)),ISNUMBER(SEARCH("Absent",'Model output'!R192)),ISNUMBER(SEARCH("No",'Model output'!R192)),ISNUMBER(SEARCH("Negative",'Model output'!R192)),ISNUMBER(SEARCH("None seen",'Model output'!R192)),ISNUMBER(SEARCH("Free",'Model output'!R192)),ISNUMBER(SEARCH("Cannot be assessed",'Model output'!R192))),"negative","positive")</f>
        <v>positive</v>
      </c>
      <c r="X193" s="15" t="str">
        <f>IF('Model output'!S192="","",'Model output'!S192)</f>
        <v>Not identified</v>
      </c>
      <c r="Y193" t="str">
        <f>IF(OR('Model output'!S192="",ISNUMBER(SEARCH("Absent",'Model output'!S192)),ISNUMBER(SEARCH("Not identified",'Model output'!S192)),AND(ISNUMBER(SEARCH("No",'Model output'!S192)),NOT(ISNUMBER(SEARCH("carcinoma",'Model output'!S192)))),ISNUMBER(SEARCH("confined to the thyroid",'Model output'!S192)),ISNUMBER(SEARCH("negative",'Model output'!S192))),"negative",IF(Z193="positive","gETE", "positive"))</f>
        <v>negative</v>
      </c>
      <c r="Z193" t="str">
        <f>IF(OR('Model output'!S192="",ISNUMBER(SEARCH("Absent",'Model output'!S192)),ISNUMBER(SEARCH("Not identified",'Model output'!S192)),ISNUMBER(SEARCH("No",'Model output'!S192)),ISNUMBER(SEARCH("Minimal",'Model output'!S192)),ISNUMBER(SEARCH("negative",'Model output'!S192))),"negative",IF(OR(ISNUMBER(SEARCH("extensive",X193)),ISNUMBER(SEARCH("skeletal muscle",X193)),ISNUMBER(SEARCH("larynx",X193)),ISNUMBER(SEARCH("trachea",X193)),ISNUMBER(SEARCH("esophagus",X193)),ISNUMBER(SEARCH("recurrent laryngeal nerve",X193))),"positive","negative"))</f>
        <v>negative</v>
      </c>
      <c r="AA193" t="str">
        <f>IF('Model output'!T192="","",IF('Model output'!T192="Not mentioned", "No", "Yes"))</f>
        <v/>
      </c>
      <c r="AB193" t="str">
        <f>IF(AA193&lt;&gt;"Yes","",IF(OR('Model output'!U192="",ISNUMBER(SEARCH("Not identified",'Model output'!U192))),"",'Model output'!U192))</f>
        <v/>
      </c>
      <c r="AC193" s="1" t="str">
        <f>IF(OR('Model output'!V192="", 'Model output'!V192="No", AND(ISERROR(SEARCH("Positive",'Model output'!V192)), ISNUMBER(SEARCH("Negative",'Model output'!V192))), AND(ISNUMBER(SEARCH("Uninvolved",'Model output'!V192)),NOT(ISNUMBER(SEARCH("margins involved",'Model output'!V192)))), ISNUMBER(SEARCH("not involved",'Model output'!V192)), ISNUMBER(SEARCH("None",'Model output'!V192)), ISNUMBER(SEARCH("Free",'Model output'!V192)), ISNUMBER(SEARCH("1 mm",'Model output'!V192)), ISNUMBER(SEARCH("0.1 CM",'Model output'!V192)), ISNUMBER(SEARCH("less than 0.2 mm",'Model output'!V192)), ISNUMBER(SEARCH("less than 0.5 mm",'Model output'!V192)), ISNUMBER(SEARCH("less than 1.0 mm",'Model output'!V192)), ISNUMBER(SEARCH("noted very close",'Model output'!V192)), ISNUMBER(SEARCH("abut",'Model output'!V192)), ISNUMBER(SEARCH("not mentioned",'Model output'!V192)), ISNUMBER(SEARCH("Cannot be assessed",'Model output'!V192)), ISNUMBER(SEARCH("Lymphocyte invasion - present",'Model output'!V192)), ISNUMBER(SEARCH("capsule",'Model output'!V192))), "negative", "positive")</f>
        <v>negative</v>
      </c>
      <c r="AE193" s="28" t="str" cm="1">
        <f t="array" aca="1" ref="AE193" ca="1">IF(OR(AC193="positive",Z193="positive",AND(OR(ISNUMBER(SEARCH("Follicular carcinoma",N193)),ISNUMBER(SEARCH("Follicular thyroid carcinoma",N193))),V193="extensive"),AND(AND(ISNUMBER(J193),J193&gt;0),AND(ISNUMBER(M193),M193&gt;3)),OR(H193="positive",AH193=1)),"high",IF(OR(ISNUMBER(SEARCH("lateral",G193,1)),ISNUMBER(SEARCH("positive",Y193,1)),ISNUMBER(SEARCH("tall",O193,1)),ISNUMBER(SEARCH("hobnail",O193,1)),ISNUMBER(SEARCH("cribriform",O193,1)),ISNUMBER(SEARCH("diffuse",O193,1)),ISNUMBER(SEARCH("columnar",O193,1)),ISNUMBER(SEARCH("solid",O193,1)),ISNUMBER(SEARCH("tall",N193,1)),ISNUMBER(SEARCH("hobnail",N193,1)),ISNUMBER(SEARCH("cribriform",N193,1)),ISNUMBER(SEARCH("diffuse",N193,1)),ISNUMBER(SEARCH("columnar",N193,1)),ISNUMBER(SEARCH("solid",N193,1)),AND(ISNUMBER(SEARCH("papillary",N193,1)),S193="positive"),AND(AND(ISNUMBER(J193),J193&gt;=5),M193=""),AND(AND(ISNUMBER(J193),J193&gt;=5),AND(ISNUMBER(M193),M193&gt;=1)),AND(ISNUMBER(SERACH("papillary",N193)),OR(Y193="positive",Z193="positive"), ISNUMBER(SEARCH("BRAF",AB193)))),"intermediate","low"))</f>
        <v>intermediate</v>
      </c>
      <c r="AF193" s="29" t="str">
        <f t="shared" si="40"/>
        <v>1b</v>
      </c>
      <c r="AG193" s="29" t="str">
        <f t="shared" si="41"/>
        <v>1a</v>
      </c>
      <c r="AH193" s="29" t="str">
        <f t="shared" si="42"/>
        <v>0</v>
      </c>
      <c r="AI193" s="35" t="str">
        <f t="shared" si="43"/>
        <v>I</v>
      </c>
      <c r="AJ193" s="32" t="s">
        <v>713</v>
      </c>
      <c r="AK193" s="34" t="s">
        <v>932</v>
      </c>
      <c r="AL193" s="34" t="s">
        <v>617</v>
      </c>
      <c r="AM193" s="34" t="s">
        <v>936</v>
      </c>
      <c r="AN193" s="34" t="s">
        <v>66</v>
      </c>
      <c r="AO193" s="32">
        <f t="shared" ca="1" si="32"/>
        <v>0</v>
      </c>
      <c r="AP193" s="34">
        <f t="shared" si="33"/>
        <v>1</v>
      </c>
      <c r="AQ193" s="34">
        <f t="shared" si="34"/>
        <v>1</v>
      </c>
      <c r="AR193" s="34">
        <f t="shared" si="35"/>
        <v>1</v>
      </c>
      <c r="AS193" s="35">
        <f t="shared" si="36"/>
        <v>1</v>
      </c>
    </row>
    <row r="194" spans="1:45">
      <c r="A194" t="str">
        <f>'Model output'!A193</f>
        <v>TCGA-EM-A3FJ</v>
      </c>
      <c r="B194" s="26">
        <v>24</v>
      </c>
      <c r="C194" s="1" t="str">
        <f>IF(OR(ISNUMBER(SEARCH("0",'Model output'!D193)), ISNUMBER(SEARCH("1",'Model output'!D193)), ISNUMBER(SEARCH("1a",'Model output'!D193)), ISNUMBER(SEARCH("1b",'Model output'!D193)), ISNUMBER(SEARCH("2",'Model output'!D193)), ISNUMBER(SEARCH("3",'Model output'!D193)), ISNUMBER(SEARCH("4a",'Model output'!D193)), ISNUMBER(SEARCH("4b",'Model output'!D193))), IF(ISNUMBER(SEARCH("pT",'Model output'!D193)),IF(OR(ISNUMBER(SEARCH("a",'Model output'!D193)),ISNUMBER(SEARCH("b",'Model output'!D193))),MID(SUBSTITUTE('Model output'!D193," ",""),SEARCH("pT",'Model output'!D193)+2,2),MID(SUBSTITUTE('Model output'!D193," ",""),SEARCH("pT",'Model output'!D193)+2,1)),IF(ISNUMBER(SEARCH("T",'Model output'!D193)),IF(OR(ISNUMBER(SEARCH("a",'Model output'!D193)),ISNUMBER(SEARCH("b",'Model output'!D193))),MID(SUBSTITUTE('Model output'!D193," ",""),SEARCH("T",'Model output'!D193)+1,2),MID(SUBSTITUTE('Model output'!D193," ",""),SEARCH("T",'Model output'!D193)+1,1)),SUBSTITUTE('Model output'!D193," ",""))),"")</f>
        <v>1</v>
      </c>
      <c r="D194" s="1" t="str">
        <f>IF(ISNUMBER(SEARCH("lymph node",'Model output'!E193)),"1", IF(AND('Model output'!E193&lt;&gt;"",ISNUMBER('Model output'!E193),'Model output'!E193&gt;0),"1",IF(OR(ISNUMBER(SEARCH("0",'Model output'!E193)), ISNUMBER(SEARCH("1",'Model output'!E193)), ISNUMBER(SEARCH("1a",'Model output'!E193)), ISNUMBER(SEARCH("1b",'Model output'!E193)), ISNUMBER(SEARCH("X",'Model output'!E193))), IF(ISNUMBER(SEARCH("pN",'Model output'!E193)),IF(OR(ISNUMBER(SEARCH("a",'Model output'!E193)),ISNUMBER(SEARCH("b",'Model output'!E193))),MID(SUBSTITUTE('Model output'!E193," ",""),SEARCH("pN",'Model output'!E193)+2,2),MID(SUBSTITUTE('Model output'!E193," ",""),SEARCH("pN",'Model output'!E193)+2,1)),IF(ISNUMBER(SEARCH("N",'Model output'!E193)),IF(OR(ISNUMBER(SEARCH("a",'Model output'!E193)),ISNUMBER(SEARCH("b",'Model output'!E193))),MID(SUBSTITUTE('Model output'!E193," ",""),SEARCH("N",'Model output'!E193)+1,2),MID(SUBSTITUTE('Model output'!E193," ",""),SEARCH("N",'Model output'!E193)+1,1)),SUBSTITUTE('Model output'!E193," ",""))),"")))</f>
        <v>1b</v>
      </c>
      <c r="E194" s="1" t="str">
        <f>IF(OR(ISNUMBER(SEARCH("Not applicable",'Model output'!F193)), ISNUMBER(SEARCH("N/A",'Model output'!F193))),"0",IF(OR(ISNUMBER(SEARCH("0",'Model output'!F193)), ISNUMBER(SEARCH("1",'Model output'!F193)), ISNUMBER(SEARCH("X",'Model output'!F193))), IF(ISNUMBER(SEARCH("pM",'Model output'!F193)),MID(SUBSTITUTE('Model output'!F193," ",""),SEARCH("pM",'Model output'!F193)+2,1),IF(ISNUMBER(SEARCH("M",'Model output'!F193)),MID(SUBSTITUTE('Model output'!F193," ",""),SEARCH("M",'Model output'!F193)+1,1),SUBSTITUTE('Model output'!F193," ",""))),""))</f>
        <v>X</v>
      </c>
      <c r="F194" t="str">
        <f t="shared" si="38"/>
        <v>positive</v>
      </c>
      <c r="G194" t="str">
        <f>IF(OR('Model output'!G193="",AND(ISNUMBER('Model output'!J193),'Model output'!J193&lt;1)),"",IF(OR(ISNUMBER(SEARCH("lateral",'Model output'!G193)),ISNUMBER(SEARCH("cervical",'Model output'!G193)),ISNUMBER(SEARCH("jugular",'Model output'!G193)),ISNUMBER(SEARCH("left neck",'Model output'!G193)),ISNUMBER(SEARCH("left anterior neck",'Model output'!G193)),ISNUMBER(SEARCH("left posterior neck",'Model output'!G193)),ISNUMBER(SEARCH("right neck",'Model output'!G193)),ISNUMBER(SEARCH("right anterior neck",'Model output'!G193)),ISNUMBER(SEARCH("right posterior neck",'Model output'!G193)),AND(ISNUMBER(SEARCH("level",'Model output'!G193)),OR(,ISNUMBER(SEARCH("II",'Model output'!G193)),ISNUMBER(SEARCH("two",'Model output'!G193)),AND(ISNUMBER(SEARCH("2",'Model output'!G193)),NOT(ISNUMBER(SEARCH("1 of 2",'Model output'!G193)))),ISNUMBER(SEARCH("III",'Model output'!G193)),AND(ISNUMBER(SEARCH("three",'Model output'!G193)),NOT(ISNUMBER(SEARCH("#3 (three)",'Model output'!G193)))),AND(ISNUMBER(SEARCH("3",'Model output'!G193)),NOT(ISNUMBER(SEARCH("#3 (three)",'Model output'!G193)))),ISNUMBER(SEARCH("IV",'Model output'!G193)),ISNUMBER(SEARCH("four",'Model output'!G193)),ISNUMBER(SEARCH("4",'Model output'!G193)),ISNUMBER(SEARCH("V ",'Model output'!G193)),ISNUMBER(SEARCH("five",'Model output'!G193)),ISNUMBER(SEARCH("5",'Model output'!G193))))), "lateral", "central"))</f>
        <v/>
      </c>
      <c r="H194" t="str">
        <f>IF('Model output'!H193="","negative",IF(OR(ISNUMBER(SEARCH("lymph node",'Model output'!H193)),ISNUMBER(SEARCH("gland",'Model output'!H193)),ISNUMBER(SEARCH("lobe",'Model output'!H193)),ISNUMBER(SEARCH("isthmus",'Model output'!H193)),ISNUMBER(SEARCH("mediastinum",'Model output'!H193)),ISNUMBER(SEARCH("Not mentioned",'Model output'!H193)), ISNUMBER(SEARCH("Not applicable",'Model output'!H193)), ISNUMBER(SEARCH("paratracheal",'Model output'!H193)),ISNUMBER(SEARCH("fibroadipose tissue",'Model output'!H193)),ISNUMBER(SEARCH("thyroid node",'Model output'!H193)),ISNUMBER(SEARCH("skeletal muscle",'Model output'!H193)),ISNUMBER(SEARCH("right",'Model output'!H193)),ISNUMBER(SEARCH("left",'Model output'!H193)),ISNUMBER(SEARCH("Not specified",'Model output'!H193)),ISNUMBER(SEARCH("N/A",'Model output'!H193))),"negative","positive"))</f>
        <v>negative</v>
      </c>
      <c r="I194">
        <f>IF(OR('Model output'!I193="",'Model output'!I193="Not answered",'Model output'!I193="Not mentioned"),"",IF(ISNUMBER('Model output'!I193),'Model output'!I193,1))</f>
        <v>33</v>
      </c>
      <c r="J194">
        <f>IF(OR('Model output'!J193="",'Model output'!J193="Not answered",'Model output'!J193="Not mentioned"),"",IF(AND(ISNUMBER('Model output'!J193),'Model output'!J193&lt;=I194),'Model output'!J193,IF(AND(ISNUMBER('Model output'!J193), 'Model output'!J193&gt;=DATE(2024,1,1)), MIN(DAY('Model output'!J193), MONTH('Model output'!J193), YEAR('Model output'!J193)), IF(ISNUMBER(SEARCH("0/",'Model output'!J193)),0,IF(ISNUMBER(SEARCH("/",'Model output'!J193)), VALUE(LEFT('Model output'!J193, SEARCH("/",'Model output'!J193)-1)),1)))))</f>
        <v>12</v>
      </c>
      <c r="K194" t="str" cm="1">
        <f t="array" ref="K194">IF(COUNT(FIND({0,1,2,3,4,5,6,7,8,9},'Model output'!K193))&gt;0,'Model output'!K193,"")</f>
        <v/>
      </c>
      <c r="L194" s="8" t="str">
        <f t="shared" si="37"/>
        <v/>
      </c>
      <c r="M194" t="str" cm="1">
        <f t="array" ref="M194">IF(L194="","",IF(ISNUMBER(SEARCH("cm",L194)),MAX(VALUE(SUBSTITUTE(_xlfn.FILTERXML("&lt;t&gt;&lt;s&gt;"&amp;SUBSTITUTE(L194,",","&lt;/s&gt;&lt;s&gt;")&amp;"&lt;/s&gt;&lt;/t&gt;","//s"),"cm",""))),MAX(VALUE(SUBSTITUTE(_xlfn.FILTERXML("&lt;t&gt;&lt;s&gt;"&amp;SUBSTITUTE(L194,",","&lt;/s&gt;&lt;s&gt;")&amp;"&lt;/s&gt;&lt;/t&gt;","//s"),"mm","")))/10))</f>
        <v/>
      </c>
      <c r="N194" t="str">
        <f>IF('Model output'!L193="","",'Model output'!L193)</f>
        <v>papillary</v>
      </c>
      <c r="O194" t="str">
        <f>IF('Model output'!M193="","",'Model output'!M193)</f>
        <v>classical type</v>
      </c>
      <c r="P194" t="str">
        <f>IF('Model output'!N193="","",'Model output'!N193)</f>
        <v>1.0 cm</v>
      </c>
      <c r="Q194" t="str">
        <f t="shared" si="39"/>
        <v>1.0cm</v>
      </c>
      <c r="R194" cm="1">
        <f t="array" ref="R194">IF(Q194="","",IF(ISNUMBER(SEARCH("cm",Q194)),MAX(VALUE(SUBSTITUTE(_xlfn.FILTERXML("&lt;t&gt;&lt;s&gt;"&amp;SUBSTITUTE(Q194,",","&lt;/s&gt;&lt;s&gt;")&amp;"&lt;/s&gt;&lt;/t&gt;","//s"),"cm",""))),MAX(VALUE(SUBSTITUTE(_xlfn.FILTERXML("&lt;t&gt;&lt;s&gt;"&amp;SUBSTITUTE(Q194,",","&lt;/s&gt;&lt;s&gt;")&amp;"&lt;/s&gt;&lt;/t&gt;","//s"),"mm","")))/10))</f>
        <v>1</v>
      </c>
      <c r="S194" t="str">
        <f>IF(OR('Model output'!P193="",ISNUMBER(SEARCH("Not identified", 'Model output'!P193)),ISNUMBER(SEARCH("Absent",'Model output'!P193)),AND(ISNUMBER(SEARCH("No",'Model output'!P193)),NOT(ISNUMBER(SEARCH("diagnostic",'Model output'!P193)))),ISNUMBER(SEARCH("Negative",'Model output'!P193))),"negative","positive")</f>
        <v>negative</v>
      </c>
      <c r="T194">
        <f>IF('Model output'!O193="","",'Model output'!O193)</f>
        <v>3</v>
      </c>
      <c r="U194" t="str">
        <f>IF('Model output'!Q193&lt;&gt;"",'Model output'!Q193,IF('Classification result'!S194="positive",IF(ISNUMBER(SEARCH("single",'Model output'!P193)),1,IF(OR(ISNUMBER(SEARCH("&lt;4",'Model output'!P193)),ISNUMBER(SEARCH("&lt; 4",'Model output'!P193)),ISNUMBER(SEARCH("less than 4",'Model output'!P193))),"&lt;4",IF(OR(ISNUMBER(SEARCH("&gt;4",'Model output'!P193)),ISNUMBER(SEARCH("&gt; 4",'Model output'!P193)),ISNUMBER(SEARCH("4 or more",'Model output'!P193))),"&gt;4",""))), ""))</f>
        <v/>
      </c>
      <c r="V194" t="str">
        <f>IF(S194="negative","",IF(OR(ISNUMBER(SEARCH("Focal",'Model output'!P193)),'Classification result'!U194&lt;4,ISNUMBER(SEARCH("Focal",'Classification result'!U194)),ISNUMBER(SEARCH("&lt;4",'Classification result'!U194)),ISNUMBER(SEARCH("&lt; 4",'Classification result'!U194))),"minimal", IF(OR(ISNUMBER(SEARCH("Extensive",'Model output'!P193)),ISNUMBER(SEARCH("Extensive",'Classification result'!U194)),ISNUMBER(SEARCH("&gt;4",'Classification result'!U194)),ISNUMBER(SEARCH("&gt; 4",'Classification result'!U194)),ISNUMBER(SEARCH("4 or more",'Classification result'!U194))),"extensive","")))</f>
        <v/>
      </c>
      <c r="W194" t="str">
        <f>IF(OR('Model output'!R193="",ISNUMBER(SEARCH("Not identified", 'Model output'!R193)),ISNUMBER(SEARCH("Absent",'Model output'!R193)),ISNUMBER(SEARCH("No",'Model output'!R193)),ISNUMBER(SEARCH("Negative",'Model output'!R193)),ISNUMBER(SEARCH("None seen",'Model output'!R193)),ISNUMBER(SEARCH("Free",'Model output'!R193)),ISNUMBER(SEARCH("Cannot be assessed",'Model output'!R193))),"negative","positive")</f>
        <v>positive</v>
      </c>
      <c r="X194" s="15" t="str">
        <f>IF('Model output'!S193="","",'Model output'!S193)</f>
        <v>Absent</v>
      </c>
      <c r="Y194" t="str">
        <f>IF(OR('Model output'!S193="",ISNUMBER(SEARCH("Absent",'Model output'!S193)),ISNUMBER(SEARCH("Not identified",'Model output'!S193)),AND(ISNUMBER(SEARCH("No",'Model output'!S193)),NOT(ISNUMBER(SEARCH("carcinoma",'Model output'!S193)))),ISNUMBER(SEARCH("confined to the thyroid",'Model output'!S193)),ISNUMBER(SEARCH("negative",'Model output'!S193))),"negative",IF(Z194="positive","gETE", "positive"))</f>
        <v>negative</v>
      </c>
      <c r="Z194" t="str">
        <f>IF(OR('Model output'!S193="",ISNUMBER(SEARCH("Absent",'Model output'!S193)),ISNUMBER(SEARCH("Not identified",'Model output'!S193)),ISNUMBER(SEARCH("No",'Model output'!S193)),ISNUMBER(SEARCH("Minimal",'Model output'!S193)),ISNUMBER(SEARCH("negative",'Model output'!S193))),"negative",IF(OR(ISNUMBER(SEARCH("extensive",X194)),ISNUMBER(SEARCH("skeletal muscle",X194)),ISNUMBER(SEARCH("larynx",X194)),ISNUMBER(SEARCH("trachea",X194)),ISNUMBER(SEARCH("esophagus",X194)),ISNUMBER(SEARCH("recurrent laryngeal nerve",X194))),"positive","negative"))</f>
        <v>negative</v>
      </c>
      <c r="AA194" t="str">
        <f>IF('Model output'!T193="","",IF('Model output'!T193="Not mentioned", "No", "Yes"))</f>
        <v/>
      </c>
      <c r="AB194" t="str">
        <f>IF(AA194&lt;&gt;"Yes","",IF(OR('Model output'!U193="",ISNUMBER(SEARCH("Not identified",'Model output'!U193))),"",'Model output'!U193))</f>
        <v/>
      </c>
      <c r="AC194" s="1" t="str">
        <f>IF(OR('Model output'!V193="", 'Model output'!V193="No", AND(ISERROR(SEARCH("Positive",'Model output'!V193)), ISNUMBER(SEARCH("Negative",'Model output'!V193))), AND(ISNUMBER(SEARCH("Uninvolved",'Model output'!V193)),NOT(ISNUMBER(SEARCH("margins involved",'Model output'!V193)))), ISNUMBER(SEARCH("not involved",'Model output'!V193)), ISNUMBER(SEARCH("None",'Model output'!V193)), ISNUMBER(SEARCH("Free",'Model output'!V193)), ISNUMBER(SEARCH("1 mm",'Model output'!V193)), ISNUMBER(SEARCH("0.1 CM",'Model output'!V193)), ISNUMBER(SEARCH("less than 0.2 mm",'Model output'!V193)), ISNUMBER(SEARCH("less than 0.5 mm",'Model output'!V193)), ISNUMBER(SEARCH("less than 1.0 mm",'Model output'!V193)), ISNUMBER(SEARCH("noted very close",'Model output'!V193)), ISNUMBER(SEARCH("abut",'Model output'!V193)), ISNUMBER(SEARCH("not mentioned",'Model output'!V193)), ISNUMBER(SEARCH("Cannot be assessed",'Model output'!V193)), ISNUMBER(SEARCH("Lymphocyte invasion - present",'Model output'!V193)), ISNUMBER(SEARCH("capsule",'Model output'!V193))), "negative", "positive")</f>
        <v>negative</v>
      </c>
      <c r="AE194" s="28" t="str" cm="1">
        <f t="array" aca="1" ref="AE194" ca="1">IF(OR(AC194="positive",Z194="positive",AND(OR(ISNUMBER(SEARCH("Follicular carcinoma",N194)),ISNUMBER(SEARCH("Follicular thyroid carcinoma",N194))),V194="extensive"),AND(AND(ISNUMBER(J194),J194&gt;0),AND(ISNUMBER(M194),M194&gt;3)),OR(H194="positive",AH194=1)),"high",IF(OR(ISNUMBER(SEARCH("lateral",G194,1)),ISNUMBER(SEARCH("positive",Y194,1)),ISNUMBER(SEARCH("tall",O194,1)),ISNUMBER(SEARCH("hobnail",O194,1)),ISNUMBER(SEARCH("cribriform",O194,1)),ISNUMBER(SEARCH("diffuse",O194,1)),ISNUMBER(SEARCH("columnar",O194,1)),ISNUMBER(SEARCH("solid",O194,1)),ISNUMBER(SEARCH("tall",N194,1)),ISNUMBER(SEARCH("hobnail",N194,1)),ISNUMBER(SEARCH("cribriform",N194,1)),ISNUMBER(SEARCH("diffuse",N194,1)),ISNUMBER(SEARCH("columnar",N194,1)),ISNUMBER(SEARCH("solid",N194,1)),AND(ISNUMBER(SEARCH("papillary",N194,1)),S194="positive"),AND(AND(ISNUMBER(J194),J194&gt;=5),M194=""),AND(AND(ISNUMBER(J194),J194&gt;=5),AND(ISNUMBER(M194),M194&gt;=1)),AND(ISNUMBER(SERACH("papillary",N194)),OR(Y194="positive",Z194="positive"), ISNUMBER(SEARCH("BRAF",AB194)))),"intermediate","low"))</f>
        <v>intermediate</v>
      </c>
      <c r="AF194" s="29" t="str">
        <f t="shared" si="40"/>
        <v>1a</v>
      </c>
      <c r="AG194" s="29" t="str">
        <f t="shared" si="41"/>
        <v>1a</v>
      </c>
      <c r="AH194" s="29" t="str">
        <f t="shared" si="42"/>
        <v>0</v>
      </c>
      <c r="AI194" s="35" t="str">
        <f t="shared" si="43"/>
        <v>I</v>
      </c>
      <c r="AJ194" s="32" t="s">
        <v>714</v>
      </c>
      <c r="AK194" s="34" t="s">
        <v>617</v>
      </c>
      <c r="AL194" s="34" t="s">
        <v>932</v>
      </c>
      <c r="AM194" s="34" t="s">
        <v>936</v>
      </c>
      <c r="AN194" s="34" t="s">
        <v>66</v>
      </c>
      <c r="AO194" s="32">
        <f t="shared" ca="1" si="32"/>
        <v>1</v>
      </c>
      <c r="AP194" s="34">
        <f t="shared" si="33"/>
        <v>1</v>
      </c>
      <c r="AQ194" s="34">
        <f t="shared" si="34"/>
        <v>0</v>
      </c>
      <c r="AR194" s="34">
        <f t="shared" si="35"/>
        <v>1</v>
      </c>
      <c r="AS194" s="35">
        <f t="shared" si="36"/>
        <v>1</v>
      </c>
    </row>
    <row r="195" spans="1:45">
      <c r="A195" t="str">
        <f>'Model output'!A194</f>
        <v>TCGA-EM-A3FK</v>
      </c>
      <c r="B195" s="26">
        <v>30</v>
      </c>
      <c r="C195" s="1" t="str">
        <f>IF(OR(ISNUMBER(SEARCH("0",'Model output'!D194)), ISNUMBER(SEARCH("1",'Model output'!D194)), ISNUMBER(SEARCH("1a",'Model output'!D194)), ISNUMBER(SEARCH("1b",'Model output'!D194)), ISNUMBER(SEARCH("2",'Model output'!D194)), ISNUMBER(SEARCH("3",'Model output'!D194)), ISNUMBER(SEARCH("4a",'Model output'!D194)), ISNUMBER(SEARCH("4b",'Model output'!D194))), IF(ISNUMBER(SEARCH("pT",'Model output'!D194)),IF(OR(ISNUMBER(SEARCH("a",'Model output'!D194)),ISNUMBER(SEARCH("b",'Model output'!D194))),MID(SUBSTITUTE('Model output'!D194," ",""),SEARCH("pT",'Model output'!D194)+2,2),MID(SUBSTITUTE('Model output'!D194," ",""),SEARCH("pT",'Model output'!D194)+2,1)),IF(ISNUMBER(SEARCH("T",'Model output'!D194)),IF(OR(ISNUMBER(SEARCH("a",'Model output'!D194)),ISNUMBER(SEARCH("b",'Model output'!D194))),MID(SUBSTITUTE('Model output'!D194," ",""),SEARCH("T",'Model output'!D194)+1,2),MID(SUBSTITUTE('Model output'!D194," ",""),SEARCH("T",'Model output'!D194)+1,1)),SUBSTITUTE('Model output'!D194," ",""))),"")</f>
        <v>1</v>
      </c>
      <c r="D195" s="1" t="str">
        <f>IF(ISNUMBER(SEARCH("lymph node",'Model output'!E194)),"1", IF(AND('Model output'!E194&lt;&gt;"",ISNUMBER('Model output'!E194),'Model output'!E194&gt;0),"1",IF(OR(ISNUMBER(SEARCH("0",'Model output'!E194)), ISNUMBER(SEARCH("1",'Model output'!E194)), ISNUMBER(SEARCH("1a",'Model output'!E194)), ISNUMBER(SEARCH("1b",'Model output'!E194)), ISNUMBER(SEARCH("X",'Model output'!E194))), IF(ISNUMBER(SEARCH("pN",'Model output'!E194)),IF(OR(ISNUMBER(SEARCH("a",'Model output'!E194)),ISNUMBER(SEARCH("b",'Model output'!E194))),MID(SUBSTITUTE('Model output'!E194," ",""),SEARCH("pN",'Model output'!E194)+2,2),MID(SUBSTITUTE('Model output'!E194," ",""),SEARCH("pN",'Model output'!E194)+2,1)),IF(ISNUMBER(SEARCH("N",'Model output'!E194)),IF(OR(ISNUMBER(SEARCH("a",'Model output'!E194)),ISNUMBER(SEARCH("b",'Model output'!E194))),MID(SUBSTITUTE('Model output'!E194," ",""),SEARCH("N",'Model output'!E194)+1,2),MID(SUBSTITUTE('Model output'!E194," ",""),SEARCH("N",'Model output'!E194)+1,1)),SUBSTITUTE('Model output'!E194," ",""))),"")))</f>
        <v>1b</v>
      </c>
      <c r="E195" s="1" t="str">
        <f>IF(OR(ISNUMBER(SEARCH("Not applicable",'Model output'!F194)), ISNUMBER(SEARCH("N/A",'Model output'!F194))),"0",IF(OR(ISNUMBER(SEARCH("0",'Model output'!F194)), ISNUMBER(SEARCH("1",'Model output'!F194)), ISNUMBER(SEARCH("X",'Model output'!F194))), IF(ISNUMBER(SEARCH("pM",'Model output'!F194)),MID(SUBSTITUTE('Model output'!F194," ",""),SEARCH("pM",'Model output'!F194)+2,1),IF(ISNUMBER(SEARCH("M",'Model output'!F194)),MID(SUBSTITUTE('Model output'!F194," ",""),SEARCH("M",'Model output'!F194)+1,1),SUBSTITUTE('Model output'!F194," ",""))),""))</f>
        <v>0</v>
      </c>
      <c r="F195" t="str">
        <f t="shared" si="38"/>
        <v>positive</v>
      </c>
      <c r="G195" t="str">
        <f>IF(OR('Model output'!G194="",AND(ISNUMBER('Model output'!J194),'Model output'!J194&lt;1)),"",IF(OR(ISNUMBER(SEARCH("lateral",'Model output'!G194)),ISNUMBER(SEARCH("cervical",'Model output'!G194)),ISNUMBER(SEARCH("jugular",'Model output'!G194)),ISNUMBER(SEARCH("left neck",'Model output'!G194)),ISNUMBER(SEARCH("left anterior neck",'Model output'!G194)),ISNUMBER(SEARCH("left posterior neck",'Model output'!G194)),ISNUMBER(SEARCH("right neck",'Model output'!G194)),ISNUMBER(SEARCH("right anterior neck",'Model output'!G194)),ISNUMBER(SEARCH("right posterior neck",'Model output'!G194)),AND(ISNUMBER(SEARCH("level",'Model output'!G194)),OR(,ISNUMBER(SEARCH("II",'Model output'!G194)),ISNUMBER(SEARCH("two",'Model output'!G194)),AND(ISNUMBER(SEARCH("2",'Model output'!G194)),NOT(ISNUMBER(SEARCH("1 of 2",'Model output'!G194)))),ISNUMBER(SEARCH("III",'Model output'!G194)),AND(ISNUMBER(SEARCH("three",'Model output'!G194)),NOT(ISNUMBER(SEARCH("#3 (three)",'Model output'!G194)))),AND(ISNUMBER(SEARCH("3",'Model output'!G194)),NOT(ISNUMBER(SEARCH("#3 (three)",'Model output'!G194)))),ISNUMBER(SEARCH("IV",'Model output'!G194)),ISNUMBER(SEARCH("four",'Model output'!G194)),ISNUMBER(SEARCH("4",'Model output'!G194)),ISNUMBER(SEARCH("V ",'Model output'!G194)),ISNUMBER(SEARCH("five",'Model output'!G194)),ISNUMBER(SEARCH("5",'Model output'!G194))))), "lateral", "central"))</f>
        <v>lateral</v>
      </c>
      <c r="H195" t="str">
        <f>IF('Model output'!H194="","negative",IF(OR(ISNUMBER(SEARCH("lymph node",'Model output'!H194)),ISNUMBER(SEARCH("gland",'Model output'!H194)),ISNUMBER(SEARCH("lobe",'Model output'!H194)),ISNUMBER(SEARCH("isthmus",'Model output'!H194)),ISNUMBER(SEARCH("mediastinum",'Model output'!H194)),ISNUMBER(SEARCH("Not mentioned",'Model output'!H194)), ISNUMBER(SEARCH("Not applicable",'Model output'!H194)), ISNUMBER(SEARCH("paratracheal",'Model output'!H194)),ISNUMBER(SEARCH("fibroadipose tissue",'Model output'!H194)),ISNUMBER(SEARCH("thyroid node",'Model output'!H194)),ISNUMBER(SEARCH("skeletal muscle",'Model output'!H194)),ISNUMBER(SEARCH("right",'Model output'!H194)),ISNUMBER(SEARCH("left",'Model output'!H194)),ISNUMBER(SEARCH("Not specified",'Model output'!H194)),ISNUMBER(SEARCH("N/A",'Model output'!H194))),"negative","positive"))</f>
        <v>negative</v>
      </c>
      <c r="I195">
        <f>IF(OR('Model output'!I194="",'Model output'!I194="Not answered",'Model output'!I194="Not mentioned"),"",IF(ISNUMBER('Model output'!I194),'Model output'!I194,1))</f>
        <v>25</v>
      </c>
      <c r="J195">
        <f>IF(OR('Model output'!J194="",'Model output'!J194="Not answered",'Model output'!J194="Not mentioned"),"",IF(AND(ISNUMBER('Model output'!J194),'Model output'!J194&lt;=I195),'Model output'!J194,IF(AND(ISNUMBER('Model output'!J194), 'Model output'!J194&gt;=DATE(2024,1,1)), MIN(DAY('Model output'!J194), MONTH('Model output'!J194), YEAR('Model output'!J194)), IF(ISNUMBER(SEARCH("0/",'Model output'!J194)),0,IF(ISNUMBER(SEARCH("/",'Model output'!J194)), VALUE(LEFT('Model output'!J194, SEARCH("/",'Model output'!J194)-1)),1)))))</f>
        <v>17</v>
      </c>
      <c r="K195" t="str" cm="1">
        <f t="array" ref="K195">IF(COUNT(FIND({0,1,2,3,4,5,6,7,8,9},'Model output'!K194))&gt;0,'Model output'!K194,"")</f>
        <v/>
      </c>
      <c r="L195" s="8" t="str">
        <f t="shared" si="37"/>
        <v/>
      </c>
      <c r="M195" t="str" cm="1">
        <f t="array" ref="M195">IF(L195="","",IF(ISNUMBER(SEARCH("cm",L195)),MAX(VALUE(SUBSTITUTE(_xlfn.FILTERXML("&lt;t&gt;&lt;s&gt;"&amp;SUBSTITUTE(L195,",","&lt;/s&gt;&lt;s&gt;")&amp;"&lt;/s&gt;&lt;/t&gt;","//s"),"cm",""))),MAX(VALUE(SUBSTITUTE(_xlfn.FILTERXML("&lt;t&gt;&lt;s&gt;"&amp;SUBSTITUTE(L195,",","&lt;/s&gt;&lt;s&gt;")&amp;"&lt;/s&gt;&lt;/t&gt;","//s"),"mm","")))/10))</f>
        <v/>
      </c>
      <c r="N195" t="str">
        <f>IF('Model output'!L194="","",'Model output'!L194)</f>
        <v>papillary</v>
      </c>
      <c r="O195" t="str">
        <f>IF('Model output'!M194="","",'Model output'!M194)</f>
        <v>classical (usual)</v>
      </c>
      <c r="P195" t="str">
        <f>IF('Model output'!N194="","",'Model output'!N194)</f>
        <v>1.2cm</v>
      </c>
      <c r="Q195" t="str">
        <f t="shared" si="39"/>
        <v>1.2cm</v>
      </c>
      <c r="R195" cm="1">
        <f t="array" ref="R195">IF(Q195="","",IF(ISNUMBER(SEARCH("cm",Q195)),MAX(VALUE(SUBSTITUTE(_xlfn.FILTERXML("&lt;t&gt;&lt;s&gt;"&amp;SUBSTITUTE(Q195,",","&lt;/s&gt;&lt;s&gt;")&amp;"&lt;/s&gt;&lt;/t&gt;","//s"),"cm",""))),MAX(VALUE(SUBSTITUTE(_xlfn.FILTERXML("&lt;t&gt;&lt;s&gt;"&amp;SUBSTITUTE(Q195,",","&lt;/s&gt;&lt;s&gt;")&amp;"&lt;/s&gt;&lt;/t&gt;","//s"),"mm","")))/10))</f>
        <v>1.2</v>
      </c>
      <c r="S195" t="str">
        <f>IF(OR('Model output'!P194="",ISNUMBER(SEARCH("Not identified", 'Model output'!P194)),ISNUMBER(SEARCH("Absent",'Model output'!P194)),AND(ISNUMBER(SEARCH("No",'Model output'!P194)),NOT(ISNUMBER(SEARCH("diagnostic",'Model output'!P194)))),ISNUMBER(SEARCH("Negative",'Model output'!P194))),"negative","positive")</f>
        <v>positive</v>
      </c>
      <c r="T195">
        <f>IF('Model output'!O194="","",'Model output'!O194)</f>
        <v>3</v>
      </c>
      <c r="U195" t="str">
        <f>IF('Model output'!Q194&lt;&gt;"",'Model output'!Q194,IF('Classification result'!S195="positive",IF(ISNUMBER(SEARCH("single",'Model output'!P194)),1,IF(OR(ISNUMBER(SEARCH("&lt;4",'Model output'!P194)),ISNUMBER(SEARCH("&lt; 4",'Model output'!P194)),ISNUMBER(SEARCH("less than 4",'Model output'!P194))),"&lt;4",IF(OR(ISNUMBER(SEARCH("&gt;4",'Model output'!P194)),ISNUMBER(SEARCH("&gt; 4",'Model output'!P194)),ISNUMBER(SEARCH("4 or more",'Model output'!P194))),"&gt;4",""))), ""))</f>
        <v/>
      </c>
      <c r="V195" t="str">
        <f>IF(S195="negative","",IF(OR(ISNUMBER(SEARCH("Focal",'Model output'!P194)),'Classification result'!U195&lt;4,ISNUMBER(SEARCH("Focal",'Classification result'!U195)),ISNUMBER(SEARCH("&lt;4",'Classification result'!U195)),ISNUMBER(SEARCH("&lt; 4",'Classification result'!U195))),"minimal", IF(OR(ISNUMBER(SEARCH("Extensive",'Model output'!P194)),ISNUMBER(SEARCH("Extensive",'Classification result'!U195)),ISNUMBER(SEARCH("&gt;4",'Classification result'!U195)),ISNUMBER(SEARCH("&gt; 4",'Classification result'!U195)),ISNUMBER(SEARCH("4 or more",'Classification result'!U195))),"extensive","")))</f>
        <v/>
      </c>
      <c r="W195" t="str">
        <f>IF(OR('Model output'!R194="",ISNUMBER(SEARCH("Not identified", 'Model output'!R194)),ISNUMBER(SEARCH("Absent",'Model output'!R194)),ISNUMBER(SEARCH("No",'Model output'!R194)),ISNUMBER(SEARCH("Negative",'Model output'!R194)),ISNUMBER(SEARCH("None seen",'Model output'!R194)),ISNUMBER(SEARCH("Free",'Model output'!R194)),ISNUMBER(SEARCH("Cannot be assessed",'Model output'!R194))),"negative","positive")</f>
        <v>positive</v>
      </c>
      <c r="X195" s="15" t="str">
        <f>IF('Model output'!S194="","",'Model output'!S194)</f>
        <v>Not identified</v>
      </c>
      <c r="Y195" t="str">
        <f>IF(OR('Model output'!S194="",ISNUMBER(SEARCH("Absent",'Model output'!S194)),ISNUMBER(SEARCH("Not identified",'Model output'!S194)),AND(ISNUMBER(SEARCH("No",'Model output'!S194)),NOT(ISNUMBER(SEARCH("carcinoma",'Model output'!S194)))),ISNUMBER(SEARCH("confined to the thyroid",'Model output'!S194)),ISNUMBER(SEARCH("negative",'Model output'!S194))),"negative",IF(Z195="positive","gETE", "positive"))</f>
        <v>negative</v>
      </c>
      <c r="Z195" t="str">
        <f>IF(OR('Model output'!S194="",ISNUMBER(SEARCH("Absent",'Model output'!S194)),ISNUMBER(SEARCH("Not identified",'Model output'!S194)),ISNUMBER(SEARCH("No",'Model output'!S194)),ISNUMBER(SEARCH("Minimal",'Model output'!S194)),ISNUMBER(SEARCH("negative",'Model output'!S194))),"negative",IF(OR(ISNUMBER(SEARCH("extensive",X195)),ISNUMBER(SEARCH("skeletal muscle",X195)),ISNUMBER(SEARCH("larynx",X195)),ISNUMBER(SEARCH("trachea",X195)),ISNUMBER(SEARCH("esophagus",X195)),ISNUMBER(SEARCH("recurrent laryngeal nerve",X195))),"positive","negative"))</f>
        <v>negative</v>
      </c>
      <c r="AA195" t="str">
        <f>IF('Model output'!T194="","",IF('Model output'!T194="Not mentioned", "No", "Yes"))</f>
        <v/>
      </c>
      <c r="AB195" t="str">
        <f>IF(AA195&lt;&gt;"Yes","",IF(OR('Model output'!U194="",ISNUMBER(SEARCH("Not identified",'Model output'!U194))),"",'Model output'!U194))</f>
        <v/>
      </c>
      <c r="AC195" s="1" t="str">
        <f>IF(OR('Model output'!V194="", 'Model output'!V194="No", AND(ISERROR(SEARCH("Positive",'Model output'!V194)), ISNUMBER(SEARCH("Negative",'Model output'!V194))), AND(ISNUMBER(SEARCH("Uninvolved",'Model output'!V194)),NOT(ISNUMBER(SEARCH("margins involved",'Model output'!V194)))), ISNUMBER(SEARCH("not involved",'Model output'!V194)), ISNUMBER(SEARCH("None",'Model output'!V194)), ISNUMBER(SEARCH("Free",'Model output'!V194)), ISNUMBER(SEARCH("1 mm",'Model output'!V194)), ISNUMBER(SEARCH("0.1 CM",'Model output'!V194)), ISNUMBER(SEARCH("less than 0.2 mm",'Model output'!V194)), ISNUMBER(SEARCH("less than 0.5 mm",'Model output'!V194)), ISNUMBER(SEARCH("less than 1.0 mm",'Model output'!V194)), ISNUMBER(SEARCH("noted very close",'Model output'!V194)), ISNUMBER(SEARCH("abut",'Model output'!V194)), ISNUMBER(SEARCH("not mentioned",'Model output'!V194)), ISNUMBER(SEARCH("Cannot be assessed",'Model output'!V194)), ISNUMBER(SEARCH("Lymphocyte invasion - present",'Model output'!V194)), ISNUMBER(SEARCH("capsule",'Model output'!V194))), "negative", "positive")</f>
        <v>negative</v>
      </c>
      <c r="AE195" s="28" t="str" cm="1">
        <f t="array" aca="1" ref="AE195" ca="1">IF(OR(AC195="positive",Z195="positive",AND(OR(ISNUMBER(SEARCH("Follicular carcinoma",N195)),ISNUMBER(SEARCH("Follicular thyroid carcinoma",N195))),V195="extensive"),AND(AND(ISNUMBER(J195),J195&gt;0),AND(ISNUMBER(M195),M195&gt;3)),OR(H195="positive",AH195=1)),"high",IF(OR(ISNUMBER(SEARCH("lateral",G195,1)),ISNUMBER(SEARCH("positive",Y195,1)),ISNUMBER(SEARCH("tall",O195,1)),ISNUMBER(SEARCH("hobnail",O195,1)),ISNUMBER(SEARCH("cribriform",O195,1)),ISNUMBER(SEARCH("diffuse",O195,1)),ISNUMBER(SEARCH("columnar",O195,1)),ISNUMBER(SEARCH("solid",O195,1)),ISNUMBER(SEARCH("tall",N195,1)),ISNUMBER(SEARCH("hobnail",N195,1)),ISNUMBER(SEARCH("cribriform",N195,1)),ISNUMBER(SEARCH("diffuse",N195,1)),ISNUMBER(SEARCH("columnar",N195,1)),ISNUMBER(SEARCH("solid",N195,1)),AND(ISNUMBER(SEARCH("papillary",N195,1)),S195="positive"),AND(AND(ISNUMBER(J195),J195&gt;=5),M195=""),AND(AND(ISNUMBER(J195),J195&gt;=5),AND(ISNUMBER(M195),M195&gt;=1)),AND(ISNUMBER(SERACH("papillary",N195)),OR(Y195="positive",Z195="positive"), ISNUMBER(SEARCH("BRAF",AB195)))),"intermediate","low"))</f>
        <v>intermediate</v>
      </c>
      <c r="AF195" s="29" t="str">
        <f t="shared" si="40"/>
        <v>1b</v>
      </c>
      <c r="AG195" s="29" t="str">
        <f t="shared" si="41"/>
        <v>1b</v>
      </c>
      <c r="AH195" s="29" t="str">
        <f t="shared" si="42"/>
        <v>0</v>
      </c>
      <c r="AI195" s="35" t="str">
        <f t="shared" si="43"/>
        <v>I</v>
      </c>
      <c r="AJ195" s="32" t="s">
        <v>714</v>
      </c>
      <c r="AK195" s="34" t="s">
        <v>932</v>
      </c>
      <c r="AL195" s="34" t="s">
        <v>932</v>
      </c>
      <c r="AM195" s="34" t="s">
        <v>936</v>
      </c>
      <c r="AN195" s="34" t="s">
        <v>66</v>
      </c>
      <c r="AO195" s="32">
        <f t="shared" ref="AO195:AO258" ca="1" si="44">IF(AE195=AJ195,1,0)</f>
        <v>1</v>
      </c>
      <c r="AP195" s="34">
        <f t="shared" ref="AP195:AP258" si="45">IF(AF195=AK195, 1, IF(AND(AF195="x", AK195="0"), 1, IF(AND(AF195="0", AK195="x"), 1, 0)))</f>
        <v>1</v>
      </c>
      <c r="AQ195" s="34">
        <f t="shared" ref="AQ195:AQ258" si="46">IF(AG195=AL195, 1, IF(AND(AG195="x", AL195="0"), 1, IF(AND(AG195="0", AL195="x"), 1, 0)))</f>
        <v>1</v>
      </c>
      <c r="AR195" s="34">
        <f t="shared" ref="AR195:AR258" si="47">IF(AH195=AM195, 1, IF(AND(AH195="x", AM195="0"), 1, IF(AND(AH195="0", AM195="x"), 1, 0)))</f>
        <v>1</v>
      </c>
      <c r="AS195" s="35">
        <f t="shared" ref="AS195:AS258" si="48">IF(AI195=AN195,1,0)</f>
        <v>1</v>
      </c>
    </row>
    <row r="196" spans="1:45">
      <c r="A196" t="str">
        <f>'Model output'!A195</f>
        <v>TCGA-EM-A3FL</v>
      </c>
      <c r="B196" s="26">
        <v>63</v>
      </c>
      <c r="C196" s="1" t="str">
        <f>IF(OR(ISNUMBER(SEARCH("0",'Model output'!D195)), ISNUMBER(SEARCH("1",'Model output'!D195)), ISNUMBER(SEARCH("1a",'Model output'!D195)), ISNUMBER(SEARCH("1b",'Model output'!D195)), ISNUMBER(SEARCH("2",'Model output'!D195)), ISNUMBER(SEARCH("3",'Model output'!D195)), ISNUMBER(SEARCH("4a",'Model output'!D195)), ISNUMBER(SEARCH("4b",'Model output'!D195))), IF(ISNUMBER(SEARCH("pT",'Model output'!D195)),IF(OR(ISNUMBER(SEARCH("a",'Model output'!D195)),ISNUMBER(SEARCH("b",'Model output'!D195))),MID(SUBSTITUTE('Model output'!D195," ",""),SEARCH("pT",'Model output'!D195)+2,2),MID(SUBSTITUTE('Model output'!D195," ",""),SEARCH("pT",'Model output'!D195)+2,1)),IF(ISNUMBER(SEARCH("T",'Model output'!D195)),IF(OR(ISNUMBER(SEARCH("a",'Model output'!D195)),ISNUMBER(SEARCH("b",'Model output'!D195))),MID(SUBSTITUTE('Model output'!D195," ",""),SEARCH("T",'Model output'!D195)+1,2),MID(SUBSTITUTE('Model output'!D195," ",""),SEARCH("T",'Model output'!D195)+1,1)),SUBSTITUTE('Model output'!D195," ",""))),"")</f>
        <v>1b</v>
      </c>
      <c r="D196" s="1" t="str">
        <f>IF(ISNUMBER(SEARCH("lymph node",'Model output'!E195)),"1", IF(AND('Model output'!E195&lt;&gt;"",ISNUMBER('Model output'!E195),'Model output'!E195&gt;0),"1",IF(OR(ISNUMBER(SEARCH("0",'Model output'!E195)), ISNUMBER(SEARCH("1",'Model output'!E195)), ISNUMBER(SEARCH("1a",'Model output'!E195)), ISNUMBER(SEARCH("1b",'Model output'!E195)), ISNUMBER(SEARCH("X",'Model output'!E195))), IF(ISNUMBER(SEARCH("pN",'Model output'!E195)),IF(OR(ISNUMBER(SEARCH("a",'Model output'!E195)),ISNUMBER(SEARCH("b",'Model output'!E195))),MID(SUBSTITUTE('Model output'!E195," ",""),SEARCH("pN",'Model output'!E195)+2,2),MID(SUBSTITUTE('Model output'!E195," ",""),SEARCH("pN",'Model output'!E195)+2,1)),IF(ISNUMBER(SEARCH("N",'Model output'!E195)),IF(OR(ISNUMBER(SEARCH("a",'Model output'!E195)),ISNUMBER(SEARCH("b",'Model output'!E195))),MID(SUBSTITUTE('Model output'!E195," ",""),SEARCH("N",'Model output'!E195)+1,2),MID(SUBSTITUTE('Model output'!E195," ",""),SEARCH("N",'Model output'!E195)+1,1)),SUBSTITUTE('Model output'!E195," ",""))),"")))</f>
        <v>X</v>
      </c>
      <c r="E196" s="1" t="str">
        <f>IF(OR(ISNUMBER(SEARCH("Not applicable",'Model output'!F195)), ISNUMBER(SEARCH("N/A",'Model output'!F195))),"0",IF(OR(ISNUMBER(SEARCH("0",'Model output'!F195)), ISNUMBER(SEARCH("1",'Model output'!F195)), ISNUMBER(SEARCH("X",'Model output'!F195))), IF(ISNUMBER(SEARCH("pM",'Model output'!F195)),MID(SUBSTITUTE('Model output'!F195," ",""),SEARCH("pM",'Model output'!F195)+2,1),IF(ISNUMBER(SEARCH("M",'Model output'!F195)),MID(SUBSTITUTE('Model output'!F195," ",""),SEARCH("M",'Model output'!F195)+1,1),SUBSTITUTE('Model output'!F195," ",""))),""))</f>
        <v>0</v>
      </c>
      <c r="F196" t="str">
        <f t="shared" si="38"/>
        <v>negative</v>
      </c>
      <c r="G196" t="str">
        <f>IF(OR('Model output'!G195="",AND(ISNUMBER('Model output'!J195),'Model output'!J195&lt;1)),"",IF(OR(ISNUMBER(SEARCH("lateral",'Model output'!G195)),ISNUMBER(SEARCH("cervical",'Model output'!G195)),ISNUMBER(SEARCH("jugular",'Model output'!G195)),ISNUMBER(SEARCH("left neck",'Model output'!G195)),ISNUMBER(SEARCH("left anterior neck",'Model output'!G195)),ISNUMBER(SEARCH("left posterior neck",'Model output'!G195)),ISNUMBER(SEARCH("right neck",'Model output'!G195)),ISNUMBER(SEARCH("right anterior neck",'Model output'!G195)),ISNUMBER(SEARCH("right posterior neck",'Model output'!G195)),AND(ISNUMBER(SEARCH("level",'Model output'!G195)),OR(,ISNUMBER(SEARCH("II",'Model output'!G195)),ISNUMBER(SEARCH("two",'Model output'!G195)),AND(ISNUMBER(SEARCH("2",'Model output'!G195)),NOT(ISNUMBER(SEARCH("1 of 2",'Model output'!G195)))),ISNUMBER(SEARCH("III",'Model output'!G195)),AND(ISNUMBER(SEARCH("three",'Model output'!G195)),NOT(ISNUMBER(SEARCH("#3 (three)",'Model output'!G195)))),AND(ISNUMBER(SEARCH("3",'Model output'!G195)),NOT(ISNUMBER(SEARCH("#3 (three)",'Model output'!G195)))),ISNUMBER(SEARCH("IV",'Model output'!G195)),ISNUMBER(SEARCH("four",'Model output'!G195)),ISNUMBER(SEARCH("4",'Model output'!G195)),ISNUMBER(SEARCH("V ",'Model output'!G195)),ISNUMBER(SEARCH("five",'Model output'!G195)),ISNUMBER(SEARCH("5",'Model output'!G195))))), "lateral", "central"))</f>
        <v/>
      </c>
      <c r="H196" t="str">
        <f>IF('Model output'!H195="","negative",IF(OR(ISNUMBER(SEARCH("lymph node",'Model output'!H195)),ISNUMBER(SEARCH("gland",'Model output'!H195)),ISNUMBER(SEARCH("lobe",'Model output'!H195)),ISNUMBER(SEARCH("isthmus",'Model output'!H195)),ISNUMBER(SEARCH("mediastinum",'Model output'!H195)),ISNUMBER(SEARCH("Not mentioned",'Model output'!H195)), ISNUMBER(SEARCH("Not applicable",'Model output'!H195)), ISNUMBER(SEARCH("paratracheal",'Model output'!H195)),ISNUMBER(SEARCH("fibroadipose tissue",'Model output'!H195)),ISNUMBER(SEARCH("thyroid node",'Model output'!H195)),ISNUMBER(SEARCH("skeletal muscle",'Model output'!H195)),ISNUMBER(SEARCH("right",'Model output'!H195)),ISNUMBER(SEARCH("left",'Model output'!H195)),ISNUMBER(SEARCH("Not specified",'Model output'!H195)),ISNUMBER(SEARCH("N/A",'Model output'!H195))),"negative","positive"))</f>
        <v>negative</v>
      </c>
      <c r="I196">
        <f>IF(OR('Model output'!I195="",'Model output'!I195="Not answered",'Model output'!I195="Not mentioned"),"",IF(ISNUMBER('Model output'!I195),'Model output'!I195,1))</f>
        <v>0</v>
      </c>
      <c r="J196">
        <f>IF(OR('Model output'!J195="",'Model output'!J195="Not answered",'Model output'!J195="Not mentioned"),"",IF(AND(ISNUMBER('Model output'!J195),'Model output'!J195&lt;=I196),'Model output'!J195,IF(AND(ISNUMBER('Model output'!J195), 'Model output'!J195&gt;=DATE(2024,1,1)), MIN(DAY('Model output'!J195), MONTH('Model output'!J195), YEAR('Model output'!J195)), IF(ISNUMBER(SEARCH("0/",'Model output'!J195)),0,IF(ISNUMBER(SEARCH("/",'Model output'!J195)), VALUE(LEFT('Model output'!J195, SEARCH("/",'Model output'!J195)-1)),1)))))</f>
        <v>0</v>
      </c>
      <c r="K196" t="str" cm="1">
        <f t="array" ref="K196">IF(COUNT(FIND({0,1,2,3,4,5,6,7,8,9},'Model output'!K195))&gt;0,'Model output'!K195,"")</f>
        <v/>
      </c>
      <c r="L196" s="8" t="str">
        <f t="shared" si="37"/>
        <v/>
      </c>
      <c r="M196" t="str" cm="1">
        <f t="array" ref="M196">IF(L196="","",IF(ISNUMBER(SEARCH("cm",L196)),MAX(VALUE(SUBSTITUTE(_xlfn.FILTERXML("&lt;t&gt;&lt;s&gt;"&amp;SUBSTITUTE(L196,",","&lt;/s&gt;&lt;s&gt;")&amp;"&lt;/s&gt;&lt;/t&gt;","//s"),"cm",""))),MAX(VALUE(SUBSTITUTE(_xlfn.FILTERXML("&lt;t&gt;&lt;s&gt;"&amp;SUBSTITUTE(L196,",","&lt;/s&gt;&lt;s&gt;")&amp;"&lt;/s&gt;&lt;/t&gt;","//s"),"mm","")))/10))</f>
        <v/>
      </c>
      <c r="N196" t="str">
        <f>IF('Model output'!L195="","",'Model output'!L195)</f>
        <v>Papillary carcinoma, follicular variant</v>
      </c>
      <c r="O196" t="str">
        <f>IF('Model output'!M195="","",'Model output'!M195)</f>
        <v/>
      </c>
      <c r="P196" t="str">
        <f>IF('Model output'!N195="","",'Model output'!N195)</f>
        <v>1.5 cm</v>
      </c>
      <c r="Q196" t="str">
        <f t="shared" si="39"/>
        <v>1.5cm</v>
      </c>
      <c r="R196" cm="1">
        <f t="array" ref="R196">IF(Q196="","",IF(ISNUMBER(SEARCH("cm",Q196)),MAX(VALUE(SUBSTITUTE(_xlfn.FILTERXML("&lt;t&gt;&lt;s&gt;"&amp;SUBSTITUTE(Q196,",","&lt;/s&gt;&lt;s&gt;")&amp;"&lt;/s&gt;&lt;/t&gt;","//s"),"cm",""))),MAX(VALUE(SUBSTITUTE(_xlfn.FILTERXML("&lt;t&gt;&lt;s&gt;"&amp;SUBSTITUTE(Q196,",","&lt;/s&gt;&lt;s&gt;")&amp;"&lt;/s&gt;&lt;/t&gt;","//s"),"mm","")))/10))</f>
        <v>1.5</v>
      </c>
      <c r="S196" t="str">
        <f>IF(OR('Model output'!P195="",ISNUMBER(SEARCH("Not identified", 'Model output'!P195)),ISNUMBER(SEARCH("Absent",'Model output'!P195)),AND(ISNUMBER(SEARCH("No",'Model output'!P195)),NOT(ISNUMBER(SEARCH("diagnostic",'Model output'!P195)))),ISNUMBER(SEARCH("Negative",'Model output'!P195))),"negative","positive")</f>
        <v>negative</v>
      </c>
      <c r="T196">
        <f>IF('Model output'!O195="","",'Model output'!O195)</f>
        <v>2</v>
      </c>
      <c r="U196" t="str">
        <f>IF('Model output'!Q195&lt;&gt;"",'Model output'!Q195,IF('Classification result'!S196="positive",IF(ISNUMBER(SEARCH("single",'Model output'!P195)),1,IF(OR(ISNUMBER(SEARCH("&lt;4",'Model output'!P195)),ISNUMBER(SEARCH("&lt; 4",'Model output'!P195)),ISNUMBER(SEARCH("less than 4",'Model output'!P195))),"&lt;4",IF(OR(ISNUMBER(SEARCH("&gt;4",'Model output'!P195)),ISNUMBER(SEARCH("&gt; 4",'Model output'!P195)),ISNUMBER(SEARCH("4 or more",'Model output'!P195))),"&gt;4",""))), ""))</f>
        <v/>
      </c>
      <c r="V196" t="str">
        <f>IF(S196="negative","",IF(OR(ISNUMBER(SEARCH("Focal",'Model output'!P195)),'Classification result'!U196&lt;4,ISNUMBER(SEARCH("Focal",'Classification result'!U196)),ISNUMBER(SEARCH("&lt;4",'Classification result'!U196)),ISNUMBER(SEARCH("&lt; 4",'Classification result'!U196))),"minimal", IF(OR(ISNUMBER(SEARCH("Extensive",'Model output'!P195)),ISNUMBER(SEARCH("Extensive",'Classification result'!U196)),ISNUMBER(SEARCH("&gt;4",'Classification result'!U196)),ISNUMBER(SEARCH("&gt; 4",'Classification result'!U196)),ISNUMBER(SEARCH("4 or more",'Classification result'!U196))),"extensive","")))</f>
        <v/>
      </c>
      <c r="W196" t="str">
        <f>IF(OR('Model output'!R195="",ISNUMBER(SEARCH("Not identified", 'Model output'!R195)),ISNUMBER(SEARCH("Absent",'Model output'!R195)),ISNUMBER(SEARCH("No",'Model output'!R195)),ISNUMBER(SEARCH("Negative",'Model output'!R195)),ISNUMBER(SEARCH("None seen",'Model output'!R195)),ISNUMBER(SEARCH("Free",'Model output'!R195)),ISNUMBER(SEARCH("Cannot be assessed",'Model output'!R195))),"negative","positive")</f>
        <v>negative</v>
      </c>
      <c r="X196" s="15" t="str">
        <f>IF('Model output'!S195="","",'Model output'!S195)</f>
        <v>Not identified</v>
      </c>
      <c r="Y196" t="str">
        <f>IF(OR('Model output'!S195="",ISNUMBER(SEARCH("Absent",'Model output'!S195)),ISNUMBER(SEARCH("Not identified",'Model output'!S195)),AND(ISNUMBER(SEARCH("No",'Model output'!S195)),NOT(ISNUMBER(SEARCH("carcinoma",'Model output'!S195)))),ISNUMBER(SEARCH("confined to the thyroid",'Model output'!S195)),ISNUMBER(SEARCH("negative",'Model output'!S195))),"negative",IF(Z196="positive","gETE", "positive"))</f>
        <v>negative</v>
      </c>
      <c r="Z196" t="str">
        <f>IF(OR('Model output'!S195="",ISNUMBER(SEARCH("Absent",'Model output'!S195)),ISNUMBER(SEARCH("Not identified",'Model output'!S195)),ISNUMBER(SEARCH("No",'Model output'!S195)),ISNUMBER(SEARCH("Minimal",'Model output'!S195)),ISNUMBER(SEARCH("negative",'Model output'!S195))),"negative",IF(OR(ISNUMBER(SEARCH("extensive",X196)),ISNUMBER(SEARCH("skeletal muscle",X196)),ISNUMBER(SEARCH("larynx",X196)),ISNUMBER(SEARCH("trachea",X196)),ISNUMBER(SEARCH("esophagus",X196)),ISNUMBER(SEARCH("recurrent laryngeal nerve",X196))),"positive","negative"))</f>
        <v>negative</v>
      </c>
      <c r="AA196" t="str">
        <f>IF('Model output'!T195="","",IF('Model output'!T195="Not mentioned", "No", "Yes"))</f>
        <v/>
      </c>
      <c r="AB196" t="str">
        <f>IF(AA196&lt;&gt;"Yes","",IF(OR('Model output'!U195="",ISNUMBER(SEARCH("Not identified",'Model output'!U195))),"",'Model output'!U195))</f>
        <v/>
      </c>
      <c r="AC196" s="1" t="str">
        <f>IF(OR('Model output'!V195="", 'Model output'!V195="No", AND(ISERROR(SEARCH("Positive",'Model output'!V195)), ISNUMBER(SEARCH("Negative",'Model output'!V195))), AND(ISNUMBER(SEARCH("Uninvolved",'Model output'!V195)),NOT(ISNUMBER(SEARCH("margins involved",'Model output'!V195)))), ISNUMBER(SEARCH("not involved",'Model output'!V195)), ISNUMBER(SEARCH("None",'Model output'!V195)), ISNUMBER(SEARCH("Free",'Model output'!V195)), ISNUMBER(SEARCH("1 mm",'Model output'!V195)), ISNUMBER(SEARCH("0.1 CM",'Model output'!V195)), ISNUMBER(SEARCH("less than 0.2 mm",'Model output'!V195)), ISNUMBER(SEARCH("less than 0.5 mm",'Model output'!V195)), ISNUMBER(SEARCH("less than 1.0 mm",'Model output'!V195)), ISNUMBER(SEARCH("noted very close",'Model output'!V195)), ISNUMBER(SEARCH("abut",'Model output'!V195)), ISNUMBER(SEARCH("not mentioned",'Model output'!V195)), ISNUMBER(SEARCH("Cannot be assessed",'Model output'!V195)), ISNUMBER(SEARCH("Lymphocyte invasion - present",'Model output'!V195)), ISNUMBER(SEARCH("capsule",'Model output'!V195))), "negative", "positive")</f>
        <v>negative</v>
      </c>
      <c r="AE196" s="28" t="str" cm="1">
        <f t="array" aca="1" ref="AE196" ca="1">IF(OR(AC196="positive",Z196="positive",AND(OR(ISNUMBER(SEARCH("Follicular carcinoma",N196)),ISNUMBER(SEARCH("Follicular thyroid carcinoma",N196))),V196="extensive"),AND(AND(ISNUMBER(J196),J196&gt;0),AND(ISNUMBER(M196),M196&gt;3)),OR(H196="positive",AH196=1)),"high",IF(OR(ISNUMBER(SEARCH("lateral",G196,1)),ISNUMBER(SEARCH("positive",Y196,1)),ISNUMBER(SEARCH("tall",O196,1)),ISNUMBER(SEARCH("hobnail",O196,1)),ISNUMBER(SEARCH("cribriform",O196,1)),ISNUMBER(SEARCH("diffuse",O196,1)),ISNUMBER(SEARCH("columnar",O196,1)),ISNUMBER(SEARCH("solid",O196,1)),ISNUMBER(SEARCH("tall",N196,1)),ISNUMBER(SEARCH("hobnail",N196,1)),ISNUMBER(SEARCH("cribriform",N196,1)),ISNUMBER(SEARCH("diffuse",N196,1)),ISNUMBER(SEARCH("columnar",N196,1)),ISNUMBER(SEARCH("solid",N196,1)),AND(ISNUMBER(SEARCH("papillary",N196,1)),S196="positive"),AND(AND(ISNUMBER(J196),J196&gt;=5),M196=""),AND(AND(ISNUMBER(J196),J196&gt;=5),AND(ISNUMBER(M196),M196&gt;=1)),AND(ISNUMBER(SERACH("papillary",N196)),OR(Y196="positive",Z196="positive"), ISNUMBER(SEARCH("BRAF",AB196)))),"intermediate","low"))</f>
        <v>low</v>
      </c>
      <c r="AF196" s="29" t="str">
        <f t="shared" si="40"/>
        <v>1b</v>
      </c>
      <c r="AG196" s="29" t="str">
        <f t="shared" si="41"/>
        <v>0</v>
      </c>
      <c r="AH196" s="29" t="str">
        <f t="shared" si="42"/>
        <v>0</v>
      </c>
      <c r="AI196" s="35" t="str">
        <f t="shared" si="43"/>
        <v>I</v>
      </c>
      <c r="AJ196" s="32" t="s">
        <v>713</v>
      </c>
      <c r="AK196" s="34" t="s">
        <v>932</v>
      </c>
      <c r="AL196" s="34" t="s">
        <v>936</v>
      </c>
      <c r="AM196" s="34" t="s">
        <v>936</v>
      </c>
      <c r="AN196" s="34" t="s">
        <v>66</v>
      </c>
      <c r="AO196" s="32">
        <f t="shared" ca="1" si="44"/>
        <v>1</v>
      </c>
      <c r="AP196" s="34">
        <f t="shared" si="45"/>
        <v>1</v>
      </c>
      <c r="AQ196" s="34">
        <f t="shared" si="46"/>
        <v>1</v>
      </c>
      <c r="AR196" s="34">
        <f t="shared" si="47"/>
        <v>1</v>
      </c>
      <c r="AS196" s="35">
        <f t="shared" si="48"/>
        <v>1</v>
      </c>
    </row>
    <row r="197" spans="1:45">
      <c r="A197" t="str">
        <f>'Model output'!A196</f>
        <v>TCGA-EM-A3FM</v>
      </c>
      <c r="B197" s="26">
        <v>57</v>
      </c>
      <c r="C197" s="1" t="str">
        <f>IF(OR(ISNUMBER(SEARCH("0",'Model output'!D196)), ISNUMBER(SEARCH("1",'Model output'!D196)), ISNUMBER(SEARCH("1a",'Model output'!D196)), ISNUMBER(SEARCH("1b",'Model output'!D196)), ISNUMBER(SEARCH("2",'Model output'!D196)), ISNUMBER(SEARCH("3",'Model output'!D196)), ISNUMBER(SEARCH("4a",'Model output'!D196)), ISNUMBER(SEARCH("4b",'Model output'!D196))), IF(ISNUMBER(SEARCH("pT",'Model output'!D196)),IF(OR(ISNUMBER(SEARCH("a",'Model output'!D196)),ISNUMBER(SEARCH("b",'Model output'!D196))),MID(SUBSTITUTE('Model output'!D196," ",""),SEARCH("pT",'Model output'!D196)+2,2),MID(SUBSTITUTE('Model output'!D196," ",""),SEARCH("pT",'Model output'!D196)+2,1)),IF(ISNUMBER(SEARCH("T",'Model output'!D196)),IF(OR(ISNUMBER(SEARCH("a",'Model output'!D196)),ISNUMBER(SEARCH("b",'Model output'!D196))),MID(SUBSTITUTE('Model output'!D196," ",""),SEARCH("T",'Model output'!D196)+1,2),MID(SUBSTITUTE('Model output'!D196," ",""),SEARCH("T",'Model output'!D196)+1,1)),SUBSTITUTE('Model output'!D196," ",""))),"")</f>
        <v>2</v>
      </c>
      <c r="D197" s="1" t="str">
        <f>IF(ISNUMBER(SEARCH("lymph node",'Model output'!E196)),"1", IF(AND('Model output'!E196&lt;&gt;"",ISNUMBER('Model output'!E196),'Model output'!E196&gt;0),"1",IF(OR(ISNUMBER(SEARCH("0",'Model output'!E196)), ISNUMBER(SEARCH("1",'Model output'!E196)), ISNUMBER(SEARCH("1a",'Model output'!E196)), ISNUMBER(SEARCH("1b",'Model output'!E196)), ISNUMBER(SEARCH("X",'Model output'!E196))), IF(ISNUMBER(SEARCH("pN",'Model output'!E196)),IF(OR(ISNUMBER(SEARCH("a",'Model output'!E196)),ISNUMBER(SEARCH("b",'Model output'!E196))),MID(SUBSTITUTE('Model output'!E196," ",""),SEARCH("pN",'Model output'!E196)+2,2),MID(SUBSTITUTE('Model output'!E196," ",""),SEARCH("pN",'Model output'!E196)+2,1)),IF(ISNUMBER(SEARCH("N",'Model output'!E196)),IF(OR(ISNUMBER(SEARCH("a",'Model output'!E196)),ISNUMBER(SEARCH("b",'Model output'!E196))),MID(SUBSTITUTE('Model output'!E196," ",""),SEARCH("N",'Model output'!E196)+1,2),MID(SUBSTITUTE('Model output'!E196," ",""),SEARCH("N",'Model output'!E196)+1,1)),SUBSTITUTE('Model output'!E196," ",""))),"")))</f>
        <v>1b</v>
      </c>
      <c r="E197" s="1" t="str">
        <f>IF(OR(ISNUMBER(SEARCH("Not applicable",'Model output'!F196)), ISNUMBER(SEARCH("N/A",'Model output'!F196))),"0",IF(OR(ISNUMBER(SEARCH("0",'Model output'!F196)), ISNUMBER(SEARCH("1",'Model output'!F196)), ISNUMBER(SEARCH("X",'Model output'!F196))), IF(ISNUMBER(SEARCH("pM",'Model output'!F196)),MID(SUBSTITUTE('Model output'!F196," ",""),SEARCH("pM",'Model output'!F196)+2,1),IF(ISNUMBER(SEARCH("M",'Model output'!F196)),MID(SUBSTITUTE('Model output'!F196," ",""),SEARCH("M",'Model output'!F196)+1,1),SUBSTITUTE('Model output'!F196," ",""))),""))</f>
        <v>0</v>
      </c>
      <c r="F197" t="str">
        <f t="shared" si="38"/>
        <v>positive</v>
      </c>
      <c r="G197" t="str">
        <f>IF(OR('Model output'!G196="",AND(ISNUMBER('Model output'!J196),'Model output'!J196&lt;1)),"",IF(OR(ISNUMBER(SEARCH("lateral",'Model output'!G196)),ISNUMBER(SEARCH("cervical",'Model output'!G196)),ISNUMBER(SEARCH("jugular",'Model output'!G196)),ISNUMBER(SEARCH("left neck",'Model output'!G196)),ISNUMBER(SEARCH("left anterior neck",'Model output'!G196)),ISNUMBER(SEARCH("left posterior neck",'Model output'!G196)),ISNUMBER(SEARCH("right neck",'Model output'!G196)),ISNUMBER(SEARCH("right anterior neck",'Model output'!G196)),ISNUMBER(SEARCH("right posterior neck",'Model output'!G196)),AND(ISNUMBER(SEARCH("level",'Model output'!G196)),OR(,ISNUMBER(SEARCH("II",'Model output'!G196)),ISNUMBER(SEARCH("two",'Model output'!G196)),AND(ISNUMBER(SEARCH("2",'Model output'!G196)),NOT(ISNUMBER(SEARCH("1 of 2",'Model output'!G196)))),ISNUMBER(SEARCH("III",'Model output'!G196)),AND(ISNUMBER(SEARCH("three",'Model output'!G196)),NOT(ISNUMBER(SEARCH("#3 (three)",'Model output'!G196)))),AND(ISNUMBER(SEARCH("3",'Model output'!G196)),NOT(ISNUMBER(SEARCH("#3 (three)",'Model output'!G196)))),ISNUMBER(SEARCH("IV",'Model output'!G196)),ISNUMBER(SEARCH("four",'Model output'!G196)),ISNUMBER(SEARCH("4",'Model output'!G196)),ISNUMBER(SEARCH("V ",'Model output'!G196)),ISNUMBER(SEARCH("five",'Model output'!G196)),ISNUMBER(SEARCH("5",'Model output'!G196))))), "lateral", "central"))</f>
        <v/>
      </c>
      <c r="H197" t="str">
        <f>IF('Model output'!H196="","negative",IF(OR(ISNUMBER(SEARCH("lymph node",'Model output'!H196)),ISNUMBER(SEARCH("gland",'Model output'!H196)),ISNUMBER(SEARCH("lobe",'Model output'!H196)),ISNUMBER(SEARCH("isthmus",'Model output'!H196)),ISNUMBER(SEARCH("mediastinum",'Model output'!H196)),ISNUMBER(SEARCH("Not mentioned",'Model output'!H196)), ISNUMBER(SEARCH("Not applicable",'Model output'!H196)), ISNUMBER(SEARCH("paratracheal",'Model output'!H196)),ISNUMBER(SEARCH("fibroadipose tissue",'Model output'!H196)),ISNUMBER(SEARCH("thyroid node",'Model output'!H196)),ISNUMBER(SEARCH("skeletal muscle",'Model output'!H196)),ISNUMBER(SEARCH("right",'Model output'!H196)),ISNUMBER(SEARCH("left",'Model output'!H196)),ISNUMBER(SEARCH("Not specified",'Model output'!H196)),ISNUMBER(SEARCH("N/A",'Model output'!H196))),"negative","positive"))</f>
        <v>negative</v>
      </c>
      <c r="I197">
        <f>IF(OR('Model output'!I196="",'Model output'!I196="Not answered",'Model output'!I196="Not mentioned"),"",IF(ISNUMBER('Model output'!I196),'Model output'!I196,1))</f>
        <v>53</v>
      </c>
      <c r="J197">
        <f>IF(OR('Model output'!J196="",'Model output'!J196="Not answered",'Model output'!J196="Not mentioned"),"",IF(AND(ISNUMBER('Model output'!J196),'Model output'!J196&lt;=I197),'Model output'!J196,IF(AND(ISNUMBER('Model output'!J196), 'Model output'!J196&gt;=DATE(2024,1,1)), MIN(DAY('Model output'!J196), MONTH('Model output'!J196), YEAR('Model output'!J196)), IF(ISNUMBER(SEARCH("0/",'Model output'!J196)),0,IF(ISNUMBER(SEARCH("/",'Model output'!J196)), VALUE(LEFT('Model output'!J196, SEARCH("/",'Model output'!J196)-1)),1)))))</f>
        <v>17</v>
      </c>
      <c r="K197" t="str" cm="1">
        <f t="array" ref="K197">IF(COUNT(FIND({0,1,2,3,4,5,6,7,8,9},'Model output'!K196))&gt;0,'Model output'!K196,"")</f>
        <v/>
      </c>
      <c r="L197" s="8" t="str">
        <f t="shared" si="37"/>
        <v/>
      </c>
      <c r="M197" t="str" cm="1">
        <f t="array" ref="M197">IF(L197="","",IF(ISNUMBER(SEARCH("cm",L197)),MAX(VALUE(SUBSTITUTE(_xlfn.FILTERXML("&lt;t&gt;&lt;s&gt;"&amp;SUBSTITUTE(L197,",","&lt;/s&gt;&lt;s&gt;")&amp;"&lt;/s&gt;&lt;/t&gt;","//s"),"cm",""))),MAX(VALUE(SUBSTITUTE(_xlfn.FILTERXML("&lt;t&gt;&lt;s&gt;"&amp;SUBSTITUTE(L197,",","&lt;/s&gt;&lt;s&gt;")&amp;"&lt;/s&gt;&lt;/t&gt;","//s"),"mm","")))/10))</f>
        <v/>
      </c>
      <c r="N197" t="str">
        <f>IF('Model output'!L196="","",'Model output'!L196)</f>
        <v>Papillary carcinoma, classical (usual)</v>
      </c>
      <c r="O197" t="str">
        <f>IF('Model output'!M196="","",'Model output'!M196)</f>
        <v>with focal tall cell change (5%)</v>
      </c>
      <c r="P197" t="str">
        <f>IF('Model output'!N196="","",'Model output'!N196)</f>
        <v>2.2cm</v>
      </c>
      <c r="Q197" t="str">
        <f t="shared" si="39"/>
        <v>2.2cm</v>
      </c>
      <c r="R197" cm="1">
        <f t="array" ref="R197">IF(Q197="","",IF(ISNUMBER(SEARCH("cm",Q197)),MAX(VALUE(SUBSTITUTE(_xlfn.FILTERXML("&lt;t&gt;&lt;s&gt;"&amp;SUBSTITUTE(Q197,",","&lt;/s&gt;&lt;s&gt;")&amp;"&lt;/s&gt;&lt;/t&gt;","//s"),"cm",""))),MAX(VALUE(SUBSTITUTE(_xlfn.FILTERXML("&lt;t&gt;&lt;s&gt;"&amp;SUBSTITUTE(Q197,",","&lt;/s&gt;&lt;s&gt;")&amp;"&lt;/s&gt;&lt;/t&gt;","//s"),"mm","")))/10))</f>
        <v>2.2000000000000002</v>
      </c>
      <c r="S197" t="str">
        <f>IF(OR('Model output'!P196="",ISNUMBER(SEARCH("Not identified", 'Model output'!P196)),ISNUMBER(SEARCH("Absent",'Model output'!P196)),AND(ISNUMBER(SEARCH("No",'Model output'!P196)),NOT(ISNUMBER(SEARCH("diagnostic",'Model output'!P196)))),ISNUMBER(SEARCH("Negative",'Model output'!P196))),"negative","positive")</f>
        <v>positive</v>
      </c>
      <c r="T197">
        <f>IF('Model output'!O196="","",'Model output'!O196)</f>
        <v>2</v>
      </c>
      <c r="U197" t="str">
        <f>IF('Model output'!Q196&lt;&gt;"",'Model output'!Q196,IF('Classification result'!S197="positive",IF(ISNUMBER(SEARCH("single",'Model output'!P196)),1,IF(OR(ISNUMBER(SEARCH("&lt;4",'Model output'!P196)),ISNUMBER(SEARCH("&lt; 4",'Model output'!P196)),ISNUMBER(SEARCH("less than 4",'Model output'!P196))),"&lt;4",IF(OR(ISNUMBER(SEARCH("&gt;4",'Model output'!P196)),ISNUMBER(SEARCH("&gt; 4",'Model output'!P196)),ISNUMBER(SEARCH("4 or more",'Model output'!P196))),"&gt;4",""))), ""))</f>
        <v/>
      </c>
      <c r="V197" t="str">
        <f>IF(S197="negative","",IF(OR(ISNUMBER(SEARCH("Focal",'Model output'!P196)),'Classification result'!U197&lt;4,ISNUMBER(SEARCH("Focal",'Classification result'!U197)),ISNUMBER(SEARCH("&lt;4",'Classification result'!U197)),ISNUMBER(SEARCH("&lt; 4",'Classification result'!U197))),"minimal", IF(OR(ISNUMBER(SEARCH("Extensive",'Model output'!P196)),ISNUMBER(SEARCH("Extensive",'Classification result'!U197)),ISNUMBER(SEARCH("&gt;4",'Classification result'!U197)),ISNUMBER(SEARCH("&gt; 4",'Classification result'!U197)),ISNUMBER(SEARCH("4 or more",'Classification result'!U197))),"extensive","")))</f>
        <v/>
      </c>
      <c r="W197" t="str">
        <f>IF(OR('Model output'!R196="",ISNUMBER(SEARCH("Not identified", 'Model output'!R196)),ISNUMBER(SEARCH("Absent",'Model output'!R196)),ISNUMBER(SEARCH("No",'Model output'!R196)),ISNUMBER(SEARCH("Negative",'Model output'!R196)),ISNUMBER(SEARCH("None seen",'Model output'!R196)),ISNUMBER(SEARCH("Free",'Model output'!R196)),ISNUMBER(SEARCH("Cannot be assessed",'Model output'!R196))),"negative","positive")</f>
        <v>positive</v>
      </c>
      <c r="X197" s="15" t="str">
        <f>IF('Model output'!S196="","",'Model output'!S196)</f>
        <v>Not identified</v>
      </c>
      <c r="Y197" t="str">
        <f>IF(OR('Model output'!S196="",ISNUMBER(SEARCH("Absent",'Model output'!S196)),ISNUMBER(SEARCH("Not identified",'Model output'!S196)),AND(ISNUMBER(SEARCH("No",'Model output'!S196)),NOT(ISNUMBER(SEARCH("carcinoma",'Model output'!S196)))),ISNUMBER(SEARCH("confined to the thyroid",'Model output'!S196)),ISNUMBER(SEARCH("negative",'Model output'!S196))),"negative",IF(Z197="positive","gETE", "positive"))</f>
        <v>negative</v>
      </c>
      <c r="Z197" t="str">
        <f>IF(OR('Model output'!S196="",ISNUMBER(SEARCH("Absent",'Model output'!S196)),ISNUMBER(SEARCH("Not identified",'Model output'!S196)),ISNUMBER(SEARCH("No",'Model output'!S196)),ISNUMBER(SEARCH("Minimal",'Model output'!S196)),ISNUMBER(SEARCH("negative",'Model output'!S196))),"negative",IF(OR(ISNUMBER(SEARCH("extensive",X197)),ISNUMBER(SEARCH("skeletal muscle",X197)),ISNUMBER(SEARCH("larynx",X197)),ISNUMBER(SEARCH("trachea",X197)),ISNUMBER(SEARCH("esophagus",X197)),ISNUMBER(SEARCH("recurrent laryngeal nerve",X197))),"positive","negative"))</f>
        <v>negative</v>
      </c>
      <c r="AA197" t="str">
        <f>IF('Model output'!T196="","",IF('Model output'!T196="Not mentioned", "No", "Yes"))</f>
        <v/>
      </c>
      <c r="AB197" t="str">
        <f>IF(AA197&lt;&gt;"Yes","",IF(OR('Model output'!U196="",ISNUMBER(SEARCH("Not identified",'Model output'!U196))),"",'Model output'!U196))</f>
        <v/>
      </c>
      <c r="AC197" s="1" t="str">
        <f>IF(OR('Model output'!V196="", 'Model output'!V196="No", AND(ISERROR(SEARCH("Positive",'Model output'!V196)), ISNUMBER(SEARCH("Negative",'Model output'!V196))), AND(ISNUMBER(SEARCH("Uninvolved",'Model output'!V196)),NOT(ISNUMBER(SEARCH("margins involved",'Model output'!V196)))), ISNUMBER(SEARCH("not involved",'Model output'!V196)), ISNUMBER(SEARCH("None",'Model output'!V196)), ISNUMBER(SEARCH("Free",'Model output'!V196)), ISNUMBER(SEARCH("1 mm",'Model output'!V196)), ISNUMBER(SEARCH("0.1 CM",'Model output'!V196)), ISNUMBER(SEARCH("less than 0.2 mm",'Model output'!V196)), ISNUMBER(SEARCH("less than 0.5 mm",'Model output'!V196)), ISNUMBER(SEARCH("less than 1.0 mm",'Model output'!V196)), ISNUMBER(SEARCH("noted very close",'Model output'!V196)), ISNUMBER(SEARCH("abut",'Model output'!V196)), ISNUMBER(SEARCH("not mentioned",'Model output'!V196)), ISNUMBER(SEARCH("Cannot be assessed",'Model output'!V196)), ISNUMBER(SEARCH("Lymphocyte invasion - present",'Model output'!V196)), ISNUMBER(SEARCH("capsule",'Model output'!V196))), "negative", "positive")</f>
        <v>negative</v>
      </c>
      <c r="AE197" s="28" t="str" cm="1">
        <f t="array" aca="1" ref="AE197" ca="1">IF(OR(AC197="positive",Z197="positive",AND(OR(ISNUMBER(SEARCH("Follicular carcinoma",N197)),ISNUMBER(SEARCH("Follicular thyroid carcinoma",N197))),V197="extensive"),AND(AND(ISNUMBER(J197),J197&gt;0),AND(ISNUMBER(M197),M197&gt;3)),OR(H197="positive",AH197=1)),"high",IF(OR(ISNUMBER(SEARCH("lateral",G197,1)),ISNUMBER(SEARCH("positive",Y197,1)),ISNUMBER(SEARCH("tall",O197,1)),ISNUMBER(SEARCH("hobnail",O197,1)),ISNUMBER(SEARCH("cribriform",O197,1)),ISNUMBER(SEARCH("diffuse",O197,1)),ISNUMBER(SEARCH("columnar",O197,1)),ISNUMBER(SEARCH("solid",O197,1)),ISNUMBER(SEARCH("tall",N197,1)),ISNUMBER(SEARCH("hobnail",N197,1)),ISNUMBER(SEARCH("cribriform",N197,1)),ISNUMBER(SEARCH("diffuse",N197,1)),ISNUMBER(SEARCH("columnar",N197,1)),ISNUMBER(SEARCH("solid",N197,1)),AND(ISNUMBER(SEARCH("papillary",N197,1)),S197="positive"),AND(AND(ISNUMBER(J197),J197&gt;=5),M197=""),AND(AND(ISNUMBER(J197),J197&gt;=5),AND(ISNUMBER(M197),M197&gt;=1)),AND(ISNUMBER(SERACH("papillary",N197)),OR(Y197="positive",Z197="positive"), ISNUMBER(SEARCH("BRAF",AB197)))),"intermediate","low"))</f>
        <v>intermediate</v>
      </c>
      <c r="AF197" s="29" t="str">
        <f t="shared" si="40"/>
        <v>2</v>
      </c>
      <c r="AG197" s="29" t="str">
        <f t="shared" si="41"/>
        <v>1a</v>
      </c>
      <c r="AH197" s="29" t="str">
        <f t="shared" si="42"/>
        <v>0</v>
      </c>
      <c r="AI197" s="35" t="str">
        <f t="shared" si="43"/>
        <v>II</v>
      </c>
      <c r="AJ197" s="32" t="s">
        <v>714</v>
      </c>
      <c r="AK197" s="34" t="s">
        <v>935</v>
      </c>
      <c r="AL197" s="34" t="s">
        <v>932</v>
      </c>
      <c r="AM197" s="34" t="s">
        <v>936</v>
      </c>
      <c r="AN197" s="34" t="s">
        <v>934</v>
      </c>
      <c r="AO197" s="32">
        <f t="shared" ca="1" si="44"/>
        <v>1</v>
      </c>
      <c r="AP197" s="34">
        <f t="shared" si="45"/>
        <v>1</v>
      </c>
      <c r="AQ197" s="34">
        <f t="shared" si="46"/>
        <v>0</v>
      </c>
      <c r="AR197" s="34">
        <f t="shared" si="47"/>
        <v>1</v>
      </c>
      <c r="AS197" s="35">
        <f t="shared" si="48"/>
        <v>1</v>
      </c>
    </row>
    <row r="198" spans="1:45">
      <c r="A198" t="str">
        <f>'Model output'!A197</f>
        <v>TCGA-EM-A3FN</v>
      </c>
      <c r="B198" s="26">
        <v>42</v>
      </c>
      <c r="C198" s="1" t="str">
        <f>IF(OR(ISNUMBER(SEARCH("0",'Model output'!D197)), ISNUMBER(SEARCH("1",'Model output'!D197)), ISNUMBER(SEARCH("1a",'Model output'!D197)), ISNUMBER(SEARCH("1b",'Model output'!D197)), ISNUMBER(SEARCH("2",'Model output'!D197)), ISNUMBER(SEARCH("3",'Model output'!D197)), ISNUMBER(SEARCH("4a",'Model output'!D197)), ISNUMBER(SEARCH("4b",'Model output'!D197))), IF(ISNUMBER(SEARCH("pT",'Model output'!D197)),IF(OR(ISNUMBER(SEARCH("a",'Model output'!D197)),ISNUMBER(SEARCH("b",'Model output'!D197))),MID(SUBSTITUTE('Model output'!D197," ",""),SEARCH("pT",'Model output'!D197)+2,2),MID(SUBSTITUTE('Model output'!D197," ",""),SEARCH("pT",'Model output'!D197)+2,1)),IF(ISNUMBER(SEARCH("T",'Model output'!D197)),IF(OR(ISNUMBER(SEARCH("a",'Model output'!D197)),ISNUMBER(SEARCH("b",'Model output'!D197))),MID(SUBSTITUTE('Model output'!D197," ",""),SEARCH("T",'Model output'!D197)+1,2),MID(SUBSTITUTE('Model output'!D197," ",""),SEARCH("T",'Model output'!D197)+1,1)),SUBSTITUTE('Model output'!D197," ",""))),"")</f>
        <v>3</v>
      </c>
      <c r="D198" s="1" t="str">
        <f>IF(ISNUMBER(SEARCH("lymph node",'Model output'!E197)),"1", IF(AND('Model output'!E197&lt;&gt;"",ISNUMBER('Model output'!E197),'Model output'!E197&gt;0),"1",IF(OR(ISNUMBER(SEARCH("0",'Model output'!E197)), ISNUMBER(SEARCH("1",'Model output'!E197)), ISNUMBER(SEARCH("1a",'Model output'!E197)), ISNUMBER(SEARCH("1b",'Model output'!E197)), ISNUMBER(SEARCH("X",'Model output'!E197))), IF(ISNUMBER(SEARCH("pN",'Model output'!E197)),IF(OR(ISNUMBER(SEARCH("a",'Model output'!E197)),ISNUMBER(SEARCH("b",'Model output'!E197))),MID(SUBSTITUTE('Model output'!E197," ",""),SEARCH("pN",'Model output'!E197)+2,2),MID(SUBSTITUTE('Model output'!E197," ",""),SEARCH("pN",'Model output'!E197)+2,1)),IF(ISNUMBER(SEARCH("N",'Model output'!E197)),IF(OR(ISNUMBER(SEARCH("a",'Model output'!E197)),ISNUMBER(SEARCH("b",'Model output'!E197))),MID(SUBSTITUTE('Model output'!E197," ",""),SEARCH("N",'Model output'!E197)+1,2),MID(SUBSTITUTE('Model output'!E197," ",""),SEARCH("N",'Model output'!E197)+1,1)),SUBSTITUTE('Model output'!E197," ",""))),"")))</f>
        <v>0</v>
      </c>
      <c r="E198" s="1" t="str">
        <f>IF(OR(ISNUMBER(SEARCH("Not applicable",'Model output'!F197)), ISNUMBER(SEARCH("N/A",'Model output'!F197))),"0",IF(OR(ISNUMBER(SEARCH("0",'Model output'!F197)), ISNUMBER(SEARCH("1",'Model output'!F197)), ISNUMBER(SEARCH("X",'Model output'!F197))), IF(ISNUMBER(SEARCH("pM",'Model output'!F197)),MID(SUBSTITUTE('Model output'!F197," ",""),SEARCH("pM",'Model output'!F197)+2,1),IF(ISNUMBER(SEARCH("M",'Model output'!F197)),MID(SUBSTITUTE('Model output'!F197," ",""),SEARCH("M",'Model output'!F197)+1,1),SUBSTITUTE('Model output'!F197," ",""))),""))</f>
        <v>0</v>
      </c>
      <c r="F198" t="str">
        <f t="shared" si="38"/>
        <v>negative</v>
      </c>
      <c r="G198" t="str">
        <f>IF(OR('Model output'!G197="",AND(ISNUMBER('Model output'!J197),'Model output'!J197&lt;1)),"",IF(OR(ISNUMBER(SEARCH("lateral",'Model output'!G197)),ISNUMBER(SEARCH("cervical",'Model output'!G197)),ISNUMBER(SEARCH("jugular",'Model output'!G197)),ISNUMBER(SEARCH("left neck",'Model output'!G197)),ISNUMBER(SEARCH("left anterior neck",'Model output'!G197)),ISNUMBER(SEARCH("left posterior neck",'Model output'!G197)),ISNUMBER(SEARCH("right neck",'Model output'!G197)),ISNUMBER(SEARCH("right anterior neck",'Model output'!G197)),ISNUMBER(SEARCH("right posterior neck",'Model output'!G197)),AND(ISNUMBER(SEARCH("level",'Model output'!G197)),OR(,ISNUMBER(SEARCH("II",'Model output'!G197)),ISNUMBER(SEARCH("two",'Model output'!G197)),AND(ISNUMBER(SEARCH("2",'Model output'!G197)),NOT(ISNUMBER(SEARCH("1 of 2",'Model output'!G197)))),ISNUMBER(SEARCH("III",'Model output'!G197)),AND(ISNUMBER(SEARCH("three",'Model output'!G197)),NOT(ISNUMBER(SEARCH("#3 (three)",'Model output'!G197)))),AND(ISNUMBER(SEARCH("3",'Model output'!G197)),NOT(ISNUMBER(SEARCH("#3 (three)",'Model output'!G197)))),ISNUMBER(SEARCH("IV",'Model output'!G197)),ISNUMBER(SEARCH("four",'Model output'!G197)),ISNUMBER(SEARCH("4",'Model output'!G197)),ISNUMBER(SEARCH("V ",'Model output'!G197)),ISNUMBER(SEARCH("five",'Model output'!G197)),ISNUMBER(SEARCH("5",'Model output'!G197))))), "lateral", "central"))</f>
        <v/>
      </c>
      <c r="H198" t="str">
        <f>IF('Model output'!H197="","negative",IF(OR(ISNUMBER(SEARCH("lymph node",'Model output'!H197)),ISNUMBER(SEARCH("gland",'Model output'!H197)),ISNUMBER(SEARCH("lobe",'Model output'!H197)),ISNUMBER(SEARCH("isthmus",'Model output'!H197)),ISNUMBER(SEARCH("mediastinum",'Model output'!H197)),ISNUMBER(SEARCH("Not mentioned",'Model output'!H197)), ISNUMBER(SEARCH("Not applicable",'Model output'!H197)), ISNUMBER(SEARCH("paratracheal",'Model output'!H197)),ISNUMBER(SEARCH("fibroadipose tissue",'Model output'!H197)),ISNUMBER(SEARCH("thyroid node",'Model output'!H197)),ISNUMBER(SEARCH("skeletal muscle",'Model output'!H197)),ISNUMBER(SEARCH("right",'Model output'!H197)),ISNUMBER(SEARCH("left",'Model output'!H197)),ISNUMBER(SEARCH("Not specified",'Model output'!H197)),ISNUMBER(SEARCH("N/A",'Model output'!H197))),"negative","positive"))</f>
        <v>negative</v>
      </c>
      <c r="I198">
        <f>IF(OR('Model output'!I197="",'Model output'!I197="Not answered",'Model output'!I197="Not mentioned"),"",IF(ISNUMBER('Model output'!I197),'Model output'!I197,1))</f>
        <v>2</v>
      </c>
      <c r="J198">
        <f>IF(OR('Model output'!J197="",'Model output'!J197="Not answered",'Model output'!J197="Not mentioned"),"",IF(AND(ISNUMBER('Model output'!J197),'Model output'!J197&lt;=I198),'Model output'!J197,IF(AND(ISNUMBER('Model output'!J197), 'Model output'!J197&gt;=DATE(2024,1,1)), MIN(DAY('Model output'!J197), MONTH('Model output'!J197), YEAR('Model output'!J197)), IF(ISNUMBER(SEARCH("0/",'Model output'!J197)),0,IF(ISNUMBER(SEARCH("/",'Model output'!J197)), VALUE(LEFT('Model output'!J197, SEARCH("/",'Model output'!J197)-1)),1)))))</f>
        <v>0</v>
      </c>
      <c r="K198" t="str" cm="1">
        <f t="array" ref="K198">IF(COUNT(FIND({0,1,2,3,4,5,6,7,8,9},'Model output'!K197))&gt;0,'Model output'!K197,"")</f>
        <v/>
      </c>
      <c r="L198" s="8" t="str">
        <f t="shared" si="37"/>
        <v/>
      </c>
      <c r="M198" t="str" cm="1">
        <f t="array" ref="M198">IF(L198="","",IF(ISNUMBER(SEARCH("cm",L198)),MAX(VALUE(SUBSTITUTE(_xlfn.FILTERXML("&lt;t&gt;&lt;s&gt;"&amp;SUBSTITUTE(L198,",","&lt;/s&gt;&lt;s&gt;")&amp;"&lt;/s&gt;&lt;/t&gt;","//s"),"cm",""))),MAX(VALUE(SUBSTITUTE(_xlfn.FILTERXML("&lt;t&gt;&lt;s&gt;"&amp;SUBSTITUTE(L198,",","&lt;/s&gt;&lt;s&gt;")&amp;"&lt;/s&gt;&lt;/t&gt;","//s"),"mm","")))/10))</f>
        <v/>
      </c>
      <c r="N198" t="str">
        <f>IF('Model output'!L197="","",'Model output'!L197)</f>
        <v>Papillary carcinoma, follicular variant</v>
      </c>
      <c r="O198" t="str">
        <f>IF('Model output'!M197="","",'Model output'!M197)</f>
        <v/>
      </c>
      <c r="P198" t="str">
        <f>IF('Model output'!N197="","",'Model output'!N197)</f>
        <v>4.2cm</v>
      </c>
      <c r="Q198" t="str">
        <f t="shared" si="39"/>
        <v>4.2cm</v>
      </c>
      <c r="R198" cm="1">
        <f t="array" ref="R198">IF(Q198="","",IF(ISNUMBER(SEARCH("cm",Q198)),MAX(VALUE(SUBSTITUTE(_xlfn.FILTERXML("&lt;t&gt;&lt;s&gt;"&amp;SUBSTITUTE(Q198,",","&lt;/s&gt;&lt;s&gt;")&amp;"&lt;/s&gt;&lt;/t&gt;","//s"),"cm",""))),MAX(VALUE(SUBSTITUTE(_xlfn.FILTERXML("&lt;t&gt;&lt;s&gt;"&amp;SUBSTITUTE(Q198,",","&lt;/s&gt;&lt;s&gt;")&amp;"&lt;/s&gt;&lt;/t&gt;","//s"),"mm","")))/10))</f>
        <v>4.2</v>
      </c>
      <c r="S198" t="str">
        <f>IF(OR('Model output'!P197="",ISNUMBER(SEARCH("Not identified", 'Model output'!P197)),ISNUMBER(SEARCH("Absent",'Model output'!P197)),AND(ISNUMBER(SEARCH("No",'Model output'!P197)),NOT(ISNUMBER(SEARCH("diagnostic",'Model output'!P197)))),ISNUMBER(SEARCH("Negative",'Model output'!P197))),"negative","positive")</f>
        <v>negative</v>
      </c>
      <c r="T198">
        <f>IF('Model output'!O197="","",'Model output'!O197)</f>
        <v>2</v>
      </c>
      <c r="U198" t="str">
        <f>IF('Model output'!Q197&lt;&gt;"",'Model output'!Q197,IF('Classification result'!S198="positive",IF(ISNUMBER(SEARCH("single",'Model output'!P197)),1,IF(OR(ISNUMBER(SEARCH("&lt;4",'Model output'!P197)),ISNUMBER(SEARCH("&lt; 4",'Model output'!P197)),ISNUMBER(SEARCH("less than 4",'Model output'!P197))),"&lt;4",IF(OR(ISNUMBER(SEARCH("&gt;4",'Model output'!P197)),ISNUMBER(SEARCH("&gt; 4",'Model output'!P197)),ISNUMBER(SEARCH("4 or more",'Model output'!P197))),"&gt;4",""))), ""))</f>
        <v/>
      </c>
      <c r="V198" t="str">
        <f>IF(S198="negative","",IF(OR(ISNUMBER(SEARCH("Focal",'Model output'!P197)),'Classification result'!U198&lt;4,ISNUMBER(SEARCH("Focal",'Classification result'!U198)),ISNUMBER(SEARCH("&lt;4",'Classification result'!U198)),ISNUMBER(SEARCH("&lt; 4",'Classification result'!U198))),"minimal", IF(OR(ISNUMBER(SEARCH("Extensive",'Model output'!P197)),ISNUMBER(SEARCH("Extensive",'Classification result'!U198)),ISNUMBER(SEARCH("&gt;4",'Classification result'!U198)),ISNUMBER(SEARCH("&gt; 4",'Classification result'!U198)),ISNUMBER(SEARCH("4 or more",'Classification result'!U198))),"extensive","")))</f>
        <v/>
      </c>
      <c r="W198" t="str">
        <f>IF(OR('Model output'!R197="",ISNUMBER(SEARCH("Not identified", 'Model output'!R197)),ISNUMBER(SEARCH("Absent",'Model output'!R197)),ISNUMBER(SEARCH("No",'Model output'!R197)),ISNUMBER(SEARCH("Negative",'Model output'!R197)),ISNUMBER(SEARCH("None seen",'Model output'!R197)),ISNUMBER(SEARCH("Free",'Model output'!R197)),ISNUMBER(SEARCH("Cannot be assessed",'Model output'!R197))),"negative","positive")</f>
        <v>positive</v>
      </c>
      <c r="X198" s="15" t="str">
        <f>IF('Model output'!S197="","",'Model output'!S197)</f>
        <v>Not identified</v>
      </c>
      <c r="Y198" t="str">
        <f>IF(OR('Model output'!S197="",ISNUMBER(SEARCH("Absent",'Model output'!S197)),ISNUMBER(SEARCH("Not identified",'Model output'!S197)),AND(ISNUMBER(SEARCH("No",'Model output'!S197)),NOT(ISNUMBER(SEARCH("carcinoma",'Model output'!S197)))),ISNUMBER(SEARCH("confined to the thyroid",'Model output'!S197)),ISNUMBER(SEARCH("negative",'Model output'!S197))),"negative",IF(Z198="positive","gETE", "positive"))</f>
        <v>negative</v>
      </c>
      <c r="Z198" t="str">
        <f>IF(OR('Model output'!S197="",ISNUMBER(SEARCH("Absent",'Model output'!S197)),ISNUMBER(SEARCH("Not identified",'Model output'!S197)),ISNUMBER(SEARCH("No",'Model output'!S197)),ISNUMBER(SEARCH("Minimal",'Model output'!S197)),ISNUMBER(SEARCH("negative",'Model output'!S197))),"negative",IF(OR(ISNUMBER(SEARCH("extensive",X198)),ISNUMBER(SEARCH("skeletal muscle",X198)),ISNUMBER(SEARCH("larynx",X198)),ISNUMBER(SEARCH("trachea",X198)),ISNUMBER(SEARCH("esophagus",X198)),ISNUMBER(SEARCH("recurrent laryngeal nerve",X198))),"positive","negative"))</f>
        <v>negative</v>
      </c>
      <c r="AA198" t="str">
        <f>IF('Model output'!T197="","",IF('Model output'!T197="Not mentioned", "No", "Yes"))</f>
        <v/>
      </c>
      <c r="AB198" t="str">
        <f>IF(AA198&lt;&gt;"Yes","",IF(OR('Model output'!U197="",ISNUMBER(SEARCH("Not identified",'Model output'!U197))),"",'Model output'!U197))</f>
        <v/>
      </c>
      <c r="AC198" s="1" t="str">
        <f>IF(OR('Model output'!V197="", 'Model output'!V197="No", AND(ISERROR(SEARCH("Positive",'Model output'!V197)), ISNUMBER(SEARCH("Negative",'Model output'!V197))), AND(ISNUMBER(SEARCH("Uninvolved",'Model output'!V197)),NOT(ISNUMBER(SEARCH("margins involved",'Model output'!V197)))), ISNUMBER(SEARCH("not involved",'Model output'!V197)), ISNUMBER(SEARCH("None",'Model output'!V197)), ISNUMBER(SEARCH("Free",'Model output'!V197)), ISNUMBER(SEARCH("1 mm",'Model output'!V197)), ISNUMBER(SEARCH("0.1 CM",'Model output'!V197)), ISNUMBER(SEARCH("less than 0.2 mm",'Model output'!V197)), ISNUMBER(SEARCH("less than 0.5 mm",'Model output'!V197)), ISNUMBER(SEARCH("less than 1.0 mm",'Model output'!V197)), ISNUMBER(SEARCH("noted very close",'Model output'!V197)), ISNUMBER(SEARCH("abut",'Model output'!V197)), ISNUMBER(SEARCH("not mentioned",'Model output'!V197)), ISNUMBER(SEARCH("Cannot be assessed",'Model output'!V197)), ISNUMBER(SEARCH("Lymphocyte invasion - present",'Model output'!V197)), ISNUMBER(SEARCH("capsule",'Model output'!V197))), "negative", "positive")</f>
        <v>negative</v>
      </c>
      <c r="AE198" s="28" t="str" cm="1">
        <f t="array" aca="1" ref="AE198" ca="1">IF(OR(AC198="positive",Z198="positive",AND(OR(ISNUMBER(SEARCH("Follicular carcinoma",N198)),ISNUMBER(SEARCH("Follicular thyroid carcinoma",N198))),V198="extensive"),AND(AND(ISNUMBER(J198),J198&gt;0),AND(ISNUMBER(M198),M198&gt;3)),OR(H198="positive",AH198=1)),"high",IF(OR(ISNUMBER(SEARCH("lateral",G198,1)),ISNUMBER(SEARCH("positive",Y198,1)),ISNUMBER(SEARCH("tall",O198,1)),ISNUMBER(SEARCH("hobnail",O198,1)),ISNUMBER(SEARCH("cribriform",O198,1)),ISNUMBER(SEARCH("diffuse",O198,1)),ISNUMBER(SEARCH("columnar",O198,1)),ISNUMBER(SEARCH("solid",O198,1)),ISNUMBER(SEARCH("tall",N198,1)),ISNUMBER(SEARCH("hobnail",N198,1)),ISNUMBER(SEARCH("cribriform",N198,1)),ISNUMBER(SEARCH("diffuse",N198,1)),ISNUMBER(SEARCH("columnar",N198,1)),ISNUMBER(SEARCH("solid",N198,1)),AND(ISNUMBER(SEARCH("papillary",N198,1)),S198="positive"),AND(AND(ISNUMBER(J198),J198&gt;=5),M198=""),AND(AND(ISNUMBER(J198),J198&gt;=5),AND(ISNUMBER(M198),M198&gt;=1)),AND(ISNUMBER(SERACH("papillary",N198)),OR(Y198="positive",Z198="positive"), ISNUMBER(SEARCH("BRAF",AB198)))),"intermediate","low"))</f>
        <v>low</v>
      </c>
      <c r="AF198" s="29" t="str">
        <f t="shared" si="40"/>
        <v>3a</v>
      </c>
      <c r="AG198" s="29" t="str">
        <f t="shared" si="41"/>
        <v>0</v>
      </c>
      <c r="AH198" s="29" t="str">
        <f t="shared" si="42"/>
        <v>0</v>
      </c>
      <c r="AI198" s="35" t="str">
        <f t="shared" si="43"/>
        <v>I</v>
      </c>
      <c r="AJ198" s="32" t="s">
        <v>713</v>
      </c>
      <c r="AK198" s="34" t="s">
        <v>937</v>
      </c>
      <c r="AL198" s="34" t="s">
        <v>933</v>
      </c>
      <c r="AM198" s="34" t="s">
        <v>936</v>
      </c>
      <c r="AN198" s="34" t="s">
        <v>66</v>
      </c>
      <c r="AO198" s="32">
        <f t="shared" ca="1" si="44"/>
        <v>1</v>
      </c>
      <c r="AP198" s="34">
        <f t="shared" si="45"/>
        <v>1</v>
      </c>
      <c r="AQ198" s="34">
        <f t="shared" si="46"/>
        <v>1</v>
      </c>
      <c r="AR198" s="34">
        <f t="shared" si="47"/>
        <v>1</v>
      </c>
      <c r="AS198" s="35">
        <f t="shared" si="48"/>
        <v>1</v>
      </c>
    </row>
    <row r="199" spans="1:45">
      <c r="A199" t="str">
        <f>'Model output'!A198</f>
        <v>TCGA-EM-A3FO</v>
      </c>
      <c r="B199" s="26">
        <v>40</v>
      </c>
      <c r="C199" s="1" t="str">
        <f>IF(OR(ISNUMBER(SEARCH("0",'Model output'!D198)), ISNUMBER(SEARCH("1",'Model output'!D198)), ISNUMBER(SEARCH("1a",'Model output'!D198)), ISNUMBER(SEARCH("1b",'Model output'!D198)), ISNUMBER(SEARCH("2",'Model output'!D198)), ISNUMBER(SEARCH("3",'Model output'!D198)), ISNUMBER(SEARCH("4a",'Model output'!D198)), ISNUMBER(SEARCH("4b",'Model output'!D198))), IF(ISNUMBER(SEARCH("pT",'Model output'!D198)),IF(OR(ISNUMBER(SEARCH("a",'Model output'!D198)),ISNUMBER(SEARCH("b",'Model output'!D198))),MID(SUBSTITUTE('Model output'!D198," ",""),SEARCH("pT",'Model output'!D198)+2,2),MID(SUBSTITUTE('Model output'!D198," ",""),SEARCH("pT",'Model output'!D198)+2,1)),IF(ISNUMBER(SEARCH("T",'Model output'!D198)),IF(OR(ISNUMBER(SEARCH("a",'Model output'!D198)),ISNUMBER(SEARCH("b",'Model output'!D198))),MID(SUBSTITUTE('Model output'!D198," ",""),SEARCH("T",'Model output'!D198)+1,2),MID(SUBSTITUTE('Model output'!D198," ",""),SEARCH("T",'Model output'!D198)+1,1)),SUBSTITUTE('Model output'!D198," ",""))),"")</f>
        <v>3</v>
      </c>
      <c r="D199" s="1" t="str">
        <f>IF(ISNUMBER(SEARCH("lymph node",'Model output'!E198)),"1", IF(AND('Model output'!E198&lt;&gt;"",ISNUMBER('Model output'!E198),'Model output'!E198&gt;0),"1",IF(OR(ISNUMBER(SEARCH("0",'Model output'!E198)), ISNUMBER(SEARCH("1",'Model output'!E198)), ISNUMBER(SEARCH("1a",'Model output'!E198)), ISNUMBER(SEARCH("1b",'Model output'!E198)), ISNUMBER(SEARCH("X",'Model output'!E198))), IF(ISNUMBER(SEARCH("pN",'Model output'!E198)),IF(OR(ISNUMBER(SEARCH("a",'Model output'!E198)),ISNUMBER(SEARCH("b",'Model output'!E198))),MID(SUBSTITUTE('Model output'!E198," ",""),SEARCH("pN",'Model output'!E198)+2,2),MID(SUBSTITUTE('Model output'!E198," ",""),SEARCH("pN",'Model output'!E198)+2,1)),IF(ISNUMBER(SEARCH("N",'Model output'!E198)),IF(OR(ISNUMBER(SEARCH("a",'Model output'!E198)),ISNUMBER(SEARCH("b",'Model output'!E198))),MID(SUBSTITUTE('Model output'!E198," ",""),SEARCH("N",'Model output'!E198)+1,2),MID(SUBSTITUTE('Model output'!E198," ",""),SEARCH("N",'Model output'!E198)+1,1)),SUBSTITUTE('Model output'!E198," ",""))),"")))</f>
        <v>0</v>
      </c>
      <c r="E199" s="1" t="str">
        <f>IF(OR(ISNUMBER(SEARCH("Not applicable",'Model output'!F198)), ISNUMBER(SEARCH("N/A",'Model output'!F198))),"0",IF(OR(ISNUMBER(SEARCH("0",'Model output'!F198)), ISNUMBER(SEARCH("1",'Model output'!F198)), ISNUMBER(SEARCH("X",'Model output'!F198))), IF(ISNUMBER(SEARCH("pM",'Model output'!F198)),MID(SUBSTITUTE('Model output'!F198," ",""),SEARCH("pM",'Model output'!F198)+2,1),IF(ISNUMBER(SEARCH("M",'Model output'!F198)),MID(SUBSTITUTE('Model output'!F198," ",""),SEARCH("M",'Model output'!F198)+1,1),SUBSTITUTE('Model output'!F198," ",""))),""))</f>
        <v>0</v>
      </c>
      <c r="F199" t="str">
        <f t="shared" si="38"/>
        <v>negative</v>
      </c>
      <c r="G199" t="str">
        <f>IF(OR('Model output'!G198="",AND(ISNUMBER('Model output'!J198),'Model output'!J198&lt;1)),"",IF(OR(ISNUMBER(SEARCH("lateral",'Model output'!G198)),ISNUMBER(SEARCH("cervical",'Model output'!G198)),ISNUMBER(SEARCH("jugular",'Model output'!G198)),ISNUMBER(SEARCH("left neck",'Model output'!G198)),ISNUMBER(SEARCH("left anterior neck",'Model output'!G198)),ISNUMBER(SEARCH("left posterior neck",'Model output'!G198)),ISNUMBER(SEARCH("right neck",'Model output'!G198)),ISNUMBER(SEARCH("right anterior neck",'Model output'!G198)),ISNUMBER(SEARCH("right posterior neck",'Model output'!G198)),AND(ISNUMBER(SEARCH("level",'Model output'!G198)),OR(,ISNUMBER(SEARCH("II",'Model output'!G198)),ISNUMBER(SEARCH("two",'Model output'!G198)),AND(ISNUMBER(SEARCH("2",'Model output'!G198)),NOT(ISNUMBER(SEARCH("1 of 2",'Model output'!G198)))),ISNUMBER(SEARCH("III",'Model output'!G198)),AND(ISNUMBER(SEARCH("three",'Model output'!G198)),NOT(ISNUMBER(SEARCH("#3 (three)",'Model output'!G198)))),AND(ISNUMBER(SEARCH("3",'Model output'!G198)),NOT(ISNUMBER(SEARCH("#3 (three)",'Model output'!G198)))),ISNUMBER(SEARCH("IV",'Model output'!G198)),ISNUMBER(SEARCH("four",'Model output'!G198)),ISNUMBER(SEARCH("4",'Model output'!G198)),ISNUMBER(SEARCH("V ",'Model output'!G198)),ISNUMBER(SEARCH("five",'Model output'!G198)),ISNUMBER(SEARCH("5",'Model output'!G198))))), "lateral", "central"))</f>
        <v/>
      </c>
      <c r="H199" t="str">
        <f>IF('Model output'!H198="","negative",IF(OR(ISNUMBER(SEARCH("lymph node",'Model output'!H198)),ISNUMBER(SEARCH("gland",'Model output'!H198)),ISNUMBER(SEARCH("lobe",'Model output'!H198)),ISNUMBER(SEARCH("isthmus",'Model output'!H198)),ISNUMBER(SEARCH("mediastinum",'Model output'!H198)),ISNUMBER(SEARCH("Not mentioned",'Model output'!H198)), ISNUMBER(SEARCH("Not applicable",'Model output'!H198)), ISNUMBER(SEARCH("paratracheal",'Model output'!H198)),ISNUMBER(SEARCH("fibroadipose tissue",'Model output'!H198)),ISNUMBER(SEARCH("thyroid node",'Model output'!H198)),ISNUMBER(SEARCH("skeletal muscle",'Model output'!H198)),ISNUMBER(SEARCH("right",'Model output'!H198)),ISNUMBER(SEARCH("left",'Model output'!H198)),ISNUMBER(SEARCH("Not specified",'Model output'!H198)),ISNUMBER(SEARCH("N/A",'Model output'!H198))),"negative","positive"))</f>
        <v>negative</v>
      </c>
      <c r="I199">
        <f>IF(OR('Model output'!I198="",'Model output'!I198="Not answered",'Model output'!I198="Not mentioned"),"",IF(ISNUMBER('Model output'!I198),'Model output'!I198,1))</f>
        <v>3</v>
      </c>
      <c r="J199">
        <f>IF(OR('Model output'!J198="",'Model output'!J198="Not answered",'Model output'!J198="Not mentioned"),"",IF(AND(ISNUMBER('Model output'!J198),'Model output'!J198&lt;=I199),'Model output'!J198,IF(AND(ISNUMBER('Model output'!J198), 'Model output'!J198&gt;=DATE(2024,1,1)), MIN(DAY('Model output'!J198), MONTH('Model output'!J198), YEAR('Model output'!J198)), IF(ISNUMBER(SEARCH("0/",'Model output'!J198)),0,IF(ISNUMBER(SEARCH("/",'Model output'!J198)), VALUE(LEFT('Model output'!J198, SEARCH("/",'Model output'!J198)-1)),1)))))</f>
        <v>0</v>
      </c>
      <c r="K199" t="str" cm="1">
        <f t="array" ref="K199">IF(COUNT(FIND({0,1,2,3,4,5,6,7,8,9},'Model output'!K198))&gt;0,'Model output'!K198,"")</f>
        <v/>
      </c>
      <c r="L199" s="8" t="str">
        <f t="shared" si="37"/>
        <v/>
      </c>
      <c r="M199" t="str" cm="1">
        <f t="array" ref="M199">IF(L199="","",IF(ISNUMBER(SEARCH("cm",L199)),MAX(VALUE(SUBSTITUTE(_xlfn.FILTERXML("&lt;t&gt;&lt;s&gt;"&amp;SUBSTITUTE(L199,",","&lt;/s&gt;&lt;s&gt;")&amp;"&lt;/s&gt;&lt;/t&gt;","//s"),"cm",""))),MAX(VALUE(SUBSTITUTE(_xlfn.FILTERXML("&lt;t&gt;&lt;s&gt;"&amp;SUBSTITUTE(L199,",","&lt;/s&gt;&lt;s&gt;")&amp;"&lt;/s&gt;&lt;/t&gt;","//s"),"mm","")))/10))</f>
        <v/>
      </c>
      <c r="N199" t="str">
        <f>IF('Model output'!L198="","",'Model output'!L198)</f>
        <v>papillary</v>
      </c>
      <c r="O199" t="str">
        <f>IF('Model output'!M198="","",'Model output'!M198)</f>
        <v>classical (usual)</v>
      </c>
      <c r="P199" t="str">
        <f>IF('Model output'!N198="","",'Model output'!N198)</f>
        <v>4.4 cm</v>
      </c>
      <c r="Q199" t="str">
        <f t="shared" si="39"/>
        <v>4.4cm</v>
      </c>
      <c r="R199" cm="1">
        <f t="array" ref="R199">IF(Q199="","",IF(ISNUMBER(SEARCH("cm",Q199)),MAX(VALUE(SUBSTITUTE(_xlfn.FILTERXML("&lt;t&gt;&lt;s&gt;"&amp;SUBSTITUTE(Q199,",","&lt;/s&gt;&lt;s&gt;")&amp;"&lt;/s&gt;&lt;/t&gt;","//s"),"cm",""))),MAX(VALUE(SUBSTITUTE(_xlfn.FILTERXML("&lt;t&gt;&lt;s&gt;"&amp;SUBSTITUTE(Q199,",","&lt;/s&gt;&lt;s&gt;")&amp;"&lt;/s&gt;&lt;/t&gt;","//s"),"mm","")))/10))</f>
        <v>4.4000000000000004</v>
      </c>
      <c r="S199" t="str">
        <f>IF(OR('Model output'!P198="",ISNUMBER(SEARCH("Not identified", 'Model output'!P198)),ISNUMBER(SEARCH("Absent",'Model output'!P198)),AND(ISNUMBER(SEARCH("No",'Model output'!P198)),NOT(ISNUMBER(SEARCH("diagnostic",'Model output'!P198)))),ISNUMBER(SEARCH("Negative",'Model output'!P198))),"negative","positive")</f>
        <v>positive</v>
      </c>
      <c r="T199">
        <f>IF('Model output'!O198="","",'Model output'!O198)</f>
        <v>3</v>
      </c>
      <c r="U199" t="str">
        <f>IF('Model output'!Q198&lt;&gt;"",'Model output'!Q198,IF('Classification result'!S199="positive",IF(ISNUMBER(SEARCH("single",'Model output'!P198)),1,IF(OR(ISNUMBER(SEARCH("&lt;4",'Model output'!P198)),ISNUMBER(SEARCH("&lt; 4",'Model output'!P198)),ISNUMBER(SEARCH("less than 4",'Model output'!P198))),"&lt;4",IF(OR(ISNUMBER(SEARCH("&gt;4",'Model output'!P198)),ISNUMBER(SEARCH("&gt; 4",'Model output'!P198)),ISNUMBER(SEARCH("4 or more",'Model output'!P198))),"&gt;4",""))), ""))</f>
        <v>less than 4</v>
      </c>
      <c r="V199" t="str">
        <f>IF(S199="negative","",IF(OR(ISNUMBER(SEARCH("Focal",'Model output'!P198)),'Classification result'!U199&lt;4,ISNUMBER(SEARCH("Focal",'Classification result'!U199)),ISNUMBER(SEARCH("&lt;4",'Classification result'!U199)),ISNUMBER(SEARCH("&lt; 4",'Classification result'!U199))),"minimal", IF(OR(ISNUMBER(SEARCH("Extensive",'Model output'!P198)),ISNUMBER(SEARCH("Extensive",'Classification result'!U199)),ISNUMBER(SEARCH("&gt;4",'Classification result'!U199)),ISNUMBER(SEARCH("&gt; 4",'Classification result'!U199)),ISNUMBER(SEARCH("4 or more",'Classification result'!U199))),"extensive","")))</f>
        <v/>
      </c>
      <c r="W199" t="str">
        <f>IF(OR('Model output'!R198="",ISNUMBER(SEARCH("Not identified", 'Model output'!R198)),ISNUMBER(SEARCH("Absent",'Model output'!R198)),ISNUMBER(SEARCH("No",'Model output'!R198)),ISNUMBER(SEARCH("Negative",'Model output'!R198)),ISNUMBER(SEARCH("None seen",'Model output'!R198)),ISNUMBER(SEARCH("Free",'Model output'!R198)),ISNUMBER(SEARCH("Cannot be assessed",'Model output'!R198))),"negative","positive")</f>
        <v>positive</v>
      </c>
      <c r="X199" s="15" t="str">
        <f>IF('Model output'!S198="","",'Model output'!S198)</f>
        <v>Not identified</v>
      </c>
      <c r="Y199" t="str">
        <f>IF(OR('Model output'!S198="",ISNUMBER(SEARCH("Absent",'Model output'!S198)),ISNUMBER(SEARCH("Not identified",'Model output'!S198)),AND(ISNUMBER(SEARCH("No",'Model output'!S198)),NOT(ISNUMBER(SEARCH("carcinoma",'Model output'!S198)))),ISNUMBER(SEARCH("confined to the thyroid",'Model output'!S198)),ISNUMBER(SEARCH("negative",'Model output'!S198))),"negative",IF(Z199="positive","gETE", "positive"))</f>
        <v>negative</v>
      </c>
      <c r="Z199" t="str">
        <f>IF(OR('Model output'!S198="",ISNUMBER(SEARCH("Absent",'Model output'!S198)),ISNUMBER(SEARCH("Not identified",'Model output'!S198)),ISNUMBER(SEARCH("No",'Model output'!S198)),ISNUMBER(SEARCH("Minimal",'Model output'!S198)),ISNUMBER(SEARCH("negative",'Model output'!S198))),"negative",IF(OR(ISNUMBER(SEARCH("extensive",X199)),ISNUMBER(SEARCH("skeletal muscle",X199)),ISNUMBER(SEARCH("larynx",X199)),ISNUMBER(SEARCH("trachea",X199)),ISNUMBER(SEARCH("esophagus",X199)),ISNUMBER(SEARCH("recurrent laryngeal nerve",X199))),"positive","negative"))</f>
        <v>negative</v>
      </c>
      <c r="AA199" t="str">
        <f>IF('Model output'!T198="","",IF('Model output'!T198="Not mentioned", "No", "Yes"))</f>
        <v/>
      </c>
      <c r="AB199" t="str">
        <f>IF(AA199&lt;&gt;"Yes","",IF(OR('Model output'!U198="",ISNUMBER(SEARCH("Not identified",'Model output'!U198))),"",'Model output'!U198))</f>
        <v/>
      </c>
      <c r="AC199" s="1" t="str">
        <f>IF(OR('Model output'!V198="", 'Model output'!V198="No", AND(ISERROR(SEARCH("Positive",'Model output'!V198)), ISNUMBER(SEARCH("Negative",'Model output'!V198))), AND(ISNUMBER(SEARCH("Uninvolved",'Model output'!V198)),NOT(ISNUMBER(SEARCH("margins involved",'Model output'!V198)))), ISNUMBER(SEARCH("not involved",'Model output'!V198)), ISNUMBER(SEARCH("None",'Model output'!V198)), ISNUMBER(SEARCH("Free",'Model output'!V198)), ISNUMBER(SEARCH("1 mm",'Model output'!V198)), ISNUMBER(SEARCH("0.1 CM",'Model output'!V198)), ISNUMBER(SEARCH("less than 0.2 mm",'Model output'!V198)), ISNUMBER(SEARCH("less than 0.5 mm",'Model output'!V198)), ISNUMBER(SEARCH("less than 1.0 mm",'Model output'!V198)), ISNUMBER(SEARCH("noted very close",'Model output'!V198)), ISNUMBER(SEARCH("abut",'Model output'!V198)), ISNUMBER(SEARCH("not mentioned",'Model output'!V198)), ISNUMBER(SEARCH("Cannot be assessed",'Model output'!V198)), ISNUMBER(SEARCH("Lymphocyte invasion - present",'Model output'!V198)), ISNUMBER(SEARCH("capsule",'Model output'!V198))), "negative", "positive")</f>
        <v>negative</v>
      </c>
      <c r="AE199" s="28" t="str" cm="1">
        <f t="array" aca="1" ref="AE199" ca="1">IF(OR(AC199="positive",Z199="positive",AND(OR(ISNUMBER(SEARCH("Follicular carcinoma",N199)),ISNUMBER(SEARCH("Follicular thyroid carcinoma",N199))),V199="extensive"),AND(AND(ISNUMBER(J199),J199&gt;0),AND(ISNUMBER(M199),M199&gt;3)),OR(H199="positive",AH199=1)),"high",IF(OR(ISNUMBER(SEARCH("lateral",G199,1)),ISNUMBER(SEARCH("positive",Y199,1)),ISNUMBER(SEARCH("tall",O199,1)),ISNUMBER(SEARCH("hobnail",O199,1)),ISNUMBER(SEARCH("cribriform",O199,1)),ISNUMBER(SEARCH("diffuse",O199,1)),ISNUMBER(SEARCH("columnar",O199,1)),ISNUMBER(SEARCH("solid",O199,1)),ISNUMBER(SEARCH("tall",N199,1)),ISNUMBER(SEARCH("hobnail",N199,1)),ISNUMBER(SEARCH("cribriform",N199,1)),ISNUMBER(SEARCH("diffuse",N199,1)),ISNUMBER(SEARCH("columnar",N199,1)),ISNUMBER(SEARCH("solid",N199,1)),AND(ISNUMBER(SEARCH("papillary",N199,1)),S199="positive"),AND(AND(ISNUMBER(J199),J199&gt;=5),M199=""),AND(AND(ISNUMBER(J199),J199&gt;=5),AND(ISNUMBER(M199),M199&gt;=1)),AND(ISNUMBER(SERACH("papillary",N199)),OR(Y199="positive",Z199="positive"), ISNUMBER(SEARCH("BRAF",AB199)))),"intermediate","low"))</f>
        <v>intermediate</v>
      </c>
      <c r="AF199" s="29" t="str">
        <f t="shared" si="40"/>
        <v>3a</v>
      </c>
      <c r="AG199" s="29" t="str">
        <f t="shared" si="41"/>
        <v>0</v>
      </c>
      <c r="AH199" s="29" t="str">
        <f t="shared" si="42"/>
        <v>0</v>
      </c>
      <c r="AI199" s="35" t="str">
        <f t="shared" si="43"/>
        <v>I</v>
      </c>
      <c r="AJ199" s="32" t="s">
        <v>714</v>
      </c>
      <c r="AK199" s="34" t="s">
        <v>937</v>
      </c>
      <c r="AL199" s="34" t="s">
        <v>933</v>
      </c>
      <c r="AM199" s="34" t="s">
        <v>936</v>
      </c>
      <c r="AN199" s="34" t="s">
        <v>66</v>
      </c>
      <c r="AO199" s="32">
        <f t="shared" ca="1" si="44"/>
        <v>1</v>
      </c>
      <c r="AP199" s="34">
        <f t="shared" si="45"/>
        <v>1</v>
      </c>
      <c r="AQ199" s="34">
        <f t="shared" si="46"/>
        <v>1</v>
      </c>
      <c r="AR199" s="34">
        <f t="shared" si="47"/>
        <v>1</v>
      </c>
      <c r="AS199" s="35">
        <f t="shared" si="48"/>
        <v>1</v>
      </c>
    </row>
    <row r="200" spans="1:45">
      <c r="A200" t="str">
        <f>'Model output'!A199</f>
        <v>TCGA-EM-A3FP</v>
      </c>
      <c r="B200" s="26">
        <v>71</v>
      </c>
      <c r="C200" s="1" t="str">
        <f>IF(OR(ISNUMBER(SEARCH("0",'Model output'!D199)), ISNUMBER(SEARCH("1",'Model output'!D199)), ISNUMBER(SEARCH("1a",'Model output'!D199)), ISNUMBER(SEARCH("1b",'Model output'!D199)), ISNUMBER(SEARCH("2",'Model output'!D199)), ISNUMBER(SEARCH("3",'Model output'!D199)), ISNUMBER(SEARCH("4a",'Model output'!D199)), ISNUMBER(SEARCH("4b",'Model output'!D199))), IF(ISNUMBER(SEARCH("pT",'Model output'!D199)),IF(OR(ISNUMBER(SEARCH("a",'Model output'!D199)),ISNUMBER(SEARCH("b",'Model output'!D199))),MID(SUBSTITUTE('Model output'!D199," ",""),SEARCH("pT",'Model output'!D199)+2,2),MID(SUBSTITUTE('Model output'!D199," ",""),SEARCH("pT",'Model output'!D199)+2,1)),IF(ISNUMBER(SEARCH("T",'Model output'!D199)),IF(OR(ISNUMBER(SEARCH("a",'Model output'!D199)),ISNUMBER(SEARCH("b",'Model output'!D199))),MID(SUBSTITUTE('Model output'!D199," ",""),SEARCH("T",'Model output'!D199)+1,2),MID(SUBSTITUTE('Model output'!D199," ",""),SEARCH("T",'Model output'!D199)+1,1)),SUBSTITUTE('Model output'!D199," ",""))),"")</f>
        <v>2</v>
      </c>
      <c r="D200" s="1" t="str">
        <f>IF(ISNUMBER(SEARCH("lymph node",'Model output'!E199)),"1", IF(AND('Model output'!E199&lt;&gt;"",ISNUMBER('Model output'!E199),'Model output'!E199&gt;0),"1",IF(OR(ISNUMBER(SEARCH("0",'Model output'!E199)), ISNUMBER(SEARCH("1",'Model output'!E199)), ISNUMBER(SEARCH("1a",'Model output'!E199)), ISNUMBER(SEARCH("1b",'Model output'!E199)), ISNUMBER(SEARCH("X",'Model output'!E199))), IF(ISNUMBER(SEARCH("pN",'Model output'!E199)),IF(OR(ISNUMBER(SEARCH("a",'Model output'!E199)),ISNUMBER(SEARCH("b",'Model output'!E199))),MID(SUBSTITUTE('Model output'!E199," ",""),SEARCH("pN",'Model output'!E199)+2,2),MID(SUBSTITUTE('Model output'!E199," ",""),SEARCH("pN",'Model output'!E199)+2,1)),IF(ISNUMBER(SEARCH("N",'Model output'!E199)),IF(OR(ISNUMBER(SEARCH("a",'Model output'!E199)),ISNUMBER(SEARCH("b",'Model output'!E199))),MID(SUBSTITUTE('Model output'!E199," ",""),SEARCH("N",'Model output'!E199)+1,2),MID(SUBSTITUTE('Model output'!E199," ",""),SEARCH("N",'Model output'!E199)+1,1)),SUBSTITUTE('Model output'!E199," ",""))),"")))</f>
        <v>0</v>
      </c>
      <c r="E200" s="1" t="str">
        <f>IF(OR(ISNUMBER(SEARCH("Not applicable",'Model output'!F199)), ISNUMBER(SEARCH("N/A",'Model output'!F199))),"0",IF(OR(ISNUMBER(SEARCH("0",'Model output'!F199)), ISNUMBER(SEARCH("1",'Model output'!F199)), ISNUMBER(SEARCH("X",'Model output'!F199))), IF(ISNUMBER(SEARCH("pM",'Model output'!F199)),MID(SUBSTITUTE('Model output'!F199," ",""),SEARCH("pM",'Model output'!F199)+2,1),IF(ISNUMBER(SEARCH("M",'Model output'!F199)),MID(SUBSTITUTE('Model output'!F199," ",""),SEARCH("M",'Model output'!F199)+1,1),SUBSTITUTE('Model output'!F199," ",""))),""))</f>
        <v>0</v>
      </c>
      <c r="F200" t="str">
        <f t="shared" si="38"/>
        <v>negative</v>
      </c>
      <c r="G200" t="str">
        <f>IF(OR('Model output'!G199="",AND(ISNUMBER('Model output'!J199),'Model output'!J199&lt;1)),"",IF(OR(ISNUMBER(SEARCH("lateral",'Model output'!G199)),ISNUMBER(SEARCH("cervical",'Model output'!G199)),ISNUMBER(SEARCH("jugular",'Model output'!G199)),ISNUMBER(SEARCH("left neck",'Model output'!G199)),ISNUMBER(SEARCH("left anterior neck",'Model output'!G199)),ISNUMBER(SEARCH("left posterior neck",'Model output'!G199)),ISNUMBER(SEARCH("right neck",'Model output'!G199)),ISNUMBER(SEARCH("right anterior neck",'Model output'!G199)),ISNUMBER(SEARCH("right posterior neck",'Model output'!G199)),AND(ISNUMBER(SEARCH("level",'Model output'!G199)),OR(,ISNUMBER(SEARCH("II",'Model output'!G199)),ISNUMBER(SEARCH("two",'Model output'!G199)),AND(ISNUMBER(SEARCH("2",'Model output'!G199)),NOT(ISNUMBER(SEARCH("1 of 2",'Model output'!G199)))),ISNUMBER(SEARCH("III",'Model output'!G199)),AND(ISNUMBER(SEARCH("three",'Model output'!G199)),NOT(ISNUMBER(SEARCH("#3 (three)",'Model output'!G199)))),AND(ISNUMBER(SEARCH("3",'Model output'!G199)),NOT(ISNUMBER(SEARCH("#3 (three)",'Model output'!G199)))),ISNUMBER(SEARCH("IV",'Model output'!G199)),ISNUMBER(SEARCH("four",'Model output'!G199)),ISNUMBER(SEARCH("4",'Model output'!G199)),ISNUMBER(SEARCH("V ",'Model output'!G199)),ISNUMBER(SEARCH("five",'Model output'!G199)),ISNUMBER(SEARCH("5",'Model output'!G199))))), "lateral", "central"))</f>
        <v/>
      </c>
      <c r="H200" t="str">
        <f>IF('Model output'!H199="","negative",IF(OR(ISNUMBER(SEARCH("lymph node",'Model output'!H199)),ISNUMBER(SEARCH("gland",'Model output'!H199)),ISNUMBER(SEARCH("lobe",'Model output'!H199)),ISNUMBER(SEARCH("isthmus",'Model output'!H199)),ISNUMBER(SEARCH("mediastinum",'Model output'!H199)),ISNUMBER(SEARCH("Not mentioned",'Model output'!H199)), ISNUMBER(SEARCH("Not applicable",'Model output'!H199)), ISNUMBER(SEARCH("paratracheal",'Model output'!H199)),ISNUMBER(SEARCH("fibroadipose tissue",'Model output'!H199)),ISNUMBER(SEARCH("thyroid node",'Model output'!H199)),ISNUMBER(SEARCH("skeletal muscle",'Model output'!H199)),ISNUMBER(SEARCH("right",'Model output'!H199)),ISNUMBER(SEARCH("left",'Model output'!H199)),ISNUMBER(SEARCH("Not specified",'Model output'!H199)),ISNUMBER(SEARCH("N/A",'Model output'!H199))),"negative","positive"))</f>
        <v>negative</v>
      </c>
      <c r="I200">
        <f>IF(OR('Model output'!I199="",'Model output'!I199="Not answered",'Model output'!I199="Not mentioned"),"",IF(ISNUMBER('Model output'!I199),'Model output'!I199,1))</f>
        <v>3</v>
      </c>
      <c r="J200">
        <f>IF(OR('Model output'!J199="",'Model output'!J199="Not answered",'Model output'!J199="Not mentioned"),"",IF(AND(ISNUMBER('Model output'!J199),'Model output'!J199&lt;=I200),'Model output'!J199,IF(AND(ISNUMBER('Model output'!J199), 'Model output'!J199&gt;=DATE(2024,1,1)), MIN(DAY('Model output'!J199), MONTH('Model output'!J199), YEAR('Model output'!J199)), IF(ISNUMBER(SEARCH("0/",'Model output'!J199)),0,IF(ISNUMBER(SEARCH("/",'Model output'!J199)), VALUE(LEFT('Model output'!J199, SEARCH("/",'Model output'!J199)-1)),1)))))</f>
        <v>0</v>
      </c>
      <c r="K200" t="str" cm="1">
        <f t="array" ref="K200">IF(COUNT(FIND({0,1,2,3,4,5,6,7,8,9},'Model output'!K199))&gt;0,'Model output'!K199,"")</f>
        <v/>
      </c>
      <c r="L200" s="8" t="str">
        <f t="shared" si="37"/>
        <v/>
      </c>
      <c r="M200" t="str" cm="1">
        <f t="array" ref="M200">IF(L200="","",IF(ISNUMBER(SEARCH("cm",L200)),MAX(VALUE(SUBSTITUTE(_xlfn.FILTERXML("&lt;t&gt;&lt;s&gt;"&amp;SUBSTITUTE(L200,",","&lt;/s&gt;&lt;s&gt;")&amp;"&lt;/s&gt;&lt;/t&gt;","//s"),"cm",""))),MAX(VALUE(SUBSTITUTE(_xlfn.FILTERXML("&lt;t&gt;&lt;s&gt;"&amp;SUBSTITUTE(L200,",","&lt;/s&gt;&lt;s&gt;")&amp;"&lt;/s&gt;&lt;/t&gt;","//s"),"mm","")))/10))</f>
        <v/>
      </c>
      <c r="N200" t="str">
        <f>IF('Model output'!L199="","",'Model output'!L199)</f>
        <v>Papillary carcinoma, follicular variant</v>
      </c>
      <c r="O200" t="str">
        <f>IF('Model output'!M199="","",'Model output'!M199)</f>
        <v/>
      </c>
      <c r="P200" t="str">
        <f>IF('Model output'!N199="","",'Model output'!N199)</f>
        <v>2.2cm</v>
      </c>
      <c r="Q200" t="str">
        <f t="shared" si="39"/>
        <v>2.2cm</v>
      </c>
      <c r="R200" cm="1">
        <f t="array" ref="R200">IF(Q200="","",IF(ISNUMBER(SEARCH("cm",Q200)),MAX(VALUE(SUBSTITUTE(_xlfn.FILTERXML("&lt;t&gt;&lt;s&gt;"&amp;SUBSTITUTE(Q200,",","&lt;/s&gt;&lt;s&gt;")&amp;"&lt;/s&gt;&lt;/t&gt;","//s"),"cm",""))),MAX(VALUE(SUBSTITUTE(_xlfn.FILTERXML("&lt;t&gt;&lt;s&gt;"&amp;SUBSTITUTE(Q200,",","&lt;/s&gt;&lt;s&gt;")&amp;"&lt;/s&gt;&lt;/t&gt;","//s"),"mm","")))/10))</f>
        <v>2.2000000000000002</v>
      </c>
      <c r="S200" t="str">
        <f>IF(OR('Model output'!P199="",ISNUMBER(SEARCH("Not identified", 'Model output'!P199)),ISNUMBER(SEARCH("Absent",'Model output'!P199)),AND(ISNUMBER(SEARCH("No",'Model output'!P199)),NOT(ISNUMBER(SEARCH("diagnostic",'Model output'!P199)))),ISNUMBER(SEARCH("Negative",'Model output'!P199))),"negative","positive")</f>
        <v>negative</v>
      </c>
      <c r="T200">
        <f>IF('Model output'!O199="","",'Model output'!O199)</f>
        <v>2</v>
      </c>
      <c r="U200" t="str">
        <f>IF('Model output'!Q199&lt;&gt;"",'Model output'!Q199,IF('Classification result'!S200="positive",IF(ISNUMBER(SEARCH("single",'Model output'!P199)),1,IF(OR(ISNUMBER(SEARCH("&lt;4",'Model output'!P199)),ISNUMBER(SEARCH("&lt; 4",'Model output'!P199)),ISNUMBER(SEARCH("less than 4",'Model output'!P199))),"&lt;4",IF(OR(ISNUMBER(SEARCH("&gt;4",'Model output'!P199)),ISNUMBER(SEARCH("&gt; 4",'Model output'!P199)),ISNUMBER(SEARCH("4 or more",'Model output'!P199))),"&gt;4",""))), ""))</f>
        <v/>
      </c>
      <c r="V200" t="str">
        <f>IF(S200="negative","",IF(OR(ISNUMBER(SEARCH("Focal",'Model output'!P199)),'Classification result'!U200&lt;4,ISNUMBER(SEARCH("Focal",'Classification result'!U200)),ISNUMBER(SEARCH("&lt;4",'Classification result'!U200)),ISNUMBER(SEARCH("&lt; 4",'Classification result'!U200))),"minimal", IF(OR(ISNUMBER(SEARCH("Extensive",'Model output'!P199)),ISNUMBER(SEARCH("Extensive",'Classification result'!U200)),ISNUMBER(SEARCH("&gt;4",'Classification result'!U200)),ISNUMBER(SEARCH("&gt; 4",'Classification result'!U200)),ISNUMBER(SEARCH("4 or more",'Classification result'!U200))),"extensive","")))</f>
        <v/>
      </c>
      <c r="W200" t="str">
        <f>IF(OR('Model output'!R199="",ISNUMBER(SEARCH("Not identified", 'Model output'!R199)),ISNUMBER(SEARCH("Absent",'Model output'!R199)),ISNUMBER(SEARCH("No",'Model output'!R199)),ISNUMBER(SEARCH("Negative",'Model output'!R199)),ISNUMBER(SEARCH("None seen",'Model output'!R199)),ISNUMBER(SEARCH("Free",'Model output'!R199)),ISNUMBER(SEARCH("Cannot be assessed",'Model output'!R199))),"negative","positive")</f>
        <v>positive</v>
      </c>
      <c r="X200" s="15" t="str">
        <f>IF('Model output'!S199="","",'Model output'!S199)</f>
        <v>Not identified</v>
      </c>
      <c r="Y200" t="str">
        <f>IF(OR('Model output'!S199="",ISNUMBER(SEARCH("Absent",'Model output'!S199)),ISNUMBER(SEARCH("Not identified",'Model output'!S199)),AND(ISNUMBER(SEARCH("No",'Model output'!S199)),NOT(ISNUMBER(SEARCH("carcinoma",'Model output'!S199)))),ISNUMBER(SEARCH("confined to the thyroid",'Model output'!S199)),ISNUMBER(SEARCH("negative",'Model output'!S199))),"negative",IF(Z200="positive","gETE", "positive"))</f>
        <v>negative</v>
      </c>
      <c r="Z200" t="str">
        <f>IF(OR('Model output'!S199="",ISNUMBER(SEARCH("Absent",'Model output'!S199)),ISNUMBER(SEARCH("Not identified",'Model output'!S199)),ISNUMBER(SEARCH("No",'Model output'!S199)),ISNUMBER(SEARCH("Minimal",'Model output'!S199)),ISNUMBER(SEARCH("negative",'Model output'!S199))),"negative",IF(OR(ISNUMBER(SEARCH("extensive",X200)),ISNUMBER(SEARCH("skeletal muscle",X200)),ISNUMBER(SEARCH("larynx",X200)),ISNUMBER(SEARCH("trachea",X200)),ISNUMBER(SEARCH("esophagus",X200)),ISNUMBER(SEARCH("recurrent laryngeal nerve",X200))),"positive","negative"))</f>
        <v>negative</v>
      </c>
      <c r="AA200" t="str">
        <f>IF('Model output'!T199="","",IF('Model output'!T199="Not mentioned", "No", "Yes"))</f>
        <v/>
      </c>
      <c r="AB200" t="str">
        <f>IF(AA200&lt;&gt;"Yes","",IF(OR('Model output'!U199="",ISNUMBER(SEARCH("Not identified",'Model output'!U199))),"",'Model output'!U199))</f>
        <v/>
      </c>
      <c r="AC200" s="1" t="str">
        <f>IF(OR('Model output'!V199="", 'Model output'!V199="No", AND(ISERROR(SEARCH("Positive",'Model output'!V199)), ISNUMBER(SEARCH("Negative",'Model output'!V199))), AND(ISNUMBER(SEARCH("Uninvolved",'Model output'!V199)),NOT(ISNUMBER(SEARCH("margins involved",'Model output'!V199)))), ISNUMBER(SEARCH("not involved",'Model output'!V199)), ISNUMBER(SEARCH("None",'Model output'!V199)), ISNUMBER(SEARCH("Free",'Model output'!V199)), ISNUMBER(SEARCH("1 mm",'Model output'!V199)), ISNUMBER(SEARCH("0.1 CM",'Model output'!V199)), ISNUMBER(SEARCH("less than 0.2 mm",'Model output'!V199)), ISNUMBER(SEARCH("less than 0.5 mm",'Model output'!V199)), ISNUMBER(SEARCH("less than 1.0 mm",'Model output'!V199)), ISNUMBER(SEARCH("noted very close",'Model output'!V199)), ISNUMBER(SEARCH("abut",'Model output'!V199)), ISNUMBER(SEARCH("not mentioned",'Model output'!V199)), ISNUMBER(SEARCH("Cannot be assessed",'Model output'!V199)), ISNUMBER(SEARCH("Lymphocyte invasion - present",'Model output'!V199)), ISNUMBER(SEARCH("capsule",'Model output'!V199))), "negative", "positive")</f>
        <v>negative</v>
      </c>
      <c r="AE200" s="28" t="str" cm="1">
        <f t="array" aca="1" ref="AE200" ca="1">IF(OR(AC200="positive",Z200="positive",AND(OR(ISNUMBER(SEARCH("Follicular carcinoma",N200)),ISNUMBER(SEARCH("Follicular thyroid carcinoma",N200))),V200="extensive"),AND(AND(ISNUMBER(J200),J200&gt;0),AND(ISNUMBER(M200),M200&gt;3)),OR(H200="positive",AH200=1)),"high",IF(OR(ISNUMBER(SEARCH("lateral",G200,1)),ISNUMBER(SEARCH("positive",Y200,1)),ISNUMBER(SEARCH("tall",O200,1)),ISNUMBER(SEARCH("hobnail",O200,1)),ISNUMBER(SEARCH("cribriform",O200,1)),ISNUMBER(SEARCH("diffuse",O200,1)),ISNUMBER(SEARCH("columnar",O200,1)),ISNUMBER(SEARCH("solid",O200,1)),ISNUMBER(SEARCH("tall",N200,1)),ISNUMBER(SEARCH("hobnail",N200,1)),ISNUMBER(SEARCH("cribriform",N200,1)),ISNUMBER(SEARCH("diffuse",N200,1)),ISNUMBER(SEARCH("columnar",N200,1)),ISNUMBER(SEARCH("solid",N200,1)),AND(ISNUMBER(SEARCH("papillary",N200,1)),S200="positive"),AND(AND(ISNUMBER(J200),J200&gt;=5),M200=""),AND(AND(ISNUMBER(J200),J200&gt;=5),AND(ISNUMBER(M200),M200&gt;=1)),AND(ISNUMBER(SERACH("papillary",N200)),OR(Y200="positive",Z200="positive"), ISNUMBER(SEARCH("BRAF",AB200)))),"intermediate","low"))</f>
        <v>low</v>
      </c>
      <c r="AF200" s="29" t="str">
        <f t="shared" si="40"/>
        <v>2</v>
      </c>
      <c r="AG200" s="29" t="str">
        <f t="shared" si="41"/>
        <v>0</v>
      </c>
      <c r="AH200" s="29" t="str">
        <f t="shared" si="42"/>
        <v>0</v>
      </c>
      <c r="AI200" s="35" t="str">
        <f t="shared" si="43"/>
        <v>I</v>
      </c>
      <c r="AJ200" s="32" t="s">
        <v>713</v>
      </c>
      <c r="AK200" s="34" t="s">
        <v>935</v>
      </c>
      <c r="AL200" s="34" t="s">
        <v>933</v>
      </c>
      <c r="AM200" s="34" t="s">
        <v>936</v>
      </c>
      <c r="AN200" s="34" t="s">
        <v>66</v>
      </c>
      <c r="AO200" s="32">
        <f t="shared" ca="1" si="44"/>
        <v>1</v>
      </c>
      <c r="AP200" s="34">
        <f t="shared" si="45"/>
        <v>1</v>
      </c>
      <c r="AQ200" s="34">
        <f t="shared" si="46"/>
        <v>1</v>
      </c>
      <c r="AR200" s="34">
        <f t="shared" si="47"/>
        <v>1</v>
      </c>
      <c r="AS200" s="35">
        <f t="shared" si="48"/>
        <v>1</v>
      </c>
    </row>
    <row r="201" spans="1:45">
      <c r="A201" t="str">
        <f>'Model output'!A200</f>
        <v>TCGA-EM-A3FQ</v>
      </c>
      <c r="B201" s="26">
        <v>19</v>
      </c>
      <c r="C201" s="1" t="str">
        <f>IF(OR(ISNUMBER(SEARCH("0",'Model output'!D200)), ISNUMBER(SEARCH("1",'Model output'!D200)), ISNUMBER(SEARCH("1a",'Model output'!D200)), ISNUMBER(SEARCH("1b",'Model output'!D200)), ISNUMBER(SEARCH("2",'Model output'!D200)), ISNUMBER(SEARCH("3",'Model output'!D200)), ISNUMBER(SEARCH("4a",'Model output'!D200)), ISNUMBER(SEARCH("4b",'Model output'!D200))), IF(ISNUMBER(SEARCH("pT",'Model output'!D200)),IF(OR(ISNUMBER(SEARCH("a",'Model output'!D200)),ISNUMBER(SEARCH("b",'Model output'!D200))),MID(SUBSTITUTE('Model output'!D200," ",""),SEARCH("pT",'Model output'!D200)+2,2),MID(SUBSTITUTE('Model output'!D200," ",""),SEARCH("pT",'Model output'!D200)+2,1)),IF(ISNUMBER(SEARCH("T",'Model output'!D200)),IF(OR(ISNUMBER(SEARCH("a",'Model output'!D200)),ISNUMBER(SEARCH("b",'Model output'!D200))),MID(SUBSTITUTE('Model output'!D200," ",""),SEARCH("T",'Model output'!D200)+1,2),MID(SUBSTITUTE('Model output'!D200," ",""),SEARCH("T",'Model output'!D200)+1,1)),SUBSTITUTE('Model output'!D200," ",""))),"")</f>
        <v>3</v>
      </c>
      <c r="D201" s="1" t="str">
        <f>IF(ISNUMBER(SEARCH("lymph node",'Model output'!E200)),"1", IF(AND('Model output'!E200&lt;&gt;"",ISNUMBER('Model output'!E200),'Model output'!E200&gt;0),"1",IF(OR(ISNUMBER(SEARCH("0",'Model output'!E200)), ISNUMBER(SEARCH("1",'Model output'!E200)), ISNUMBER(SEARCH("1a",'Model output'!E200)), ISNUMBER(SEARCH("1b",'Model output'!E200)), ISNUMBER(SEARCH("X",'Model output'!E200))), IF(ISNUMBER(SEARCH("pN",'Model output'!E200)),IF(OR(ISNUMBER(SEARCH("a",'Model output'!E200)),ISNUMBER(SEARCH("b",'Model output'!E200))),MID(SUBSTITUTE('Model output'!E200," ",""),SEARCH("pN",'Model output'!E200)+2,2),MID(SUBSTITUTE('Model output'!E200," ",""),SEARCH("pN",'Model output'!E200)+2,1)),IF(ISNUMBER(SEARCH("N",'Model output'!E200)),IF(OR(ISNUMBER(SEARCH("a",'Model output'!E200)),ISNUMBER(SEARCH("b",'Model output'!E200))),MID(SUBSTITUTE('Model output'!E200," ",""),SEARCH("N",'Model output'!E200)+1,2),MID(SUBSTITUTE('Model output'!E200," ",""),SEARCH("N",'Model output'!E200)+1,1)),SUBSTITUTE('Model output'!E200," ",""))),"")))</f>
        <v>1b</v>
      </c>
      <c r="E201" s="1" t="str">
        <f>IF(OR(ISNUMBER(SEARCH("Not applicable",'Model output'!F200)), ISNUMBER(SEARCH("N/A",'Model output'!F200))),"0",IF(OR(ISNUMBER(SEARCH("0",'Model output'!F200)), ISNUMBER(SEARCH("1",'Model output'!F200)), ISNUMBER(SEARCH("X",'Model output'!F200))), IF(ISNUMBER(SEARCH("pM",'Model output'!F200)),MID(SUBSTITUTE('Model output'!F200," ",""),SEARCH("pM",'Model output'!F200)+2,1),IF(ISNUMBER(SEARCH("M",'Model output'!F200)),MID(SUBSTITUTE('Model output'!F200," ",""),SEARCH("M",'Model output'!F200)+1,1),SUBSTITUTE('Model output'!F200," ",""))),""))</f>
        <v>0</v>
      </c>
      <c r="F201" t="str">
        <f t="shared" si="38"/>
        <v>positive</v>
      </c>
      <c r="G201" t="str">
        <f>IF(OR('Model output'!G200="",AND(ISNUMBER('Model output'!J200),'Model output'!J200&lt;1)),"",IF(OR(ISNUMBER(SEARCH("lateral",'Model output'!G200)),ISNUMBER(SEARCH("cervical",'Model output'!G200)),ISNUMBER(SEARCH("jugular",'Model output'!G200)),ISNUMBER(SEARCH("left neck",'Model output'!G200)),ISNUMBER(SEARCH("left anterior neck",'Model output'!G200)),ISNUMBER(SEARCH("left posterior neck",'Model output'!G200)),ISNUMBER(SEARCH("right neck",'Model output'!G200)),ISNUMBER(SEARCH("right anterior neck",'Model output'!G200)),ISNUMBER(SEARCH("right posterior neck",'Model output'!G200)),AND(ISNUMBER(SEARCH("level",'Model output'!G200)),OR(,ISNUMBER(SEARCH("II",'Model output'!G200)),ISNUMBER(SEARCH("two",'Model output'!G200)),AND(ISNUMBER(SEARCH("2",'Model output'!G200)),NOT(ISNUMBER(SEARCH("1 of 2",'Model output'!G200)))),ISNUMBER(SEARCH("III",'Model output'!G200)),AND(ISNUMBER(SEARCH("three",'Model output'!G200)),NOT(ISNUMBER(SEARCH("#3 (three)",'Model output'!G200)))),AND(ISNUMBER(SEARCH("3",'Model output'!G200)),NOT(ISNUMBER(SEARCH("#3 (three)",'Model output'!G200)))),ISNUMBER(SEARCH("IV",'Model output'!G200)),ISNUMBER(SEARCH("four",'Model output'!G200)),ISNUMBER(SEARCH("4",'Model output'!G200)),ISNUMBER(SEARCH("V ",'Model output'!G200)),ISNUMBER(SEARCH("five",'Model output'!G200)),ISNUMBER(SEARCH("5",'Model output'!G200))))), "lateral", "central"))</f>
        <v>lateral</v>
      </c>
      <c r="H201" t="str">
        <f>IF('Model output'!H200="","negative",IF(OR(ISNUMBER(SEARCH("lymph node",'Model output'!H200)),ISNUMBER(SEARCH("gland",'Model output'!H200)),ISNUMBER(SEARCH("lobe",'Model output'!H200)),ISNUMBER(SEARCH("isthmus",'Model output'!H200)),ISNUMBER(SEARCH("mediastinum",'Model output'!H200)),ISNUMBER(SEARCH("Not mentioned",'Model output'!H200)), ISNUMBER(SEARCH("Not applicable",'Model output'!H200)), ISNUMBER(SEARCH("paratracheal",'Model output'!H200)),ISNUMBER(SEARCH("fibroadipose tissue",'Model output'!H200)),ISNUMBER(SEARCH("thyroid node",'Model output'!H200)),ISNUMBER(SEARCH("skeletal muscle",'Model output'!H200)),ISNUMBER(SEARCH("right",'Model output'!H200)),ISNUMBER(SEARCH("left",'Model output'!H200)),ISNUMBER(SEARCH("Not specified",'Model output'!H200)),ISNUMBER(SEARCH("N/A",'Model output'!H200))),"negative","positive"))</f>
        <v>negative</v>
      </c>
      <c r="I201">
        <f>IF(OR('Model output'!I200="",'Model output'!I200="Not answered",'Model output'!I200="Not mentioned"),"",IF(ISNUMBER('Model output'!I200),'Model output'!I200,1))</f>
        <v>66</v>
      </c>
      <c r="J201">
        <f>IF(OR('Model output'!J200="",'Model output'!J200="Not answered",'Model output'!J200="Not mentioned"),"",IF(AND(ISNUMBER('Model output'!J200),'Model output'!J200&lt;=I201),'Model output'!J200,IF(AND(ISNUMBER('Model output'!J200), 'Model output'!J200&gt;=DATE(2024,1,1)), MIN(DAY('Model output'!J200), MONTH('Model output'!J200), YEAR('Model output'!J200)), IF(ISNUMBER(SEARCH("0/",'Model output'!J200)),0,IF(ISNUMBER(SEARCH("/",'Model output'!J200)), VALUE(LEFT('Model output'!J200, SEARCH("/",'Model output'!J200)-1)),1)))))</f>
        <v>41</v>
      </c>
      <c r="K201" t="str" cm="1">
        <f t="array" ref="K201">IF(COUNT(FIND({0,1,2,3,4,5,6,7,8,9},'Model output'!K200))&gt;0,'Model output'!K200,"")</f>
        <v/>
      </c>
      <c r="L201" s="8" t="str">
        <f t="shared" si="37"/>
        <v/>
      </c>
      <c r="M201" t="str" cm="1">
        <f t="array" ref="M201">IF(L201="","",IF(ISNUMBER(SEARCH("cm",L201)),MAX(VALUE(SUBSTITUTE(_xlfn.FILTERXML("&lt;t&gt;&lt;s&gt;"&amp;SUBSTITUTE(L201,",","&lt;/s&gt;&lt;s&gt;")&amp;"&lt;/s&gt;&lt;/t&gt;","//s"),"cm",""))),MAX(VALUE(SUBSTITUTE(_xlfn.FILTERXML("&lt;t&gt;&lt;s&gt;"&amp;SUBSTITUTE(L201,",","&lt;/s&gt;&lt;s&gt;")&amp;"&lt;/s&gt;&lt;/t&gt;","//s"),"mm","")))/10))</f>
        <v/>
      </c>
      <c r="N201" t="str">
        <f>IF('Model output'!L200="","",'Model output'!L200)</f>
        <v>Metastatic papillary, Metastatic papillary thyroid carcinoma, Metastatic papillary thyroid carcinoma, Metastatic papillary thyroid carcinoma, Metastatic papillary thyroid carcinoma, Metastatic papillary thyroid carcinoma, Metastatic papillary thyroid carcinoma, No pathological diagnosis: Thyroid</v>
      </c>
      <c r="O201" t="str">
        <f>IF('Model output'!M200="","",'Model output'!M200)</f>
        <v>Not mentioned</v>
      </c>
      <c r="P201" t="str">
        <f>IF('Model output'!N200="","",'Model output'!N200)</f>
        <v>4.8 cm</v>
      </c>
      <c r="Q201" t="str">
        <f t="shared" si="39"/>
        <v>4.8cm</v>
      </c>
      <c r="R201" cm="1">
        <f t="array" ref="R201">IF(Q201="","",IF(ISNUMBER(SEARCH("cm",Q201)),MAX(VALUE(SUBSTITUTE(_xlfn.FILTERXML("&lt;t&gt;&lt;s&gt;"&amp;SUBSTITUTE(Q201,",","&lt;/s&gt;&lt;s&gt;")&amp;"&lt;/s&gt;&lt;/t&gt;","//s"),"cm",""))),MAX(VALUE(SUBSTITUTE(_xlfn.FILTERXML("&lt;t&gt;&lt;s&gt;"&amp;SUBSTITUTE(Q201,",","&lt;/s&gt;&lt;s&gt;")&amp;"&lt;/s&gt;&lt;/t&gt;","//s"),"mm","")))/10))</f>
        <v>4.8</v>
      </c>
      <c r="S201" t="str">
        <f>IF(OR('Model output'!P200="",ISNUMBER(SEARCH("Not identified", 'Model output'!P200)),ISNUMBER(SEARCH("Absent",'Model output'!P200)),AND(ISNUMBER(SEARCH("No",'Model output'!P200)),NOT(ISNUMBER(SEARCH("diagnostic",'Model output'!P200)))),ISNUMBER(SEARCH("Negative",'Model output'!P200))),"negative","positive")</f>
        <v>negative</v>
      </c>
      <c r="T201">
        <f>IF('Model output'!O200="","",'Model output'!O200)</f>
        <v>2</v>
      </c>
      <c r="U201" t="str">
        <f>IF('Model output'!Q200&lt;&gt;"",'Model output'!Q200,IF('Classification result'!S201="positive",IF(ISNUMBER(SEARCH("single",'Model output'!P200)),1,IF(OR(ISNUMBER(SEARCH("&lt;4",'Model output'!P200)),ISNUMBER(SEARCH("&lt; 4",'Model output'!P200)),ISNUMBER(SEARCH("less than 4",'Model output'!P200))),"&lt;4",IF(OR(ISNUMBER(SEARCH("&gt;4",'Model output'!P200)),ISNUMBER(SEARCH("&gt; 4",'Model output'!P200)),ISNUMBER(SEARCH("4 or more",'Model output'!P200))),"&gt;4",""))), ""))</f>
        <v>Not mentioned</v>
      </c>
      <c r="V201" t="str">
        <f>IF(S201="negative","",IF(OR(ISNUMBER(SEARCH("Focal",'Model output'!P200)),'Classification result'!U201&lt;4,ISNUMBER(SEARCH("Focal",'Classification result'!U201)),ISNUMBER(SEARCH("&lt;4",'Classification result'!U201)),ISNUMBER(SEARCH("&lt; 4",'Classification result'!U201))),"minimal", IF(OR(ISNUMBER(SEARCH("Extensive",'Model output'!P200)),ISNUMBER(SEARCH("Extensive",'Classification result'!U201)),ISNUMBER(SEARCH("&gt;4",'Classification result'!U201)),ISNUMBER(SEARCH("&gt; 4",'Classification result'!U201)),ISNUMBER(SEARCH("4 or more",'Classification result'!U201))),"extensive","")))</f>
        <v/>
      </c>
      <c r="W201" t="str">
        <f>IF(OR('Model output'!R200="",ISNUMBER(SEARCH("Not identified", 'Model output'!R200)),ISNUMBER(SEARCH("Absent",'Model output'!R200)),ISNUMBER(SEARCH("No",'Model output'!R200)),ISNUMBER(SEARCH("Negative",'Model output'!R200)),ISNUMBER(SEARCH("None seen",'Model output'!R200)),ISNUMBER(SEARCH("Free",'Model output'!R200)),ISNUMBER(SEARCH("Cannot be assessed",'Model output'!R200))),"negative","positive")</f>
        <v>positive</v>
      </c>
      <c r="X201" s="15" t="str">
        <f>IF('Model output'!S200="","",'Model output'!S200)</f>
        <v>Not identified</v>
      </c>
      <c r="Y201" t="str">
        <f>IF(OR('Model output'!S200="",ISNUMBER(SEARCH("Absent",'Model output'!S200)),ISNUMBER(SEARCH("Not identified",'Model output'!S200)),AND(ISNUMBER(SEARCH("No",'Model output'!S200)),NOT(ISNUMBER(SEARCH("carcinoma",'Model output'!S200)))),ISNUMBER(SEARCH("confined to the thyroid",'Model output'!S200)),ISNUMBER(SEARCH("negative",'Model output'!S200))),"negative",IF(Z201="positive","gETE", "positive"))</f>
        <v>negative</v>
      </c>
      <c r="Z201" t="str">
        <f>IF(OR('Model output'!S200="",ISNUMBER(SEARCH("Absent",'Model output'!S200)),ISNUMBER(SEARCH("Not identified",'Model output'!S200)),ISNUMBER(SEARCH("No",'Model output'!S200)),ISNUMBER(SEARCH("Minimal",'Model output'!S200)),ISNUMBER(SEARCH("negative",'Model output'!S200))),"negative",IF(OR(ISNUMBER(SEARCH("extensive",X201)),ISNUMBER(SEARCH("skeletal muscle",X201)),ISNUMBER(SEARCH("larynx",X201)),ISNUMBER(SEARCH("trachea",X201)),ISNUMBER(SEARCH("esophagus",X201)),ISNUMBER(SEARCH("recurrent laryngeal nerve",X201))),"positive","negative"))</f>
        <v>negative</v>
      </c>
      <c r="AA201" t="str">
        <f>IF('Model output'!T200="","",IF('Model output'!T200="Not mentioned", "No", "Yes"))</f>
        <v/>
      </c>
      <c r="AB201" t="str">
        <f>IF(AA201&lt;&gt;"Yes","",IF(OR('Model output'!U200="",ISNUMBER(SEARCH("Not identified",'Model output'!U200))),"",'Model output'!U200))</f>
        <v/>
      </c>
      <c r="AC201" s="1" t="str">
        <f>IF(OR('Model output'!V200="", 'Model output'!V200="No", AND(ISERROR(SEARCH("Positive",'Model output'!V200)), ISNUMBER(SEARCH("Negative",'Model output'!V200))), AND(ISNUMBER(SEARCH("Uninvolved",'Model output'!V200)),NOT(ISNUMBER(SEARCH("margins involved",'Model output'!V200)))), ISNUMBER(SEARCH("not involved",'Model output'!V200)), ISNUMBER(SEARCH("None",'Model output'!V200)), ISNUMBER(SEARCH("Free",'Model output'!V200)), ISNUMBER(SEARCH("1 mm",'Model output'!V200)), ISNUMBER(SEARCH("0.1 CM",'Model output'!V200)), ISNUMBER(SEARCH("less than 0.2 mm",'Model output'!V200)), ISNUMBER(SEARCH("less than 0.5 mm",'Model output'!V200)), ISNUMBER(SEARCH("less than 1.0 mm",'Model output'!V200)), ISNUMBER(SEARCH("noted very close",'Model output'!V200)), ISNUMBER(SEARCH("abut",'Model output'!V200)), ISNUMBER(SEARCH("not mentioned",'Model output'!V200)), ISNUMBER(SEARCH("Cannot be assessed",'Model output'!V200)), ISNUMBER(SEARCH("Lymphocyte invasion - present",'Model output'!V200)), ISNUMBER(SEARCH("capsule",'Model output'!V200))), "negative", "positive")</f>
        <v>negative</v>
      </c>
      <c r="AE201" s="28" t="str" cm="1">
        <f t="array" aca="1" ref="AE201" ca="1">IF(OR(AC201="positive",Z201="positive",AND(OR(ISNUMBER(SEARCH("Follicular carcinoma",N201)),ISNUMBER(SEARCH("Follicular thyroid carcinoma",N201))),V201="extensive"),AND(AND(ISNUMBER(J201),J201&gt;0),AND(ISNUMBER(M201),M201&gt;3)),OR(H201="positive",AH201=1)),"high",IF(OR(ISNUMBER(SEARCH("lateral",G201,1)),ISNUMBER(SEARCH("positive",Y201,1)),ISNUMBER(SEARCH("tall",O201,1)),ISNUMBER(SEARCH("hobnail",O201,1)),ISNUMBER(SEARCH("cribriform",O201,1)),ISNUMBER(SEARCH("diffuse",O201,1)),ISNUMBER(SEARCH("columnar",O201,1)),ISNUMBER(SEARCH("solid",O201,1)),ISNUMBER(SEARCH("tall",N201,1)),ISNUMBER(SEARCH("hobnail",N201,1)),ISNUMBER(SEARCH("cribriform",N201,1)),ISNUMBER(SEARCH("diffuse",N201,1)),ISNUMBER(SEARCH("columnar",N201,1)),ISNUMBER(SEARCH("solid",N201,1)),AND(ISNUMBER(SEARCH("papillary",N201,1)),S201="positive"),AND(AND(ISNUMBER(J201),J201&gt;=5),M201=""),AND(AND(ISNUMBER(J201),J201&gt;=5),AND(ISNUMBER(M201),M201&gt;=1)),AND(ISNUMBER(SERACH("papillary",N201)),OR(Y201="positive",Z201="positive"), ISNUMBER(SEARCH("BRAF",AB201)))),"intermediate","low"))</f>
        <v>intermediate</v>
      </c>
      <c r="AF201" s="29" t="str">
        <f t="shared" si="40"/>
        <v>3a</v>
      </c>
      <c r="AG201" s="29" t="str">
        <f t="shared" si="41"/>
        <v>1b</v>
      </c>
      <c r="AH201" s="29" t="str">
        <f t="shared" si="42"/>
        <v>0</v>
      </c>
      <c r="AI201" s="35" t="str">
        <f t="shared" si="43"/>
        <v>I</v>
      </c>
      <c r="AJ201" s="32" t="s">
        <v>714</v>
      </c>
      <c r="AK201" s="34" t="s">
        <v>937</v>
      </c>
      <c r="AL201" s="34" t="s">
        <v>932</v>
      </c>
      <c r="AM201" s="34" t="s">
        <v>936</v>
      </c>
      <c r="AN201" s="34" t="s">
        <v>66</v>
      </c>
      <c r="AO201" s="32">
        <f t="shared" ca="1" si="44"/>
        <v>1</v>
      </c>
      <c r="AP201" s="34">
        <f t="shared" si="45"/>
        <v>1</v>
      </c>
      <c r="AQ201" s="34">
        <f t="shared" si="46"/>
        <v>1</v>
      </c>
      <c r="AR201" s="34">
        <f t="shared" si="47"/>
        <v>1</v>
      </c>
      <c r="AS201" s="35">
        <f t="shared" si="48"/>
        <v>1</v>
      </c>
    </row>
    <row r="202" spans="1:45">
      <c r="A202" t="str">
        <f>'Model output'!A201</f>
        <v>TCGA-EM-A3FR</v>
      </c>
      <c r="B202" s="26">
        <v>55</v>
      </c>
      <c r="C202" s="1" t="str">
        <f>IF(OR(ISNUMBER(SEARCH("0",'Model output'!D201)), ISNUMBER(SEARCH("1",'Model output'!D201)), ISNUMBER(SEARCH("1a",'Model output'!D201)), ISNUMBER(SEARCH("1b",'Model output'!D201)), ISNUMBER(SEARCH("2",'Model output'!D201)), ISNUMBER(SEARCH("3",'Model output'!D201)), ISNUMBER(SEARCH("4a",'Model output'!D201)), ISNUMBER(SEARCH("4b",'Model output'!D201))), IF(ISNUMBER(SEARCH("pT",'Model output'!D201)),IF(OR(ISNUMBER(SEARCH("a",'Model output'!D201)),ISNUMBER(SEARCH("b",'Model output'!D201))),MID(SUBSTITUTE('Model output'!D201," ",""),SEARCH("pT",'Model output'!D201)+2,2),MID(SUBSTITUTE('Model output'!D201," ",""),SEARCH("pT",'Model output'!D201)+2,1)),IF(ISNUMBER(SEARCH("T",'Model output'!D201)),IF(OR(ISNUMBER(SEARCH("a",'Model output'!D201)),ISNUMBER(SEARCH("b",'Model output'!D201))),MID(SUBSTITUTE('Model output'!D201," ",""),SEARCH("T",'Model output'!D201)+1,2),MID(SUBSTITUTE('Model output'!D201," ",""),SEARCH("T",'Model output'!D201)+1,1)),SUBSTITUTE('Model output'!D201," ",""))),"")</f>
        <v>2</v>
      </c>
      <c r="D202" s="1" t="str">
        <f>IF(ISNUMBER(SEARCH("lymph node",'Model output'!E201)),"1", IF(AND('Model output'!E201&lt;&gt;"",ISNUMBER('Model output'!E201),'Model output'!E201&gt;0),"1",IF(OR(ISNUMBER(SEARCH("0",'Model output'!E201)), ISNUMBER(SEARCH("1",'Model output'!E201)), ISNUMBER(SEARCH("1a",'Model output'!E201)), ISNUMBER(SEARCH("1b",'Model output'!E201)), ISNUMBER(SEARCH("X",'Model output'!E201))), IF(ISNUMBER(SEARCH("pN",'Model output'!E201)),IF(OR(ISNUMBER(SEARCH("a",'Model output'!E201)),ISNUMBER(SEARCH("b",'Model output'!E201))),MID(SUBSTITUTE('Model output'!E201," ",""),SEARCH("pN",'Model output'!E201)+2,2),MID(SUBSTITUTE('Model output'!E201," ",""),SEARCH("pN",'Model output'!E201)+2,1)),IF(ISNUMBER(SEARCH("N",'Model output'!E201)),IF(OR(ISNUMBER(SEARCH("a",'Model output'!E201)),ISNUMBER(SEARCH("b",'Model output'!E201))),MID(SUBSTITUTE('Model output'!E201," ",""),SEARCH("N",'Model output'!E201)+1,2),MID(SUBSTITUTE('Model output'!E201," ",""),SEARCH("N",'Model output'!E201)+1,1)),SUBSTITUTE('Model output'!E201," ",""))),"")))</f>
        <v>1a</v>
      </c>
      <c r="E202" s="1" t="str">
        <f>IF(OR(ISNUMBER(SEARCH("Not applicable",'Model output'!F201)), ISNUMBER(SEARCH("N/A",'Model output'!F201))),"0",IF(OR(ISNUMBER(SEARCH("0",'Model output'!F201)), ISNUMBER(SEARCH("1",'Model output'!F201)), ISNUMBER(SEARCH("X",'Model output'!F201))), IF(ISNUMBER(SEARCH("pM",'Model output'!F201)),MID(SUBSTITUTE('Model output'!F201," ",""),SEARCH("pM",'Model output'!F201)+2,1),IF(ISNUMBER(SEARCH("M",'Model output'!F201)),MID(SUBSTITUTE('Model output'!F201," ",""),SEARCH("M",'Model output'!F201)+1,1),SUBSTITUTE('Model output'!F201," ",""))),""))</f>
        <v>0</v>
      </c>
      <c r="F202" t="str">
        <f t="shared" si="38"/>
        <v>positive</v>
      </c>
      <c r="G202" t="str">
        <f>IF(OR('Model output'!G201="",AND(ISNUMBER('Model output'!J201),'Model output'!J201&lt;1)),"",IF(OR(ISNUMBER(SEARCH("lateral",'Model output'!G201)),ISNUMBER(SEARCH("cervical",'Model output'!G201)),ISNUMBER(SEARCH("jugular",'Model output'!G201)),ISNUMBER(SEARCH("left neck",'Model output'!G201)),ISNUMBER(SEARCH("left anterior neck",'Model output'!G201)),ISNUMBER(SEARCH("left posterior neck",'Model output'!G201)),ISNUMBER(SEARCH("right neck",'Model output'!G201)),ISNUMBER(SEARCH("right anterior neck",'Model output'!G201)),ISNUMBER(SEARCH("right posterior neck",'Model output'!G201)),AND(ISNUMBER(SEARCH("level",'Model output'!G201)),OR(,ISNUMBER(SEARCH("II",'Model output'!G201)),ISNUMBER(SEARCH("two",'Model output'!G201)),AND(ISNUMBER(SEARCH("2",'Model output'!G201)),NOT(ISNUMBER(SEARCH("1 of 2",'Model output'!G201)))),ISNUMBER(SEARCH("III",'Model output'!G201)),AND(ISNUMBER(SEARCH("three",'Model output'!G201)),NOT(ISNUMBER(SEARCH("#3 (three)",'Model output'!G201)))),AND(ISNUMBER(SEARCH("3",'Model output'!G201)),NOT(ISNUMBER(SEARCH("#3 (three)",'Model output'!G201)))),ISNUMBER(SEARCH("IV",'Model output'!G201)),ISNUMBER(SEARCH("four",'Model output'!G201)),ISNUMBER(SEARCH("4",'Model output'!G201)),ISNUMBER(SEARCH("V ",'Model output'!G201)),ISNUMBER(SEARCH("five",'Model output'!G201)),ISNUMBER(SEARCH("5",'Model output'!G201))))), "lateral", "central"))</f>
        <v/>
      </c>
      <c r="H202" t="str">
        <f>IF('Model output'!H201="","negative",IF(OR(ISNUMBER(SEARCH("lymph node",'Model output'!H201)),ISNUMBER(SEARCH("gland",'Model output'!H201)),ISNUMBER(SEARCH("lobe",'Model output'!H201)),ISNUMBER(SEARCH("isthmus",'Model output'!H201)),ISNUMBER(SEARCH("mediastinum",'Model output'!H201)),ISNUMBER(SEARCH("Not mentioned",'Model output'!H201)), ISNUMBER(SEARCH("Not applicable",'Model output'!H201)), ISNUMBER(SEARCH("paratracheal",'Model output'!H201)),ISNUMBER(SEARCH("fibroadipose tissue",'Model output'!H201)),ISNUMBER(SEARCH("thyroid node",'Model output'!H201)),ISNUMBER(SEARCH("skeletal muscle",'Model output'!H201)),ISNUMBER(SEARCH("right",'Model output'!H201)),ISNUMBER(SEARCH("left",'Model output'!H201)),ISNUMBER(SEARCH("Not specified",'Model output'!H201)),ISNUMBER(SEARCH("N/A",'Model output'!H201))),"negative","positive"))</f>
        <v>negative</v>
      </c>
      <c r="I202">
        <f>IF(OR('Model output'!I201="",'Model output'!I201="Not answered",'Model output'!I201="Not mentioned"),"",IF(ISNUMBER('Model output'!I201),'Model output'!I201,1))</f>
        <v>7</v>
      </c>
      <c r="J202">
        <f>IF(OR('Model output'!J201="",'Model output'!J201="Not answered",'Model output'!J201="Not mentioned"),"",IF(AND(ISNUMBER('Model output'!J201),'Model output'!J201&lt;=I202),'Model output'!J201,IF(AND(ISNUMBER('Model output'!J201), 'Model output'!J201&gt;=DATE(2024,1,1)), MIN(DAY('Model output'!J201), MONTH('Model output'!J201), YEAR('Model output'!J201)), IF(ISNUMBER(SEARCH("0/",'Model output'!J201)),0,IF(ISNUMBER(SEARCH("/",'Model output'!J201)), VALUE(LEFT('Model output'!J201, SEARCH("/",'Model output'!J201)-1)),1)))))</f>
        <v>2</v>
      </c>
      <c r="K202" t="str" cm="1">
        <f t="array" ref="K202">IF(COUNT(FIND({0,1,2,3,4,5,6,7,8,9},'Model output'!K201))&gt;0,'Model output'!K201,"")</f>
        <v/>
      </c>
      <c r="L202" s="8" t="str">
        <f t="shared" si="37"/>
        <v/>
      </c>
      <c r="M202" t="str" cm="1">
        <f t="array" ref="M202">IF(L202="","",IF(ISNUMBER(SEARCH("cm",L202)),MAX(VALUE(SUBSTITUTE(_xlfn.FILTERXML("&lt;t&gt;&lt;s&gt;"&amp;SUBSTITUTE(L202,",","&lt;/s&gt;&lt;s&gt;")&amp;"&lt;/s&gt;&lt;/t&gt;","//s"),"cm",""))),MAX(VALUE(SUBSTITUTE(_xlfn.FILTERXML("&lt;t&gt;&lt;s&gt;"&amp;SUBSTITUTE(L202,",","&lt;/s&gt;&lt;s&gt;")&amp;"&lt;/s&gt;&lt;/t&gt;","//s"),"mm","")))/10))</f>
        <v/>
      </c>
      <c r="N202" t="str">
        <f>IF('Model output'!L201="","",'Model output'!L201)</f>
        <v>Papillary carcinoma</v>
      </c>
      <c r="O202" t="str">
        <f>IF('Model output'!M201="","",'Model output'!M201)</f>
        <v>Classical (usual)</v>
      </c>
      <c r="P202" t="str">
        <f>IF('Model output'!N201="","",'Model output'!N201)</f>
        <v>3.0cm</v>
      </c>
      <c r="Q202" t="str">
        <f t="shared" si="39"/>
        <v>3.0cm</v>
      </c>
      <c r="R202" cm="1">
        <f t="array" ref="R202">IF(Q202="","",IF(ISNUMBER(SEARCH("cm",Q202)),MAX(VALUE(SUBSTITUTE(_xlfn.FILTERXML("&lt;t&gt;&lt;s&gt;"&amp;SUBSTITUTE(Q202,",","&lt;/s&gt;&lt;s&gt;")&amp;"&lt;/s&gt;&lt;/t&gt;","//s"),"cm",""))),MAX(VALUE(SUBSTITUTE(_xlfn.FILTERXML("&lt;t&gt;&lt;s&gt;"&amp;SUBSTITUTE(Q202,",","&lt;/s&gt;&lt;s&gt;")&amp;"&lt;/s&gt;&lt;/t&gt;","//s"),"mm","")))/10))</f>
        <v>3</v>
      </c>
      <c r="S202" t="str">
        <f>IF(OR('Model output'!P201="",ISNUMBER(SEARCH("Not identified", 'Model output'!P201)),ISNUMBER(SEARCH("Absent",'Model output'!P201)),AND(ISNUMBER(SEARCH("No",'Model output'!P201)),NOT(ISNUMBER(SEARCH("diagnostic",'Model output'!P201)))),ISNUMBER(SEARCH("Negative",'Model output'!P201))),"negative","positive")</f>
        <v>negative</v>
      </c>
      <c r="T202">
        <f>IF('Model output'!O201="","",'Model output'!O201)</f>
        <v>2</v>
      </c>
      <c r="U202" t="str">
        <f>IF('Model output'!Q201&lt;&gt;"",'Model output'!Q201,IF('Classification result'!S202="positive",IF(ISNUMBER(SEARCH("single",'Model output'!P201)),1,IF(OR(ISNUMBER(SEARCH("&lt;4",'Model output'!P201)),ISNUMBER(SEARCH("&lt; 4",'Model output'!P201)),ISNUMBER(SEARCH("less than 4",'Model output'!P201))),"&lt;4",IF(OR(ISNUMBER(SEARCH("&gt;4",'Model output'!P201)),ISNUMBER(SEARCH("&gt; 4",'Model output'!P201)),ISNUMBER(SEARCH("4 or more",'Model output'!P201))),"&gt;4",""))), ""))</f>
        <v/>
      </c>
      <c r="V202" t="str">
        <f>IF(S202="negative","",IF(OR(ISNUMBER(SEARCH("Focal",'Model output'!P201)),'Classification result'!U202&lt;4,ISNUMBER(SEARCH("Focal",'Classification result'!U202)),ISNUMBER(SEARCH("&lt;4",'Classification result'!U202)),ISNUMBER(SEARCH("&lt; 4",'Classification result'!U202))),"minimal", IF(OR(ISNUMBER(SEARCH("Extensive",'Model output'!P201)),ISNUMBER(SEARCH("Extensive",'Classification result'!U202)),ISNUMBER(SEARCH("&gt;4",'Classification result'!U202)),ISNUMBER(SEARCH("&gt; 4",'Classification result'!U202)),ISNUMBER(SEARCH("4 or more",'Classification result'!U202))),"extensive","")))</f>
        <v/>
      </c>
      <c r="W202" t="str">
        <f>IF(OR('Model output'!R201="",ISNUMBER(SEARCH("Not identified", 'Model output'!R201)),ISNUMBER(SEARCH("Absent",'Model output'!R201)),ISNUMBER(SEARCH("No",'Model output'!R201)),ISNUMBER(SEARCH("Negative",'Model output'!R201)),ISNUMBER(SEARCH("None seen",'Model output'!R201)),ISNUMBER(SEARCH("Free",'Model output'!R201)),ISNUMBER(SEARCH("Cannot be assessed",'Model output'!R201))),"negative","positive")</f>
        <v>positive</v>
      </c>
      <c r="X202" s="15" t="str">
        <f>IF('Model output'!S201="","",'Model output'!S201)</f>
        <v>Not identified</v>
      </c>
      <c r="Y202" t="str">
        <f>IF(OR('Model output'!S201="",ISNUMBER(SEARCH("Absent",'Model output'!S201)),ISNUMBER(SEARCH("Not identified",'Model output'!S201)),AND(ISNUMBER(SEARCH("No",'Model output'!S201)),NOT(ISNUMBER(SEARCH("carcinoma",'Model output'!S201)))),ISNUMBER(SEARCH("confined to the thyroid",'Model output'!S201)),ISNUMBER(SEARCH("negative",'Model output'!S201))),"negative",IF(Z202="positive","gETE", "positive"))</f>
        <v>negative</v>
      </c>
      <c r="Z202" t="str">
        <f>IF(OR('Model output'!S201="",ISNUMBER(SEARCH("Absent",'Model output'!S201)),ISNUMBER(SEARCH("Not identified",'Model output'!S201)),ISNUMBER(SEARCH("No",'Model output'!S201)),ISNUMBER(SEARCH("Minimal",'Model output'!S201)),ISNUMBER(SEARCH("negative",'Model output'!S201))),"negative",IF(OR(ISNUMBER(SEARCH("extensive",X202)),ISNUMBER(SEARCH("skeletal muscle",X202)),ISNUMBER(SEARCH("larynx",X202)),ISNUMBER(SEARCH("trachea",X202)),ISNUMBER(SEARCH("esophagus",X202)),ISNUMBER(SEARCH("recurrent laryngeal nerve",X202))),"positive","negative"))</f>
        <v>negative</v>
      </c>
      <c r="AA202" t="str">
        <f>IF('Model output'!T201="","",IF('Model output'!T201="Not mentioned", "No", "Yes"))</f>
        <v/>
      </c>
      <c r="AB202" t="str">
        <f>IF(AA202&lt;&gt;"Yes","",IF(OR('Model output'!U201="",ISNUMBER(SEARCH("Not identified",'Model output'!U201))),"",'Model output'!U201))</f>
        <v/>
      </c>
      <c r="AC202" s="1" t="str">
        <f>IF(OR('Model output'!V201="", 'Model output'!V201="No", AND(ISERROR(SEARCH("Positive",'Model output'!V201)), ISNUMBER(SEARCH("Negative",'Model output'!V201))), AND(ISNUMBER(SEARCH("Uninvolved",'Model output'!V201)),NOT(ISNUMBER(SEARCH("margins involved",'Model output'!V201)))), ISNUMBER(SEARCH("not involved",'Model output'!V201)), ISNUMBER(SEARCH("None",'Model output'!V201)), ISNUMBER(SEARCH("Free",'Model output'!V201)), ISNUMBER(SEARCH("1 mm",'Model output'!V201)), ISNUMBER(SEARCH("0.1 CM",'Model output'!V201)), ISNUMBER(SEARCH("less than 0.2 mm",'Model output'!V201)), ISNUMBER(SEARCH("less than 0.5 mm",'Model output'!V201)), ISNUMBER(SEARCH("less than 1.0 mm",'Model output'!V201)), ISNUMBER(SEARCH("noted very close",'Model output'!V201)), ISNUMBER(SEARCH("abut",'Model output'!V201)), ISNUMBER(SEARCH("not mentioned",'Model output'!V201)), ISNUMBER(SEARCH("Cannot be assessed",'Model output'!V201)), ISNUMBER(SEARCH("Lymphocyte invasion - present",'Model output'!V201)), ISNUMBER(SEARCH("capsule",'Model output'!V201))), "negative", "positive")</f>
        <v>negative</v>
      </c>
      <c r="AE202" s="28" t="str" cm="1">
        <f t="array" aca="1" ref="AE202" ca="1">IF(OR(AC202="positive",Z202="positive",AND(OR(ISNUMBER(SEARCH("Follicular carcinoma",N202)),ISNUMBER(SEARCH("Follicular thyroid carcinoma",N202))),V202="extensive"),AND(AND(ISNUMBER(J202),J202&gt;0),AND(ISNUMBER(M202),M202&gt;3)),OR(H202="positive",AH202=1)),"high",IF(OR(ISNUMBER(SEARCH("lateral",G202,1)),ISNUMBER(SEARCH("positive",Y202,1)),ISNUMBER(SEARCH("tall",O202,1)),ISNUMBER(SEARCH("hobnail",O202,1)),ISNUMBER(SEARCH("cribriform",O202,1)),ISNUMBER(SEARCH("diffuse",O202,1)),ISNUMBER(SEARCH("columnar",O202,1)),ISNUMBER(SEARCH("solid",O202,1)),ISNUMBER(SEARCH("tall",N202,1)),ISNUMBER(SEARCH("hobnail",N202,1)),ISNUMBER(SEARCH("cribriform",N202,1)),ISNUMBER(SEARCH("diffuse",N202,1)),ISNUMBER(SEARCH("columnar",N202,1)),ISNUMBER(SEARCH("solid",N202,1)),AND(ISNUMBER(SEARCH("papillary",N202,1)),S202="positive"),AND(AND(ISNUMBER(J202),J202&gt;=5),M202=""),AND(AND(ISNUMBER(J202),J202&gt;=5),AND(ISNUMBER(M202),M202&gt;=1)),AND(ISNUMBER(SERACH("papillary",N202)),OR(Y202="positive",Z202="positive"), ISNUMBER(SEARCH("BRAF",AB202)))),"intermediate","low"))</f>
        <v>low</v>
      </c>
      <c r="AF202" s="29" t="str">
        <f t="shared" si="40"/>
        <v>2</v>
      </c>
      <c r="AG202" s="29" t="str">
        <f t="shared" si="41"/>
        <v>1a</v>
      </c>
      <c r="AH202" s="29" t="str">
        <f t="shared" si="42"/>
        <v>0</v>
      </c>
      <c r="AI202" s="35" t="str">
        <f t="shared" si="43"/>
        <v>II</v>
      </c>
      <c r="AJ202" s="32" t="s">
        <v>713</v>
      </c>
      <c r="AK202" s="34" t="s">
        <v>935</v>
      </c>
      <c r="AL202" s="34" t="s">
        <v>617</v>
      </c>
      <c r="AM202" s="34" t="s">
        <v>936</v>
      </c>
      <c r="AN202" s="34" t="s">
        <v>934</v>
      </c>
      <c r="AO202" s="32">
        <f t="shared" ca="1" si="44"/>
        <v>1</v>
      </c>
      <c r="AP202" s="34">
        <f t="shared" si="45"/>
        <v>1</v>
      </c>
      <c r="AQ202" s="34">
        <f t="shared" si="46"/>
        <v>1</v>
      </c>
      <c r="AR202" s="34">
        <f t="shared" si="47"/>
        <v>1</v>
      </c>
      <c r="AS202" s="35">
        <f t="shared" si="48"/>
        <v>1</v>
      </c>
    </row>
    <row r="203" spans="1:45">
      <c r="A203" t="str">
        <f>'Model output'!A202</f>
        <v>TCGA-EM-A3O3</v>
      </c>
      <c r="B203" s="26">
        <v>83</v>
      </c>
      <c r="C203" s="1" t="str">
        <f>IF(OR(ISNUMBER(SEARCH("0",'Model output'!D202)), ISNUMBER(SEARCH("1",'Model output'!D202)), ISNUMBER(SEARCH("1a",'Model output'!D202)), ISNUMBER(SEARCH("1b",'Model output'!D202)), ISNUMBER(SEARCH("2",'Model output'!D202)), ISNUMBER(SEARCH("3",'Model output'!D202)), ISNUMBER(SEARCH("4a",'Model output'!D202)), ISNUMBER(SEARCH("4b",'Model output'!D202))), IF(ISNUMBER(SEARCH("pT",'Model output'!D202)),IF(OR(ISNUMBER(SEARCH("a",'Model output'!D202)),ISNUMBER(SEARCH("b",'Model output'!D202))),MID(SUBSTITUTE('Model output'!D202," ",""),SEARCH("pT",'Model output'!D202)+2,2),MID(SUBSTITUTE('Model output'!D202," ",""),SEARCH("pT",'Model output'!D202)+2,1)),IF(ISNUMBER(SEARCH("T",'Model output'!D202)),IF(OR(ISNUMBER(SEARCH("a",'Model output'!D202)),ISNUMBER(SEARCH("b",'Model output'!D202))),MID(SUBSTITUTE('Model output'!D202," ",""),SEARCH("T",'Model output'!D202)+1,2),MID(SUBSTITUTE('Model output'!D202," ",""),SEARCH("T",'Model output'!D202)+1,1)),SUBSTITUTE('Model output'!D202," ",""))),"")</f>
        <v>2</v>
      </c>
      <c r="D203" s="1" t="str">
        <f>IF(ISNUMBER(SEARCH("lymph node",'Model output'!E202)),"1", IF(AND('Model output'!E202&lt;&gt;"",ISNUMBER('Model output'!E202),'Model output'!E202&gt;0),"1",IF(OR(ISNUMBER(SEARCH("0",'Model output'!E202)), ISNUMBER(SEARCH("1",'Model output'!E202)), ISNUMBER(SEARCH("1a",'Model output'!E202)), ISNUMBER(SEARCH("1b",'Model output'!E202)), ISNUMBER(SEARCH("X",'Model output'!E202))), IF(ISNUMBER(SEARCH("pN",'Model output'!E202)),IF(OR(ISNUMBER(SEARCH("a",'Model output'!E202)),ISNUMBER(SEARCH("b",'Model output'!E202))),MID(SUBSTITUTE('Model output'!E202," ",""),SEARCH("pN",'Model output'!E202)+2,2),MID(SUBSTITUTE('Model output'!E202," ",""),SEARCH("pN",'Model output'!E202)+2,1)),IF(ISNUMBER(SEARCH("N",'Model output'!E202)),IF(OR(ISNUMBER(SEARCH("a",'Model output'!E202)),ISNUMBER(SEARCH("b",'Model output'!E202))),MID(SUBSTITUTE('Model output'!E202," ",""),SEARCH("N",'Model output'!E202)+1,2),MID(SUBSTITUTE('Model output'!E202," ",""),SEARCH("N",'Model output'!E202)+1,1)),SUBSTITUTE('Model output'!E202," ",""))),"")))</f>
        <v>1a</v>
      </c>
      <c r="E203" s="1" t="str">
        <f>IF(OR(ISNUMBER(SEARCH("Not applicable",'Model output'!F202)), ISNUMBER(SEARCH("N/A",'Model output'!F202))),"0",IF(OR(ISNUMBER(SEARCH("0",'Model output'!F202)), ISNUMBER(SEARCH("1",'Model output'!F202)), ISNUMBER(SEARCH("X",'Model output'!F202))), IF(ISNUMBER(SEARCH("pM",'Model output'!F202)),MID(SUBSTITUTE('Model output'!F202," ",""),SEARCH("pM",'Model output'!F202)+2,1),IF(ISNUMBER(SEARCH("M",'Model output'!F202)),MID(SUBSTITUTE('Model output'!F202," ",""),SEARCH("M",'Model output'!F202)+1,1),SUBSTITUTE('Model output'!F202," ",""))),""))</f>
        <v>0</v>
      </c>
      <c r="F203" t="str">
        <f t="shared" si="38"/>
        <v>positive</v>
      </c>
      <c r="G203" t="str">
        <f>IF(OR('Model output'!G202="",AND(ISNUMBER('Model output'!J202),'Model output'!J202&lt;1)),"",IF(OR(ISNUMBER(SEARCH("lateral",'Model output'!G202)),ISNUMBER(SEARCH("cervical",'Model output'!G202)),ISNUMBER(SEARCH("jugular",'Model output'!G202)),ISNUMBER(SEARCH("left neck",'Model output'!G202)),ISNUMBER(SEARCH("left anterior neck",'Model output'!G202)),ISNUMBER(SEARCH("left posterior neck",'Model output'!G202)),ISNUMBER(SEARCH("right neck",'Model output'!G202)),ISNUMBER(SEARCH("right anterior neck",'Model output'!G202)),ISNUMBER(SEARCH("right posterior neck",'Model output'!G202)),AND(ISNUMBER(SEARCH("level",'Model output'!G202)),OR(,ISNUMBER(SEARCH("II",'Model output'!G202)),ISNUMBER(SEARCH("two",'Model output'!G202)),AND(ISNUMBER(SEARCH("2",'Model output'!G202)),NOT(ISNUMBER(SEARCH("1 of 2",'Model output'!G202)))),ISNUMBER(SEARCH("III",'Model output'!G202)),AND(ISNUMBER(SEARCH("three",'Model output'!G202)),NOT(ISNUMBER(SEARCH("#3 (three)",'Model output'!G202)))),AND(ISNUMBER(SEARCH("3",'Model output'!G202)),NOT(ISNUMBER(SEARCH("#3 (three)",'Model output'!G202)))),ISNUMBER(SEARCH("IV",'Model output'!G202)),ISNUMBER(SEARCH("four",'Model output'!G202)),ISNUMBER(SEARCH("4",'Model output'!G202)),ISNUMBER(SEARCH("V ",'Model output'!G202)),ISNUMBER(SEARCH("five",'Model output'!G202)),ISNUMBER(SEARCH("5",'Model output'!G202))))), "lateral", "central"))</f>
        <v>central</v>
      </c>
      <c r="H203" t="str">
        <f>IF('Model output'!H202="","negative",IF(OR(ISNUMBER(SEARCH("lymph node",'Model output'!H202)),ISNUMBER(SEARCH("gland",'Model output'!H202)),ISNUMBER(SEARCH("lobe",'Model output'!H202)),ISNUMBER(SEARCH("isthmus",'Model output'!H202)),ISNUMBER(SEARCH("mediastinum",'Model output'!H202)),ISNUMBER(SEARCH("Not mentioned",'Model output'!H202)), ISNUMBER(SEARCH("Not applicable",'Model output'!H202)), ISNUMBER(SEARCH("paratracheal",'Model output'!H202)),ISNUMBER(SEARCH("fibroadipose tissue",'Model output'!H202)),ISNUMBER(SEARCH("thyroid node",'Model output'!H202)),ISNUMBER(SEARCH("skeletal muscle",'Model output'!H202)),ISNUMBER(SEARCH("right",'Model output'!H202)),ISNUMBER(SEARCH("left",'Model output'!H202)),ISNUMBER(SEARCH("Not specified",'Model output'!H202)),ISNUMBER(SEARCH("N/A",'Model output'!H202))),"negative","positive"))</f>
        <v>negative</v>
      </c>
      <c r="I203">
        <f>IF(OR('Model output'!I202="",'Model output'!I202="Not answered",'Model output'!I202="Not mentioned"),"",IF(ISNUMBER('Model output'!I202),'Model output'!I202,1))</f>
        <v>16</v>
      </c>
      <c r="J203">
        <f>IF(OR('Model output'!J202="",'Model output'!J202="Not answered",'Model output'!J202="Not mentioned"),"",IF(AND(ISNUMBER('Model output'!J202),'Model output'!J202&lt;=I203),'Model output'!J202,IF(AND(ISNUMBER('Model output'!J202), 'Model output'!J202&gt;=DATE(2024,1,1)), MIN(DAY('Model output'!J202), MONTH('Model output'!J202), YEAR('Model output'!J202)), IF(ISNUMBER(SEARCH("0/",'Model output'!J202)),0,IF(ISNUMBER(SEARCH("/",'Model output'!J202)), VALUE(LEFT('Model output'!J202, SEARCH("/",'Model output'!J202)-1)),1)))))</f>
        <v>3</v>
      </c>
      <c r="K203" t="str" cm="1">
        <f t="array" ref="K203">IF(COUNT(FIND({0,1,2,3,4,5,6,7,8,9},'Model output'!K202))&gt;0,'Model output'!K202,"")</f>
        <v/>
      </c>
      <c r="L203" s="8" t="str">
        <f t="shared" si="37"/>
        <v/>
      </c>
      <c r="M203" t="str" cm="1">
        <f t="array" ref="M203">IF(L203="","",IF(ISNUMBER(SEARCH("cm",L203)),MAX(VALUE(SUBSTITUTE(_xlfn.FILTERXML("&lt;t&gt;&lt;s&gt;"&amp;SUBSTITUTE(L203,",","&lt;/s&gt;&lt;s&gt;")&amp;"&lt;/s&gt;&lt;/t&gt;","//s"),"cm",""))),MAX(VALUE(SUBSTITUTE(_xlfn.FILTERXML("&lt;t&gt;&lt;s&gt;"&amp;SUBSTITUTE(L203,",","&lt;/s&gt;&lt;s&gt;")&amp;"&lt;/s&gt;&lt;/t&gt;","//s"),"mm","")))/10))</f>
        <v/>
      </c>
      <c r="N203" t="str">
        <f>IF('Model output'!L202="","",'Model output'!L202)</f>
        <v>Papillary carcinoma, classical.(usual)</v>
      </c>
      <c r="O203" t="str">
        <f>IF('Model output'!M202="","",'Model output'!M202)</f>
        <v>Papillary carcinoma, other variant with focal Warthin-like and hobnail cell change, and cribriform-morular architecture</v>
      </c>
      <c r="P203" t="str">
        <f>IF('Model output'!N202="","",'Model output'!N202)</f>
        <v>3.1 cm</v>
      </c>
      <c r="Q203" t="str">
        <f t="shared" si="39"/>
        <v>3.1cm</v>
      </c>
      <c r="R203" cm="1">
        <f t="array" ref="R203">IF(Q203="","",IF(ISNUMBER(SEARCH("cm",Q203)),MAX(VALUE(SUBSTITUTE(_xlfn.FILTERXML("&lt;t&gt;&lt;s&gt;"&amp;SUBSTITUTE(Q203,",","&lt;/s&gt;&lt;s&gt;")&amp;"&lt;/s&gt;&lt;/t&gt;","//s"),"cm",""))),MAX(VALUE(SUBSTITUTE(_xlfn.FILTERXML("&lt;t&gt;&lt;s&gt;"&amp;SUBSTITUTE(Q203,",","&lt;/s&gt;&lt;s&gt;")&amp;"&lt;/s&gt;&lt;/t&gt;","//s"),"mm","")))/10))</f>
        <v>3.1</v>
      </c>
      <c r="S203" t="str">
        <f>IF(OR('Model output'!P202="",ISNUMBER(SEARCH("Not identified", 'Model output'!P202)),ISNUMBER(SEARCH("Absent",'Model output'!P202)),AND(ISNUMBER(SEARCH("No",'Model output'!P202)),NOT(ISNUMBER(SEARCH("diagnostic",'Model output'!P202)))),ISNUMBER(SEARCH("Negative",'Model output'!P202))),"negative","positive")</f>
        <v>negative</v>
      </c>
      <c r="T203">
        <f>IF('Model output'!O202="","",'Model output'!O202)</f>
        <v>1</v>
      </c>
      <c r="U203" t="str">
        <f>IF('Model output'!Q202&lt;&gt;"",'Model output'!Q202,IF('Classification result'!S203="positive",IF(ISNUMBER(SEARCH("single",'Model output'!P202)),1,IF(OR(ISNUMBER(SEARCH("&lt;4",'Model output'!P202)),ISNUMBER(SEARCH("&lt; 4",'Model output'!P202)),ISNUMBER(SEARCH("less than 4",'Model output'!P202))),"&lt;4",IF(OR(ISNUMBER(SEARCH("&gt;4",'Model output'!P202)),ISNUMBER(SEARCH("&gt; 4",'Model output'!P202)),ISNUMBER(SEARCH("4 or more",'Model output'!P202))),"&gt;4",""))), ""))</f>
        <v/>
      </c>
      <c r="V203" t="str">
        <f>IF(S203="negative","",IF(OR(ISNUMBER(SEARCH("Focal",'Model output'!P202)),'Classification result'!U203&lt;4,ISNUMBER(SEARCH("Focal",'Classification result'!U203)),ISNUMBER(SEARCH("&lt;4",'Classification result'!U203)),ISNUMBER(SEARCH("&lt; 4",'Classification result'!U203))),"minimal", IF(OR(ISNUMBER(SEARCH("Extensive",'Model output'!P202)),ISNUMBER(SEARCH("Extensive",'Classification result'!U203)),ISNUMBER(SEARCH("&gt;4",'Classification result'!U203)),ISNUMBER(SEARCH("&gt; 4",'Classification result'!U203)),ISNUMBER(SEARCH("4 or more",'Classification result'!U203))),"extensive","")))</f>
        <v/>
      </c>
      <c r="W203" t="str">
        <f>IF(OR('Model output'!R202="",ISNUMBER(SEARCH("Not identified", 'Model output'!R202)),ISNUMBER(SEARCH("Absent",'Model output'!R202)),ISNUMBER(SEARCH("No",'Model output'!R202)),ISNUMBER(SEARCH("Negative",'Model output'!R202)),ISNUMBER(SEARCH("None seen",'Model output'!R202)),ISNUMBER(SEARCH("Free",'Model output'!R202)),ISNUMBER(SEARCH("Cannot be assessed",'Model output'!R202))),"negative","positive")</f>
        <v>positive</v>
      </c>
      <c r="X203" s="15" t="str">
        <f>IF('Model output'!S202="","",'Model output'!S202)</f>
        <v>Not identified</v>
      </c>
      <c r="Y203" t="str">
        <f>IF(OR('Model output'!S202="",ISNUMBER(SEARCH("Absent",'Model output'!S202)),ISNUMBER(SEARCH("Not identified",'Model output'!S202)),AND(ISNUMBER(SEARCH("No",'Model output'!S202)),NOT(ISNUMBER(SEARCH("carcinoma",'Model output'!S202)))),ISNUMBER(SEARCH("confined to the thyroid",'Model output'!S202)),ISNUMBER(SEARCH("negative",'Model output'!S202))),"negative",IF(Z203="positive","gETE", "positive"))</f>
        <v>negative</v>
      </c>
      <c r="Z203" t="str">
        <f>IF(OR('Model output'!S202="",ISNUMBER(SEARCH("Absent",'Model output'!S202)),ISNUMBER(SEARCH("Not identified",'Model output'!S202)),ISNUMBER(SEARCH("No",'Model output'!S202)),ISNUMBER(SEARCH("Minimal",'Model output'!S202)),ISNUMBER(SEARCH("negative",'Model output'!S202))),"negative",IF(OR(ISNUMBER(SEARCH("extensive",X203)),ISNUMBER(SEARCH("skeletal muscle",X203)),ISNUMBER(SEARCH("larynx",X203)),ISNUMBER(SEARCH("trachea",X203)),ISNUMBER(SEARCH("esophagus",X203)),ISNUMBER(SEARCH("recurrent laryngeal nerve",X203))),"positive","negative"))</f>
        <v>negative</v>
      </c>
      <c r="AA203" t="str">
        <f>IF('Model output'!T202="","",IF('Model output'!T202="Not mentioned", "No", "Yes"))</f>
        <v/>
      </c>
      <c r="AB203" t="str">
        <f>IF(AA203&lt;&gt;"Yes","",IF(OR('Model output'!U202="",ISNUMBER(SEARCH("Not identified",'Model output'!U202))),"",'Model output'!U202))</f>
        <v/>
      </c>
      <c r="AC203" s="1" t="str">
        <f>IF(OR('Model output'!V202="", 'Model output'!V202="No", AND(ISERROR(SEARCH("Positive",'Model output'!V202)), ISNUMBER(SEARCH("Negative",'Model output'!V202))), AND(ISNUMBER(SEARCH("Uninvolved",'Model output'!V202)),NOT(ISNUMBER(SEARCH("margins involved",'Model output'!V202)))), ISNUMBER(SEARCH("not involved",'Model output'!V202)), ISNUMBER(SEARCH("None",'Model output'!V202)), ISNUMBER(SEARCH("Free",'Model output'!V202)), ISNUMBER(SEARCH("1 mm",'Model output'!V202)), ISNUMBER(SEARCH("0.1 CM",'Model output'!V202)), ISNUMBER(SEARCH("less than 0.2 mm",'Model output'!V202)), ISNUMBER(SEARCH("less than 0.5 mm",'Model output'!V202)), ISNUMBER(SEARCH("less than 1.0 mm",'Model output'!V202)), ISNUMBER(SEARCH("noted very close",'Model output'!V202)), ISNUMBER(SEARCH("abut",'Model output'!V202)), ISNUMBER(SEARCH("not mentioned",'Model output'!V202)), ISNUMBER(SEARCH("Cannot be assessed",'Model output'!V202)), ISNUMBER(SEARCH("Lymphocyte invasion - present",'Model output'!V202)), ISNUMBER(SEARCH("capsule",'Model output'!V202))), "negative", "positive")</f>
        <v>negative</v>
      </c>
      <c r="AE203" s="28" t="str" cm="1">
        <f t="array" aca="1" ref="AE203" ca="1">IF(OR(AC203="positive",Z203="positive",AND(OR(ISNUMBER(SEARCH("Follicular carcinoma",N203)),ISNUMBER(SEARCH("Follicular thyroid carcinoma",N203))),V203="extensive"),AND(AND(ISNUMBER(J203),J203&gt;0),AND(ISNUMBER(M203),M203&gt;3)),OR(H203="positive",AH203=1)),"high",IF(OR(ISNUMBER(SEARCH("lateral",G203,1)),ISNUMBER(SEARCH("positive",Y203,1)),ISNUMBER(SEARCH("tall",O203,1)),ISNUMBER(SEARCH("hobnail",O203,1)),ISNUMBER(SEARCH("cribriform",O203,1)),ISNUMBER(SEARCH("diffuse",O203,1)),ISNUMBER(SEARCH("columnar",O203,1)),ISNUMBER(SEARCH("solid",O203,1)),ISNUMBER(SEARCH("tall",N203,1)),ISNUMBER(SEARCH("hobnail",N203,1)),ISNUMBER(SEARCH("cribriform",N203,1)),ISNUMBER(SEARCH("diffuse",N203,1)),ISNUMBER(SEARCH("columnar",N203,1)),ISNUMBER(SEARCH("solid",N203,1)),AND(ISNUMBER(SEARCH("papillary",N203,1)),S203="positive"),AND(AND(ISNUMBER(J203),J203&gt;=5),M203=""),AND(AND(ISNUMBER(J203),J203&gt;=5),AND(ISNUMBER(M203),M203&gt;=1)),AND(ISNUMBER(SERACH("papillary",N203)),OR(Y203="positive",Z203="positive"), ISNUMBER(SEARCH("BRAF",AB203)))),"intermediate","low"))</f>
        <v>intermediate</v>
      </c>
      <c r="AF203" s="29" t="str">
        <f t="shared" si="40"/>
        <v>2</v>
      </c>
      <c r="AG203" s="29" t="str">
        <f t="shared" si="41"/>
        <v>1a</v>
      </c>
      <c r="AH203" s="29" t="str">
        <f t="shared" si="42"/>
        <v>0</v>
      </c>
      <c r="AI203" s="35" t="str">
        <f t="shared" si="43"/>
        <v>II</v>
      </c>
      <c r="AJ203" s="32" t="s">
        <v>714</v>
      </c>
      <c r="AK203" s="34" t="s">
        <v>935</v>
      </c>
      <c r="AL203" s="34" t="s">
        <v>617</v>
      </c>
      <c r="AM203" s="34" t="s">
        <v>936</v>
      </c>
      <c r="AN203" s="34" t="s">
        <v>934</v>
      </c>
      <c r="AO203" s="32">
        <f t="shared" ca="1" si="44"/>
        <v>1</v>
      </c>
      <c r="AP203" s="34">
        <f t="shared" si="45"/>
        <v>1</v>
      </c>
      <c r="AQ203" s="34">
        <f t="shared" si="46"/>
        <v>1</v>
      </c>
      <c r="AR203" s="34">
        <f t="shared" si="47"/>
        <v>1</v>
      </c>
      <c r="AS203" s="35">
        <f t="shared" si="48"/>
        <v>1</v>
      </c>
    </row>
    <row r="204" spans="1:45">
      <c r="A204" t="str">
        <f>'Model output'!A203</f>
        <v>TCGA-EM-A3O6</v>
      </c>
      <c r="B204" s="26">
        <v>54</v>
      </c>
      <c r="C204" s="1" t="str">
        <f>IF(OR(ISNUMBER(SEARCH("0",'Model output'!D203)), ISNUMBER(SEARCH("1",'Model output'!D203)), ISNUMBER(SEARCH("1a",'Model output'!D203)), ISNUMBER(SEARCH("1b",'Model output'!D203)), ISNUMBER(SEARCH("2",'Model output'!D203)), ISNUMBER(SEARCH("3",'Model output'!D203)), ISNUMBER(SEARCH("4a",'Model output'!D203)), ISNUMBER(SEARCH("4b",'Model output'!D203))), IF(ISNUMBER(SEARCH("pT",'Model output'!D203)),IF(OR(ISNUMBER(SEARCH("a",'Model output'!D203)),ISNUMBER(SEARCH("b",'Model output'!D203))),MID(SUBSTITUTE('Model output'!D203," ",""),SEARCH("pT",'Model output'!D203)+2,2),MID(SUBSTITUTE('Model output'!D203," ",""),SEARCH("pT",'Model output'!D203)+2,1)),IF(ISNUMBER(SEARCH("T",'Model output'!D203)),IF(OR(ISNUMBER(SEARCH("a",'Model output'!D203)),ISNUMBER(SEARCH("b",'Model output'!D203))),MID(SUBSTITUTE('Model output'!D203," ",""),SEARCH("T",'Model output'!D203)+1,2),MID(SUBSTITUTE('Model output'!D203," ",""),SEARCH("T",'Model output'!D203)+1,1)),SUBSTITUTE('Model output'!D203," ",""))),"")</f>
        <v>2</v>
      </c>
      <c r="D204" s="1" t="str">
        <f>IF(ISNUMBER(SEARCH("lymph node",'Model output'!E203)),"1", IF(AND('Model output'!E203&lt;&gt;"",ISNUMBER('Model output'!E203),'Model output'!E203&gt;0),"1",IF(OR(ISNUMBER(SEARCH("0",'Model output'!E203)), ISNUMBER(SEARCH("1",'Model output'!E203)), ISNUMBER(SEARCH("1a",'Model output'!E203)), ISNUMBER(SEARCH("1b",'Model output'!E203)), ISNUMBER(SEARCH("X",'Model output'!E203))), IF(ISNUMBER(SEARCH("pN",'Model output'!E203)),IF(OR(ISNUMBER(SEARCH("a",'Model output'!E203)),ISNUMBER(SEARCH("b",'Model output'!E203))),MID(SUBSTITUTE('Model output'!E203," ",""),SEARCH("pN",'Model output'!E203)+2,2),MID(SUBSTITUTE('Model output'!E203," ",""),SEARCH("pN",'Model output'!E203)+2,1)),IF(ISNUMBER(SEARCH("N",'Model output'!E203)),IF(OR(ISNUMBER(SEARCH("a",'Model output'!E203)),ISNUMBER(SEARCH("b",'Model output'!E203))),MID(SUBSTITUTE('Model output'!E203," ",""),SEARCH("N",'Model output'!E203)+1,2),MID(SUBSTITUTE('Model output'!E203," ",""),SEARCH("N",'Model output'!E203)+1,1)),SUBSTITUTE('Model output'!E203," ",""))),"")))</f>
        <v>X</v>
      </c>
      <c r="E204" s="1" t="str">
        <f>IF(OR(ISNUMBER(SEARCH("Not applicable",'Model output'!F203)), ISNUMBER(SEARCH("N/A",'Model output'!F203))),"0",IF(OR(ISNUMBER(SEARCH("0",'Model output'!F203)), ISNUMBER(SEARCH("1",'Model output'!F203)), ISNUMBER(SEARCH("X",'Model output'!F203))), IF(ISNUMBER(SEARCH("pM",'Model output'!F203)),MID(SUBSTITUTE('Model output'!F203," ",""),SEARCH("pM",'Model output'!F203)+2,1),IF(ISNUMBER(SEARCH("M",'Model output'!F203)),MID(SUBSTITUTE('Model output'!F203," ",""),SEARCH("M",'Model output'!F203)+1,1),SUBSTITUTE('Model output'!F203," ",""))),""))</f>
        <v>0</v>
      </c>
      <c r="F204" t="str">
        <f t="shared" si="38"/>
        <v>negative</v>
      </c>
      <c r="G204" t="str">
        <f>IF(OR('Model output'!G203="",AND(ISNUMBER('Model output'!J203),'Model output'!J203&lt;1)),"",IF(OR(ISNUMBER(SEARCH("lateral",'Model output'!G203)),ISNUMBER(SEARCH("cervical",'Model output'!G203)),ISNUMBER(SEARCH("jugular",'Model output'!G203)),ISNUMBER(SEARCH("left neck",'Model output'!G203)),ISNUMBER(SEARCH("left anterior neck",'Model output'!G203)),ISNUMBER(SEARCH("left posterior neck",'Model output'!G203)),ISNUMBER(SEARCH("right neck",'Model output'!G203)),ISNUMBER(SEARCH("right anterior neck",'Model output'!G203)),ISNUMBER(SEARCH("right posterior neck",'Model output'!G203)),AND(ISNUMBER(SEARCH("level",'Model output'!G203)),OR(,ISNUMBER(SEARCH("II",'Model output'!G203)),ISNUMBER(SEARCH("two",'Model output'!G203)),AND(ISNUMBER(SEARCH("2",'Model output'!G203)),NOT(ISNUMBER(SEARCH("1 of 2",'Model output'!G203)))),ISNUMBER(SEARCH("III",'Model output'!G203)),AND(ISNUMBER(SEARCH("three",'Model output'!G203)),NOT(ISNUMBER(SEARCH("#3 (three)",'Model output'!G203)))),AND(ISNUMBER(SEARCH("3",'Model output'!G203)),NOT(ISNUMBER(SEARCH("#3 (three)",'Model output'!G203)))),ISNUMBER(SEARCH("IV",'Model output'!G203)),ISNUMBER(SEARCH("four",'Model output'!G203)),ISNUMBER(SEARCH("4",'Model output'!G203)),ISNUMBER(SEARCH("V ",'Model output'!G203)),ISNUMBER(SEARCH("five",'Model output'!G203)),ISNUMBER(SEARCH("5",'Model output'!G203))))), "lateral", "central"))</f>
        <v/>
      </c>
      <c r="H204" t="str">
        <f>IF('Model output'!H203="","negative",IF(OR(ISNUMBER(SEARCH("lymph node",'Model output'!H203)),ISNUMBER(SEARCH("gland",'Model output'!H203)),ISNUMBER(SEARCH("lobe",'Model output'!H203)),ISNUMBER(SEARCH("isthmus",'Model output'!H203)),ISNUMBER(SEARCH("mediastinum",'Model output'!H203)),ISNUMBER(SEARCH("Not mentioned",'Model output'!H203)), ISNUMBER(SEARCH("Not applicable",'Model output'!H203)), ISNUMBER(SEARCH("paratracheal",'Model output'!H203)),ISNUMBER(SEARCH("fibroadipose tissue",'Model output'!H203)),ISNUMBER(SEARCH("thyroid node",'Model output'!H203)),ISNUMBER(SEARCH("skeletal muscle",'Model output'!H203)),ISNUMBER(SEARCH("right",'Model output'!H203)),ISNUMBER(SEARCH("left",'Model output'!H203)),ISNUMBER(SEARCH("Not specified",'Model output'!H203)),ISNUMBER(SEARCH("N/A",'Model output'!H203))),"negative","positive"))</f>
        <v>negative</v>
      </c>
      <c r="I204">
        <f>IF(OR('Model output'!I203="",'Model output'!I203="Not answered",'Model output'!I203="Not mentioned"),"",IF(ISNUMBER('Model output'!I203),'Model output'!I203,1))</f>
        <v>0</v>
      </c>
      <c r="J204">
        <f>IF(OR('Model output'!J203="",'Model output'!J203="Not answered",'Model output'!J203="Not mentioned"),"",IF(AND(ISNUMBER('Model output'!J203),'Model output'!J203&lt;=I204),'Model output'!J203,IF(AND(ISNUMBER('Model output'!J203), 'Model output'!J203&gt;=DATE(2024,1,1)), MIN(DAY('Model output'!J203), MONTH('Model output'!J203), YEAR('Model output'!J203)), IF(ISNUMBER(SEARCH("0/",'Model output'!J203)),0,IF(ISNUMBER(SEARCH("/",'Model output'!J203)), VALUE(LEFT('Model output'!J203, SEARCH("/",'Model output'!J203)-1)),1)))))</f>
        <v>0</v>
      </c>
      <c r="K204" t="str" cm="1">
        <f t="array" ref="K204">IF(COUNT(FIND({0,1,2,3,4,5,6,7,8,9},'Model output'!K203))&gt;0,'Model output'!K203,"")</f>
        <v/>
      </c>
      <c r="L204" s="8" t="str">
        <f t="shared" si="37"/>
        <v/>
      </c>
      <c r="M204" t="str" cm="1">
        <f t="array" ref="M204">IF(L204="","",IF(ISNUMBER(SEARCH("cm",L204)),MAX(VALUE(SUBSTITUTE(_xlfn.FILTERXML("&lt;t&gt;&lt;s&gt;"&amp;SUBSTITUTE(L204,",","&lt;/s&gt;&lt;s&gt;")&amp;"&lt;/s&gt;&lt;/t&gt;","//s"),"cm",""))),MAX(VALUE(SUBSTITUTE(_xlfn.FILTERXML("&lt;t&gt;&lt;s&gt;"&amp;SUBSTITUTE(L204,",","&lt;/s&gt;&lt;s&gt;")&amp;"&lt;/s&gt;&lt;/t&gt;","//s"),"mm","")))/10))</f>
        <v/>
      </c>
      <c r="N204" t="str">
        <f>IF('Model output'!L203="","",'Model output'!L203)</f>
        <v>Papillary carcinoma, follicular variant</v>
      </c>
      <c r="O204" t="str">
        <f>IF('Model output'!M203="","",'Model output'!M203)</f>
        <v/>
      </c>
      <c r="P204" t="str">
        <f>IF('Model output'!N203="","",'Model output'!N203)</f>
        <v>4.0cm</v>
      </c>
      <c r="Q204" t="str">
        <f t="shared" si="39"/>
        <v>4.0cm</v>
      </c>
      <c r="R204" cm="1">
        <f t="array" ref="R204">IF(Q204="","",IF(ISNUMBER(SEARCH("cm",Q204)),MAX(VALUE(SUBSTITUTE(_xlfn.FILTERXML("&lt;t&gt;&lt;s&gt;"&amp;SUBSTITUTE(Q204,",","&lt;/s&gt;&lt;s&gt;")&amp;"&lt;/s&gt;&lt;/t&gt;","//s"),"cm",""))),MAX(VALUE(SUBSTITUTE(_xlfn.FILTERXML("&lt;t&gt;&lt;s&gt;"&amp;SUBSTITUTE(Q204,",","&lt;/s&gt;&lt;s&gt;")&amp;"&lt;/s&gt;&lt;/t&gt;","//s"),"mm","")))/10))</f>
        <v>4</v>
      </c>
      <c r="S204" t="str">
        <f>IF(OR('Model output'!P203="",ISNUMBER(SEARCH("Not identified", 'Model output'!P203)),ISNUMBER(SEARCH("Absent",'Model output'!P203)),AND(ISNUMBER(SEARCH("No",'Model output'!P203)),NOT(ISNUMBER(SEARCH("diagnostic",'Model output'!P203)))),ISNUMBER(SEARCH("Negative",'Model output'!P203))),"negative","positive")</f>
        <v>negative</v>
      </c>
      <c r="T204">
        <f>IF('Model output'!O203="","",'Model output'!O203)</f>
        <v>1</v>
      </c>
      <c r="U204" t="str">
        <f>IF('Model output'!Q203&lt;&gt;"",'Model output'!Q203,IF('Classification result'!S204="positive",IF(ISNUMBER(SEARCH("single",'Model output'!P203)),1,IF(OR(ISNUMBER(SEARCH("&lt;4",'Model output'!P203)),ISNUMBER(SEARCH("&lt; 4",'Model output'!P203)),ISNUMBER(SEARCH("less than 4",'Model output'!P203))),"&lt;4",IF(OR(ISNUMBER(SEARCH("&gt;4",'Model output'!P203)),ISNUMBER(SEARCH("&gt; 4",'Model output'!P203)),ISNUMBER(SEARCH("4 or more",'Model output'!P203))),"&gt;4",""))), ""))</f>
        <v/>
      </c>
      <c r="V204" t="str">
        <f>IF(S204="negative","",IF(OR(ISNUMBER(SEARCH("Focal",'Model output'!P203)),'Classification result'!U204&lt;4,ISNUMBER(SEARCH("Focal",'Classification result'!U204)),ISNUMBER(SEARCH("&lt;4",'Classification result'!U204)),ISNUMBER(SEARCH("&lt; 4",'Classification result'!U204))),"minimal", IF(OR(ISNUMBER(SEARCH("Extensive",'Model output'!P203)),ISNUMBER(SEARCH("Extensive",'Classification result'!U204)),ISNUMBER(SEARCH("&gt;4",'Classification result'!U204)),ISNUMBER(SEARCH("&gt; 4",'Classification result'!U204)),ISNUMBER(SEARCH("4 or more",'Classification result'!U204))),"extensive","")))</f>
        <v/>
      </c>
      <c r="W204" t="str">
        <f>IF(OR('Model output'!R203="",ISNUMBER(SEARCH("Not identified", 'Model output'!R203)),ISNUMBER(SEARCH("Absent",'Model output'!R203)),ISNUMBER(SEARCH("No",'Model output'!R203)),ISNUMBER(SEARCH("Negative",'Model output'!R203)),ISNUMBER(SEARCH("None seen",'Model output'!R203)),ISNUMBER(SEARCH("Free",'Model output'!R203)),ISNUMBER(SEARCH("Cannot be assessed",'Model output'!R203))),"negative","positive")</f>
        <v>negative</v>
      </c>
      <c r="X204" s="15" t="str">
        <f>IF('Model output'!S203="","",'Model output'!S203)</f>
        <v>Not identified</v>
      </c>
      <c r="Y204" t="str">
        <f>IF(OR('Model output'!S203="",ISNUMBER(SEARCH("Absent",'Model output'!S203)),ISNUMBER(SEARCH("Not identified",'Model output'!S203)),AND(ISNUMBER(SEARCH("No",'Model output'!S203)),NOT(ISNUMBER(SEARCH("carcinoma",'Model output'!S203)))),ISNUMBER(SEARCH("confined to the thyroid",'Model output'!S203)),ISNUMBER(SEARCH("negative",'Model output'!S203))),"negative",IF(Z204="positive","gETE", "positive"))</f>
        <v>negative</v>
      </c>
      <c r="Z204" t="str">
        <f>IF(OR('Model output'!S203="",ISNUMBER(SEARCH("Absent",'Model output'!S203)),ISNUMBER(SEARCH("Not identified",'Model output'!S203)),ISNUMBER(SEARCH("No",'Model output'!S203)),ISNUMBER(SEARCH("Minimal",'Model output'!S203)),ISNUMBER(SEARCH("negative",'Model output'!S203))),"negative",IF(OR(ISNUMBER(SEARCH("extensive",X204)),ISNUMBER(SEARCH("skeletal muscle",X204)),ISNUMBER(SEARCH("larynx",X204)),ISNUMBER(SEARCH("trachea",X204)),ISNUMBER(SEARCH("esophagus",X204)),ISNUMBER(SEARCH("recurrent laryngeal nerve",X204))),"positive","negative"))</f>
        <v>negative</v>
      </c>
      <c r="AA204" t="str">
        <f>IF('Model output'!T203="","",IF('Model output'!T203="Not mentioned", "No", "Yes"))</f>
        <v>Yes</v>
      </c>
      <c r="AB204" t="str">
        <f>IF(AA204&lt;&gt;"Yes","",IF(OR('Model output'!U203="",ISNUMBER(SEARCH("Not identified",'Model output'!U203))),"",'Model output'!U203))</f>
        <v>The tumor shows diffuse weak positivity for CK19. HBME-1 and Galectin-3 are negative.</v>
      </c>
      <c r="AC204" s="1" t="str">
        <f>IF(OR('Model output'!V203="", 'Model output'!V203="No", AND(ISERROR(SEARCH("Positive",'Model output'!V203)), ISNUMBER(SEARCH("Negative",'Model output'!V203))), AND(ISNUMBER(SEARCH("Uninvolved",'Model output'!V203)),NOT(ISNUMBER(SEARCH("margins involved",'Model output'!V203)))), ISNUMBER(SEARCH("not involved",'Model output'!V203)), ISNUMBER(SEARCH("None",'Model output'!V203)), ISNUMBER(SEARCH("Free",'Model output'!V203)), ISNUMBER(SEARCH("1 mm",'Model output'!V203)), ISNUMBER(SEARCH("0.1 CM",'Model output'!V203)), ISNUMBER(SEARCH("less than 0.2 mm",'Model output'!V203)), ISNUMBER(SEARCH("less than 0.5 mm",'Model output'!V203)), ISNUMBER(SEARCH("less than 1.0 mm",'Model output'!V203)), ISNUMBER(SEARCH("noted very close",'Model output'!V203)), ISNUMBER(SEARCH("abut",'Model output'!V203)), ISNUMBER(SEARCH("not mentioned",'Model output'!V203)), ISNUMBER(SEARCH("Cannot be assessed",'Model output'!V203)), ISNUMBER(SEARCH("Lymphocyte invasion - present",'Model output'!V203)), ISNUMBER(SEARCH("capsule",'Model output'!V203))), "negative", "positive")</f>
        <v>negative</v>
      </c>
      <c r="AE204" s="28" t="str" cm="1">
        <f t="array" aca="1" ref="AE204" ca="1">IF(OR(AC204="positive",Z204="positive",AND(OR(ISNUMBER(SEARCH("Follicular carcinoma",N204)),ISNUMBER(SEARCH("Follicular thyroid carcinoma",N204))),V204="extensive"),AND(AND(ISNUMBER(J204),J204&gt;0),AND(ISNUMBER(M204),M204&gt;3)),OR(H204="positive",AH204=1)),"high",IF(OR(ISNUMBER(SEARCH("lateral",G204,1)),ISNUMBER(SEARCH("positive",Y204,1)),ISNUMBER(SEARCH("tall",O204,1)),ISNUMBER(SEARCH("hobnail",O204,1)),ISNUMBER(SEARCH("cribriform",O204,1)),ISNUMBER(SEARCH("diffuse",O204,1)),ISNUMBER(SEARCH("columnar",O204,1)),ISNUMBER(SEARCH("solid",O204,1)),ISNUMBER(SEARCH("tall",N204,1)),ISNUMBER(SEARCH("hobnail",N204,1)),ISNUMBER(SEARCH("cribriform",N204,1)),ISNUMBER(SEARCH("diffuse",N204,1)),ISNUMBER(SEARCH("columnar",N204,1)),ISNUMBER(SEARCH("solid",N204,1)),AND(ISNUMBER(SEARCH("papillary",N204,1)),S204="positive"),AND(AND(ISNUMBER(J204),J204&gt;=5),M204=""),AND(AND(ISNUMBER(J204),J204&gt;=5),AND(ISNUMBER(M204),M204&gt;=1)),AND(ISNUMBER(SERACH("papillary",N204)),OR(Y204="positive",Z204="positive"), ISNUMBER(SEARCH("BRAF",AB204)))),"intermediate","low"))</f>
        <v>low</v>
      </c>
      <c r="AF204" s="29" t="str">
        <f t="shared" si="40"/>
        <v>2</v>
      </c>
      <c r="AG204" s="29" t="str">
        <f t="shared" si="41"/>
        <v>0</v>
      </c>
      <c r="AH204" s="29" t="str">
        <f t="shared" si="42"/>
        <v>0</v>
      </c>
      <c r="AI204" s="35" t="str">
        <f t="shared" si="43"/>
        <v>I</v>
      </c>
      <c r="AJ204" s="32" t="s">
        <v>713</v>
      </c>
      <c r="AK204" s="34" t="s">
        <v>935</v>
      </c>
      <c r="AL204" s="34" t="s">
        <v>936</v>
      </c>
      <c r="AM204" s="34" t="s">
        <v>936</v>
      </c>
      <c r="AN204" s="34" t="s">
        <v>66</v>
      </c>
      <c r="AO204" s="32">
        <f t="shared" ca="1" si="44"/>
        <v>1</v>
      </c>
      <c r="AP204" s="34">
        <f t="shared" si="45"/>
        <v>1</v>
      </c>
      <c r="AQ204" s="34">
        <f t="shared" si="46"/>
        <v>1</v>
      </c>
      <c r="AR204" s="34">
        <f t="shared" si="47"/>
        <v>1</v>
      </c>
      <c r="AS204" s="35">
        <f t="shared" si="48"/>
        <v>1</v>
      </c>
    </row>
    <row r="205" spans="1:45">
      <c r="A205" t="str">
        <f>'Model output'!A204</f>
        <v>TCGA-EM-A3O7</v>
      </c>
      <c r="B205" s="26">
        <v>46</v>
      </c>
      <c r="C205" s="1" t="str">
        <f>IF(OR(ISNUMBER(SEARCH("0",'Model output'!D204)), ISNUMBER(SEARCH("1",'Model output'!D204)), ISNUMBER(SEARCH("1a",'Model output'!D204)), ISNUMBER(SEARCH("1b",'Model output'!D204)), ISNUMBER(SEARCH("2",'Model output'!D204)), ISNUMBER(SEARCH("3",'Model output'!D204)), ISNUMBER(SEARCH("4a",'Model output'!D204)), ISNUMBER(SEARCH("4b",'Model output'!D204))), IF(ISNUMBER(SEARCH("pT",'Model output'!D204)),IF(OR(ISNUMBER(SEARCH("a",'Model output'!D204)),ISNUMBER(SEARCH("b",'Model output'!D204))),MID(SUBSTITUTE('Model output'!D204," ",""),SEARCH("pT",'Model output'!D204)+2,2),MID(SUBSTITUTE('Model output'!D204," ",""),SEARCH("pT",'Model output'!D204)+2,1)),IF(ISNUMBER(SEARCH("T",'Model output'!D204)),IF(OR(ISNUMBER(SEARCH("a",'Model output'!D204)),ISNUMBER(SEARCH("b",'Model output'!D204))),MID(SUBSTITUTE('Model output'!D204," ",""),SEARCH("T",'Model output'!D204)+1,2),MID(SUBSTITUTE('Model output'!D204," ",""),SEARCH("T",'Model output'!D204)+1,1)),SUBSTITUTE('Model output'!D204," ",""))),"")</f>
        <v>3</v>
      </c>
      <c r="D205" s="1" t="str">
        <f>IF(ISNUMBER(SEARCH("lymph node",'Model output'!E204)),"1", IF(AND('Model output'!E204&lt;&gt;"",ISNUMBER('Model output'!E204),'Model output'!E204&gt;0),"1",IF(OR(ISNUMBER(SEARCH("0",'Model output'!E204)), ISNUMBER(SEARCH("1",'Model output'!E204)), ISNUMBER(SEARCH("1a",'Model output'!E204)), ISNUMBER(SEARCH("1b",'Model output'!E204)), ISNUMBER(SEARCH("X",'Model output'!E204))), IF(ISNUMBER(SEARCH("pN",'Model output'!E204)),IF(OR(ISNUMBER(SEARCH("a",'Model output'!E204)),ISNUMBER(SEARCH("b",'Model output'!E204))),MID(SUBSTITUTE('Model output'!E204," ",""),SEARCH("pN",'Model output'!E204)+2,2),MID(SUBSTITUTE('Model output'!E204," ",""),SEARCH("pN",'Model output'!E204)+2,1)),IF(ISNUMBER(SEARCH("N",'Model output'!E204)),IF(OR(ISNUMBER(SEARCH("a",'Model output'!E204)),ISNUMBER(SEARCH("b",'Model output'!E204))),MID(SUBSTITUTE('Model output'!E204," ",""),SEARCH("N",'Model output'!E204)+1,2),MID(SUBSTITUTE('Model output'!E204," ",""),SEARCH("N",'Model output'!E204)+1,1)),SUBSTITUTE('Model output'!E204," ",""))),"")))</f>
        <v>X</v>
      </c>
      <c r="E205" s="1" t="str">
        <f>IF(OR(ISNUMBER(SEARCH("Not applicable",'Model output'!F204)), ISNUMBER(SEARCH("N/A",'Model output'!F204))),"0",IF(OR(ISNUMBER(SEARCH("0",'Model output'!F204)), ISNUMBER(SEARCH("1",'Model output'!F204)), ISNUMBER(SEARCH("X",'Model output'!F204))), IF(ISNUMBER(SEARCH("pM",'Model output'!F204)),MID(SUBSTITUTE('Model output'!F204," ",""),SEARCH("pM",'Model output'!F204)+2,1),IF(ISNUMBER(SEARCH("M",'Model output'!F204)),MID(SUBSTITUTE('Model output'!F204," ",""),SEARCH("M",'Model output'!F204)+1,1),SUBSTITUTE('Model output'!F204," ",""))),""))</f>
        <v>0</v>
      </c>
      <c r="F205" t="str">
        <f t="shared" si="38"/>
        <v>negative</v>
      </c>
      <c r="G205" t="str">
        <f>IF(OR('Model output'!G204="",AND(ISNUMBER('Model output'!J204),'Model output'!J204&lt;1)),"",IF(OR(ISNUMBER(SEARCH("lateral",'Model output'!G204)),ISNUMBER(SEARCH("cervical",'Model output'!G204)),ISNUMBER(SEARCH("jugular",'Model output'!G204)),ISNUMBER(SEARCH("left neck",'Model output'!G204)),ISNUMBER(SEARCH("left anterior neck",'Model output'!G204)),ISNUMBER(SEARCH("left posterior neck",'Model output'!G204)),ISNUMBER(SEARCH("right neck",'Model output'!G204)),ISNUMBER(SEARCH("right anterior neck",'Model output'!G204)),ISNUMBER(SEARCH("right posterior neck",'Model output'!G204)),AND(ISNUMBER(SEARCH("level",'Model output'!G204)),OR(,ISNUMBER(SEARCH("II",'Model output'!G204)),ISNUMBER(SEARCH("two",'Model output'!G204)),AND(ISNUMBER(SEARCH("2",'Model output'!G204)),NOT(ISNUMBER(SEARCH("1 of 2",'Model output'!G204)))),ISNUMBER(SEARCH("III",'Model output'!G204)),AND(ISNUMBER(SEARCH("three",'Model output'!G204)),NOT(ISNUMBER(SEARCH("#3 (three)",'Model output'!G204)))),AND(ISNUMBER(SEARCH("3",'Model output'!G204)),NOT(ISNUMBER(SEARCH("#3 (three)",'Model output'!G204)))),ISNUMBER(SEARCH("IV",'Model output'!G204)),ISNUMBER(SEARCH("four",'Model output'!G204)),ISNUMBER(SEARCH("4",'Model output'!G204)),ISNUMBER(SEARCH("V ",'Model output'!G204)),ISNUMBER(SEARCH("five",'Model output'!G204)),ISNUMBER(SEARCH("5",'Model output'!G204))))), "lateral", "central"))</f>
        <v/>
      </c>
      <c r="H205" t="str">
        <f>IF('Model output'!H204="","negative",IF(OR(ISNUMBER(SEARCH("lymph node",'Model output'!H204)),ISNUMBER(SEARCH("gland",'Model output'!H204)),ISNUMBER(SEARCH("lobe",'Model output'!H204)),ISNUMBER(SEARCH("isthmus",'Model output'!H204)),ISNUMBER(SEARCH("mediastinum",'Model output'!H204)),ISNUMBER(SEARCH("Not mentioned",'Model output'!H204)), ISNUMBER(SEARCH("Not applicable",'Model output'!H204)), ISNUMBER(SEARCH("paratracheal",'Model output'!H204)),ISNUMBER(SEARCH("fibroadipose tissue",'Model output'!H204)),ISNUMBER(SEARCH("thyroid node",'Model output'!H204)),ISNUMBER(SEARCH("skeletal muscle",'Model output'!H204)),ISNUMBER(SEARCH("right",'Model output'!H204)),ISNUMBER(SEARCH("left",'Model output'!H204)),ISNUMBER(SEARCH("Not specified",'Model output'!H204)),ISNUMBER(SEARCH("N/A",'Model output'!H204))),"negative","positive"))</f>
        <v>negative</v>
      </c>
      <c r="I205">
        <f>IF(OR('Model output'!I204="",'Model output'!I204="Not answered",'Model output'!I204="Not mentioned"),"",IF(ISNUMBER('Model output'!I204),'Model output'!I204,1))</f>
        <v>0</v>
      </c>
      <c r="J205">
        <f>IF(OR('Model output'!J204="",'Model output'!J204="Not answered",'Model output'!J204="Not mentioned"),"",IF(AND(ISNUMBER('Model output'!J204),'Model output'!J204&lt;=I205),'Model output'!J204,IF(AND(ISNUMBER('Model output'!J204), 'Model output'!J204&gt;=DATE(2024,1,1)), MIN(DAY('Model output'!J204), MONTH('Model output'!J204), YEAR('Model output'!J204)), IF(ISNUMBER(SEARCH("0/",'Model output'!J204)),0,IF(ISNUMBER(SEARCH("/",'Model output'!J204)), VALUE(LEFT('Model output'!J204, SEARCH("/",'Model output'!J204)-1)),1)))))</f>
        <v>0</v>
      </c>
      <c r="K205" t="str" cm="1">
        <f t="array" ref="K205">IF(COUNT(FIND({0,1,2,3,4,5,6,7,8,9},'Model output'!K204))&gt;0,'Model output'!K204,"")</f>
        <v/>
      </c>
      <c r="L205" s="8" t="str">
        <f t="shared" si="37"/>
        <v/>
      </c>
      <c r="M205" t="str" cm="1">
        <f t="array" ref="M205">IF(L205="","",IF(ISNUMBER(SEARCH("cm",L205)),MAX(VALUE(SUBSTITUTE(_xlfn.FILTERXML("&lt;t&gt;&lt;s&gt;"&amp;SUBSTITUTE(L205,",","&lt;/s&gt;&lt;s&gt;")&amp;"&lt;/s&gt;&lt;/t&gt;","//s"),"cm",""))),MAX(VALUE(SUBSTITUTE(_xlfn.FILTERXML("&lt;t&gt;&lt;s&gt;"&amp;SUBSTITUTE(L205,",","&lt;/s&gt;&lt;s&gt;")&amp;"&lt;/s&gt;&lt;/t&gt;","//s"),"mm","")))/10))</f>
        <v/>
      </c>
      <c r="N205" t="str">
        <f>IF('Model output'!L204="","",'Model output'!L204)</f>
        <v>Papillary carcinoma</v>
      </c>
      <c r="O205" t="str">
        <f>IF('Model output'!M204="","",'Model output'!M204)</f>
        <v>Classical (usual) for the dominant tumor and Follicular variant for the second tumor</v>
      </c>
      <c r="P205" t="str">
        <f>IF('Model output'!N204="","",'Model output'!N204)</f>
        <v>5.0cm</v>
      </c>
      <c r="Q205" t="str">
        <f t="shared" si="39"/>
        <v>5.0cm</v>
      </c>
      <c r="R205" cm="1">
        <f t="array" ref="R205">IF(Q205="","",IF(ISNUMBER(SEARCH("cm",Q205)),MAX(VALUE(SUBSTITUTE(_xlfn.FILTERXML("&lt;t&gt;&lt;s&gt;"&amp;SUBSTITUTE(Q205,",","&lt;/s&gt;&lt;s&gt;")&amp;"&lt;/s&gt;&lt;/t&gt;","//s"),"cm",""))),MAX(VALUE(SUBSTITUTE(_xlfn.FILTERXML("&lt;t&gt;&lt;s&gt;"&amp;SUBSTITUTE(Q205,",","&lt;/s&gt;&lt;s&gt;")&amp;"&lt;/s&gt;&lt;/t&gt;","//s"),"mm","")))/10))</f>
        <v>5</v>
      </c>
      <c r="S205" t="str">
        <f>IF(OR('Model output'!P204="",ISNUMBER(SEARCH("Not identified", 'Model output'!P204)),ISNUMBER(SEARCH("Absent",'Model output'!P204)),AND(ISNUMBER(SEARCH("No",'Model output'!P204)),NOT(ISNUMBER(SEARCH("diagnostic",'Model output'!P204)))),ISNUMBER(SEARCH("Negative",'Model output'!P204))),"negative","positive")</f>
        <v>negative</v>
      </c>
      <c r="T205">
        <f>IF('Model output'!O204="","",'Model output'!O204)</f>
        <v>2</v>
      </c>
      <c r="U205" t="str">
        <f>IF('Model output'!Q204&lt;&gt;"",'Model output'!Q204,IF('Classification result'!S205="positive",IF(ISNUMBER(SEARCH("single",'Model output'!P204)),1,IF(OR(ISNUMBER(SEARCH("&lt;4",'Model output'!P204)),ISNUMBER(SEARCH("&lt; 4",'Model output'!P204)),ISNUMBER(SEARCH("less than 4",'Model output'!P204))),"&lt;4",IF(OR(ISNUMBER(SEARCH("&gt;4",'Model output'!P204)),ISNUMBER(SEARCH("&gt; 4",'Model output'!P204)),ISNUMBER(SEARCH("4 or more",'Model output'!P204))),"&gt;4",""))), ""))</f>
        <v/>
      </c>
      <c r="V205" t="str">
        <f>IF(S205="negative","",IF(OR(ISNUMBER(SEARCH("Focal",'Model output'!P204)),'Classification result'!U205&lt;4,ISNUMBER(SEARCH("Focal",'Classification result'!U205)),ISNUMBER(SEARCH("&lt;4",'Classification result'!U205)),ISNUMBER(SEARCH("&lt; 4",'Classification result'!U205))),"minimal", IF(OR(ISNUMBER(SEARCH("Extensive",'Model output'!P204)),ISNUMBER(SEARCH("Extensive",'Classification result'!U205)),ISNUMBER(SEARCH("&gt;4",'Classification result'!U205)),ISNUMBER(SEARCH("&gt; 4",'Classification result'!U205)),ISNUMBER(SEARCH("4 or more",'Classification result'!U205))),"extensive","")))</f>
        <v/>
      </c>
      <c r="W205" t="str">
        <f>IF(OR('Model output'!R204="",ISNUMBER(SEARCH("Not identified", 'Model output'!R204)),ISNUMBER(SEARCH("Absent",'Model output'!R204)),ISNUMBER(SEARCH("No",'Model output'!R204)),ISNUMBER(SEARCH("Negative",'Model output'!R204)),ISNUMBER(SEARCH("None seen",'Model output'!R204)),ISNUMBER(SEARCH("Free",'Model output'!R204)),ISNUMBER(SEARCH("Cannot be assessed",'Model output'!R204))),"negative","positive")</f>
        <v>negative</v>
      </c>
      <c r="X205" s="15" t="str">
        <f>IF('Model output'!S204="","",'Model output'!S204)</f>
        <v>Not identified</v>
      </c>
      <c r="Y205" t="str">
        <f>IF(OR('Model output'!S204="",ISNUMBER(SEARCH("Absent",'Model output'!S204)),ISNUMBER(SEARCH("Not identified",'Model output'!S204)),AND(ISNUMBER(SEARCH("No",'Model output'!S204)),NOT(ISNUMBER(SEARCH("carcinoma",'Model output'!S204)))),ISNUMBER(SEARCH("confined to the thyroid",'Model output'!S204)),ISNUMBER(SEARCH("negative",'Model output'!S204))),"negative",IF(Z205="positive","gETE", "positive"))</f>
        <v>negative</v>
      </c>
      <c r="Z205" t="str">
        <f>IF(OR('Model output'!S204="",ISNUMBER(SEARCH("Absent",'Model output'!S204)),ISNUMBER(SEARCH("Not identified",'Model output'!S204)),ISNUMBER(SEARCH("No",'Model output'!S204)),ISNUMBER(SEARCH("Minimal",'Model output'!S204)),ISNUMBER(SEARCH("negative",'Model output'!S204))),"negative",IF(OR(ISNUMBER(SEARCH("extensive",X205)),ISNUMBER(SEARCH("skeletal muscle",X205)),ISNUMBER(SEARCH("larynx",X205)),ISNUMBER(SEARCH("trachea",X205)),ISNUMBER(SEARCH("esophagus",X205)),ISNUMBER(SEARCH("recurrent laryngeal nerve",X205))),"positive","negative"))</f>
        <v>negative</v>
      </c>
      <c r="AA205" t="str">
        <f>IF('Model output'!T204="","",IF('Model output'!T204="Not mentioned", "No", "Yes"))</f>
        <v/>
      </c>
      <c r="AB205" t="str">
        <f>IF(AA205&lt;&gt;"Yes","",IF(OR('Model output'!U204="",ISNUMBER(SEARCH("Not identified",'Model output'!U204))),"",'Model output'!U204))</f>
        <v/>
      </c>
      <c r="AC205" s="1" t="str">
        <f>IF(OR('Model output'!V204="", 'Model output'!V204="No", AND(ISERROR(SEARCH("Positive",'Model output'!V204)), ISNUMBER(SEARCH("Negative",'Model output'!V204))), AND(ISNUMBER(SEARCH("Uninvolved",'Model output'!V204)),NOT(ISNUMBER(SEARCH("margins involved",'Model output'!V204)))), ISNUMBER(SEARCH("not involved",'Model output'!V204)), ISNUMBER(SEARCH("None",'Model output'!V204)), ISNUMBER(SEARCH("Free",'Model output'!V204)), ISNUMBER(SEARCH("1 mm",'Model output'!V204)), ISNUMBER(SEARCH("0.1 CM",'Model output'!V204)), ISNUMBER(SEARCH("less than 0.2 mm",'Model output'!V204)), ISNUMBER(SEARCH("less than 0.5 mm",'Model output'!V204)), ISNUMBER(SEARCH("less than 1.0 mm",'Model output'!V204)), ISNUMBER(SEARCH("noted very close",'Model output'!V204)), ISNUMBER(SEARCH("abut",'Model output'!V204)), ISNUMBER(SEARCH("not mentioned",'Model output'!V204)), ISNUMBER(SEARCH("Cannot be assessed",'Model output'!V204)), ISNUMBER(SEARCH("Lymphocyte invasion - present",'Model output'!V204)), ISNUMBER(SEARCH("capsule",'Model output'!V204))), "negative", "positive")</f>
        <v>negative</v>
      </c>
      <c r="AE205" s="28" t="str" cm="1">
        <f t="array" aca="1" ref="AE205" ca="1">IF(OR(AC205="positive",Z205="positive",AND(OR(ISNUMBER(SEARCH("Follicular carcinoma",N205)),ISNUMBER(SEARCH("Follicular thyroid carcinoma",N205))),V205="extensive"),AND(AND(ISNUMBER(J205),J205&gt;0),AND(ISNUMBER(M205),M205&gt;3)),OR(H205="positive",AH205=1)),"high",IF(OR(ISNUMBER(SEARCH("lateral",G205,1)),ISNUMBER(SEARCH("positive",Y205,1)),ISNUMBER(SEARCH("tall",O205,1)),ISNUMBER(SEARCH("hobnail",O205,1)),ISNUMBER(SEARCH("cribriform",O205,1)),ISNUMBER(SEARCH("diffuse",O205,1)),ISNUMBER(SEARCH("columnar",O205,1)),ISNUMBER(SEARCH("solid",O205,1)),ISNUMBER(SEARCH("tall",N205,1)),ISNUMBER(SEARCH("hobnail",N205,1)),ISNUMBER(SEARCH("cribriform",N205,1)),ISNUMBER(SEARCH("diffuse",N205,1)),ISNUMBER(SEARCH("columnar",N205,1)),ISNUMBER(SEARCH("solid",N205,1)),AND(ISNUMBER(SEARCH("papillary",N205,1)),S205="positive"),AND(AND(ISNUMBER(J205),J205&gt;=5),M205=""),AND(AND(ISNUMBER(J205),J205&gt;=5),AND(ISNUMBER(M205),M205&gt;=1)),AND(ISNUMBER(SERACH("papillary",N205)),OR(Y205="positive",Z205="positive"), ISNUMBER(SEARCH("BRAF",AB205)))),"intermediate","low"))</f>
        <v>low</v>
      </c>
      <c r="AF205" s="29" t="str">
        <f t="shared" si="40"/>
        <v>3a</v>
      </c>
      <c r="AG205" s="29" t="str">
        <f t="shared" si="41"/>
        <v>0</v>
      </c>
      <c r="AH205" s="29" t="str">
        <f t="shared" si="42"/>
        <v>0</v>
      </c>
      <c r="AI205" s="35" t="str">
        <f t="shared" si="43"/>
        <v>I</v>
      </c>
      <c r="AJ205" s="32" t="s">
        <v>713</v>
      </c>
      <c r="AK205" s="34" t="s">
        <v>937</v>
      </c>
      <c r="AL205" s="34" t="s">
        <v>936</v>
      </c>
      <c r="AM205" s="34" t="s">
        <v>936</v>
      </c>
      <c r="AN205" s="34" t="s">
        <v>66</v>
      </c>
      <c r="AO205" s="32">
        <f t="shared" ca="1" si="44"/>
        <v>1</v>
      </c>
      <c r="AP205" s="34">
        <f t="shared" si="45"/>
        <v>1</v>
      </c>
      <c r="AQ205" s="34">
        <f t="shared" si="46"/>
        <v>1</v>
      </c>
      <c r="AR205" s="34">
        <f t="shared" si="47"/>
        <v>1</v>
      </c>
      <c r="AS205" s="35">
        <f t="shared" si="48"/>
        <v>1</v>
      </c>
    </row>
    <row r="206" spans="1:45">
      <c r="A206" t="str">
        <f>'Model output'!A205</f>
        <v>TCGA-EM-A3O8</v>
      </c>
      <c r="B206" s="26">
        <v>33</v>
      </c>
      <c r="C206" s="1" t="str">
        <f>IF(OR(ISNUMBER(SEARCH("0",'Model output'!D205)), ISNUMBER(SEARCH("1",'Model output'!D205)), ISNUMBER(SEARCH("1a",'Model output'!D205)), ISNUMBER(SEARCH("1b",'Model output'!D205)), ISNUMBER(SEARCH("2",'Model output'!D205)), ISNUMBER(SEARCH("3",'Model output'!D205)), ISNUMBER(SEARCH("4a",'Model output'!D205)), ISNUMBER(SEARCH("4b",'Model output'!D205))), IF(ISNUMBER(SEARCH("pT",'Model output'!D205)),IF(OR(ISNUMBER(SEARCH("a",'Model output'!D205)),ISNUMBER(SEARCH("b",'Model output'!D205))),MID(SUBSTITUTE('Model output'!D205," ",""),SEARCH("pT",'Model output'!D205)+2,2),MID(SUBSTITUTE('Model output'!D205," ",""),SEARCH("pT",'Model output'!D205)+2,1)),IF(ISNUMBER(SEARCH("T",'Model output'!D205)),IF(OR(ISNUMBER(SEARCH("a",'Model output'!D205)),ISNUMBER(SEARCH("b",'Model output'!D205))),MID(SUBSTITUTE('Model output'!D205," ",""),SEARCH("T",'Model output'!D205)+1,2),MID(SUBSTITUTE('Model output'!D205," ",""),SEARCH("T",'Model output'!D205)+1,1)),SUBSTITUTE('Model output'!D205," ",""))),"")</f>
        <v>1b</v>
      </c>
      <c r="D206" s="1" t="str">
        <f>IF(ISNUMBER(SEARCH("lymph node",'Model output'!E205)),"1", IF(AND('Model output'!E205&lt;&gt;"",ISNUMBER('Model output'!E205),'Model output'!E205&gt;0),"1",IF(OR(ISNUMBER(SEARCH("0",'Model output'!E205)), ISNUMBER(SEARCH("1",'Model output'!E205)), ISNUMBER(SEARCH("1a",'Model output'!E205)), ISNUMBER(SEARCH("1b",'Model output'!E205)), ISNUMBER(SEARCH("X",'Model output'!E205))), IF(ISNUMBER(SEARCH("pN",'Model output'!E205)),IF(OR(ISNUMBER(SEARCH("a",'Model output'!E205)),ISNUMBER(SEARCH("b",'Model output'!E205))),MID(SUBSTITUTE('Model output'!E205," ",""),SEARCH("pN",'Model output'!E205)+2,2),MID(SUBSTITUTE('Model output'!E205," ",""),SEARCH("pN",'Model output'!E205)+2,1)),IF(ISNUMBER(SEARCH("N",'Model output'!E205)),IF(OR(ISNUMBER(SEARCH("a",'Model output'!E205)),ISNUMBER(SEARCH("b",'Model output'!E205))),MID(SUBSTITUTE('Model output'!E205," ",""),SEARCH("N",'Model output'!E205)+1,2),MID(SUBSTITUTE('Model output'!E205," ",""),SEARCH("N",'Model output'!E205)+1,1)),SUBSTITUTE('Model output'!E205," ",""))),"")))</f>
        <v>0</v>
      </c>
      <c r="E206" s="1" t="str">
        <f>IF(OR(ISNUMBER(SEARCH("Not applicable",'Model output'!F205)), ISNUMBER(SEARCH("N/A",'Model output'!F205))),"0",IF(OR(ISNUMBER(SEARCH("0",'Model output'!F205)), ISNUMBER(SEARCH("1",'Model output'!F205)), ISNUMBER(SEARCH("X",'Model output'!F205))), IF(ISNUMBER(SEARCH("pM",'Model output'!F205)),MID(SUBSTITUTE('Model output'!F205," ",""),SEARCH("pM",'Model output'!F205)+2,1),IF(ISNUMBER(SEARCH("M",'Model output'!F205)),MID(SUBSTITUTE('Model output'!F205," ",""),SEARCH("M",'Model output'!F205)+1,1),SUBSTITUTE('Model output'!F205," ",""))),""))</f>
        <v>0</v>
      </c>
      <c r="F206" t="str">
        <f t="shared" si="38"/>
        <v>negative</v>
      </c>
      <c r="G206" t="str">
        <f>IF(OR('Model output'!G205="",AND(ISNUMBER('Model output'!J205),'Model output'!J205&lt;1)),"",IF(OR(ISNUMBER(SEARCH("lateral",'Model output'!G205)),ISNUMBER(SEARCH("cervical",'Model output'!G205)),ISNUMBER(SEARCH("jugular",'Model output'!G205)),ISNUMBER(SEARCH("left neck",'Model output'!G205)),ISNUMBER(SEARCH("left anterior neck",'Model output'!G205)),ISNUMBER(SEARCH("left posterior neck",'Model output'!G205)),ISNUMBER(SEARCH("right neck",'Model output'!G205)),ISNUMBER(SEARCH("right anterior neck",'Model output'!G205)),ISNUMBER(SEARCH("right posterior neck",'Model output'!G205)),AND(ISNUMBER(SEARCH("level",'Model output'!G205)),OR(,ISNUMBER(SEARCH("II",'Model output'!G205)),ISNUMBER(SEARCH("two",'Model output'!G205)),AND(ISNUMBER(SEARCH("2",'Model output'!G205)),NOT(ISNUMBER(SEARCH("1 of 2",'Model output'!G205)))),ISNUMBER(SEARCH("III",'Model output'!G205)),AND(ISNUMBER(SEARCH("three",'Model output'!G205)),NOT(ISNUMBER(SEARCH("#3 (three)",'Model output'!G205)))),AND(ISNUMBER(SEARCH("3",'Model output'!G205)),NOT(ISNUMBER(SEARCH("#3 (three)",'Model output'!G205)))),ISNUMBER(SEARCH("IV",'Model output'!G205)),ISNUMBER(SEARCH("four",'Model output'!G205)),ISNUMBER(SEARCH("4",'Model output'!G205)),ISNUMBER(SEARCH("V ",'Model output'!G205)),ISNUMBER(SEARCH("five",'Model output'!G205)),ISNUMBER(SEARCH("5",'Model output'!G205))))), "lateral", "central"))</f>
        <v/>
      </c>
      <c r="H206" t="str">
        <f>IF('Model output'!H205="","negative",IF(OR(ISNUMBER(SEARCH("lymph node",'Model output'!H205)),ISNUMBER(SEARCH("gland",'Model output'!H205)),ISNUMBER(SEARCH("lobe",'Model output'!H205)),ISNUMBER(SEARCH("isthmus",'Model output'!H205)),ISNUMBER(SEARCH("mediastinum",'Model output'!H205)),ISNUMBER(SEARCH("Not mentioned",'Model output'!H205)), ISNUMBER(SEARCH("Not applicable",'Model output'!H205)), ISNUMBER(SEARCH("paratracheal",'Model output'!H205)),ISNUMBER(SEARCH("fibroadipose tissue",'Model output'!H205)),ISNUMBER(SEARCH("thyroid node",'Model output'!H205)),ISNUMBER(SEARCH("skeletal muscle",'Model output'!H205)),ISNUMBER(SEARCH("right",'Model output'!H205)),ISNUMBER(SEARCH("left",'Model output'!H205)),ISNUMBER(SEARCH("Not specified",'Model output'!H205)),ISNUMBER(SEARCH("N/A",'Model output'!H205))),"negative","positive"))</f>
        <v>negative</v>
      </c>
      <c r="I206">
        <f>IF(OR('Model output'!I205="",'Model output'!I205="Not answered",'Model output'!I205="Not mentioned"),"",IF(ISNUMBER('Model output'!I205),'Model output'!I205,1))</f>
        <v>3</v>
      </c>
      <c r="J206">
        <f>IF(OR('Model output'!J205="",'Model output'!J205="Not answered",'Model output'!J205="Not mentioned"),"",IF(AND(ISNUMBER('Model output'!J205),'Model output'!J205&lt;=I206),'Model output'!J205,IF(AND(ISNUMBER('Model output'!J205), 'Model output'!J205&gt;=DATE(2024,1,1)), MIN(DAY('Model output'!J205), MONTH('Model output'!J205), YEAR('Model output'!J205)), IF(ISNUMBER(SEARCH("0/",'Model output'!J205)),0,IF(ISNUMBER(SEARCH("/",'Model output'!J205)), VALUE(LEFT('Model output'!J205, SEARCH("/",'Model output'!J205)-1)),1)))))</f>
        <v>0</v>
      </c>
      <c r="K206" t="str" cm="1">
        <f t="array" ref="K206">IF(COUNT(FIND({0,1,2,3,4,5,6,7,8,9},'Model output'!K205))&gt;0,'Model output'!K205,"")</f>
        <v/>
      </c>
      <c r="L206" s="8" t="str">
        <f t="shared" si="37"/>
        <v/>
      </c>
      <c r="M206" t="str" cm="1">
        <f t="array" ref="M206">IF(L206="","",IF(ISNUMBER(SEARCH("cm",L206)),MAX(VALUE(SUBSTITUTE(_xlfn.FILTERXML("&lt;t&gt;&lt;s&gt;"&amp;SUBSTITUTE(L206,",","&lt;/s&gt;&lt;s&gt;")&amp;"&lt;/s&gt;&lt;/t&gt;","//s"),"cm",""))),MAX(VALUE(SUBSTITUTE(_xlfn.FILTERXML("&lt;t&gt;&lt;s&gt;"&amp;SUBSTITUTE(L206,",","&lt;/s&gt;&lt;s&gt;")&amp;"&lt;/s&gt;&lt;/t&gt;","//s"),"mm","")))/10))</f>
        <v/>
      </c>
      <c r="N206" t="str">
        <f>IF('Model output'!L205="","",'Model output'!L205)</f>
        <v>Papillary carcinoma, follicular variant</v>
      </c>
      <c r="O206" t="str">
        <f>IF('Model output'!M205="","",'Model output'!M205)</f>
        <v/>
      </c>
      <c r="P206" t="str">
        <f>IF('Model output'!N205="","",'Model output'!N205)</f>
        <v>1.3cm</v>
      </c>
      <c r="Q206" t="str">
        <f t="shared" si="39"/>
        <v>1.3cm</v>
      </c>
      <c r="R206" cm="1">
        <f t="array" ref="R206">IF(Q206="","",IF(ISNUMBER(SEARCH("cm",Q206)),MAX(VALUE(SUBSTITUTE(_xlfn.FILTERXML("&lt;t&gt;&lt;s&gt;"&amp;SUBSTITUTE(Q206,",","&lt;/s&gt;&lt;s&gt;")&amp;"&lt;/s&gt;&lt;/t&gt;","//s"),"cm",""))),MAX(VALUE(SUBSTITUTE(_xlfn.FILTERXML("&lt;t&gt;&lt;s&gt;"&amp;SUBSTITUTE(Q206,",","&lt;/s&gt;&lt;s&gt;")&amp;"&lt;/s&gt;&lt;/t&gt;","//s"),"mm","")))/10))</f>
        <v>1.3</v>
      </c>
      <c r="S206" t="str">
        <f>IF(OR('Model output'!P205="",ISNUMBER(SEARCH("Not identified", 'Model output'!P205)),ISNUMBER(SEARCH("Absent",'Model output'!P205)),AND(ISNUMBER(SEARCH("No",'Model output'!P205)),NOT(ISNUMBER(SEARCH("diagnostic",'Model output'!P205)))),ISNUMBER(SEARCH("Negative",'Model output'!P205))),"negative","positive")</f>
        <v>negative</v>
      </c>
      <c r="T206">
        <f>IF('Model output'!O205="","",'Model output'!O205)</f>
        <v>2</v>
      </c>
      <c r="U206" t="str">
        <f>IF('Model output'!Q205&lt;&gt;"",'Model output'!Q205,IF('Classification result'!S206="positive",IF(ISNUMBER(SEARCH("single",'Model output'!P205)),1,IF(OR(ISNUMBER(SEARCH("&lt;4",'Model output'!P205)),ISNUMBER(SEARCH("&lt; 4",'Model output'!P205)),ISNUMBER(SEARCH("less than 4",'Model output'!P205))),"&lt;4",IF(OR(ISNUMBER(SEARCH("&gt;4",'Model output'!P205)),ISNUMBER(SEARCH("&gt; 4",'Model output'!P205)),ISNUMBER(SEARCH("4 or more",'Model output'!P205))),"&gt;4",""))), ""))</f>
        <v/>
      </c>
      <c r="V206" t="str">
        <f>IF(S206="negative","",IF(OR(ISNUMBER(SEARCH("Focal",'Model output'!P205)),'Classification result'!U206&lt;4,ISNUMBER(SEARCH("Focal",'Classification result'!U206)),ISNUMBER(SEARCH("&lt;4",'Classification result'!U206)),ISNUMBER(SEARCH("&lt; 4",'Classification result'!U206))),"minimal", IF(OR(ISNUMBER(SEARCH("Extensive",'Model output'!P205)),ISNUMBER(SEARCH("Extensive",'Classification result'!U206)),ISNUMBER(SEARCH("&gt;4",'Classification result'!U206)),ISNUMBER(SEARCH("&gt; 4",'Classification result'!U206)),ISNUMBER(SEARCH("4 or more",'Classification result'!U206))),"extensive","")))</f>
        <v/>
      </c>
      <c r="W206" t="str">
        <f>IF(OR('Model output'!R205="",ISNUMBER(SEARCH("Not identified", 'Model output'!R205)),ISNUMBER(SEARCH("Absent",'Model output'!R205)),ISNUMBER(SEARCH("No",'Model output'!R205)),ISNUMBER(SEARCH("Negative",'Model output'!R205)),ISNUMBER(SEARCH("None seen",'Model output'!R205)),ISNUMBER(SEARCH("Free",'Model output'!R205)),ISNUMBER(SEARCH("Cannot be assessed",'Model output'!R205))),"negative","positive")</f>
        <v>positive</v>
      </c>
      <c r="X206" s="15" t="str">
        <f>IF('Model output'!S205="","",'Model output'!S205)</f>
        <v>Not identified</v>
      </c>
      <c r="Y206" t="str">
        <f>IF(OR('Model output'!S205="",ISNUMBER(SEARCH("Absent",'Model output'!S205)),ISNUMBER(SEARCH("Not identified",'Model output'!S205)),AND(ISNUMBER(SEARCH("No",'Model output'!S205)),NOT(ISNUMBER(SEARCH("carcinoma",'Model output'!S205)))),ISNUMBER(SEARCH("confined to the thyroid",'Model output'!S205)),ISNUMBER(SEARCH("negative",'Model output'!S205))),"negative",IF(Z206="positive","gETE", "positive"))</f>
        <v>negative</v>
      </c>
      <c r="Z206" t="str">
        <f>IF(OR('Model output'!S205="",ISNUMBER(SEARCH("Absent",'Model output'!S205)),ISNUMBER(SEARCH("Not identified",'Model output'!S205)),ISNUMBER(SEARCH("No",'Model output'!S205)),ISNUMBER(SEARCH("Minimal",'Model output'!S205)),ISNUMBER(SEARCH("negative",'Model output'!S205))),"negative",IF(OR(ISNUMBER(SEARCH("extensive",X206)),ISNUMBER(SEARCH("skeletal muscle",X206)),ISNUMBER(SEARCH("larynx",X206)),ISNUMBER(SEARCH("trachea",X206)),ISNUMBER(SEARCH("esophagus",X206)),ISNUMBER(SEARCH("recurrent laryngeal nerve",X206))),"positive","negative"))</f>
        <v>negative</v>
      </c>
      <c r="AA206" t="str">
        <f>IF('Model output'!T205="","",IF('Model output'!T205="Not mentioned", "No", "Yes"))</f>
        <v/>
      </c>
      <c r="AB206" t="str">
        <f>IF(AA206&lt;&gt;"Yes","",IF(OR('Model output'!U205="",ISNUMBER(SEARCH("Not identified",'Model output'!U205))),"",'Model output'!U205))</f>
        <v/>
      </c>
      <c r="AC206" s="1" t="str">
        <f>IF(OR('Model output'!V205="", 'Model output'!V205="No", AND(ISERROR(SEARCH("Positive",'Model output'!V205)), ISNUMBER(SEARCH("Negative",'Model output'!V205))), AND(ISNUMBER(SEARCH("Uninvolved",'Model output'!V205)),NOT(ISNUMBER(SEARCH("margins involved",'Model output'!V205)))), ISNUMBER(SEARCH("not involved",'Model output'!V205)), ISNUMBER(SEARCH("None",'Model output'!V205)), ISNUMBER(SEARCH("Free",'Model output'!V205)), ISNUMBER(SEARCH("1 mm",'Model output'!V205)), ISNUMBER(SEARCH("0.1 CM",'Model output'!V205)), ISNUMBER(SEARCH("less than 0.2 mm",'Model output'!V205)), ISNUMBER(SEARCH("less than 0.5 mm",'Model output'!V205)), ISNUMBER(SEARCH("less than 1.0 mm",'Model output'!V205)), ISNUMBER(SEARCH("noted very close",'Model output'!V205)), ISNUMBER(SEARCH("abut",'Model output'!V205)), ISNUMBER(SEARCH("not mentioned",'Model output'!V205)), ISNUMBER(SEARCH("Cannot be assessed",'Model output'!V205)), ISNUMBER(SEARCH("Lymphocyte invasion - present",'Model output'!V205)), ISNUMBER(SEARCH("capsule",'Model output'!V205))), "negative", "positive")</f>
        <v>negative</v>
      </c>
      <c r="AE206" s="28" t="str" cm="1">
        <f t="array" aca="1" ref="AE206" ca="1">IF(OR(AC206="positive",Z206="positive",AND(OR(ISNUMBER(SEARCH("Follicular carcinoma",N206)),ISNUMBER(SEARCH("Follicular thyroid carcinoma",N206))),V206="extensive"),AND(AND(ISNUMBER(J206),J206&gt;0),AND(ISNUMBER(M206),M206&gt;3)),OR(H206="positive",AH206=1)),"high",IF(OR(ISNUMBER(SEARCH("lateral",G206,1)),ISNUMBER(SEARCH("positive",Y206,1)),ISNUMBER(SEARCH("tall",O206,1)),ISNUMBER(SEARCH("hobnail",O206,1)),ISNUMBER(SEARCH("cribriform",O206,1)),ISNUMBER(SEARCH("diffuse",O206,1)),ISNUMBER(SEARCH("columnar",O206,1)),ISNUMBER(SEARCH("solid",O206,1)),ISNUMBER(SEARCH("tall",N206,1)),ISNUMBER(SEARCH("hobnail",N206,1)),ISNUMBER(SEARCH("cribriform",N206,1)),ISNUMBER(SEARCH("diffuse",N206,1)),ISNUMBER(SEARCH("columnar",N206,1)),ISNUMBER(SEARCH("solid",N206,1)),AND(ISNUMBER(SEARCH("papillary",N206,1)),S206="positive"),AND(AND(ISNUMBER(J206),J206&gt;=5),M206=""),AND(AND(ISNUMBER(J206),J206&gt;=5),AND(ISNUMBER(M206),M206&gt;=1)),AND(ISNUMBER(SERACH("papillary",N206)),OR(Y206="positive",Z206="positive"), ISNUMBER(SEARCH("BRAF",AB206)))),"intermediate","low"))</f>
        <v>low</v>
      </c>
      <c r="AF206" s="29" t="str">
        <f t="shared" si="40"/>
        <v>1b</v>
      </c>
      <c r="AG206" s="29" t="str">
        <f t="shared" si="41"/>
        <v>0</v>
      </c>
      <c r="AH206" s="29" t="str">
        <f t="shared" si="42"/>
        <v>0</v>
      </c>
      <c r="AI206" s="35" t="str">
        <f t="shared" si="43"/>
        <v>I</v>
      </c>
      <c r="AJ206" s="32" t="s">
        <v>713</v>
      </c>
      <c r="AK206" s="34" t="s">
        <v>932</v>
      </c>
      <c r="AL206" s="34" t="s">
        <v>933</v>
      </c>
      <c r="AM206" s="34" t="s">
        <v>936</v>
      </c>
      <c r="AN206" s="34" t="s">
        <v>66</v>
      </c>
      <c r="AO206" s="32">
        <f t="shared" ca="1" si="44"/>
        <v>1</v>
      </c>
      <c r="AP206" s="34">
        <f t="shared" si="45"/>
        <v>1</v>
      </c>
      <c r="AQ206" s="34">
        <f t="shared" si="46"/>
        <v>1</v>
      </c>
      <c r="AR206" s="34">
        <f t="shared" si="47"/>
        <v>1</v>
      </c>
      <c r="AS206" s="35">
        <f t="shared" si="48"/>
        <v>1</v>
      </c>
    </row>
    <row r="207" spans="1:45">
      <c r="A207" t="str">
        <f>'Model output'!A206</f>
        <v>TCGA-EM-A3O9</v>
      </c>
      <c r="B207" s="26">
        <v>40</v>
      </c>
      <c r="C207" s="1" t="str">
        <f>IF(OR(ISNUMBER(SEARCH("0",'Model output'!D206)), ISNUMBER(SEARCH("1",'Model output'!D206)), ISNUMBER(SEARCH("1a",'Model output'!D206)), ISNUMBER(SEARCH("1b",'Model output'!D206)), ISNUMBER(SEARCH("2",'Model output'!D206)), ISNUMBER(SEARCH("3",'Model output'!D206)), ISNUMBER(SEARCH("4a",'Model output'!D206)), ISNUMBER(SEARCH("4b",'Model output'!D206))), IF(ISNUMBER(SEARCH("pT",'Model output'!D206)),IF(OR(ISNUMBER(SEARCH("a",'Model output'!D206)),ISNUMBER(SEARCH("b",'Model output'!D206))),MID(SUBSTITUTE('Model output'!D206," ",""),SEARCH("pT",'Model output'!D206)+2,2),MID(SUBSTITUTE('Model output'!D206," ",""),SEARCH("pT",'Model output'!D206)+2,1)),IF(ISNUMBER(SEARCH("T",'Model output'!D206)),IF(OR(ISNUMBER(SEARCH("a",'Model output'!D206)),ISNUMBER(SEARCH("b",'Model output'!D206))),MID(SUBSTITUTE('Model output'!D206," ",""),SEARCH("T",'Model output'!D206)+1,2),MID(SUBSTITUTE('Model output'!D206," ",""),SEARCH("T",'Model output'!D206)+1,1)),SUBSTITUTE('Model output'!D206," ",""))),"")</f>
        <v>3</v>
      </c>
      <c r="D207" s="1" t="str">
        <f>IF(ISNUMBER(SEARCH("lymph node",'Model output'!E206)),"1", IF(AND('Model output'!E206&lt;&gt;"",ISNUMBER('Model output'!E206),'Model output'!E206&gt;0),"1",IF(OR(ISNUMBER(SEARCH("0",'Model output'!E206)), ISNUMBER(SEARCH("1",'Model output'!E206)), ISNUMBER(SEARCH("1a",'Model output'!E206)), ISNUMBER(SEARCH("1b",'Model output'!E206)), ISNUMBER(SEARCH("X",'Model output'!E206))), IF(ISNUMBER(SEARCH("pN",'Model output'!E206)),IF(OR(ISNUMBER(SEARCH("a",'Model output'!E206)),ISNUMBER(SEARCH("b",'Model output'!E206))),MID(SUBSTITUTE('Model output'!E206," ",""),SEARCH("pN",'Model output'!E206)+2,2),MID(SUBSTITUTE('Model output'!E206," ",""),SEARCH("pN",'Model output'!E206)+2,1)),IF(ISNUMBER(SEARCH("N",'Model output'!E206)),IF(OR(ISNUMBER(SEARCH("a",'Model output'!E206)),ISNUMBER(SEARCH("b",'Model output'!E206))),MID(SUBSTITUTE('Model output'!E206," ",""),SEARCH("N",'Model output'!E206)+1,2),MID(SUBSTITUTE('Model output'!E206," ",""),SEARCH("N",'Model output'!E206)+1,1)),SUBSTITUTE('Model output'!E206," ",""))),"")))</f>
        <v>0</v>
      </c>
      <c r="E207" s="1" t="str">
        <f>IF(OR(ISNUMBER(SEARCH("Not applicable",'Model output'!F206)), ISNUMBER(SEARCH("N/A",'Model output'!F206))),"0",IF(OR(ISNUMBER(SEARCH("0",'Model output'!F206)), ISNUMBER(SEARCH("1",'Model output'!F206)), ISNUMBER(SEARCH("X",'Model output'!F206))), IF(ISNUMBER(SEARCH("pM",'Model output'!F206)),MID(SUBSTITUTE('Model output'!F206," ",""),SEARCH("pM",'Model output'!F206)+2,1),IF(ISNUMBER(SEARCH("M",'Model output'!F206)),MID(SUBSTITUTE('Model output'!F206," ",""),SEARCH("M",'Model output'!F206)+1,1),SUBSTITUTE('Model output'!F206," ",""))),""))</f>
        <v>0</v>
      </c>
      <c r="F207" t="str">
        <f t="shared" si="38"/>
        <v>negative</v>
      </c>
      <c r="G207" t="str">
        <f>IF(OR('Model output'!G206="",AND(ISNUMBER('Model output'!J206),'Model output'!J206&lt;1)),"",IF(OR(ISNUMBER(SEARCH("lateral",'Model output'!G206)),ISNUMBER(SEARCH("cervical",'Model output'!G206)),ISNUMBER(SEARCH("jugular",'Model output'!G206)),ISNUMBER(SEARCH("left neck",'Model output'!G206)),ISNUMBER(SEARCH("left anterior neck",'Model output'!G206)),ISNUMBER(SEARCH("left posterior neck",'Model output'!G206)),ISNUMBER(SEARCH("right neck",'Model output'!G206)),ISNUMBER(SEARCH("right anterior neck",'Model output'!G206)),ISNUMBER(SEARCH("right posterior neck",'Model output'!G206)),AND(ISNUMBER(SEARCH("level",'Model output'!G206)),OR(,ISNUMBER(SEARCH("II",'Model output'!G206)),ISNUMBER(SEARCH("two",'Model output'!G206)),AND(ISNUMBER(SEARCH("2",'Model output'!G206)),NOT(ISNUMBER(SEARCH("1 of 2",'Model output'!G206)))),ISNUMBER(SEARCH("III",'Model output'!G206)),AND(ISNUMBER(SEARCH("three",'Model output'!G206)),NOT(ISNUMBER(SEARCH("#3 (three)",'Model output'!G206)))),AND(ISNUMBER(SEARCH("3",'Model output'!G206)),NOT(ISNUMBER(SEARCH("#3 (three)",'Model output'!G206)))),ISNUMBER(SEARCH("IV",'Model output'!G206)),ISNUMBER(SEARCH("four",'Model output'!G206)),ISNUMBER(SEARCH("4",'Model output'!G206)),ISNUMBER(SEARCH("V ",'Model output'!G206)),ISNUMBER(SEARCH("five",'Model output'!G206)),ISNUMBER(SEARCH("5",'Model output'!G206))))), "lateral", "central"))</f>
        <v/>
      </c>
      <c r="H207" t="str">
        <f>IF('Model output'!H206="","negative",IF(OR(ISNUMBER(SEARCH("lymph node",'Model output'!H206)),ISNUMBER(SEARCH("gland",'Model output'!H206)),ISNUMBER(SEARCH("lobe",'Model output'!H206)),ISNUMBER(SEARCH("isthmus",'Model output'!H206)),ISNUMBER(SEARCH("mediastinum",'Model output'!H206)),ISNUMBER(SEARCH("Not mentioned",'Model output'!H206)), ISNUMBER(SEARCH("Not applicable",'Model output'!H206)), ISNUMBER(SEARCH("paratracheal",'Model output'!H206)),ISNUMBER(SEARCH("fibroadipose tissue",'Model output'!H206)),ISNUMBER(SEARCH("thyroid node",'Model output'!H206)),ISNUMBER(SEARCH("skeletal muscle",'Model output'!H206)),ISNUMBER(SEARCH("right",'Model output'!H206)),ISNUMBER(SEARCH("left",'Model output'!H206)),ISNUMBER(SEARCH("Not specified",'Model output'!H206)),ISNUMBER(SEARCH("N/A",'Model output'!H206))),"negative","positive"))</f>
        <v>negative</v>
      </c>
      <c r="I207">
        <f>IF(OR('Model output'!I206="",'Model output'!I206="Not answered",'Model output'!I206="Not mentioned"),"",IF(ISNUMBER('Model output'!I206),'Model output'!I206,1))</f>
        <v>2</v>
      </c>
      <c r="J207">
        <f>IF(OR('Model output'!J206="",'Model output'!J206="Not answered",'Model output'!J206="Not mentioned"),"",IF(AND(ISNUMBER('Model output'!J206),'Model output'!J206&lt;=I207),'Model output'!J206,IF(AND(ISNUMBER('Model output'!J206), 'Model output'!J206&gt;=DATE(2024,1,1)), MIN(DAY('Model output'!J206), MONTH('Model output'!J206), YEAR('Model output'!J206)), IF(ISNUMBER(SEARCH("0/",'Model output'!J206)),0,IF(ISNUMBER(SEARCH("/",'Model output'!J206)), VALUE(LEFT('Model output'!J206, SEARCH("/",'Model output'!J206)-1)),1)))))</f>
        <v>0</v>
      </c>
      <c r="K207" t="str" cm="1">
        <f t="array" ref="K207">IF(COUNT(FIND({0,1,2,3,4,5,6,7,8,9},'Model output'!K206))&gt;0,'Model output'!K206,"")</f>
        <v/>
      </c>
      <c r="L207" s="8" t="str">
        <f t="shared" si="37"/>
        <v/>
      </c>
      <c r="M207" t="str" cm="1">
        <f t="array" ref="M207">IF(L207="","",IF(ISNUMBER(SEARCH("cm",L207)),MAX(VALUE(SUBSTITUTE(_xlfn.FILTERXML("&lt;t&gt;&lt;s&gt;"&amp;SUBSTITUTE(L207,",","&lt;/s&gt;&lt;s&gt;")&amp;"&lt;/s&gt;&lt;/t&gt;","//s"),"cm",""))),MAX(VALUE(SUBSTITUTE(_xlfn.FILTERXML("&lt;t&gt;&lt;s&gt;"&amp;SUBSTITUTE(L207,",","&lt;/s&gt;&lt;s&gt;")&amp;"&lt;/s&gt;&lt;/t&gt;","//s"),"mm","")))/10))</f>
        <v/>
      </c>
      <c r="N207" t="str">
        <f>IF('Model output'!L206="","",'Model output'!L206)</f>
        <v>Papillary carcinoma, follicular variant</v>
      </c>
      <c r="O207" t="str">
        <f>IF('Model output'!M206="","",'Model output'!M206)</f>
        <v>Oncocytic or oxyphilic variant</v>
      </c>
      <c r="P207" t="str">
        <f>IF('Model output'!N206="","",'Model output'!N206)</f>
        <v>4.5cm</v>
      </c>
      <c r="Q207" t="str">
        <f t="shared" si="39"/>
        <v>4.5cm</v>
      </c>
      <c r="R207" cm="1">
        <f t="array" ref="R207">IF(Q207="","",IF(ISNUMBER(SEARCH("cm",Q207)),MAX(VALUE(SUBSTITUTE(_xlfn.FILTERXML("&lt;t&gt;&lt;s&gt;"&amp;SUBSTITUTE(Q207,",","&lt;/s&gt;&lt;s&gt;")&amp;"&lt;/s&gt;&lt;/t&gt;","//s"),"cm",""))),MAX(VALUE(SUBSTITUTE(_xlfn.FILTERXML("&lt;t&gt;&lt;s&gt;"&amp;SUBSTITUTE(Q207,",","&lt;/s&gt;&lt;s&gt;")&amp;"&lt;/s&gt;&lt;/t&gt;","//s"),"mm","")))/10))</f>
        <v>4.5</v>
      </c>
      <c r="S207" t="str">
        <f>IF(OR('Model output'!P206="",ISNUMBER(SEARCH("Not identified", 'Model output'!P206)),ISNUMBER(SEARCH("Absent",'Model output'!P206)),AND(ISNUMBER(SEARCH("No",'Model output'!P206)),NOT(ISNUMBER(SEARCH("diagnostic",'Model output'!P206)))),ISNUMBER(SEARCH("Negative",'Model output'!P206))),"negative","positive")</f>
        <v>negative</v>
      </c>
      <c r="T207">
        <f>IF('Model output'!O206="","",'Model output'!O206)</f>
        <v>2</v>
      </c>
      <c r="U207" t="str">
        <f>IF('Model output'!Q206&lt;&gt;"",'Model output'!Q206,IF('Classification result'!S207="positive",IF(ISNUMBER(SEARCH("single",'Model output'!P206)),1,IF(OR(ISNUMBER(SEARCH("&lt;4",'Model output'!P206)),ISNUMBER(SEARCH("&lt; 4",'Model output'!P206)),ISNUMBER(SEARCH("less than 4",'Model output'!P206))),"&lt;4",IF(OR(ISNUMBER(SEARCH("&gt;4",'Model output'!P206)),ISNUMBER(SEARCH("&gt; 4",'Model output'!P206)),ISNUMBER(SEARCH("4 or more",'Model output'!P206))),"&gt;4",""))), ""))</f>
        <v/>
      </c>
      <c r="V207" t="str">
        <f>IF(S207="negative","",IF(OR(ISNUMBER(SEARCH("Focal",'Model output'!P206)),'Classification result'!U207&lt;4,ISNUMBER(SEARCH("Focal",'Classification result'!U207)),ISNUMBER(SEARCH("&lt;4",'Classification result'!U207)),ISNUMBER(SEARCH("&lt; 4",'Classification result'!U207))),"minimal", IF(OR(ISNUMBER(SEARCH("Extensive",'Model output'!P206)),ISNUMBER(SEARCH("Extensive",'Classification result'!U207)),ISNUMBER(SEARCH("&gt;4",'Classification result'!U207)),ISNUMBER(SEARCH("&gt; 4",'Classification result'!U207)),ISNUMBER(SEARCH("4 or more",'Classification result'!U207))),"extensive","")))</f>
        <v/>
      </c>
      <c r="W207" t="str">
        <f>IF(OR('Model output'!R206="",ISNUMBER(SEARCH("Not identified", 'Model output'!R206)),ISNUMBER(SEARCH("Absent",'Model output'!R206)),ISNUMBER(SEARCH("No",'Model output'!R206)),ISNUMBER(SEARCH("Negative",'Model output'!R206)),ISNUMBER(SEARCH("None seen",'Model output'!R206)),ISNUMBER(SEARCH("Free",'Model output'!R206)),ISNUMBER(SEARCH("Cannot be assessed",'Model output'!R206))),"negative","positive")</f>
        <v>positive</v>
      </c>
      <c r="X207" s="15" t="str">
        <f>IF('Model output'!S206="","",'Model output'!S206)</f>
        <v>Not identified</v>
      </c>
      <c r="Y207" t="str">
        <f>IF(OR('Model output'!S206="",ISNUMBER(SEARCH("Absent",'Model output'!S206)),ISNUMBER(SEARCH("Not identified",'Model output'!S206)),AND(ISNUMBER(SEARCH("No",'Model output'!S206)),NOT(ISNUMBER(SEARCH("carcinoma",'Model output'!S206)))),ISNUMBER(SEARCH("confined to the thyroid",'Model output'!S206)),ISNUMBER(SEARCH("negative",'Model output'!S206))),"negative",IF(Z207="positive","gETE", "positive"))</f>
        <v>negative</v>
      </c>
      <c r="Z207" t="str">
        <f>IF(OR('Model output'!S206="",ISNUMBER(SEARCH("Absent",'Model output'!S206)),ISNUMBER(SEARCH("Not identified",'Model output'!S206)),ISNUMBER(SEARCH("No",'Model output'!S206)),ISNUMBER(SEARCH("Minimal",'Model output'!S206)),ISNUMBER(SEARCH("negative",'Model output'!S206))),"negative",IF(OR(ISNUMBER(SEARCH("extensive",X207)),ISNUMBER(SEARCH("skeletal muscle",X207)),ISNUMBER(SEARCH("larynx",X207)),ISNUMBER(SEARCH("trachea",X207)),ISNUMBER(SEARCH("esophagus",X207)),ISNUMBER(SEARCH("recurrent laryngeal nerve",X207))),"positive","negative"))</f>
        <v>negative</v>
      </c>
      <c r="AA207" t="str">
        <f>IF('Model output'!T206="","",IF('Model output'!T206="Not mentioned", "No", "Yes"))</f>
        <v/>
      </c>
      <c r="AB207" t="str">
        <f>IF(AA207&lt;&gt;"Yes","",IF(OR('Model output'!U206="",ISNUMBER(SEARCH("Not identified",'Model output'!U206))),"",'Model output'!U206))</f>
        <v/>
      </c>
      <c r="AC207" s="1" t="str">
        <f>IF(OR('Model output'!V206="", 'Model output'!V206="No", AND(ISERROR(SEARCH("Positive",'Model output'!V206)), ISNUMBER(SEARCH("Negative",'Model output'!V206))), AND(ISNUMBER(SEARCH("Uninvolved",'Model output'!V206)),NOT(ISNUMBER(SEARCH("margins involved",'Model output'!V206)))), ISNUMBER(SEARCH("not involved",'Model output'!V206)), ISNUMBER(SEARCH("None",'Model output'!V206)), ISNUMBER(SEARCH("Free",'Model output'!V206)), ISNUMBER(SEARCH("1 mm",'Model output'!V206)), ISNUMBER(SEARCH("0.1 CM",'Model output'!V206)), ISNUMBER(SEARCH("less than 0.2 mm",'Model output'!V206)), ISNUMBER(SEARCH("less than 0.5 mm",'Model output'!V206)), ISNUMBER(SEARCH("less than 1.0 mm",'Model output'!V206)), ISNUMBER(SEARCH("noted very close",'Model output'!V206)), ISNUMBER(SEARCH("abut",'Model output'!V206)), ISNUMBER(SEARCH("not mentioned",'Model output'!V206)), ISNUMBER(SEARCH("Cannot be assessed",'Model output'!V206)), ISNUMBER(SEARCH("Lymphocyte invasion - present",'Model output'!V206)), ISNUMBER(SEARCH("capsule",'Model output'!V206))), "negative", "positive")</f>
        <v>negative</v>
      </c>
      <c r="AE207" s="28" t="str" cm="1">
        <f t="array" aca="1" ref="AE207" ca="1">IF(OR(AC207="positive",Z207="positive",AND(OR(ISNUMBER(SEARCH("Follicular carcinoma",N207)),ISNUMBER(SEARCH("Follicular thyroid carcinoma",N207))),V207="extensive"),AND(AND(ISNUMBER(J207),J207&gt;0),AND(ISNUMBER(M207),M207&gt;3)),OR(H207="positive",AH207=1)),"high",IF(OR(ISNUMBER(SEARCH("lateral",G207,1)),ISNUMBER(SEARCH("positive",Y207,1)),ISNUMBER(SEARCH("tall",O207,1)),ISNUMBER(SEARCH("hobnail",O207,1)),ISNUMBER(SEARCH("cribriform",O207,1)),ISNUMBER(SEARCH("diffuse",O207,1)),ISNUMBER(SEARCH("columnar",O207,1)),ISNUMBER(SEARCH("solid",O207,1)),ISNUMBER(SEARCH("tall",N207,1)),ISNUMBER(SEARCH("hobnail",N207,1)),ISNUMBER(SEARCH("cribriform",N207,1)),ISNUMBER(SEARCH("diffuse",N207,1)),ISNUMBER(SEARCH("columnar",N207,1)),ISNUMBER(SEARCH("solid",N207,1)),AND(ISNUMBER(SEARCH("papillary",N207,1)),S207="positive"),AND(AND(ISNUMBER(J207),J207&gt;=5),M207=""),AND(AND(ISNUMBER(J207),J207&gt;=5),AND(ISNUMBER(M207),M207&gt;=1)),AND(ISNUMBER(SERACH("papillary",N207)),OR(Y207="positive",Z207="positive"), ISNUMBER(SEARCH("BRAF",AB207)))),"intermediate","low"))</f>
        <v>low</v>
      </c>
      <c r="AF207" s="29" t="str">
        <f t="shared" si="40"/>
        <v>3a</v>
      </c>
      <c r="AG207" s="29" t="str">
        <f t="shared" si="41"/>
        <v>0</v>
      </c>
      <c r="AH207" s="29" t="str">
        <f t="shared" si="42"/>
        <v>0</v>
      </c>
      <c r="AI207" s="35" t="str">
        <f t="shared" si="43"/>
        <v>I</v>
      </c>
      <c r="AJ207" s="32" t="s">
        <v>713</v>
      </c>
      <c r="AK207" s="34" t="s">
        <v>937</v>
      </c>
      <c r="AL207" s="34" t="s">
        <v>933</v>
      </c>
      <c r="AM207" s="34" t="s">
        <v>936</v>
      </c>
      <c r="AN207" s="34" t="s">
        <v>66</v>
      </c>
      <c r="AO207" s="32">
        <f t="shared" ca="1" si="44"/>
        <v>1</v>
      </c>
      <c r="AP207" s="34">
        <f t="shared" si="45"/>
        <v>1</v>
      </c>
      <c r="AQ207" s="34">
        <f t="shared" si="46"/>
        <v>1</v>
      </c>
      <c r="AR207" s="34">
        <f t="shared" si="47"/>
        <v>1</v>
      </c>
      <c r="AS207" s="35">
        <f t="shared" si="48"/>
        <v>1</v>
      </c>
    </row>
    <row r="208" spans="1:45">
      <c r="A208" t="str">
        <f>'Model output'!A207</f>
        <v>TCGA-EM-A3OA</v>
      </c>
      <c r="B208" s="26">
        <v>55</v>
      </c>
      <c r="C208" s="1" t="str">
        <f>IF(OR(ISNUMBER(SEARCH("0",'Model output'!D207)), ISNUMBER(SEARCH("1",'Model output'!D207)), ISNUMBER(SEARCH("1a",'Model output'!D207)), ISNUMBER(SEARCH("1b",'Model output'!D207)), ISNUMBER(SEARCH("2",'Model output'!D207)), ISNUMBER(SEARCH("3",'Model output'!D207)), ISNUMBER(SEARCH("4a",'Model output'!D207)), ISNUMBER(SEARCH("4b",'Model output'!D207))), IF(ISNUMBER(SEARCH("pT",'Model output'!D207)),IF(OR(ISNUMBER(SEARCH("a",'Model output'!D207)),ISNUMBER(SEARCH("b",'Model output'!D207))),MID(SUBSTITUTE('Model output'!D207," ",""),SEARCH("pT",'Model output'!D207)+2,2),MID(SUBSTITUTE('Model output'!D207," ",""),SEARCH("pT",'Model output'!D207)+2,1)),IF(ISNUMBER(SEARCH("T",'Model output'!D207)),IF(OR(ISNUMBER(SEARCH("a",'Model output'!D207)),ISNUMBER(SEARCH("b",'Model output'!D207))),MID(SUBSTITUTE('Model output'!D207," ",""),SEARCH("T",'Model output'!D207)+1,2),MID(SUBSTITUTE('Model output'!D207," ",""),SEARCH("T",'Model output'!D207)+1,1)),SUBSTITUTE('Model output'!D207," ",""))),"")</f>
        <v>2</v>
      </c>
      <c r="D208" s="1" t="str">
        <f>IF(ISNUMBER(SEARCH("lymph node",'Model output'!E207)),"1", IF(AND('Model output'!E207&lt;&gt;"",ISNUMBER('Model output'!E207),'Model output'!E207&gt;0),"1",IF(OR(ISNUMBER(SEARCH("0",'Model output'!E207)), ISNUMBER(SEARCH("1",'Model output'!E207)), ISNUMBER(SEARCH("1a",'Model output'!E207)), ISNUMBER(SEARCH("1b",'Model output'!E207)), ISNUMBER(SEARCH("X",'Model output'!E207))), IF(ISNUMBER(SEARCH("pN",'Model output'!E207)),IF(OR(ISNUMBER(SEARCH("a",'Model output'!E207)),ISNUMBER(SEARCH("b",'Model output'!E207))),MID(SUBSTITUTE('Model output'!E207," ",""),SEARCH("pN",'Model output'!E207)+2,2),MID(SUBSTITUTE('Model output'!E207," ",""),SEARCH("pN",'Model output'!E207)+2,1)),IF(ISNUMBER(SEARCH("N",'Model output'!E207)),IF(OR(ISNUMBER(SEARCH("a",'Model output'!E207)),ISNUMBER(SEARCH("b",'Model output'!E207))),MID(SUBSTITUTE('Model output'!E207," ",""),SEARCH("N",'Model output'!E207)+1,2),MID(SUBSTITUTE('Model output'!E207," ",""),SEARCH("N",'Model output'!E207)+1,1)),SUBSTITUTE('Model output'!E207," ",""))),"")))</f>
        <v>X</v>
      </c>
      <c r="E208" s="1" t="str">
        <f>IF(OR(ISNUMBER(SEARCH("Not applicable",'Model output'!F207)), ISNUMBER(SEARCH("N/A",'Model output'!F207))),"0",IF(OR(ISNUMBER(SEARCH("0",'Model output'!F207)), ISNUMBER(SEARCH("1",'Model output'!F207)), ISNUMBER(SEARCH("X",'Model output'!F207))), IF(ISNUMBER(SEARCH("pM",'Model output'!F207)),MID(SUBSTITUTE('Model output'!F207," ",""),SEARCH("pM",'Model output'!F207)+2,1),IF(ISNUMBER(SEARCH("M",'Model output'!F207)),MID(SUBSTITUTE('Model output'!F207," ",""),SEARCH("M",'Model output'!F207)+1,1),SUBSTITUTE('Model output'!F207," ",""))),""))</f>
        <v>0</v>
      </c>
      <c r="F208" t="str">
        <f t="shared" si="38"/>
        <v>negative</v>
      </c>
      <c r="G208" t="str">
        <f>IF(OR('Model output'!G207="",AND(ISNUMBER('Model output'!J207),'Model output'!J207&lt;1)),"",IF(OR(ISNUMBER(SEARCH("lateral",'Model output'!G207)),ISNUMBER(SEARCH("cervical",'Model output'!G207)),ISNUMBER(SEARCH("jugular",'Model output'!G207)),ISNUMBER(SEARCH("left neck",'Model output'!G207)),ISNUMBER(SEARCH("left anterior neck",'Model output'!G207)),ISNUMBER(SEARCH("left posterior neck",'Model output'!G207)),ISNUMBER(SEARCH("right neck",'Model output'!G207)),ISNUMBER(SEARCH("right anterior neck",'Model output'!G207)),ISNUMBER(SEARCH("right posterior neck",'Model output'!G207)),AND(ISNUMBER(SEARCH("level",'Model output'!G207)),OR(,ISNUMBER(SEARCH("II",'Model output'!G207)),ISNUMBER(SEARCH("two",'Model output'!G207)),AND(ISNUMBER(SEARCH("2",'Model output'!G207)),NOT(ISNUMBER(SEARCH("1 of 2",'Model output'!G207)))),ISNUMBER(SEARCH("III",'Model output'!G207)),AND(ISNUMBER(SEARCH("three",'Model output'!G207)),NOT(ISNUMBER(SEARCH("#3 (three)",'Model output'!G207)))),AND(ISNUMBER(SEARCH("3",'Model output'!G207)),NOT(ISNUMBER(SEARCH("#3 (three)",'Model output'!G207)))),ISNUMBER(SEARCH("IV",'Model output'!G207)),ISNUMBER(SEARCH("four",'Model output'!G207)),ISNUMBER(SEARCH("4",'Model output'!G207)),ISNUMBER(SEARCH("V ",'Model output'!G207)),ISNUMBER(SEARCH("five",'Model output'!G207)),ISNUMBER(SEARCH("5",'Model output'!G207))))), "lateral", "central"))</f>
        <v/>
      </c>
      <c r="H208" t="str">
        <f>IF('Model output'!H207="","negative",IF(OR(ISNUMBER(SEARCH("lymph node",'Model output'!H207)),ISNUMBER(SEARCH("gland",'Model output'!H207)),ISNUMBER(SEARCH("lobe",'Model output'!H207)),ISNUMBER(SEARCH("isthmus",'Model output'!H207)),ISNUMBER(SEARCH("mediastinum",'Model output'!H207)),ISNUMBER(SEARCH("Not mentioned",'Model output'!H207)), ISNUMBER(SEARCH("Not applicable",'Model output'!H207)), ISNUMBER(SEARCH("paratracheal",'Model output'!H207)),ISNUMBER(SEARCH("fibroadipose tissue",'Model output'!H207)),ISNUMBER(SEARCH("thyroid node",'Model output'!H207)),ISNUMBER(SEARCH("skeletal muscle",'Model output'!H207)),ISNUMBER(SEARCH("right",'Model output'!H207)),ISNUMBER(SEARCH("left",'Model output'!H207)),ISNUMBER(SEARCH("Not specified",'Model output'!H207)),ISNUMBER(SEARCH("N/A",'Model output'!H207))),"negative","positive"))</f>
        <v>negative</v>
      </c>
      <c r="I208">
        <f>IF(OR('Model output'!I207="",'Model output'!I207="Not answered",'Model output'!I207="Not mentioned"),"",IF(ISNUMBER('Model output'!I207),'Model output'!I207,1))</f>
        <v>0</v>
      </c>
      <c r="J208">
        <f>IF(OR('Model output'!J207="",'Model output'!J207="Not answered",'Model output'!J207="Not mentioned"),"",IF(AND(ISNUMBER('Model output'!J207),'Model output'!J207&lt;=I208),'Model output'!J207,IF(AND(ISNUMBER('Model output'!J207), 'Model output'!J207&gt;=DATE(2024,1,1)), MIN(DAY('Model output'!J207), MONTH('Model output'!J207), YEAR('Model output'!J207)), IF(ISNUMBER(SEARCH("0/",'Model output'!J207)),0,IF(ISNUMBER(SEARCH("/",'Model output'!J207)), VALUE(LEFT('Model output'!J207, SEARCH("/",'Model output'!J207)-1)),1)))))</f>
        <v>0</v>
      </c>
      <c r="K208" t="str" cm="1">
        <f t="array" ref="K208">IF(COUNT(FIND({0,1,2,3,4,5,6,7,8,9},'Model output'!K207))&gt;0,'Model output'!K207,"")</f>
        <v/>
      </c>
      <c r="L208" s="8" t="str">
        <f t="shared" si="37"/>
        <v/>
      </c>
      <c r="M208" t="str" cm="1">
        <f t="array" ref="M208">IF(L208="","",IF(ISNUMBER(SEARCH("cm",L208)),MAX(VALUE(SUBSTITUTE(_xlfn.FILTERXML("&lt;t&gt;&lt;s&gt;"&amp;SUBSTITUTE(L208,",","&lt;/s&gt;&lt;s&gt;")&amp;"&lt;/s&gt;&lt;/t&gt;","//s"),"cm",""))),MAX(VALUE(SUBSTITUTE(_xlfn.FILTERXML("&lt;t&gt;&lt;s&gt;"&amp;SUBSTITUTE(L208,",","&lt;/s&gt;&lt;s&gt;")&amp;"&lt;/s&gt;&lt;/t&gt;","//s"),"mm","")))/10))</f>
        <v/>
      </c>
      <c r="N208" t="str">
        <f>IF('Model output'!L207="","",'Model output'!L207)</f>
        <v>Papillary carcinoma, follicular variant</v>
      </c>
      <c r="O208" t="str">
        <f>IF('Model output'!M207="","",'Model output'!M207)</f>
        <v/>
      </c>
      <c r="P208" t="str">
        <f>IF('Model output'!N207="","",'Model output'!N207)</f>
        <v>2.2cm</v>
      </c>
      <c r="Q208" t="str">
        <f t="shared" si="39"/>
        <v>2.2cm</v>
      </c>
      <c r="R208" cm="1">
        <f t="array" ref="R208">IF(Q208="","",IF(ISNUMBER(SEARCH("cm",Q208)),MAX(VALUE(SUBSTITUTE(_xlfn.FILTERXML("&lt;t&gt;&lt;s&gt;"&amp;SUBSTITUTE(Q208,",","&lt;/s&gt;&lt;s&gt;")&amp;"&lt;/s&gt;&lt;/t&gt;","//s"),"cm",""))),MAX(VALUE(SUBSTITUTE(_xlfn.FILTERXML("&lt;t&gt;&lt;s&gt;"&amp;SUBSTITUTE(Q208,",","&lt;/s&gt;&lt;s&gt;")&amp;"&lt;/s&gt;&lt;/t&gt;","//s"),"mm","")))/10))</f>
        <v>2.2000000000000002</v>
      </c>
      <c r="S208" t="str">
        <f>IF(OR('Model output'!P207="",ISNUMBER(SEARCH("Not identified", 'Model output'!P207)),ISNUMBER(SEARCH("Absent",'Model output'!P207)),AND(ISNUMBER(SEARCH("No",'Model output'!P207)),NOT(ISNUMBER(SEARCH("diagnostic",'Model output'!P207)))),ISNUMBER(SEARCH("Negative",'Model output'!P207))),"negative","positive")</f>
        <v>negative</v>
      </c>
      <c r="T208">
        <f>IF('Model output'!O207="","",'Model output'!O207)</f>
        <v>1</v>
      </c>
      <c r="U208" t="str">
        <f>IF('Model output'!Q207&lt;&gt;"",'Model output'!Q207,IF('Classification result'!S208="positive",IF(ISNUMBER(SEARCH("single",'Model output'!P207)),1,IF(OR(ISNUMBER(SEARCH("&lt;4",'Model output'!P207)),ISNUMBER(SEARCH("&lt; 4",'Model output'!P207)),ISNUMBER(SEARCH("less than 4",'Model output'!P207))),"&lt;4",IF(OR(ISNUMBER(SEARCH("&gt;4",'Model output'!P207)),ISNUMBER(SEARCH("&gt; 4",'Model output'!P207)),ISNUMBER(SEARCH("4 or more",'Model output'!P207))),"&gt;4",""))), ""))</f>
        <v/>
      </c>
      <c r="V208" t="str">
        <f>IF(S208="negative","",IF(OR(ISNUMBER(SEARCH("Focal",'Model output'!P207)),'Classification result'!U208&lt;4,ISNUMBER(SEARCH("Focal",'Classification result'!U208)),ISNUMBER(SEARCH("&lt;4",'Classification result'!U208)),ISNUMBER(SEARCH("&lt; 4",'Classification result'!U208))),"minimal", IF(OR(ISNUMBER(SEARCH("Extensive",'Model output'!P207)),ISNUMBER(SEARCH("Extensive",'Classification result'!U208)),ISNUMBER(SEARCH("&gt;4",'Classification result'!U208)),ISNUMBER(SEARCH("&gt; 4",'Classification result'!U208)),ISNUMBER(SEARCH("4 or more",'Classification result'!U208))),"extensive","")))</f>
        <v/>
      </c>
      <c r="W208" t="str">
        <f>IF(OR('Model output'!R207="",ISNUMBER(SEARCH("Not identified", 'Model output'!R207)),ISNUMBER(SEARCH("Absent",'Model output'!R207)),ISNUMBER(SEARCH("No",'Model output'!R207)),ISNUMBER(SEARCH("Negative",'Model output'!R207)),ISNUMBER(SEARCH("None seen",'Model output'!R207)),ISNUMBER(SEARCH("Free",'Model output'!R207)),ISNUMBER(SEARCH("Cannot be assessed",'Model output'!R207))),"negative","positive")</f>
        <v>positive</v>
      </c>
      <c r="X208" s="15" t="str">
        <f>IF('Model output'!S207="","",'Model output'!S207)</f>
        <v>Not identified</v>
      </c>
      <c r="Y208" t="str">
        <f>IF(OR('Model output'!S207="",ISNUMBER(SEARCH("Absent",'Model output'!S207)),ISNUMBER(SEARCH("Not identified",'Model output'!S207)),AND(ISNUMBER(SEARCH("No",'Model output'!S207)),NOT(ISNUMBER(SEARCH("carcinoma",'Model output'!S207)))),ISNUMBER(SEARCH("confined to the thyroid",'Model output'!S207)),ISNUMBER(SEARCH("negative",'Model output'!S207))),"negative",IF(Z208="positive","gETE", "positive"))</f>
        <v>negative</v>
      </c>
      <c r="Z208" t="str">
        <f>IF(OR('Model output'!S207="",ISNUMBER(SEARCH("Absent",'Model output'!S207)),ISNUMBER(SEARCH("Not identified",'Model output'!S207)),ISNUMBER(SEARCH("No",'Model output'!S207)),ISNUMBER(SEARCH("Minimal",'Model output'!S207)),ISNUMBER(SEARCH("negative",'Model output'!S207))),"negative",IF(OR(ISNUMBER(SEARCH("extensive",X208)),ISNUMBER(SEARCH("skeletal muscle",X208)),ISNUMBER(SEARCH("larynx",X208)),ISNUMBER(SEARCH("trachea",X208)),ISNUMBER(SEARCH("esophagus",X208)),ISNUMBER(SEARCH("recurrent laryngeal nerve",X208))),"positive","negative"))</f>
        <v>negative</v>
      </c>
      <c r="AA208" t="str">
        <f>IF('Model output'!T207="","",IF('Model output'!T207="Not mentioned", "No", "Yes"))</f>
        <v/>
      </c>
      <c r="AB208" t="str">
        <f>IF(AA208&lt;&gt;"Yes","",IF(OR('Model output'!U207="",ISNUMBER(SEARCH("Not identified",'Model output'!U207))),"",'Model output'!U207))</f>
        <v/>
      </c>
      <c r="AC208" s="1" t="str">
        <f>IF(OR('Model output'!V207="", 'Model output'!V207="No", AND(ISERROR(SEARCH("Positive",'Model output'!V207)), ISNUMBER(SEARCH("Negative",'Model output'!V207))), AND(ISNUMBER(SEARCH("Uninvolved",'Model output'!V207)),NOT(ISNUMBER(SEARCH("margins involved",'Model output'!V207)))), ISNUMBER(SEARCH("not involved",'Model output'!V207)), ISNUMBER(SEARCH("None",'Model output'!V207)), ISNUMBER(SEARCH("Free",'Model output'!V207)), ISNUMBER(SEARCH("1 mm",'Model output'!V207)), ISNUMBER(SEARCH("0.1 CM",'Model output'!V207)), ISNUMBER(SEARCH("less than 0.2 mm",'Model output'!V207)), ISNUMBER(SEARCH("less than 0.5 mm",'Model output'!V207)), ISNUMBER(SEARCH("less than 1.0 mm",'Model output'!V207)), ISNUMBER(SEARCH("noted very close",'Model output'!V207)), ISNUMBER(SEARCH("abut",'Model output'!V207)), ISNUMBER(SEARCH("not mentioned",'Model output'!V207)), ISNUMBER(SEARCH("Cannot be assessed",'Model output'!V207)), ISNUMBER(SEARCH("Lymphocyte invasion - present",'Model output'!V207)), ISNUMBER(SEARCH("capsule",'Model output'!V207))), "negative", "positive")</f>
        <v>negative</v>
      </c>
      <c r="AE208" s="28" t="str" cm="1">
        <f t="array" aca="1" ref="AE208" ca="1">IF(OR(AC208="positive",Z208="positive",AND(OR(ISNUMBER(SEARCH("Follicular carcinoma",N208)),ISNUMBER(SEARCH("Follicular thyroid carcinoma",N208))),V208="extensive"),AND(AND(ISNUMBER(J208),J208&gt;0),AND(ISNUMBER(M208),M208&gt;3)),OR(H208="positive",AH208=1)),"high",IF(OR(ISNUMBER(SEARCH("lateral",G208,1)),ISNUMBER(SEARCH("positive",Y208,1)),ISNUMBER(SEARCH("tall",O208,1)),ISNUMBER(SEARCH("hobnail",O208,1)),ISNUMBER(SEARCH("cribriform",O208,1)),ISNUMBER(SEARCH("diffuse",O208,1)),ISNUMBER(SEARCH("columnar",O208,1)),ISNUMBER(SEARCH("solid",O208,1)),ISNUMBER(SEARCH("tall",N208,1)),ISNUMBER(SEARCH("hobnail",N208,1)),ISNUMBER(SEARCH("cribriform",N208,1)),ISNUMBER(SEARCH("diffuse",N208,1)),ISNUMBER(SEARCH("columnar",N208,1)),ISNUMBER(SEARCH("solid",N208,1)),AND(ISNUMBER(SEARCH("papillary",N208,1)),S208="positive"),AND(AND(ISNUMBER(J208),J208&gt;=5),M208=""),AND(AND(ISNUMBER(J208),J208&gt;=5),AND(ISNUMBER(M208),M208&gt;=1)),AND(ISNUMBER(SERACH("papillary",N208)),OR(Y208="positive",Z208="positive"), ISNUMBER(SEARCH("BRAF",AB208)))),"intermediate","low"))</f>
        <v>low</v>
      </c>
      <c r="AF208" s="29" t="str">
        <f t="shared" si="40"/>
        <v>2</v>
      </c>
      <c r="AG208" s="29" t="str">
        <f t="shared" si="41"/>
        <v>0</v>
      </c>
      <c r="AH208" s="29" t="str">
        <f t="shared" si="42"/>
        <v>0</v>
      </c>
      <c r="AI208" s="35" t="str">
        <f t="shared" si="43"/>
        <v>I</v>
      </c>
      <c r="AJ208" s="32" t="s">
        <v>713</v>
      </c>
      <c r="AK208" s="34" t="s">
        <v>935</v>
      </c>
      <c r="AL208" s="34" t="s">
        <v>936</v>
      </c>
      <c r="AM208" s="34" t="s">
        <v>936</v>
      </c>
      <c r="AN208" s="34" t="s">
        <v>66</v>
      </c>
      <c r="AO208" s="32">
        <f t="shared" ca="1" si="44"/>
        <v>1</v>
      </c>
      <c r="AP208" s="34">
        <f t="shared" si="45"/>
        <v>1</v>
      </c>
      <c r="AQ208" s="34">
        <f t="shared" si="46"/>
        <v>1</v>
      </c>
      <c r="AR208" s="34">
        <f t="shared" si="47"/>
        <v>1</v>
      </c>
      <c r="AS208" s="35">
        <f t="shared" si="48"/>
        <v>1</v>
      </c>
    </row>
    <row r="209" spans="1:45">
      <c r="A209" t="str">
        <f>'Model output'!A208</f>
        <v>TCGA-EM-A3OB</v>
      </c>
      <c r="B209" s="26">
        <v>33</v>
      </c>
      <c r="C209" s="1" t="str">
        <f>IF(OR(ISNUMBER(SEARCH("0",'Model output'!D208)), ISNUMBER(SEARCH("1",'Model output'!D208)), ISNUMBER(SEARCH("1a",'Model output'!D208)), ISNUMBER(SEARCH("1b",'Model output'!D208)), ISNUMBER(SEARCH("2",'Model output'!D208)), ISNUMBER(SEARCH("3",'Model output'!D208)), ISNUMBER(SEARCH("4a",'Model output'!D208)), ISNUMBER(SEARCH("4b",'Model output'!D208))), IF(ISNUMBER(SEARCH("pT",'Model output'!D208)),IF(OR(ISNUMBER(SEARCH("a",'Model output'!D208)),ISNUMBER(SEARCH("b",'Model output'!D208))),MID(SUBSTITUTE('Model output'!D208," ",""),SEARCH("pT",'Model output'!D208)+2,2),MID(SUBSTITUTE('Model output'!D208," ",""),SEARCH("pT",'Model output'!D208)+2,1)),IF(ISNUMBER(SEARCH("T",'Model output'!D208)),IF(OR(ISNUMBER(SEARCH("a",'Model output'!D208)),ISNUMBER(SEARCH("b",'Model output'!D208))),MID(SUBSTITUTE('Model output'!D208," ",""),SEARCH("T",'Model output'!D208)+1,2),MID(SUBSTITUTE('Model output'!D208," ",""),SEARCH("T",'Model output'!D208)+1,1)),SUBSTITUTE('Model output'!D208," ",""))),"")</f>
        <v>2</v>
      </c>
      <c r="D209" s="1" t="str">
        <f>IF(ISNUMBER(SEARCH("lymph node",'Model output'!E208)),"1", IF(AND('Model output'!E208&lt;&gt;"",ISNUMBER('Model output'!E208),'Model output'!E208&gt;0),"1",IF(OR(ISNUMBER(SEARCH("0",'Model output'!E208)), ISNUMBER(SEARCH("1",'Model output'!E208)), ISNUMBER(SEARCH("1a",'Model output'!E208)), ISNUMBER(SEARCH("1b",'Model output'!E208)), ISNUMBER(SEARCH("X",'Model output'!E208))), IF(ISNUMBER(SEARCH("pN",'Model output'!E208)),IF(OR(ISNUMBER(SEARCH("a",'Model output'!E208)),ISNUMBER(SEARCH("b",'Model output'!E208))),MID(SUBSTITUTE('Model output'!E208," ",""),SEARCH("pN",'Model output'!E208)+2,2),MID(SUBSTITUTE('Model output'!E208," ",""),SEARCH("pN",'Model output'!E208)+2,1)),IF(ISNUMBER(SEARCH("N",'Model output'!E208)),IF(OR(ISNUMBER(SEARCH("a",'Model output'!E208)),ISNUMBER(SEARCH("b",'Model output'!E208))),MID(SUBSTITUTE('Model output'!E208," ",""),SEARCH("N",'Model output'!E208)+1,2),MID(SUBSTITUTE('Model output'!E208," ",""),SEARCH("N",'Model output'!E208)+1,1)),SUBSTITUTE('Model output'!E208," ",""))),"")))</f>
        <v>0</v>
      </c>
      <c r="E209" s="1" t="str">
        <f>IF(OR(ISNUMBER(SEARCH("Not applicable",'Model output'!F208)), ISNUMBER(SEARCH("N/A",'Model output'!F208))),"0",IF(OR(ISNUMBER(SEARCH("0",'Model output'!F208)), ISNUMBER(SEARCH("1",'Model output'!F208)), ISNUMBER(SEARCH("X",'Model output'!F208))), IF(ISNUMBER(SEARCH("pM",'Model output'!F208)),MID(SUBSTITUTE('Model output'!F208," ",""),SEARCH("pM",'Model output'!F208)+2,1),IF(ISNUMBER(SEARCH("M",'Model output'!F208)),MID(SUBSTITUTE('Model output'!F208," ",""),SEARCH("M",'Model output'!F208)+1,1),SUBSTITUTE('Model output'!F208," ",""))),""))</f>
        <v>0</v>
      </c>
      <c r="F209" t="str">
        <f t="shared" si="38"/>
        <v>negative</v>
      </c>
      <c r="G209" t="str">
        <f>IF(OR('Model output'!G208="",AND(ISNUMBER('Model output'!J208),'Model output'!J208&lt;1)),"",IF(OR(ISNUMBER(SEARCH("lateral",'Model output'!G208)),ISNUMBER(SEARCH("cervical",'Model output'!G208)),ISNUMBER(SEARCH("jugular",'Model output'!G208)),ISNUMBER(SEARCH("left neck",'Model output'!G208)),ISNUMBER(SEARCH("left anterior neck",'Model output'!G208)),ISNUMBER(SEARCH("left posterior neck",'Model output'!G208)),ISNUMBER(SEARCH("right neck",'Model output'!G208)),ISNUMBER(SEARCH("right anterior neck",'Model output'!G208)),ISNUMBER(SEARCH("right posterior neck",'Model output'!G208)),AND(ISNUMBER(SEARCH("level",'Model output'!G208)),OR(,ISNUMBER(SEARCH("II",'Model output'!G208)),ISNUMBER(SEARCH("two",'Model output'!G208)),AND(ISNUMBER(SEARCH("2",'Model output'!G208)),NOT(ISNUMBER(SEARCH("1 of 2",'Model output'!G208)))),ISNUMBER(SEARCH("III",'Model output'!G208)),AND(ISNUMBER(SEARCH("three",'Model output'!G208)),NOT(ISNUMBER(SEARCH("#3 (three)",'Model output'!G208)))),AND(ISNUMBER(SEARCH("3",'Model output'!G208)),NOT(ISNUMBER(SEARCH("#3 (three)",'Model output'!G208)))),ISNUMBER(SEARCH("IV",'Model output'!G208)),ISNUMBER(SEARCH("four",'Model output'!G208)),ISNUMBER(SEARCH("4",'Model output'!G208)),ISNUMBER(SEARCH("V ",'Model output'!G208)),ISNUMBER(SEARCH("five",'Model output'!G208)),ISNUMBER(SEARCH("5",'Model output'!G208))))), "lateral", "central"))</f>
        <v/>
      </c>
      <c r="H209" t="str">
        <f>IF('Model output'!H208="","negative",IF(OR(ISNUMBER(SEARCH("lymph node",'Model output'!H208)),ISNUMBER(SEARCH("gland",'Model output'!H208)),ISNUMBER(SEARCH("lobe",'Model output'!H208)),ISNUMBER(SEARCH("isthmus",'Model output'!H208)),ISNUMBER(SEARCH("mediastinum",'Model output'!H208)),ISNUMBER(SEARCH("Not mentioned",'Model output'!H208)), ISNUMBER(SEARCH("Not applicable",'Model output'!H208)), ISNUMBER(SEARCH("paratracheal",'Model output'!H208)),ISNUMBER(SEARCH("fibroadipose tissue",'Model output'!H208)),ISNUMBER(SEARCH("thyroid node",'Model output'!H208)),ISNUMBER(SEARCH("skeletal muscle",'Model output'!H208)),ISNUMBER(SEARCH("right",'Model output'!H208)),ISNUMBER(SEARCH("left",'Model output'!H208)),ISNUMBER(SEARCH("Not specified",'Model output'!H208)),ISNUMBER(SEARCH("N/A",'Model output'!H208))),"negative","positive"))</f>
        <v>negative</v>
      </c>
      <c r="I209">
        <f>IF(OR('Model output'!I208="",'Model output'!I208="Not answered",'Model output'!I208="Not mentioned"),"",IF(ISNUMBER('Model output'!I208),'Model output'!I208,1))</f>
        <v>4</v>
      </c>
      <c r="J209">
        <f>IF(OR('Model output'!J208="",'Model output'!J208="Not answered",'Model output'!J208="Not mentioned"),"",IF(AND(ISNUMBER('Model output'!J208),'Model output'!J208&lt;=I209),'Model output'!J208,IF(AND(ISNUMBER('Model output'!J208), 'Model output'!J208&gt;=DATE(2024,1,1)), MIN(DAY('Model output'!J208), MONTH('Model output'!J208), YEAR('Model output'!J208)), IF(ISNUMBER(SEARCH("0/",'Model output'!J208)),0,IF(ISNUMBER(SEARCH("/",'Model output'!J208)), VALUE(LEFT('Model output'!J208, SEARCH("/",'Model output'!J208)-1)),1)))))</f>
        <v>0</v>
      </c>
      <c r="K209" t="str" cm="1">
        <f t="array" ref="K209">IF(COUNT(FIND({0,1,2,3,4,5,6,7,8,9},'Model output'!K208))&gt;0,'Model output'!K208,"")</f>
        <v/>
      </c>
      <c r="L209" s="8" t="str">
        <f t="shared" si="37"/>
        <v/>
      </c>
      <c r="M209" t="str" cm="1">
        <f t="array" ref="M209">IF(L209="","",IF(ISNUMBER(SEARCH("cm",L209)),MAX(VALUE(SUBSTITUTE(_xlfn.FILTERXML("&lt;t&gt;&lt;s&gt;"&amp;SUBSTITUTE(L209,",","&lt;/s&gt;&lt;s&gt;")&amp;"&lt;/s&gt;&lt;/t&gt;","//s"),"cm",""))),MAX(VALUE(SUBSTITUTE(_xlfn.FILTERXML("&lt;t&gt;&lt;s&gt;"&amp;SUBSTITUTE(L209,",","&lt;/s&gt;&lt;s&gt;")&amp;"&lt;/s&gt;&lt;/t&gt;","//s"),"mm","")))/10))</f>
        <v/>
      </c>
      <c r="N209" t="str">
        <f>IF('Model output'!L208="","",'Model output'!L208)</f>
        <v>Papillary carcinoma, follicular variant</v>
      </c>
      <c r="O209" t="str">
        <f>IF('Model output'!M208="","",'Model output'!M208)</f>
        <v/>
      </c>
      <c r="P209" t="str">
        <f>IF('Model output'!N208="","",'Model output'!N208)</f>
        <v>2.2cm</v>
      </c>
      <c r="Q209" t="str">
        <f t="shared" si="39"/>
        <v>2.2cm</v>
      </c>
      <c r="R209" cm="1">
        <f t="array" ref="R209">IF(Q209="","",IF(ISNUMBER(SEARCH("cm",Q209)),MAX(VALUE(SUBSTITUTE(_xlfn.FILTERXML("&lt;t&gt;&lt;s&gt;"&amp;SUBSTITUTE(Q209,",","&lt;/s&gt;&lt;s&gt;")&amp;"&lt;/s&gt;&lt;/t&gt;","//s"),"cm",""))),MAX(VALUE(SUBSTITUTE(_xlfn.FILTERXML("&lt;t&gt;&lt;s&gt;"&amp;SUBSTITUTE(Q209,",","&lt;/s&gt;&lt;s&gt;")&amp;"&lt;/s&gt;&lt;/t&gt;","//s"),"mm","")))/10))</f>
        <v>2.2000000000000002</v>
      </c>
      <c r="S209" t="str">
        <f>IF(OR('Model output'!P208="",ISNUMBER(SEARCH("Not identified", 'Model output'!P208)),ISNUMBER(SEARCH("Absent",'Model output'!P208)),AND(ISNUMBER(SEARCH("No",'Model output'!P208)),NOT(ISNUMBER(SEARCH("diagnostic",'Model output'!P208)))),ISNUMBER(SEARCH("Negative",'Model output'!P208))),"negative","positive")</f>
        <v>negative</v>
      </c>
      <c r="T209">
        <f>IF('Model output'!O208="","",'Model output'!O208)</f>
        <v>1</v>
      </c>
      <c r="U209" t="str">
        <f>IF('Model output'!Q208&lt;&gt;"",'Model output'!Q208,IF('Classification result'!S209="positive",IF(ISNUMBER(SEARCH("single",'Model output'!P208)),1,IF(OR(ISNUMBER(SEARCH("&lt;4",'Model output'!P208)),ISNUMBER(SEARCH("&lt; 4",'Model output'!P208)),ISNUMBER(SEARCH("less than 4",'Model output'!P208))),"&lt;4",IF(OR(ISNUMBER(SEARCH("&gt;4",'Model output'!P208)),ISNUMBER(SEARCH("&gt; 4",'Model output'!P208)),ISNUMBER(SEARCH("4 or more",'Model output'!P208))),"&gt;4",""))), ""))</f>
        <v/>
      </c>
      <c r="V209" t="str">
        <f>IF(S209="negative","",IF(OR(ISNUMBER(SEARCH("Focal",'Model output'!P208)),'Classification result'!U209&lt;4,ISNUMBER(SEARCH("Focal",'Classification result'!U209)),ISNUMBER(SEARCH("&lt;4",'Classification result'!U209)),ISNUMBER(SEARCH("&lt; 4",'Classification result'!U209))),"minimal", IF(OR(ISNUMBER(SEARCH("Extensive",'Model output'!P208)),ISNUMBER(SEARCH("Extensive",'Classification result'!U209)),ISNUMBER(SEARCH("&gt;4",'Classification result'!U209)),ISNUMBER(SEARCH("&gt; 4",'Classification result'!U209)),ISNUMBER(SEARCH("4 or more",'Classification result'!U209))),"extensive","")))</f>
        <v/>
      </c>
      <c r="W209" t="str">
        <f>IF(OR('Model output'!R208="",ISNUMBER(SEARCH("Not identified", 'Model output'!R208)),ISNUMBER(SEARCH("Absent",'Model output'!R208)),ISNUMBER(SEARCH("No",'Model output'!R208)),ISNUMBER(SEARCH("Negative",'Model output'!R208)),ISNUMBER(SEARCH("None seen",'Model output'!R208)),ISNUMBER(SEARCH("Free",'Model output'!R208)),ISNUMBER(SEARCH("Cannot be assessed",'Model output'!R208))),"negative","positive")</f>
        <v>negative</v>
      </c>
      <c r="X209" s="15" t="str">
        <f>IF('Model output'!S208="","",'Model output'!S208)</f>
        <v>Not identified</v>
      </c>
      <c r="Y209" t="str">
        <f>IF(OR('Model output'!S208="",ISNUMBER(SEARCH("Absent",'Model output'!S208)),ISNUMBER(SEARCH("Not identified",'Model output'!S208)),AND(ISNUMBER(SEARCH("No",'Model output'!S208)),NOT(ISNUMBER(SEARCH("carcinoma",'Model output'!S208)))),ISNUMBER(SEARCH("confined to the thyroid",'Model output'!S208)),ISNUMBER(SEARCH("negative",'Model output'!S208))),"negative",IF(Z209="positive","gETE", "positive"))</f>
        <v>negative</v>
      </c>
      <c r="Z209" t="str">
        <f>IF(OR('Model output'!S208="",ISNUMBER(SEARCH("Absent",'Model output'!S208)),ISNUMBER(SEARCH("Not identified",'Model output'!S208)),ISNUMBER(SEARCH("No",'Model output'!S208)),ISNUMBER(SEARCH("Minimal",'Model output'!S208)),ISNUMBER(SEARCH("negative",'Model output'!S208))),"negative",IF(OR(ISNUMBER(SEARCH("extensive",X209)),ISNUMBER(SEARCH("skeletal muscle",X209)),ISNUMBER(SEARCH("larynx",X209)),ISNUMBER(SEARCH("trachea",X209)),ISNUMBER(SEARCH("esophagus",X209)),ISNUMBER(SEARCH("recurrent laryngeal nerve",X209))),"positive","negative"))</f>
        <v>negative</v>
      </c>
      <c r="AA209" t="str">
        <f>IF('Model output'!T208="","",IF('Model output'!T208="Not mentioned", "No", "Yes"))</f>
        <v/>
      </c>
      <c r="AB209" t="str">
        <f>IF(AA209&lt;&gt;"Yes","",IF(OR('Model output'!U208="",ISNUMBER(SEARCH("Not identified",'Model output'!U208))),"",'Model output'!U208))</f>
        <v/>
      </c>
      <c r="AC209" s="1" t="str">
        <f>IF(OR('Model output'!V208="", 'Model output'!V208="No", AND(ISERROR(SEARCH("Positive",'Model output'!V208)), ISNUMBER(SEARCH("Negative",'Model output'!V208))), AND(ISNUMBER(SEARCH("Uninvolved",'Model output'!V208)),NOT(ISNUMBER(SEARCH("margins involved",'Model output'!V208)))), ISNUMBER(SEARCH("not involved",'Model output'!V208)), ISNUMBER(SEARCH("None",'Model output'!V208)), ISNUMBER(SEARCH("Free",'Model output'!V208)), ISNUMBER(SEARCH("1 mm",'Model output'!V208)), ISNUMBER(SEARCH("0.1 CM",'Model output'!V208)), ISNUMBER(SEARCH("less than 0.2 mm",'Model output'!V208)), ISNUMBER(SEARCH("less than 0.5 mm",'Model output'!V208)), ISNUMBER(SEARCH("less than 1.0 mm",'Model output'!V208)), ISNUMBER(SEARCH("noted very close",'Model output'!V208)), ISNUMBER(SEARCH("abut",'Model output'!V208)), ISNUMBER(SEARCH("not mentioned",'Model output'!V208)), ISNUMBER(SEARCH("Cannot be assessed",'Model output'!V208)), ISNUMBER(SEARCH("Lymphocyte invasion - present",'Model output'!V208)), ISNUMBER(SEARCH("capsule",'Model output'!V208))), "negative", "positive")</f>
        <v>negative</v>
      </c>
      <c r="AE209" s="28" t="str" cm="1">
        <f t="array" aca="1" ref="AE209" ca="1">IF(OR(AC209="positive",Z209="positive",AND(OR(ISNUMBER(SEARCH("Follicular carcinoma",N209)),ISNUMBER(SEARCH("Follicular thyroid carcinoma",N209))),V209="extensive"),AND(AND(ISNUMBER(J209),J209&gt;0),AND(ISNUMBER(M209),M209&gt;3)),OR(H209="positive",AH209=1)),"high",IF(OR(ISNUMBER(SEARCH("lateral",G209,1)),ISNUMBER(SEARCH("positive",Y209,1)),ISNUMBER(SEARCH("tall",O209,1)),ISNUMBER(SEARCH("hobnail",O209,1)),ISNUMBER(SEARCH("cribriform",O209,1)),ISNUMBER(SEARCH("diffuse",O209,1)),ISNUMBER(SEARCH("columnar",O209,1)),ISNUMBER(SEARCH("solid",O209,1)),ISNUMBER(SEARCH("tall",N209,1)),ISNUMBER(SEARCH("hobnail",N209,1)),ISNUMBER(SEARCH("cribriform",N209,1)),ISNUMBER(SEARCH("diffuse",N209,1)),ISNUMBER(SEARCH("columnar",N209,1)),ISNUMBER(SEARCH("solid",N209,1)),AND(ISNUMBER(SEARCH("papillary",N209,1)),S209="positive"),AND(AND(ISNUMBER(J209),J209&gt;=5),M209=""),AND(AND(ISNUMBER(J209),J209&gt;=5),AND(ISNUMBER(M209),M209&gt;=1)),AND(ISNUMBER(SERACH("papillary",N209)),OR(Y209="positive",Z209="positive"), ISNUMBER(SEARCH("BRAF",AB209)))),"intermediate","low"))</f>
        <v>low</v>
      </c>
      <c r="AF209" s="29" t="str">
        <f t="shared" si="40"/>
        <v>2</v>
      </c>
      <c r="AG209" s="29" t="str">
        <f t="shared" si="41"/>
        <v>0</v>
      </c>
      <c r="AH209" s="29" t="str">
        <f t="shared" si="42"/>
        <v>0</v>
      </c>
      <c r="AI209" s="35" t="str">
        <f t="shared" si="43"/>
        <v>I</v>
      </c>
      <c r="AJ209" s="32" t="s">
        <v>713</v>
      </c>
      <c r="AK209" s="34" t="s">
        <v>935</v>
      </c>
      <c r="AL209" s="34" t="s">
        <v>933</v>
      </c>
      <c r="AM209" s="34" t="s">
        <v>936</v>
      </c>
      <c r="AN209" s="34" t="s">
        <v>66</v>
      </c>
      <c r="AO209" s="32">
        <f t="shared" ca="1" si="44"/>
        <v>1</v>
      </c>
      <c r="AP209" s="34">
        <f t="shared" si="45"/>
        <v>1</v>
      </c>
      <c r="AQ209" s="34">
        <f t="shared" si="46"/>
        <v>1</v>
      </c>
      <c r="AR209" s="34">
        <f t="shared" si="47"/>
        <v>1</v>
      </c>
      <c r="AS209" s="35">
        <f t="shared" si="48"/>
        <v>1</v>
      </c>
    </row>
    <row r="210" spans="1:45">
      <c r="A210" t="str">
        <f>'Model output'!A209</f>
        <v>TCGA-EM-A3ST</v>
      </c>
      <c r="B210" s="26">
        <v>62</v>
      </c>
      <c r="C210" s="1" t="str">
        <f>IF(OR(ISNUMBER(SEARCH("0",'Model output'!D209)), ISNUMBER(SEARCH("1",'Model output'!D209)), ISNUMBER(SEARCH("1a",'Model output'!D209)), ISNUMBER(SEARCH("1b",'Model output'!D209)), ISNUMBER(SEARCH("2",'Model output'!D209)), ISNUMBER(SEARCH("3",'Model output'!D209)), ISNUMBER(SEARCH("4a",'Model output'!D209)), ISNUMBER(SEARCH("4b",'Model output'!D209))), IF(ISNUMBER(SEARCH("pT",'Model output'!D209)),IF(OR(ISNUMBER(SEARCH("a",'Model output'!D209)),ISNUMBER(SEARCH("b",'Model output'!D209))),MID(SUBSTITUTE('Model output'!D209," ",""),SEARCH("pT",'Model output'!D209)+2,2),MID(SUBSTITUTE('Model output'!D209," ",""),SEARCH("pT",'Model output'!D209)+2,1)),IF(ISNUMBER(SEARCH("T",'Model output'!D209)),IF(OR(ISNUMBER(SEARCH("a",'Model output'!D209)),ISNUMBER(SEARCH("b",'Model output'!D209))),MID(SUBSTITUTE('Model output'!D209," ",""),SEARCH("T",'Model output'!D209)+1,2),MID(SUBSTITUTE('Model output'!D209," ",""),SEARCH("T",'Model output'!D209)+1,1)),SUBSTITUTE('Model output'!D209," ",""))),"")</f>
        <v>3</v>
      </c>
      <c r="D210" s="1" t="str">
        <f>IF(ISNUMBER(SEARCH("lymph node",'Model output'!E209)),"1", IF(AND('Model output'!E209&lt;&gt;"",ISNUMBER('Model output'!E209),'Model output'!E209&gt;0),"1",IF(OR(ISNUMBER(SEARCH("0",'Model output'!E209)), ISNUMBER(SEARCH("1",'Model output'!E209)), ISNUMBER(SEARCH("1a",'Model output'!E209)), ISNUMBER(SEARCH("1b",'Model output'!E209)), ISNUMBER(SEARCH("X",'Model output'!E209))), IF(ISNUMBER(SEARCH("pN",'Model output'!E209)),IF(OR(ISNUMBER(SEARCH("a",'Model output'!E209)),ISNUMBER(SEARCH("b",'Model output'!E209))),MID(SUBSTITUTE('Model output'!E209," ",""),SEARCH("pN",'Model output'!E209)+2,2),MID(SUBSTITUTE('Model output'!E209," ",""),SEARCH("pN",'Model output'!E209)+2,1)),IF(ISNUMBER(SEARCH("N",'Model output'!E209)),IF(OR(ISNUMBER(SEARCH("a",'Model output'!E209)),ISNUMBER(SEARCH("b",'Model output'!E209))),MID(SUBSTITUTE('Model output'!E209," ",""),SEARCH("N",'Model output'!E209)+1,2),MID(SUBSTITUTE('Model output'!E209," ",""),SEARCH("N",'Model output'!E209)+1,1)),SUBSTITUTE('Model output'!E209," ",""))),"")))</f>
        <v>0</v>
      </c>
      <c r="E210" s="1" t="str">
        <f>IF(OR(ISNUMBER(SEARCH("Not applicable",'Model output'!F209)), ISNUMBER(SEARCH("N/A",'Model output'!F209))),"0",IF(OR(ISNUMBER(SEARCH("0",'Model output'!F209)), ISNUMBER(SEARCH("1",'Model output'!F209)), ISNUMBER(SEARCH("X",'Model output'!F209))), IF(ISNUMBER(SEARCH("pM",'Model output'!F209)),MID(SUBSTITUTE('Model output'!F209," ",""),SEARCH("pM",'Model output'!F209)+2,1),IF(ISNUMBER(SEARCH("M",'Model output'!F209)),MID(SUBSTITUTE('Model output'!F209," ",""),SEARCH("M",'Model output'!F209)+1,1),SUBSTITUTE('Model output'!F209," ",""))),""))</f>
        <v>0</v>
      </c>
      <c r="F210" t="str">
        <f t="shared" si="38"/>
        <v>negative</v>
      </c>
      <c r="G210" t="str">
        <f>IF(OR('Model output'!G209="",AND(ISNUMBER('Model output'!J209),'Model output'!J209&lt;1)),"",IF(OR(ISNUMBER(SEARCH("lateral",'Model output'!G209)),ISNUMBER(SEARCH("cervical",'Model output'!G209)),ISNUMBER(SEARCH("jugular",'Model output'!G209)),ISNUMBER(SEARCH("left neck",'Model output'!G209)),ISNUMBER(SEARCH("left anterior neck",'Model output'!G209)),ISNUMBER(SEARCH("left posterior neck",'Model output'!G209)),ISNUMBER(SEARCH("right neck",'Model output'!G209)),ISNUMBER(SEARCH("right anterior neck",'Model output'!G209)),ISNUMBER(SEARCH("right posterior neck",'Model output'!G209)),AND(ISNUMBER(SEARCH("level",'Model output'!G209)),OR(,ISNUMBER(SEARCH("II",'Model output'!G209)),ISNUMBER(SEARCH("two",'Model output'!G209)),AND(ISNUMBER(SEARCH("2",'Model output'!G209)),NOT(ISNUMBER(SEARCH("1 of 2",'Model output'!G209)))),ISNUMBER(SEARCH("III",'Model output'!G209)),AND(ISNUMBER(SEARCH("three",'Model output'!G209)),NOT(ISNUMBER(SEARCH("#3 (three)",'Model output'!G209)))),AND(ISNUMBER(SEARCH("3",'Model output'!G209)),NOT(ISNUMBER(SEARCH("#3 (three)",'Model output'!G209)))),ISNUMBER(SEARCH("IV",'Model output'!G209)),ISNUMBER(SEARCH("four",'Model output'!G209)),ISNUMBER(SEARCH("4",'Model output'!G209)),ISNUMBER(SEARCH("V ",'Model output'!G209)),ISNUMBER(SEARCH("five",'Model output'!G209)),ISNUMBER(SEARCH("5",'Model output'!G209))))), "lateral", "central"))</f>
        <v/>
      </c>
      <c r="H210" t="str">
        <f>IF('Model output'!H209="","negative",IF(OR(ISNUMBER(SEARCH("lymph node",'Model output'!H209)),ISNUMBER(SEARCH("gland",'Model output'!H209)),ISNUMBER(SEARCH("lobe",'Model output'!H209)),ISNUMBER(SEARCH("isthmus",'Model output'!H209)),ISNUMBER(SEARCH("mediastinum",'Model output'!H209)),ISNUMBER(SEARCH("Not mentioned",'Model output'!H209)), ISNUMBER(SEARCH("Not applicable",'Model output'!H209)), ISNUMBER(SEARCH("paratracheal",'Model output'!H209)),ISNUMBER(SEARCH("fibroadipose tissue",'Model output'!H209)),ISNUMBER(SEARCH("thyroid node",'Model output'!H209)),ISNUMBER(SEARCH("skeletal muscle",'Model output'!H209)),ISNUMBER(SEARCH("right",'Model output'!H209)),ISNUMBER(SEARCH("left",'Model output'!H209)),ISNUMBER(SEARCH("Not specified",'Model output'!H209)),ISNUMBER(SEARCH("N/A",'Model output'!H209))),"negative","positive"))</f>
        <v>negative</v>
      </c>
      <c r="I210">
        <f>IF(OR('Model output'!I209="",'Model output'!I209="Not answered",'Model output'!I209="Not mentioned"),"",IF(ISNUMBER('Model output'!I209),'Model output'!I209,1))</f>
        <v>1</v>
      </c>
      <c r="J210">
        <f>IF(OR('Model output'!J209="",'Model output'!J209="Not answered",'Model output'!J209="Not mentioned"),"",IF(AND(ISNUMBER('Model output'!J209),'Model output'!J209&lt;=I210),'Model output'!J209,IF(AND(ISNUMBER('Model output'!J209), 'Model output'!J209&gt;=DATE(2024,1,1)), MIN(DAY('Model output'!J209), MONTH('Model output'!J209), YEAR('Model output'!J209)), IF(ISNUMBER(SEARCH("0/",'Model output'!J209)),0,IF(ISNUMBER(SEARCH("/",'Model output'!J209)), VALUE(LEFT('Model output'!J209, SEARCH("/",'Model output'!J209)-1)),1)))))</f>
        <v>0</v>
      </c>
      <c r="K210" t="str" cm="1">
        <f t="array" ref="K210">IF(COUNT(FIND({0,1,2,3,4,5,6,7,8,9},'Model output'!K209))&gt;0,'Model output'!K209,"")</f>
        <v/>
      </c>
      <c r="L210" s="8" t="str">
        <f t="shared" si="37"/>
        <v/>
      </c>
      <c r="M210" t="str" cm="1">
        <f t="array" ref="M210">IF(L210="","",IF(ISNUMBER(SEARCH("cm",L210)),MAX(VALUE(SUBSTITUTE(_xlfn.FILTERXML("&lt;t&gt;&lt;s&gt;"&amp;SUBSTITUTE(L210,",","&lt;/s&gt;&lt;s&gt;")&amp;"&lt;/s&gt;&lt;/t&gt;","//s"),"cm",""))),MAX(VALUE(SUBSTITUTE(_xlfn.FILTERXML("&lt;t&gt;&lt;s&gt;"&amp;SUBSTITUTE(L210,",","&lt;/s&gt;&lt;s&gt;")&amp;"&lt;/s&gt;&lt;/t&gt;","//s"),"mm","")))/10))</f>
        <v/>
      </c>
      <c r="N210" t="str">
        <f>IF('Model output'!L209="","",'Model output'!L209)</f>
        <v>Papillary carcinoma, follicular variant</v>
      </c>
      <c r="O210" t="str">
        <f>IF('Model output'!M209="","",'Model output'!M209)</f>
        <v/>
      </c>
      <c r="P210" t="str">
        <f>IF('Model output'!N209="","",'Model output'!N209)</f>
        <v>5.4cm</v>
      </c>
      <c r="Q210" t="str">
        <f t="shared" si="39"/>
        <v>5.4cm</v>
      </c>
      <c r="R210" cm="1">
        <f t="array" ref="R210">IF(Q210="","",IF(ISNUMBER(SEARCH("cm",Q210)),MAX(VALUE(SUBSTITUTE(_xlfn.FILTERXML("&lt;t&gt;&lt;s&gt;"&amp;SUBSTITUTE(Q210,",","&lt;/s&gt;&lt;s&gt;")&amp;"&lt;/s&gt;&lt;/t&gt;","//s"),"cm",""))),MAX(VALUE(SUBSTITUTE(_xlfn.FILTERXML("&lt;t&gt;&lt;s&gt;"&amp;SUBSTITUTE(Q210,",","&lt;/s&gt;&lt;s&gt;")&amp;"&lt;/s&gt;&lt;/t&gt;","//s"),"mm","")))/10))</f>
        <v>5.4</v>
      </c>
      <c r="S210" t="str">
        <f>IF(OR('Model output'!P209="",ISNUMBER(SEARCH("Not identified", 'Model output'!P209)),ISNUMBER(SEARCH("Absent",'Model output'!P209)),AND(ISNUMBER(SEARCH("No",'Model output'!P209)),NOT(ISNUMBER(SEARCH("diagnostic",'Model output'!P209)))),ISNUMBER(SEARCH("Negative",'Model output'!P209))),"negative","positive")</f>
        <v>positive</v>
      </c>
      <c r="T210">
        <f>IF('Model output'!O209="","",'Model output'!O209)</f>
        <v>2</v>
      </c>
      <c r="U210" t="str">
        <f>IF('Model output'!Q209&lt;&gt;"",'Model output'!Q209,IF('Classification result'!S210="positive",IF(ISNUMBER(SEARCH("single",'Model output'!P209)),1,IF(OR(ISNUMBER(SEARCH("&lt;4",'Model output'!P209)),ISNUMBER(SEARCH("&lt; 4",'Model output'!P209)),ISNUMBER(SEARCH("less than 4",'Model output'!P209))),"&lt;4",IF(OR(ISNUMBER(SEARCH("&gt;4",'Model output'!P209)),ISNUMBER(SEARCH("&gt; 4",'Model output'!P209)),ISNUMBER(SEARCH("4 or more",'Model output'!P209))),"&gt;4",""))), ""))</f>
        <v>less than 4</v>
      </c>
      <c r="V210" t="str">
        <f>IF(S210="negative","",IF(OR(ISNUMBER(SEARCH("Focal",'Model output'!P209)),'Classification result'!U210&lt;4,ISNUMBER(SEARCH("Focal",'Classification result'!U210)),ISNUMBER(SEARCH("&lt;4",'Classification result'!U210)),ISNUMBER(SEARCH("&lt; 4",'Classification result'!U210))),"minimal", IF(OR(ISNUMBER(SEARCH("Extensive",'Model output'!P209)),ISNUMBER(SEARCH("Extensive",'Classification result'!U210)),ISNUMBER(SEARCH("&gt;4",'Classification result'!U210)),ISNUMBER(SEARCH("&gt; 4",'Classification result'!U210)),ISNUMBER(SEARCH("4 or more",'Classification result'!U210))),"extensive","")))</f>
        <v>minimal</v>
      </c>
      <c r="W210" t="str">
        <f>IF(OR('Model output'!R209="",ISNUMBER(SEARCH("Not identified", 'Model output'!R209)),ISNUMBER(SEARCH("Absent",'Model output'!R209)),ISNUMBER(SEARCH("No",'Model output'!R209)),ISNUMBER(SEARCH("Negative",'Model output'!R209)),ISNUMBER(SEARCH("None seen",'Model output'!R209)),ISNUMBER(SEARCH("Free",'Model output'!R209)),ISNUMBER(SEARCH("Cannot be assessed",'Model output'!R209))),"negative","positive")</f>
        <v>positive</v>
      </c>
      <c r="X210" s="15" t="str">
        <f>IF('Model output'!S209="","",'Model output'!S209)</f>
        <v>Not identified</v>
      </c>
      <c r="Y210" t="str">
        <f>IF(OR('Model output'!S209="",ISNUMBER(SEARCH("Absent",'Model output'!S209)),ISNUMBER(SEARCH("Not identified",'Model output'!S209)),AND(ISNUMBER(SEARCH("No",'Model output'!S209)),NOT(ISNUMBER(SEARCH("carcinoma",'Model output'!S209)))),ISNUMBER(SEARCH("confined to the thyroid",'Model output'!S209)),ISNUMBER(SEARCH("negative",'Model output'!S209))),"negative",IF(Z210="positive","gETE", "positive"))</f>
        <v>negative</v>
      </c>
      <c r="Z210" t="str">
        <f>IF(OR('Model output'!S209="",ISNUMBER(SEARCH("Absent",'Model output'!S209)),ISNUMBER(SEARCH("Not identified",'Model output'!S209)),ISNUMBER(SEARCH("No",'Model output'!S209)),ISNUMBER(SEARCH("Minimal",'Model output'!S209)),ISNUMBER(SEARCH("negative",'Model output'!S209))),"negative",IF(OR(ISNUMBER(SEARCH("extensive",X210)),ISNUMBER(SEARCH("skeletal muscle",X210)),ISNUMBER(SEARCH("larynx",X210)),ISNUMBER(SEARCH("trachea",X210)),ISNUMBER(SEARCH("esophagus",X210)),ISNUMBER(SEARCH("recurrent laryngeal nerve",X210))),"positive","negative"))</f>
        <v>negative</v>
      </c>
      <c r="AA210" t="str">
        <f>IF('Model output'!T209="","",IF('Model output'!T209="Not mentioned", "No", "Yes"))</f>
        <v/>
      </c>
      <c r="AB210" t="str">
        <f>IF(AA210&lt;&gt;"Yes","",IF(OR('Model output'!U209="",ISNUMBER(SEARCH("Not identified",'Model output'!U209))),"",'Model output'!U209))</f>
        <v/>
      </c>
      <c r="AC210" s="1" t="str">
        <f>IF(OR('Model output'!V209="", 'Model output'!V209="No", AND(ISERROR(SEARCH("Positive",'Model output'!V209)), ISNUMBER(SEARCH("Negative",'Model output'!V209))), AND(ISNUMBER(SEARCH("Uninvolved",'Model output'!V209)),NOT(ISNUMBER(SEARCH("margins involved",'Model output'!V209)))), ISNUMBER(SEARCH("not involved",'Model output'!V209)), ISNUMBER(SEARCH("None",'Model output'!V209)), ISNUMBER(SEARCH("Free",'Model output'!V209)), ISNUMBER(SEARCH("1 mm",'Model output'!V209)), ISNUMBER(SEARCH("0.1 CM",'Model output'!V209)), ISNUMBER(SEARCH("less than 0.2 mm",'Model output'!V209)), ISNUMBER(SEARCH("less than 0.5 mm",'Model output'!V209)), ISNUMBER(SEARCH("less than 1.0 mm",'Model output'!V209)), ISNUMBER(SEARCH("noted very close",'Model output'!V209)), ISNUMBER(SEARCH("abut",'Model output'!V209)), ISNUMBER(SEARCH("not mentioned",'Model output'!V209)), ISNUMBER(SEARCH("Cannot be assessed",'Model output'!V209)), ISNUMBER(SEARCH("Lymphocyte invasion - present",'Model output'!V209)), ISNUMBER(SEARCH("capsule",'Model output'!V209))), "negative", "positive")</f>
        <v>negative</v>
      </c>
      <c r="AE210" s="28" t="str" cm="1">
        <f t="array" aca="1" ref="AE210" ca="1">IF(OR(AC210="positive",Z210="positive",AND(OR(ISNUMBER(SEARCH("Follicular carcinoma",N210)),ISNUMBER(SEARCH("Follicular thyroid carcinoma",N210))),V210="extensive"),AND(AND(ISNUMBER(J210),J210&gt;0),AND(ISNUMBER(M210),M210&gt;3)),OR(H210="positive",AH210=1)),"high",IF(OR(ISNUMBER(SEARCH("lateral",G210,1)),ISNUMBER(SEARCH("positive",Y210,1)),ISNUMBER(SEARCH("tall",O210,1)),ISNUMBER(SEARCH("hobnail",O210,1)),ISNUMBER(SEARCH("cribriform",O210,1)),ISNUMBER(SEARCH("diffuse",O210,1)),ISNUMBER(SEARCH("columnar",O210,1)),ISNUMBER(SEARCH("solid",O210,1)),ISNUMBER(SEARCH("tall",N210,1)),ISNUMBER(SEARCH("hobnail",N210,1)),ISNUMBER(SEARCH("cribriform",N210,1)),ISNUMBER(SEARCH("diffuse",N210,1)),ISNUMBER(SEARCH("columnar",N210,1)),ISNUMBER(SEARCH("solid",N210,1)),AND(ISNUMBER(SEARCH("papillary",N210,1)),S210="positive"),AND(AND(ISNUMBER(J210),J210&gt;=5),M210=""),AND(AND(ISNUMBER(J210),J210&gt;=5),AND(ISNUMBER(M210),M210&gt;=1)),AND(ISNUMBER(SERACH("papillary",N210)),OR(Y210="positive",Z210="positive"), ISNUMBER(SEARCH("BRAF",AB210)))),"intermediate","low"))</f>
        <v>intermediate</v>
      </c>
      <c r="AF210" s="29" t="str">
        <f t="shared" si="40"/>
        <v>3a</v>
      </c>
      <c r="AG210" s="29" t="str">
        <f t="shared" si="41"/>
        <v>0</v>
      </c>
      <c r="AH210" s="29" t="str">
        <f t="shared" si="42"/>
        <v>0</v>
      </c>
      <c r="AI210" s="35" t="str">
        <f t="shared" si="43"/>
        <v>II</v>
      </c>
      <c r="AJ210" s="32" t="s">
        <v>714</v>
      </c>
      <c r="AK210" s="34" t="s">
        <v>937</v>
      </c>
      <c r="AL210" s="34" t="s">
        <v>933</v>
      </c>
      <c r="AM210" s="34" t="s">
        <v>936</v>
      </c>
      <c r="AN210" s="34" t="s">
        <v>934</v>
      </c>
      <c r="AO210" s="32">
        <f t="shared" ca="1" si="44"/>
        <v>1</v>
      </c>
      <c r="AP210" s="34">
        <f t="shared" si="45"/>
        <v>1</v>
      </c>
      <c r="AQ210" s="34">
        <f t="shared" si="46"/>
        <v>1</v>
      </c>
      <c r="AR210" s="34">
        <f t="shared" si="47"/>
        <v>1</v>
      </c>
      <c r="AS210" s="35">
        <f t="shared" si="48"/>
        <v>1</v>
      </c>
    </row>
    <row r="211" spans="1:45">
      <c r="A211" t="str">
        <f>'Model output'!A210</f>
        <v>TCGA-EM-A3SU</v>
      </c>
      <c r="B211" s="26">
        <v>43</v>
      </c>
      <c r="C211" s="1" t="str">
        <f>IF(OR(ISNUMBER(SEARCH("0",'Model output'!D210)), ISNUMBER(SEARCH("1",'Model output'!D210)), ISNUMBER(SEARCH("1a",'Model output'!D210)), ISNUMBER(SEARCH("1b",'Model output'!D210)), ISNUMBER(SEARCH("2",'Model output'!D210)), ISNUMBER(SEARCH("3",'Model output'!D210)), ISNUMBER(SEARCH("4a",'Model output'!D210)), ISNUMBER(SEARCH("4b",'Model output'!D210))), IF(ISNUMBER(SEARCH("pT",'Model output'!D210)),IF(OR(ISNUMBER(SEARCH("a",'Model output'!D210)),ISNUMBER(SEARCH("b",'Model output'!D210))),MID(SUBSTITUTE('Model output'!D210," ",""),SEARCH("pT",'Model output'!D210)+2,2),MID(SUBSTITUTE('Model output'!D210," ",""),SEARCH("pT",'Model output'!D210)+2,1)),IF(ISNUMBER(SEARCH("T",'Model output'!D210)),IF(OR(ISNUMBER(SEARCH("a",'Model output'!D210)),ISNUMBER(SEARCH("b",'Model output'!D210))),MID(SUBSTITUTE('Model output'!D210," ",""),SEARCH("T",'Model output'!D210)+1,2),MID(SUBSTITUTE('Model output'!D210," ",""),SEARCH("T",'Model output'!D210)+1,1)),SUBSTITUTE('Model output'!D210," ",""))),"")</f>
        <v>2</v>
      </c>
      <c r="D211" s="1" t="str">
        <f>IF(ISNUMBER(SEARCH("lymph node",'Model output'!E210)),"1", IF(AND('Model output'!E210&lt;&gt;"",ISNUMBER('Model output'!E210),'Model output'!E210&gt;0),"1",IF(OR(ISNUMBER(SEARCH("0",'Model output'!E210)), ISNUMBER(SEARCH("1",'Model output'!E210)), ISNUMBER(SEARCH("1a",'Model output'!E210)), ISNUMBER(SEARCH("1b",'Model output'!E210)), ISNUMBER(SEARCH("X",'Model output'!E210))), IF(ISNUMBER(SEARCH("pN",'Model output'!E210)),IF(OR(ISNUMBER(SEARCH("a",'Model output'!E210)),ISNUMBER(SEARCH("b",'Model output'!E210))),MID(SUBSTITUTE('Model output'!E210," ",""),SEARCH("pN",'Model output'!E210)+2,2),MID(SUBSTITUTE('Model output'!E210," ",""),SEARCH("pN",'Model output'!E210)+2,1)),IF(ISNUMBER(SEARCH("N",'Model output'!E210)),IF(OR(ISNUMBER(SEARCH("a",'Model output'!E210)),ISNUMBER(SEARCH("b",'Model output'!E210))),MID(SUBSTITUTE('Model output'!E210," ",""),SEARCH("N",'Model output'!E210)+1,2),MID(SUBSTITUTE('Model output'!E210," ",""),SEARCH("N",'Model output'!E210)+1,1)),SUBSTITUTE('Model output'!E210," ",""))),"")))</f>
        <v>1b</v>
      </c>
      <c r="E211" s="1" t="str">
        <f>IF(OR(ISNUMBER(SEARCH("Not applicable",'Model output'!F210)), ISNUMBER(SEARCH("N/A",'Model output'!F210))),"0",IF(OR(ISNUMBER(SEARCH("0",'Model output'!F210)), ISNUMBER(SEARCH("1",'Model output'!F210)), ISNUMBER(SEARCH("X",'Model output'!F210))), IF(ISNUMBER(SEARCH("pM",'Model output'!F210)),MID(SUBSTITUTE('Model output'!F210," ",""),SEARCH("pM",'Model output'!F210)+2,1),IF(ISNUMBER(SEARCH("M",'Model output'!F210)),MID(SUBSTITUTE('Model output'!F210," ",""),SEARCH("M",'Model output'!F210)+1,1),SUBSTITUTE('Model output'!F210," ",""))),""))</f>
        <v>0</v>
      </c>
      <c r="F211" t="str">
        <f t="shared" si="38"/>
        <v>positive</v>
      </c>
      <c r="G211" t="str">
        <f>IF(OR('Model output'!G210="",AND(ISNUMBER('Model output'!J210),'Model output'!J210&lt;1)),"",IF(OR(ISNUMBER(SEARCH("lateral",'Model output'!G210)),ISNUMBER(SEARCH("cervical",'Model output'!G210)),ISNUMBER(SEARCH("jugular",'Model output'!G210)),ISNUMBER(SEARCH("left neck",'Model output'!G210)),ISNUMBER(SEARCH("left anterior neck",'Model output'!G210)),ISNUMBER(SEARCH("left posterior neck",'Model output'!G210)),ISNUMBER(SEARCH("right neck",'Model output'!G210)),ISNUMBER(SEARCH("right anterior neck",'Model output'!G210)),ISNUMBER(SEARCH("right posterior neck",'Model output'!G210)),AND(ISNUMBER(SEARCH("level",'Model output'!G210)),OR(,ISNUMBER(SEARCH("II",'Model output'!G210)),ISNUMBER(SEARCH("two",'Model output'!G210)),AND(ISNUMBER(SEARCH("2",'Model output'!G210)),NOT(ISNUMBER(SEARCH("1 of 2",'Model output'!G210)))),ISNUMBER(SEARCH("III",'Model output'!G210)),AND(ISNUMBER(SEARCH("three",'Model output'!G210)),NOT(ISNUMBER(SEARCH("#3 (three)",'Model output'!G210)))),AND(ISNUMBER(SEARCH("3",'Model output'!G210)),NOT(ISNUMBER(SEARCH("#3 (three)",'Model output'!G210)))),ISNUMBER(SEARCH("IV",'Model output'!G210)),ISNUMBER(SEARCH("four",'Model output'!G210)),ISNUMBER(SEARCH("4",'Model output'!G210)),ISNUMBER(SEARCH("V ",'Model output'!G210)),ISNUMBER(SEARCH("five",'Model output'!G210)),ISNUMBER(SEARCH("5",'Model output'!G210))))), "lateral", "central"))</f>
        <v/>
      </c>
      <c r="H211" t="str">
        <f>IF('Model output'!H210="","negative",IF(OR(ISNUMBER(SEARCH("lymph node",'Model output'!H210)),ISNUMBER(SEARCH("gland",'Model output'!H210)),ISNUMBER(SEARCH("lobe",'Model output'!H210)),ISNUMBER(SEARCH("isthmus",'Model output'!H210)),ISNUMBER(SEARCH("mediastinum",'Model output'!H210)),ISNUMBER(SEARCH("Not mentioned",'Model output'!H210)), ISNUMBER(SEARCH("Not applicable",'Model output'!H210)), ISNUMBER(SEARCH("paratracheal",'Model output'!H210)),ISNUMBER(SEARCH("fibroadipose tissue",'Model output'!H210)),ISNUMBER(SEARCH("thyroid node",'Model output'!H210)),ISNUMBER(SEARCH("skeletal muscle",'Model output'!H210)),ISNUMBER(SEARCH("right",'Model output'!H210)),ISNUMBER(SEARCH("left",'Model output'!H210)),ISNUMBER(SEARCH("Not specified",'Model output'!H210)),ISNUMBER(SEARCH("N/A",'Model output'!H210))),"negative","positive"))</f>
        <v>negative</v>
      </c>
      <c r="I211">
        <f>IF(OR('Model output'!I210="",'Model output'!I210="Not answered",'Model output'!I210="Not mentioned"),"",IF(ISNUMBER('Model output'!I210),'Model output'!I210,1))</f>
        <v>33</v>
      </c>
      <c r="J211">
        <f>IF(OR('Model output'!J210="",'Model output'!J210="Not answered",'Model output'!J210="Not mentioned"),"",IF(AND(ISNUMBER('Model output'!J210),'Model output'!J210&lt;=I211),'Model output'!J210,IF(AND(ISNUMBER('Model output'!J210), 'Model output'!J210&gt;=DATE(2024,1,1)), MIN(DAY('Model output'!J210), MONTH('Model output'!J210), YEAR('Model output'!J210)), IF(ISNUMBER(SEARCH("0/",'Model output'!J210)),0,IF(ISNUMBER(SEARCH("/",'Model output'!J210)), VALUE(LEFT('Model output'!J210, SEARCH("/",'Model output'!J210)-1)),1)))))</f>
        <v>3</v>
      </c>
      <c r="K211" t="str" cm="1">
        <f t="array" ref="K211">IF(COUNT(FIND({0,1,2,3,4,5,6,7,8,9},'Model output'!K210))&gt;0,'Model output'!K210,"")</f>
        <v/>
      </c>
      <c r="L211" s="8" t="str">
        <f t="shared" si="37"/>
        <v/>
      </c>
      <c r="M211" t="str" cm="1">
        <f t="array" ref="M211">IF(L211="","",IF(ISNUMBER(SEARCH("cm",L211)),MAX(VALUE(SUBSTITUTE(_xlfn.FILTERXML("&lt;t&gt;&lt;s&gt;"&amp;SUBSTITUTE(L211,",","&lt;/s&gt;&lt;s&gt;")&amp;"&lt;/s&gt;&lt;/t&gt;","//s"),"cm",""))),MAX(VALUE(SUBSTITUTE(_xlfn.FILTERXML("&lt;t&gt;&lt;s&gt;"&amp;SUBSTITUTE(L211,",","&lt;/s&gt;&lt;s&gt;")&amp;"&lt;/s&gt;&lt;/t&gt;","//s"),"mm","")))/10))</f>
        <v/>
      </c>
      <c r="N211" t="str">
        <f>IF('Model output'!L210="","",'Model output'!L210)</f>
        <v>Papillary carcinoma</v>
      </c>
      <c r="O211" t="str">
        <f>IF('Model output'!M210="","",'Model output'!M210)</f>
        <v>Classical (usual), with focal Warthin-like areas and tall cell change, follicular variant with focal tall-cell change</v>
      </c>
      <c r="P211" t="str">
        <f>IF('Model output'!N210="","",'Model output'!N210)</f>
        <v>2.1 cm</v>
      </c>
      <c r="Q211" t="str">
        <f t="shared" si="39"/>
        <v>2.1cm</v>
      </c>
      <c r="R211" cm="1">
        <f t="array" ref="R211">IF(Q211="","",IF(ISNUMBER(SEARCH("cm",Q211)),MAX(VALUE(SUBSTITUTE(_xlfn.FILTERXML("&lt;t&gt;&lt;s&gt;"&amp;SUBSTITUTE(Q211,",","&lt;/s&gt;&lt;s&gt;")&amp;"&lt;/s&gt;&lt;/t&gt;","//s"),"cm",""))),MAX(VALUE(SUBSTITUTE(_xlfn.FILTERXML("&lt;t&gt;&lt;s&gt;"&amp;SUBSTITUTE(Q211,",","&lt;/s&gt;&lt;s&gt;")&amp;"&lt;/s&gt;&lt;/t&gt;","//s"),"mm","")))/10))</f>
        <v>2.1</v>
      </c>
      <c r="S211" t="str">
        <f>IF(OR('Model output'!P210="",ISNUMBER(SEARCH("Not identified", 'Model output'!P210)),ISNUMBER(SEARCH("Absent",'Model output'!P210)),AND(ISNUMBER(SEARCH("No",'Model output'!P210)),NOT(ISNUMBER(SEARCH("diagnostic",'Model output'!P210)))),ISNUMBER(SEARCH("Negative",'Model output'!P210))),"negative","positive")</f>
        <v>positive</v>
      </c>
      <c r="T211">
        <f>IF('Model output'!O210="","",'Model output'!O210)</f>
        <v>2</v>
      </c>
      <c r="U211" t="str">
        <f>IF('Model output'!Q210&lt;&gt;"",'Model output'!Q210,IF('Classification result'!S211="positive",IF(ISNUMBER(SEARCH("single",'Model output'!P210)),1,IF(OR(ISNUMBER(SEARCH("&lt;4",'Model output'!P210)),ISNUMBER(SEARCH("&lt; 4",'Model output'!P210)),ISNUMBER(SEARCH("less than 4",'Model output'!P210))),"&lt;4",IF(OR(ISNUMBER(SEARCH("&gt;4",'Model output'!P210)),ISNUMBER(SEARCH("&gt; 4",'Model output'!P210)),ISNUMBER(SEARCH("4 or more",'Model output'!P210))),"&gt;4",""))), ""))</f>
        <v/>
      </c>
      <c r="V211" t="str">
        <f>IF(S211="negative","",IF(OR(ISNUMBER(SEARCH("Focal",'Model output'!P210)),'Classification result'!U211&lt;4,ISNUMBER(SEARCH("Focal",'Classification result'!U211)),ISNUMBER(SEARCH("&lt;4",'Classification result'!U211)),ISNUMBER(SEARCH("&lt; 4",'Classification result'!U211))),"minimal", IF(OR(ISNUMBER(SEARCH("Extensive",'Model output'!P210)),ISNUMBER(SEARCH("Extensive",'Classification result'!U211)),ISNUMBER(SEARCH("&gt;4",'Classification result'!U211)),ISNUMBER(SEARCH("&gt; 4",'Classification result'!U211)),ISNUMBER(SEARCH("4 or more",'Classification result'!U211))),"extensive","")))</f>
        <v/>
      </c>
      <c r="W211" t="str">
        <f>IF(OR('Model output'!R210="",ISNUMBER(SEARCH("Not identified", 'Model output'!R210)),ISNUMBER(SEARCH("Absent",'Model output'!R210)),ISNUMBER(SEARCH("No",'Model output'!R210)),ISNUMBER(SEARCH("Negative",'Model output'!R210)),ISNUMBER(SEARCH("None seen",'Model output'!R210)),ISNUMBER(SEARCH("Free",'Model output'!R210)),ISNUMBER(SEARCH("Cannot be assessed",'Model output'!R210))),"negative","positive")</f>
        <v>positive</v>
      </c>
      <c r="X211" s="15" t="str">
        <f>IF('Model output'!S210="","",'Model output'!S210)</f>
        <v>Not identified</v>
      </c>
      <c r="Y211" t="str">
        <f>IF(OR('Model output'!S210="",ISNUMBER(SEARCH("Absent",'Model output'!S210)),ISNUMBER(SEARCH("Not identified",'Model output'!S210)),AND(ISNUMBER(SEARCH("No",'Model output'!S210)),NOT(ISNUMBER(SEARCH("carcinoma",'Model output'!S210)))),ISNUMBER(SEARCH("confined to the thyroid",'Model output'!S210)),ISNUMBER(SEARCH("negative",'Model output'!S210))),"negative",IF(Z211="positive","gETE", "positive"))</f>
        <v>negative</v>
      </c>
      <c r="Z211" t="str">
        <f>IF(OR('Model output'!S210="",ISNUMBER(SEARCH("Absent",'Model output'!S210)),ISNUMBER(SEARCH("Not identified",'Model output'!S210)),ISNUMBER(SEARCH("No",'Model output'!S210)),ISNUMBER(SEARCH("Minimal",'Model output'!S210)),ISNUMBER(SEARCH("negative",'Model output'!S210))),"negative",IF(OR(ISNUMBER(SEARCH("extensive",X211)),ISNUMBER(SEARCH("skeletal muscle",X211)),ISNUMBER(SEARCH("larynx",X211)),ISNUMBER(SEARCH("trachea",X211)),ISNUMBER(SEARCH("esophagus",X211)),ISNUMBER(SEARCH("recurrent laryngeal nerve",X211))),"positive","negative"))</f>
        <v>negative</v>
      </c>
      <c r="AA211" t="str">
        <f>IF('Model output'!T210="","",IF('Model output'!T210="Not mentioned", "No", "Yes"))</f>
        <v/>
      </c>
      <c r="AB211" t="str">
        <f>IF(AA211&lt;&gt;"Yes","",IF(OR('Model output'!U210="",ISNUMBER(SEARCH("Not identified",'Model output'!U210))),"",'Model output'!U210))</f>
        <v/>
      </c>
      <c r="AC211" s="1" t="str">
        <f>IF(OR('Model output'!V210="", 'Model output'!V210="No", AND(ISERROR(SEARCH("Positive",'Model output'!V210)), ISNUMBER(SEARCH("Negative",'Model output'!V210))), AND(ISNUMBER(SEARCH("Uninvolved",'Model output'!V210)),NOT(ISNUMBER(SEARCH("margins involved",'Model output'!V210)))), ISNUMBER(SEARCH("not involved",'Model output'!V210)), ISNUMBER(SEARCH("None",'Model output'!V210)), ISNUMBER(SEARCH("Free",'Model output'!V210)), ISNUMBER(SEARCH("1 mm",'Model output'!V210)), ISNUMBER(SEARCH("0.1 CM",'Model output'!V210)), ISNUMBER(SEARCH("less than 0.2 mm",'Model output'!V210)), ISNUMBER(SEARCH("less than 0.5 mm",'Model output'!V210)), ISNUMBER(SEARCH("less than 1.0 mm",'Model output'!V210)), ISNUMBER(SEARCH("noted very close",'Model output'!V210)), ISNUMBER(SEARCH("abut",'Model output'!V210)), ISNUMBER(SEARCH("not mentioned",'Model output'!V210)), ISNUMBER(SEARCH("Cannot be assessed",'Model output'!V210)), ISNUMBER(SEARCH("Lymphocyte invasion - present",'Model output'!V210)), ISNUMBER(SEARCH("capsule",'Model output'!V210))), "negative", "positive")</f>
        <v>negative</v>
      </c>
      <c r="AE211" s="28" t="str" cm="1">
        <f t="array" aca="1" ref="AE211" ca="1">IF(OR(AC211="positive",Z211="positive",AND(OR(ISNUMBER(SEARCH("Follicular carcinoma",N211)),ISNUMBER(SEARCH("Follicular thyroid carcinoma",N211))),V211="extensive"),AND(AND(ISNUMBER(J211),J211&gt;0),AND(ISNUMBER(M211),M211&gt;3)),OR(H211="positive",AH211=1)),"high",IF(OR(ISNUMBER(SEARCH("lateral",G211,1)),ISNUMBER(SEARCH("positive",Y211,1)),ISNUMBER(SEARCH("tall",O211,1)),ISNUMBER(SEARCH("hobnail",O211,1)),ISNUMBER(SEARCH("cribriform",O211,1)),ISNUMBER(SEARCH("diffuse",O211,1)),ISNUMBER(SEARCH("columnar",O211,1)),ISNUMBER(SEARCH("solid",O211,1)),ISNUMBER(SEARCH("tall",N211,1)),ISNUMBER(SEARCH("hobnail",N211,1)),ISNUMBER(SEARCH("cribriform",N211,1)),ISNUMBER(SEARCH("diffuse",N211,1)),ISNUMBER(SEARCH("columnar",N211,1)),ISNUMBER(SEARCH("solid",N211,1)),AND(ISNUMBER(SEARCH("papillary",N211,1)),S211="positive"),AND(AND(ISNUMBER(J211),J211&gt;=5),M211=""),AND(AND(ISNUMBER(J211),J211&gt;=5),AND(ISNUMBER(M211),M211&gt;=1)),AND(ISNUMBER(SERACH("papillary",N211)),OR(Y211="positive",Z211="positive"), ISNUMBER(SEARCH("BRAF",AB211)))),"intermediate","low"))</f>
        <v>intermediate</v>
      </c>
      <c r="AF211" s="29" t="str">
        <f t="shared" si="40"/>
        <v>2</v>
      </c>
      <c r="AG211" s="29" t="str">
        <f t="shared" si="41"/>
        <v>1a</v>
      </c>
      <c r="AH211" s="29" t="str">
        <f t="shared" si="42"/>
        <v>0</v>
      </c>
      <c r="AI211" s="35" t="str">
        <f t="shared" si="43"/>
        <v>I</v>
      </c>
      <c r="AJ211" s="32" t="s">
        <v>714</v>
      </c>
      <c r="AK211" s="34" t="s">
        <v>935</v>
      </c>
      <c r="AL211" s="34" t="s">
        <v>932</v>
      </c>
      <c r="AM211" s="34" t="s">
        <v>936</v>
      </c>
      <c r="AN211" s="34" t="s">
        <v>66</v>
      </c>
      <c r="AO211" s="32">
        <f t="shared" ca="1" si="44"/>
        <v>1</v>
      </c>
      <c r="AP211" s="34">
        <f t="shared" si="45"/>
        <v>1</v>
      </c>
      <c r="AQ211" s="34">
        <f t="shared" si="46"/>
        <v>0</v>
      </c>
      <c r="AR211" s="34">
        <f t="shared" si="47"/>
        <v>1</v>
      </c>
      <c r="AS211" s="35">
        <f t="shared" si="48"/>
        <v>1</v>
      </c>
    </row>
    <row r="212" spans="1:45">
      <c r="A212" t="str">
        <f>'Model output'!A211</f>
        <v>TCGA-EM-A3SX</v>
      </c>
      <c r="B212" s="26">
        <v>28</v>
      </c>
      <c r="C212" s="1" t="str">
        <f>IF(OR(ISNUMBER(SEARCH("0",'Model output'!D211)), ISNUMBER(SEARCH("1",'Model output'!D211)), ISNUMBER(SEARCH("1a",'Model output'!D211)), ISNUMBER(SEARCH("1b",'Model output'!D211)), ISNUMBER(SEARCH("2",'Model output'!D211)), ISNUMBER(SEARCH("3",'Model output'!D211)), ISNUMBER(SEARCH("4a",'Model output'!D211)), ISNUMBER(SEARCH("4b",'Model output'!D211))), IF(ISNUMBER(SEARCH("pT",'Model output'!D211)),IF(OR(ISNUMBER(SEARCH("a",'Model output'!D211)),ISNUMBER(SEARCH("b",'Model output'!D211))),MID(SUBSTITUTE('Model output'!D211," ",""),SEARCH("pT",'Model output'!D211)+2,2),MID(SUBSTITUTE('Model output'!D211," ",""),SEARCH("pT",'Model output'!D211)+2,1)),IF(ISNUMBER(SEARCH("T",'Model output'!D211)),IF(OR(ISNUMBER(SEARCH("a",'Model output'!D211)),ISNUMBER(SEARCH("b",'Model output'!D211))),MID(SUBSTITUTE('Model output'!D211," ",""),SEARCH("T",'Model output'!D211)+1,2),MID(SUBSTITUTE('Model output'!D211," ",""),SEARCH("T",'Model output'!D211)+1,1)),SUBSTITUTE('Model output'!D211," ",""))),"")</f>
        <v>3</v>
      </c>
      <c r="D212" s="1" t="str">
        <f>IF(ISNUMBER(SEARCH("lymph node",'Model output'!E211)),"1", IF(AND('Model output'!E211&lt;&gt;"",ISNUMBER('Model output'!E211),'Model output'!E211&gt;0),"1",IF(OR(ISNUMBER(SEARCH("0",'Model output'!E211)), ISNUMBER(SEARCH("1",'Model output'!E211)), ISNUMBER(SEARCH("1a",'Model output'!E211)), ISNUMBER(SEARCH("1b",'Model output'!E211)), ISNUMBER(SEARCH("X",'Model output'!E211))), IF(ISNUMBER(SEARCH("pN",'Model output'!E211)),IF(OR(ISNUMBER(SEARCH("a",'Model output'!E211)),ISNUMBER(SEARCH("b",'Model output'!E211))),MID(SUBSTITUTE('Model output'!E211," ",""),SEARCH("pN",'Model output'!E211)+2,2),MID(SUBSTITUTE('Model output'!E211," ",""),SEARCH("pN",'Model output'!E211)+2,1)),IF(ISNUMBER(SEARCH("N",'Model output'!E211)),IF(OR(ISNUMBER(SEARCH("a",'Model output'!E211)),ISNUMBER(SEARCH("b",'Model output'!E211))),MID(SUBSTITUTE('Model output'!E211," ",""),SEARCH("N",'Model output'!E211)+1,2),MID(SUBSTITUTE('Model output'!E211," ",""),SEARCH("N",'Model output'!E211)+1,1)),SUBSTITUTE('Model output'!E211," ",""))),"")))</f>
        <v>1a</v>
      </c>
      <c r="E212" s="1" t="str">
        <f>IF(OR(ISNUMBER(SEARCH("Not applicable",'Model output'!F211)), ISNUMBER(SEARCH("N/A",'Model output'!F211))),"0",IF(OR(ISNUMBER(SEARCH("0",'Model output'!F211)), ISNUMBER(SEARCH("1",'Model output'!F211)), ISNUMBER(SEARCH("X",'Model output'!F211))), IF(ISNUMBER(SEARCH("pM",'Model output'!F211)),MID(SUBSTITUTE('Model output'!F211," ",""),SEARCH("pM",'Model output'!F211)+2,1),IF(ISNUMBER(SEARCH("M",'Model output'!F211)),MID(SUBSTITUTE('Model output'!F211," ",""),SEARCH("M",'Model output'!F211)+1,1),SUBSTITUTE('Model output'!F211," ",""))),""))</f>
        <v>0</v>
      </c>
      <c r="F212" t="str">
        <f t="shared" si="38"/>
        <v>positive</v>
      </c>
      <c r="G212" t="str">
        <f>IF(OR('Model output'!G211="",AND(ISNUMBER('Model output'!J211),'Model output'!J211&lt;1)),"",IF(OR(ISNUMBER(SEARCH("lateral",'Model output'!G211)),ISNUMBER(SEARCH("cervical",'Model output'!G211)),ISNUMBER(SEARCH("jugular",'Model output'!G211)),ISNUMBER(SEARCH("left neck",'Model output'!G211)),ISNUMBER(SEARCH("left anterior neck",'Model output'!G211)),ISNUMBER(SEARCH("left posterior neck",'Model output'!G211)),ISNUMBER(SEARCH("right neck",'Model output'!G211)),ISNUMBER(SEARCH("right anterior neck",'Model output'!G211)),ISNUMBER(SEARCH("right posterior neck",'Model output'!G211)),AND(ISNUMBER(SEARCH("level",'Model output'!G211)),OR(,ISNUMBER(SEARCH("II",'Model output'!G211)),ISNUMBER(SEARCH("two",'Model output'!G211)),AND(ISNUMBER(SEARCH("2",'Model output'!G211)),NOT(ISNUMBER(SEARCH("1 of 2",'Model output'!G211)))),ISNUMBER(SEARCH("III",'Model output'!G211)),AND(ISNUMBER(SEARCH("three",'Model output'!G211)),NOT(ISNUMBER(SEARCH("#3 (three)",'Model output'!G211)))),AND(ISNUMBER(SEARCH("3",'Model output'!G211)),NOT(ISNUMBER(SEARCH("#3 (three)",'Model output'!G211)))),ISNUMBER(SEARCH("IV",'Model output'!G211)),ISNUMBER(SEARCH("four",'Model output'!G211)),ISNUMBER(SEARCH("4",'Model output'!G211)),ISNUMBER(SEARCH("V ",'Model output'!G211)),ISNUMBER(SEARCH("five",'Model output'!G211)),ISNUMBER(SEARCH("5",'Model output'!G211))))), "lateral", "central"))</f>
        <v/>
      </c>
      <c r="H212" t="str">
        <f>IF('Model output'!H211="","negative",IF(OR(ISNUMBER(SEARCH("lymph node",'Model output'!H211)),ISNUMBER(SEARCH("gland",'Model output'!H211)),ISNUMBER(SEARCH("lobe",'Model output'!H211)),ISNUMBER(SEARCH("isthmus",'Model output'!H211)),ISNUMBER(SEARCH("mediastinum",'Model output'!H211)),ISNUMBER(SEARCH("Not mentioned",'Model output'!H211)), ISNUMBER(SEARCH("Not applicable",'Model output'!H211)), ISNUMBER(SEARCH("paratracheal",'Model output'!H211)),ISNUMBER(SEARCH("fibroadipose tissue",'Model output'!H211)),ISNUMBER(SEARCH("thyroid node",'Model output'!H211)),ISNUMBER(SEARCH("skeletal muscle",'Model output'!H211)),ISNUMBER(SEARCH("right",'Model output'!H211)),ISNUMBER(SEARCH("left",'Model output'!H211)),ISNUMBER(SEARCH("Not specified",'Model output'!H211)),ISNUMBER(SEARCH("N/A",'Model output'!H211))),"negative","positive"))</f>
        <v>negative</v>
      </c>
      <c r="I212">
        <f>IF(OR('Model output'!I211="",'Model output'!I211="Not answered",'Model output'!I211="Not mentioned"),"",IF(ISNUMBER('Model output'!I211),'Model output'!I211,1))</f>
        <v>4</v>
      </c>
      <c r="J212">
        <f>IF(OR('Model output'!J211="",'Model output'!J211="Not answered",'Model output'!J211="Not mentioned"),"",IF(AND(ISNUMBER('Model output'!J211),'Model output'!J211&lt;=I212),'Model output'!J211,IF(AND(ISNUMBER('Model output'!J211), 'Model output'!J211&gt;=DATE(2024,1,1)), MIN(DAY('Model output'!J211), MONTH('Model output'!J211), YEAR('Model output'!J211)), IF(ISNUMBER(SEARCH("0/",'Model output'!J211)),0,IF(ISNUMBER(SEARCH("/",'Model output'!J211)), VALUE(LEFT('Model output'!J211, SEARCH("/",'Model output'!J211)-1)),1)))))</f>
        <v>3</v>
      </c>
      <c r="K212" t="str" cm="1">
        <f t="array" ref="K212">IF(COUNT(FIND({0,1,2,3,4,5,6,7,8,9},'Model output'!K211))&gt;0,'Model output'!K211,"")</f>
        <v/>
      </c>
      <c r="L212" s="8" t="str">
        <f t="shared" si="37"/>
        <v/>
      </c>
      <c r="M212" t="str" cm="1">
        <f t="array" ref="M212">IF(L212="","",IF(ISNUMBER(SEARCH("cm",L212)),MAX(VALUE(SUBSTITUTE(_xlfn.FILTERXML("&lt;t&gt;&lt;s&gt;"&amp;SUBSTITUTE(L212,",","&lt;/s&gt;&lt;s&gt;")&amp;"&lt;/s&gt;&lt;/t&gt;","//s"),"cm",""))),MAX(VALUE(SUBSTITUTE(_xlfn.FILTERXML("&lt;t&gt;&lt;s&gt;"&amp;SUBSTITUTE(L212,",","&lt;/s&gt;&lt;s&gt;")&amp;"&lt;/s&gt;&lt;/t&gt;","//s"),"mm","")))/10))</f>
        <v/>
      </c>
      <c r="N212" t="str">
        <f>IF('Model output'!L211="","",'Model output'!L211)</f>
        <v>Papillary carcinoma</v>
      </c>
      <c r="O212" t="str">
        <f>IF('Model output'!M211="","",'Model output'!M211)</f>
        <v>Classical (usual)</v>
      </c>
      <c r="P212" t="str">
        <f>IF('Model output'!N211="","",'Model output'!N211)</f>
        <v>4.4cm</v>
      </c>
      <c r="Q212" t="str">
        <f t="shared" si="39"/>
        <v>4.4cm</v>
      </c>
      <c r="R212" cm="1">
        <f t="array" ref="R212">IF(Q212="","",IF(ISNUMBER(SEARCH("cm",Q212)),MAX(VALUE(SUBSTITUTE(_xlfn.FILTERXML("&lt;t&gt;&lt;s&gt;"&amp;SUBSTITUTE(Q212,",","&lt;/s&gt;&lt;s&gt;")&amp;"&lt;/s&gt;&lt;/t&gt;","//s"),"cm",""))),MAX(VALUE(SUBSTITUTE(_xlfn.FILTERXML("&lt;t&gt;&lt;s&gt;"&amp;SUBSTITUTE(Q212,",","&lt;/s&gt;&lt;s&gt;")&amp;"&lt;/s&gt;&lt;/t&gt;","//s"),"mm","")))/10))</f>
        <v>4.4000000000000004</v>
      </c>
      <c r="S212" t="str">
        <f>IF(OR('Model output'!P211="",ISNUMBER(SEARCH("Not identified", 'Model output'!P211)),ISNUMBER(SEARCH("Absent",'Model output'!P211)),AND(ISNUMBER(SEARCH("No",'Model output'!P211)),NOT(ISNUMBER(SEARCH("diagnostic",'Model output'!P211)))),ISNUMBER(SEARCH("Negative",'Model output'!P211))),"negative","positive")</f>
        <v>negative</v>
      </c>
      <c r="T212">
        <f>IF('Model output'!O211="","",'Model output'!O211)</f>
        <v>2</v>
      </c>
      <c r="U212" t="str">
        <f>IF('Model output'!Q211&lt;&gt;"",'Model output'!Q211,IF('Classification result'!S212="positive",IF(ISNUMBER(SEARCH("single",'Model output'!P211)),1,IF(OR(ISNUMBER(SEARCH("&lt;4",'Model output'!P211)),ISNUMBER(SEARCH("&lt; 4",'Model output'!P211)),ISNUMBER(SEARCH("less than 4",'Model output'!P211))),"&lt;4",IF(OR(ISNUMBER(SEARCH("&gt;4",'Model output'!P211)),ISNUMBER(SEARCH("&gt; 4",'Model output'!P211)),ISNUMBER(SEARCH("4 or more",'Model output'!P211))),"&gt;4",""))), ""))</f>
        <v/>
      </c>
      <c r="V212" t="str">
        <f>IF(S212="negative","",IF(OR(ISNUMBER(SEARCH("Focal",'Model output'!P211)),'Classification result'!U212&lt;4,ISNUMBER(SEARCH("Focal",'Classification result'!U212)),ISNUMBER(SEARCH("&lt;4",'Classification result'!U212)),ISNUMBER(SEARCH("&lt; 4",'Classification result'!U212))),"minimal", IF(OR(ISNUMBER(SEARCH("Extensive",'Model output'!P211)),ISNUMBER(SEARCH("Extensive",'Classification result'!U212)),ISNUMBER(SEARCH("&gt;4",'Classification result'!U212)),ISNUMBER(SEARCH("&gt; 4",'Classification result'!U212)),ISNUMBER(SEARCH("4 or more",'Classification result'!U212))),"extensive","")))</f>
        <v/>
      </c>
      <c r="W212" t="str">
        <f>IF(OR('Model output'!R211="",ISNUMBER(SEARCH("Not identified", 'Model output'!R211)),ISNUMBER(SEARCH("Absent",'Model output'!R211)),ISNUMBER(SEARCH("No",'Model output'!R211)),ISNUMBER(SEARCH("Negative",'Model output'!R211)),ISNUMBER(SEARCH("None seen",'Model output'!R211)),ISNUMBER(SEARCH("Free",'Model output'!R211)),ISNUMBER(SEARCH("Cannot be assessed",'Model output'!R211))),"negative","positive")</f>
        <v>positive</v>
      </c>
      <c r="X212" s="15" t="str">
        <f>IF('Model output'!S211="","",'Model output'!S211)</f>
        <v>Not identified</v>
      </c>
      <c r="Y212" t="str">
        <f>IF(OR('Model output'!S211="",ISNUMBER(SEARCH("Absent",'Model output'!S211)),ISNUMBER(SEARCH("Not identified",'Model output'!S211)),AND(ISNUMBER(SEARCH("No",'Model output'!S211)),NOT(ISNUMBER(SEARCH("carcinoma",'Model output'!S211)))),ISNUMBER(SEARCH("confined to the thyroid",'Model output'!S211)),ISNUMBER(SEARCH("negative",'Model output'!S211))),"negative",IF(Z212="positive","gETE", "positive"))</f>
        <v>negative</v>
      </c>
      <c r="Z212" t="str">
        <f>IF(OR('Model output'!S211="",ISNUMBER(SEARCH("Absent",'Model output'!S211)),ISNUMBER(SEARCH("Not identified",'Model output'!S211)),ISNUMBER(SEARCH("No",'Model output'!S211)),ISNUMBER(SEARCH("Minimal",'Model output'!S211)),ISNUMBER(SEARCH("negative",'Model output'!S211))),"negative",IF(OR(ISNUMBER(SEARCH("extensive",X212)),ISNUMBER(SEARCH("skeletal muscle",X212)),ISNUMBER(SEARCH("larynx",X212)),ISNUMBER(SEARCH("trachea",X212)),ISNUMBER(SEARCH("esophagus",X212)),ISNUMBER(SEARCH("recurrent laryngeal nerve",X212))),"positive","negative"))</f>
        <v>negative</v>
      </c>
      <c r="AA212" t="str">
        <f>IF('Model output'!T211="","",IF('Model output'!T211="Not mentioned", "No", "Yes"))</f>
        <v/>
      </c>
      <c r="AB212" t="str">
        <f>IF(AA212&lt;&gt;"Yes","",IF(OR('Model output'!U211="",ISNUMBER(SEARCH("Not identified",'Model output'!U211))),"",'Model output'!U211))</f>
        <v/>
      </c>
      <c r="AC212" s="1" t="str">
        <f>IF(OR('Model output'!V211="", 'Model output'!V211="No", AND(ISERROR(SEARCH("Positive",'Model output'!V211)), ISNUMBER(SEARCH("Negative",'Model output'!V211))), AND(ISNUMBER(SEARCH("Uninvolved",'Model output'!V211)),NOT(ISNUMBER(SEARCH("margins involved",'Model output'!V211)))), ISNUMBER(SEARCH("not involved",'Model output'!V211)), ISNUMBER(SEARCH("None",'Model output'!V211)), ISNUMBER(SEARCH("Free",'Model output'!V211)), ISNUMBER(SEARCH("1 mm",'Model output'!V211)), ISNUMBER(SEARCH("0.1 CM",'Model output'!V211)), ISNUMBER(SEARCH("less than 0.2 mm",'Model output'!V211)), ISNUMBER(SEARCH("less than 0.5 mm",'Model output'!V211)), ISNUMBER(SEARCH("less than 1.0 mm",'Model output'!V211)), ISNUMBER(SEARCH("noted very close",'Model output'!V211)), ISNUMBER(SEARCH("abut",'Model output'!V211)), ISNUMBER(SEARCH("not mentioned",'Model output'!V211)), ISNUMBER(SEARCH("Cannot be assessed",'Model output'!V211)), ISNUMBER(SEARCH("Lymphocyte invasion - present",'Model output'!V211)), ISNUMBER(SEARCH("capsule",'Model output'!V211))), "negative", "positive")</f>
        <v>positive</v>
      </c>
      <c r="AE212" s="28" t="str" cm="1">
        <f t="array" ref="AE212">IF(OR(AC212="positive",Z212="positive",AND(OR(ISNUMBER(SEARCH("Follicular carcinoma",N212)),ISNUMBER(SEARCH("Follicular thyroid carcinoma",N212))),V212="extensive"),AND(AND(ISNUMBER(J212),J212&gt;0),AND(ISNUMBER(M212),M212&gt;3)),OR(H212="positive",AH212=1)),"high",IF(OR(ISNUMBER(SEARCH("lateral",G212,1)),ISNUMBER(SEARCH("positive",Y212,1)),ISNUMBER(SEARCH("tall",O212,1)),ISNUMBER(SEARCH("hobnail",O212,1)),ISNUMBER(SEARCH("cribriform",O212,1)),ISNUMBER(SEARCH("diffuse",O212,1)),ISNUMBER(SEARCH("columnar",O212,1)),ISNUMBER(SEARCH("solid",O212,1)),ISNUMBER(SEARCH("tall",N212,1)),ISNUMBER(SEARCH("hobnail",N212,1)),ISNUMBER(SEARCH("cribriform",N212,1)),ISNUMBER(SEARCH("diffuse",N212,1)),ISNUMBER(SEARCH("columnar",N212,1)),ISNUMBER(SEARCH("solid",N212,1)),AND(ISNUMBER(SEARCH("papillary",N212,1)),S212="positive"),AND(AND(ISNUMBER(J212),J212&gt;=5),M212=""),AND(AND(ISNUMBER(J212),J212&gt;=5),AND(ISNUMBER(M212),M212&gt;=1)),AND(ISNUMBER(SERACH("papillary",N212)),OR(Y212="positive",Z212="positive"), ISNUMBER(SEARCH("BRAF",AB212)))),"intermediate","low"))</f>
        <v>high</v>
      </c>
      <c r="AF212" s="29" t="str">
        <f t="shared" si="40"/>
        <v>3a</v>
      </c>
      <c r="AG212" s="29" t="str">
        <f t="shared" si="41"/>
        <v>1a</v>
      </c>
      <c r="AH212" s="29" t="str">
        <f t="shared" si="42"/>
        <v>0</v>
      </c>
      <c r="AI212" s="35" t="str">
        <f t="shared" si="43"/>
        <v>I</v>
      </c>
      <c r="AJ212" s="32" t="s">
        <v>711</v>
      </c>
      <c r="AK212" s="34" t="s">
        <v>937</v>
      </c>
      <c r="AL212" s="34" t="s">
        <v>617</v>
      </c>
      <c r="AM212" s="34" t="s">
        <v>936</v>
      </c>
      <c r="AN212" s="34" t="s">
        <v>66</v>
      </c>
      <c r="AO212" s="32">
        <f t="shared" si="44"/>
        <v>1</v>
      </c>
      <c r="AP212" s="34">
        <f t="shared" si="45"/>
        <v>1</v>
      </c>
      <c r="AQ212" s="34">
        <f t="shared" si="46"/>
        <v>1</v>
      </c>
      <c r="AR212" s="34">
        <f t="shared" si="47"/>
        <v>1</v>
      </c>
      <c r="AS212" s="35">
        <f t="shared" si="48"/>
        <v>1</v>
      </c>
    </row>
    <row r="213" spans="1:45">
      <c r="A213" t="str">
        <f>'Model output'!A212</f>
        <v>TCGA-EM-A3SY</v>
      </c>
      <c r="B213" s="26">
        <v>36</v>
      </c>
      <c r="C213" s="1" t="str">
        <f>IF(OR(ISNUMBER(SEARCH("0",'Model output'!D212)), ISNUMBER(SEARCH("1",'Model output'!D212)), ISNUMBER(SEARCH("1a",'Model output'!D212)), ISNUMBER(SEARCH("1b",'Model output'!D212)), ISNUMBER(SEARCH("2",'Model output'!D212)), ISNUMBER(SEARCH("3",'Model output'!D212)), ISNUMBER(SEARCH("4a",'Model output'!D212)), ISNUMBER(SEARCH("4b",'Model output'!D212))), IF(ISNUMBER(SEARCH("pT",'Model output'!D212)),IF(OR(ISNUMBER(SEARCH("a",'Model output'!D212)),ISNUMBER(SEARCH("b",'Model output'!D212))),MID(SUBSTITUTE('Model output'!D212," ",""),SEARCH("pT",'Model output'!D212)+2,2),MID(SUBSTITUTE('Model output'!D212," ",""),SEARCH("pT",'Model output'!D212)+2,1)),IF(ISNUMBER(SEARCH("T",'Model output'!D212)),IF(OR(ISNUMBER(SEARCH("a",'Model output'!D212)),ISNUMBER(SEARCH("b",'Model output'!D212))),MID(SUBSTITUTE('Model output'!D212," ",""),SEARCH("T",'Model output'!D212)+1,2),MID(SUBSTITUTE('Model output'!D212," ",""),SEARCH("T",'Model output'!D212)+1,1)),SUBSTITUTE('Model output'!D212," ",""))),"")</f>
        <v>1b</v>
      </c>
      <c r="D213" s="1" t="str">
        <f>IF(ISNUMBER(SEARCH("lymph node",'Model output'!E212)),"1", IF(AND('Model output'!E212&lt;&gt;"",ISNUMBER('Model output'!E212),'Model output'!E212&gt;0),"1",IF(OR(ISNUMBER(SEARCH("0",'Model output'!E212)), ISNUMBER(SEARCH("1",'Model output'!E212)), ISNUMBER(SEARCH("1a",'Model output'!E212)), ISNUMBER(SEARCH("1b",'Model output'!E212)), ISNUMBER(SEARCH("X",'Model output'!E212))), IF(ISNUMBER(SEARCH("pN",'Model output'!E212)),IF(OR(ISNUMBER(SEARCH("a",'Model output'!E212)),ISNUMBER(SEARCH("b",'Model output'!E212))),MID(SUBSTITUTE('Model output'!E212," ",""),SEARCH("pN",'Model output'!E212)+2,2),MID(SUBSTITUTE('Model output'!E212," ",""),SEARCH("pN",'Model output'!E212)+2,1)),IF(ISNUMBER(SEARCH("N",'Model output'!E212)),IF(OR(ISNUMBER(SEARCH("a",'Model output'!E212)),ISNUMBER(SEARCH("b",'Model output'!E212))),MID(SUBSTITUTE('Model output'!E212," ",""),SEARCH("N",'Model output'!E212)+1,2),MID(SUBSTITUTE('Model output'!E212," ",""),SEARCH("N",'Model output'!E212)+1,1)),SUBSTITUTE('Model output'!E212," ",""))),"")))</f>
        <v>X</v>
      </c>
      <c r="E213" s="1" t="str">
        <f>IF(OR(ISNUMBER(SEARCH("Not applicable",'Model output'!F212)), ISNUMBER(SEARCH("N/A",'Model output'!F212))),"0",IF(OR(ISNUMBER(SEARCH("0",'Model output'!F212)), ISNUMBER(SEARCH("1",'Model output'!F212)), ISNUMBER(SEARCH("X",'Model output'!F212))), IF(ISNUMBER(SEARCH("pM",'Model output'!F212)),MID(SUBSTITUTE('Model output'!F212," ",""),SEARCH("pM",'Model output'!F212)+2,1),IF(ISNUMBER(SEARCH("M",'Model output'!F212)),MID(SUBSTITUTE('Model output'!F212," ",""),SEARCH("M",'Model output'!F212)+1,1),SUBSTITUTE('Model output'!F212," ",""))),""))</f>
        <v>0</v>
      </c>
      <c r="F213" t="str">
        <f t="shared" si="38"/>
        <v>negative</v>
      </c>
      <c r="G213" t="str">
        <f>IF(OR('Model output'!G212="",AND(ISNUMBER('Model output'!J212),'Model output'!J212&lt;1)),"",IF(OR(ISNUMBER(SEARCH("lateral",'Model output'!G212)),ISNUMBER(SEARCH("cervical",'Model output'!G212)),ISNUMBER(SEARCH("jugular",'Model output'!G212)),ISNUMBER(SEARCH("left neck",'Model output'!G212)),ISNUMBER(SEARCH("left anterior neck",'Model output'!G212)),ISNUMBER(SEARCH("left posterior neck",'Model output'!G212)),ISNUMBER(SEARCH("right neck",'Model output'!G212)),ISNUMBER(SEARCH("right anterior neck",'Model output'!G212)),ISNUMBER(SEARCH("right posterior neck",'Model output'!G212)),AND(ISNUMBER(SEARCH("level",'Model output'!G212)),OR(,ISNUMBER(SEARCH("II",'Model output'!G212)),ISNUMBER(SEARCH("two",'Model output'!G212)),AND(ISNUMBER(SEARCH("2",'Model output'!G212)),NOT(ISNUMBER(SEARCH("1 of 2",'Model output'!G212)))),ISNUMBER(SEARCH("III",'Model output'!G212)),AND(ISNUMBER(SEARCH("three",'Model output'!G212)),NOT(ISNUMBER(SEARCH("#3 (three)",'Model output'!G212)))),AND(ISNUMBER(SEARCH("3",'Model output'!G212)),NOT(ISNUMBER(SEARCH("#3 (three)",'Model output'!G212)))),ISNUMBER(SEARCH("IV",'Model output'!G212)),ISNUMBER(SEARCH("four",'Model output'!G212)),ISNUMBER(SEARCH("4",'Model output'!G212)),ISNUMBER(SEARCH("V ",'Model output'!G212)),ISNUMBER(SEARCH("five",'Model output'!G212)),ISNUMBER(SEARCH("5",'Model output'!G212))))), "lateral", "central"))</f>
        <v/>
      </c>
      <c r="H213" t="str">
        <f>IF('Model output'!H212="","negative",IF(OR(ISNUMBER(SEARCH("lymph node",'Model output'!H212)),ISNUMBER(SEARCH("gland",'Model output'!H212)),ISNUMBER(SEARCH("lobe",'Model output'!H212)),ISNUMBER(SEARCH("isthmus",'Model output'!H212)),ISNUMBER(SEARCH("mediastinum",'Model output'!H212)),ISNUMBER(SEARCH("Not mentioned",'Model output'!H212)), ISNUMBER(SEARCH("Not applicable",'Model output'!H212)), ISNUMBER(SEARCH("paratracheal",'Model output'!H212)),ISNUMBER(SEARCH("fibroadipose tissue",'Model output'!H212)),ISNUMBER(SEARCH("thyroid node",'Model output'!H212)),ISNUMBER(SEARCH("skeletal muscle",'Model output'!H212)),ISNUMBER(SEARCH("right",'Model output'!H212)),ISNUMBER(SEARCH("left",'Model output'!H212)),ISNUMBER(SEARCH("Not specified",'Model output'!H212)),ISNUMBER(SEARCH("N/A",'Model output'!H212))),"negative","positive"))</f>
        <v>negative</v>
      </c>
      <c r="I213">
        <f>IF(OR('Model output'!I212="",'Model output'!I212="Not answered",'Model output'!I212="Not mentioned"),"",IF(ISNUMBER('Model output'!I212),'Model output'!I212,1))</f>
        <v>0</v>
      </c>
      <c r="J213">
        <f>IF(OR('Model output'!J212="",'Model output'!J212="Not answered",'Model output'!J212="Not mentioned"),"",IF(AND(ISNUMBER('Model output'!J212),'Model output'!J212&lt;=I213),'Model output'!J212,IF(AND(ISNUMBER('Model output'!J212), 'Model output'!J212&gt;=DATE(2024,1,1)), MIN(DAY('Model output'!J212), MONTH('Model output'!J212), YEAR('Model output'!J212)), IF(ISNUMBER(SEARCH("0/",'Model output'!J212)),0,IF(ISNUMBER(SEARCH("/",'Model output'!J212)), VALUE(LEFT('Model output'!J212, SEARCH("/",'Model output'!J212)-1)),1)))))</f>
        <v>0</v>
      </c>
      <c r="K213" t="str" cm="1">
        <f t="array" ref="K213">IF(COUNT(FIND({0,1,2,3,4,5,6,7,8,9},'Model output'!K212))&gt;0,'Model output'!K212,"")</f>
        <v/>
      </c>
      <c r="L213" s="8" t="str">
        <f t="shared" si="37"/>
        <v/>
      </c>
      <c r="M213" t="str" cm="1">
        <f t="array" ref="M213">IF(L213="","",IF(ISNUMBER(SEARCH("cm",L213)),MAX(VALUE(SUBSTITUTE(_xlfn.FILTERXML("&lt;t&gt;&lt;s&gt;"&amp;SUBSTITUTE(L213,",","&lt;/s&gt;&lt;s&gt;")&amp;"&lt;/s&gt;&lt;/t&gt;","//s"),"cm",""))),MAX(VALUE(SUBSTITUTE(_xlfn.FILTERXML("&lt;t&gt;&lt;s&gt;"&amp;SUBSTITUTE(L213,",","&lt;/s&gt;&lt;s&gt;")&amp;"&lt;/s&gt;&lt;/t&gt;","//s"),"mm","")))/10))</f>
        <v/>
      </c>
      <c r="N213" t="str">
        <f>IF('Model output'!L212="","",'Model output'!L212)</f>
        <v>Papillary carcinoma</v>
      </c>
      <c r="O213" t="str">
        <f>IF('Model output'!M212="","",'Model output'!M212)</f>
        <v>oncocytic or oxyphilic variant</v>
      </c>
      <c r="P213" t="str">
        <f>IF('Model output'!N212="","",'Model output'!N212)</f>
        <v>1.4cm</v>
      </c>
      <c r="Q213" t="str">
        <f t="shared" si="39"/>
        <v>1.4cm</v>
      </c>
      <c r="R213" cm="1">
        <f t="array" ref="R213">IF(Q213="","",IF(ISNUMBER(SEARCH("cm",Q213)),MAX(VALUE(SUBSTITUTE(_xlfn.FILTERXML("&lt;t&gt;&lt;s&gt;"&amp;SUBSTITUTE(Q213,",","&lt;/s&gt;&lt;s&gt;")&amp;"&lt;/s&gt;&lt;/t&gt;","//s"),"cm",""))),MAX(VALUE(SUBSTITUTE(_xlfn.FILTERXML("&lt;t&gt;&lt;s&gt;"&amp;SUBSTITUTE(Q213,",","&lt;/s&gt;&lt;s&gt;")&amp;"&lt;/s&gt;&lt;/t&gt;","//s"),"mm","")))/10))</f>
        <v>1.4</v>
      </c>
      <c r="S213" t="str">
        <f>IF(OR('Model output'!P212="",ISNUMBER(SEARCH("Not identified", 'Model output'!P212)),ISNUMBER(SEARCH("Absent",'Model output'!P212)),AND(ISNUMBER(SEARCH("No",'Model output'!P212)),NOT(ISNUMBER(SEARCH("diagnostic",'Model output'!P212)))),ISNUMBER(SEARCH("Negative",'Model output'!P212))),"negative","positive")</f>
        <v>negative</v>
      </c>
      <c r="T213">
        <f>IF('Model output'!O212="","",'Model output'!O212)</f>
        <v>1</v>
      </c>
      <c r="U213" t="str">
        <f>IF('Model output'!Q212&lt;&gt;"",'Model output'!Q212,IF('Classification result'!S213="positive",IF(ISNUMBER(SEARCH("single",'Model output'!P212)),1,IF(OR(ISNUMBER(SEARCH("&lt;4",'Model output'!P212)),ISNUMBER(SEARCH("&lt; 4",'Model output'!P212)),ISNUMBER(SEARCH("less than 4",'Model output'!P212))),"&lt;4",IF(OR(ISNUMBER(SEARCH("&gt;4",'Model output'!P212)),ISNUMBER(SEARCH("&gt; 4",'Model output'!P212)),ISNUMBER(SEARCH("4 or more",'Model output'!P212))),"&gt;4",""))), ""))</f>
        <v/>
      </c>
      <c r="V213" t="str">
        <f>IF(S213="negative","",IF(OR(ISNUMBER(SEARCH("Focal",'Model output'!P212)),'Classification result'!U213&lt;4,ISNUMBER(SEARCH("Focal",'Classification result'!U213)),ISNUMBER(SEARCH("&lt;4",'Classification result'!U213)),ISNUMBER(SEARCH("&lt; 4",'Classification result'!U213))),"minimal", IF(OR(ISNUMBER(SEARCH("Extensive",'Model output'!P212)),ISNUMBER(SEARCH("Extensive",'Classification result'!U213)),ISNUMBER(SEARCH("&gt;4",'Classification result'!U213)),ISNUMBER(SEARCH("&gt; 4",'Classification result'!U213)),ISNUMBER(SEARCH("4 or more",'Classification result'!U213))),"extensive","")))</f>
        <v/>
      </c>
      <c r="W213" t="str">
        <f>IF(OR('Model output'!R212="",ISNUMBER(SEARCH("Not identified", 'Model output'!R212)),ISNUMBER(SEARCH("Absent",'Model output'!R212)),ISNUMBER(SEARCH("No",'Model output'!R212)),ISNUMBER(SEARCH("Negative",'Model output'!R212)),ISNUMBER(SEARCH("None seen",'Model output'!R212)),ISNUMBER(SEARCH("Free",'Model output'!R212)),ISNUMBER(SEARCH("Cannot be assessed",'Model output'!R212))),"negative","positive")</f>
        <v>positive</v>
      </c>
      <c r="X213" s="15" t="str">
        <f>IF('Model output'!S212="","",'Model output'!S212)</f>
        <v>Not identified</v>
      </c>
      <c r="Y213" t="str">
        <f>IF(OR('Model output'!S212="",ISNUMBER(SEARCH("Absent",'Model output'!S212)),ISNUMBER(SEARCH("Not identified",'Model output'!S212)),AND(ISNUMBER(SEARCH("No",'Model output'!S212)),NOT(ISNUMBER(SEARCH("carcinoma",'Model output'!S212)))),ISNUMBER(SEARCH("confined to the thyroid",'Model output'!S212)),ISNUMBER(SEARCH("negative",'Model output'!S212))),"negative",IF(Z213="positive","gETE", "positive"))</f>
        <v>negative</v>
      </c>
      <c r="Z213" t="str">
        <f>IF(OR('Model output'!S212="",ISNUMBER(SEARCH("Absent",'Model output'!S212)),ISNUMBER(SEARCH("Not identified",'Model output'!S212)),ISNUMBER(SEARCH("No",'Model output'!S212)),ISNUMBER(SEARCH("Minimal",'Model output'!S212)),ISNUMBER(SEARCH("negative",'Model output'!S212))),"negative",IF(OR(ISNUMBER(SEARCH("extensive",X213)),ISNUMBER(SEARCH("skeletal muscle",X213)),ISNUMBER(SEARCH("larynx",X213)),ISNUMBER(SEARCH("trachea",X213)),ISNUMBER(SEARCH("esophagus",X213)),ISNUMBER(SEARCH("recurrent laryngeal nerve",X213))),"positive","negative"))</f>
        <v>negative</v>
      </c>
      <c r="AA213" t="str">
        <f>IF('Model output'!T212="","",IF('Model output'!T212="Not mentioned", "No", "Yes"))</f>
        <v/>
      </c>
      <c r="AB213" t="str">
        <f>IF(AA213&lt;&gt;"Yes","",IF(OR('Model output'!U212="",ISNUMBER(SEARCH("Not identified",'Model output'!U212))),"",'Model output'!U212))</f>
        <v/>
      </c>
      <c r="AC213" s="1" t="str">
        <f>IF(OR('Model output'!V212="", 'Model output'!V212="No", AND(ISERROR(SEARCH("Positive",'Model output'!V212)), ISNUMBER(SEARCH("Negative",'Model output'!V212))), AND(ISNUMBER(SEARCH("Uninvolved",'Model output'!V212)),NOT(ISNUMBER(SEARCH("margins involved",'Model output'!V212)))), ISNUMBER(SEARCH("not involved",'Model output'!V212)), ISNUMBER(SEARCH("None",'Model output'!V212)), ISNUMBER(SEARCH("Free",'Model output'!V212)), ISNUMBER(SEARCH("1 mm",'Model output'!V212)), ISNUMBER(SEARCH("0.1 CM",'Model output'!V212)), ISNUMBER(SEARCH("less than 0.2 mm",'Model output'!V212)), ISNUMBER(SEARCH("less than 0.5 mm",'Model output'!V212)), ISNUMBER(SEARCH("less than 1.0 mm",'Model output'!V212)), ISNUMBER(SEARCH("noted very close",'Model output'!V212)), ISNUMBER(SEARCH("abut",'Model output'!V212)), ISNUMBER(SEARCH("not mentioned",'Model output'!V212)), ISNUMBER(SEARCH("Cannot be assessed",'Model output'!V212)), ISNUMBER(SEARCH("Lymphocyte invasion - present",'Model output'!V212)), ISNUMBER(SEARCH("capsule",'Model output'!V212))), "negative", "positive")</f>
        <v>negative</v>
      </c>
      <c r="AE213" s="28" t="str" cm="1">
        <f t="array" aca="1" ref="AE213" ca="1">IF(OR(AC213="positive",Z213="positive",AND(OR(ISNUMBER(SEARCH("Follicular carcinoma",N213)),ISNUMBER(SEARCH("Follicular thyroid carcinoma",N213))),V213="extensive"),AND(AND(ISNUMBER(J213),J213&gt;0),AND(ISNUMBER(M213),M213&gt;3)),OR(H213="positive",AH213=1)),"high",IF(OR(ISNUMBER(SEARCH("lateral",G213,1)),ISNUMBER(SEARCH("positive",Y213,1)),ISNUMBER(SEARCH("tall",O213,1)),ISNUMBER(SEARCH("hobnail",O213,1)),ISNUMBER(SEARCH("cribriform",O213,1)),ISNUMBER(SEARCH("diffuse",O213,1)),ISNUMBER(SEARCH("columnar",O213,1)),ISNUMBER(SEARCH("solid",O213,1)),ISNUMBER(SEARCH("tall",N213,1)),ISNUMBER(SEARCH("hobnail",N213,1)),ISNUMBER(SEARCH("cribriform",N213,1)),ISNUMBER(SEARCH("diffuse",N213,1)),ISNUMBER(SEARCH("columnar",N213,1)),ISNUMBER(SEARCH("solid",N213,1)),AND(ISNUMBER(SEARCH("papillary",N213,1)),S213="positive"),AND(AND(ISNUMBER(J213),J213&gt;=5),M213=""),AND(AND(ISNUMBER(J213),J213&gt;=5),AND(ISNUMBER(M213),M213&gt;=1)),AND(ISNUMBER(SERACH("papillary",N213)),OR(Y213="positive",Z213="positive"), ISNUMBER(SEARCH("BRAF",AB213)))),"intermediate","low"))</f>
        <v>low</v>
      </c>
      <c r="AF213" s="29" t="str">
        <f t="shared" si="40"/>
        <v>1b</v>
      </c>
      <c r="AG213" s="29" t="str">
        <f t="shared" si="41"/>
        <v>0</v>
      </c>
      <c r="AH213" s="29" t="str">
        <f t="shared" si="42"/>
        <v>0</v>
      </c>
      <c r="AI213" s="35" t="str">
        <f t="shared" si="43"/>
        <v>I</v>
      </c>
      <c r="AJ213" s="32" t="s">
        <v>713</v>
      </c>
      <c r="AK213" s="34" t="s">
        <v>932</v>
      </c>
      <c r="AL213" s="34" t="s">
        <v>936</v>
      </c>
      <c r="AM213" s="34" t="s">
        <v>936</v>
      </c>
      <c r="AN213" s="34" t="s">
        <v>66</v>
      </c>
      <c r="AO213" s="32">
        <f t="shared" ca="1" si="44"/>
        <v>1</v>
      </c>
      <c r="AP213" s="34">
        <f t="shared" si="45"/>
        <v>1</v>
      </c>
      <c r="AQ213" s="34">
        <f t="shared" si="46"/>
        <v>1</v>
      </c>
      <c r="AR213" s="34">
        <f t="shared" si="47"/>
        <v>1</v>
      </c>
      <c r="AS213" s="35">
        <f t="shared" si="48"/>
        <v>1</v>
      </c>
    </row>
    <row r="214" spans="1:45">
      <c r="A214" t="str">
        <f>'Model output'!A213</f>
        <v>TCGA-EM-A3SZ</v>
      </c>
      <c r="B214" s="26">
        <v>42</v>
      </c>
      <c r="C214" s="1" t="str">
        <f>IF(OR(ISNUMBER(SEARCH("0",'Model output'!D213)), ISNUMBER(SEARCH("1",'Model output'!D213)), ISNUMBER(SEARCH("1a",'Model output'!D213)), ISNUMBER(SEARCH("1b",'Model output'!D213)), ISNUMBER(SEARCH("2",'Model output'!D213)), ISNUMBER(SEARCH("3",'Model output'!D213)), ISNUMBER(SEARCH("4a",'Model output'!D213)), ISNUMBER(SEARCH("4b",'Model output'!D213))), IF(ISNUMBER(SEARCH("pT",'Model output'!D213)),IF(OR(ISNUMBER(SEARCH("a",'Model output'!D213)),ISNUMBER(SEARCH("b",'Model output'!D213))),MID(SUBSTITUTE('Model output'!D213," ",""),SEARCH("pT",'Model output'!D213)+2,2),MID(SUBSTITUTE('Model output'!D213," ",""),SEARCH("pT",'Model output'!D213)+2,1)),IF(ISNUMBER(SEARCH("T",'Model output'!D213)),IF(OR(ISNUMBER(SEARCH("a",'Model output'!D213)),ISNUMBER(SEARCH("b",'Model output'!D213))),MID(SUBSTITUTE('Model output'!D213," ",""),SEARCH("T",'Model output'!D213)+1,2),MID(SUBSTITUTE('Model output'!D213," ",""),SEARCH("T",'Model output'!D213)+1,1)),SUBSTITUTE('Model output'!D213," ",""))),"")</f>
        <v>2</v>
      </c>
      <c r="D214" s="1" t="str">
        <f>IF(ISNUMBER(SEARCH("lymph node",'Model output'!E213)),"1", IF(AND('Model output'!E213&lt;&gt;"",ISNUMBER('Model output'!E213),'Model output'!E213&gt;0),"1",IF(OR(ISNUMBER(SEARCH("0",'Model output'!E213)), ISNUMBER(SEARCH("1",'Model output'!E213)), ISNUMBER(SEARCH("1a",'Model output'!E213)), ISNUMBER(SEARCH("1b",'Model output'!E213)), ISNUMBER(SEARCH("X",'Model output'!E213))), IF(ISNUMBER(SEARCH("pN",'Model output'!E213)),IF(OR(ISNUMBER(SEARCH("a",'Model output'!E213)),ISNUMBER(SEARCH("b",'Model output'!E213))),MID(SUBSTITUTE('Model output'!E213," ",""),SEARCH("pN",'Model output'!E213)+2,2),MID(SUBSTITUTE('Model output'!E213," ",""),SEARCH("pN",'Model output'!E213)+2,1)),IF(ISNUMBER(SEARCH("N",'Model output'!E213)),IF(OR(ISNUMBER(SEARCH("a",'Model output'!E213)),ISNUMBER(SEARCH("b",'Model output'!E213))),MID(SUBSTITUTE('Model output'!E213," ",""),SEARCH("N",'Model output'!E213)+1,2),MID(SUBSTITUTE('Model output'!E213," ",""),SEARCH("N",'Model output'!E213)+1,1)),SUBSTITUTE('Model output'!E213," ",""))),"")))</f>
        <v>0</v>
      </c>
      <c r="E214" s="1" t="str">
        <f>IF(OR(ISNUMBER(SEARCH("Not applicable",'Model output'!F213)), ISNUMBER(SEARCH("N/A",'Model output'!F213))),"0",IF(OR(ISNUMBER(SEARCH("0",'Model output'!F213)), ISNUMBER(SEARCH("1",'Model output'!F213)), ISNUMBER(SEARCH("X",'Model output'!F213))), IF(ISNUMBER(SEARCH("pM",'Model output'!F213)),MID(SUBSTITUTE('Model output'!F213," ",""),SEARCH("pM",'Model output'!F213)+2,1),IF(ISNUMBER(SEARCH("M",'Model output'!F213)),MID(SUBSTITUTE('Model output'!F213," ",""),SEARCH("M",'Model output'!F213)+1,1),SUBSTITUTE('Model output'!F213," ",""))),""))</f>
        <v>0</v>
      </c>
      <c r="F214" t="str">
        <f t="shared" si="38"/>
        <v>negative</v>
      </c>
      <c r="G214" t="str">
        <f>IF(OR('Model output'!G213="",AND(ISNUMBER('Model output'!J213),'Model output'!J213&lt;1)),"",IF(OR(ISNUMBER(SEARCH("lateral",'Model output'!G213)),ISNUMBER(SEARCH("cervical",'Model output'!G213)),ISNUMBER(SEARCH("jugular",'Model output'!G213)),ISNUMBER(SEARCH("left neck",'Model output'!G213)),ISNUMBER(SEARCH("left anterior neck",'Model output'!G213)),ISNUMBER(SEARCH("left posterior neck",'Model output'!G213)),ISNUMBER(SEARCH("right neck",'Model output'!G213)),ISNUMBER(SEARCH("right anterior neck",'Model output'!G213)),ISNUMBER(SEARCH("right posterior neck",'Model output'!G213)),AND(ISNUMBER(SEARCH("level",'Model output'!G213)),OR(,ISNUMBER(SEARCH("II",'Model output'!G213)),ISNUMBER(SEARCH("two",'Model output'!G213)),AND(ISNUMBER(SEARCH("2",'Model output'!G213)),NOT(ISNUMBER(SEARCH("1 of 2",'Model output'!G213)))),ISNUMBER(SEARCH("III",'Model output'!G213)),AND(ISNUMBER(SEARCH("three",'Model output'!G213)),NOT(ISNUMBER(SEARCH("#3 (three)",'Model output'!G213)))),AND(ISNUMBER(SEARCH("3",'Model output'!G213)),NOT(ISNUMBER(SEARCH("#3 (three)",'Model output'!G213)))),ISNUMBER(SEARCH("IV",'Model output'!G213)),ISNUMBER(SEARCH("four",'Model output'!G213)),ISNUMBER(SEARCH("4",'Model output'!G213)),ISNUMBER(SEARCH("V ",'Model output'!G213)),ISNUMBER(SEARCH("five",'Model output'!G213)),ISNUMBER(SEARCH("5",'Model output'!G213))))), "lateral", "central"))</f>
        <v/>
      </c>
      <c r="H214" t="str">
        <f>IF('Model output'!H213="","negative",IF(OR(ISNUMBER(SEARCH("lymph node",'Model output'!H213)),ISNUMBER(SEARCH("gland",'Model output'!H213)),ISNUMBER(SEARCH("lobe",'Model output'!H213)),ISNUMBER(SEARCH("isthmus",'Model output'!H213)),ISNUMBER(SEARCH("mediastinum",'Model output'!H213)),ISNUMBER(SEARCH("Not mentioned",'Model output'!H213)), ISNUMBER(SEARCH("Not applicable",'Model output'!H213)), ISNUMBER(SEARCH("paratracheal",'Model output'!H213)),ISNUMBER(SEARCH("fibroadipose tissue",'Model output'!H213)),ISNUMBER(SEARCH("thyroid node",'Model output'!H213)),ISNUMBER(SEARCH("skeletal muscle",'Model output'!H213)),ISNUMBER(SEARCH("right",'Model output'!H213)),ISNUMBER(SEARCH("left",'Model output'!H213)),ISNUMBER(SEARCH("Not specified",'Model output'!H213)),ISNUMBER(SEARCH("N/A",'Model output'!H213))),"negative","positive"))</f>
        <v>negative</v>
      </c>
      <c r="I214">
        <f>IF(OR('Model output'!I213="",'Model output'!I213="Not answered",'Model output'!I213="Not mentioned"),"",IF(ISNUMBER('Model output'!I213),'Model output'!I213,1))</f>
        <v>4</v>
      </c>
      <c r="J214">
        <f>IF(OR('Model output'!J213="",'Model output'!J213="Not answered",'Model output'!J213="Not mentioned"),"",IF(AND(ISNUMBER('Model output'!J213),'Model output'!J213&lt;=I214),'Model output'!J213,IF(AND(ISNUMBER('Model output'!J213), 'Model output'!J213&gt;=DATE(2024,1,1)), MIN(DAY('Model output'!J213), MONTH('Model output'!J213), YEAR('Model output'!J213)), IF(ISNUMBER(SEARCH("0/",'Model output'!J213)),0,IF(ISNUMBER(SEARCH("/",'Model output'!J213)), VALUE(LEFT('Model output'!J213, SEARCH("/",'Model output'!J213)-1)),1)))))</f>
        <v>0</v>
      </c>
      <c r="K214" t="str" cm="1">
        <f t="array" ref="K214">IF(COUNT(FIND({0,1,2,3,4,5,6,7,8,9},'Model output'!K213))&gt;0,'Model output'!K213,"")</f>
        <v/>
      </c>
      <c r="L214" s="8" t="str">
        <f t="shared" si="37"/>
        <v/>
      </c>
      <c r="M214" t="str" cm="1">
        <f t="array" ref="M214">IF(L214="","",IF(ISNUMBER(SEARCH("cm",L214)),MAX(VALUE(SUBSTITUTE(_xlfn.FILTERXML("&lt;t&gt;&lt;s&gt;"&amp;SUBSTITUTE(L214,",","&lt;/s&gt;&lt;s&gt;")&amp;"&lt;/s&gt;&lt;/t&gt;","//s"),"cm",""))),MAX(VALUE(SUBSTITUTE(_xlfn.FILTERXML("&lt;t&gt;&lt;s&gt;"&amp;SUBSTITUTE(L214,",","&lt;/s&gt;&lt;s&gt;")&amp;"&lt;/s&gt;&lt;/t&gt;","//s"),"mm","")))/10))</f>
        <v/>
      </c>
      <c r="N214" t="str">
        <f>IF('Model output'!L213="","",'Model output'!L213)</f>
        <v>Papillary carcinoma</v>
      </c>
      <c r="O214" t="str">
        <f>IF('Model output'!M213="","",'Model output'!M213)</f>
        <v>Classical (usual), Warthin-like variant, with focal tall cell (&lt;10%) and hobnail cell change (&lt;20%)</v>
      </c>
      <c r="P214" t="str">
        <f>IF('Model output'!N213="","",'Model output'!N213)</f>
        <v>2.6 cm</v>
      </c>
      <c r="Q214" t="str">
        <f t="shared" si="39"/>
        <v>2.6cm</v>
      </c>
      <c r="R214" cm="1">
        <f t="array" ref="R214">IF(Q214="","",IF(ISNUMBER(SEARCH("cm",Q214)),MAX(VALUE(SUBSTITUTE(_xlfn.FILTERXML("&lt;t&gt;&lt;s&gt;"&amp;SUBSTITUTE(Q214,",","&lt;/s&gt;&lt;s&gt;")&amp;"&lt;/s&gt;&lt;/t&gt;","//s"),"cm",""))),MAX(VALUE(SUBSTITUTE(_xlfn.FILTERXML("&lt;t&gt;&lt;s&gt;"&amp;SUBSTITUTE(Q214,",","&lt;/s&gt;&lt;s&gt;")&amp;"&lt;/s&gt;&lt;/t&gt;","//s"),"mm","")))/10))</f>
        <v>2.6</v>
      </c>
      <c r="S214" t="str">
        <f>IF(OR('Model output'!P213="",ISNUMBER(SEARCH("Not identified", 'Model output'!P213)),ISNUMBER(SEARCH("Absent",'Model output'!P213)),AND(ISNUMBER(SEARCH("No",'Model output'!P213)),NOT(ISNUMBER(SEARCH("diagnostic",'Model output'!P213)))),ISNUMBER(SEARCH("Negative",'Model output'!P213))),"negative","positive")</f>
        <v>negative</v>
      </c>
      <c r="T214">
        <f>IF('Model output'!O213="","",'Model output'!O213)</f>
        <v>2</v>
      </c>
      <c r="U214" t="str">
        <f>IF('Model output'!Q213&lt;&gt;"",'Model output'!Q213,IF('Classification result'!S214="positive",IF(ISNUMBER(SEARCH("single",'Model output'!P213)),1,IF(OR(ISNUMBER(SEARCH("&lt;4",'Model output'!P213)),ISNUMBER(SEARCH("&lt; 4",'Model output'!P213)),ISNUMBER(SEARCH("less than 4",'Model output'!P213))),"&lt;4",IF(OR(ISNUMBER(SEARCH("&gt;4",'Model output'!P213)),ISNUMBER(SEARCH("&gt; 4",'Model output'!P213)),ISNUMBER(SEARCH("4 or more",'Model output'!P213))),"&gt;4",""))), ""))</f>
        <v/>
      </c>
      <c r="V214" t="str">
        <f>IF(S214="negative","",IF(OR(ISNUMBER(SEARCH("Focal",'Model output'!P213)),'Classification result'!U214&lt;4,ISNUMBER(SEARCH("Focal",'Classification result'!U214)),ISNUMBER(SEARCH("&lt;4",'Classification result'!U214)),ISNUMBER(SEARCH("&lt; 4",'Classification result'!U214))),"minimal", IF(OR(ISNUMBER(SEARCH("Extensive",'Model output'!P213)),ISNUMBER(SEARCH("Extensive",'Classification result'!U214)),ISNUMBER(SEARCH("&gt;4",'Classification result'!U214)),ISNUMBER(SEARCH("&gt; 4",'Classification result'!U214)),ISNUMBER(SEARCH("4 or more",'Classification result'!U214))),"extensive","")))</f>
        <v/>
      </c>
      <c r="W214" t="str">
        <f>IF(OR('Model output'!R213="",ISNUMBER(SEARCH("Not identified", 'Model output'!R213)),ISNUMBER(SEARCH("Absent",'Model output'!R213)),ISNUMBER(SEARCH("No",'Model output'!R213)),ISNUMBER(SEARCH("Negative",'Model output'!R213)),ISNUMBER(SEARCH("None seen",'Model output'!R213)),ISNUMBER(SEARCH("Free",'Model output'!R213)),ISNUMBER(SEARCH("Cannot be assessed",'Model output'!R213))),"negative","positive")</f>
        <v>positive</v>
      </c>
      <c r="X214" s="15" t="str">
        <f>IF('Model output'!S213="","",'Model output'!S213)</f>
        <v>Not identified</v>
      </c>
      <c r="Y214" t="str">
        <f>IF(OR('Model output'!S213="",ISNUMBER(SEARCH("Absent",'Model output'!S213)),ISNUMBER(SEARCH("Not identified",'Model output'!S213)),AND(ISNUMBER(SEARCH("No",'Model output'!S213)),NOT(ISNUMBER(SEARCH("carcinoma",'Model output'!S213)))),ISNUMBER(SEARCH("confined to the thyroid",'Model output'!S213)),ISNUMBER(SEARCH("negative",'Model output'!S213))),"negative",IF(Z214="positive","gETE", "positive"))</f>
        <v>negative</v>
      </c>
      <c r="Z214" t="str">
        <f>IF(OR('Model output'!S213="",ISNUMBER(SEARCH("Absent",'Model output'!S213)),ISNUMBER(SEARCH("Not identified",'Model output'!S213)),ISNUMBER(SEARCH("No",'Model output'!S213)),ISNUMBER(SEARCH("Minimal",'Model output'!S213)),ISNUMBER(SEARCH("negative",'Model output'!S213))),"negative",IF(OR(ISNUMBER(SEARCH("extensive",X214)),ISNUMBER(SEARCH("skeletal muscle",X214)),ISNUMBER(SEARCH("larynx",X214)),ISNUMBER(SEARCH("trachea",X214)),ISNUMBER(SEARCH("esophagus",X214)),ISNUMBER(SEARCH("recurrent laryngeal nerve",X214))),"positive","negative"))</f>
        <v>negative</v>
      </c>
      <c r="AA214" t="str">
        <f>IF('Model output'!T213="","",IF('Model output'!T213="Not mentioned", "No", "Yes"))</f>
        <v/>
      </c>
      <c r="AB214" t="str">
        <f>IF(AA214&lt;&gt;"Yes","",IF(OR('Model output'!U213="",ISNUMBER(SEARCH("Not identified",'Model output'!U213))),"",'Model output'!U213))</f>
        <v/>
      </c>
      <c r="AC214" s="1" t="str">
        <f>IF(OR('Model output'!V213="", 'Model output'!V213="No", AND(ISERROR(SEARCH("Positive",'Model output'!V213)), ISNUMBER(SEARCH("Negative",'Model output'!V213))), AND(ISNUMBER(SEARCH("Uninvolved",'Model output'!V213)),NOT(ISNUMBER(SEARCH("margins involved",'Model output'!V213)))), ISNUMBER(SEARCH("not involved",'Model output'!V213)), ISNUMBER(SEARCH("None",'Model output'!V213)), ISNUMBER(SEARCH("Free",'Model output'!V213)), ISNUMBER(SEARCH("1 mm",'Model output'!V213)), ISNUMBER(SEARCH("0.1 CM",'Model output'!V213)), ISNUMBER(SEARCH("less than 0.2 mm",'Model output'!V213)), ISNUMBER(SEARCH("less than 0.5 mm",'Model output'!V213)), ISNUMBER(SEARCH("less than 1.0 mm",'Model output'!V213)), ISNUMBER(SEARCH("noted very close",'Model output'!V213)), ISNUMBER(SEARCH("abut",'Model output'!V213)), ISNUMBER(SEARCH("not mentioned",'Model output'!V213)), ISNUMBER(SEARCH("Cannot be assessed",'Model output'!V213)), ISNUMBER(SEARCH("Lymphocyte invasion - present",'Model output'!V213)), ISNUMBER(SEARCH("capsule",'Model output'!V213))), "negative", "positive")</f>
        <v>negative</v>
      </c>
      <c r="AE214" s="28" t="str" cm="1">
        <f t="array" aca="1" ref="AE214" ca="1">IF(OR(AC214="positive",Z214="positive",AND(OR(ISNUMBER(SEARCH("Follicular carcinoma",N214)),ISNUMBER(SEARCH("Follicular thyroid carcinoma",N214))),V214="extensive"),AND(AND(ISNUMBER(J214),J214&gt;0),AND(ISNUMBER(M214),M214&gt;3)),OR(H214="positive",AH214=1)),"high",IF(OR(ISNUMBER(SEARCH("lateral",G214,1)),ISNUMBER(SEARCH("positive",Y214,1)),ISNUMBER(SEARCH("tall",O214,1)),ISNUMBER(SEARCH("hobnail",O214,1)),ISNUMBER(SEARCH("cribriform",O214,1)),ISNUMBER(SEARCH("diffuse",O214,1)),ISNUMBER(SEARCH("columnar",O214,1)),ISNUMBER(SEARCH("solid",O214,1)),ISNUMBER(SEARCH("tall",N214,1)),ISNUMBER(SEARCH("hobnail",N214,1)),ISNUMBER(SEARCH("cribriform",N214,1)),ISNUMBER(SEARCH("diffuse",N214,1)),ISNUMBER(SEARCH("columnar",N214,1)),ISNUMBER(SEARCH("solid",N214,1)),AND(ISNUMBER(SEARCH("papillary",N214,1)),S214="positive"),AND(AND(ISNUMBER(J214),J214&gt;=5),M214=""),AND(AND(ISNUMBER(J214),J214&gt;=5),AND(ISNUMBER(M214),M214&gt;=1)),AND(ISNUMBER(SERACH("papillary",N214)),OR(Y214="positive",Z214="positive"), ISNUMBER(SEARCH("BRAF",AB214)))),"intermediate","low"))</f>
        <v>intermediate</v>
      </c>
      <c r="AF214" s="29" t="str">
        <f t="shared" si="40"/>
        <v>2</v>
      </c>
      <c r="AG214" s="29" t="str">
        <f t="shared" si="41"/>
        <v>0</v>
      </c>
      <c r="AH214" s="29" t="str">
        <f t="shared" si="42"/>
        <v>0</v>
      </c>
      <c r="AI214" s="35" t="str">
        <f t="shared" si="43"/>
        <v>I</v>
      </c>
      <c r="AJ214" s="32" t="s">
        <v>714</v>
      </c>
      <c r="AK214" s="34" t="s">
        <v>935</v>
      </c>
      <c r="AL214" s="34" t="s">
        <v>933</v>
      </c>
      <c r="AM214" s="34" t="s">
        <v>936</v>
      </c>
      <c r="AN214" s="34" t="s">
        <v>66</v>
      </c>
      <c r="AO214" s="32">
        <f t="shared" ca="1" si="44"/>
        <v>1</v>
      </c>
      <c r="AP214" s="34">
        <f t="shared" si="45"/>
        <v>1</v>
      </c>
      <c r="AQ214" s="34">
        <f t="shared" si="46"/>
        <v>1</v>
      </c>
      <c r="AR214" s="34">
        <f t="shared" si="47"/>
        <v>1</v>
      </c>
      <c r="AS214" s="35">
        <f t="shared" si="48"/>
        <v>1</v>
      </c>
    </row>
    <row r="215" spans="1:45">
      <c r="A215" t="str">
        <f>'Model output'!A214</f>
        <v>TCGA-EM-A4FH</v>
      </c>
      <c r="B215" s="26">
        <v>69</v>
      </c>
      <c r="C215" s="1" t="str">
        <f>IF(OR(ISNUMBER(SEARCH("0",'Model output'!D214)), ISNUMBER(SEARCH("1",'Model output'!D214)), ISNUMBER(SEARCH("1a",'Model output'!D214)), ISNUMBER(SEARCH("1b",'Model output'!D214)), ISNUMBER(SEARCH("2",'Model output'!D214)), ISNUMBER(SEARCH("3",'Model output'!D214)), ISNUMBER(SEARCH("4a",'Model output'!D214)), ISNUMBER(SEARCH("4b",'Model output'!D214))), IF(ISNUMBER(SEARCH("pT",'Model output'!D214)),IF(OR(ISNUMBER(SEARCH("a",'Model output'!D214)),ISNUMBER(SEARCH("b",'Model output'!D214))),MID(SUBSTITUTE('Model output'!D214," ",""),SEARCH("pT",'Model output'!D214)+2,2),MID(SUBSTITUTE('Model output'!D214," ",""),SEARCH("pT",'Model output'!D214)+2,1)),IF(ISNUMBER(SEARCH("T",'Model output'!D214)),IF(OR(ISNUMBER(SEARCH("a",'Model output'!D214)),ISNUMBER(SEARCH("b",'Model output'!D214))),MID(SUBSTITUTE('Model output'!D214," ",""),SEARCH("T",'Model output'!D214)+1,2),MID(SUBSTITUTE('Model output'!D214," ",""),SEARCH("T",'Model output'!D214)+1,1)),SUBSTITUTE('Model output'!D214," ",""))),"")</f>
        <v>3</v>
      </c>
      <c r="D215" s="1" t="str">
        <f>IF(ISNUMBER(SEARCH("lymph node",'Model output'!E214)),"1", IF(AND('Model output'!E214&lt;&gt;"",ISNUMBER('Model output'!E214),'Model output'!E214&gt;0),"1",IF(OR(ISNUMBER(SEARCH("0",'Model output'!E214)), ISNUMBER(SEARCH("1",'Model output'!E214)), ISNUMBER(SEARCH("1a",'Model output'!E214)), ISNUMBER(SEARCH("1b",'Model output'!E214)), ISNUMBER(SEARCH("X",'Model output'!E214))), IF(ISNUMBER(SEARCH("pN",'Model output'!E214)),IF(OR(ISNUMBER(SEARCH("a",'Model output'!E214)),ISNUMBER(SEARCH("b",'Model output'!E214))),MID(SUBSTITUTE('Model output'!E214," ",""),SEARCH("pN",'Model output'!E214)+2,2),MID(SUBSTITUTE('Model output'!E214," ",""),SEARCH("pN",'Model output'!E214)+2,1)),IF(ISNUMBER(SEARCH("N",'Model output'!E214)),IF(OR(ISNUMBER(SEARCH("a",'Model output'!E214)),ISNUMBER(SEARCH("b",'Model output'!E214))),MID(SUBSTITUTE('Model output'!E214," ",""),SEARCH("N",'Model output'!E214)+1,2),MID(SUBSTITUTE('Model output'!E214," ",""),SEARCH("N",'Model output'!E214)+1,1)),SUBSTITUTE('Model output'!E214," ",""))),"")))</f>
        <v>X</v>
      </c>
      <c r="E215" s="1" t="str">
        <f>IF(OR(ISNUMBER(SEARCH("Not applicable",'Model output'!F214)), ISNUMBER(SEARCH("N/A",'Model output'!F214))),"0",IF(OR(ISNUMBER(SEARCH("0",'Model output'!F214)), ISNUMBER(SEARCH("1",'Model output'!F214)), ISNUMBER(SEARCH("X",'Model output'!F214))), IF(ISNUMBER(SEARCH("pM",'Model output'!F214)),MID(SUBSTITUTE('Model output'!F214," ",""),SEARCH("pM",'Model output'!F214)+2,1),IF(ISNUMBER(SEARCH("M",'Model output'!F214)),MID(SUBSTITUTE('Model output'!F214," ",""),SEARCH("M",'Model output'!F214)+1,1),SUBSTITUTE('Model output'!F214," ",""))),""))</f>
        <v>0</v>
      </c>
      <c r="F215" t="str">
        <f t="shared" si="38"/>
        <v>negative</v>
      </c>
      <c r="G215" t="str">
        <f>IF(OR('Model output'!G214="",AND(ISNUMBER('Model output'!J214),'Model output'!J214&lt;1)),"",IF(OR(ISNUMBER(SEARCH("lateral",'Model output'!G214)),ISNUMBER(SEARCH("cervical",'Model output'!G214)),ISNUMBER(SEARCH("jugular",'Model output'!G214)),ISNUMBER(SEARCH("left neck",'Model output'!G214)),ISNUMBER(SEARCH("left anterior neck",'Model output'!G214)),ISNUMBER(SEARCH("left posterior neck",'Model output'!G214)),ISNUMBER(SEARCH("right neck",'Model output'!G214)),ISNUMBER(SEARCH("right anterior neck",'Model output'!G214)),ISNUMBER(SEARCH("right posterior neck",'Model output'!G214)),AND(ISNUMBER(SEARCH("level",'Model output'!G214)),OR(,ISNUMBER(SEARCH("II",'Model output'!G214)),ISNUMBER(SEARCH("two",'Model output'!G214)),AND(ISNUMBER(SEARCH("2",'Model output'!G214)),NOT(ISNUMBER(SEARCH("1 of 2",'Model output'!G214)))),ISNUMBER(SEARCH("III",'Model output'!G214)),AND(ISNUMBER(SEARCH("three",'Model output'!G214)),NOT(ISNUMBER(SEARCH("#3 (three)",'Model output'!G214)))),AND(ISNUMBER(SEARCH("3",'Model output'!G214)),NOT(ISNUMBER(SEARCH("#3 (three)",'Model output'!G214)))),ISNUMBER(SEARCH("IV",'Model output'!G214)),ISNUMBER(SEARCH("four",'Model output'!G214)),ISNUMBER(SEARCH("4",'Model output'!G214)),ISNUMBER(SEARCH("V ",'Model output'!G214)),ISNUMBER(SEARCH("five",'Model output'!G214)),ISNUMBER(SEARCH("5",'Model output'!G214))))), "lateral", "central"))</f>
        <v/>
      </c>
      <c r="H215" t="str">
        <f>IF('Model output'!H214="","negative",IF(OR(ISNUMBER(SEARCH("lymph node",'Model output'!H214)),ISNUMBER(SEARCH("gland",'Model output'!H214)),ISNUMBER(SEARCH("lobe",'Model output'!H214)),ISNUMBER(SEARCH("isthmus",'Model output'!H214)),ISNUMBER(SEARCH("mediastinum",'Model output'!H214)),ISNUMBER(SEARCH("Not mentioned",'Model output'!H214)), ISNUMBER(SEARCH("Not applicable",'Model output'!H214)), ISNUMBER(SEARCH("paratracheal",'Model output'!H214)),ISNUMBER(SEARCH("fibroadipose tissue",'Model output'!H214)),ISNUMBER(SEARCH("thyroid node",'Model output'!H214)),ISNUMBER(SEARCH("skeletal muscle",'Model output'!H214)),ISNUMBER(SEARCH("right",'Model output'!H214)),ISNUMBER(SEARCH("left",'Model output'!H214)),ISNUMBER(SEARCH("Not specified",'Model output'!H214)),ISNUMBER(SEARCH("N/A",'Model output'!H214))),"negative","positive"))</f>
        <v>negative</v>
      </c>
      <c r="I215">
        <f>IF(OR('Model output'!I214="",'Model output'!I214="Not answered",'Model output'!I214="Not mentioned"),"",IF(ISNUMBER('Model output'!I214),'Model output'!I214,1))</f>
        <v>0</v>
      </c>
      <c r="J215">
        <f>IF(OR('Model output'!J214="",'Model output'!J214="Not answered",'Model output'!J214="Not mentioned"),"",IF(AND(ISNUMBER('Model output'!J214),'Model output'!J214&lt;=I215),'Model output'!J214,IF(AND(ISNUMBER('Model output'!J214), 'Model output'!J214&gt;=DATE(2024,1,1)), MIN(DAY('Model output'!J214), MONTH('Model output'!J214), YEAR('Model output'!J214)), IF(ISNUMBER(SEARCH("0/",'Model output'!J214)),0,IF(ISNUMBER(SEARCH("/",'Model output'!J214)), VALUE(LEFT('Model output'!J214, SEARCH("/",'Model output'!J214)-1)),1)))))</f>
        <v>0</v>
      </c>
      <c r="K215" t="str" cm="1">
        <f t="array" ref="K215">IF(COUNT(FIND({0,1,2,3,4,5,6,7,8,9},'Model output'!K214))&gt;0,'Model output'!K214,"")</f>
        <v/>
      </c>
      <c r="L215" s="8" t="str">
        <f t="shared" si="37"/>
        <v/>
      </c>
      <c r="M215" t="str" cm="1">
        <f t="array" ref="M215">IF(L215="","",IF(ISNUMBER(SEARCH("cm",L215)),MAX(VALUE(SUBSTITUTE(_xlfn.FILTERXML("&lt;t&gt;&lt;s&gt;"&amp;SUBSTITUTE(L215,",","&lt;/s&gt;&lt;s&gt;")&amp;"&lt;/s&gt;&lt;/t&gt;","//s"),"cm",""))),MAX(VALUE(SUBSTITUTE(_xlfn.FILTERXML("&lt;t&gt;&lt;s&gt;"&amp;SUBSTITUTE(L215,",","&lt;/s&gt;&lt;s&gt;")&amp;"&lt;/s&gt;&lt;/t&gt;","//s"),"mm","")))/10))</f>
        <v/>
      </c>
      <c r="N215" t="str">
        <f>IF('Model output'!L214="","",'Model output'!L214)</f>
        <v>Papillary carcinoma, follicular variant</v>
      </c>
      <c r="O215" t="str">
        <f>IF('Model output'!M214="","",'Model output'!M214)</f>
        <v/>
      </c>
      <c r="P215" t="str">
        <f>IF('Model output'!N214="","",'Model output'!N214)</f>
        <v>4.7cm</v>
      </c>
      <c r="Q215" t="str">
        <f t="shared" si="39"/>
        <v>4.7cm</v>
      </c>
      <c r="R215" cm="1">
        <f t="array" ref="R215">IF(Q215="","",IF(ISNUMBER(SEARCH("cm",Q215)),MAX(VALUE(SUBSTITUTE(_xlfn.FILTERXML("&lt;t&gt;&lt;s&gt;"&amp;SUBSTITUTE(Q215,",","&lt;/s&gt;&lt;s&gt;")&amp;"&lt;/s&gt;&lt;/t&gt;","//s"),"cm",""))),MAX(VALUE(SUBSTITUTE(_xlfn.FILTERXML("&lt;t&gt;&lt;s&gt;"&amp;SUBSTITUTE(Q215,",","&lt;/s&gt;&lt;s&gt;")&amp;"&lt;/s&gt;&lt;/t&gt;","//s"),"mm","")))/10))</f>
        <v>4.7</v>
      </c>
      <c r="S215" t="str">
        <f>IF(OR('Model output'!P214="",ISNUMBER(SEARCH("Not identified", 'Model output'!P214)),ISNUMBER(SEARCH("Absent",'Model output'!P214)),AND(ISNUMBER(SEARCH("No",'Model output'!P214)),NOT(ISNUMBER(SEARCH("diagnostic",'Model output'!P214)))),ISNUMBER(SEARCH("Negative",'Model output'!P214))),"negative","positive")</f>
        <v>negative</v>
      </c>
      <c r="T215">
        <f>IF('Model output'!O214="","",'Model output'!O214)</f>
        <v>2</v>
      </c>
      <c r="U215" t="str">
        <f>IF('Model output'!Q214&lt;&gt;"",'Model output'!Q214,IF('Classification result'!S215="positive",IF(ISNUMBER(SEARCH("single",'Model output'!P214)),1,IF(OR(ISNUMBER(SEARCH("&lt;4",'Model output'!P214)),ISNUMBER(SEARCH("&lt; 4",'Model output'!P214)),ISNUMBER(SEARCH("less than 4",'Model output'!P214))),"&lt;4",IF(OR(ISNUMBER(SEARCH("&gt;4",'Model output'!P214)),ISNUMBER(SEARCH("&gt; 4",'Model output'!P214)),ISNUMBER(SEARCH("4 or more",'Model output'!P214))),"&gt;4",""))), ""))</f>
        <v/>
      </c>
      <c r="V215" t="str">
        <f>IF(S215="negative","",IF(OR(ISNUMBER(SEARCH("Focal",'Model output'!P214)),'Classification result'!U215&lt;4,ISNUMBER(SEARCH("Focal",'Classification result'!U215)),ISNUMBER(SEARCH("&lt;4",'Classification result'!U215)),ISNUMBER(SEARCH("&lt; 4",'Classification result'!U215))),"minimal", IF(OR(ISNUMBER(SEARCH("Extensive",'Model output'!P214)),ISNUMBER(SEARCH("Extensive",'Classification result'!U215)),ISNUMBER(SEARCH("&gt;4",'Classification result'!U215)),ISNUMBER(SEARCH("&gt; 4",'Classification result'!U215)),ISNUMBER(SEARCH("4 or more",'Classification result'!U215))),"extensive","")))</f>
        <v/>
      </c>
      <c r="W215" t="str">
        <f>IF(OR('Model output'!R214="",ISNUMBER(SEARCH("Not identified", 'Model output'!R214)),ISNUMBER(SEARCH("Absent",'Model output'!R214)),ISNUMBER(SEARCH("No",'Model output'!R214)),ISNUMBER(SEARCH("Negative",'Model output'!R214)),ISNUMBER(SEARCH("None seen",'Model output'!R214)),ISNUMBER(SEARCH("Free",'Model output'!R214)),ISNUMBER(SEARCH("Cannot be assessed",'Model output'!R214))),"negative","positive")</f>
        <v>positive</v>
      </c>
      <c r="X215" s="15" t="str">
        <f>IF('Model output'!S214="","",'Model output'!S214)</f>
        <v>Not identified</v>
      </c>
      <c r="Y215" t="str">
        <f>IF(OR('Model output'!S214="",ISNUMBER(SEARCH("Absent",'Model output'!S214)),ISNUMBER(SEARCH("Not identified",'Model output'!S214)),AND(ISNUMBER(SEARCH("No",'Model output'!S214)),NOT(ISNUMBER(SEARCH("carcinoma",'Model output'!S214)))),ISNUMBER(SEARCH("confined to the thyroid",'Model output'!S214)),ISNUMBER(SEARCH("negative",'Model output'!S214))),"negative",IF(Z215="positive","gETE", "positive"))</f>
        <v>negative</v>
      </c>
      <c r="Z215" t="str">
        <f>IF(OR('Model output'!S214="",ISNUMBER(SEARCH("Absent",'Model output'!S214)),ISNUMBER(SEARCH("Not identified",'Model output'!S214)),ISNUMBER(SEARCH("No",'Model output'!S214)),ISNUMBER(SEARCH("Minimal",'Model output'!S214)),ISNUMBER(SEARCH("negative",'Model output'!S214))),"negative",IF(OR(ISNUMBER(SEARCH("extensive",X215)),ISNUMBER(SEARCH("skeletal muscle",X215)),ISNUMBER(SEARCH("larynx",X215)),ISNUMBER(SEARCH("trachea",X215)),ISNUMBER(SEARCH("esophagus",X215)),ISNUMBER(SEARCH("recurrent laryngeal nerve",X215))),"positive","negative"))</f>
        <v>negative</v>
      </c>
      <c r="AA215" t="str">
        <f>IF('Model output'!T214="","",IF('Model output'!T214="Not mentioned", "No", "Yes"))</f>
        <v/>
      </c>
      <c r="AB215" t="str">
        <f>IF(AA215&lt;&gt;"Yes","",IF(OR('Model output'!U214="",ISNUMBER(SEARCH("Not identified",'Model output'!U214))),"",'Model output'!U214))</f>
        <v/>
      </c>
      <c r="AC215" s="1" t="str">
        <f>IF(OR('Model output'!V214="", 'Model output'!V214="No", AND(ISERROR(SEARCH("Positive",'Model output'!V214)), ISNUMBER(SEARCH("Negative",'Model output'!V214))), AND(ISNUMBER(SEARCH("Uninvolved",'Model output'!V214)),NOT(ISNUMBER(SEARCH("margins involved",'Model output'!V214)))), ISNUMBER(SEARCH("not involved",'Model output'!V214)), ISNUMBER(SEARCH("None",'Model output'!V214)), ISNUMBER(SEARCH("Free",'Model output'!V214)), ISNUMBER(SEARCH("1 mm",'Model output'!V214)), ISNUMBER(SEARCH("0.1 CM",'Model output'!V214)), ISNUMBER(SEARCH("less than 0.2 mm",'Model output'!V214)), ISNUMBER(SEARCH("less than 0.5 mm",'Model output'!V214)), ISNUMBER(SEARCH("less than 1.0 mm",'Model output'!V214)), ISNUMBER(SEARCH("noted very close",'Model output'!V214)), ISNUMBER(SEARCH("abut",'Model output'!V214)), ISNUMBER(SEARCH("not mentioned",'Model output'!V214)), ISNUMBER(SEARCH("Cannot be assessed",'Model output'!V214)), ISNUMBER(SEARCH("Lymphocyte invasion - present",'Model output'!V214)), ISNUMBER(SEARCH("capsule",'Model output'!V214))), "negative", "positive")</f>
        <v>negative</v>
      </c>
      <c r="AE215" s="28" t="str" cm="1">
        <f t="array" aca="1" ref="AE215" ca="1">IF(OR(AC215="positive",Z215="positive",AND(OR(ISNUMBER(SEARCH("Follicular carcinoma",N215)),ISNUMBER(SEARCH("Follicular thyroid carcinoma",N215))),V215="extensive"),AND(AND(ISNUMBER(J215),J215&gt;0),AND(ISNUMBER(M215),M215&gt;3)),OR(H215="positive",AH215=1)),"high",IF(OR(ISNUMBER(SEARCH("lateral",G215,1)),ISNUMBER(SEARCH("positive",Y215,1)),ISNUMBER(SEARCH("tall",O215,1)),ISNUMBER(SEARCH("hobnail",O215,1)),ISNUMBER(SEARCH("cribriform",O215,1)),ISNUMBER(SEARCH("diffuse",O215,1)),ISNUMBER(SEARCH("columnar",O215,1)),ISNUMBER(SEARCH("solid",O215,1)),ISNUMBER(SEARCH("tall",N215,1)),ISNUMBER(SEARCH("hobnail",N215,1)),ISNUMBER(SEARCH("cribriform",N215,1)),ISNUMBER(SEARCH("diffuse",N215,1)),ISNUMBER(SEARCH("columnar",N215,1)),ISNUMBER(SEARCH("solid",N215,1)),AND(ISNUMBER(SEARCH("papillary",N215,1)),S215="positive"),AND(AND(ISNUMBER(J215),J215&gt;=5),M215=""),AND(AND(ISNUMBER(J215),J215&gt;=5),AND(ISNUMBER(M215),M215&gt;=1)),AND(ISNUMBER(SERACH("papillary",N215)),OR(Y215="positive",Z215="positive"), ISNUMBER(SEARCH("BRAF",AB215)))),"intermediate","low"))</f>
        <v>low</v>
      </c>
      <c r="AF215" s="29" t="str">
        <f t="shared" si="40"/>
        <v>3a</v>
      </c>
      <c r="AG215" s="29" t="str">
        <f t="shared" si="41"/>
        <v>0</v>
      </c>
      <c r="AH215" s="29" t="str">
        <f t="shared" si="42"/>
        <v>0</v>
      </c>
      <c r="AI215" s="35" t="str">
        <f t="shared" si="43"/>
        <v>II</v>
      </c>
      <c r="AJ215" s="32" t="s">
        <v>713</v>
      </c>
      <c r="AK215" s="34" t="s">
        <v>937</v>
      </c>
      <c r="AL215" s="34" t="s">
        <v>936</v>
      </c>
      <c r="AM215" s="34" t="s">
        <v>936</v>
      </c>
      <c r="AN215" s="34" t="s">
        <v>934</v>
      </c>
      <c r="AO215" s="32">
        <f t="shared" ca="1" si="44"/>
        <v>1</v>
      </c>
      <c r="AP215" s="34">
        <f t="shared" si="45"/>
        <v>1</v>
      </c>
      <c r="AQ215" s="34">
        <f t="shared" si="46"/>
        <v>1</v>
      </c>
      <c r="AR215" s="34">
        <f t="shared" si="47"/>
        <v>1</v>
      </c>
      <c r="AS215" s="35">
        <f t="shared" si="48"/>
        <v>1</v>
      </c>
    </row>
    <row r="216" spans="1:45">
      <c r="A216" t="str">
        <f>'Model output'!A215</f>
        <v>TCGA-EM-A4FK</v>
      </c>
      <c r="B216" s="26">
        <v>33</v>
      </c>
      <c r="C216" s="1" t="str">
        <f>IF(OR(ISNUMBER(SEARCH("0",'Model output'!D215)), ISNUMBER(SEARCH("1",'Model output'!D215)), ISNUMBER(SEARCH("1a",'Model output'!D215)), ISNUMBER(SEARCH("1b",'Model output'!D215)), ISNUMBER(SEARCH("2",'Model output'!D215)), ISNUMBER(SEARCH("3",'Model output'!D215)), ISNUMBER(SEARCH("4a",'Model output'!D215)), ISNUMBER(SEARCH("4b",'Model output'!D215))), IF(ISNUMBER(SEARCH("pT",'Model output'!D215)),IF(OR(ISNUMBER(SEARCH("a",'Model output'!D215)),ISNUMBER(SEARCH("b",'Model output'!D215))),MID(SUBSTITUTE('Model output'!D215," ",""),SEARCH("pT",'Model output'!D215)+2,2),MID(SUBSTITUTE('Model output'!D215," ",""),SEARCH("pT",'Model output'!D215)+2,1)),IF(ISNUMBER(SEARCH("T",'Model output'!D215)),IF(OR(ISNUMBER(SEARCH("a",'Model output'!D215)),ISNUMBER(SEARCH("b",'Model output'!D215))),MID(SUBSTITUTE('Model output'!D215," ",""),SEARCH("T",'Model output'!D215)+1,2),MID(SUBSTITUTE('Model output'!D215," ",""),SEARCH("T",'Model output'!D215)+1,1)),SUBSTITUTE('Model output'!D215," ",""))),"")</f>
        <v>2</v>
      </c>
      <c r="D216" s="1" t="str">
        <f>IF(ISNUMBER(SEARCH("lymph node",'Model output'!E215)),"1", IF(AND('Model output'!E215&lt;&gt;"",ISNUMBER('Model output'!E215),'Model output'!E215&gt;0),"1",IF(OR(ISNUMBER(SEARCH("0",'Model output'!E215)), ISNUMBER(SEARCH("1",'Model output'!E215)), ISNUMBER(SEARCH("1a",'Model output'!E215)), ISNUMBER(SEARCH("1b",'Model output'!E215)), ISNUMBER(SEARCH("X",'Model output'!E215))), IF(ISNUMBER(SEARCH("pN",'Model output'!E215)),IF(OR(ISNUMBER(SEARCH("a",'Model output'!E215)),ISNUMBER(SEARCH("b",'Model output'!E215))),MID(SUBSTITUTE('Model output'!E215," ",""),SEARCH("pN",'Model output'!E215)+2,2),MID(SUBSTITUTE('Model output'!E215," ",""),SEARCH("pN",'Model output'!E215)+2,1)),IF(ISNUMBER(SEARCH("N",'Model output'!E215)),IF(OR(ISNUMBER(SEARCH("a",'Model output'!E215)),ISNUMBER(SEARCH("b",'Model output'!E215))),MID(SUBSTITUTE('Model output'!E215," ",""),SEARCH("N",'Model output'!E215)+1,2),MID(SUBSTITUTE('Model output'!E215," ",""),SEARCH("N",'Model output'!E215)+1,1)),SUBSTITUTE('Model output'!E215," ",""))),"")))</f>
        <v>X</v>
      </c>
      <c r="E216" s="1" t="str">
        <f>IF(OR(ISNUMBER(SEARCH("Not applicable",'Model output'!F215)), ISNUMBER(SEARCH("N/A",'Model output'!F215))),"0",IF(OR(ISNUMBER(SEARCH("0",'Model output'!F215)), ISNUMBER(SEARCH("1",'Model output'!F215)), ISNUMBER(SEARCH("X",'Model output'!F215))), IF(ISNUMBER(SEARCH("pM",'Model output'!F215)),MID(SUBSTITUTE('Model output'!F215," ",""),SEARCH("pM",'Model output'!F215)+2,1),IF(ISNUMBER(SEARCH("M",'Model output'!F215)),MID(SUBSTITUTE('Model output'!F215," ",""),SEARCH("M",'Model output'!F215)+1,1),SUBSTITUTE('Model output'!F215," ",""))),""))</f>
        <v>0</v>
      </c>
      <c r="F216" t="str">
        <f t="shared" si="38"/>
        <v>negative</v>
      </c>
      <c r="G216" t="str">
        <f>IF(OR('Model output'!G215="",AND(ISNUMBER('Model output'!J215),'Model output'!J215&lt;1)),"",IF(OR(ISNUMBER(SEARCH("lateral",'Model output'!G215)),ISNUMBER(SEARCH("cervical",'Model output'!G215)),ISNUMBER(SEARCH("jugular",'Model output'!G215)),ISNUMBER(SEARCH("left neck",'Model output'!G215)),ISNUMBER(SEARCH("left anterior neck",'Model output'!G215)),ISNUMBER(SEARCH("left posterior neck",'Model output'!G215)),ISNUMBER(SEARCH("right neck",'Model output'!G215)),ISNUMBER(SEARCH("right anterior neck",'Model output'!G215)),ISNUMBER(SEARCH("right posterior neck",'Model output'!G215)),AND(ISNUMBER(SEARCH("level",'Model output'!G215)),OR(,ISNUMBER(SEARCH("II",'Model output'!G215)),ISNUMBER(SEARCH("two",'Model output'!G215)),AND(ISNUMBER(SEARCH("2",'Model output'!G215)),NOT(ISNUMBER(SEARCH("1 of 2",'Model output'!G215)))),ISNUMBER(SEARCH("III",'Model output'!G215)),AND(ISNUMBER(SEARCH("three",'Model output'!G215)),NOT(ISNUMBER(SEARCH("#3 (three)",'Model output'!G215)))),AND(ISNUMBER(SEARCH("3",'Model output'!G215)),NOT(ISNUMBER(SEARCH("#3 (three)",'Model output'!G215)))),ISNUMBER(SEARCH("IV",'Model output'!G215)),ISNUMBER(SEARCH("four",'Model output'!G215)),ISNUMBER(SEARCH("4",'Model output'!G215)),ISNUMBER(SEARCH("V ",'Model output'!G215)),ISNUMBER(SEARCH("five",'Model output'!G215)),ISNUMBER(SEARCH("5",'Model output'!G215))))), "lateral", "central"))</f>
        <v/>
      </c>
      <c r="H216" t="str">
        <f>IF('Model output'!H215="","negative",IF(OR(ISNUMBER(SEARCH("lymph node",'Model output'!H215)),ISNUMBER(SEARCH("gland",'Model output'!H215)),ISNUMBER(SEARCH("lobe",'Model output'!H215)),ISNUMBER(SEARCH("isthmus",'Model output'!H215)),ISNUMBER(SEARCH("mediastinum",'Model output'!H215)),ISNUMBER(SEARCH("Not mentioned",'Model output'!H215)), ISNUMBER(SEARCH("Not applicable",'Model output'!H215)), ISNUMBER(SEARCH("paratracheal",'Model output'!H215)),ISNUMBER(SEARCH("fibroadipose tissue",'Model output'!H215)),ISNUMBER(SEARCH("thyroid node",'Model output'!H215)),ISNUMBER(SEARCH("skeletal muscle",'Model output'!H215)),ISNUMBER(SEARCH("right",'Model output'!H215)),ISNUMBER(SEARCH("left",'Model output'!H215)),ISNUMBER(SEARCH("Not specified",'Model output'!H215)),ISNUMBER(SEARCH("N/A",'Model output'!H215))),"negative","positive"))</f>
        <v>negative</v>
      </c>
      <c r="I216">
        <f>IF(OR('Model output'!I215="",'Model output'!I215="Not answered",'Model output'!I215="Not mentioned"),"",IF(ISNUMBER('Model output'!I215),'Model output'!I215,1))</f>
        <v>0</v>
      </c>
      <c r="J216">
        <f>IF(OR('Model output'!J215="",'Model output'!J215="Not answered",'Model output'!J215="Not mentioned"),"",IF(AND(ISNUMBER('Model output'!J215),'Model output'!J215&lt;=I216),'Model output'!J215,IF(AND(ISNUMBER('Model output'!J215), 'Model output'!J215&gt;=DATE(2024,1,1)), MIN(DAY('Model output'!J215), MONTH('Model output'!J215), YEAR('Model output'!J215)), IF(ISNUMBER(SEARCH("0/",'Model output'!J215)),0,IF(ISNUMBER(SEARCH("/",'Model output'!J215)), VALUE(LEFT('Model output'!J215, SEARCH("/",'Model output'!J215)-1)),1)))))</f>
        <v>0</v>
      </c>
      <c r="K216" t="str" cm="1">
        <f t="array" ref="K216">IF(COUNT(FIND({0,1,2,3,4,5,6,7,8,9},'Model output'!K215))&gt;0,'Model output'!K215,"")</f>
        <v/>
      </c>
      <c r="L216" s="8" t="str">
        <f t="shared" si="37"/>
        <v/>
      </c>
      <c r="M216" t="str" cm="1">
        <f t="array" ref="M216">IF(L216="","",IF(ISNUMBER(SEARCH("cm",L216)),MAX(VALUE(SUBSTITUTE(_xlfn.FILTERXML("&lt;t&gt;&lt;s&gt;"&amp;SUBSTITUTE(L216,",","&lt;/s&gt;&lt;s&gt;")&amp;"&lt;/s&gt;&lt;/t&gt;","//s"),"cm",""))),MAX(VALUE(SUBSTITUTE(_xlfn.FILTERXML("&lt;t&gt;&lt;s&gt;"&amp;SUBSTITUTE(L216,",","&lt;/s&gt;&lt;s&gt;")&amp;"&lt;/s&gt;&lt;/t&gt;","//s"),"mm","")))/10))</f>
        <v/>
      </c>
      <c r="N216" t="str">
        <f>IF('Model output'!L215="","",'Model output'!L215)</f>
        <v>Papillary carcinoma, oncocytic or oxyphilic variant</v>
      </c>
      <c r="O216" t="str">
        <f>IF('Model output'!M215="","",'Model output'!M215)</f>
        <v/>
      </c>
      <c r="P216" t="str">
        <f>IF('Model output'!N215="","",'Model output'!N215)</f>
        <v>2.6cm</v>
      </c>
      <c r="Q216" t="str">
        <f t="shared" si="39"/>
        <v>2.6cm</v>
      </c>
      <c r="R216" cm="1">
        <f t="array" ref="R216">IF(Q216="","",IF(ISNUMBER(SEARCH("cm",Q216)),MAX(VALUE(SUBSTITUTE(_xlfn.FILTERXML("&lt;t&gt;&lt;s&gt;"&amp;SUBSTITUTE(Q216,",","&lt;/s&gt;&lt;s&gt;")&amp;"&lt;/s&gt;&lt;/t&gt;","//s"),"cm",""))),MAX(VALUE(SUBSTITUTE(_xlfn.FILTERXML("&lt;t&gt;&lt;s&gt;"&amp;SUBSTITUTE(Q216,",","&lt;/s&gt;&lt;s&gt;")&amp;"&lt;/s&gt;&lt;/t&gt;","//s"),"mm","")))/10))</f>
        <v>2.6</v>
      </c>
      <c r="S216" t="str">
        <f>IF(OR('Model output'!P215="",ISNUMBER(SEARCH("Not identified", 'Model output'!P215)),ISNUMBER(SEARCH("Absent",'Model output'!P215)),AND(ISNUMBER(SEARCH("No",'Model output'!P215)),NOT(ISNUMBER(SEARCH("diagnostic",'Model output'!P215)))),ISNUMBER(SEARCH("Negative",'Model output'!P215))),"negative","positive")</f>
        <v>negative</v>
      </c>
      <c r="T216">
        <f>IF('Model output'!O215="","",'Model output'!O215)</f>
        <v>1</v>
      </c>
      <c r="U216" t="str">
        <f>IF('Model output'!Q215&lt;&gt;"",'Model output'!Q215,IF('Classification result'!S216="positive",IF(ISNUMBER(SEARCH("single",'Model output'!P215)),1,IF(OR(ISNUMBER(SEARCH("&lt;4",'Model output'!P215)),ISNUMBER(SEARCH("&lt; 4",'Model output'!P215)),ISNUMBER(SEARCH("less than 4",'Model output'!P215))),"&lt;4",IF(OR(ISNUMBER(SEARCH("&gt;4",'Model output'!P215)),ISNUMBER(SEARCH("&gt; 4",'Model output'!P215)),ISNUMBER(SEARCH("4 or more",'Model output'!P215))),"&gt;4",""))), ""))</f>
        <v/>
      </c>
      <c r="V216" t="str">
        <f>IF(S216="negative","",IF(OR(ISNUMBER(SEARCH("Focal",'Model output'!P215)),'Classification result'!U216&lt;4,ISNUMBER(SEARCH("Focal",'Classification result'!U216)),ISNUMBER(SEARCH("&lt;4",'Classification result'!U216)),ISNUMBER(SEARCH("&lt; 4",'Classification result'!U216))),"minimal", IF(OR(ISNUMBER(SEARCH("Extensive",'Model output'!P215)),ISNUMBER(SEARCH("Extensive",'Classification result'!U216)),ISNUMBER(SEARCH("&gt;4",'Classification result'!U216)),ISNUMBER(SEARCH("&gt; 4",'Classification result'!U216)),ISNUMBER(SEARCH("4 or more",'Classification result'!U216))),"extensive","")))</f>
        <v/>
      </c>
      <c r="W216" t="str">
        <f>IF(OR('Model output'!R215="",ISNUMBER(SEARCH("Not identified", 'Model output'!R215)),ISNUMBER(SEARCH("Absent",'Model output'!R215)),ISNUMBER(SEARCH("No",'Model output'!R215)),ISNUMBER(SEARCH("Negative",'Model output'!R215)),ISNUMBER(SEARCH("None seen",'Model output'!R215)),ISNUMBER(SEARCH("Free",'Model output'!R215)),ISNUMBER(SEARCH("Cannot be assessed",'Model output'!R215))),"negative","positive")</f>
        <v>negative</v>
      </c>
      <c r="X216" s="15" t="str">
        <f>IF('Model output'!S215="","",'Model output'!S215)</f>
        <v>Not identified</v>
      </c>
      <c r="Y216" t="str">
        <f>IF(OR('Model output'!S215="",ISNUMBER(SEARCH("Absent",'Model output'!S215)),ISNUMBER(SEARCH("Not identified",'Model output'!S215)),AND(ISNUMBER(SEARCH("No",'Model output'!S215)),NOT(ISNUMBER(SEARCH("carcinoma",'Model output'!S215)))),ISNUMBER(SEARCH("confined to the thyroid",'Model output'!S215)),ISNUMBER(SEARCH("negative",'Model output'!S215))),"negative",IF(Z216="positive","gETE", "positive"))</f>
        <v>negative</v>
      </c>
      <c r="Z216" t="str">
        <f>IF(OR('Model output'!S215="",ISNUMBER(SEARCH("Absent",'Model output'!S215)),ISNUMBER(SEARCH("Not identified",'Model output'!S215)),ISNUMBER(SEARCH("No",'Model output'!S215)),ISNUMBER(SEARCH("Minimal",'Model output'!S215)),ISNUMBER(SEARCH("negative",'Model output'!S215))),"negative",IF(OR(ISNUMBER(SEARCH("extensive",X216)),ISNUMBER(SEARCH("skeletal muscle",X216)),ISNUMBER(SEARCH("larynx",X216)),ISNUMBER(SEARCH("trachea",X216)),ISNUMBER(SEARCH("esophagus",X216)),ISNUMBER(SEARCH("recurrent laryngeal nerve",X216))),"positive","negative"))</f>
        <v>negative</v>
      </c>
      <c r="AA216" t="str">
        <f>IF('Model output'!T215="","",IF('Model output'!T215="Not mentioned", "No", "Yes"))</f>
        <v/>
      </c>
      <c r="AB216" t="str">
        <f>IF(AA216&lt;&gt;"Yes","",IF(OR('Model output'!U215="",ISNUMBER(SEARCH("Not identified",'Model output'!U215))),"",'Model output'!U215))</f>
        <v/>
      </c>
      <c r="AC216" s="1" t="str">
        <f>IF(OR('Model output'!V215="", 'Model output'!V215="No", AND(ISERROR(SEARCH("Positive",'Model output'!V215)), ISNUMBER(SEARCH("Negative",'Model output'!V215))), AND(ISNUMBER(SEARCH("Uninvolved",'Model output'!V215)),NOT(ISNUMBER(SEARCH("margins involved",'Model output'!V215)))), ISNUMBER(SEARCH("not involved",'Model output'!V215)), ISNUMBER(SEARCH("None",'Model output'!V215)), ISNUMBER(SEARCH("Free",'Model output'!V215)), ISNUMBER(SEARCH("1 mm",'Model output'!V215)), ISNUMBER(SEARCH("0.1 CM",'Model output'!V215)), ISNUMBER(SEARCH("less than 0.2 mm",'Model output'!V215)), ISNUMBER(SEARCH("less than 0.5 mm",'Model output'!V215)), ISNUMBER(SEARCH("less than 1.0 mm",'Model output'!V215)), ISNUMBER(SEARCH("noted very close",'Model output'!V215)), ISNUMBER(SEARCH("abut",'Model output'!V215)), ISNUMBER(SEARCH("not mentioned",'Model output'!V215)), ISNUMBER(SEARCH("Cannot be assessed",'Model output'!V215)), ISNUMBER(SEARCH("Lymphocyte invasion - present",'Model output'!V215)), ISNUMBER(SEARCH("capsule",'Model output'!V215))), "negative", "positive")</f>
        <v>negative</v>
      </c>
      <c r="AE216" s="28" t="str" cm="1">
        <f t="array" aca="1" ref="AE216" ca="1">IF(OR(AC216="positive",Z216="positive",AND(OR(ISNUMBER(SEARCH("Follicular carcinoma",N216)),ISNUMBER(SEARCH("Follicular thyroid carcinoma",N216))),V216="extensive"),AND(AND(ISNUMBER(J216),J216&gt;0),AND(ISNUMBER(M216),M216&gt;3)),OR(H216="positive",AH216=1)),"high",IF(OR(ISNUMBER(SEARCH("lateral",G216,1)),ISNUMBER(SEARCH("positive",Y216,1)),ISNUMBER(SEARCH("tall",O216,1)),ISNUMBER(SEARCH("hobnail",O216,1)),ISNUMBER(SEARCH("cribriform",O216,1)),ISNUMBER(SEARCH("diffuse",O216,1)),ISNUMBER(SEARCH("columnar",O216,1)),ISNUMBER(SEARCH("solid",O216,1)),ISNUMBER(SEARCH("tall",N216,1)),ISNUMBER(SEARCH("hobnail",N216,1)),ISNUMBER(SEARCH("cribriform",N216,1)),ISNUMBER(SEARCH("diffuse",N216,1)),ISNUMBER(SEARCH("columnar",N216,1)),ISNUMBER(SEARCH("solid",N216,1)),AND(ISNUMBER(SEARCH("papillary",N216,1)),S216="positive"),AND(AND(ISNUMBER(J216),J216&gt;=5),M216=""),AND(AND(ISNUMBER(J216),J216&gt;=5),AND(ISNUMBER(M216),M216&gt;=1)),AND(ISNUMBER(SERACH("papillary",N216)),OR(Y216="positive",Z216="positive"), ISNUMBER(SEARCH("BRAF",AB216)))),"intermediate","low"))</f>
        <v>low</v>
      </c>
      <c r="AF216" s="29" t="str">
        <f t="shared" si="40"/>
        <v>2</v>
      </c>
      <c r="AG216" s="29" t="str">
        <f t="shared" si="41"/>
        <v>0</v>
      </c>
      <c r="AH216" s="29" t="str">
        <f t="shared" si="42"/>
        <v>0</v>
      </c>
      <c r="AI216" s="35" t="str">
        <f t="shared" si="43"/>
        <v>I</v>
      </c>
      <c r="AJ216" s="32" t="s">
        <v>713</v>
      </c>
      <c r="AK216" s="34" t="s">
        <v>935</v>
      </c>
      <c r="AL216" s="34" t="s">
        <v>936</v>
      </c>
      <c r="AM216" s="34" t="s">
        <v>936</v>
      </c>
      <c r="AN216" s="34" t="s">
        <v>66</v>
      </c>
      <c r="AO216" s="32">
        <f t="shared" ca="1" si="44"/>
        <v>1</v>
      </c>
      <c r="AP216" s="34">
        <f t="shared" si="45"/>
        <v>1</v>
      </c>
      <c r="AQ216" s="34">
        <f t="shared" si="46"/>
        <v>1</v>
      </c>
      <c r="AR216" s="34">
        <f t="shared" si="47"/>
        <v>1</v>
      </c>
      <c r="AS216" s="35">
        <f t="shared" si="48"/>
        <v>1</v>
      </c>
    </row>
    <row r="217" spans="1:45">
      <c r="A217" t="str">
        <f>'Model output'!A216</f>
        <v>TCGA-EM-A4FM</v>
      </c>
      <c r="B217" s="26">
        <v>59</v>
      </c>
      <c r="C217" s="1" t="str">
        <f>IF(OR(ISNUMBER(SEARCH("0",'Model output'!D216)), ISNUMBER(SEARCH("1",'Model output'!D216)), ISNUMBER(SEARCH("1a",'Model output'!D216)), ISNUMBER(SEARCH("1b",'Model output'!D216)), ISNUMBER(SEARCH("2",'Model output'!D216)), ISNUMBER(SEARCH("3",'Model output'!D216)), ISNUMBER(SEARCH("4a",'Model output'!D216)), ISNUMBER(SEARCH("4b",'Model output'!D216))), IF(ISNUMBER(SEARCH("pT",'Model output'!D216)),IF(OR(ISNUMBER(SEARCH("a",'Model output'!D216)),ISNUMBER(SEARCH("b",'Model output'!D216))),MID(SUBSTITUTE('Model output'!D216," ",""),SEARCH("pT",'Model output'!D216)+2,2),MID(SUBSTITUTE('Model output'!D216," ",""),SEARCH("pT",'Model output'!D216)+2,1)),IF(ISNUMBER(SEARCH("T",'Model output'!D216)),IF(OR(ISNUMBER(SEARCH("a",'Model output'!D216)),ISNUMBER(SEARCH("b",'Model output'!D216))),MID(SUBSTITUTE('Model output'!D216," ",""),SEARCH("T",'Model output'!D216)+1,2),MID(SUBSTITUTE('Model output'!D216," ",""),SEARCH("T",'Model output'!D216)+1,1)),SUBSTITUTE('Model output'!D216," ",""))),"")</f>
        <v>3</v>
      </c>
      <c r="D217" s="1" t="str">
        <f>IF(ISNUMBER(SEARCH("lymph node",'Model output'!E216)),"1", IF(AND('Model output'!E216&lt;&gt;"",ISNUMBER('Model output'!E216),'Model output'!E216&gt;0),"1",IF(OR(ISNUMBER(SEARCH("0",'Model output'!E216)), ISNUMBER(SEARCH("1",'Model output'!E216)), ISNUMBER(SEARCH("1a",'Model output'!E216)), ISNUMBER(SEARCH("1b",'Model output'!E216)), ISNUMBER(SEARCH("X",'Model output'!E216))), IF(ISNUMBER(SEARCH("pN",'Model output'!E216)),IF(OR(ISNUMBER(SEARCH("a",'Model output'!E216)),ISNUMBER(SEARCH("b",'Model output'!E216))),MID(SUBSTITUTE('Model output'!E216," ",""),SEARCH("pN",'Model output'!E216)+2,2),MID(SUBSTITUTE('Model output'!E216," ",""),SEARCH("pN",'Model output'!E216)+2,1)),IF(ISNUMBER(SEARCH("N",'Model output'!E216)),IF(OR(ISNUMBER(SEARCH("a",'Model output'!E216)),ISNUMBER(SEARCH("b",'Model output'!E216))),MID(SUBSTITUTE('Model output'!E216," ",""),SEARCH("N",'Model output'!E216)+1,2),MID(SUBSTITUTE('Model output'!E216," ",""),SEARCH("N",'Model output'!E216)+1,1)),SUBSTITUTE('Model output'!E216," ",""))),"")))</f>
        <v>1b</v>
      </c>
      <c r="E217" s="1" t="str">
        <f>IF(OR(ISNUMBER(SEARCH("Not applicable",'Model output'!F216)), ISNUMBER(SEARCH("N/A",'Model output'!F216))),"0",IF(OR(ISNUMBER(SEARCH("0",'Model output'!F216)), ISNUMBER(SEARCH("1",'Model output'!F216)), ISNUMBER(SEARCH("X",'Model output'!F216))), IF(ISNUMBER(SEARCH("pM",'Model output'!F216)),MID(SUBSTITUTE('Model output'!F216," ",""),SEARCH("pM",'Model output'!F216)+2,1),IF(ISNUMBER(SEARCH("M",'Model output'!F216)),MID(SUBSTITUTE('Model output'!F216," ",""),SEARCH("M",'Model output'!F216)+1,1),SUBSTITUTE('Model output'!F216," ",""))),""))</f>
        <v>0</v>
      </c>
      <c r="F217" t="str">
        <f t="shared" si="38"/>
        <v>positive</v>
      </c>
      <c r="G217" t="str">
        <f>IF(OR('Model output'!G216="",AND(ISNUMBER('Model output'!J216),'Model output'!J216&lt;1)),"",IF(OR(ISNUMBER(SEARCH("lateral",'Model output'!G216)),ISNUMBER(SEARCH("cervical",'Model output'!G216)),ISNUMBER(SEARCH("jugular",'Model output'!G216)),ISNUMBER(SEARCH("left neck",'Model output'!G216)),ISNUMBER(SEARCH("left anterior neck",'Model output'!G216)),ISNUMBER(SEARCH("left posterior neck",'Model output'!G216)),ISNUMBER(SEARCH("right neck",'Model output'!G216)),ISNUMBER(SEARCH("right anterior neck",'Model output'!G216)),ISNUMBER(SEARCH("right posterior neck",'Model output'!G216)),AND(ISNUMBER(SEARCH("level",'Model output'!G216)),OR(,ISNUMBER(SEARCH("II",'Model output'!G216)),ISNUMBER(SEARCH("two",'Model output'!G216)),AND(ISNUMBER(SEARCH("2",'Model output'!G216)),NOT(ISNUMBER(SEARCH("1 of 2",'Model output'!G216)))),ISNUMBER(SEARCH("III",'Model output'!G216)),AND(ISNUMBER(SEARCH("three",'Model output'!G216)),NOT(ISNUMBER(SEARCH("#3 (three)",'Model output'!G216)))),AND(ISNUMBER(SEARCH("3",'Model output'!G216)),NOT(ISNUMBER(SEARCH("#3 (three)",'Model output'!G216)))),ISNUMBER(SEARCH("IV",'Model output'!G216)),ISNUMBER(SEARCH("four",'Model output'!G216)),ISNUMBER(SEARCH("4",'Model output'!G216)),ISNUMBER(SEARCH("V ",'Model output'!G216)),ISNUMBER(SEARCH("five",'Model output'!G216)),ISNUMBER(SEARCH("5",'Model output'!G216))))), "lateral", "central"))</f>
        <v/>
      </c>
      <c r="H217" t="str">
        <f>IF('Model output'!H216="","negative",IF(OR(ISNUMBER(SEARCH("lymph node",'Model output'!H216)),ISNUMBER(SEARCH("gland",'Model output'!H216)),ISNUMBER(SEARCH("lobe",'Model output'!H216)),ISNUMBER(SEARCH("isthmus",'Model output'!H216)),ISNUMBER(SEARCH("mediastinum",'Model output'!H216)),ISNUMBER(SEARCH("Not mentioned",'Model output'!H216)), ISNUMBER(SEARCH("Not applicable",'Model output'!H216)), ISNUMBER(SEARCH("paratracheal",'Model output'!H216)),ISNUMBER(SEARCH("fibroadipose tissue",'Model output'!H216)),ISNUMBER(SEARCH("thyroid node",'Model output'!H216)),ISNUMBER(SEARCH("skeletal muscle",'Model output'!H216)),ISNUMBER(SEARCH("right",'Model output'!H216)),ISNUMBER(SEARCH("left",'Model output'!H216)),ISNUMBER(SEARCH("Not specified",'Model output'!H216)),ISNUMBER(SEARCH("N/A",'Model output'!H216))),"negative","positive"))</f>
        <v>negative</v>
      </c>
      <c r="I217">
        <f>IF(OR('Model output'!I216="",'Model output'!I216="Not answered",'Model output'!I216="Not mentioned"),"",IF(ISNUMBER('Model output'!I216),'Model output'!I216,1))</f>
        <v>40</v>
      </c>
      <c r="J217">
        <f>IF(OR('Model output'!J216="",'Model output'!J216="Not answered",'Model output'!J216="Not mentioned"),"",IF(AND(ISNUMBER('Model output'!J216),'Model output'!J216&lt;=I217),'Model output'!J216,IF(AND(ISNUMBER('Model output'!J216), 'Model output'!J216&gt;=DATE(2024,1,1)), MIN(DAY('Model output'!J216), MONTH('Model output'!J216), YEAR('Model output'!J216)), IF(ISNUMBER(SEARCH("0/",'Model output'!J216)),0,IF(ISNUMBER(SEARCH("/",'Model output'!J216)), VALUE(LEFT('Model output'!J216, SEARCH("/",'Model output'!J216)-1)),1)))))</f>
        <v>12</v>
      </c>
      <c r="K217" t="str" cm="1">
        <f t="array" ref="K217">IF(COUNT(FIND({0,1,2,3,4,5,6,7,8,9},'Model output'!K216))&gt;0,'Model output'!K216,"")</f>
        <v/>
      </c>
      <c r="L217" s="8" t="str">
        <f t="shared" si="37"/>
        <v/>
      </c>
      <c r="M217" t="str" cm="1">
        <f t="array" ref="M217">IF(L217="","",IF(ISNUMBER(SEARCH("cm",L217)),MAX(VALUE(SUBSTITUTE(_xlfn.FILTERXML("&lt;t&gt;&lt;s&gt;"&amp;SUBSTITUTE(L217,",","&lt;/s&gt;&lt;s&gt;")&amp;"&lt;/s&gt;&lt;/t&gt;","//s"),"cm",""))),MAX(VALUE(SUBSTITUTE(_xlfn.FILTERXML("&lt;t&gt;&lt;s&gt;"&amp;SUBSTITUTE(L217,",","&lt;/s&gt;&lt;s&gt;")&amp;"&lt;/s&gt;&lt;/t&gt;","//s"),"mm","")))/10))</f>
        <v/>
      </c>
      <c r="N217" t="str">
        <f>IF('Model output'!L216="","",'Model output'!L216)</f>
        <v>papillary</v>
      </c>
      <c r="O217" t="str">
        <f>IF('Model output'!M216="","",'Model output'!M216)</f>
        <v>classical (usual), follicular variant, with focal tall cell change (10%)</v>
      </c>
      <c r="P217" t="str">
        <f>IF('Model output'!N216="","",'Model output'!N216)</f>
        <v>3.0cm</v>
      </c>
      <c r="Q217" t="str">
        <f t="shared" si="39"/>
        <v>3.0cm</v>
      </c>
      <c r="R217" cm="1">
        <f t="array" ref="R217">IF(Q217="","",IF(ISNUMBER(SEARCH("cm",Q217)),MAX(VALUE(SUBSTITUTE(_xlfn.FILTERXML("&lt;t&gt;&lt;s&gt;"&amp;SUBSTITUTE(Q217,",","&lt;/s&gt;&lt;s&gt;")&amp;"&lt;/s&gt;&lt;/t&gt;","//s"),"cm",""))),MAX(VALUE(SUBSTITUTE(_xlfn.FILTERXML("&lt;t&gt;&lt;s&gt;"&amp;SUBSTITUTE(Q217,",","&lt;/s&gt;&lt;s&gt;")&amp;"&lt;/s&gt;&lt;/t&gt;","//s"),"mm","")))/10))</f>
        <v>3</v>
      </c>
      <c r="S217" t="str">
        <f>IF(OR('Model output'!P216="",ISNUMBER(SEARCH("Not identified", 'Model output'!P216)),ISNUMBER(SEARCH("Absent",'Model output'!P216)),AND(ISNUMBER(SEARCH("No",'Model output'!P216)),NOT(ISNUMBER(SEARCH("diagnostic",'Model output'!P216)))),ISNUMBER(SEARCH("Negative",'Model output'!P216))),"negative","positive")</f>
        <v>negative</v>
      </c>
      <c r="T217">
        <f>IF('Model output'!O216="","",'Model output'!O216)</f>
        <v>2</v>
      </c>
      <c r="U217" t="str">
        <f>IF('Model output'!Q216&lt;&gt;"",'Model output'!Q216,IF('Classification result'!S217="positive",IF(ISNUMBER(SEARCH("single",'Model output'!P216)),1,IF(OR(ISNUMBER(SEARCH("&lt;4",'Model output'!P216)),ISNUMBER(SEARCH("&lt; 4",'Model output'!P216)),ISNUMBER(SEARCH("less than 4",'Model output'!P216))),"&lt;4",IF(OR(ISNUMBER(SEARCH("&gt;4",'Model output'!P216)),ISNUMBER(SEARCH("&gt; 4",'Model output'!P216)),ISNUMBER(SEARCH("4 or more",'Model output'!P216))),"&gt;4",""))), ""))</f>
        <v/>
      </c>
      <c r="V217" t="str">
        <f>IF(S217="negative","",IF(OR(ISNUMBER(SEARCH("Focal",'Model output'!P216)),'Classification result'!U217&lt;4,ISNUMBER(SEARCH("Focal",'Classification result'!U217)),ISNUMBER(SEARCH("&lt;4",'Classification result'!U217)),ISNUMBER(SEARCH("&lt; 4",'Classification result'!U217))),"minimal", IF(OR(ISNUMBER(SEARCH("Extensive",'Model output'!P216)),ISNUMBER(SEARCH("Extensive",'Classification result'!U217)),ISNUMBER(SEARCH("&gt;4",'Classification result'!U217)),ISNUMBER(SEARCH("&gt; 4",'Classification result'!U217)),ISNUMBER(SEARCH("4 or more",'Classification result'!U217))),"extensive","")))</f>
        <v/>
      </c>
      <c r="W217" t="str">
        <f>IF(OR('Model output'!R216="",ISNUMBER(SEARCH("Not identified", 'Model output'!R216)),ISNUMBER(SEARCH("Absent",'Model output'!R216)),ISNUMBER(SEARCH("No",'Model output'!R216)),ISNUMBER(SEARCH("Negative",'Model output'!R216)),ISNUMBER(SEARCH("None seen",'Model output'!R216)),ISNUMBER(SEARCH("Free",'Model output'!R216)),ISNUMBER(SEARCH("Cannot be assessed",'Model output'!R216))),"negative","positive")</f>
        <v>positive</v>
      </c>
      <c r="X217" s="15" t="str">
        <f>IF('Model output'!S216="","",'Model output'!S216)</f>
        <v>Present, minimal</v>
      </c>
      <c r="Y217" t="str">
        <f>IF(OR('Model output'!S216="",ISNUMBER(SEARCH("Absent",'Model output'!S216)),ISNUMBER(SEARCH("Not identified",'Model output'!S216)),AND(ISNUMBER(SEARCH("No",'Model output'!S216)),NOT(ISNUMBER(SEARCH("carcinoma",'Model output'!S216)))),ISNUMBER(SEARCH("confined to the thyroid",'Model output'!S216)),ISNUMBER(SEARCH("negative",'Model output'!S216))),"negative",IF(Z217="positive","gETE", "positive"))</f>
        <v>positive</v>
      </c>
      <c r="Z217" t="str">
        <f>IF(OR('Model output'!S216="",ISNUMBER(SEARCH("Absent",'Model output'!S216)),ISNUMBER(SEARCH("Not identified",'Model output'!S216)),ISNUMBER(SEARCH("No",'Model output'!S216)),ISNUMBER(SEARCH("Minimal",'Model output'!S216)),ISNUMBER(SEARCH("negative",'Model output'!S216))),"negative",IF(OR(ISNUMBER(SEARCH("extensive",X217)),ISNUMBER(SEARCH("skeletal muscle",X217)),ISNUMBER(SEARCH("larynx",X217)),ISNUMBER(SEARCH("trachea",X217)),ISNUMBER(SEARCH("esophagus",X217)),ISNUMBER(SEARCH("recurrent laryngeal nerve",X217))),"positive","negative"))</f>
        <v>negative</v>
      </c>
      <c r="AA217" t="str">
        <f>IF('Model output'!T216="","",IF('Model output'!T216="Not mentioned", "No", "Yes"))</f>
        <v/>
      </c>
      <c r="AB217" t="str">
        <f>IF(AA217&lt;&gt;"Yes","",IF(OR('Model output'!U216="",ISNUMBER(SEARCH("Not identified",'Model output'!U216))),"",'Model output'!U216))</f>
        <v/>
      </c>
      <c r="AC217" s="1" t="str">
        <f>IF(OR('Model output'!V216="", 'Model output'!V216="No", AND(ISERROR(SEARCH("Positive",'Model output'!V216)), ISNUMBER(SEARCH("Negative",'Model output'!V216))), AND(ISNUMBER(SEARCH("Uninvolved",'Model output'!V216)),NOT(ISNUMBER(SEARCH("margins involved",'Model output'!V216)))), ISNUMBER(SEARCH("not involved",'Model output'!V216)), ISNUMBER(SEARCH("None",'Model output'!V216)), ISNUMBER(SEARCH("Free",'Model output'!V216)), ISNUMBER(SEARCH("1 mm",'Model output'!V216)), ISNUMBER(SEARCH("0.1 CM",'Model output'!V216)), ISNUMBER(SEARCH("less than 0.2 mm",'Model output'!V216)), ISNUMBER(SEARCH("less than 0.5 mm",'Model output'!V216)), ISNUMBER(SEARCH("less than 1.0 mm",'Model output'!V216)), ISNUMBER(SEARCH("noted very close",'Model output'!V216)), ISNUMBER(SEARCH("abut",'Model output'!V216)), ISNUMBER(SEARCH("not mentioned",'Model output'!V216)), ISNUMBER(SEARCH("Cannot be assessed",'Model output'!V216)), ISNUMBER(SEARCH("Lymphocyte invasion - present",'Model output'!V216)), ISNUMBER(SEARCH("capsule",'Model output'!V216))), "negative", "positive")</f>
        <v>positive</v>
      </c>
      <c r="AE217" s="28" t="str" cm="1">
        <f t="array" ref="AE217">IF(OR(AC217="positive",Z217="positive",AND(OR(ISNUMBER(SEARCH("Follicular carcinoma",N217)),ISNUMBER(SEARCH("Follicular thyroid carcinoma",N217))),V217="extensive"),AND(AND(ISNUMBER(J217),J217&gt;0),AND(ISNUMBER(M217),M217&gt;3)),OR(H217="positive",AH217=1)),"high",IF(OR(ISNUMBER(SEARCH("lateral",G217,1)),ISNUMBER(SEARCH("positive",Y217,1)),ISNUMBER(SEARCH("tall",O217,1)),ISNUMBER(SEARCH("hobnail",O217,1)),ISNUMBER(SEARCH("cribriform",O217,1)),ISNUMBER(SEARCH("diffuse",O217,1)),ISNUMBER(SEARCH("columnar",O217,1)),ISNUMBER(SEARCH("solid",O217,1)),ISNUMBER(SEARCH("tall",N217,1)),ISNUMBER(SEARCH("hobnail",N217,1)),ISNUMBER(SEARCH("cribriform",N217,1)),ISNUMBER(SEARCH("diffuse",N217,1)),ISNUMBER(SEARCH("columnar",N217,1)),ISNUMBER(SEARCH("solid",N217,1)),AND(ISNUMBER(SEARCH("papillary",N217,1)),S217="positive"),AND(AND(ISNUMBER(J217),J217&gt;=5),M217=""),AND(AND(ISNUMBER(J217),J217&gt;=5),AND(ISNUMBER(M217),M217&gt;=1)),AND(ISNUMBER(SERACH("papillary",N217)),OR(Y217="positive",Z217="positive"), ISNUMBER(SEARCH("BRAF",AB217)))),"intermediate","low"))</f>
        <v>high</v>
      </c>
      <c r="AF217" s="29" t="str">
        <f t="shared" si="40"/>
        <v>2</v>
      </c>
      <c r="AG217" s="29" t="str">
        <f t="shared" si="41"/>
        <v>1a</v>
      </c>
      <c r="AH217" s="29" t="str">
        <f t="shared" si="42"/>
        <v>0</v>
      </c>
      <c r="AI217" s="35" t="str">
        <f t="shared" si="43"/>
        <v>II</v>
      </c>
      <c r="AJ217" s="32" t="s">
        <v>711</v>
      </c>
      <c r="AK217" s="34" t="s">
        <v>935</v>
      </c>
      <c r="AL217" s="34" t="s">
        <v>932</v>
      </c>
      <c r="AM217" s="34" t="s">
        <v>936</v>
      </c>
      <c r="AN217" s="34" t="s">
        <v>934</v>
      </c>
      <c r="AO217" s="32">
        <f t="shared" si="44"/>
        <v>1</v>
      </c>
      <c r="AP217" s="34">
        <f t="shared" si="45"/>
        <v>1</v>
      </c>
      <c r="AQ217" s="34">
        <f t="shared" si="46"/>
        <v>0</v>
      </c>
      <c r="AR217" s="34">
        <f t="shared" si="47"/>
        <v>1</v>
      </c>
      <c r="AS217" s="35">
        <f t="shared" si="48"/>
        <v>1</v>
      </c>
    </row>
    <row r="218" spans="1:45">
      <c r="A218" t="str">
        <f>'Model output'!A217</f>
        <v>TCGA-EM-A4FN</v>
      </c>
      <c r="B218" s="26">
        <v>49</v>
      </c>
      <c r="C218" s="1" t="str">
        <f>IF(OR(ISNUMBER(SEARCH("0",'Model output'!D217)), ISNUMBER(SEARCH("1",'Model output'!D217)), ISNUMBER(SEARCH("1a",'Model output'!D217)), ISNUMBER(SEARCH("1b",'Model output'!D217)), ISNUMBER(SEARCH("2",'Model output'!D217)), ISNUMBER(SEARCH("3",'Model output'!D217)), ISNUMBER(SEARCH("4a",'Model output'!D217)), ISNUMBER(SEARCH("4b",'Model output'!D217))), IF(ISNUMBER(SEARCH("pT",'Model output'!D217)),IF(OR(ISNUMBER(SEARCH("a",'Model output'!D217)),ISNUMBER(SEARCH("b",'Model output'!D217))),MID(SUBSTITUTE('Model output'!D217," ",""),SEARCH("pT",'Model output'!D217)+2,2),MID(SUBSTITUTE('Model output'!D217," ",""),SEARCH("pT",'Model output'!D217)+2,1)),IF(ISNUMBER(SEARCH("T",'Model output'!D217)),IF(OR(ISNUMBER(SEARCH("a",'Model output'!D217)),ISNUMBER(SEARCH("b",'Model output'!D217))),MID(SUBSTITUTE('Model output'!D217," ",""),SEARCH("T",'Model output'!D217)+1,2),MID(SUBSTITUTE('Model output'!D217," ",""),SEARCH("T",'Model output'!D217)+1,1)),SUBSTITUTE('Model output'!D217," ",""))),"")</f>
        <v>1b</v>
      </c>
      <c r="D218" s="1" t="str">
        <f>IF(ISNUMBER(SEARCH("lymph node",'Model output'!E217)),"1", IF(AND('Model output'!E217&lt;&gt;"",ISNUMBER('Model output'!E217),'Model output'!E217&gt;0),"1",IF(OR(ISNUMBER(SEARCH("0",'Model output'!E217)), ISNUMBER(SEARCH("1",'Model output'!E217)), ISNUMBER(SEARCH("1a",'Model output'!E217)), ISNUMBER(SEARCH("1b",'Model output'!E217)), ISNUMBER(SEARCH("X",'Model output'!E217))), IF(ISNUMBER(SEARCH("pN",'Model output'!E217)),IF(OR(ISNUMBER(SEARCH("a",'Model output'!E217)),ISNUMBER(SEARCH("b",'Model output'!E217))),MID(SUBSTITUTE('Model output'!E217," ",""),SEARCH("pN",'Model output'!E217)+2,2),MID(SUBSTITUTE('Model output'!E217," ",""),SEARCH("pN",'Model output'!E217)+2,1)),IF(ISNUMBER(SEARCH("N",'Model output'!E217)),IF(OR(ISNUMBER(SEARCH("a",'Model output'!E217)),ISNUMBER(SEARCH("b",'Model output'!E217))),MID(SUBSTITUTE('Model output'!E217," ",""),SEARCH("N",'Model output'!E217)+1,2),MID(SUBSTITUTE('Model output'!E217," ",""),SEARCH("N",'Model output'!E217)+1,1)),SUBSTITUTE('Model output'!E217," ",""))),"")))</f>
        <v>1b</v>
      </c>
      <c r="E218" s="1" t="str">
        <f>IF(OR(ISNUMBER(SEARCH("Not applicable",'Model output'!F217)), ISNUMBER(SEARCH("N/A",'Model output'!F217))),"0",IF(OR(ISNUMBER(SEARCH("0",'Model output'!F217)), ISNUMBER(SEARCH("1",'Model output'!F217)), ISNUMBER(SEARCH("X",'Model output'!F217))), IF(ISNUMBER(SEARCH("pM",'Model output'!F217)),MID(SUBSTITUTE('Model output'!F217," ",""),SEARCH("pM",'Model output'!F217)+2,1),IF(ISNUMBER(SEARCH("M",'Model output'!F217)),MID(SUBSTITUTE('Model output'!F217," ",""),SEARCH("M",'Model output'!F217)+1,1),SUBSTITUTE('Model output'!F217," ",""))),""))</f>
        <v>0</v>
      </c>
      <c r="F218" t="str">
        <f t="shared" si="38"/>
        <v>positive</v>
      </c>
      <c r="G218" t="str">
        <f>IF(OR('Model output'!G217="",AND(ISNUMBER('Model output'!J217),'Model output'!J217&lt;1)),"",IF(OR(ISNUMBER(SEARCH("lateral",'Model output'!G217)),ISNUMBER(SEARCH("cervical",'Model output'!G217)),ISNUMBER(SEARCH("jugular",'Model output'!G217)),ISNUMBER(SEARCH("left neck",'Model output'!G217)),ISNUMBER(SEARCH("left anterior neck",'Model output'!G217)),ISNUMBER(SEARCH("left posterior neck",'Model output'!G217)),ISNUMBER(SEARCH("right neck",'Model output'!G217)),ISNUMBER(SEARCH("right anterior neck",'Model output'!G217)),ISNUMBER(SEARCH("right posterior neck",'Model output'!G217)),AND(ISNUMBER(SEARCH("level",'Model output'!G217)),OR(,ISNUMBER(SEARCH("II",'Model output'!G217)),ISNUMBER(SEARCH("two",'Model output'!G217)),AND(ISNUMBER(SEARCH("2",'Model output'!G217)),NOT(ISNUMBER(SEARCH("1 of 2",'Model output'!G217)))),ISNUMBER(SEARCH("III",'Model output'!G217)),AND(ISNUMBER(SEARCH("three",'Model output'!G217)),NOT(ISNUMBER(SEARCH("#3 (three)",'Model output'!G217)))),AND(ISNUMBER(SEARCH("3",'Model output'!G217)),NOT(ISNUMBER(SEARCH("#3 (three)",'Model output'!G217)))),ISNUMBER(SEARCH("IV",'Model output'!G217)),ISNUMBER(SEARCH("four",'Model output'!G217)),ISNUMBER(SEARCH("4",'Model output'!G217)),ISNUMBER(SEARCH("V ",'Model output'!G217)),ISNUMBER(SEARCH("five",'Model output'!G217)),ISNUMBER(SEARCH("5",'Model output'!G217))))), "lateral", "central"))</f>
        <v>lateral</v>
      </c>
      <c r="H218" t="str">
        <f>IF('Model output'!H217="","negative",IF(OR(ISNUMBER(SEARCH("lymph node",'Model output'!H217)),ISNUMBER(SEARCH("gland",'Model output'!H217)),ISNUMBER(SEARCH("lobe",'Model output'!H217)),ISNUMBER(SEARCH("isthmus",'Model output'!H217)),ISNUMBER(SEARCH("mediastinum",'Model output'!H217)),ISNUMBER(SEARCH("Not mentioned",'Model output'!H217)), ISNUMBER(SEARCH("Not applicable",'Model output'!H217)), ISNUMBER(SEARCH("paratracheal",'Model output'!H217)),ISNUMBER(SEARCH("fibroadipose tissue",'Model output'!H217)),ISNUMBER(SEARCH("thyroid node",'Model output'!H217)),ISNUMBER(SEARCH("skeletal muscle",'Model output'!H217)),ISNUMBER(SEARCH("right",'Model output'!H217)),ISNUMBER(SEARCH("left",'Model output'!H217)),ISNUMBER(SEARCH("Not specified",'Model output'!H217)),ISNUMBER(SEARCH("N/A",'Model output'!H217))),"negative","positive"))</f>
        <v>negative</v>
      </c>
      <c r="I218">
        <f>IF(OR('Model output'!I217="",'Model output'!I217="Not answered",'Model output'!I217="Not mentioned"),"",IF(ISNUMBER('Model output'!I217),'Model output'!I217,1))</f>
        <v>32</v>
      </c>
      <c r="J218">
        <f>IF(OR('Model output'!J217="",'Model output'!J217="Not answered",'Model output'!J217="Not mentioned"),"",IF(AND(ISNUMBER('Model output'!J217),'Model output'!J217&lt;=I218),'Model output'!J217,IF(AND(ISNUMBER('Model output'!J217), 'Model output'!J217&gt;=DATE(2024,1,1)), MIN(DAY('Model output'!J217), MONTH('Model output'!J217), YEAR('Model output'!J217)), IF(ISNUMBER(SEARCH("0/",'Model output'!J217)),0,IF(ISNUMBER(SEARCH("/",'Model output'!J217)), VALUE(LEFT('Model output'!J217, SEARCH("/",'Model output'!J217)-1)),1)))))</f>
        <v>8</v>
      </c>
      <c r="K218" t="str" cm="1">
        <f t="array" ref="K218">IF(COUNT(FIND({0,1,2,3,4,5,6,7,8,9},'Model output'!K217))&gt;0,'Model output'!K217,"")</f>
        <v/>
      </c>
      <c r="L218" s="8" t="str">
        <f t="shared" si="37"/>
        <v/>
      </c>
      <c r="M218" t="str" cm="1">
        <f t="array" ref="M218">IF(L218="","",IF(ISNUMBER(SEARCH("cm",L218)),MAX(VALUE(SUBSTITUTE(_xlfn.FILTERXML("&lt;t&gt;&lt;s&gt;"&amp;SUBSTITUTE(L218,",","&lt;/s&gt;&lt;s&gt;")&amp;"&lt;/s&gt;&lt;/t&gt;","//s"),"cm",""))),MAX(VALUE(SUBSTITUTE(_xlfn.FILTERXML("&lt;t&gt;&lt;s&gt;"&amp;SUBSTITUTE(L218,",","&lt;/s&gt;&lt;s&gt;")&amp;"&lt;/s&gt;&lt;/t&gt;","//s"),"mm","")))/10))</f>
        <v/>
      </c>
      <c r="N218" t="str">
        <f>IF('Model output'!L217="","",'Model output'!L217)</f>
        <v>Papillary carcinoma, classical (usual), Papillary carcinoma, follicular variant</v>
      </c>
      <c r="O218" t="str">
        <f>IF('Model output'!M217="","",'Model output'!M217)</f>
        <v>Not mentioned</v>
      </c>
      <c r="P218" t="str">
        <f>IF('Model output'!N217="","",'Model output'!N217)</f>
        <v>1.9 cm</v>
      </c>
      <c r="Q218" t="str">
        <f t="shared" si="39"/>
        <v>1.9cm</v>
      </c>
      <c r="R218" cm="1">
        <f t="array" ref="R218">IF(Q218="","",IF(ISNUMBER(SEARCH("cm",Q218)),MAX(VALUE(SUBSTITUTE(_xlfn.FILTERXML("&lt;t&gt;&lt;s&gt;"&amp;SUBSTITUTE(Q218,",","&lt;/s&gt;&lt;s&gt;")&amp;"&lt;/s&gt;&lt;/t&gt;","//s"),"cm",""))),MAX(VALUE(SUBSTITUTE(_xlfn.FILTERXML("&lt;t&gt;&lt;s&gt;"&amp;SUBSTITUTE(Q218,",","&lt;/s&gt;&lt;s&gt;")&amp;"&lt;/s&gt;&lt;/t&gt;","//s"),"mm","")))/10))</f>
        <v>1.9</v>
      </c>
      <c r="S218" t="str">
        <f>IF(OR('Model output'!P217="",ISNUMBER(SEARCH("Not identified", 'Model output'!P217)),ISNUMBER(SEARCH("Absent",'Model output'!P217)),AND(ISNUMBER(SEARCH("No",'Model output'!P217)),NOT(ISNUMBER(SEARCH("diagnostic",'Model output'!P217)))),ISNUMBER(SEARCH("Negative",'Model output'!P217))),"negative","positive")</f>
        <v>negative</v>
      </c>
      <c r="T218">
        <f>IF('Model output'!O217="","",'Model output'!O217)</f>
        <v>2</v>
      </c>
      <c r="U218" t="str">
        <f>IF('Model output'!Q217&lt;&gt;"",'Model output'!Q217,IF('Classification result'!S218="positive",IF(ISNUMBER(SEARCH("single",'Model output'!P217)),1,IF(OR(ISNUMBER(SEARCH("&lt;4",'Model output'!P217)),ISNUMBER(SEARCH("&lt; 4",'Model output'!P217)),ISNUMBER(SEARCH("less than 4",'Model output'!P217))),"&lt;4",IF(OR(ISNUMBER(SEARCH("&gt;4",'Model output'!P217)),ISNUMBER(SEARCH("&gt; 4",'Model output'!P217)),ISNUMBER(SEARCH("4 or more",'Model output'!P217))),"&gt;4",""))), ""))</f>
        <v>Not mentioned</v>
      </c>
      <c r="V218" t="str">
        <f>IF(S218="negative","",IF(OR(ISNUMBER(SEARCH("Focal",'Model output'!P217)),'Classification result'!U218&lt;4,ISNUMBER(SEARCH("Focal",'Classification result'!U218)),ISNUMBER(SEARCH("&lt;4",'Classification result'!U218)),ISNUMBER(SEARCH("&lt; 4",'Classification result'!U218))),"minimal", IF(OR(ISNUMBER(SEARCH("Extensive",'Model output'!P217)),ISNUMBER(SEARCH("Extensive",'Classification result'!U218)),ISNUMBER(SEARCH("&gt;4",'Classification result'!U218)),ISNUMBER(SEARCH("&gt; 4",'Classification result'!U218)),ISNUMBER(SEARCH("4 or more",'Classification result'!U218))),"extensive","")))</f>
        <v/>
      </c>
      <c r="W218" t="str">
        <f>IF(OR('Model output'!R217="",ISNUMBER(SEARCH("Not identified", 'Model output'!R217)),ISNUMBER(SEARCH("Absent",'Model output'!R217)),ISNUMBER(SEARCH("No",'Model output'!R217)),ISNUMBER(SEARCH("Negative",'Model output'!R217)),ISNUMBER(SEARCH("None seen",'Model output'!R217)),ISNUMBER(SEARCH("Free",'Model output'!R217)),ISNUMBER(SEARCH("Cannot be assessed",'Model output'!R217))),"negative","positive")</f>
        <v>positive</v>
      </c>
      <c r="X218" s="15" t="str">
        <f>IF('Model output'!S217="","",'Model output'!S217)</f>
        <v>Not identified</v>
      </c>
      <c r="Y218" t="str">
        <f>IF(OR('Model output'!S217="",ISNUMBER(SEARCH("Absent",'Model output'!S217)),ISNUMBER(SEARCH("Not identified",'Model output'!S217)),AND(ISNUMBER(SEARCH("No",'Model output'!S217)),NOT(ISNUMBER(SEARCH("carcinoma",'Model output'!S217)))),ISNUMBER(SEARCH("confined to the thyroid",'Model output'!S217)),ISNUMBER(SEARCH("negative",'Model output'!S217))),"negative",IF(Z218="positive","gETE", "positive"))</f>
        <v>negative</v>
      </c>
      <c r="Z218" t="str">
        <f>IF(OR('Model output'!S217="",ISNUMBER(SEARCH("Absent",'Model output'!S217)),ISNUMBER(SEARCH("Not identified",'Model output'!S217)),ISNUMBER(SEARCH("No",'Model output'!S217)),ISNUMBER(SEARCH("Minimal",'Model output'!S217)),ISNUMBER(SEARCH("negative",'Model output'!S217))),"negative",IF(OR(ISNUMBER(SEARCH("extensive",X218)),ISNUMBER(SEARCH("skeletal muscle",X218)),ISNUMBER(SEARCH("larynx",X218)),ISNUMBER(SEARCH("trachea",X218)),ISNUMBER(SEARCH("esophagus",X218)),ISNUMBER(SEARCH("recurrent laryngeal nerve",X218))),"positive","negative"))</f>
        <v>negative</v>
      </c>
      <c r="AA218" t="str">
        <f>IF('Model output'!T217="","",IF('Model output'!T217="Not mentioned", "No", "Yes"))</f>
        <v>No</v>
      </c>
      <c r="AB218" t="str">
        <f>IF(AA218&lt;&gt;"Yes","",IF(OR('Model output'!U217="",ISNUMBER(SEARCH("Not identified",'Model output'!U217))),"",'Model output'!U217))</f>
        <v/>
      </c>
      <c r="AC218" s="1" t="str">
        <f>IF(OR('Model output'!V217="", 'Model output'!V217="No", AND(ISERROR(SEARCH("Positive",'Model output'!V217)), ISNUMBER(SEARCH("Negative",'Model output'!V217))), AND(ISNUMBER(SEARCH("Uninvolved",'Model output'!V217)),NOT(ISNUMBER(SEARCH("margins involved",'Model output'!V217)))), ISNUMBER(SEARCH("not involved",'Model output'!V217)), ISNUMBER(SEARCH("None",'Model output'!V217)), ISNUMBER(SEARCH("Free",'Model output'!V217)), ISNUMBER(SEARCH("1 mm",'Model output'!V217)), ISNUMBER(SEARCH("0.1 CM",'Model output'!V217)), ISNUMBER(SEARCH("less than 0.2 mm",'Model output'!V217)), ISNUMBER(SEARCH("less than 0.5 mm",'Model output'!V217)), ISNUMBER(SEARCH("less than 1.0 mm",'Model output'!V217)), ISNUMBER(SEARCH("noted very close",'Model output'!V217)), ISNUMBER(SEARCH("abut",'Model output'!V217)), ISNUMBER(SEARCH("not mentioned",'Model output'!V217)), ISNUMBER(SEARCH("Cannot be assessed",'Model output'!V217)), ISNUMBER(SEARCH("Lymphocyte invasion - present",'Model output'!V217)), ISNUMBER(SEARCH("capsule",'Model output'!V217))), "negative", "positive")</f>
        <v>negative</v>
      </c>
      <c r="AE218" s="28" t="str" cm="1">
        <f t="array" aca="1" ref="AE218" ca="1">IF(OR(AC218="positive",Z218="positive",AND(OR(ISNUMBER(SEARCH("Follicular carcinoma",N218)),ISNUMBER(SEARCH("Follicular thyroid carcinoma",N218))),V218="extensive"),AND(AND(ISNUMBER(J218),J218&gt;0),AND(ISNUMBER(M218),M218&gt;3)),OR(H218="positive",AH218=1)),"high",IF(OR(ISNUMBER(SEARCH("lateral",G218,1)),ISNUMBER(SEARCH("positive",Y218,1)),ISNUMBER(SEARCH("tall",O218,1)),ISNUMBER(SEARCH("hobnail",O218,1)),ISNUMBER(SEARCH("cribriform",O218,1)),ISNUMBER(SEARCH("diffuse",O218,1)),ISNUMBER(SEARCH("columnar",O218,1)),ISNUMBER(SEARCH("solid",O218,1)),ISNUMBER(SEARCH("tall",N218,1)),ISNUMBER(SEARCH("hobnail",N218,1)),ISNUMBER(SEARCH("cribriform",N218,1)),ISNUMBER(SEARCH("diffuse",N218,1)),ISNUMBER(SEARCH("columnar",N218,1)),ISNUMBER(SEARCH("solid",N218,1)),AND(ISNUMBER(SEARCH("papillary",N218,1)),S218="positive"),AND(AND(ISNUMBER(J218),J218&gt;=5),M218=""),AND(AND(ISNUMBER(J218),J218&gt;=5),AND(ISNUMBER(M218),M218&gt;=1)),AND(ISNUMBER(SERACH("papillary",N218)),OR(Y218="positive",Z218="positive"), ISNUMBER(SEARCH("BRAF",AB218)))),"intermediate","low"))</f>
        <v>intermediate</v>
      </c>
      <c r="AF218" s="29" t="str">
        <f t="shared" si="40"/>
        <v>1b</v>
      </c>
      <c r="AG218" s="29" t="str">
        <f t="shared" si="41"/>
        <v>1b</v>
      </c>
      <c r="AH218" s="29" t="str">
        <f t="shared" si="42"/>
        <v>0</v>
      </c>
      <c r="AI218" s="35" t="str">
        <f t="shared" si="43"/>
        <v>I</v>
      </c>
      <c r="AJ218" s="32" t="s">
        <v>714</v>
      </c>
      <c r="AK218" s="34" t="s">
        <v>932</v>
      </c>
      <c r="AL218" s="34" t="s">
        <v>932</v>
      </c>
      <c r="AM218" s="34" t="s">
        <v>936</v>
      </c>
      <c r="AN218" s="34" t="s">
        <v>66</v>
      </c>
      <c r="AO218" s="32">
        <f t="shared" ca="1" si="44"/>
        <v>1</v>
      </c>
      <c r="AP218" s="34">
        <f t="shared" si="45"/>
        <v>1</v>
      </c>
      <c r="AQ218" s="34">
        <f t="shared" si="46"/>
        <v>1</v>
      </c>
      <c r="AR218" s="34">
        <f t="shared" si="47"/>
        <v>1</v>
      </c>
      <c r="AS218" s="35">
        <f t="shared" si="48"/>
        <v>1</v>
      </c>
    </row>
    <row r="219" spans="1:45">
      <c r="A219" t="str">
        <f>'Model output'!A218</f>
        <v>TCGA-EM-A4FO</v>
      </c>
      <c r="B219" s="26">
        <v>72</v>
      </c>
      <c r="C219" s="1" t="str">
        <f>IF(OR(ISNUMBER(SEARCH("0",'Model output'!D218)), ISNUMBER(SEARCH("1",'Model output'!D218)), ISNUMBER(SEARCH("1a",'Model output'!D218)), ISNUMBER(SEARCH("1b",'Model output'!D218)), ISNUMBER(SEARCH("2",'Model output'!D218)), ISNUMBER(SEARCH("3",'Model output'!D218)), ISNUMBER(SEARCH("4a",'Model output'!D218)), ISNUMBER(SEARCH("4b",'Model output'!D218))), IF(ISNUMBER(SEARCH("pT",'Model output'!D218)),IF(OR(ISNUMBER(SEARCH("a",'Model output'!D218)),ISNUMBER(SEARCH("b",'Model output'!D218))),MID(SUBSTITUTE('Model output'!D218," ",""),SEARCH("pT",'Model output'!D218)+2,2),MID(SUBSTITUTE('Model output'!D218," ",""),SEARCH("pT",'Model output'!D218)+2,1)),IF(ISNUMBER(SEARCH("T",'Model output'!D218)),IF(OR(ISNUMBER(SEARCH("a",'Model output'!D218)),ISNUMBER(SEARCH("b",'Model output'!D218))),MID(SUBSTITUTE('Model output'!D218," ",""),SEARCH("T",'Model output'!D218)+1,2),MID(SUBSTITUTE('Model output'!D218," ",""),SEARCH("T",'Model output'!D218)+1,1)),SUBSTITUTE('Model output'!D218," ",""))),"")</f>
        <v>1b</v>
      </c>
      <c r="D219" s="1" t="str">
        <f>IF(ISNUMBER(SEARCH("lymph node",'Model output'!E218)),"1", IF(AND('Model output'!E218&lt;&gt;"",ISNUMBER('Model output'!E218),'Model output'!E218&gt;0),"1",IF(OR(ISNUMBER(SEARCH("0",'Model output'!E218)), ISNUMBER(SEARCH("1",'Model output'!E218)), ISNUMBER(SEARCH("1a",'Model output'!E218)), ISNUMBER(SEARCH("1b",'Model output'!E218)), ISNUMBER(SEARCH("X",'Model output'!E218))), IF(ISNUMBER(SEARCH("pN",'Model output'!E218)),IF(OR(ISNUMBER(SEARCH("a",'Model output'!E218)),ISNUMBER(SEARCH("b",'Model output'!E218))),MID(SUBSTITUTE('Model output'!E218," ",""),SEARCH("pN",'Model output'!E218)+2,2),MID(SUBSTITUTE('Model output'!E218," ",""),SEARCH("pN",'Model output'!E218)+2,1)),IF(ISNUMBER(SEARCH("N",'Model output'!E218)),IF(OR(ISNUMBER(SEARCH("a",'Model output'!E218)),ISNUMBER(SEARCH("b",'Model output'!E218))),MID(SUBSTITUTE('Model output'!E218," ",""),SEARCH("N",'Model output'!E218)+1,2),MID(SUBSTITUTE('Model output'!E218," ",""),SEARCH("N",'Model output'!E218)+1,1)),SUBSTITUTE('Model output'!E218," ",""))),"")))</f>
        <v>0</v>
      </c>
      <c r="E219" s="1" t="str">
        <f>IF(OR(ISNUMBER(SEARCH("Not applicable",'Model output'!F218)), ISNUMBER(SEARCH("N/A",'Model output'!F218))),"0",IF(OR(ISNUMBER(SEARCH("0",'Model output'!F218)), ISNUMBER(SEARCH("1",'Model output'!F218)), ISNUMBER(SEARCH("X",'Model output'!F218))), IF(ISNUMBER(SEARCH("pM",'Model output'!F218)),MID(SUBSTITUTE('Model output'!F218," ",""),SEARCH("pM",'Model output'!F218)+2,1),IF(ISNUMBER(SEARCH("M",'Model output'!F218)),MID(SUBSTITUTE('Model output'!F218," ",""),SEARCH("M",'Model output'!F218)+1,1),SUBSTITUTE('Model output'!F218," ",""))),""))</f>
        <v>0</v>
      </c>
      <c r="F219" t="str">
        <f t="shared" si="38"/>
        <v>negative</v>
      </c>
      <c r="G219" t="str">
        <f>IF(OR('Model output'!G218="",AND(ISNUMBER('Model output'!J218),'Model output'!J218&lt;1)),"",IF(OR(ISNUMBER(SEARCH("lateral",'Model output'!G218)),ISNUMBER(SEARCH("cervical",'Model output'!G218)),ISNUMBER(SEARCH("jugular",'Model output'!G218)),ISNUMBER(SEARCH("left neck",'Model output'!G218)),ISNUMBER(SEARCH("left anterior neck",'Model output'!G218)),ISNUMBER(SEARCH("left posterior neck",'Model output'!G218)),ISNUMBER(SEARCH("right neck",'Model output'!G218)),ISNUMBER(SEARCH("right anterior neck",'Model output'!G218)),ISNUMBER(SEARCH("right posterior neck",'Model output'!G218)),AND(ISNUMBER(SEARCH("level",'Model output'!G218)),OR(,ISNUMBER(SEARCH("II",'Model output'!G218)),ISNUMBER(SEARCH("two",'Model output'!G218)),AND(ISNUMBER(SEARCH("2",'Model output'!G218)),NOT(ISNUMBER(SEARCH("1 of 2",'Model output'!G218)))),ISNUMBER(SEARCH("III",'Model output'!G218)),AND(ISNUMBER(SEARCH("three",'Model output'!G218)),NOT(ISNUMBER(SEARCH("#3 (three)",'Model output'!G218)))),AND(ISNUMBER(SEARCH("3",'Model output'!G218)),NOT(ISNUMBER(SEARCH("#3 (three)",'Model output'!G218)))),ISNUMBER(SEARCH("IV",'Model output'!G218)),ISNUMBER(SEARCH("four",'Model output'!G218)),ISNUMBER(SEARCH("4",'Model output'!G218)),ISNUMBER(SEARCH("V ",'Model output'!G218)),ISNUMBER(SEARCH("five",'Model output'!G218)),ISNUMBER(SEARCH("5",'Model output'!G218))))), "lateral", "central"))</f>
        <v/>
      </c>
      <c r="H219" t="str">
        <f>IF('Model output'!H218="","negative",IF(OR(ISNUMBER(SEARCH("lymph node",'Model output'!H218)),ISNUMBER(SEARCH("gland",'Model output'!H218)),ISNUMBER(SEARCH("lobe",'Model output'!H218)),ISNUMBER(SEARCH("isthmus",'Model output'!H218)),ISNUMBER(SEARCH("mediastinum",'Model output'!H218)),ISNUMBER(SEARCH("Not mentioned",'Model output'!H218)), ISNUMBER(SEARCH("Not applicable",'Model output'!H218)), ISNUMBER(SEARCH("paratracheal",'Model output'!H218)),ISNUMBER(SEARCH("fibroadipose tissue",'Model output'!H218)),ISNUMBER(SEARCH("thyroid node",'Model output'!H218)),ISNUMBER(SEARCH("skeletal muscle",'Model output'!H218)),ISNUMBER(SEARCH("right",'Model output'!H218)),ISNUMBER(SEARCH("left",'Model output'!H218)),ISNUMBER(SEARCH("Not specified",'Model output'!H218)),ISNUMBER(SEARCH("N/A",'Model output'!H218))),"negative","positive"))</f>
        <v>negative</v>
      </c>
      <c r="I219">
        <f>IF(OR('Model output'!I218="",'Model output'!I218="Not answered",'Model output'!I218="Not mentioned"),"",IF(ISNUMBER('Model output'!I218),'Model output'!I218,1))</f>
        <v>6</v>
      </c>
      <c r="J219">
        <f>IF(OR('Model output'!J218="",'Model output'!J218="Not answered",'Model output'!J218="Not mentioned"),"",IF(AND(ISNUMBER('Model output'!J218),'Model output'!J218&lt;=I219),'Model output'!J218,IF(AND(ISNUMBER('Model output'!J218), 'Model output'!J218&gt;=DATE(2024,1,1)), MIN(DAY('Model output'!J218), MONTH('Model output'!J218), YEAR('Model output'!J218)), IF(ISNUMBER(SEARCH("0/",'Model output'!J218)),0,IF(ISNUMBER(SEARCH("/",'Model output'!J218)), VALUE(LEFT('Model output'!J218, SEARCH("/",'Model output'!J218)-1)),1)))))</f>
        <v>0</v>
      </c>
      <c r="K219" t="str" cm="1">
        <f t="array" ref="K219">IF(COUNT(FIND({0,1,2,3,4,5,6,7,8,9},'Model output'!K218))&gt;0,'Model output'!K218,"")</f>
        <v/>
      </c>
      <c r="L219" s="8" t="str">
        <f t="shared" si="37"/>
        <v/>
      </c>
      <c r="M219" t="str" cm="1">
        <f t="array" ref="M219">IF(L219="","",IF(ISNUMBER(SEARCH("cm",L219)),MAX(VALUE(SUBSTITUTE(_xlfn.FILTERXML("&lt;t&gt;&lt;s&gt;"&amp;SUBSTITUTE(L219,",","&lt;/s&gt;&lt;s&gt;")&amp;"&lt;/s&gt;&lt;/t&gt;","//s"),"cm",""))),MAX(VALUE(SUBSTITUTE(_xlfn.FILTERXML("&lt;t&gt;&lt;s&gt;"&amp;SUBSTITUTE(L219,",","&lt;/s&gt;&lt;s&gt;")&amp;"&lt;/s&gt;&lt;/t&gt;","//s"),"mm","")))/10))</f>
        <v/>
      </c>
      <c r="N219" t="str">
        <f>IF('Model output'!L218="","",'Model output'!L218)</f>
        <v>Papillary carcinoma, classical (usual)</v>
      </c>
      <c r="O219" t="str">
        <f>IF('Model output'!M218="","",'Model output'!M218)</f>
        <v>with focal tall cell change (&lt;5%)</v>
      </c>
      <c r="P219" t="str">
        <f>IF('Model output'!N218="","",'Model output'!N218)</f>
        <v>1.1cm</v>
      </c>
      <c r="Q219" t="str">
        <f t="shared" si="39"/>
        <v>1.1cm</v>
      </c>
      <c r="R219" cm="1">
        <f t="array" ref="R219">IF(Q219="","",IF(ISNUMBER(SEARCH("cm",Q219)),MAX(VALUE(SUBSTITUTE(_xlfn.FILTERXML("&lt;t&gt;&lt;s&gt;"&amp;SUBSTITUTE(Q219,",","&lt;/s&gt;&lt;s&gt;")&amp;"&lt;/s&gt;&lt;/t&gt;","//s"),"cm",""))),MAX(VALUE(SUBSTITUTE(_xlfn.FILTERXML("&lt;t&gt;&lt;s&gt;"&amp;SUBSTITUTE(Q219,",","&lt;/s&gt;&lt;s&gt;")&amp;"&lt;/s&gt;&lt;/t&gt;","//s"),"mm","")))/10))</f>
        <v>1.1000000000000001</v>
      </c>
      <c r="S219" t="str">
        <f>IF(OR('Model output'!P218="",ISNUMBER(SEARCH("Not identified", 'Model output'!P218)),ISNUMBER(SEARCH("Absent",'Model output'!P218)),AND(ISNUMBER(SEARCH("No",'Model output'!P218)),NOT(ISNUMBER(SEARCH("diagnostic",'Model output'!P218)))),ISNUMBER(SEARCH("Negative",'Model output'!P218))),"negative","positive")</f>
        <v>negative</v>
      </c>
      <c r="T219">
        <f>IF('Model output'!O218="","",'Model output'!O218)</f>
        <v>2</v>
      </c>
      <c r="U219" t="str">
        <f>IF('Model output'!Q218&lt;&gt;"",'Model output'!Q218,IF('Classification result'!S219="positive",IF(ISNUMBER(SEARCH("single",'Model output'!P218)),1,IF(OR(ISNUMBER(SEARCH("&lt;4",'Model output'!P218)),ISNUMBER(SEARCH("&lt; 4",'Model output'!P218)),ISNUMBER(SEARCH("less than 4",'Model output'!P218))),"&lt;4",IF(OR(ISNUMBER(SEARCH("&gt;4",'Model output'!P218)),ISNUMBER(SEARCH("&gt; 4",'Model output'!P218)),ISNUMBER(SEARCH("4 or more",'Model output'!P218))),"&gt;4",""))), ""))</f>
        <v/>
      </c>
      <c r="V219" t="str">
        <f>IF(S219="negative","",IF(OR(ISNUMBER(SEARCH("Focal",'Model output'!P218)),'Classification result'!U219&lt;4,ISNUMBER(SEARCH("Focal",'Classification result'!U219)),ISNUMBER(SEARCH("&lt;4",'Classification result'!U219)),ISNUMBER(SEARCH("&lt; 4",'Classification result'!U219))),"minimal", IF(OR(ISNUMBER(SEARCH("Extensive",'Model output'!P218)),ISNUMBER(SEARCH("Extensive",'Classification result'!U219)),ISNUMBER(SEARCH("&gt;4",'Classification result'!U219)),ISNUMBER(SEARCH("&gt; 4",'Classification result'!U219)),ISNUMBER(SEARCH("4 or more",'Classification result'!U219))),"extensive","")))</f>
        <v/>
      </c>
      <c r="W219" t="str">
        <f>IF(OR('Model output'!R218="",ISNUMBER(SEARCH("Not identified", 'Model output'!R218)),ISNUMBER(SEARCH("Absent",'Model output'!R218)),ISNUMBER(SEARCH("No",'Model output'!R218)),ISNUMBER(SEARCH("Negative",'Model output'!R218)),ISNUMBER(SEARCH("None seen",'Model output'!R218)),ISNUMBER(SEARCH("Free",'Model output'!R218)),ISNUMBER(SEARCH("Cannot be assessed",'Model output'!R218))),"negative","positive")</f>
        <v>positive</v>
      </c>
      <c r="X219" s="15" t="str">
        <f>IF('Model output'!S218="","",'Model output'!S218)</f>
        <v>Not identified</v>
      </c>
      <c r="Y219" t="str">
        <f>IF(OR('Model output'!S218="",ISNUMBER(SEARCH("Absent",'Model output'!S218)),ISNUMBER(SEARCH("Not identified",'Model output'!S218)),AND(ISNUMBER(SEARCH("No",'Model output'!S218)),NOT(ISNUMBER(SEARCH("carcinoma",'Model output'!S218)))),ISNUMBER(SEARCH("confined to the thyroid",'Model output'!S218)),ISNUMBER(SEARCH("negative",'Model output'!S218))),"negative",IF(Z219="positive","gETE", "positive"))</f>
        <v>negative</v>
      </c>
      <c r="Z219" t="str">
        <f>IF(OR('Model output'!S218="",ISNUMBER(SEARCH("Absent",'Model output'!S218)),ISNUMBER(SEARCH("Not identified",'Model output'!S218)),ISNUMBER(SEARCH("No",'Model output'!S218)),ISNUMBER(SEARCH("Minimal",'Model output'!S218)),ISNUMBER(SEARCH("negative",'Model output'!S218))),"negative",IF(OR(ISNUMBER(SEARCH("extensive",X219)),ISNUMBER(SEARCH("skeletal muscle",X219)),ISNUMBER(SEARCH("larynx",X219)),ISNUMBER(SEARCH("trachea",X219)),ISNUMBER(SEARCH("esophagus",X219)),ISNUMBER(SEARCH("recurrent laryngeal nerve",X219))),"positive","negative"))</f>
        <v>negative</v>
      </c>
      <c r="AA219" t="str">
        <f>IF('Model output'!T218="","",IF('Model output'!T218="Not mentioned", "No", "Yes"))</f>
        <v/>
      </c>
      <c r="AB219" t="str">
        <f>IF(AA219&lt;&gt;"Yes","",IF(OR('Model output'!U218="",ISNUMBER(SEARCH("Not identified",'Model output'!U218))),"",'Model output'!U218))</f>
        <v/>
      </c>
      <c r="AC219" s="1" t="str">
        <f>IF(OR('Model output'!V218="", 'Model output'!V218="No", AND(ISERROR(SEARCH("Positive",'Model output'!V218)), ISNUMBER(SEARCH("Negative",'Model output'!V218))), AND(ISNUMBER(SEARCH("Uninvolved",'Model output'!V218)),NOT(ISNUMBER(SEARCH("margins involved",'Model output'!V218)))), ISNUMBER(SEARCH("not involved",'Model output'!V218)), ISNUMBER(SEARCH("None",'Model output'!V218)), ISNUMBER(SEARCH("Free",'Model output'!V218)), ISNUMBER(SEARCH("1 mm",'Model output'!V218)), ISNUMBER(SEARCH("0.1 CM",'Model output'!V218)), ISNUMBER(SEARCH("less than 0.2 mm",'Model output'!V218)), ISNUMBER(SEARCH("less than 0.5 mm",'Model output'!V218)), ISNUMBER(SEARCH("less than 1.0 mm",'Model output'!V218)), ISNUMBER(SEARCH("noted very close",'Model output'!V218)), ISNUMBER(SEARCH("abut",'Model output'!V218)), ISNUMBER(SEARCH("not mentioned",'Model output'!V218)), ISNUMBER(SEARCH("Cannot be assessed",'Model output'!V218)), ISNUMBER(SEARCH("Lymphocyte invasion - present",'Model output'!V218)), ISNUMBER(SEARCH("capsule",'Model output'!V218))), "negative", "positive")</f>
        <v>negative</v>
      </c>
      <c r="AE219" s="28" t="str" cm="1">
        <f t="array" aca="1" ref="AE219" ca="1">IF(OR(AC219="positive",Z219="positive",AND(OR(ISNUMBER(SEARCH("Follicular carcinoma",N219)),ISNUMBER(SEARCH("Follicular thyroid carcinoma",N219))),V219="extensive"),AND(AND(ISNUMBER(J219),J219&gt;0),AND(ISNUMBER(M219),M219&gt;3)),OR(H219="positive",AH219=1)),"high",IF(OR(ISNUMBER(SEARCH("lateral",G219,1)),ISNUMBER(SEARCH("positive",Y219,1)),ISNUMBER(SEARCH("tall",O219,1)),ISNUMBER(SEARCH("hobnail",O219,1)),ISNUMBER(SEARCH("cribriform",O219,1)),ISNUMBER(SEARCH("diffuse",O219,1)),ISNUMBER(SEARCH("columnar",O219,1)),ISNUMBER(SEARCH("solid",O219,1)),ISNUMBER(SEARCH("tall",N219,1)),ISNUMBER(SEARCH("hobnail",N219,1)),ISNUMBER(SEARCH("cribriform",N219,1)),ISNUMBER(SEARCH("diffuse",N219,1)),ISNUMBER(SEARCH("columnar",N219,1)),ISNUMBER(SEARCH("solid",N219,1)),AND(ISNUMBER(SEARCH("papillary",N219,1)),S219="positive"),AND(AND(ISNUMBER(J219),J219&gt;=5),M219=""),AND(AND(ISNUMBER(J219),J219&gt;=5),AND(ISNUMBER(M219),M219&gt;=1)),AND(ISNUMBER(SERACH("papillary",N219)),OR(Y219="positive",Z219="positive"), ISNUMBER(SEARCH("BRAF",AB219)))),"intermediate","low"))</f>
        <v>intermediate</v>
      </c>
      <c r="AF219" s="29" t="str">
        <f t="shared" si="40"/>
        <v>1b</v>
      </c>
      <c r="AG219" s="29" t="str">
        <f t="shared" si="41"/>
        <v>0</v>
      </c>
      <c r="AH219" s="29" t="str">
        <f t="shared" si="42"/>
        <v>0</v>
      </c>
      <c r="AI219" s="35" t="str">
        <f t="shared" si="43"/>
        <v>I</v>
      </c>
      <c r="AJ219" s="32" t="s">
        <v>714</v>
      </c>
      <c r="AK219" s="34" t="s">
        <v>932</v>
      </c>
      <c r="AL219" s="34" t="s">
        <v>933</v>
      </c>
      <c r="AM219" s="34" t="s">
        <v>936</v>
      </c>
      <c r="AN219" s="34" t="s">
        <v>66</v>
      </c>
      <c r="AO219" s="32">
        <f t="shared" ca="1" si="44"/>
        <v>1</v>
      </c>
      <c r="AP219" s="34">
        <f t="shared" si="45"/>
        <v>1</v>
      </c>
      <c r="AQ219" s="34">
        <f t="shared" si="46"/>
        <v>1</v>
      </c>
      <c r="AR219" s="34">
        <f t="shared" si="47"/>
        <v>1</v>
      </c>
      <c r="AS219" s="35">
        <f t="shared" si="48"/>
        <v>1</v>
      </c>
    </row>
    <row r="220" spans="1:45">
      <c r="A220" t="str">
        <f>'Model output'!A219</f>
        <v>TCGA-EM-A4FQ</v>
      </c>
      <c r="B220" s="26">
        <v>42</v>
      </c>
      <c r="C220" s="1" t="str">
        <f>IF(OR(ISNUMBER(SEARCH("0",'Model output'!D219)), ISNUMBER(SEARCH("1",'Model output'!D219)), ISNUMBER(SEARCH("1a",'Model output'!D219)), ISNUMBER(SEARCH("1b",'Model output'!D219)), ISNUMBER(SEARCH("2",'Model output'!D219)), ISNUMBER(SEARCH("3",'Model output'!D219)), ISNUMBER(SEARCH("4a",'Model output'!D219)), ISNUMBER(SEARCH("4b",'Model output'!D219))), IF(ISNUMBER(SEARCH("pT",'Model output'!D219)),IF(OR(ISNUMBER(SEARCH("a",'Model output'!D219)),ISNUMBER(SEARCH("b",'Model output'!D219))),MID(SUBSTITUTE('Model output'!D219," ",""),SEARCH("pT",'Model output'!D219)+2,2),MID(SUBSTITUTE('Model output'!D219," ",""),SEARCH("pT",'Model output'!D219)+2,1)),IF(ISNUMBER(SEARCH("T",'Model output'!D219)),IF(OR(ISNUMBER(SEARCH("a",'Model output'!D219)),ISNUMBER(SEARCH("b",'Model output'!D219))),MID(SUBSTITUTE('Model output'!D219," ",""),SEARCH("T",'Model output'!D219)+1,2),MID(SUBSTITUTE('Model output'!D219," ",""),SEARCH("T",'Model output'!D219)+1,1)),SUBSTITUTE('Model output'!D219," ",""))),"")</f>
        <v>2</v>
      </c>
      <c r="D220" s="1" t="str">
        <f>IF(ISNUMBER(SEARCH("lymph node",'Model output'!E219)),"1", IF(AND('Model output'!E219&lt;&gt;"",ISNUMBER('Model output'!E219),'Model output'!E219&gt;0),"1",IF(OR(ISNUMBER(SEARCH("0",'Model output'!E219)), ISNUMBER(SEARCH("1",'Model output'!E219)), ISNUMBER(SEARCH("1a",'Model output'!E219)), ISNUMBER(SEARCH("1b",'Model output'!E219)), ISNUMBER(SEARCH("X",'Model output'!E219))), IF(ISNUMBER(SEARCH("pN",'Model output'!E219)),IF(OR(ISNUMBER(SEARCH("a",'Model output'!E219)),ISNUMBER(SEARCH("b",'Model output'!E219))),MID(SUBSTITUTE('Model output'!E219," ",""),SEARCH("pN",'Model output'!E219)+2,2),MID(SUBSTITUTE('Model output'!E219," ",""),SEARCH("pN",'Model output'!E219)+2,1)),IF(ISNUMBER(SEARCH("N",'Model output'!E219)),IF(OR(ISNUMBER(SEARCH("a",'Model output'!E219)),ISNUMBER(SEARCH("b",'Model output'!E219))),MID(SUBSTITUTE('Model output'!E219," ",""),SEARCH("N",'Model output'!E219)+1,2),MID(SUBSTITUTE('Model output'!E219," ",""),SEARCH("N",'Model output'!E219)+1,1)),SUBSTITUTE('Model output'!E219," ",""))),"")))</f>
        <v>1b</v>
      </c>
      <c r="E220" s="1" t="str">
        <f>IF(OR(ISNUMBER(SEARCH("Not applicable",'Model output'!F219)), ISNUMBER(SEARCH("N/A",'Model output'!F219))),"0",IF(OR(ISNUMBER(SEARCH("0",'Model output'!F219)), ISNUMBER(SEARCH("1",'Model output'!F219)), ISNUMBER(SEARCH("X",'Model output'!F219))), IF(ISNUMBER(SEARCH("pM",'Model output'!F219)),MID(SUBSTITUTE('Model output'!F219," ",""),SEARCH("pM",'Model output'!F219)+2,1),IF(ISNUMBER(SEARCH("M",'Model output'!F219)),MID(SUBSTITUTE('Model output'!F219," ",""),SEARCH("M",'Model output'!F219)+1,1),SUBSTITUTE('Model output'!F219," ",""))),""))</f>
        <v>0</v>
      </c>
      <c r="F220" t="str">
        <f t="shared" si="38"/>
        <v>positive</v>
      </c>
      <c r="G220" t="str">
        <f>IF(OR('Model output'!G219="",AND(ISNUMBER('Model output'!J219),'Model output'!J219&lt;1)),"",IF(OR(ISNUMBER(SEARCH("lateral",'Model output'!G219)),ISNUMBER(SEARCH("cervical",'Model output'!G219)),ISNUMBER(SEARCH("jugular",'Model output'!G219)),ISNUMBER(SEARCH("left neck",'Model output'!G219)),ISNUMBER(SEARCH("left anterior neck",'Model output'!G219)),ISNUMBER(SEARCH("left posterior neck",'Model output'!G219)),ISNUMBER(SEARCH("right neck",'Model output'!G219)),ISNUMBER(SEARCH("right anterior neck",'Model output'!G219)),ISNUMBER(SEARCH("right posterior neck",'Model output'!G219)),AND(ISNUMBER(SEARCH("level",'Model output'!G219)),OR(,ISNUMBER(SEARCH("II",'Model output'!G219)),ISNUMBER(SEARCH("two",'Model output'!G219)),AND(ISNUMBER(SEARCH("2",'Model output'!G219)),NOT(ISNUMBER(SEARCH("1 of 2",'Model output'!G219)))),ISNUMBER(SEARCH("III",'Model output'!G219)),AND(ISNUMBER(SEARCH("three",'Model output'!G219)),NOT(ISNUMBER(SEARCH("#3 (three)",'Model output'!G219)))),AND(ISNUMBER(SEARCH("3",'Model output'!G219)),NOT(ISNUMBER(SEARCH("#3 (three)",'Model output'!G219)))),ISNUMBER(SEARCH("IV",'Model output'!G219)),ISNUMBER(SEARCH("four",'Model output'!G219)),ISNUMBER(SEARCH("4",'Model output'!G219)),ISNUMBER(SEARCH("V ",'Model output'!G219)),ISNUMBER(SEARCH("five",'Model output'!G219)),ISNUMBER(SEARCH("5",'Model output'!G219))))), "lateral", "central"))</f>
        <v/>
      </c>
      <c r="H220" t="str">
        <f>IF('Model output'!H219="","negative",IF(OR(ISNUMBER(SEARCH("lymph node",'Model output'!H219)),ISNUMBER(SEARCH("gland",'Model output'!H219)),ISNUMBER(SEARCH("lobe",'Model output'!H219)),ISNUMBER(SEARCH("isthmus",'Model output'!H219)),ISNUMBER(SEARCH("mediastinum",'Model output'!H219)),ISNUMBER(SEARCH("Not mentioned",'Model output'!H219)), ISNUMBER(SEARCH("Not applicable",'Model output'!H219)), ISNUMBER(SEARCH("paratracheal",'Model output'!H219)),ISNUMBER(SEARCH("fibroadipose tissue",'Model output'!H219)),ISNUMBER(SEARCH("thyroid node",'Model output'!H219)),ISNUMBER(SEARCH("skeletal muscle",'Model output'!H219)),ISNUMBER(SEARCH("right",'Model output'!H219)),ISNUMBER(SEARCH("left",'Model output'!H219)),ISNUMBER(SEARCH("Not specified",'Model output'!H219)),ISNUMBER(SEARCH("N/A",'Model output'!H219))),"negative","positive"))</f>
        <v>negative</v>
      </c>
      <c r="I220">
        <f>IF(OR('Model output'!I219="",'Model output'!I219="Not answered",'Model output'!I219="Not mentioned"),"",IF(ISNUMBER('Model output'!I219),'Model output'!I219,1))</f>
        <v>55</v>
      </c>
      <c r="J220">
        <f>IF(OR('Model output'!J219="",'Model output'!J219="Not answered",'Model output'!J219="Not mentioned"),"",IF(AND(ISNUMBER('Model output'!J219),'Model output'!J219&lt;=I220),'Model output'!J219,IF(AND(ISNUMBER('Model output'!J219), 'Model output'!J219&gt;=DATE(2024,1,1)), MIN(DAY('Model output'!J219), MONTH('Model output'!J219), YEAR('Model output'!J219)), IF(ISNUMBER(SEARCH("0/",'Model output'!J219)),0,IF(ISNUMBER(SEARCH("/",'Model output'!J219)), VALUE(LEFT('Model output'!J219, SEARCH("/",'Model output'!J219)-1)),1)))))</f>
        <v>17</v>
      </c>
      <c r="K220" t="str" cm="1">
        <f t="array" ref="K220">IF(COUNT(FIND({0,1,2,3,4,5,6,7,8,9},'Model output'!K219))&gt;0,'Model output'!K219,"")</f>
        <v/>
      </c>
      <c r="L220" s="8" t="str">
        <f t="shared" si="37"/>
        <v/>
      </c>
      <c r="M220" t="str" cm="1">
        <f t="array" ref="M220">IF(L220="","",IF(ISNUMBER(SEARCH("cm",L220)),MAX(VALUE(SUBSTITUTE(_xlfn.FILTERXML("&lt;t&gt;&lt;s&gt;"&amp;SUBSTITUTE(L220,",","&lt;/s&gt;&lt;s&gt;")&amp;"&lt;/s&gt;&lt;/t&gt;","//s"),"cm",""))),MAX(VALUE(SUBSTITUTE(_xlfn.FILTERXML("&lt;t&gt;&lt;s&gt;"&amp;SUBSTITUTE(L220,",","&lt;/s&gt;&lt;s&gt;")&amp;"&lt;/s&gt;&lt;/t&gt;","//s"),"mm","")))/10))</f>
        <v/>
      </c>
      <c r="N220" t="str">
        <f>IF('Model output'!L219="","",'Model output'!L219)</f>
        <v>papillary</v>
      </c>
      <c r="O220" t="str">
        <f>IF('Model output'!M219="","",'Model output'!M219)</f>
        <v>follicular variant with oncocytic change, classical (usual), other with focal tall cell change (&lt;10%) and Warthin-like change</v>
      </c>
      <c r="P220" t="str">
        <f>IF('Model output'!N219="","",'Model output'!N219)</f>
        <v>3.5 cm</v>
      </c>
      <c r="Q220" t="str">
        <f t="shared" si="39"/>
        <v>3.5cm</v>
      </c>
      <c r="R220" cm="1">
        <f t="array" ref="R220">IF(Q220="","",IF(ISNUMBER(SEARCH("cm",Q220)),MAX(VALUE(SUBSTITUTE(_xlfn.FILTERXML("&lt;t&gt;&lt;s&gt;"&amp;SUBSTITUTE(Q220,",","&lt;/s&gt;&lt;s&gt;")&amp;"&lt;/s&gt;&lt;/t&gt;","//s"),"cm",""))),MAX(VALUE(SUBSTITUTE(_xlfn.FILTERXML("&lt;t&gt;&lt;s&gt;"&amp;SUBSTITUTE(Q220,",","&lt;/s&gt;&lt;s&gt;")&amp;"&lt;/s&gt;&lt;/t&gt;","//s"),"mm","")))/10))</f>
        <v>3.5</v>
      </c>
      <c r="S220" t="str">
        <f>IF(OR('Model output'!P219="",ISNUMBER(SEARCH("Not identified", 'Model output'!P219)),ISNUMBER(SEARCH("Absent",'Model output'!P219)),AND(ISNUMBER(SEARCH("No",'Model output'!P219)),NOT(ISNUMBER(SEARCH("diagnostic",'Model output'!P219)))),ISNUMBER(SEARCH("Negative",'Model output'!P219))),"negative","positive")</f>
        <v>negative</v>
      </c>
      <c r="T220">
        <f>IF('Model output'!O219="","",'Model output'!O219)</f>
        <v>2</v>
      </c>
      <c r="U220" t="str">
        <f>IF('Model output'!Q219&lt;&gt;"",'Model output'!Q219,IF('Classification result'!S220="positive",IF(ISNUMBER(SEARCH("single",'Model output'!P219)),1,IF(OR(ISNUMBER(SEARCH("&lt;4",'Model output'!P219)),ISNUMBER(SEARCH("&lt; 4",'Model output'!P219)),ISNUMBER(SEARCH("less than 4",'Model output'!P219))),"&lt;4",IF(OR(ISNUMBER(SEARCH("&gt;4",'Model output'!P219)),ISNUMBER(SEARCH("&gt; 4",'Model output'!P219)),ISNUMBER(SEARCH("4 or more",'Model output'!P219))),"&gt;4",""))), ""))</f>
        <v/>
      </c>
      <c r="V220" t="str">
        <f>IF(S220="negative","",IF(OR(ISNUMBER(SEARCH("Focal",'Model output'!P219)),'Classification result'!U220&lt;4,ISNUMBER(SEARCH("Focal",'Classification result'!U220)),ISNUMBER(SEARCH("&lt;4",'Classification result'!U220)),ISNUMBER(SEARCH("&lt; 4",'Classification result'!U220))),"minimal", IF(OR(ISNUMBER(SEARCH("Extensive",'Model output'!P219)),ISNUMBER(SEARCH("Extensive",'Classification result'!U220)),ISNUMBER(SEARCH("&gt;4",'Classification result'!U220)),ISNUMBER(SEARCH("&gt; 4",'Classification result'!U220)),ISNUMBER(SEARCH("4 or more",'Classification result'!U220))),"extensive","")))</f>
        <v/>
      </c>
      <c r="W220" t="str">
        <f>IF(OR('Model output'!R219="",ISNUMBER(SEARCH("Not identified", 'Model output'!R219)),ISNUMBER(SEARCH("Absent",'Model output'!R219)),ISNUMBER(SEARCH("No",'Model output'!R219)),ISNUMBER(SEARCH("Negative",'Model output'!R219)),ISNUMBER(SEARCH("None seen",'Model output'!R219)),ISNUMBER(SEARCH("Free",'Model output'!R219)),ISNUMBER(SEARCH("Cannot be assessed",'Model output'!R219))),"negative","positive")</f>
        <v>negative</v>
      </c>
      <c r="X220" s="15" t="str">
        <f>IF('Model output'!S219="","",'Model output'!S219)</f>
        <v>Not identified</v>
      </c>
      <c r="Y220" t="str">
        <f>IF(OR('Model output'!S219="",ISNUMBER(SEARCH("Absent",'Model output'!S219)),ISNUMBER(SEARCH("Not identified",'Model output'!S219)),AND(ISNUMBER(SEARCH("No",'Model output'!S219)),NOT(ISNUMBER(SEARCH("carcinoma",'Model output'!S219)))),ISNUMBER(SEARCH("confined to the thyroid",'Model output'!S219)),ISNUMBER(SEARCH("negative",'Model output'!S219))),"negative",IF(Z220="positive","gETE", "positive"))</f>
        <v>negative</v>
      </c>
      <c r="Z220" t="str">
        <f>IF(OR('Model output'!S219="",ISNUMBER(SEARCH("Absent",'Model output'!S219)),ISNUMBER(SEARCH("Not identified",'Model output'!S219)),ISNUMBER(SEARCH("No",'Model output'!S219)),ISNUMBER(SEARCH("Minimal",'Model output'!S219)),ISNUMBER(SEARCH("negative",'Model output'!S219))),"negative",IF(OR(ISNUMBER(SEARCH("extensive",X220)),ISNUMBER(SEARCH("skeletal muscle",X220)),ISNUMBER(SEARCH("larynx",X220)),ISNUMBER(SEARCH("trachea",X220)),ISNUMBER(SEARCH("esophagus",X220)),ISNUMBER(SEARCH("recurrent laryngeal nerve",X220))),"positive","negative"))</f>
        <v>negative</v>
      </c>
      <c r="AA220" t="str">
        <f>IF('Model output'!T219="","",IF('Model output'!T219="Not mentioned", "No", "Yes"))</f>
        <v/>
      </c>
      <c r="AB220" t="str">
        <f>IF(AA220&lt;&gt;"Yes","",IF(OR('Model output'!U219="",ISNUMBER(SEARCH("Not identified",'Model output'!U219))),"",'Model output'!U219))</f>
        <v/>
      </c>
      <c r="AC220" s="1" t="str">
        <f>IF(OR('Model output'!V219="", 'Model output'!V219="No", AND(ISERROR(SEARCH("Positive",'Model output'!V219)), ISNUMBER(SEARCH("Negative",'Model output'!V219))), AND(ISNUMBER(SEARCH("Uninvolved",'Model output'!V219)),NOT(ISNUMBER(SEARCH("margins involved",'Model output'!V219)))), ISNUMBER(SEARCH("not involved",'Model output'!V219)), ISNUMBER(SEARCH("None",'Model output'!V219)), ISNUMBER(SEARCH("Free",'Model output'!V219)), ISNUMBER(SEARCH("1 mm",'Model output'!V219)), ISNUMBER(SEARCH("0.1 CM",'Model output'!V219)), ISNUMBER(SEARCH("less than 0.2 mm",'Model output'!V219)), ISNUMBER(SEARCH("less than 0.5 mm",'Model output'!V219)), ISNUMBER(SEARCH("less than 1.0 mm",'Model output'!V219)), ISNUMBER(SEARCH("noted very close",'Model output'!V219)), ISNUMBER(SEARCH("abut",'Model output'!V219)), ISNUMBER(SEARCH("not mentioned",'Model output'!V219)), ISNUMBER(SEARCH("Cannot be assessed",'Model output'!V219)), ISNUMBER(SEARCH("Lymphocyte invasion - present",'Model output'!V219)), ISNUMBER(SEARCH("capsule",'Model output'!V219))), "negative", "positive")</f>
        <v>negative</v>
      </c>
      <c r="AE220" s="28" t="str" cm="1">
        <f t="array" aca="1" ref="AE220" ca="1">IF(OR(AC220="positive",Z220="positive",AND(OR(ISNUMBER(SEARCH("Follicular carcinoma",N220)),ISNUMBER(SEARCH("Follicular thyroid carcinoma",N220))),V220="extensive"),AND(AND(ISNUMBER(J220),J220&gt;0),AND(ISNUMBER(M220),M220&gt;3)),OR(H220="positive",AH220=1)),"high",IF(OR(ISNUMBER(SEARCH("lateral",G220,1)),ISNUMBER(SEARCH("positive",Y220,1)),ISNUMBER(SEARCH("tall",O220,1)),ISNUMBER(SEARCH("hobnail",O220,1)),ISNUMBER(SEARCH("cribriform",O220,1)),ISNUMBER(SEARCH("diffuse",O220,1)),ISNUMBER(SEARCH("columnar",O220,1)),ISNUMBER(SEARCH("solid",O220,1)),ISNUMBER(SEARCH("tall",N220,1)),ISNUMBER(SEARCH("hobnail",N220,1)),ISNUMBER(SEARCH("cribriform",N220,1)),ISNUMBER(SEARCH("diffuse",N220,1)),ISNUMBER(SEARCH("columnar",N220,1)),ISNUMBER(SEARCH("solid",N220,1)),AND(ISNUMBER(SEARCH("papillary",N220,1)),S220="positive"),AND(AND(ISNUMBER(J220),J220&gt;=5),M220=""),AND(AND(ISNUMBER(J220),J220&gt;=5),AND(ISNUMBER(M220),M220&gt;=1)),AND(ISNUMBER(SERACH("papillary",N220)),OR(Y220="positive",Z220="positive"), ISNUMBER(SEARCH("BRAF",AB220)))),"intermediate","low"))</f>
        <v>intermediate</v>
      </c>
      <c r="AF220" s="29" t="str">
        <f t="shared" si="40"/>
        <v>2</v>
      </c>
      <c r="AG220" s="29" t="str">
        <f t="shared" si="41"/>
        <v>1a</v>
      </c>
      <c r="AH220" s="29" t="str">
        <f t="shared" si="42"/>
        <v>0</v>
      </c>
      <c r="AI220" s="35" t="str">
        <f t="shared" si="43"/>
        <v>I</v>
      </c>
      <c r="AJ220" s="32" t="s">
        <v>714</v>
      </c>
      <c r="AK220" s="34" t="s">
        <v>935</v>
      </c>
      <c r="AL220" s="34" t="s">
        <v>932</v>
      </c>
      <c r="AM220" s="34" t="s">
        <v>936</v>
      </c>
      <c r="AN220" s="34" t="s">
        <v>66</v>
      </c>
      <c r="AO220" s="32">
        <f t="shared" ca="1" si="44"/>
        <v>1</v>
      </c>
      <c r="AP220" s="34">
        <f t="shared" si="45"/>
        <v>1</v>
      </c>
      <c r="AQ220" s="34">
        <f t="shared" si="46"/>
        <v>0</v>
      </c>
      <c r="AR220" s="34">
        <f t="shared" si="47"/>
        <v>1</v>
      </c>
      <c r="AS220" s="35">
        <f t="shared" si="48"/>
        <v>1</v>
      </c>
    </row>
    <row r="221" spans="1:45">
      <c r="A221" t="str">
        <f>'Model output'!A220</f>
        <v>TCGA-EM-A4FR</v>
      </c>
      <c r="B221" s="26">
        <v>28</v>
      </c>
      <c r="C221" s="1" t="str">
        <f>IF(OR(ISNUMBER(SEARCH("0",'Model output'!D220)), ISNUMBER(SEARCH("1",'Model output'!D220)), ISNUMBER(SEARCH("1a",'Model output'!D220)), ISNUMBER(SEARCH("1b",'Model output'!D220)), ISNUMBER(SEARCH("2",'Model output'!D220)), ISNUMBER(SEARCH("3",'Model output'!D220)), ISNUMBER(SEARCH("4a",'Model output'!D220)), ISNUMBER(SEARCH("4b",'Model output'!D220))), IF(ISNUMBER(SEARCH("pT",'Model output'!D220)),IF(OR(ISNUMBER(SEARCH("a",'Model output'!D220)),ISNUMBER(SEARCH("b",'Model output'!D220))),MID(SUBSTITUTE('Model output'!D220," ",""),SEARCH("pT",'Model output'!D220)+2,2),MID(SUBSTITUTE('Model output'!D220," ",""),SEARCH("pT",'Model output'!D220)+2,1)),IF(ISNUMBER(SEARCH("T",'Model output'!D220)),IF(OR(ISNUMBER(SEARCH("a",'Model output'!D220)),ISNUMBER(SEARCH("b",'Model output'!D220))),MID(SUBSTITUTE('Model output'!D220," ",""),SEARCH("T",'Model output'!D220)+1,2),MID(SUBSTITUTE('Model output'!D220," ",""),SEARCH("T",'Model output'!D220)+1,1)),SUBSTITUTE('Model output'!D220," ",""))),"")</f>
        <v>3</v>
      </c>
      <c r="D221" s="1" t="str">
        <f>IF(ISNUMBER(SEARCH("lymph node",'Model output'!E220)),"1", IF(AND('Model output'!E220&lt;&gt;"",ISNUMBER('Model output'!E220),'Model output'!E220&gt;0),"1",IF(OR(ISNUMBER(SEARCH("0",'Model output'!E220)), ISNUMBER(SEARCH("1",'Model output'!E220)), ISNUMBER(SEARCH("1a",'Model output'!E220)), ISNUMBER(SEARCH("1b",'Model output'!E220)), ISNUMBER(SEARCH("X",'Model output'!E220))), IF(ISNUMBER(SEARCH("pN",'Model output'!E220)),IF(OR(ISNUMBER(SEARCH("a",'Model output'!E220)),ISNUMBER(SEARCH("b",'Model output'!E220))),MID(SUBSTITUTE('Model output'!E220," ",""),SEARCH("pN",'Model output'!E220)+2,2),MID(SUBSTITUTE('Model output'!E220," ",""),SEARCH("pN",'Model output'!E220)+2,1)),IF(ISNUMBER(SEARCH("N",'Model output'!E220)),IF(OR(ISNUMBER(SEARCH("a",'Model output'!E220)),ISNUMBER(SEARCH("b",'Model output'!E220))),MID(SUBSTITUTE('Model output'!E220," ",""),SEARCH("N",'Model output'!E220)+1,2),MID(SUBSTITUTE('Model output'!E220," ",""),SEARCH("N",'Model output'!E220)+1,1)),SUBSTITUTE('Model output'!E220," ",""))),"")))</f>
        <v>1a</v>
      </c>
      <c r="E221" s="1" t="str">
        <f>IF(OR(ISNUMBER(SEARCH("Not applicable",'Model output'!F220)), ISNUMBER(SEARCH("N/A",'Model output'!F220))),"0",IF(OR(ISNUMBER(SEARCH("0",'Model output'!F220)), ISNUMBER(SEARCH("1",'Model output'!F220)), ISNUMBER(SEARCH("X",'Model output'!F220))), IF(ISNUMBER(SEARCH("pM",'Model output'!F220)),MID(SUBSTITUTE('Model output'!F220," ",""),SEARCH("pM",'Model output'!F220)+2,1),IF(ISNUMBER(SEARCH("M",'Model output'!F220)),MID(SUBSTITUTE('Model output'!F220," ",""),SEARCH("M",'Model output'!F220)+1,1),SUBSTITUTE('Model output'!F220," ",""))),""))</f>
        <v>0</v>
      </c>
      <c r="F221" t="str">
        <f t="shared" si="38"/>
        <v>positive</v>
      </c>
      <c r="G221" t="str">
        <f>IF(OR('Model output'!G220="",AND(ISNUMBER('Model output'!J220),'Model output'!J220&lt;1)),"",IF(OR(ISNUMBER(SEARCH("lateral",'Model output'!G220)),ISNUMBER(SEARCH("cervical",'Model output'!G220)),ISNUMBER(SEARCH("jugular",'Model output'!G220)),ISNUMBER(SEARCH("left neck",'Model output'!G220)),ISNUMBER(SEARCH("left anterior neck",'Model output'!G220)),ISNUMBER(SEARCH("left posterior neck",'Model output'!G220)),ISNUMBER(SEARCH("right neck",'Model output'!G220)),ISNUMBER(SEARCH("right anterior neck",'Model output'!G220)),ISNUMBER(SEARCH("right posterior neck",'Model output'!G220)),AND(ISNUMBER(SEARCH("level",'Model output'!G220)),OR(,ISNUMBER(SEARCH("II",'Model output'!G220)),ISNUMBER(SEARCH("two",'Model output'!G220)),AND(ISNUMBER(SEARCH("2",'Model output'!G220)),NOT(ISNUMBER(SEARCH("1 of 2",'Model output'!G220)))),ISNUMBER(SEARCH("III",'Model output'!G220)),AND(ISNUMBER(SEARCH("three",'Model output'!G220)),NOT(ISNUMBER(SEARCH("#3 (three)",'Model output'!G220)))),AND(ISNUMBER(SEARCH("3",'Model output'!G220)),NOT(ISNUMBER(SEARCH("#3 (three)",'Model output'!G220)))),ISNUMBER(SEARCH("IV",'Model output'!G220)),ISNUMBER(SEARCH("four",'Model output'!G220)),ISNUMBER(SEARCH("4",'Model output'!G220)),ISNUMBER(SEARCH("V ",'Model output'!G220)),ISNUMBER(SEARCH("five",'Model output'!G220)),ISNUMBER(SEARCH("5",'Model output'!G220))))), "lateral", "central"))</f>
        <v/>
      </c>
      <c r="H221" t="str">
        <f>IF('Model output'!H220="","negative",IF(OR(ISNUMBER(SEARCH("lymph node",'Model output'!H220)),ISNUMBER(SEARCH("gland",'Model output'!H220)),ISNUMBER(SEARCH("lobe",'Model output'!H220)),ISNUMBER(SEARCH("isthmus",'Model output'!H220)),ISNUMBER(SEARCH("mediastinum",'Model output'!H220)),ISNUMBER(SEARCH("Not mentioned",'Model output'!H220)), ISNUMBER(SEARCH("Not applicable",'Model output'!H220)), ISNUMBER(SEARCH("paratracheal",'Model output'!H220)),ISNUMBER(SEARCH("fibroadipose tissue",'Model output'!H220)),ISNUMBER(SEARCH("thyroid node",'Model output'!H220)),ISNUMBER(SEARCH("skeletal muscle",'Model output'!H220)),ISNUMBER(SEARCH("right",'Model output'!H220)),ISNUMBER(SEARCH("left",'Model output'!H220)),ISNUMBER(SEARCH("Not specified",'Model output'!H220)),ISNUMBER(SEARCH("N/A",'Model output'!H220))),"negative","positive"))</f>
        <v>negative</v>
      </c>
      <c r="I221">
        <f>IF(OR('Model output'!I220="",'Model output'!I220="Not answered",'Model output'!I220="Not mentioned"),"",IF(ISNUMBER('Model output'!I220),'Model output'!I220,1))</f>
        <v>3</v>
      </c>
      <c r="J221">
        <f>IF(OR('Model output'!J220="",'Model output'!J220="Not answered",'Model output'!J220="Not mentioned"),"",IF(AND(ISNUMBER('Model output'!J220),'Model output'!J220&lt;=I221),'Model output'!J220,IF(AND(ISNUMBER('Model output'!J220), 'Model output'!J220&gt;=DATE(2024,1,1)), MIN(DAY('Model output'!J220), MONTH('Model output'!J220), YEAR('Model output'!J220)), IF(ISNUMBER(SEARCH("0/",'Model output'!J220)),0,IF(ISNUMBER(SEARCH("/",'Model output'!J220)), VALUE(LEFT('Model output'!J220, SEARCH("/",'Model output'!J220)-1)),1)))))</f>
        <v>3</v>
      </c>
      <c r="K221" t="str" cm="1">
        <f t="array" ref="K221">IF(COUNT(FIND({0,1,2,3,4,5,6,7,8,9},'Model output'!K220))&gt;0,'Model output'!K220,"")</f>
        <v/>
      </c>
      <c r="L221" s="8" t="str">
        <f t="shared" si="37"/>
        <v/>
      </c>
      <c r="M221" t="str" cm="1">
        <f t="array" ref="M221">IF(L221="","",IF(ISNUMBER(SEARCH("cm",L221)),MAX(VALUE(SUBSTITUTE(_xlfn.FILTERXML("&lt;t&gt;&lt;s&gt;"&amp;SUBSTITUTE(L221,",","&lt;/s&gt;&lt;s&gt;")&amp;"&lt;/s&gt;&lt;/t&gt;","//s"),"cm",""))),MAX(VALUE(SUBSTITUTE(_xlfn.FILTERXML("&lt;t&gt;&lt;s&gt;"&amp;SUBSTITUTE(L221,",","&lt;/s&gt;&lt;s&gt;")&amp;"&lt;/s&gt;&lt;/t&gt;","//s"),"mm","")))/10))</f>
        <v/>
      </c>
      <c r="N221" t="str">
        <f>IF('Model output'!L220="","",'Model output'!L220)</f>
        <v>Papillary carcinoma</v>
      </c>
      <c r="O221" t="str">
        <f>IF('Model output'!M220="","",'Model output'!M220)</f>
        <v>Cribriform without morules</v>
      </c>
      <c r="P221" t="str">
        <f>IF('Model output'!N220="","",'Model output'!N220)</f>
        <v>5.1cm</v>
      </c>
      <c r="Q221" t="str">
        <f t="shared" si="39"/>
        <v>5.1cm</v>
      </c>
      <c r="R221" cm="1">
        <f t="array" ref="R221">IF(Q221="","",IF(ISNUMBER(SEARCH("cm",Q221)),MAX(VALUE(SUBSTITUTE(_xlfn.FILTERXML("&lt;t&gt;&lt;s&gt;"&amp;SUBSTITUTE(Q221,",","&lt;/s&gt;&lt;s&gt;")&amp;"&lt;/s&gt;&lt;/t&gt;","//s"),"cm",""))),MAX(VALUE(SUBSTITUTE(_xlfn.FILTERXML("&lt;t&gt;&lt;s&gt;"&amp;SUBSTITUTE(Q221,",","&lt;/s&gt;&lt;s&gt;")&amp;"&lt;/s&gt;&lt;/t&gt;","//s"),"mm","")))/10))</f>
        <v>5.0999999999999996</v>
      </c>
      <c r="S221" t="str">
        <f>IF(OR('Model output'!P220="",ISNUMBER(SEARCH("Not identified", 'Model output'!P220)),ISNUMBER(SEARCH("Absent",'Model output'!P220)),AND(ISNUMBER(SEARCH("No",'Model output'!P220)),NOT(ISNUMBER(SEARCH("diagnostic",'Model output'!P220)))),ISNUMBER(SEARCH("Negative",'Model output'!P220))),"negative","positive")</f>
        <v>negative</v>
      </c>
      <c r="T221">
        <f>IF('Model output'!O220="","",'Model output'!O220)</f>
        <v>2</v>
      </c>
      <c r="U221" t="str">
        <f>IF('Model output'!Q220&lt;&gt;"",'Model output'!Q220,IF('Classification result'!S221="positive",IF(ISNUMBER(SEARCH("single",'Model output'!P220)),1,IF(OR(ISNUMBER(SEARCH("&lt;4",'Model output'!P220)),ISNUMBER(SEARCH("&lt; 4",'Model output'!P220)),ISNUMBER(SEARCH("less than 4",'Model output'!P220))),"&lt;4",IF(OR(ISNUMBER(SEARCH("&gt;4",'Model output'!P220)),ISNUMBER(SEARCH("&gt; 4",'Model output'!P220)),ISNUMBER(SEARCH("4 or more",'Model output'!P220))),"&gt;4",""))), ""))</f>
        <v/>
      </c>
      <c r="V221" t="str">
        <f>IF(S221="negative","",IF(OR(ISNUMBER(SEARCH("Focal",'Model output'!P220)),'Classification result'!U221&lt;4,ISNUMBER(SEARCH("Focal",'Classification result'!U221)),ISNUMBER(SEARCH("&lt;4",'Classification result'!U221)),ISNUMBER(SEARCH("&lt; 4",'Classification result'!U221))),"minimal", IF(OR(ISNUMBER(SEARCH("Extensive",'Model output'!P220)),ISNUMBER(SEARCH("Extensive",'Classification result'!U221)),ISNUMBER(SEARCH("&gt;4",'Classification result'!U221)),ISNUMBER(SEARCH("&gt; 4",'Classification result'!U221)),ISNUMBER(SEARCH("4 or more",'Classification result'!U221))),"extensive","")))</f>
        <v/>
      </c>
      <c r="W221" t="str">
        <f>IF(OR('Model output'!R220="",ISNUMBER(SEARCH("Not identified", 'Model output'!R220)),ISNUMBER(SEARCH("Absent",'Model output'!R220)),ISNUMBER(SEARCH("No",'Model output'!R220)),ISNUMBER(SEARCH("Negative",'Model output'!R220)),ISNUMBER(SEARCH("None seen",'Model output'!R220)),ISNUMBER(SEARCH("Free",'Model output'!R220)),ISNUMBER(SEARCH("Cannot be assessed",'Model output'!R220))),"negative","positive")</f>
        <v>positive</v>
      </c>
      <c r="X221" s="15" t="str">
        <f>IF('Model output'!S220="","",'Model output'!S220)</f>
        <v>Not identified</v>
      </c>
      <c r="Y221" t="str">
        <f>IF(OR('Model output'!S220="",ISNUMBER(SEARCH("Absent",'Model output'!S220)),ISNUMBER(SEARCH("Not identified",'Model output'!S220)),AND(ISNUMBER(SEARCH("No",'Model output'!S220)),NOT(ISNUMBER(SEARCH("carcinoma",'Model output'!S220)))),ISNUMBER(SEARCH("confined to the thyroid",'Model output'!S220)),ISNUMBER(SEARCH("negative",'Model output'!S220))),"negative",IF(Z221="positive","gETE", "positive"))</f>
        <v>negative</v>
      </c>
      <c r="Z221" t="str">
        <f>IF(OR('Model output'!S220="",ISNUMBER(SEARCH("Absent",'Model output'!S220)),ISNUMBER(SEARCH("Not identified",'Model output'!S220)),ISNUMBER(SEARCH("No",'Model output'!S220)),ISNUMBER(SEARCH("Minimal",'Model output'!S220)),ISNUMBER(SEARCH("negative",'Model output'!S220))),"negative",IF(OR(ISNUMBER(SEARCH("extensive",X221)),ISNUMBER(SEARCH("skeletal muscle",X221)),ISNUMBER(SEARCH("larynx",X221)),ISNUMBER(SEARCH("trachea",X221)),ISNUMBER(SEARCH("esophagus",X221)),ISNUMBER(SEARCH("recurrent laryngeal nerve",X221))),"positive","negative"))</f>
        <v>negative</v>
      </c>
      <c r="AA221" t="str">
        <f>IF('Model output'!T220="","",IF('Model output'!T220="Not mentioned", "No", "Yes"))</f>
        <v/>
      </c>
      <c r="AB221" t="str">
        <f>IF(AA221&lt;&gt;"Yes","",IF(OR('Model output'!U220="",ISNUMBER(SEARCH("Not identified",'Model output'!U220))),"",'Model output'!U220))</f>
        <v/>
      </c>
      <c r="AC221" s="1" t="str">
        <f>IF(OR('Model output'!V220="", 'Model output'!V220="No", AND(ISERROR(SEARCH("Positive",'Model output'!V220)), ISNUMBER(SEARCH("Negative",'Model output'!V220))), AND(ISNUMBER(SEARCH("Uninvolved",'Model output'!V220)),NOT(ISNUMBER(SEARCH("margins involved",'Model output'!V220)))), ISNUMBER(SEARCH("not involved",'Model output'!V220)), ISNUMBER(SEARCH("None",'Model output'!V220)), ISNUMBER(SEARCH("Free",'Model output'!V220)), ISNUMBER(SEARCH("1 mm",'Model output'!V220)), ISNUMBER(SEARCH("0.1 CM",'Model output'!V220)), ISNUMBER(SEARCH("less than 0.2 mm",'Model output'!V220)), ISNUMBER(SEARCH("less than 0.5 mm",'Model output'!V220)), ISNUMBER(SEARCH("less than 1.0 mm",'Model output'!V220)), ISNUMBER(SEARCH("noted very close",'Model output'!V220)), ISNUMBER(SEARCH("abut",'Model output'!V220)), ISNUMBER(SEARCH("not mentioned",'Model output'!V220)), ISNUMBER(SEARCH("Cannot be assessed",'Model output'!V220)), ISNUMBER(SEARCH("Lymphocyte invasion - present",'Model output'!V220)), ISNUMBER(SEARCH("capsule",'Model output'!V220))), "negative", "positive")</f>
        <v>negative</v>
      </c>
      <c r="AE221" s="28" t="str" cm="1">
        <f t="array" aca="1" ref="AE221" ca="1">IF(OR(AC221="positive",Z221="positive",AND(OR(ISNUMBER(SEARCH("Follicular carcinoma",N221)),ISNUMBER(SEARCH("Follicular thyroid carcinoma",N221))),V221="extensive"),AND(AND(ISNUMBER(J221),J221&gt;0),AND(ISNUMBER(M221),M221&gt;3)),OR(H221="positive",AH221=1)),"high",IF(OR(ISNUMBER(SEARCH("lateral",G221,1)),ISNUMBER(SEARCH("positive",Y221,1)),ISNUMBER(SEARCH("tall",O221,1)),ISNUMBER(SEARCH("hobnail",O221,1)),ISNUMBER(SEARCH("cribriform",O221,1)),ISNUMBER(SEARCH("diffuse",O221,1)),ISNUMBER(SEARCH("columnar",O221,1)),ISNUMBER(SEARCH("solid",O221,1)),ISNUMBER(SEARCH("tall",N221,1)),ISNUMBER(SEARCH("hobnail",N221,1)),ISNUMBER(SEARCH("cribriform",N221,1)),ISNUMBER(SEARCH("diffuse",N221,1)),ISNUMBER(SEARCH("columnar",N221,1)),ISNUMBER(SEARCH("solid",N221,1)),AND(ISNUMBER(SEARCH("papillary",N221,1)),S221="positive"),AND(AND(ISNUMBER(J221),J221&gt;=5),M221=""),AND(AND(ISNUMBER(J221),J221&gt;=5),AND(ISNUMBER(M221),M221&gt;=1)),AND(ISNUMBER(SERACH("papillary",N221)),OR(Y221="positive",Z221="positive"), ISNUMBER(SEARCH("BRAF",AB221)))),"intermediate","low"))</f>
        <v>intermediate</v>
      </c>
      <c r="AF221" s="29" t="str">
        <f t="shared" si="40"/>
        <v>3a</v>
      </c>
      <c r="AG221" s="29" t="str">
        <f t="shared" si="41"/>
        <v>1a</v>
      </c>
      <c r="AH221" s="29" t="str">
        <f t="shared" si="42"/>
        <v>0</v>
      </c>
      <c r="AI221" s="35" t="str">
        <f t="shared" si="43"/>
        <v>I</v>
      </c>
      <c r="AJ221" s="32" t="s">
        <v>714</v>
      </c>
      <c r="AK221" s="34" t="s">
        <v>937</v>
      </c>
      <c r="AL221" s="34" t="s">
        <v>617</v>
      </c>
      <c r="AM221" s="34" t="s">
        <v>936</v>
      </c>
      <c r="AN221" s="34" t="s">
        <v>66</v>
      </c>
      <c r="AO221" s="32">
        <f t="shared" ca="1" si="44"/>
        <v>1</v>
      </c>
      <c r="AP221" s="34">
        <f t="shared" si="45"/>
        <v>1</v>
      </c>
      <c r="AQ221" s="34">
        <f t="shared" si="46"/>
        <v>1</v>
      </c>
      <c r="AR221" s="34">
        <f t="shared" si="47"/>
        <v>1</v>
      </c>
      <c r="AS221" s="35">
        <f t="shared" si="48"/>
        <v>1</v>
      </c>
    </row>
    <row r="222" spans="1:45">
      <c r="A222" t="str">
        <f>'Model output'!A221</f>
        <v>TCGA-EM-A4FV</v>
      </c>
      <c r="B222" s="26">
        <v>64</v>
      </c>
      <c r="C222" s="1" t="str">
        <f>IF(OR(ISNUMBER(SEARCH("0",'Model output'!D221)), ISNUMBER(SEARCH("1",'Model output'!D221)), ISNUMBER(SEARCH("1a",'Model output'!D221)), ISNUMBER(SEARCH("1b",'Model output'!D221)), ISNUMBER(SEARCH("2",'Model output'!D221)), ISNUMBER(SEARCH("3",'Model output'!D221)), ISNUMBER(SEARCH("4a",'Model output'!D221)), ISNUMBER(SEARCH("4b",'Model output'!D221))), IF(ISNUMBER(SEARCH("pT",'Model output'!D221)),IF(OR(ISNUMBER(SEARCH("a",'Model output'!D221)),ISNUMBER(SEARCH("b",'Model output'!D221))),MID(SUBSTITUTE('Model output'!D221," ",""),SEARCH("pT",'Model output'!D221)+2,2),MID(SUBSTITUTE('Model output'!D221," ",""),SEARCH("pT",'Model output'!D221)+2,1)),IF(ISNUMBER(SEARCH("T",'Model output'!D221)),IF(OR(ISNUMBER(SEARCH("a",'Model output'!D221)),ISNUMBER(SEARCH("b",'Model output'!D221))),MID(SUBSTITUTE('Model output'!D221," ",""),SEARCH("T",'Model output'!D221)+1,2),MID(SUBSTITUTE('Model output'!D221," ",""),SEARCH("T",'Model output'!D221)+1,1)),SUBSTITUTE('Model output'!D221," ",""))),"")</f>
        <v>1b</v>
      </c>
      <c r="D222" s="1" t="str">
        <f>IF(ISNUMBER(SEARCH("lymph node",'Model output'!E221)),"1", IF(AND('Model output'!E221&lt;&gt;"",ISNUMBER('Model output'!E221),'Model output'!E221&gt;0),"1",IF(OR(ISNUMBER(SEARCH("0",'Model output'!E221)), ISNUMBER(SEARCH("1",'Model output'!E221)), ISNUMBER(SEARCH("1a",'Model output'!E221)), ISNUMBER(SEARCH("1b",'Model output'!E221)), ISNUMBER(SEARCH("X",'Model output'!E221))), IF(ISNUMBER(SEARCH("pN",'Model output'!E221)),IF(OR(ISNUMBER(SEARCH("a",'Model output'!E221)),ISNUMBER(SEARCH("b",'Model output'!E221))),MID(SUBSTITUTE('Model output'!E221," ",""),SEARCH("pN",'Model output'!E221)+2,2),MID(SUBSTITUTE('Model output'!E221," ",""),SEARCH("pN",'Model output'!E221)+2,1)),IF(ISNUMBER(SEARCH("N",'Model output'!E221)),IF(OR(ISNUMBER(SEARCH("a",'Model output'!E221)),ISNUMBER(SEARCH("b",'Model output'!E221))),MID(SUBSTITUTE('Model output'!E221," ",""),SEARCH("N",'Model output'!E221)+1,2),MID(SUBSTITUTE('Model output'!E221," ",""),SEARCH("N",'Model output'!E221)+1,1)),SUBSTITUTE('Model output'!E221," ",""))),"")))</f>
        <v>0</v>
      </c>
      <c r="E222" s="1" t="str">
        <f>IF(OR(ISNUMBER(SEARCH("Not applicable",'Model output'!F221)), ISNUMBER(SEARCH("N/A",'Model output'!F221))),"0",IF(OR(ISNUMBER(SEARCH("0",'Model output'!F221)), ISNUMBER(SEARCH("1",'Model output'!F221)), ISNUMBER(SEARCH("X",'Model output'!F221))), IF(ISNUMBER(SEARCH("pM",'Model output'!F221)),MID(SUBSTITUTE('Model output'!F221," ",""),SEARCH("pM",'Model output'!F221)+2,1),IF(ISNUMBER(SEARCH("M",'Model output'!F221)),MID(SUBSTITUTE('Model output'!F221," ",""),SEARCH("M",'Model output'!F221)+1,1),SUBSTITUTE('Model output'!F221," ",""))),""))</f>
        <v>0</v>
      </c>
      <c r="F222" t="str">
        <f t="shared" si="38"/>
        <v>negative</v>
      </c>
      <c r="G222" t="str">
        <f>IF(OR('Model output'!G221="",AND(ISNUMBER('Model output'!J221),'Model output'!J221&lt;1)),"",IF(OR(ISNUMBER(SEARCH("lateral",'Model output'!G221)),ISNUMBER(SEARCH("cervical",'Model output'!G221)),ISNUMBER(SEARCH("jugular",'Model output'!G221)),ISNUMBER(SEARCH("left neck",'Model output'!G221)),ISNUMBER(SEARCH("left anterior neck",'Model output'!G221)),ISNUMBER(SEARCH("left posterior neck",'Model output'!G221)),ISNUMBER(SEARCH("right neck",'Model output'!G221)),ISNUMBER(SEARCH("right anterior neck",'Model output'!G221)),ISNUMBER(SEARCH("right posterior neck",'Model output'!G221)),AND(ISNUMBER(SEARCH("level",'Model output'!G221)),OR(,ISNUMBER(SEARCH("II",'Model output'!G221)),ISNUMBER(SEARCH("two",'Model output'!G221)),AND(ISNUMBER(SEARCH("2",'Model output'!G221)),NOT(ISNUMBER(SEARCH("1 of 2",'Model output'!G221)))),ISNUMBER(SEARCH("III",'Model output'!G221)),AND(ISNUMBER(SEARCH("three",'Model output'!G221)),NOT(ISNUMBER(SEARCH("#3 (three)",'Model output'!G221)))),AND(ISNUMBER(SEARCH("3",'Model output'!G221)),NOT(ISNUMBER(SEARCH("#3 (three)",'Model output'!G221)))),ISNUMBER(SEARCH("IV",'Model output'!G221)),ISNUMBER(SEARCH("four",'Model output'!G221)),ISNUMBER(SEARCH("4",'Model output'!G221)),ISNUMBER(SEARCH("V ",'Model output'!G221)),ISNUMBER(SEARCH("five",'Model output'!G221)),ISNUMBER(SEARCH("5",'Model output'!G221))))), "lateral", "central"))</f>
        <v/>
      </c>
      <c r="H222" t="str">
        <f>IF('Model output'!H221="","negative",IF(OR(ISNUMBER(SEARCH("lymph node",'Model output'!H221)),ISNUMBER(SEARCH("gland",'Model output'!H221)),ISNUMBER(SEARCH("lobe",'Model output'!H221)),ISNUMBER(SEARCH("isthmus",'Model output'!H221)),ISNUMBER(SEARCH("mediastinum",'Model output'!H221)),ISNUMBER(SEARCH("Not mentioned",'Model output'!H221)), ISNUMBER(SEARCH("Not applicable",'Model output'!H221)), ISNUMBER(SEARCH("paratracheal",'Model output'!H221)),ISNUMBER(SEARCH("fibroadipose tissue",'Model output'!H221)),ISNUMBER(SEARCH("thyroid node",'Model output'!H221)),ISNUMBER(SEARCH("skeletal muscle",'Model output'!H221)),ISNUMBER(SEARCH("right",'Model output'!H221)),ISNUMBER(SEARCH("left",'Model output'!H221)),ISNUMBER(SEARCH("Not specified",'Model output'!H221)),ISNUMBER(SEARCH("N/A",'Model output'!H221))),"negative","positive"))</f>
        <v>negative</v>
      </c>
      <c r="I222">
        <f>IF(OR('Model output'!I221="",'Model output'!I221="Not answered",'Model output'!I221="Not mentioned"),"",IF(ISNUMBER('Model output'!I221),'Model output'!I221,1))</f>
        <v>5</v>
      </c>
      <c r="J222">
        <f>IF(OR('Model output'!J221="",'Model output'!J221="Not answered",'Model output'!J221="Not mentioned"),"",IF(AND(ISNUMBER('Model output'!J221),'Model output'!J221&lt;=I222),'Model output'!J221,IF(AND(ISNUMBER('Model output'!J221), 'Model output'!J221&gt;=DATE(2024,1,1)), MIN(DAY('Model output'!J221), MONTH('Model output'!J221), YEAR('Model output'!J221)), IF(ISNUMBER(SEARCH("0/",'Model output'!J221)),0,IF(ISNUMBER(SEARCH("/",'Model output'!J221)), VALUE(LEFT('Model output'!J221, SEARCH("/",'Model output'!J221)-1)),1)))))</f>
        <v>0</v>
      </c>
      <c r="K222" t="str" cm="1">
        <f t="array" ref="K222">IF(COUNT(FIND({0,1,2,3,4,5,6,7,8,9},'Model output'!K221))&gt;0,'Model output'!K221,"")</f>
        <v/>
      </c>
      <c r="L222" s="8" t="str">
        <f t="shared" si="37"/>
        <v/>
      </c>
      <c r="M222" t="str" cm="1">
        <f t="array" ref="M222">IF(L222="","",IF(ISNUMBER(SEARCH("cm",L222)),MAX(VALUE(SUBSTITUTE(_xlfn.FILTERXML("&lt;t&gt;&lt;s&gt;"&amp;SUBSTITUTE(L222,",","&lt;/s&gt;&lt;s&gt;")&amp;"&lt;/s&gt;&lt;/t&gt;","//s"),"cm",""))),MAX(VALUE(SUBSTITUTE(_xlfn.FILTERXML("&lt;t&gt;&lt;s&gt;"&amp;SUBSTITUTE(L222,",","&lt;/s&gt;&lt;s&gt;")&amp;"&lt;/s&gt;&lt;/t&gt;","//s"),"mm","")))/10))</f>
        <v/>
      </c>
      <c r="N222" t="str">
        <f>IF('Model output'!L221="","",'Model output'!L221)</f>
        <v>Papillary carcinoma, follicular variant</v>
      </c>
      <c r="O222" t="str">
        <f>IF('Model output'!M221="","",'Model output'!M221)</f>
        <v/>
      </c>
      <c r="P222" t="str">
        <f>IF('Model output'!N221="","",'Model output'!N221)</f>
        <v>1.3 cm</v>
      </c>
      <c r="Q222" t="str">
        <f t="shared" si="39"/>
        <v>1.3cm</v>
      </c>
      <c r="R222" cm="1">
        <f t="array" ref="R222">IF(Q222="","",IF(ISNUMBER(SEARCH("cm",Q222)),MAX(VALUE(SUBSTITUTE(_xlfn.FILTERXML("&lt;t&gt;&lt;s&gt;"&amp;SUBSTITUTE(Q222,",","&lt;/s&gt;&lt;s&gt;")&amp;"&lt;/s&gt;&lt;/t&gt;","//s"),"cm",""))),MAX(VALUE(SUBSTITUTE(_xlfn.FILTERXML("&lt;t&gt;&lt;s&gt;"&amp;SUBSTITUTE(Q222,",","&lt;/s&gt;&lt;s&gt;")&amp;"&lt;/s&gt;&lt;/t&gt;","//s"),"mm","")))/10))</f>
        <v>1.3</v>
      </c>
      <c r="S222" t="str">
        <f>IF(OR('Model output'!P221="",ISNUMBER(SEARCH("Not identified", 'Model output'!P221)),ISNUMBER(SEARCH("Absent",'Model output'!P221)),AND(ISNUMBER(SEARCH("No",'Model output'!P221)),NOT(ISNUMBER(SEARCH("diagnostic",'Model output'!P221)))),ISNUMBER(SEARCH("Negative",'Model output'!P221))),"negative","positive")</f>
        <v>negative</v>
      </c>
      <c r="T222">
        <f>IF('Model output'!O221="","",'Model output'!O221)</f>
        <v>1</v>
      </c>
      <c r="U222" t="str">
        <f>IF('Model output'!Q221&lt;&gt;"",'Model output'!Q221,IF('Classification result'!S222="positive",IF(ISNUMBER(SEARCH("single",'Model output'!P221)),1,IF(OR(ISNUMBER(SEARCH("&lt;4",'Model output'!P221)),ISNUMBER(SEARCH("&lt; 4",'Model output'!P221)),ISNUMBER(SEARCH("less than 4",'Model output'!P221))),"&lt;4",IF(OR(ISNUMBER(SEARCH("&gt;4",'Model output'!P221)),ISNUMBER(SEARCH("&gt; 4",'Model output'!P221)),ISNUMBER(SEARCH("4 or more",'Model output'!P221))),"&gt;4",""))), ""))</f>
        <v/>
      </c>
      <c r="V222" t="str">
        <f>IF(S222="negative","",IF(OR(ISNUMBER(SEARCH("Focal",'Model output'!P221)),'Classification result'!U222&lt;4,ISNUMBER(SEARCH("Focal",'Classification result'!U222)),ISNUMBER(SEARCH("&lt;4",'Classification result'!U222)),ISNUMBER(SEARCH("&lt; 4",'Classification result'!U222))),"minimal", IF(OR(ISNUMBER(SEARCH("Extensive",'Model output'!P221)),ISNUMBER(SEARCH("Extensive",'Classification result'!U222)),ISNUMBER(SEARCH("&gt;4",'Classification result'!U222)),ISNUMBER(SEARCH("&gt; 4",'Classification result'!U222)),ISNUMBER(SEARCH("4 or more",'Classification result'!U222))),"extensive","")))</f>
        <v/>
      </c>
      <c r="W222" t="str">
        <f>IF(OR('Model output'!R221="",ISNUMBER(SEARCH("Not identified", 'Model output'!R221)),ISNUMBER(SEARCH("Absent",'Model output'!R221)),ISNUMBER(SEARCH("No",'Model output'!R221)),ISNUMBER(SEARCH("Negative",'Model output'!R221)),ISNUMBER(SEARCH("None seen",'Model output'!R221)),ISNUMBER(SEARCH("Free",'Model output'!R221)),ISNUMBER(SEARCH("Cannot be assessed",'Model output'!R221))),"negative","positive")</f>
        <v>positive</v>
      </c>
      <c r="X222" s="15" t="str">
        <f>IF('Model output'!S221="","",'Model output'!S221)</f>
        <v>Not identified</v>
      </c>
      <c r="Y222" t="str">
        <f>IF(OR('Model output'!S221="",ISNUMBER(SEARCH("Absent",'Model output'!S221)),ISNUMBER(SEARCH("Not identified",'Model output'!S221)),AND(ISNUMBER(SEARCH("No",'Model output'!S221)),NOT(ISNUMBER(SEARCH("carcinoma",'Model output'!S221)))),ISNUMBER(SEARCH("confined to the thyroid",'Model output'!S221)),ISNUMBER(SEARCH("negative",'Model output'!S221))),"negative",IF(Z222="positive","gETE", "positive"))</f>
        <v>negative</v>
      </c>
      <c r="Z222" t="str">
        <f>IF(OR('Model output'!S221="",ISNUMBER(SEARCH("Absent",'Model output'!S221)),ISNUMBER(SEARCH("Not identified",'Model output'!S221)),ISNUMBER(SEARCH("No",'Model output'!S221)),ISNUMBER(SEARCH("Minimal",'Model output'!S221)),ISNUMBER(SEARCH("negative",'Model output'!S221))),"negative",IF(OR(ISNUMBER(SEARCH("extensive",X222)),ISNUMBER(SEARCH("skeletal muscle",X222)),ISNUMBER(SEARCH("larynx",X222)),ISNUMBER(SEARCH("trachea",X222)),ISNUMBER(SEARCH("esophagus",X222)),ISNUMBER(SEARCH("recurrent laryngeal nerve",X222))),"positive","negative"))</f>
        <v>negative</v>
      </c>
      <c r="AA222" t="str">
        <f>IF('Model output'!T221="","",IF('Model output'!T221="Not mentioned", "No", "Yes"))</f>
        <v/>
      </c>
      <c r="AB222" t="str">
        <f>IF(AA222&lt;&gt;"Yes","",IF(OR('Model output'!U221="",ISNUMBER(SEARCH("Not identified",'Model output'!U221))),"",'Model output'!U221))</f>
        <v/>
      </c>
      <c r="AC222" s="1" t="str">
        <f>IF(OR('Model output'!V221="", 'Model output'!V221="No", AND(ISERROR(SEARCH("Positive",'Model output'!V221)), ISNUMBER(SEARCH("Negative",'Model output'!V221))), AND(ISNUMBER(SEARCH("Uninvolved",'Model output'!V221)),NOT(ISNUMBER(SEARCH("margins involved",'Model output'!V221)))), ISNUMBER(SEARCH("not involved",'Model output'!V221)), ISNUMBER(SEARCH("None",'Model output'!V221)), ISNUMBER(SEARCH("Free",'Model output'!V221)), ISNUMBER(SEARCH("1 mm",'Model output'!V221)), ISNUMBER(SEARCH("0.1 CM",'Model output'!V221)), ISNUMBER(SEARCH("less than 0.2 mm",'Model output'!V221)), ISNUMBER(SEARCH("less than 0.5 mm",'Model output'!V221)), ISNUMBER(SEARCH("less than 1.0 mm",'Model output'!V221)), ISNUMBER(SEARCH("noted very close",'Model output'!V221)), ISNUMBER(SEARCH("abut",'Model output'!V221)), ISNUMBER(SEARCH("not mentioned",'Model output'!V221)), ISNUMBER(SEARCH("Cannot be assessed",'Model output'!V221)), ISNUMBER(SEARCH("Lymphocyte invasion - present",'Model output'!V221)), ISNUMBER(SEARCH("capsule",'Model output'!V221))), "negative", "positive")</f>
        <v>negative</v>
      </c>
      <c r="AE222" s="28" t="str" cm="1">
        <f t="array" aca="1" ref="AE222" ca="1">IF(OR(AC222="positive",Z222="positive",AND(OR(ISNUMBER(SEARCH("Follicular carcinoma",N222)),ISNUMBER(SEARCH("Follicular thyroid carcinoma",N222))),V222="extensive"),AND(AND(ISNUMBER(J222),J222&gt;0),AND(ISNUMBER(M222),M222&gt;3)),OR(H222="positive",AH222=1)),"high",IF(OR(ISNUMBER(SEARCH("lateral",G222,1)),ISNUMBER(SEARCH("positive",Y222,1)),ISNUMBER(SEARCH("tall",O222,1)),ISNUMBER(SEARCH("hobnail",O222,1)),ISNUMBER(SEARCH("cribriform",O222,1)),ISNUMBER(SEARCH("diffuse",O222,1)),ISNUMBER(SEARCH("columnar",O222,1)),ISNUMBER(SEARCH("solid",O222,1)),ISNUMBER(SEARCH("tall",N222,1)),ISNUMBER(SEARCH("hobnail",N222,1)),ISNUMBER(SEARCH("cribriform",N222,1)),ISNUMBER(SEARCH("diffuse",N222,1)),ISNUMBER(SEARCH("columnar",N222,1)),ISNUMBER(SEARCH("solid",N222,1)),AND(ISNUMBER(SEARCH("papillary",N222,1)),S222="positive"),AND(AND(ISNUMBER(J222),J222&gt;=5),M222=""),AND(AND(ISNUMBER(J222),J222&gt;=5),AND(ISNUMBER(M222),M222&gt;=1)),AND(ISNUMBER(SERACH("papillary",N222)),OR(Y222="positive",Z222="positive"), ISNUMBER(SEARCH("BRAF",AB222)))),"intermediate","low"))</f>
        <v>low</v>
      </c>
      <c r="AF222" s="29" t="str">
        <f t="shared" si="40"/>
        <v>1b</v>
      </c>
      <c r="AG222" s="29" t="str">
        <f t="shared" si="41"/>
        <v>0</v>
      </c>
      <c r="AH222" s="29" t="str">
        <f t="shared" si="42"/>
        <v>0</v>
      </c>
      <c r="AI222" s="35" t="str">
        <f t="shared" si="43"/>
        <v>I</v>
      </c>
      <c r="AJ222" s="32" t="s">
        <v>713</v>
      </c>
      <c r="AK222" s="34" t="s">
        <v>932</v>
      </c>
      <c r="AL222" s="34" t="s">
        <v>933</v>
      </c>
      <c r="AM222" s="34" t="s">
        <v>936</v>
      </c>
      <c r="AN222" s="34" t="s">
        <v>66</v>
      </c>
      <c r="AO222" s="32">
        <f t="shared" ca="1" si="44"/>
        <v>1</v>
      </c>
      <c r="AP222" s="34">
        <f t="shared" si="45"/>
        <v>1</v>
      </c>
      <c r="AQ222" s="34">
        <f t="shared" si="46"/>
        <v>1</v>
      </c>
      <c r="AR222" s="34">
        <f t="shared" si="47"/>
        <v>1</v>
      </c>
      <c r="AS222" s="35">
        <f t="shared" si="48"/>
        <v>1</v>
      </c>
    </row>
    <row r="223" spans="1:45">
      <c r="A223" t="str">
        <f>'Model output'!A222</f>
        <v>TCGA-EM-A4G1</v>
      </c>
      <c r="B223" s="26">
        <v>26</v>
      </c>
      <c r="C223" s="1" t="str">
        <f>IF(OR(ISNUMBER(SEARCH("0",'Model output'!D222)), ISNUMBER(SEARCH("1",'Model output'!D222)), ISNUMBER(SEARCH("1a",'Model output'!D222)), ISNUMBER(SEARCH("1b",'Model output'!D222)), ISNUMBER(SEARCH("2",'Model output'!D222)), ISNUMBER(SEARCH("3",'Model output'!D222)), ISNUMBER(SEARCH("4a",'Model output'!D222)), ISNUMBER(SEARCH("4b",'Model output'!D222))), IF(ISNUMBER(SEARCH("pT",'Model output'!D222)),IF(OR(ISNUMBER(SEARCH("a",'Model output'!D222)),ISNUMBER(SEARCH("b",'Model output'!D222))),MID(SUBSTITUTE('Model output'!D222," ",""),SEARCH("pT",'Model output'!D222)+2,2),MID(SUBSTITUTE('Model output'!D222," ",""),SEARCH("pT",'Model output'!D222)+2,1)),IF(ISNUMBER(SEARCH("T",'Model output'!D222)),IF(OR(ISNUMBER(SEARCH("a",'Model output'!D222)),ISNUMBER(SEARCH("b",'Model output'!D222))),MID(SUBSTITUTE('Model output'!D222," ",""),SEARCH("T",'Model output'!D222)+1,2),MID(SUBSTITUTE('Model output'!D222," ",""),SEARCH("T",'Model output'!D222)+1,1)),SUBSTITUTE('Model output'!D222," ",""))),"")</f>
        <v>1b</v>
      </c>
      <c r="D223" s="1" t="str">
        <f>IF(ISNUMBER(SEARCH("lymph node",'Model output'!E222)),"1", IF(AND('Model output'!E222&lt;&gt;"",ISNUMBER('Model output'!E222),'Model output'!E222&gt;0),"1",IF(OR(ISNUMBER(SEARCH("0",'Model output'!E222)), ISNUMBER(SEARCH("1",'Model output'!E222)), ISNUMBER(SEARCH("1a",'Model output'!E222)), ISNUMBER(SEARCH("1b",'Model output'!E222)), ISNUMBER(SEARCH("X",'Model output'!E222))), IF(ISNUMBER(SEARCH("pN",'Model output'!E222)),IF(OR(ISNUMBER(SEARCH("a",'Model output'!E222)),ISNUMBER(SEARCH("b",'Model output'!E222))),MID(SUBSTITUTE('Model output'!E222," ",""),SEARCH("pN",'Model output'!E222)+2,2),MID(SUBSTITUTE('Model output'!E222," ",""),SEARCH("pN",'Model output'!E222)+2,1)),IF(ISNUMBER(SEARCH("N",'Model output'!E222)),IF(OR(ISNUMBER(SEARCH("a",'Model output'!E222)),ISNUMBER(SEARCH("b",'Model output'!E222))),MID(SUBSTITUTE('Model output'!E222," ",""),SEARCH("N",'Model output'!E222)+1,2),MID(SUBSTITUTE('Model output'!E222," ",""),SEARCH("N",'Model output'!E222)+1,1)),SUBSTITUTE('Model output'!E222," ",""))),"")))</f>
        <v>0</v>
      </c>
      <c r="E223" s="1" t="str">
        <f>IF(OR(ISNUMBER(SEARCH("Not applicable",'Model output'!F222)), ISNUMBER(SEARCH("N/A",'Model output'!F222))),"0",IF(OR(ISNUMBER(SEARCH("0",'Model output'!F222)), ISNUMBER(SEARCH("1",'Model output'!F222)), ISNUMBER(SEARCH("X",'Model output'!F222))), IF(ISNUMBER(SEARCH("pM",'Model output'!F222)),MID(SUBSTITUTE('Model output'!F222," ",""),SEARCH("pM",'Model output'!F222)+2,1),IF(ISNUMBER(SEARCH("M",'Model output'!F222)),MID(SUBSTITUTE('Model output'!F222," ",""),SEARCH("M",'Model output'!F222)+1,1),SUBSTITUTE('Model output'!F222," ",""))),""))</f>
        <v>0</v>
      </c>
      <c r="F223" t="str">
        <f t="shared" si="38"/>
        <v>negative</v>
      </c>
      <c r="G223" t="str">
        <f>IF(OR('Model output'!G222="",AND(ISNUMBER('Model output'!J222),'Model output'!J222&lt;1)),"",IF(OR(ISNUMBER(SEARCH("lateral",'Model output'!G222)),ISNUMBER(SEARCH("cervical",'Model output'!G222)),ISNUMBER(SEARCH("jugular",'Model output'!G222)),ISNUMBER(SEARCH("left neck",'Model output'!G222)),ISNUMBER(SEARCH("left anterior neck",'Model output'!G222)),ISNUMBER(SEARCH("left posterior neck",'Model output'!G222)),ISNUMBER(SEARCH("right neck",'Model output'!G222)),ISNUMBER(SEARCH("right anterior neck",'Model output'!G222)),ISNUMBER(SEARCH("right posterior neck",'Model output'!G222)),AND(ISNUMBER(SEARCH("level",'Model output'!G222)),OR(,ISNUMBER(SEARCH("II",'Model output'!G222)),ISNUMBER(SEARCH("two",'Model output'!G222)),AND(ISNUMBER(SEARCH("2",'Model output'!G222)),NOT(ISNUMBER(SEARCH("1 of 2",'Model output'!G222)))),ISNUMBER(SEARCH("III",'Model output'!G222)),AND(ISNUMBER(SEARCH("three",'Model output'!G222)),NOT(ISNUMBER(SEARCH("#3 (three)",'Model output'!G222)))),AND(ISNUMBER(SEARCH("3",'Model output'!G222)),NOT(ISNUMBER(SEARCH("#3 (three)",'Model output'!G222)))),ISNUMBER(SEARCH("IV",'Model output'!G222)),ISNUMBER(SEARCH("four",'Model output'!G222)),ISNUMBER(SEARCH("4",'Model output'!G222)),ISNUMBER(SEARCH("V ",'Model output'!G222)),ISNUMBER(SEARCH("five",'Model output'!G222)),ISNUMBER(SEARCH("5",'Model output'!G222))))), "lateral", "central"))</f>
        <v/>
      </c>
      <c r="H223" t="str">
        <f>IF('Model output'!H222="","negative",IF(OR(ISNUMBER(SEARCH("lymph node",'Model output'!H222)),ISNUMBER(SEARCH("gland",'Model output'!H222)),ISNUMBER(SEARCH("lobe",'Model output'!H222)),ISNUMBER(SEARCH("isthmus",'Model output'!H222)),ISNUMBER(SEARCH("mediastinum",'Model output'!H222)),ISNUMBER(SEARCH("Not mentioned",'Model output'!H222)), ISNUMBER(SEARCH("Not applicable",'Model output'!H222)), ISNUMBER(SEARCH("paratracheal",'Model output'!H222)),ISNUMBER(SEARCH("fibroadipose tissue",'Model output'!H222)),ISNUMBER(SEARCH("thyroid node",'Model output'!H222)),ISNUMBER(SEARCH("skeletal muscle",'Model output'!H222)),ISNUMBER(SEARCH("right",'Model output'!H222)),ISNUMBER(SEARCH("left",'Model output'!H222)),ISNUMBER(SEARCH("Not specified",'Model output'!H222)),ISNUMBER(SEARCH("N/A",'Model output'!H222))),"negative","positive"))</f>
        <v>negative</v>
      </c>
      <c r="I223">
        <f>IF(OR('Model output'!I222="",'Model output'!I222="Not answered",'Model output'!I222="Not mentioned"),"",IF(ISNUMBER('Model output'!I222),'Model output'!I222,1))</f>
        <v>2</v>
      </c>
      <c r="J223">
        <f>IF(OR('Model output'!J222="",'Model output'!J222="Not answered",'Model output'!J222="Not mentioned"),"",IF(AND(ISNUMBER('Model output'!J222),'Model output'!J222&lt;=I223),'Model output'!J222,IF(AND(ISNUMBER('Model output'!J222), 'Model output'!J222&gt;=DATE(2024,1,1)), MIN(DAY('Model output'!J222), MONTH('Model output'!J222), YEAR('Model output'!J222)), IF(ISNUMBER(SEARCH("0/",'Model output'!J222)),0,IF(ISNUMBER(SEARCH("/",'Model output'!J222)), VALUE(LEFT('Model output'!J222, SEARCH("/",'Model output'!J222)-1)),1)))))</f>
        <v>0</v>
      </c>
      <c r="K223" t="str" cm="1">
        <f t="array" ref="K223">IF(COUNT(FIND({0,1,2,3,4,5,6,7,8,9},'Model output'!K222))&gt;0,'Model output'!K222,"")</f>
        <v/>
      </c>
      <c r="L223" s="8" t="str">
        <f t="shared" si="37"/>
        <v/>
      </c>
      <c r="M223" t="str" cm="1">
        <f t="array" ref="M223">IF(L223="","",IF(ISNUMBER(SEARCH("cm",L223)),MAX(VALUE(SUBSTITUTE(_xlfn.FILTERXML("&lt;t&gt;&lt;s&gt;"&amp;SUBSTITUTE(L223,",","&lt;/s&gt;&lt;s&gt;")&amp;"&lt;/s&gt;&lt;/t&gt;","//s"),"cm",""))),MAX(VALUE(SUBSTITUTE(_xlfn.FILTERXML("&lt;t&gt;&lt;s&gt;"&amp;SUBSTITUTE(L223,",","&lt;/s&gt;&lt;s&gt;")&amp;"&lt;/s&gt;&lt;/t&gt;","//s"),"mm","")))/10))</f>
        <v/>
      </c>
      <c r="N223" t="str">
        <f>IF('Model output'!L222="","",'Model output'!L222)</f>
        <v>Papillary carcinoma</v>
      </c>
      <c r="O223" t="str">
        <f>IF('Model output'!M222="","",'Model output'!M222)</f>
        <v>Encapsulated follicular variant with focal classical architecture</v>
      </c>
      <c r="P223" t="str">
        <f>IF('Model output'!N222="","",'Model output'!N222)</f>
        <v>1.7 cm</v>
      </c>
      <c r="Q223" t="str">
        <f t="shared" si="39"/>
        <v>1.7cm</v>
      </c>
      <c r="R223" cm="1">
        <f t="array" ref="R223">IF(Q223="","",IF(ISNUMBER(SEARCH("cm",Q223)),MAX(VALUE(SUBSTITUTE(_xlfn.FILTERXML("&lt;t&gt;&lt;s&gt;"&amp;SUBSTITUTE(Q223,",","&lt;/s&gt;&lt;s&gt;")&amp;"&lt;/s&gt;&lt;/t&gt;","//s"),"cm",""))),MAX(VALUE(SUBSTITUTE(_xlfn.FILTERXML("&lt;t&gt;&lt;s&gt;"&amp;SUBSTITUTE(Q223,",","&lt;/s&gt;&lt;s&gt;")&amp;"&lt;/s&gt;&lt;/t&gt;","//s"),"mm","")))/10))</f>
        <v>1.7</v>
      </c>
      <c r="S223" t="str">
        <f>IF(OR('Model output'!P222="",ISNUMBER(SEARCH("Not identified", 'Model output'!P222)),ISNUMBER(SEARCH("Absent",'Model output'!P222)),AND(ISNUMBER(SEARCH("No",'Model output'!P222)),NOT(ISNUMBER(SEARCH("diagnostic",'Model output'!P222)))),ISNUMBER(SEARCH("Negative",'Model output'!P222))),"negative","positive")</f>
        <v>negative</v>
      </c>
      <c r="T223">
        <f>IF('Model output'!O222="","",'Model output'!O222)</f>
        <v>1</v>
      </c>
      <c r="U223" t="str">
        <f>IF('Model output'!Q222&lt;&gt;"",'Model output'!Q222,IF('Classification result'!S223="positive",IF(ISNUMBER(SEARCH("single",'Model output'!P222)),1,IF(OR(ISNUMBER(SEARCH("&lt;4",'Model output'!P222)),ISNUMBER(SEARCH("&lt; 4",'Model output'!P222)),ISNUMBER(SEARCH("less than 4",'Model output'!P222))),"&lt;4",IF(OR(ISNUMBER(SEARCH("&gt;4",'Model output'!P222)),ISNUMBER(SEARCH("&gt; 4",'Model output'!P222)),ISNUMBER(SEARCH("4 or more",'Model output'!P222))),"&gt;4",""))), ""))</f>
        <v/>
      </c>
      <c r="V223" t="str">
        <f>IF(S223="negative","",IF(OR(ISNUMBER(SEARCH("Focal",'Model output'!P222)),'Classification result'!U223&lt;4,ISNUMBER(SEARCH("Focal",'Classification result'!U223)),ISNUMBER(SEARCH("&lt;4",'Classification result'!U223)),ISNUMBER(SEARCH("&lt; 4",'Classification result'!U223))),"minimal", IF(OR(ISNUMBER(SEARCH("Extensive",'Model output'!P222)),ISNUMBER(SEARCH("Extensive",'Classification result'!U223)),ISNUMBER(SEARCH("&gt;4",'Classification result'!U223)),ISNUMBER(SEARCH("&gt; 4",'Classification result'!U223)),ISNUMBER(SEARCH("4 or more",'Classification result'!U223))),"extensive","")))</f>
        <v/>
      </c>
      <c r="W223" t="str">
        <f>IF(OR('Model output'!R222="",ISNUMBER(SEARCH("Not identified", 'Model output'!R222)),ISNUMBER(SEARCH("Absent",'Model output'!R222)),ISNUMBER(SEARCH("No",'Model output'!R222)),ISNUMBER(SEARCH("Negative",'Model output'!R222)),ISNUMBER(SEARCH("None seen",'Model output'!R222)),ISNUMBER(SEARCH("Free",'Model output'!R222)),ISNUMBER(SEARCH("Cannot be assessed",'Model output'!R222))),"negative","positive")</f>
        <v>negative</v>
      </c>
      <c r="X223" s="15" t="str">
        <f>IF('Model output'!S222="","",'Model output'!S222)</f>
        <v>Not identified</v>
      </c>
      <c r="Y223" t="str">
        <f>IF(OR('Model output'!S222="",ISNUMBER(SEARCH("Absent",'Model output'!S222)),ISNUMBER(SEARCH("Not identified",'Model output'!S222)),AND(ISNUMBER(SEARCH("No",'Model output'!S222)),NOT(ISNUMBER(SEARCH("carcinoma",'Model output'!S222)))),ISNUMBER(SEARCH("confined to the thyroid",'Model output'!S222)),ISNUMBER(SEARCH("negative",'Model output'!S222))),"negative",IF(Z223="positive","gETE", "positive"))</f>
        <v>negative</v>
      </c>
      <c r="Z223" t="str">
        <f>IF(OR('Model output'!S222="",ISNUMBER(SEARCH("Absent",'Model output'!S222)),ISNUMBER(SEARCH("Not identified",'Model output'!S222)),ISNUMBER(SEARCH("No",'Model output'!S222)),ISNUMBER(SEARCH("Minimal",'Model output'!S222)),ISNUMBER(SEARCH("negative",'Model output'!S222))),"negative",IF(OR(ISNUMBER(SEARCH("extensive",X223)),ISNUMBER(SEARCH("skeletal muscle",X223)),ISNUMBER(SEARCH("larynx",X223)),ISNUMBER(SEARCH("trachea",X223)),ISNUMBER(SEARCH("esophagus",X223)),ISNUMBER(SEARCH("recurrent laryngeal nerve",X223))),"positive","negative"))</f>
        <v>negative</v>
      </c>
      <c r="AA223" t="str">
        <f>IF('Model output'!T222="","",IF('Model output'!T222="Not mentioned", "No", "Yes"))</f>
        <v/>
      </c>
      <c r="AB223" t="str">
        <f>IF(AA223&lt;&gt;"Yes","",IF(OR('Model output'!U222="",ISNUMBER(SEARCH("Not identified",'Model output'!U222))),"",'Model output'!U222))</f>
        <v/>
      </c>
      <c r="AC223" s="1" t="str">
        <f>IF(OR('Model output'!V222="", 'Model output'!V222="No", AND(ISERROR(SEARCH("Positive",'Model output'!V222)), ISNUMBER(SEARCH("Negative",'Model output'!V222))), AND(ISNUMBER(SEARCH("Uninvolved",'Model output'!V222)),NOT(ISNUMBER(SEARCH("margins involved",'Model output'!V222)))), ISNUMBER(SEARCH("not involved",'Model output'!V222)), ISNUMBER(SEARCH("None",'Model output'!V222)), ISNUMBER(SEARCH("Free",'Model output'!V222)), ISNUMBER(SEARCH("1 mm",'Model output'!V222)), ISNUMBER(SEARCH("0.1 CM",'Model output'!V222)), ISNUMBER(SEARCH("less than 0.2 mm",'Model output'!V222)), ISNUMBER(SEARCH("less than 0.5 mm",'Model output'!V222)), ISNUMBER(SEARCH("less than 1.0 mm",'Model output'!V222)), ISNUMBER(SEARCH("noted very close",'Model output'!V222)), ISNUMBER(SEARCH("abut",'Model output'!V222)), ISNUMBER(SEARCH("not mentioned",'Model output'!V222)), ISNUMBER(SEARCH("Cannot be assessed",'Model output'!V222)), ISNUMBER(SEARCH("Lymphocyte invasion - present",'Model output'!V222)), ISNUMBER(SEARCH("capsule",'Model output'!V222))), "negative", "positive")</f>
        <v>negative</v>
      </c>
      <c r="AE223" s="28" t="str" cm="1">
        <f t="array" aca="1" ref="AE223" ca="1">IF(OR(AC223="positive",Z223="positive",AND(OR(ISNUMBER(SEARCH("Follicular carcinoma",N223)),ISNUMBER(SEARCH("Follicular thyroid carcinoma",N223))),V223="extensive"),AND(AND(ISNUMBER(J223),J223&gt;0),AND(ISNUMBER(M223),M223&gt;3)),OR(H223="positive",AH223=1)),"high",IF(OR(ISNUMBER(SEARCH("lateral",G223,1)),ISNUMBER(SEARCH("positive",Y223,1)),ISNUMBER(SEARCH("tall",O223,1)),ISNUMBER(SEARCH("hobnail",O223,1)),ISNUMBER(SEARCH("cribriform",O223,1)),ISNUMBER(SEARCH("diffuse",O223,1)),ISNUMBER(SEARCH("columnar",O223,1)),ISNUMBER(SEARCH("solid",O223,1)),ISNUMBER(SEARCH("tall",N223,1)),ISNUMBER(SEARCH("hobnail",N223,1)),ISNUMBER(SEARCH("cribriform",N223,1)),ISNUMBER(SEARCH("diffuse",N223,1)),ISNUMBER(SEARCH("columnar",N223,1)),ISNUMBER(SEARCH("solid",N223,1)),AND(ISNUMBER(SEARCH("papillary",N223,1)),S223="positive"),AND(AND(ISNUMBER(J223),J223&gt;=5),M223=""),AND(AND(ISNUMBER(J223),J223&gt;=5),AND(ISNUMBER(M223),M223&gt;=1)),AND(ISNUMBER(SERACH("papillary",N223)),OR(Y223="positive",Z223="positive"), ISNUMBER(SEARCH("BRAF",AB223)))),"intermediate","low"))</f>
        <v>low</v>
      </c>
      <c r="AF223" s="29" t="str">
        <f t="shared" si="40"/>
        <v>1b</v>
      </c>
      <c r="AG223" s="29" t="str">
        <f t="shared" si="41"/>
        <v>0</v>
      </c>
      <c r="AH223" s="29" t="str">
        <f t="shared" si="42"/>
        <v>0</v>
      </c>
      <c r="AI223" s="35" t="str">
        <f t="shared" si="43"/>
        <v>I</v>
      </c>
      <c r="AJ223" s="32" t="s">
        <v>713</v>
      </c>
      <c r="AK223" s="34" t="s">
        <v>932</v>
      </c>
      <c r="AL223" s="34" t="s">
        <v>933</v>
      </c>
      <c r="AM223" s="34" t="s">
        <v>936</v>
      </c>
      <c r="AN223" s="34" t="s">
        <v>66</v>
      </c>
      <c r="AO223" s="32">
        <f t="shared" ca="1" si="44"/>
        <v>1</v>
      </c>
      <c r="AP223" s="34">
        <f t="shared" si="45"/>
        <v>1</v>
      </c>
      <c r="AQ223" s="34">
        <f t="shared" si="46"/>
        <v>1</v>
      </c>
      <c r="AR223" s="34">
        <f t="shared" si="47"/>
        <v>1</v>
      </c>
      <c r="AS223" s="35">
        <f t="shared" si="48"/>
        <v>1</v>
      </c>
    </row>
    <row r="224" spans="1:45">
      <c r="A224" t="str">
        <f>'Model output'!A223</f>
        <v>TCGA-ET-A25L</v>
      </c>
      <c r="B224" s="26">
        <v>52</v>
      </c>
      <c r="C224" s="1" t="str">
        <f>IF(OR(ISNUMBER(SEARCH("0",'Model output'!D223)), ISNUMBER(SEARCH("1",'Model output'!D223)), ISNUMBER(SEARCH("1a",'Model output'!D223)), ISNUMBER(SEARCH("1b",'Model output'!D223)), ISNUMBER(SEARCH("2",'Model output'!D223)), ISNUMBER(SEARCH("3",'Model output'!D223)), ISNUMBER(SEARCH("4a",'Model output'!D223)), ISNUMBER(SEARCH("4b",'Model output'!D223))), IF(ISNUMBER(SEARCH("pT",'Model output'!D223)),IF(OR(ISNUMBER(SEARCH("a",'Model output'!D223)),ISNUMBER(SEARCH("b",'Model output'!D223))),MID(SUBSTITUTE('Model output'!D223," ",""),SEARCH("pT",'Model output'!D223)+2,2),MID(SUBSTITUTE('Model output'!D223," ",""),SEARCH("pT",'Model output'!D223)+2,1)),IF(ISNUMBER(SEARCH("T",'Model output'!D223)),IF(OR(ISNUMBER(SEARCH("a",'Model output'!D223)),ISNUMBER(SEARCH("b",'Model output'!D223))),MID(SUBSTITUTE('Model output'!D223," ",""),SEARCH("T",'Model output'!D223)+1,2),MID(SUBSTITUTE('Model output'!D223," ",""),SEARCH("T",'Model output'!D223)+1,1)),SUBSTITUTE('Model output'!D223," ",""))),"")</f>
        <v>3</v>
      </c>
      <c r="D224" s="1" t="str">
        <f>IF(ISNUMBER(SEARCH("lymph node",'Model output'!E223)),"1", IF(AND('Model output'!E223&lt;&gt;"",ISNUMBER('Model output'!E223),'Model output'!E223&gt;0),"1",IF(OR(ISNUMBER(SEARCH("0",'Model output'!E223)), ISNUMBER(SEARCH("1",'Model output'!E223)), ISNUMBER(SEARCH("1a",'Model output'!E223)), ISNUMBER(SEARCH("1b",'Model output'!E223)), ISNUMBER(SEARCH("X",'Model output'!E223))), IF(ISNUMBER(SEARCH("pN",'Model output'!E223)),IF(OR(ISNUMBER(SEARCH("a",'Model output'!E223)),ISNUMBER(SEARCH("b",'Model output'!E223))),MID(SUBSTITUTE('Model output'!E223," ",""),SEARCH("pN",'Model output'!E223)+2,2),MID(SUBSTITUTE('Model output'!E223," ",""),SEARCH("pN",'Model output'!E223)+2,1)),IF(ISNUMBER(SEARCH("N",'Model output'!E223)),IF(OR(ISNUMBER(SEARCH("a",'Model output'!E223)),ISNUMBER(SEARCH("b",'Model output'!E223))),MID(SUBSTITUTE('Model output'!E223," ",""),SEARCH("N",'Model output'!E223)+1,2),MID(SUBSTITUTE('Model output'!E223," ",""),SEARCH("N",'Model output'!E223)+1,1)),SUBSTITUTE('Model output'!E223," ",""))),"")))</f>
        <v>1b</v>
      </c>
      <c r="E224" s="1" t="str">
        <f>IF(OR(ISNUMBER(SEARCH("Not applicable",'Model output'!F223)), ISNUMBER(SEARCH("N/A",'Model output'!F223))),"0",IF(OR(ISNUMBER(SEARCH("0",'Model output'!F223)), ISNUMBER(SEARCH("1",'Model output'!F223)), ISNUMBER(SEARCH("X",'Model output'!F223))), IF(ISNUMBER(SEARCH("pM",'Model output'!F223)),MID(SUBSTITUTE('Model output'!F223," ",""),SEARCH("pM",'Model output'!F223)+2,1),IF(ISNUMBER(SEARCH("M",'Model output'!F223)),MID(SUBSTITUTE('Model output'!F223," ",""),SEARCH("M",'Model output'!F223)+1,1),SUBSTITUTE('Model output'!F223," ",""))),""))</f>
        <v/>
      </c>
      <c r="F224" t="str">
        <f t="shared" si="38"/>
        <v>positive</v>
      </c>
      <c r="G224" t="str">
        <f>IF(OR('Model output'!G223="",AND(ISNUMBER('Model output'!J223),'Model output'!J223&lt;1)),"",IF(OR(ISNUMBER(SEARCH("lateral",'Model output'!G223)),ISNUMBER(SEARCH("cervical",'Model output'!G223)),ISNUMBER(SEARCH("jugular",'Model output'!G223)),ISNUMBER(SEARCH("left neck",'Model output'!G223)),ISNUMBER(SEARCH("left anterior neck",'Model output'!G223)),ISNUMBER(SEARCH("left posterior neck",'Model output'!G223)),ISNUMBER(SEARCH("right neck",'Model output'!G223)),ISNUMBER(SEARCH("right anterior neck",'Model output'!G223)),ISNUMBER(SEARCH("right posterior neck",'Model output'!G223)),AND(ISNUMBER(SEARCH("level",'Model output'!G223)),OR(,ISNUMBER(SEARCH("II",'Model output'!G223)),ISNUMBER(SEARCH("two",'Model output'!G223)),AND(ISNUMBER(SEARCH("2",'Model output'!G223)),NOT(ISNUMBER(SEARCH("1 of 2",'Model output'!G223)))),ISNUMBER(SEARCH("III",'Model output'!G223)),AND(ISNUMBER(SEARCH("three",'Model output'!G223)),NOT(ISNUMBER(SEARCH("#3 (three)",'Model output'!G223)))),AND(ISNUMBER(SEARCH("3",'Model output'!G223)),NOT(ISNUMBER(SEARCH("#3 (three)",'Model output'!G223)))),ISNUMBER(SEARCH("IV",'Model output'!G223)),ISNUMBER(SEARCH("four",'Model output'!G223)),ISNUMBER(SEARCH("4",'Model output'!G223)),ISNUMBER(SEARCH("V ",'Model output'!G223)),ISNUMBER(SEARCH("five",'Model output'!G223)),ISNUMBER(SEARCH("5",'Model output'!G223))))), "lateral", "central"))</f>
        <v>central</v>
      </c>
      <c r="H224" t="str">
        <f>IF('Model output'!H223="","negative",IF(OR(ISNUMBER(SEARCH("lymph node",'Model output'!H223)),ISNUMBER(SEARCH("gland",'Model output'!H223)),ISNUMBER(SEARCH("lobe",'Model output'!H223)),ISNUMBER(SEARCH("isthmus",'Model output'!H223)),ISNUMBER(SEARCH("mediastinum",'Model output'!H223)),ISNUMBER(SEARCH("Not mentioned",'Model output'!H223)), ISNUMBER(SEARCH("Not applicable",'Model output'!H223)), ISNUMBER(SEARCH("paratracheal",'Model output'!H223)),ISNUMBER(SEARCH("fibroadipose tissue",'Model output'!H223)),ISNUMBER(SEARCH("thyroid node",'Model output'!H223)),ISNUMBER(SEARCH("skeletal muscle",'Model output'!H223)),ISNUMBER(SEARCH("right",'Model output'!H223)),ISNUMBER(SEARCH("left",'Model output'!H223)),ISNUMBER(SEARCH("Not specified",'Model output'!H223)),ISNUMBER(SEARCH("N/A",'Model output'!H223))),"negative","positive"))</f>
        <v>negative</v>
      </c>
      <c r="I224">
        <f>IF(OR('Model output'!I223="",'Model output'!I223="Not answered",'Model output'!I223="Not mentioned"),"",IF(ISNUMBER('Model output'!I223),'Model output'!I223,1))</f>
        <v>3</v>
      </c>
      <c r="J224">
        <f>IF(OR('Model output'!J223="",'Model output'!J223="Not answered",'Model output'!J223="Not mentioned"),"",IF(AND(ISNUMBER('Model output'!J223),'Model output'!J223&lt;=I224),'Model output'!J223,IF(AND(ISNUMBER('Model output'!J223), 'Model output'!J223&gt;=DATE(2024,1,1)), MIN(DAY('Model output'!J223), MONTH('Model output'!J223), YEAR('Model output'!J223)), IF(ISNUMBER(SEARCH("0/",'Model output'!J223)),0,IF(ISNUMBER(SEARCH("/",'Model output'!J223)), VALUE(LEFT('Model output'!J223, SEARCH("/",'Model output'!J223)-1)),1)))))</f>
        <v>2</v>
      </c>
      <c r="K224" t="str" cm="1">
        <f t="array" ref="K224">IF(COUNT(FIND({0,1,2,3,4,5,6,7,8,9},'Model output'!K223))&gt;0,'Model output'!K223,"")</f>
        <v/>
      </c>
      <c r="L224" s="8" t="str">
        <f t="shared" si="37"/>
        <v/>
      </c>
      <c r="M224" t="str" cm="1">
        <f t="array" ref="M224">IF(L224="","",IF(ISNUMBER(SEARCH("cm",L224)),MAX(VALUE(SUBSTITUTE(_xlfn.FILTERXML("&lt;t&gt;&lt;s&gt;"&amp;SUBSTITUTE(L224,",","&lt;/s&gt;&lt;s&gt;")&amp;"&lt;/s&gt;&lt;/t&gt;","//s"),"cm",""))),MAX(VALUE(SUBSTITUTE(_xlfn.FILTERXML("&lt;t&gt;&lt;s&gt;"&amp;SUBSTITUTE(L224,",","&lt;/s&gt;&lt;s&gt;")&amp;"&lt;/s&gt;&lt;/t&gt;","//s"),"mm","")))/10))</f>
        <v/>
      </c>
      <c r="N224" t="str">
        <f>IF('Model output'!L223="","",'Model output'!L223)</f>
        <v>Papillary carcinoma with focal tall cell features</v>
      </c>
      <c r="O224" t="str">
        <f>IF('Model output'!M223="","",'Model output'!M223)</f>
        <v>focal tall cell features</v>
      </c>
      <c r="P224" t="str">
        <f>IF('Model output'!N223="","",'Model output'!N223)</f>
        <v>3.0 cm</v>
      </c>
      <c r="Q224" t="str">
        <f t="shared" si="39"/>
        <v>3.0cm</v>
      </c>
      <c r="R224" cm="1">
        <f t="array" ref="R224">IF(Q224="","",IF(ISNUMBER(SEARCH("cm",Q224)),MAX(VALUE(SUBSTITUTE(_xlfn.FILTERXML("&lt;t&gt;&lt;s&gt;"&amp;SUBSTITUTE(Q224,",","&lt;/s&gt;&lt;s&gt;")&amp;"&lt;/s&gt;&lt;/t&gt;","//s"),"cm",""))),MAX(VALUE(SUBSTITUTE(_xlfn.FILTERXML("&lt;t&gt;&lt;s&gt;"&amp;SUBSTITUTE(Q224,",","&lt;/s&gt;&lt;s&gt;")&amp;"&lt;/s&gt;&lt;/t&gt;","//s"),"mm","")))/10))</f>
        <v>3</v>
      </c>
      <c r="S224" t="str">
        <f>IF(OR('Model output'!P223="",ISNUMBER(SEARCH("Not identified", 'Model output'!P223)),ISNUMBER(SEARCH("Absent",'Model output'!P223)),AND(ISNUMBER(SEARCH("No",'Model output'!P223)),NOT(ISNUMBER(SEARCH("diagnostic",'Model output'!P223)))),ISNUMBER(SEARCH("Negative",'Model output'!P223))),"negative","positive")</f>
        <v>positive</v>
      </c>
      <c r="T224">
        <f>IF('Model output'!O223="","",'Model output'!O223)</f>
        <v>1</v>
      </c>
      <c r="U224" t="str">
        <f>IF('Model output'!Q223&lt;&gt;"",'Model output'!Q223,IF('Classification result'!S224="positive",IF(ISNUMBER(SEARCH("single",'Model output'!P223)),1,IF(OR(ISNUMBER(SEARCH("&lt;4",'Model output'!P223)),ISNUMBER(SEARCH("&lt; 4",'Model output'!P223)),ISNUMBER(SEARCH("less than 4",'Model output'!P223))),"&lt;4",IF(OR(ISNUMBER(SEARCH("&gt;4",'Model output'!P223)),ISNUMBER(SEARCH("&gt; 4",'Model output'!P223)),ISNUMBER(SEARCH("4 or more",'Model output'!P223))),"&gt;4",""))), ""))</f>
        <v/>
      </c>
      <c r="V224" t="str">
        <f>IF(S224="negative","",IF(OR(ISNUMBER(SEARCH("Focal",'Model output'!P223)),'Classification result'!U224&lt;4,ISNUMBER(SEARCH("Focal",'Classification result'!U224)),ISNUMBER(SEARCH("&lt;4",'Classification result'!U224)),ISNUMBER(SEARCH("&lt; 4",'Classification result'!U224))),"minimal", IF(OR(ISNUMBER(SEARCH("Extensive",'Model output'!P223)),ISNUMBER(SEARCH("Extensive",'Classification result'!U224)),ISNUMBER(SEARCH("&gt;4",'Classification result'!U224)),ISNUMBER(SEARCH("&gt; 4",'Classification result'!U224)),ISNUMBER(SEARCH("4 or more",'Classification result'!U224))),"extensive","")))</f>
        <v/>
      </c>
      <c r="W224" t="str">
        <f>IF(OR('Model output'!R223="",ISNUMBER(SEARCH("Not identified", 'Model output'!R223)),ISNUMBER(SEARCH("Absent",'Model output'!R223)),ISNUMBER(SEARCH("No",'Model output'!R223)),ISNUMBER(SEARCH("Negative",'Model output'!R223)),ISNUMBER(SEARCH("None seen",'Model output'!R223)),ISNUMBER(SEARCH("Free",'Model output'!R223)),ISNUMBER(SEARCH("Cannot be assessed",'Model output'!R223))),"negative","positive")</f>
        <v>negative</v>
      </c>
      <c r="X224" s="15" t="str">
        <f>IF('Model output'!S223="","",'Model output'!S223)</f>
        <v>Minimal extrathyroidal extension into left inferior pole parathyroid gland</v>
      </c>
      <c r="Y224" t="str">
        <f>IF(OR('Model output'!S223="",ISNUMBER(SEARCH("Absent",'Model output'!S223)),ISNUMBER(SEARCH("Not identified",'Model output'!S223)),AND(ISNUMBER(SEARCH("No",'Model output'!S223)),NOT(ISNUMBER(SEARCH("carcinoma",'Model output'!S223)))),ISNUMBER(SEARCH("confined to the thyroid",'Model output'!S223)),ISNUMBER(SEARCH("negative",'Model output'!S223))),"negative",IF(Z224="positive","gETE", "positive"))</f>
        <v>positive</v>
      </c>
      <c r="Z224" t="str">
        <f>IF(OR('Model output'!S223="",ISNUMBER(SEARCH("Absent",'Model output'!S223)),ISNUMBER(SEARCH("Not identified",'Model output'!S223)),ISNUMBER(SEARCH("No",'Model output'!S223)),ISNUMBER(SEARCH("Minimal",'Model output'!S223)),ISNUMBER(SEARCH("negative",'Model output'!S223))),"negative",IF(OR(ISNUMBER(SEARCH("extensive",X224)),ISNUMBER(SEARCH("skeletal muscle",X224)),ISNUMBER(SEARCH("larynx",X224)),ISNUMBER(SEARCH("trachea",X224)),ISNUMBER(SEARCH("esophagus",X224)),ISNUMBER(SEARCH("recurrent laryngeal nerve",X224))),"positive","negative"))</f>
        <v>negative</v>
      </c>
      <c r="AA224" t="str">
        <f>IF('Model output'!T223="","",IF('Model output'!T223="Not mentioned", "No", "Yes"))</f>
        <v/>
      </c>
      <c r="AB224" t="str">
        <f>IF(AA224&lt;&gt;"Yes","",IF(OR('Model output'!U223="",ISNUMBER(SEARCH("Not identified",'Model output'!U223))),"",'Model output'!U223))</f>
        <v/>
      </c>
      <c r="AC224" s="1" t="str">
        <f>IF(OR('Model output'!V223="", 'Model output'!V223="No", AND(ISERROR(SEARCH("Positive",'Model output'!V223)), ISNUMBER(SEARCH("Negative",'Model output'!V223))), AND(ISNUMBER(SEARCH("Uninvolved",'Model output'!V223)),NOT(ISNUMBER(SEARCH("margins involved",'Model output'!V223)))), ISNUMBER(SEARCH("not involved",'Model output'!V223)), ISNUMBER(SEARCH("None",'Model output'!V223)), ISNUMBER(SEARCH("Free",'Model output'!V223)), ISNUMBER(SEARCH("1 mm",'Model output'!V223)), ISNUMBER(SEARCH("0.1 CM",'Model output'!V223)), ISNUMBER(SEARCH("less than 0.2 mm",'Model output'!V223)), ISNUMBER(SEARCH("less than 0.5 mm",'Model output'!V223)), ISNUMBER(SEARCH("less than 1.0 mm",'Model output'!V223)), ISNUMBER(SEARCH("noted very close",'Model output'!V223)), ISNUMBER(SEARCH("abut",'Model output'!V223)), ISNUMBER(SEARCH("not mentioned",'Model output'!V223)), ISNUMBER(SEARCH("Cannot be assessed",'Model output'!V223)), ISNUMBER(SEARCH("Lymphocyte invasion - present",'Model output'!V223)), ISNUMBER(SEARCH("capsule",'Model output'!V223))), "negative", "positive")</f>
        <v>positive</v>
      </c>
      <c r="AE224" s="28" t="str" cm="1">
        <f t="array" ref="AE224">IF(OR(AC224="positive",Z224="positive",AND(OR(ISNUMBER(SEARCH("Follicular carcinoma",N224)),ISNUMBER(SEARCH("Follicular thyroid carcinoma",N224))),V224="extensive"),AND(AND(ISNUMBER(J224),J224&gt;0),AND(ISNUMBER(M224),M224&gt;3)),OR(H224="positive",AH224=1)),"high",IF(OR(ISNUMBER(SEARCH("lateral",G224,1)),ISNUMBER(SEARCH("positive",Y224,1)),ISNUMBER(SEARCH("tall",O224,1)),ISNUMBER(SEARCH("hobnail",O224,1)),ISNUMBER(SEARCH("cribriform",O224,1)),ISNUMBER(SEARCH("diffuse",O224,1)),ISNUMBER(SEARCH("columnar",O224,1)),ISNUMBER(SEARCH("solid",O224,1)),ISNUMBER(SEARCH("tall",N224,1)),ISNUMBER(SEARCH("hobnail",N224,1)),ISNUMBER(SEARCH("cribriform",N224,1)),ISNUMBER(SEARCH("diffuse",N224,1)),ISNUMBER(SEARCH("columnar",N224,1)),ISNUMBER(SEARCH("solid",N224,1)),AND(ISNUMBER(SEARCH("papillary",N224,1)),S224="positive"),AND(AND(ISNUMBER(J224),J224&gt;=5),M224=""),AND(AND(ISNUMBER(J224),J224&gt;=5),AND(ISNUMBER(M224),M224&gt;=1)),AND(ISNUMBER(SERACH("papillary",N224)),OR(Y224="positive",Z224="positive"), ISNUMBER(SEARCH("BRAF",AB224)))),"intermediate","low"))</f>
        <v>high</v>
      </c>
      <c r="AF224" s="29" t="str">
        <f t="shared" si="40"/>
        <v>2</v>
      </c>
      <c r="AG224" s="29" t="str">
        <f t="shared" si="41"/>
        <v>1a</v>
      </c>
      <c r="AH224" s="29" t="str">
        <f t="shared" si="42"/>
        <v>0</v>
      </c>
      <c r="AI224" s="35" t="str">
        <f t="shared" si="43"/>
        <v>I</v>
      </c>
      <c r="AJ224" s="32" t="s">
        <v>711</v>
      </c>
      <c r="AK224" s="34" t="s">
        <v>935</v>
      </c>
      <c r="AL224" s="34" t="s">
        <v>932</v>
      </c>
      <c r="AM224" s="34" t="s">
        <v>936</v>
      </c>
      <c r="AN224" s="34" t="s">
        <v>66</v>
      </c>
      <c r="AO224" s="32">
        <f t="shared" si="44"/>
        <v>1</v>
      </c>
      <c r="AP224" s="34">
        <f t="shared" si="45"/>
        <v>1</v>
      </c>
      <c r="AQ224" s="34">
        <f t="shared" si="46"/>
        <v>0</v>
      </c>
      <c r="AR224" s="34">
        <f t="shared" si="47"/>
        <v>1</v>
      </c>
      <c r="AS224" s="35">
        <f t="shared" si="48"/>
        <v>1</v>
      </c>
    </row>
    <row r="225" spans="1:45">
      <c r="A225" t="str">
        <f>'Model output'!A224</f>
        <v>TCGA-ET-A25M</v>
      </c>
      <c r="B225" s="26">
        <v>33</v>
      </c>
      <c r="C225" s="1" t="str">
        <f>IF(OR(ISNUMBER(SEARCH("0",'Model output'!D224)), ISNUMBER(SEARCH("1",'Model output'!D224)), ISNUMBER(SEARCH("1a",'Model output'!D224)), ISNUMBER(SEARCH("1b",'Model output'!D224)), ISNUMBER(SEARCH("2",'Model output'!D224)), ISNUMBER(SEARCH("3",'Model output'!D224)), ISNUMBER(SEARCH("4a",'Model output'!D224)), ISNUMBER(SEARCH("4b",'Model output'!D224))), IF(ISNUMBER(SEARCH("pT",'Model output'!D224)),IF(OR(ISNUMBER(SEARCH("a",'Model output'!D224)),ISNUMBER(SEARCH("b",'Model output'!D224))),MID(SUBSTITUTE('Model output'!D224," ",""),SEARCH("pT",'Model output'!D224)+2,2),MID(SUBSTITUTE('Model output'!D224," ",""),SEARCH("pT",'Model output'!D224)+2,1)),IF(ISNUMBER(SEARCH("T",'Model output'!D224)),IF(OR(ISNUMBER(SEARCH("a",'Model output'!D224)),ISNUMBER(SEARCH("b",'Model output'!D224))),MID(SUBSTITUTE('Model output'!D224," ",""),SEARCH("T",'Model output'!D224)+1,2),MID(SUBSTITUTE('Model output'!D224," ",""),SEARCH("T",'Model output'!D224)+1,1)),SUBSTITUTE('Model output'!D224," ",""))),"")</f>
        <v>2</v>
      </c>
      <c r="D225" s="1" t="str">
        <f>IF(ISNUMBER(SEARCH("lymph node",'Model output'!E224)),"1", IF(AND('Model output'!E224&lt;&gt;"",ISNUMBER('Model output'!E224),'Model output'!E224&gt;0),"1",IF(OR(ISNUMBER(SEARCH("0",'Model output'!E224)), ISNUMBER(SEARCH("1",'Model output'!E224)), ISNUMBER(SEARCH("1a",'Model output'!E224)), ISNUMBER(SEARCH("1b",'Model output'!E224)), ISNUMBER(SEARCH("X",'Model output'!E224))), IF(ISNUMBER(SEARCH("pN",'Model output'!E224)),IF(OR(ISNUMBER(SEARCH("a",'Model output'!E224)),ISNUMBER(SEARCH("b",'Model output'!E224))),MID(SUBSTITUTE('Model output'!E224," ",""),SEARCH("pN",'Model output'!E224)+2,2),MID(SUBSTITUTE('Model output'!E224," ",""),SEARCH("pN",'Model output'!E224)+2,1)),IF(ISNUMBER(SEARCH("N",'Model output'!E224)),IF(OR(ISNUMBER(SEARCH("a",'Model output'!E224)),ISNUMBER(SEARCH("b",'Model output'!E224))),MID(SUBSTITUTE('Model output'!E224," ",""),SEARCH("N",'Model output'!E224)+1,2),MID(SUBSTITUTE('Model output'!E224," ",""),SEARCH("N",'Model output'!E224)+1,1)),SUBSTITUTE('Model output'!E224," ",""))),"")))</f>
        <v>1</v>
      </c>
      <c r="E225" s="1" t="str">
        <f>IF(OR(ISNUMBER(SEARCH("Not applicable",'Model output'!F224)), ISNUMBER(SEARCH("N/A",'Model output'!F224))),"0",IF(OR(ISNUMBER(SEARCH("0",'Model output'!F224)), ISNUMBER(SEARCH("1",'Model output'!F224)), ISNUMBER(SEARCH("X",'Model output'!F224))), IF(ISNUMBER(SEARCH("pM",'Model output'!F224)),MID(SUBSTITUTE('Model output'!F224," ",""),SEARCH("pM",'Model output'!F224)+2,1),IF(ISNUMBER(SEARCH("M",'Model output'!F224)),MID(SUBSTITUTE('Model output'!F224," ",""),SEARCH("M",'Model output'!F224)+1,1),SUBSTITUTE('Model output'!F224," ",""))),""))</f>
        <v>X</v>
      </c>
      <c r="F225" t="str">
        <f t="shared" ref="F225:F288" si="49">IF(OR(G225&lt;&gt;"",AND(J225&lt;&gt;"",ISNUMBER(J225),J225&gt;0),AND(M225&lt;&gt;"",M225&gt;0)),"positive","negative")</f>
        <v>positive</v>
      </c>
      <c r="G225" t="str">
        <f>IF(OR('Model output'!G224="",AND(ISNUMBER('Model output'!J224),'Model output'!J224&lt;1)),"",IF(OR(ISNUMBER(SEARCH("lateral",'Model output'!G224)),ISNUMBER(SEARCH("cervical",'Model output'!G224)),ISNUMBER(SEARCH("jugular",'Model output'!G224)),ISNUMBER(SEARCH("left neck",'Model output'!G224)),ISNUMBER(SEARCH("left anterior neck",'Model output'!G224)),ISNUMBER(SEARCH("left posterior neck",'Model output'!G224)),ISNUMBER(SEARCH("right neck",'Model output'!G224)),ISNUMBER(SEARCH("right anterior neck",'Model output'!G224)),ISNUMBER(SEARCH("right posterior neck",'Model output'!G224)),AND(ISNUMBER(SEARCH("level",'Model output'!G224)),OR(,ISNUMBER(SEARCH("II",'Model output'!G224)),ISNUMBER(SEARCH("two",'Model output'!G224)),AND(ISNUMBER(SEARCH("2",'Model output'!G224)),NOT(ISNUMBER(SEARCH("1 of 2",'Model output'!G224)))),ISNUMBER(SEARCH("III",'Model output'!G224)),AND(ISNUMBER(SEARCH("three",'Model output'!G224)),NOT(ISNUMBER(SEARCH("#3 (three)",'Model output'!G224)))),AND(ISNUMBER(SEARCH("3",'Model output'!G224)),NOT(ISNUMBER(SEARCH("#3 (three)",'Model output'!G224)))),ISNUMBER(SEARCH("IV",'Model output'!G224)),ISNUMBER(SEARCH("four",'Model output'!G224)),ISNUMBER(SEARCH("4",'Model output'!G224)),ISNUMBER(SEARCH("V ",'Model output'!G224)),ISNUMBER(SEARCH("five",'Model output'!G224)),ISNUMBER(SEARCH("5",'Model output'!G224))))), "lateral", "central"))</f>
        <v/>
      </c>
      <c r="H225" t="str">
        <f>IF('Model output'!H224="","negative",IF(OR(ISNUMBER(SEARCH("lymph node",'Model output'!H224)),ISNUMBER(SEARCH("gland",'Model output'!H224)),ISNUMBER(SEARCH("lobe",'Model output'!H224)),ISNUMBER(SEARCH("isthmus",'Model output'!H224)),ISNUMBER(SEARCH("mediastinum",'Model output'!H224)),ISNUMBER(SEARCH("Not mentioned",'Model output'!H224)), ISNUMBER(SEARCH("Not applicable",'Model output'!H224)), ISNUMBER(SEARCH("paratracheal",'Model output'!H224)),ISNUMBER(SEARCH("fibroadipose tissue",'Model output'!H224)),ISNUMBER(SEARCH("thyroid node",'Model output'!H224)),ISNUMBER(SEARCH("skeletal muscle",'Model output'!H224)),ISNUMBER(SEARCH("right",'Model output'!H224)),ISNUMBER(SEARCH("left",'Model output'!H224)),ISNUMBER(SEARCH("Not specified",'Model output'!H224)),ISNUMBER(SEARCH("N/A",'Model output'!H224))),"negative","positive"))</f>
        <v>negative</v>
      </c>
      <c r="I225">
        <f>IF(OR('Model output'!I224="",'Model output'!I224="Not answered",'Model output'!I224="Not mentioned"),"",IF(ISNUMBER('Model output'!I224),'Model output'!I224,1))</f>
        <v>2</v>
      </c>
      <c r="J225">
        <f>IF(OR('Model output'!J224="",'Model output'!J224="Not answered",'Model output'!J224="Not mentioned"),"",IF(AND(ISNUMBER('Model output'!J224),'Model output'!J224&lt;=I225),'Model output'!J224,IF(AND(ISNUMBER('Model output'!J224), 'Model output'!J224&gt;=DATE(2024,1,1)), MIN(DAY('Model output'!J224), MONTH('Model output'!J224), YEAR('Model output'!J224)), IF(ISNUMBER(SEARCH("0/",'Model output'!J224)),0,IF(ISNUMBER(SEARCH("/",'Model output'!J224)), VALUE(LEFT('Model output'!J224, SEARCH("/",'Model output'!J224)-1)),1)))))</f>
        <v>1</v>
      </c>
      <c r="K225" t="str" cm="1">
        <f t="array" ref="K225">IF(COUNT(FIND({0,1,2,3,4,5,6,7,8,9},'Model output'!K224))&gt;0,'Model output'!K224,"")</f>
        <v/>
      </c>
      <c r="L225" s="8" t="str">
        <f t="shared" si="37"/>
        <v/>
      </c>
      <c r="M225" t="str" cm="1">
        <f t="array" ref="M225">IF(L225="","",IF(ISNUMBER(SEARCH("cm",L225)),MAX(VALUE(SUBSTITUTE(_xlfn.FILTERXML("&lt;t&gt;&lt;s&gt;"&amp;SUBSTITUTE(L225,",","&lt;/s&gt;&lt;s&gt;")&amp;"&lt;/s&gt;&lt;/t&gt;","//s"),"cm",""))),MAX(VALUE(SUBSTITUTE(_xlfn.FILTERXML("&lt;t&gt;&lt;s&gt;"&amp;SUBSTITUTE(L225,",","&lt;/s&gt;&lt;s&gt;")&amp;"&lt;/s&gt;&lt;/t&gt;","//s"),"mm","")))/10))</f>
        <v/>
      </c>
      <c r="N225" t="str">
        <f>IF('Model output'!L224="","",'Model output'!L224)</f>
        <v>Papillary</v>
      </c>
      <c r="O225" t="str">
        <f>IF('Model output'!M224="","",'Model output'!M224)</f>
        <v/>
      </c>
      <c r="P225" t="str">
        <f>IF('Model output'!N224="","",'Model output'!N224)</f>
        <v>2.5 cm</v>
      </c>
      <c r="Q225" t="str">
        <f t="shared" si="39"/>
        <v>2.5cm</v>
      </c>
      <c r="R225" cm="1">
        <f t="array" ref="R225">IF(Q225="","",IF(ISNUMBER(SEARCH("cm",Q225)),MAX(VALUE(SUBSTITUTE(_xlfn.FILTERXML("&lt;t&gt;&lt;s&gt;"&amp;SUBSTITUTE(Q225,",","&lt;/s&gt;&lt;s&gt;")&amp;"&lt;/s&gt;&lt;/t&gt;","//s"),"cm",""))),MAX(VALUE(SUBSTITUTE(_xlfn.FILTERXML("&lt;t&gt;&lt;s&gt;"&amp;SUBSTITUTE(Q225,",","&lt;/s&gt;&lt;s&gt;")&amp;"&lt;/s&gt;&lt;/t&gt;","//s"),"mm","")))/10))</f>
        <v>2.5</v>
      </c>
      <c r="S225" t="str">
        <f>IF(OR('Model output'!P224="",ISNUMBER(SEARCH("Not identified", 'Model output'!P224)),ISNUMBER(SEARCH("Absent",'Model output'!P224)),AND(ISNUMBER(SEARCH("No",'Model output'!P224)),NOT(ISNUMBER(SEARCH("diagnostic",'Model output'!P224)))),ISNUMBER(SEARCH("Negative",'Model output'!P224))),"negative","positive")</f>
        <v>negative</v>
      </c>
      <c r="T225">
        <f>IF('Model output'!O224="","",'Model output'!O224)</f>
        <v>1</v>
      </c>
      <c r="U225" t="str">
        <f>IF('Model output'!Q224&lt;&gt;"",'Model output'!Q224,IF('Classification result'!S225="positive",IF(ISNUMBER(SEARCH("single",'Model output'!P224)),1,IF(OR(ISNUMBER(SEARCH("&lt;4",'Model output'!P224)),ISNUMBER(SEARCH("&lt; 4",'Model output'!P224)),ISNUMBER(SEARCH("less than 4",'Model output'!P224))),"&lt;4",IF(OR(ISNUMBER(SEARCH("&gt;4",'Model output'!P224)),ISNUMBER(SEARCH("&gt; 4",'Model output'!P224)),ISNUMBER(SEARCH("4 or more",'Model output'!P224))),"&gt;4",""))), ""))</f>
        <v/>
      </c>
      <c r="V225" t="str">
        <f>IF(S225="negative","",IF(OR(ISNUMBER(SEARCH("Focal",'Model output'!P224)),'Classification result'!U225&lt;4,ISNUMBER(SEARCH("Focal",'Classification result'!U225)),ISNUMBER(SEARCH("&lt;4",'Classification result'!U225)),ISNUMBER(SEARCH("&lt; 4",'Classification result'!U225))),"minimal", IF(OR(ISNUMBER(SEARCH("Extensive",'Model output'!P224)),ISNUMBER(SEARCH("Extensive",'Classification result'!U225)),ISNUMBER(SEARCH("&gt;4",'Classification result'!U225)),ISNUMBER(SEARCH("&gt; 4",'Classification result'!U225)),ISNUMBER(SEARCH("4 or more",'Classification result'!U225))),"extensive","")))</f>
        <v/>
      </c>
      <c r="W225" t="str">
        <f>IF(OR('Model output'!R224="",ISNUMBER(SEARCH("Not identified", 'Model output'!R224)),ISNUMBER(SEARCH("Absent",'Model output'!R224)),ISNUMBER(SEARCH("No",'Model output'!R224)),ISNUMBER(SEARCH("Negative",'Model output'!R224)),ISNUMBER(SEARCH("None seen",'Model output'!R224)),ISNUMBER(SEARCH("Free",'Model output'!R224)),ISNUMBER(SEARCH("Cannot be assessed",'Model output'!R224))),"negative","positive")</f>
        <v>negative</v>
      </c>
      <c r="X225" s="15" t="str">
        <f>IF('Model output'!S224="","",'Model output'!S224)</f>
        <v/>
      </c>
      <c r="Y225" t="str">
        <f>IF(OR('Model output'!S224="",ISNUMBER(SEARCH("Absent",'Model output'!S224)),ISNUMBER(SEARCH("Not identified",'Model output'!S224)),AND(ISNUMBER(SEARCH("No",'Model output'!S224)),NOT(ISNUMBER(SEARCH("carcinoma",'Model output'!S224)))),ISNUMBER(SEARCH("confined to the thyroid",'Model output'!S224)),ISNUMBER(SEARCH("negative",'Model output'!S224))),"negative",IF(Z225="positive","gETE", "positive"))</f>
        <v>negative</v>
      </c>
      <c r="Z225" t="str">
        <f>IF(OR('Model output'!S224="",ISNUMBER(SEARCH("Absent",'Model output'!S224)),ISNUMBER(SEARCH("Not identified",'Model output'!S224)),ISNUMBER(SEARCH("No",'Model output'!S224)),ISNUMBER(SEARCH("Minimal",'Model output'!S224)),ISNUMBER(SEARCH("negative",'Model output'!S224))),"negative",IF(OR(ISNUMBER(SEARCH("extensive",X225)),ISNUMBER(SEARCH("skeletal muscle",X225)),ISNUMBER(SEARCH("larynx",X225)),ISNUMBER(SEARCH("trachea",X225)),ISNUMBER(SEARCH("esophagus",X225)),ISNUMBER(SEARCH("recurrent laryngeal nerve",X225))),"positive","negative"))</f>
        <v>negative</v>
      </c>
      <c r="AA225" t="str">
        <f>IF('Model output'!T224="","",IF('Model output'!T224="Not mentioned", "No", "Yes"))</f>
        <v/>
      </c>
      <c r="AB225" t="str">
        <f>IF(AA225&lt;&gt;"Yes","",IF(OR('Model output'!U224="",ISNUMBER(SEARCH("Not identified",'Model output'!U224))),"",'Model output'!U224))</f>
        <v/>
      </c>
      <c r="AC225" s="1" t="str">
        <f>IF(OR('Model output'!V224="", 'Model output'!V224="No", AND(ISERROR(SEARCH("Positive",'Model output'!V224)), ISNUMBER(SEARCH("Negative",'Model output'!V224))), AND(ISNUMBER(SEARCH("Uninvolved",'Model output'!V224)),NOT(ISNUMBER(SEARCH("margins involved",'Model output'!V224)))), ISNUMBER(SEARCH("not involved",'Model output'!V224)), ISNUMBER(SEARCH("None",'Model output'!V224)), ISNUMBER(SEARCH("Free",'Model output'!V224)), ISNUMBER(SEARCH("1 mm",'Model output'!V224)), ISNUMBER(SEARCH("0.1 CM",'Model output'!V224)), ISNUMBER(SEARCH("less than 0.2 mm",'Model output'!V224)), ISNUMBER(SEARCH("less than 0.5 mm",'Model output'!V224)), ISNUMBER(SEARCH("less than 1.0 mm",'Model output'!V224)), ISNUMBER(SEARCH("noted very close",'Model output'!V224)), ISNUMBER(SEARCH("abut",'Model output'!V224)), ISNUMBER(SEARCH("not mentioned",'Model output'!V224)), ISNUMBER(SEARCH("Cannot be assessed",'Model output'!V224)), ISNUMBER(SEARCH("Lymphocyte invasion - present",'Model output'!V224)), ISNUMBER(SEARCH("capsule",'Model output'!V224))), "negative", "positive")</f>
        <v>negative</v>
      </c>
      <c r="AE225" s="28" t="str" cm="1">
        <f t="array" aca="1" ref="AE225" ca="1">IF(OR(AC225="positive",Z225="positive",AND(OR(ISNUMBER(SEARCH("Follicular carcinoma",N225)),ISNUMBER(SEARCH("Follicular thyroid carcinoma",N225))),V225="extensive"),AND(AND(ISNUMBER(J225),J225&gt;0),AND(ISNUMBER(M225),M225&gt;3)),OR(H225="positive",AH225=1)),"high",IF(OR(ISNUMBER(SEARCH("lateral",G225,1)),ISNUMBER(SEARCH("positive",Y225,1)),ISNUMBER(SEARCH("tall",O225,1)),ISNUMBER(SEARCH("hobnail",O225,1)),ISNUMBER(SEARCH("cribriform",O225,1)),ISNUMBER(SEARCH("diffuse",O225,1)),ISNUMBER(SEARCH("columnar",O225,1)),ISNUMBER(SEARCH("solid",O225,1)),ISNUMBER(SEARCH("tall",N225,1)),ISNUMBER(SEARCH("hobnail",N225,1)),ISNUMBER(SEARCH("cribriform",N225,1)),ISNUMBER(SEARCH("diffuse",N225,1)),ISNUMBER(SEARCH("columnar",N225,1)),ISNUMBER(SEARCH("solid",N225,1)),AND(ISNUMBER(SEARCH("papillary",N225,1)),S225="positive"),AND(AND(ISNUMBER(J225),J225&gt;=5),M225=""),AND(AND(ISNUMBER(J225),J225&gt;=5),AND(ISNUMBER(M225),M225&gt;=1)),AND(ISNUMBER(SERACH("papillary",N225)),OR(Y225="positive",Z225="positive"), ISNUMBER(SEARCH("BRAF",AB225)))),"intermediate","low"))</f>
        <v>low</v>
      </c>
      <c r="AF225" s="29" t="str">
        <f t="shared" si="40"/>
        <v>2</v>
      </c>
      <c r="AG225" s="29" t="str">
        <f t="shared" si="41"/>
        <v>1a</v>
      </c>
      <c r="AH225" s="29" t="str">
        <f t="shared" si="42"/>
        <v>0</v>
      </c>
      <c r="AI225" s="35" t="str">
        <f t="shared" si="43"/>
        <v>I</v>
      </c>
      <c r="AJ225" s="32" t="s">
        <v>713</v>
      </c>
      <c r="AK225" s="34" t="s">
        <v>935</v>
      </c>
      <c r="AL225" s="34" t="s">
        <v>617</v>
      </c>
      <c r="AM225" s="34" t="s">
        <v>936</v>
      </c>
      <c r="AN225" s="34" t="s">
        <v>66</v>
      </c>
      <c r="AO225" s="32">
        <f t="shared" ca="1" si="44"/>
        <v>1</v>
      </c>
      <c r="AP225" s="34">
        <f t="shared" si="45"/>
        <v>1</v>
      </c>
      <c r="AQ225" s="34">
        <f t="shared" si="46"/>
        <v>1</v>
      </c>
      <c r="AR225" s="34">
        <f t="shared" si="47"/>
        <v>1</v>
      </c>
      <c r="AS225" s="35">
        <f t="shared" si="48"/>
        <v>1</v>
      </c>
    </row>
    <row r="226" spans="1:45">
      <c r="A226" t="str">
        <f>'Model output'!A225</f>
        <v>TCGA-ET-A25R</v>
      </c>
      <c r="B226" s="26">
        <v>51</v>
      </c>
      <c r="C226" s="1" t="str">
        <f>IF(OR(ISNUMBER(SEARCH("0",'Model output'!D225)), ISNUMBER(SEARCH("1",'Model output'!D225)), ISNUMBER(SEARCH("1a",'Model output'!D225)), ISNUMBER(SEARCH("1b",'Model output'!D225)), ISNUMBER(SEARCH("2",'Model output'!D225)), ISNUMBER(SEARCH("3",'Model output'!D225)), ISNUMBER(SEARCH("4a",'Model output'!D225)), ISNUMBER(SEARCH("4b",'Model output'!D225))), IF(ISNUMBER(SEARCH("pT",'Model output'!D225)),IF(OR(ISNUMBER(SEARCH("a",'Model output'!D225)),ISNUMBER(SEARCH("b",'Model output'!D225))),MID(SUBSTITUTE('Model output'!D225," ",""),SEARCH("pT",'Model output'!D225)+2,2),MID(SUBSTITUTE('Model output'!D225," ",""),SEARCH("pT",'Model output'!D225)+2,1)),IF(ISNUMBER(SEARCH("T",'Model output'!D225)),IF(OR(ISNUMBER(SEARCH("a",'Model output'!D225)),ISNUMBER(SEARCH("b",'Model output'!D225))),MID(SUBSTITUTE('Model output'!D225," ",""),SEARCH("T",'Model output'!D225)+1,2),MID(SUBSTITUTE('Model output'!D225," ",""),SEARCH("T",'Model output'!D225)+1,1)),SUBSTITUTE('Model output'!D225," ",""))),"")</f>
        <v>3</v>
      </c>
      <c r="D226" s="1" t="str">
        <f>IF(ISNUMBER(SEARCH("lymph node",'Model output'!E225)),"1", IF(AND('Model output'!E225&lt;&gt;"",ISNUMBER('Model output'!E225),'Model output'!E225&gt;0),"1",IF(OR(ISNUMBER(SEARCH("0",'Model output'!E225)), ISNUMBER(SEARCH("1",'Model output'!E225)), ISNUMBER(SEARCH("1a",'Model output'!E225)), ISNUMBER(SEARCH("1b",'Model output'!E225)), ISNUMBER(SEARCH("X",'Model output'!E225))), IF(ISNUMBER(SEARCH("pN",'Model output'!E225)),IF(OR(ISNUMBER(SEARCH("a",'Model output'!E225)),ISNUMBER(SEARCH("b",'Model output'!E225))),MID(SUBSTITUTE('Model output'!E225," ",""),SEARCH("pN",'Model output'!E225)+2,2),MID(SUBSTITUTE('Model output'!E225," ",""),SEARCH("pN",'Model output'!E225)+2,1)),IF(ISNUMBER(SEARCH("N",'Model output'!E225)),IF(OR(ISNUMBER(SEARCH("a",'Model output'!E225)),ISNUMBER(SEARCH("b",'Model output'!E225))),MID(SUBSTITUTE('Model output'!E225," ",""),SEARCH("N",'Model output'!E225)+1,2),MID(SUBSTITUTE('Model output'!E225," ",""),SEARCH("N",'Model output'!E225)+1,1)),SUBSTITUTE('Model output'!E225," ",""))),"")))</f>
        <v>x</v>
      </c>
      <c r="E226" s="1" t="str">
        <f>IF(OR(ISNUMBER(SEARCH("Not applicable",'Model output'!F225)), ISNUMBER(SEARCH("N/A",'Model output'!F225))),"0",IF(OR(ISNUMBER(SEARCH("0",'Model output'!F225)), ISNUMBER(SEARCH("1",'Model output'!F225)), ISNUMBER(SEARCH("X",'Model output'!F225))), IF(ISNUMBER(SEARCH("pM",'Model output'!F225)),MID(SUBSTITUTE('Model output'!F225," ",""),SEARCH("pM",'Model output'!F225)+2,1),IF(ISNUMBER(SEARCH("M",'Model output'!F225)),MID(SUBSTITUTE('Model output'!F225," ",""),SEARCH("M",'Model output'!F225)+1,1),SUBSTITUTE('Model output'!F225," ",""))),""))</f>
        <v/>
      </c>
      <c r="F226" t="str">
        <f t="shared" si="49"/>
        <v>negative</v>
      </c>
      <c r="G226" t="str">
        <f>IF(OR('Model output'!G225="",AND(ISNUMBER('Model output'!J225),'Model output'!J225&lt;1)),"",IF(OR(ISNUMBER(SEARCH("lateral",'Model output'!G225)),ISNUMBER(SEARCH("cervical",'Model output'!G225)),ISNUMBER(SEARCH("jugular",'Model output'!G225)),ISNUMBER(SEARCH("left neck",'Model output'!G225)),ISNUMBER(SEARCH("left anterior neck",'Model output'!G225)),ISNUMBER(SEARCH("left posterior neck",'Model output'!G225)),ISNUMBER(SEARCH("right neck",'Model output'!G225)),ISNUMBER(SEARCH("right anterior neck",'Model output'!G225)),ISNUMBER(SEARCH("right posterior neck",'Model output'!G225)),AND(ISNUMBER(SEARCH("level",'Model output'!G225)),OR(,ISNUMBER(SEARCH("II",'Model output'!G225)),ISNUMBER(SEARCH("two",'Model output'!G225)),AND(ISNUMBER(SEARCH("2",'Model output'!G225)),NOT(ISNUMBER(SEARCH("1 of 2",'Model output'!G225)))),ISNUMBER(SEARCH("III",'Model output'!G225)),AND(ISNUMBER(SEARCH("three",'Model output'!G225)),NOT(ISNUMBER(SEARCH("#3 (three)",'Model output'!G225)))),AND(ISNUMBER(SEARCH("3",'Model output'!G225)),NOT(ISNUMBER(SEARCH("#3 (three)",'Model output'!G225)))),ISNUMBER(SEARCH("IV",'Model output'!G225)),ISNUMBER(SEARCH("four",'Model output'!G225)),ISNUMBER(SEARCH("4",'Model output'!G225)),ISNUMBER(SEARCH("V ",'Model output'!G225)),ISNUMBER(SEARCH("five",'Model output'!G225)),ISNUMBER(SEARCH("5",'Model output'!G225))))), "lateral", "central"))</f>
        <v/>
      </c>
      <c r="H226" t="str">
        <f>IF('Model output'!H225="","negative",IF(OR(ISNUMBER(SEARCH("lymph node",'Model output'!H225)),ISNUMBER(SEARCH("gland",'Model output'!H225)),ISNUMBER(SEARCH("lobe",'Model output'!H225)),ISNUMBER(SEARCH("isthmus",'Model output'!H225)),ISNUMBER(SEARCH("mediastinum",'Model output'!H225)),ISNUMBER(SEARCH("Not mentioned",'Model output'!H225)), ISNUMBER(SEARCH("Not applicable",'Model output'!H225)), ISNUMBER(SEARCH("paratracheal",'Model output'!H225)),ISNUMBER(SEARCH("fibroadipose tissue",'Model output'!H225)),ISNUMBER(SEARCH("thyroid node",'Model output'!H225)),ISNUMBER(SEARCH("skeletal muscle",'Model output'!H225)),ISNUMBER(SEARCH("right",'Model output'!H225)),ISNUMBER(SEARCH("left",'Model output'!H225)),ISNUMBER(SEARCH("Not specified",'Model output'!H225)),ISNUMBER(SEARCH("N/A",'Model output'!H225))),"negative","positive"))</f>
        <v>negative</v>
      </c>
      <c r="I226">
        <f>IF(OR('Model output'!I225="",'Model output'!I225="Not answered",'Model output'!I225="Not mentioned"),"",IF(ISNUMBER('Model output'!I225),'Model output'!I225,1))</f>
        <v>0</v>
      </c>
      <c r="J226">
        <f>IF(OR('Model output'!J225="",'Model output'!J225="Not answered",'Model output'!J225="Not mentioned"),"",IF(AND(ISNUMBER('Model output'!J225),'Model output'!J225&lt;=I226),'Model output'!J225,IF(AND(ISNUMBER('Model output'!J225), 'Model output'!J225&gt;=DATE(2024,1,1)), MIN(DAY('Model output'!J225), MONTH('Model output'!J225), YEAR('Model output'!J225)), IF(ISNUMBER(SEARCH("0/",'Model output'!J225)),0,IF(ISNUMBER(SEARCH("/",'Model output'!J225)), VALUE(LEFT('Model output'!J225, SEARCH("/",'Model output'!J225)-1)),1)))))</f>
        <v>0</v>
      </c>
      <c r="K226" t="str" cm="1">
        <f t="array" ref="K226">IF(COUNT(FIND({0,1,2,3,4,5,6,7,8,9},'Model output'!K225))&gt;0,'Model output'!K225,"")</f>
        <v/>
      </c>
      <c r="L226" s="8" t="str">
        <f t="shared" si="37"/>
        <v/>
      </c>
      <c r="M226" t="str" cm="1">
        <f t="array" ref="M226">IF(L226="","",IF(ISNUMBER(SEARCH("cm",L226)),MAX(VALUE(SUBSTITUTE(_xlfn.FILTERXML("&lt;t&gt;&lt;s&gt;"&amp;SUBSTITUTE(L226,",","&lt;/s&gt;&lt;s&gt;")&amp;"&lt;/s&gt;&lt;/t&gt;","//s"),"cm",""))),MAX(VALUE(SUBSTITUTE(_xlfn.FILTERXML("&lt;t&gt;&lt;s&gt;"&amp;SUBSTITUTE(L226,",","&lt;/s&gt;&lt;s&gt;")&amp;"&lt;/s&gt;&lt;/t&gt;","//s"),"mm","")))/10))</f>
        <v/>
      </c>
      <c r="N226" t="str">
        <f>IF('Model output'!L225="","",'Model output'!L225)</f>
        <v>Papillary</v>
      </c>
      <c r="O226" t="str">
        <f>IF('Model output'!M225="","",'Model output'!M225)</f>
        <v/>
      </c>
      <c r="P226" t="str">
        <f>IF('Model output'!N225="","",'Model output'!N225)</f>
        <v>2.6 cm</v>
      </c>
      <c r="Q226" t="str">
        <f t="shared" si="39"/>
        <v>2.6cm</v>
      </c>
      <c r="R226" cm="1">
        <f t="array" ref="R226">IF(Q226="","",IF(ISNUMBER(SEARCH("cm",Q226)),MAX(VALUE(SUBSTITUTE(_xlfn.FILTERXML("&lt;t&gt;&lt;s&gt;"&amp;SUBSTITUTE(Q226,",","&lt;/s&gt;&lt;s&gt;")&amp;"&lt;/s&gt;&lt;/t&gt;","//s"),"cm",""))),MAX(VALUE(SUBSTITUTE(_xlfn.FILTERXML("&lt;t&gt;&lt;s&gt;"&amp;SUBSTITUTE(Q226,",","&lt;/s&gt;&lt;s&gt;")&amp;"&lt;/s&gt;&lt;/t&gt;","//s"),"mm","")))/10))</f>
        <v>2.6</v>
      </c>
      <c r="S226" t="str">
        <f>IF(OR('Model output'!P225="",ISNUMBER(SEARCH("Not identified", 'Model output'!P225)),ISNUMBER(SEARCH("Absent",'Model output'!P225)),AND(ISNUMBER(SEARCH("No",'Model output'!P225)),NOT(ISNUMBER(SEARCH("diagnostic",'Model output'!P225)))),ISNUMBER(SEARCH("Negative",'Model output'!P225))),"negative","positive")</f>
        <v>positive</v>
      </c>
      <c r="T226">
        <f>IF('Model output'!O225="","",'Model output'!O225)</f>
        <v>1</v>
      </c>
      <c r="U226" t="str">
        <f>IF('Model output'!Q225&lt;&gt;"",'Model output'!Q225,IF('Classification result'!S226="positive",IF(ISNUMBER(SEARCH("single",'Model output'!P225)),1,IF(OR(ISNUMBER(SEARCH("&lt;4",'Model output'!P225)),ISNUMBER(SEARCH("&lt; 4",'Model output'!P225)),ISNUMBER(SEARCH("less than 4",'Model output'!P225))),"&lt;4",IF(OR(ISNUMBER(SEARCH("&gt;4",'Model output'!P225)),ISNUMBER(SEARCH("&gt; 4",'Model output'!P225)),ISNUMBER(SEARCH("4 or more",'Model output'!P225))),"&gt;4",""))), ""))</f>
        <v/>
      </c>
      <c r="V226" t="str">
        <f>IF(S226="negative","",IF(OR(ISNUMBER(SEARCH("Focal",'Model output'!P225)),'Classification result'!U226&lt;4,ISNUMBER(SEARCH("Focal",'Classification result'!U226)),ISNUMBER(SEARCH("&lt;4",'Classification result'!U226)),ISNUMBER(SEARCH("&lt; 4",'Classification result'!U226))),"minimal", IF(OR(ISNUMBER(SEARCH("Extensive",'Model output'!P225)),ISNUMBER(SEARCH("Extensive",'Classification result'!U226)),ISNUMBER(SEARCH("&gt;4",'Classification result'!U226)),ISNUMBER(SEARCH("&gt; 4",'Classification result'!U226)),ISNUMBER(SEARCH("4 or more",'Classification result'!U226))),"extensive","")))</f>
        <v/>
      </c>
      <c r="W226" t="str">
        <f>IF(OR('Model output'!R225="",ISNUMBER(SEARCH("Not identified", 'Model output'!R225)),ISNUMBER(SEARCH("Absent",'Model output'!R225)),ISNUMBER(SEARCH("No",'Model output'!R225)),ISNUMBER(SEARCH("Negative",'Model output'!R225)),ISNUMBER(SEARCH("None seen",'Model output'!R225)),ISNUMBER(SEARCH("Free",'Model output'!R225)),ISNUMBER(SEARCH("Cannot be assessed",'Model output'!R225))),"negative","positive")</f>
        <v>negative</v>
      </c>
      <c r="X226" s="15" t="str">
        <f>IF('Model output'!S225="","",'Model output'!S225)</f>
        <v>Minimal</v>
      </c>
      <c r="Y226" t="str">
        <f>IF(OR('Model output'!S225="",ISNUMBER(SEARCH("Absent",'Model output'!S225)),ISNUMBER(SEARCH("Not identified",'Model output'!S225)),AND(ISNUMBER(SEARCH("No",'Model output'!S225)),NOT(ISNUMBER(SEARCH("carcinoma",'Model output'!S225)))),ISNUMBER(SEARCH("confined to the thyroid",'Model output'!S225)),ISNUMBER(SEARCH("negative",'Model output'!S225))),"negative",IF(Z226="positive","gETE", "positive"))</f>
        <v>positive</v>
      </c>
      <c r="Z226" t="str">
        <f>IF(OR('Model output'!S225="",ISNUMBER(SEARCH("Absent",'Model output'!S225)),ISNUMBER(SEARCH("Not identified",'Model output'!S225)),ISNUMBER(SEARCH("No",'Model output'!S225)),ISNUMBER(SEARCH("Minimal",'Model output'!S225)),ISNUMBER(SEARCH("negative",'Model output'!S225))),"negative",IF(OR(ISNUMBER(SEARCH("extensive",X226)),ISNUMBER(SEARCH("skeletal muscle",X226)),ISNUMBER(SEARCH("larynx",X226)),ISNUMBER(SEARCH("trachea",X226)),ISNUMBER(SEARCH("esophagus",X226)),ISNUMBER(SEARCH("recurrent laryngeal nerve",X226))),"positive","negative"))</f>
        <v>negative</v>
      </c>
      <c r="AA226" t="str">
        <f>IF('Model output'!T225="","",IF('Model output'!T225="Not mentioned", "No", "Yes"))</f>
        <v/>
      </c>
      <c r="AB226" t="str">
        <f>IF(AA226&lt;&gt;"Yes","",IF(OR('Model output'!U225="",ISNUMBER(SEARCH("Not identified",'Model output'!U225))),"",'Model output'!U225))</f>
        <v/>
      </c>
      <c r="AC226" s="1" t="str">
        <f>IF(OR('Model output'!V225="", 'Model output'!V225="No", AND(ISERROR(SEARCH("Positive",'Model output'!V225)), ISNUMBER(SEARCH("Negative",'Model output'!V225))), AND(ISNUMBER(SEARCH("Uninvolved",'Model output'!V225)),NOT(ISNUMBER(SEARCH("margins involved",'Model output'!V225)))), ISNUMBER(SEARCH("not involved",'Model output'!V225)), ISNUMBER(SEARCH("None",'Model output'!V225)), ISNUMBER(SEARCH("Free",'Model output'!V225)), ISNUMBER(SEARCH("1 mm",'Model output'!V225)), ISNUMBER(SEARCH("0.1 CM",'Model output'!V225)), ISNUMBER(SEARCH("less than 0.2 mm",'Model output'!V225)), ISNUMBER(SEARCH("less than 0.5 mm",'Model output'!V225)), ISNUMBER(SEARCH("less than 1.0 mm",'Model output'!V225)), ISNUMBER(SEARCH("noted very close",'Model output'!V225)), ISNUMBER(SEARCH("abut",'Model output'!V225)), ISNUMBER(SEARCH("not mentioned",'Model output'!V225)), ISNUMBER(SEARCH("Cannot be assessed",'Model output'!V225)), ISNUMBER(SEARCH("Lymphocyte invasion - present",'Model output'!V225)), ISNUMBER(SEARCH("capsule",'Model output'!V225))), "negative", "positive")</f>
        <v>negative</v>
      </c>
      <c r="AE226" s="28" t="str" cm="1">
        <f t="array" aca="1" ref="AE226" ca="1">IF(OR(AC226="positive",Z226="positive",AND(OR(ISNUMBER(SEARCH("Follicular carcinoma",N226)),ISNUMBER(SEARCH("Follicular thyroid carcinoma",N226))),V226="extensive"),AND(AND(ISNUMBER(J226),J226&gt;0),AND(ISNUMBER(M226),M226&gt;3)),OR(H226="positive",AH226=1)),"high",IF(OR(ISNUMBER(SEARCH("lateral",G226,1)),ISNUMBER(SEARCH("positive",Y226,1)),ISNUMBER(SEARCH("tall",O226,1)),ISNUMBER(SEARCH("hobnail",O226,1)),ISNUMBER(SEARCH("cribriform",O226,1)),ISNUMBER(SEARCH("diffuse",O226,1)),ISNUMBER(SEARCH("columnar",O226,1)),ISNUMBER(SEARCH("solid",O226,1)),ISNUMBER(SEARCH("tall",N226,1)),ISNUMBER(SEARCH("hobnail",N226,1)),ISNUMBER(SEARCH("cribriform",N226,1)),ISNUMBER(SEARCH("diffuse",N226,1)),ISNUMBER(SEARCH("columnar",N226,1)),ISNUMBER(SEARCH("solid",N226,1)),AND(ISNUMBER(SEARCH("papillary",N226,1)),S226="positive"),AND(AND(ISNUMBER(J226),J226&gt;=5),M226=""),AND(AND(ISNUMBER(J226),J226&gt;=5),AND(ISNUMBER(M226),M226&gt;=1)),AND(ISNUMBER(SERACH("papillary",N226)),OR(Y226="positive",Z226="positive"), ISNUMBER(SEARCH("BRAF",AB226)))),"intermediate","low"))</f>
        <v>intermediate</v>
      </c>
      <c r="AF226" s="29" t="str">
        <f t="shared" si="40"/>
        <v>2</v>
      </c>
      <c r="AG226" s="29" t="str">
        <f t="shared" si="41"/>
        <v>0</v>
      </c>
      <c r="AH226" s="29" t="str">
        <f t="shared" si="42"/>
        <v>0</v>
      </c>
      <c r="AI226" s="35" t="str">
        <f t="shared" si="43"/>
        <v>I</v>
      </c>
      <c r="AJ226" s="32" t="s">
        <v>714</v>
      </c>
      <c r="AK226" s="34" t="s">
        <v>935</v>
      </c>
      <c r="AL226" s="34" t="s">
        <v>936</v>
      </c>
      <c r="AM226" s="34" t="s">
        <v>936</v>
      </c>
      <c r="AN226" s="34" t="s">
        <v>66</v>
      </c>
      <c r="AO226" s="32">
        <f t="shared" ca="1" si="44"/>
        <v>1</v>
      </c>
      <c r="AP226" s="34">
        <f t="shared" si="45"/>
        <v>1</v>
      </c>
      <c r="AQ226" s="34">
        <f t="shared" si="46"/>
        <v>1</v>
      </c>
      <c r="AR226" s="34">
        <f t="shared" si="47"/>
        <v>1</v>
      </c>
      <c r="AS226" s="35">
        <f t="shared" si="48"/>
        <v>1</v>
      </c>
    </row>
    <row r="227" spans="1:45">
      <c r="A227" t="str">
        <f>'Model output'!A226</f>
        <v>TCGA-ET-A2MY</v>
      </c>
      <c r="B227" s="26">
        <v>72</v>
      </c>
      <c r="C227" s="1" t="str">
        <f>IF(OR(ISNUMBER(SEARCH("0",'Model output'!D226)), ISNUMBER(SEARCH("1",'Model output'!D226)), ISNUMBER(SEARCH("1a",'Model output'!D226)), ISNUMBER(SEARCH("1b",'Model output'!D226)), ISNUMBER(SEARCH("2",'Model output'!D226)), ISNUMBER(SEARCH("3",'Model output'!D226)), ISNUMBER(SEARCH("4a",'Model output'!D226)), ISNUMBER(SEARCH("4b",'Model output'!D226))), IF(ISNUMBER(SEARCH("pT",'Model output'!D226)),IF(OR(ISNUMBER(SEARCH("a",'Model output'!D226)),ISNUMBER(SEARCH("b",'Model output'!D226))),MID(SUBSTITUTE('Model output'!D226," ",""),SEARCH("pT",'Model output'!D226)+2,2),MID(SUBSTITUTE('Model output'!D226," ",""),SEARCH("pT",'Model output'!D226)+2,1)),IF(ISNUMBER(SEARCH("T",'Model output'!D226)),IF(OR(ISNUMBER(SEARCH("a",'Model output'!D226)),ISNUMBER(SEARCH("b",'Model output'!D226))),MID(SUBSTITUTE('Model output'!D226," ",""),SEARCH("T",'Model output'!D226)+1,2),MID(SUBSTITUTE('Model output'!D226," ",""),SEARCH("T",'Model output'!D226)+1,1)),SUBSTITUTE('Model output'!D226," ",""))),"")</f>
        <v>1b</v>
      </c>
      <c r="D227" s="1" t="str">
        <f>IF(ISNUMBER(SEARCH("lymph node",'Model output'!E226)),"1", IF(AND('Model output'!E226&lt;&gt;"",ISNUMBER('Model output'!E226),'Model output'!E226&gt;0),"1",IF(OR(ISNUMBER(SEARCH("0",'Model output'!E226)), ISNUMBER(SEARCH("1",'Model output'!E226)), ISNUMBER(SEARCH("1a",'Model output'!E226)), ISNUMBER(SEARCH("1b",'Model output'!E226)), ISNUMBER(SEARCH("X",'Model output'!E226))), IF(ISNUMBER(SEARCH("pN",'Model output'!E226)),IF(OR(ISNUMBER(SEARCH("a",'Model output'!E226)),ISNUMBER(SEARCH("b",'Model output'!E226))),MID(SUBSTITUTE('Model output'!E226," ",""),SEARCH("pN",'Model output'!E226)+2,2),MID(SUBSTITUTE('Model output'!E226," ",""),SEARCH("pN",'Model output'!E226)+2,1)),IF(ISNUMBER(SEARCH("N",'Model output'!E226)),IF(OR(ISNUMBER(SEARCH("a",'Model output'!E226)),ISNUMBER(SEARCH("b",'Model output'!E226))),MID(SUBSTITUTE('Model output'!E226," ",""),SEARCH("N",'Model output'!E226)+1,2),MID(SUBSTITUTE('Model output'!E226," ",""),SEARCH("N",'Model output'!E226)+1,1)),SUBSTITUTE('Model output'!E226," ",""))),"")))</f>
        <v>x</v>
      </c>
      <c r="E227" s="1" t="str">
        <f>IF(OR(ISNUMBER(SEARCH("Not applicable",'Model output'!F226)), ISNUMBER(SEARCH("N/A",'Model output'!F226))),"0",IF(OR(ISNUMBER(SEARCH("0",'Model output'!F226)), ISNUMBER(SEARCH("1",'Model output'!F226)), ISNUMBER(SEARCH("X",'Model output'!F226))), IF(ISNUMBER(SEARCH("pM",'Model output'!F226)),MID(SUBSTITUTE('Model output'!F226," ",""),SEARCH("pM",'Model output'!F226)+2,1),IF(ISNUMBER(SEARCH("M",'Model output'!F226)),MID(SUBSTITUTE('Model output'!F226," ",""),SEARCH("M",'Model output'!F226)+1,1),SUBSTITUTE('Model output'!F226," ",""))),""))</f>
        <v>X</v>
      </c>
      <c r="F227" t="str">
        <f t="shared" si="49"/>
        <v>negative</v>
      </c>
      <c r="G227" t="str">
        <f>IF(OR('Model output'!G226="",AND(ISNUMBER('Model output'!J226),'Model output'!J226&lt;1)),"",IF(OR(ISNUMBER(SEARCH("lateral",'Model output'!G226)),ISNUMBER(SEARCH("cervical",'Model output'!G226)),ISNUMBER(SEARCH("jugular",'Model output'!G226)),ISNUMBER(SEARCH("left neck",'Model output'!G226)),ISNUMBER(SEARCH("left anterior neck",'Model output'!G226)),ISNUMBER(SEARCH("left posterior neck",'Model output'!G226)),ISNUMBER(SEARCH("right neck",'Model output'!G226)),ISNUMBER(SEARCH("right anterior neck",'Model output'!G226)),ISNUMBER(SEARCH("right posterior neck",'Model output'!G226)),AND(ISNUMBER(SEARCH("level",'Model output'!G226)),OR(,ISNUMBER(SEARCH("II",'Model output'!G226)),ISNUMBER(SEARCH("two",'Model output'!G226)),AND(ISNUMBER(SEARCH("2",'Model output'!G226)),NOT(ISNUMBER(SEARCH("1 of 2",'Model output'!G226)))),ISNUMBER(SEARCH("III",'Model output'!G226)),AND(ISNUMBER(SEARCH("three",'Model output'!G226)),NOT(ISNUMBER(SEARCH("#3 (three)",'Model output'!G226)))),AND(ISNUMBER(SEARCH("3",'Model output'!G226)),NOT(ISNUMBER(SEARCH("#3 (three)",'Model output'!G226)))),ISNUMBER(SEARCH("IV",'Model output'!G226)),ISNUMBER(SEARCH("four",'Model output'!G226)),ISNUMBER(SEARCH("4",'Model output'!G226)),ISNUMBER(SEARCH("V ",'Model output'!G226)),ISNUMBER(SEARCH("five",'Model output'!G226)),ISNUMBER(SEARCH("5",'Model output'!G226))))), "lateral", "central"))</f>
        <v/>
      </c>
      <c r="H227" t="str">
        <f>IF('Model output'!H226="","negative",IF(OR(ISNUMBER(SEARCH("lymph node",'Model output'!H226)),ISNUMBER(SEARCH("gland",'Model output'!H226)),ISNUMBER(SEARCH("lobe",'Model output'!H226)),ISNUMBER(SEARCH("isthmus",'Model output'!H226)),ISNUMBER(SEARCH("mediastinum",'Model output'!H226)),ISNUMBER(SEARCH("Not mentioned",'Model output'!H226)), ISNUMBER(SEARCH("Not applicable",'Model output'!H226)), ISNUMBER(SEARCH("paratracheal",'Model output'!H226)),ISNUMBER(SEARCH("fibroadipose tissue",'Model output'!H226)),ISNUMBER(SEARCH("thyroid node",'Model output'!H226)),ISNUMBER(SEARCH("skeletal muscle",'Model output'!H226)),ISNUMBER(SEARCH("right",'Model output'!H226)),ISNUMBER(SEARCH("left",'Model output'!H226)),ISNUMBER(SEARCH("Not specified",'Model output'!H226)),ISNUMBER(SEARCH("N/A",'Model output'!H226))),"negative","positive"))</f>
        <v>negative</v>
      </c>
      <c r="I227">
        <f>IF(OR('Model output'!I226="",'Model output'!I226="Not answered",'Model output'!I226="Not mentioned"),"",IF(ISNUMBER('Model output'!I226),'Model output'!I226,1))</f>
        <v>0</v>
      </c>
      <c r="J227">
        <f>IF(OR('Model output'!J226="",'Model output'!J226="Not answered",'Model output'!J226="Not mentioned"),"",IF(AND(ISNUMBER('Model output'!J226),'Model output'!J226&lt;=I227),'Model output'!J226,IF(AND(ISNUMBER('Model output'!J226), 'Model output'!J226&gt;=DATE(2024,1,1)), MIN(DAY('Model output'!J226), MONTH('Model output'!J226), YEAR('Model output'!J226)), IF(ISNUMBER(SEARCH("0/",'Model output'!J226)),0,IF(ISNUMBER(SEARCH("/",'Model output'!J226)), VALUE(LEFT('Model output'!J226, SEARCH("/",'Model output'!J226)-1)),1)))))</f>
        <v>0</v>
      </c>
      <c r="K227" t="str" cm="1">
        <f t="array" ref="K227">IF(COUNT(FIND({0,1,2,3,4,5,6,7,8,9},'Model output'!K226))&gt;0,'Model output'!K226,"")</f>
        <v/>
      </c>
      <c r="L227" s="8" t="str">
        <f t="shared" si="37"/>
        <v/>
      </c>
      <c r="M227" t="str" cm="1">
        <f t="array" ref="M227">IF(L227="","",IF(ISNUMBER(SEARCH("cm",L227)),MAX(VALUE(SUBSTITUTE(_xlfn.FILTERXML("&lt;t&gt;&lt;s&gt;"&amp;SUBSTITUTE(L227,",","&lt;/s&gt;&lt;s&gt;")&amp;"&lt;/s&gt;&lt;/t&gt;","//s"),"cm",""))),MAX(VALUE(SUBSTITUTE(_xlfn.FILTERXML("&lt;t&gt;&lt;s&gt;"&amp;SUBSTITUTE(L227,",","&lt;/s&gt;&lt;s&gt;")&amp;"&lt;/s&gt;&lt;/t&gt;","//s"),"mm","")))/10))</f>
        <v/>
      </c>
      <c r="N227" t="str">
        <f>IF('Model output'!L226="","",'Model output'!L226)</f>
        <v>Papillary</v>
      </c>
      <c r="O227" t="str">
        <f>IF('Model output'!M226="","",'Model output'!M226)</f>
        <v/>
      </c>
      <c r="P227" t="str">
        <f>IF('Model output'!N226="","",'Model output'!N226)</f>
        <v>1.3cm</v>
      </c>
      <c r="Q227" t="str">
        <f t="shared" si="39"/>
        <v>1.3cm</v>
      </c>
      <c r="R227" cm="1">
        <f t="array" ref="R227">IF(Q227="","",IF(ISNUMBER(SEARCH("cm",Q227)),MAX(VALUE(SUBSTITUTE(_xlfn.FILTERXML("&lt;t&gt;&lt;s&gt;"&amp;SUBSTITUTE(Q227,",","&lt;/s&gt;&lt;s&gt;")&amp;"&lt;/s&gt;&lt;/t&gt;","//s"),"cm",""))),MAX(VALUE(SUBSTITUTE(_xlfn.FILTERXML("&lt;t&gt;&lt;s&gt;"&amp;SUBSTITUTE(Q227,",","&lt;/s&gt;&lt;s&gt;")&amp;"&lt;/s&gt;&lt;/t&gt;","//s"),"mm","")))/10))</f>
        <v>1.3</v>
      </c>
      <c r="S227" t="str">
        <f>IF(OR('Model output'!P226="",ISNUMBER(SEARCH("Not identified", 'Model output'!P226)),ISNUMBER(SEARCH("Absent",'Model output'!P226)),AND(ISNUMBER(SEARCH("No",'Model output'!P226)),NOT(ISNUMBER(SEARCH("diagnostic",'Model output'!P226)))),ISNUMBER(SEARCH("Negative",'Model output'!P226))),"negative","positive")</f>
        <v>positive</v>
      </c>
      <c r="T227">
        <f>IF('Model output'!O226="","",'Model output'!O226)</f>
        <v>1</v>
      </c>
      <c r="U227" t="str">
        <f>IF('Model output'!Q226&lt;&gt;"",'Model output'!Q226,IF('Classification result'!S227="positive",IF(ISNUMBER(SEARCH("single",'Model output'!P226)),1,IF(OR(ISNUMBER(SEARCH("&lt;4",'Model output'!P226)),ISNUMBER(SEARCH("&lt; 4",'Model output'!P226)),ISNUMBER(SEARCH("less than 4",'Model output'!P226))),"&lt;4",IF(OR(ISNUMBER(SEARCH("&gt;4",'Model output'!P226)),ISNUMBER(SEARCH("&gt; 4",'Model output'!P226)),ISNUMBER(SEARCH("4 or more",'Model output'!P226))),"&gt;4",""))), ""))</f>
        <v/>
      </c>
      <c r="V227" t="str">
        <f>IF(S227="negative","",IF(OR(ISNUMBER(SEARCH("Focal",'Model output'!P226)),'Classification result'!U227&lt;4,ISNUMBER(SEARCH("Focal",'Classification result'!U227)),ISNUMBER(SEARCH("&lt;4",'Classification result'!U227)),ISNUMBER(SEARCH("&lt; 4",'Classification result'!U227))),"minimal", IF(OR(ISNUMBER(SEARCH("Extensive",'Model output'!P226)),ISNUMBER(SEARCH("Extensive",'Classification result'!U227)),ISNUMBER(SEARCH("&gt;4",'Classification result'!U227)),ISNUMBER(SEARCH("&gt; 4",'Classification result'!U227)),ISNUMBER(SEARCH("4 or more",'Classification result'!U227))),"extensive","")))</f>
        <v/>
      </c>
      <c r="W227" t="str">
        <f>IF(OR('Model output'!R226="",ISNUMBER(SEARCH("Not identified", 'Model output'!R226)),ISNUMBER(SEARCH("Absent",'Model output'!R226)),ISNUMBER(SEARCH("No",'Model output'!R226)),ISNUMBER(SEARCH("Negative",'Model output'!R226)),ISNUMBER(SEARCH("None seen",'Model output'!R226)),ISNUMBER(SEARCH("Free",'Model output'!R226)),ISNUMBER(SEARCH("Cannot be assessed",'Model output'!R226))),"negative","positive")</f>
        <v>negative</v>
      </c>
      <c r="X227" s="15" t="str">
        <f>IF('Model output'!S226="","",'Model output'!S226)</f>
        <v/>
      </c>
      <c r="Y227" t="str">
        <f>IF(OR('Model output'!S226="",ISNUMBER(SEARCH("Absent",'Model output'!S226)),ISNUMBER(SEARCH("Not identified",'Model output'!S226)),AND(ISNUMBER(SEARCH("No",'Model output'!S226)),NOT(ISNUMBER(SEARCH("carcinoma",'Model output'!S226)))),ISNUMBER(SEARCH("confined to the thyroid",'Model output'!S226)),ISNUMBER(SEARCH("negative",'Model output'!S226))),"negative",IF(Z227="positive","gETE", "positive"))</f>
        <v>negative</v>
      </c>
      <c r="Z227" t="str">
        <f>IF(OR('Model output'!S226="",ISNUMBER(SEARCH("Absent",'Model output'!S226)),ISNUMBER(SEARCH("Not identified",'Model output'!S226)),ISNUMBER(SEARCH("No",'Model output'!S226)),ISNUMBER(SEARCH("Minimal",'Model output'!S226)),ISNUMBER(SEARCH("negative",'Model output'!S226))),"negative",IF(OR(ISNUMBER(SEARCH("extensive",X227)),ISNUMBER(SEARCH("skeletal muscle",X227)),ISNUMBER(SEARCH("larynx",X227)),ISNUMBER(SEARCH("trachea",X227)),ISNUMBER(SEARCH("esophagus",X227)),ISNUMBER(SEARCH("recurrent laryngeal nerve",X227))),"positive","negative"))</f>
        <v>negative</v>
      </c>
      <c r="AA227" t="str">
        <f>IF('Model output'!T226="","",IF('Model output'!T226="Not mentioned", "No", "Yes"))</f>
        <v/>
      </c>
      <c r="AB227" t="str">
        <f>IF(AA227&lt;&gt;"Yes","",IF(OR('Model output'!U226="",ISNUMBER(SEARCH("Not identified",'Model output'!U226))),"",'Model output'!U226))</f>
        <v/>
      </c>
      <c r="AC227" s="1" t="str">
        <f>IF(OR('Model output'!V226="", 'Model output'!V226="No", AND(ISERROR(SEARCH("Positive",'Model output'!V226)), ISNUMBER(SEARCH("Negative",'Model output'!V226))), AND(ISNUMBER(SEARCH("Uninvolved",'Model output'!V226)),NOT(ISNUMBER(SEARCH("margins involved",'Model output'!V226)))), ISNUMBER(SEARCH("not involved",'Model output'!V226)), ISNUMBER(SEARCH("None",'Model output'!V226)), ISNUMBER(SEARCH("Free",'Model output'!V226)), ISNUMBER(SEARCH("1 mm",'Model output'!V226)), ISNUMBER(SEARCH("0.1 CM",'Model output'!V226)), ISNUMBER(SEARCH("less than 0.2 mm",'Model output'!V226)), ISNUMBER(SEARCH("less than 0.5 mm",'Model output'!V226)), ISNUMBER(SEARCH("less than 1.0 mm",'Model output'!V226)), ISNUMBER(SEARCH("noted very close",'Model output'!V226)), ISNUMBER(SEARCH("abut",'Model output'!V226)), ISNUMBER(SEARCH("not mentioned",'Model output'!V226)), ISNUMBER(SEARCH("Cannot be assessed",'Model output'!V226)), ISNUMBER(SEARCH("Lymphocyte invasion - present",'Model output'!V226)), ISNUMBER(SEARCH("capsule",'Model output'!V226))), "negative", "positive")</f>
        <v>negative</v>
      </c>
      <c r="AE227" s="28" t="str" cm="1">
        <f t="array" aca="1" ref="AE227" ca="1">IF(OR(AC227="positive",Z227="positive",AND(OR(ISNUMBER(SEARCH("Follicular carcinoma",N227)),ISNUMBER(SEARCH("Follicular thyroid carcinoma",N227))),V227="extensive"),AND(AND(ISNUMBER(J227),J227&gt;0),AND(ISNUMBER(M227),M227&gt;3)),OR(H227="positive",AH227=1)),"high",IF(OR(ISNUMBER(SEARCH("lateral",G227,1)),ISNUMBER(SEARCH("positive",Y227,1)),ISNUMBER(SEARCH("tall",O227,1)),ISNUMBER(SEARCH("hobnail",O227,1)),ISNUMBER(SEARCH("cribriform",O227,1)),ISNUMBER(SEARCH("diffuse",O227,1)),ISNUMBER(SEARCH("columnar",O227,1)),ISNUMBER(SEARCH("solid",O227,1)),ISNUMBER(SEARCH("tall",N227,1)),ISNUMBER(SEARCH("hobnail",N227,1)),ISNUMBER(SEARCH("cribriform",N227,1)),ISNUMBER(SEARCH("diffuse",N227,1)),ISNUMBER(SEARCH("columnar",N227,1)),ISNUMBER(SEARCH("solid",N227,1)),AND(ISNUMBER(SEARCH("papillary",N227,1)),S227="positive"),AND(AND(ISNUMBER(J227),J227&gt;=5),M227=""),AND(AND(ISNUMBER(J227),J227&gt;=5),AND(ISNUMBER(M227),M227&gt;=1)),AND(ISNUMBER(SERACH("papillary",N227)),OR(Y227="positive",Z227="positive"), ISNUMBER(SEARCH("BRAF",AB227)))),"intermediate","low"))</f>
        <v>intermediate</v>
      </c>
      <c r="AF227" s="29" t="str">
        <f t="shared" si="40"/>
        <v>1b</v>
      </c>
      <c r="AG227" s="29" t="str">
        <f t="shared" si="41"/>
        <v>0</v>
      </c>
      <c r="AH227" s="29" t="str">
        <f t="shared" si="42"/>
        <v>0</v>
      </c>
      <c r="AI227" s="35" t="str">
        <f t="shared" si="43"/>
        <v>I</v>
      </c>
      <c r="AJ227" s="32" t="s">
        <v>714</v>
      </c>
      <c r="AK227" s="34" t="s">
        <v>932</v>
      </c>
      <c r="AL227" s="34" t="s">
        <v>936</v>
      </c>
      <c r="AM227" s="34" t="s">
        <v>936</v>
      </c>
      <c r="AN227" s="34" t="s">
        <v>66</v>
      </c>
      <c r="AO227" s="32">
        <f t="shared" ca="1" si="44"/>
        <v>1</v>
      </c>
      <c r="AP227" s="34">
        <f t="shared" si="45"/>
        <v>1</v>
      </c>
      <c r="AQ227" s="34">
        <f t="shared" si="46"/>
        <v>1</v>
      </c>
      <c r="AR227" s="34">
        <f t="shared" si="47"/>
        <v>1</v>
      </c>
      <c r="AS227" s="35">
        <f t="shared" si="48"/>
        <v>1</v>
      </c>
    </row>
    <row r="228" spans="1:45">
      <c r="A228" t="str">
        <f>'Model output'!A227</f>
        <v>TCGA-ET-A2MZ</v>
      </c>
      <c r="B228" s="26">
        <v>39</v>
      </c>
      <c r="C228" s="1" t="str">
        <f>IF(OR(ISNUMBER(SEARCH("0",'Model output'!D227)), ISNUMBER(SEARCH("1",'Model output'!D227)), ISNUMBER(SEARCH("1a",'Model output'!D227)), ISNUMBER(SEARCH("1b",'Model output'!D227)), ISNUMBER(SEARCH("2",'Model output'!D227)), ISNUMBER(SEARCH("3",'Model output'!D227)), ISNUMBER(SEARCH("4a",'Model output'!D227)), ISNUMBER(SEARCH("4b",'Model output'!D227))), IF(ISNUMBER(SEARCH("pT",'Model output'!D227)),IF(OR(ISNUMBER(SEARCH("a",'Model output'!D227)),ISNUMBER(SEARCH("b",'Model output'!D227))),MID(SUBSTITUTE('Model output'!D227," ",""),SEARCH("pT",'Model output'!D227)+2,2),MID(SUBSTITUTE('Model output'!D227," ",""),SEARCH("pT",'Model output'!D227)+2,1)),IF(ISNUMBER(SEARCH("T",'Model output'!D227)),IF(OR(ISNUMBER(SEARCH("a",'Model output'!D227)),ISNUMBER(SEARCH("b",'Model output'!D227))),MID(SUBSTITUTE('Model output'!D227," ",""),SEARCH("T",'Model output'!D227)+1,2),MID(SUBSTITUTE('Model output'!D227," ",""),SEARCH("T",'Model output'!D227)+1,1)),SUBSTITUTE('Model output'!D227," ",""))),"")</f>
        <v>1b</v>
      </c>
      <c r="D228" s="1" t="str">
        <f>IF(ISNUMBER(SEARCH("lymph node",'Model output'!E227)),"1", IF(AND('Model output'!E227&lt;&gt;"",ISNUMBER('Model output'!E227),'Model output'!E227&gt;0),"1",IF(OR(ISNUMBER(SEARCH("0",'Model output'!E227)), ISNUMBER(SEARCH("1",'Model output'!E227)), ISNUMBER(SEARCH("1a",'Model output'!E227)), ISNUMBER(SEARCH("1b",'Model output'!E227)), ISNUMBER(SEARCH("X",'Model output'!E227))), IF(ISNUMBER(SEARCH("pN",'Model output'!E227)),IF(OR(ISNUMBER(SEARCH("a",'Model output'!E227)),ISNUMBER(SEARCH("b",'Model output'!E227))),MID(SUBSTITUTE('Model output'!E227," ",""),SEARCH("pN",'Model output'!E227)+2,2),MID(SUBSTITUTE('Model output'!E227," ",""),SEARCH("pN",'Model output'!E227)+2,1)),IF(ISNUMBER(SEARCH("N",'Model output'!E227)),IF(OR(ISNUMBER(SEARCH("a",'Model output'!E227)),ISNUMBER(SEARCH("b",'Model output'!E227))),MID(SUBSTITUTE('Model output'!E227," ",""),SEARCH("N",'Model output'!E227)+1,2),MID(SUBSTITUTE('Model output'!E227," ",""),SEARCH("N",'Model output'!E227)+1,1)),SUBSTITUTE('Model output'!E227," ",""))),"")))</f>
        <v>0</v>
      </c>
      <c r="E228" s="1" t="str">
        <f>IF(OR(ISNUMBER(SEARCH("Not applicable",'Model output'!F227)), ISNUMBER(SEARCH("N/A",'Model output'!F227))),"0",IF(OR(ISNUMBER(SEARCH("0",'Model output'!F227)), ISNUMBER(SEARCH("1",'Model output'!F227)), ISNUMBER(SEARCH("X",'Model output'!F227))), IF(ISNUMBER(SEARCH("pM",'Model output'!F227)),MID(SUBSTITUTE('Model output'!F227," ",""),SEARCH("pM",'Model output'!F227)+2,1),IF(ISNUMBER(SEARCH("M",'Model output'!F227)),MID(SUBSTITUTE('Model output'!F227," ",""),SEARCH("M",'Model output'!F227)+1,1),SUBSTITUTE('Model output'!F227," ",""))),""))</f>
        <v>0</v>
      </c>
      <c r="F228" t="str">
        <f t="shared" si="49"/>
        <v>negative</v>
      </c>
      <c r="G228" t="str">
        <f>IF(OR('Model output'!G227="",AND(ISNUMBER('Model output'!J227),'Model output'!J227&lt;1)),"",IF(OR(ISNUMBER(SEARCH("lateral",'Model output'!G227)),ISNUMBER(SEARCH("cervical",'Model output'!G227)),ISNUMBER(SEARCH("jugular",'Model output'!G227)),ISNUMBER(SEARCH("left neck",'Model output'!G227)),ISNUMBER(SEARCH("left anterior neck",'Model output'!G227)),ISNUMBER(SEARCH("left posterior neck",'Model output'!G227)),ISNUMBER(SEARCH("right neck",'Model output'!G227)),ISNUMBER(SEARCH("right anterior neck",'Model output'!G227)),ISNUMBER(SEARCH("right posterior neck",'Model output'!G227)),AND(ISNUMBER(SEARCH("level",'Model output'!G227)),OR(,ISNUMBER(SEARCH("II",'Model output'!G227)),ISNUMBER(SEARCH("two",'Model output'!G227)),AND(ISNUMBER(SEARCH("2",'Model output'!G227)),NOT(ISNUMBER(SEARCH("1 of 2",'Model output'!G227)))),ISNUMBER(SEARCH("III",'Model output'!G227)),AND(ISNUMBER(SEARCH("three",'Model output'!G227)),NOT(ISNUMBER(SEARCH("#3 (three)",'Model output'!G227)))),AND(ISNUMBER(SEARCH("3",'Model output'!G227)),NOT(ISNUMBER(SEARCH("#3 (three)",'Model output'!G227)))),ISNUMBER(SEARCH("IV",'Model output'!G227)),ISNUMBER(SEARCH("four",'Model output'!G227)),ISNUMBER(SEARCH("4",'Model output'!G227)),ISNUMBER(SEARCH("V ",'Model output'!G227)),ISNUMBER(SEARCH("five",'Model output'!G227)),ISNUMBER(SEARCH("5",'Model output'!G227))))), "lateral", "central"))</f>
        <v/>
      </c>
      <c r="H228" t="str">
        <f>IF('Model output'!H227="","negative",IF(OR(ISNUMBER(SEARCH("lymph node",'Model output'!H227)),ISNUMBER(SEARCH("gland",'Model output'!H227)),ISNUMBER(SEARCH("lobe",'Model output'!H227)),ISNUMBER(SEARCH("isthmus",'Model output'!H227)),ISNUMBER(SEARCH("mediastinum",'Model output'!H227)),ISNUMBER(SEARCH("Not mentioned",'Model output'!H227)), ISNUMBER(SEARCH("Not applicable",'Model output'!H227)), ISNUMBER(SEARCH("paratracheal",'Model output'!H227)),ISNUMBER(SEARCH("fibroadipose tissue",'Model output'!H227)),ISNUMBER(SEARCH("thyroid node",'Model output'!H227)),ISNUMBER(SEARCH("skeletal muscle",'Model output'!H227)),ISNUMBER(SEARCH("right",'Model output'!H227)),ISNUMBER(SEARCH("left",'Model output'!H227)),ISNUMBER(SEARCH("Not specified",'Model output'!H227)),ISNUMBER(SEARCH("N/A",'Model output'!H227))),"negative","positive"))</f>
        <v>negative</v>
      </c>
      <c r="I228">
        <f>IF(OR('Model output'!I227="",'Model output'!I227="Not answered",'Model output'!I227="Not mentioned"),"",IF(ISNUMBER('Model output'!I227),'Model output'!I227,1))</f>
        <v>6</v>
      </c>
      <c r="J228">
        <f>IF(OR('Model output'!J227="",'Model output'!J227="Not answered",'Model output'!J227="Not mentioned"),"",IF(AND(ISNUMBER('Model output'!J227),'Model output'!J227&lt;=I228),'Model output'!J227,IF(AND(ISNUMBER('Model output'!J227), 'Model output'!J227&gt;=DATE(2024,1,1)), MIN(DAY('Model output'!J227), MONTH('Model output'!J227), YEAR('Model output'!J227)), IF(ISNUMBER(SEARCH("0/",'Model output'!J227)),0,IF(ISNUMBER(SEARCH("/",'Model output'!J227)), VALUE(LEFT('Model output'!J227, SEARCH("/",'Model output'!J227)-1)),1)))))</f>
        <v>0</v>
      </c>
      <c r="K228" t="str" cm="1">
        <f t="array" ref="K228">IF(COUNT(FIND({0,1,2,3,4,5,6,7,8,9},'Model output'!K227))&gt;0,'Model output'!K227,"")</f>
        <v/>
      </c>
      <c r="L228" s="8" t="str">
        <f t="shared" si="37"/>
        <v/>
      </c>
      <c r="M228" t="str" cm="1">
        <f t="array" ref="M228">IF(L228="","",IF(ISNUMBER(SEARCH("cm",L228)),MAX(VALUE(SUBSTITUTE(_xlfn.FILTERXML("&lt;t&gt;&lt;s&gt;"&amp;SUBSTITUTE(L228,",","&lt;/s&gt;&lt;s&gt;")&amp;"&lt;/s&gt;&lt;/t&gt;","//s"),"cm",""))),MAX(VALUE(SUBSTITUTE(_xlfn.FILTERXML("&lt;t&gt;&lt;s&gt;"&amp;SUBSTITUTE(L228,",","&lt;/s&gt;&lt;s&gt;")&amp;"&lt;/s&gt;&lt;/t&gt;","//s"),"mm","")))/10))</f>
        <v/>
      </c>
      <c r="N228" t="str">
        <f>IF('Model output'!L227="","",'Model output'!L227)</f>
        <v>Papillary</v>
      </c>
      <c r="O228" t="str">
        <f>IF('Model output'!M227="","",'Model output'!M227)</f>
        <v/>
      </c>
      <c r="P228" t="str">
        <f>IF('Model output'!N227="","",'Model output'!N227)</f>
        <v>1.2 cm</v>
      </c>
      <c r="Q228" t="str">
        <f t="shared" si="39"/>
        <v>1.2cm</v>
      </c>
      <c r="R228" cm="1">
        <f t="array" ref="R228">IF(Q228="","",IF(ISNUMBER(SEARCH("cm",Q228)),MAX(VALUE(SUBSTITUTE(_xlfn.FILTERXML("&lt;t&gt;&lt;s&gt;"&amp;SUBSTITUTE(Q228,",","&lt;/s&gt;&lt;s&gt;")&amp;"&lt;/s&gt;&lt;/t&gt;","//s"),"cm",""))),MAX(VALUE(SUBSTITUTE(_xlfn.FILTERXML("&lt;t&gt;&lt;s&gt;"&amp;SUBSTITUTE(Q228,",","&lt;/s&gt;&lt;s&gt;")&amp;"&lt;/s&gt;&lt;/t&gt;","//s"),"mm","")))/10))</f>
        <v>1.2</v>
      </c>
      <c r="S228" t="str">
        <f>IF(OR('Model output'!P227="",ISNUMBER(SEARCH("Not identified", 'Model output'!P227)),ISNUMBER(SEARCH("Absent",'Model output'!P227)),AND(ISNUMBER(SEARCH("No",'Model output'!P227)),NOT(ISNUMBER(SEARCH("diagnostic",'Model output'!P227)))),ISNUMBER(SEARCH("Negative",'Model output'!P227))),"negative","positive")</f>
        <v>negative</v>
      </c>
      <c r="T228">
        <f>IF('Model output'!O227="","",'Model output'!O227)</f>
        <v>1</v>
      </c>
      <c r="U228" t="str">
        <f>IF('Model output'!Q227&lt;&gt;"",'Model output'!Q227,IF('Classification result'!S228="positive",IF(ISNUMBER(SEARCH("single",'Model output'!P227)),1,IF(OR(ISNUMBER(SEARCH("&lt;4",'Model output'!P227)),ISNUMBER(SEARCH("&lt; 4",'Model output'!P227)),ISNUMBER(SEARCH("less than 4",'Model output'!P227))),"&lt;4",IF(OR(ISNUMBER(SEARCH("&gt;4",'Model output'!P227)),ISNUMBER(SEARCH("&gt; 4",'Model output'!P227)),ISNUMBER(SEARCH("4 or more",'Model output'!P227))),"&gt;4",""))), ""))</f>
        <v/>
      </c>
      <c r="V228" t="str">
        <f>IF(S228="negative","",IF(OR(ISNUMBER(SEARCH("Focal",'Model output'!P227)),'Classification result'!U228&lt;4,ISNUMBER(SEARCH("Focal",'Classification result'!U228)),ISNUMBER(SEARCH("&lt;4",'Classification result'!U228)),ISNUMBER(SEARCH("&lt; 4",'Classification result'!U228))),"minimal", IF(OR(ISNUMBER(SEARCH("Extensive",'Model output'!P227)),ISNUMBER(SEARCH("Extensive",'Classification result'!U228)),ISNUMBER(SEARCH("&gt;4",'Classification result'!U228)),ISNUMBER(SEARCH("&gt; 4",'Classification result'!U228)),ISNUMBER(SEARCH("4 or more",'Classification result'!U228))),"extensive","")))</f>
        <v/>
      </c>
      <c r="W228" t="str">
        <f>IF(OR('Model output'!R227="",ISNUMBER(SEARCH("Not identified", 'Model output'!R227)),ISNUMBER(SEARCH("Absent",'Model output'!R227)),ISNUMBER(SEARCH("No",'Model output'!R227)),ISNUMBER(SEARCH("Negative",'Model output'!R227)),ISNUMBER(SEARCH("None seen",'Model output'!R227)),ISNUMBER(SEARCH("Free",'Model output'!R227)),ISNUMBER(SEARCH("Cannot be assessed",'Model output'!R227))),"negative","positive")</f>
        <v>negative</v>
      </c>
      <c r="X228" s="15" t="str">
        <f>IF('Model output'!S227="","",'Model output'!S227)</f>
        <v>Absent</v>
      </c>
      <c r="Y228" t="str">
        <f>IF(OR('Model output'!S227="",ISNUMBER(SEARCH("Absent",'Model output'!S227)),ISNUMBER(SEARCH("Not identified",'Model output'!S227)),AND(ISNUMBER(SEARCH("No",'Model output'!S227)),NOT(ISNUMBER(SEARCH("carcinoma",'Model output'!S227)))),ISNUMBER(SEARCH("confined to the thyroid",'Model output'!S227)),ISNUMBER(SEARCH("negative",'Model output'!S227))),"negative",IF(Z228="positive","gETE", "positive"))</f>
        <v>negative</v>
      </c>
      <c r="Z228" t="str">
        <f>IF(OR('Model output'!S227="",ISNUMBER(SEARCH("Absent",'Model output'!S227)),ISNUMBER(SEARCH("Not identified",'Model output'!S227)),ISNUMBER(SEARCH("No",'Model output'!S227)),ISNUMBER(SEARCH("Minimal",'Model output'!S227)),ISNUMBER(SEARCH("negative",'Model output'!S227))),"negative",IF(OR(ISNUMBER(SEARCH("extensive",X228)),ISNUMBER(SEARCH("skeletal muscle",X228)),ISNUMBER(SEARCH("larynx",X228)),ISNUMBER(SEARCH("trachea",X228)),ISNUMBER(SEARCH("esophagus",X228)),ISNUMBER(SEARCH("recurrent laryngeal nerve",X228))),"positive","negative"))</f>
        <v>negative</v>
      </c>
      <c r="AA228" t="str">
        <f>IF('Model output'!T227="","",IF('Model output'!T227="Not mentioned", "No", "Yes"))</f>
        <v/>
      </c>
      <c r="AB228" t="str">
        <f>IF(AA228&lt;&gt;"Yes","",IF(OR('Model output'!U227="",ISNUMBER(SEARCH("Not identified",'Model output'!U227))),"",'Model output'!U227))</f>
        <v/>
      </c>
      <c r="AC228" s="1" t="str">
        <f>IF(OR('Model output'!V227="", 'Model output'!V227="No", AND(ISERROR(SEARCH("Positive",'Model output'!V227)), ISNUMBER(SEARCH("Negative",'Model output'!V227))), AND(ISNUMBER(SEARCH("Uninvolved",'Model output'!V227)),NOT(ISNUMBER(SEARCH("margins involved",'Model output'!V227)))), ISNUMBER(SEARCH("not involved",'Model output'!V227)), ISNUMBER(SEARCH("None",'Model output'!V227)), ISNUMBER(SEARCH("Free",'Model output'!V227)), ISNUMBER(SEARCH("1 mm",'Model output'!V227)), ISNUMBER(SEARCH("0.1 CM",'Model output'!V227)), ISNUMBER(SEARCH("less than 0.2 mm",'Model output'!V227)), ISNUMBER(SEARCH("less than 0.5 mm",'Model output'!V227)), ISNUMBER(SEARCH("less than 1.0 mm",'Model output'!V227)), ISNUMBER(SEARCH("noted very close",'Model output'!V227)), ISNUMBER(SEARCH("abut",'Model output'!V227)), ISNUMBER(SEARCH("not mentioned",'Model output'!V227)), ISNUMBER(SEARCH("Cannot be assessed",'Model output'!V227)), ISNUMBER(SEARCH("Lymphocyte invasion - present",'Model output'!V227)), ISNUMBER(SEARCH("capsule",'Model output'!V227))), "negative", "positive")</f>
        <v>negative</v>
      </c>
      <c r="AE228" s="28" t="str" cm="1">
        <f t="array" aca="1" ref="AE228" ca="1">IF(OR(AC228="positive",Z228="positive",AND(OR(ISNUMBER(SEARCH("Follicular carcinoma",N228)),ISNUMBER(SEARCH("Follicular thyroid carcinoma",N228))),V228="extensive"),AND(AND(ISNUMBER(J228),J228&gt;0),AND(ISNUMBER(M228),M228&gt;3)),OR(H228="positive",AH228=1)),"high",IF(OR(ISNUMBER(SEARCH("lateral",G228,1)),ISNUMBER(SEARCH("positive",Y228,1)),ISNUMBER(SEARCH("tall",O228,1)),ISNUMBER(SEARCH("hobnail",O228,1)),ISNUMBER(SEARCH("cribriform",O228,1)),ISNUMBER(SEARCH("diffuse",O228,1)),ISNUMBER(SEARCH("columnar",O228,1)),ISNUMBER(SEARCH("solid",O228,1)),ISNUMBER(SEARCH("tall",N228,1)),ISNUMBER(SEARCH("hobnail",N228,1)),ISNUMBER(SEARCH("cribriform",N228,1)),ISNUMBER(SEARCH("diffuse",N228,1)),ISNUMBER(SEARCH("columnar",N228,1)),ISNUMBER(SEARCH("solid",N228,1)),AND(ISNUMBER(SEARCH("papillary",N228,1)),S228="positive"),AND(AND(ISNUMBER(J228),J228&gt;=5),M228=""),AND(AND(ISNUMBER(J228),J228&gt;=5),AND(ISNUMBER(M228),M228&gt;=1)),AND(ISNUMBER(SERACH("papillary",N228)),OR(Y228="positive",Z228="positive"), ISNUMBER(SEARCH("BRAF",AB228)))),"intermediate","low"))</f>
        <v>low</v>
      </c>
      <c r="AF228" s="29" t="str">
        <f t="shared" si="40"/>
        <v>1b</v>
      </c>
      <c r="AG228" s="29" t="str">
        <f t="shared" si="41"/>
        <v>0</v>
      </c>
      <c r="AH228" s="29" t="str">
        <f t="shared" si="42"/>
        <v>0</v>
      </c>
      <c r="AI228" s="35" t="str">
        <f t="shared" si="43"/>
        <v>I</v>
      </c>
      <c r="AJ228" s="32" t="s">
        <v>713</v>
      </c>
      <c r="AK228" s="34" t="s">
        <v>932</v>
      </c>
      <c r="AL228" s="34" t="s">
        <v>933</v>
      </c>
      <c r="AM228" s="34" t="s">
        <v>936</v>
      </c>
      <c r="AN228" s="34" t="s">
        <v>66</v>
      </c>
      <c r="AO228" s="32">
        <f t="shared" ca="1" si="44"/>
        <v>1</v>
      </c>
      <c r="AP228" s="34">
        <f t="shared" si="45"/>
        <v>1</v>
      </c>
      <c r="AQ228" s="34">
        <f t="shared" si="46"/>
        <v>1</v>
      </c>
      <c r="AR228" s="34">
        <f t="shared" si="47"/>
        <v>1</v>
      </c>
      <c r="AS228" s="35">
        <f t="shared" si="48"/>
        <v>1</v>
      </c>
    </row>
    <row r="229" spans="1:45">
      <c r="A229" t="str">
        <f>'Model output'!A228</f>
        <v>TCGA-ET-A2N0</v>
      </c>
      <c r="B229" s="26">
        <v>51</v>
      </c>
      <c r="C229" s="1" t="str">
        <f>IF(OR(ISNUMBER(SEARCH("0",'Model output'!D228)), ISNUMBER(SEARCH("1",'Model output'!D228)), ISNUMBER(SEARCH("1a",'Model output'!D228)), ISNUMBER(SEARCH("1b",'Model output'!D228)), ISNUMBER(SEARCH("2",'Model output'!D228)), ISNUMBER(SEARCH("3",'Model output'!D228)), ISNUMBER(SEARCH("4a",'Model output'!D228)), ISNUMBER(SEARCH("4b",'Model output'!D228))), IF(ISNUMBER(SEARCH("pT",'Model output'!D228)),IF(OR(ISNUMBER(SEARCH("a",'Model output'!D228)),ISNUMBER(SEARCH("b",'Model output'!D228))),MID(SUBSTITUTE('Model output'!D228," ",""),SEARCH("pT",'Model output'!D228)+2,2),MID(SUBSTITUTE('Model output'!D228," ",""),SEARCH("pT",'Model output'!D228)+2,1)),IF(ISNUMBER(SEARCH("T",'Model output'!D228)),IF(OR(ISNUMBER(SEARCH("a",'Model output'!D228)),ISNUMBER(SEARCH("b",'Model output'!D228))),MID(SUBSTITUTE('Model output'!D228," ",""),SEARCH("T",'Model output'!D228)+1,2),MID(SUBSTITUTE('Model output'!D228," ",""),SEARCH("T",'Model output'!D228)+1,1)),SUBSTITUTE('Model output'!D228," ",""))),"")</f>
        <v>1b</v>
      </c>
      <c r="D229" s="1" t="str">
        <f>IF(ISNUMBER(SEARCH("lymph node",'Model output'!E228)),"1", IF(AND('Model output'!E228&lt;&gt;"",ISNUMBER('Model output'!E228),'Model output'!E228&gt;0),"1",IF(OR(ISNUMBER(SEARCH("0",'Model output'!E228)), ISNUMBER(SEARCH("1",'Model output'!E228)), ISNUMBER(SEARCH("1a",'Model output'!E228)), ISNUMBER(SEARCH("1b",'Model output'!E228)), ISNUMBER(SEARCH("X",'Model output'!E228))), IF(ISNUMBER(SEARCH("pN",'Model output'!E228)),IF(OR(ISNUMBER(SEARCH("a",'Model output'!E228)),ISNUMBER(SEARCH("b",'Model output'!E228))),MID(SUBSTITUTE('Model output'!E228," ",""),SEARCH("pN",'Model output'!E228)+2,2),MID(SUBSTITUTE('Model output'!E228," ",""),SEARCH("pN",'Model output'!E228)+2,1)),IF(ISNUMBER(SEARCH("N",'Model output'!E228)),IF(OR(ISNUMBER(SEARCH("a",'Model output'!E228)),ISNUMBER(SEARCH("b",'Model output'!E228))),MID(SUBSTITUTE('Model output'!E228," ",""),SEARCH("N",'Model output'!E228)+1,2),MID(SUBSTITUTE('Model output'!E228," ",""),SEARCH("N",'Model output'!E228)+1,1)),SUBSTITUTE('Model output'!E228," ",""))),"")))</f>
        <v>1a</v>
      </c>
      <c r="E229" s="1" t="str">
        <f>IF(OR(ISNUMBER(SEARCH("Not applicable",'Model output'!F228)), ISNUMBER(SEARCH("N/A",'Model output'!F228))),"0",IF(OR(ISNUMBER(SEARCH("0",'Model output'!F228)), ISNUMBER(SEARCH("1",'Model output'!F228)), ISNUMBER(SEARCH("X",'Model output'!F228))), IF(ISNUMBER(SEARCH("pM",'Model output'!F228)),MID(SUBSTITUTE('Model output'!F228," ",""),SEARCH("pM",'Model output'!F228)+2,1),IF(ISNUMBER(SEARCH("M",'Model output'!F228)),MID(SUBSTITUTE('Model output'!F228," ",""),SEARCH("M",'Model output'!F228)+1,1),SUBSTITUTE('Model output'!F228," ",""))),""))</f>
        <v>X</v>
      </c>
      <c r="F229" t="str">
        <f t="shared" si="49"/>
        <v>positive</v>
      </c>
      <c r="G229" t="str">
        <f>IF(OR('Model output'!G228="",AND(ISNUMBER('Model output'!J228),'Model output'!J228&lt;1)),"",IF(OR(ISNUMBER(SEARCH("lateral",'Model output'!G228)),ISNUMBER(SEARCH("cervical",'Model output'!G228)),ISNUMBER(SEARCH("jugular",'Model output'!G228)),ISNUMBER(SEARCH("left neck",'Model output'!G228)),ISNUMBER(SEARCH("left anterior neck",'Model output'!G228)),ISNUMBER(SEARCH("left posterior neck",'Model output'!G228)),ISNUMBER(SEARCH("right neck",'Model output'!G228)),ISNUMBER(SEARCH("right anterior neck",'Model output'!G228)),ISNUMBER(SEARCH("right posterior neck",'Model output'!G228)),AND(ISNUMBER(SEARCH("level",'Model output'!G228)),OR(,ISNUMBER(SEARCH("II",'Model output'!G228)),ISNUMBER(SEARCH("two",'Model output'!G228)),AND(ISNUMBER(SEARCH("2",'Model output'!G228)),NOT(ISNUMBER(SEARCH("1 of 2",'Model output'!G228)))),ISNUMBER(SEARCH("III",'Model output'!G228)),AND(ISNUMBER(SEARCH("three",'Model output'!G228)),NOT(ISNUMBER(SEARCH("#3 (three)",'Model output'!G228)))),AND(ISNUMBER(SEARCH("3",'Model output'!G228)),NOT(ISNUMBER(SEARCH("#3 (three)",'Model output'!G228)))),ISNUMBER(SEARCH("IV",'Model output'!G228)),ISNUMBER(SEARCH("four",'Model output'!G228)),ISNUMBER(SEARCH("4",'Model output'!G228)),ISNUMBER(SEARCH("V ",'Model output'!G228)),ISNUMBER(SEARCH("five",'Model output'!G228)),ISNUMBER(SEARCH("5",'Model output'!G228))))), "lateral", "central"))</f>
        <v/>
      </c>
      <c r="H229" t="str">
        <f>IF('Model output'!H228="","negative",IF(OR(ISNUMBER(SEARCH("lymph node",'Model output'!H228)),ISNUMBER(SEARCH("gland",'Model output'!H228)),ISNUMBER(SEARCH("lobe",'Model output'!H228)),ISNUMBER(SEARCH("isthmus",'Model output'!H228)),ISNUMBER(SEARCH("mediastinum",'Model output'!H228)),ISNUMBER(SEARCH("Not mentioned",'Model output'!H228)), ISNUMBER(SEARCH("Not applicable",'Model output'!H228)), ISNUMBER(SEARCH("paratracheal",'Model output'!H228)),ISNUMBER(SEARCH("fibroadipose tissue",'Model output'!H228)),ISNUMBER(SEARCH("thyroid node",'Model output'!H228)),ISNUMBER(SEARCH("skeletal muscle",'Model output'!H228)),ISNUMBER(SEARCH("right",'Model output'!H228)),ISNUMBER(SEARCH("left",'Model output'!H228)),ISNUMBER(SEARCH("Not specified",'Model output'!H228)),ISNUMBER(SEARCH("N/A",'Model output'!H228))),"negative","positive"))</f>
        <v>negative</v>
      </c>
      <c r="I229">
        <f>IF(OR('Model output'!I228="",'Model output'!I228="Not answered",'Model output'!I228="Not mentioned"),"",IF(ISNUMBER('Model output'!I228),'Model output'!I228,1))</f>
        <v>27</v>
      </c>
      <c r="J229">
        <f>IF(OR('Model output'!J228="",'Model output'!J228="Not answered",'Model output'!J228="Not mentioned"),"",IF(AND(ISNUMBER('Model output'!J228),'Model output'!J228&lt;=I229),'Model output'!J228,IF(AND(ISNUMBER('Model output'!J228), 'Model output'!J228&gt;=DATE(2024,1,1)), MIN(DAY('Model output'!J228), MONTH('Model output'!J228), YEAR('Model output'!J228)), IF(ISNUMBER(SEARCH("0/",'Model output'!J228)),0,IF(ISNUMBER(SEARCH("/",'Model output'!J228)), VALUE(LEFT('Model output'!J228, SEARCH("/",'Model output'!J228)-1)),1)))))</f>
        <v>20</v>
      </c>
      <c r="K229" t="str" cm="1">
        <f t="array" ref="K229">IF(COUNT(FIND({0,1,2,3,4,5,6,7,8,9},'Model output'!K228))&gt;0,'Model output'!K228,"")</f>
        <v/>
      </c>
      <c r="L229" s="8" t="str">
        <f t="shared" si="37"/>
        <v/>
      </c>
      <c r="M229" t="str" cm="1">
        <f t="array" ref="M229">IF(L229="","",IF(ISNUMBER(SEARCH("cm",L229)),MAX(VALUE(SUBSTITUTE(_xlfn.FILTERXML("&lt;t&gt;&lt;s&gt;"&amp;SUBSTITUTE(L229,",","&lt;/s&gt;&lt;s&gt;")&amp;"&lt;/s&gt;&lt;/t&gt;","//s"),"cm",""))),MAX(VALUE(SUBSTITUTE(_xlfn.FILTERXML("&lt;t&gt;&lt;s&gt;"&amp;SUBSTITUTE(L229,",","&lt;/s&gt;&lt;s&gt;")&amp;"&lt;/s&gt;&lt;/t&gt;","//s"),"mm","")))/10))</f>
        <v/>
      </c>
      <c r="N229" t="str">
        <f>IF('Model output'!L228="","",'Model output'!L228)</f>
        <v>Papillary</v>
      </c>
      <c r="O229" t="str">
        <f>IF('Model output'!M228="","",'Model output'!M228)</f>
        <v/>
      </c>
      <c r="P229" t="str">
        <f>IF('Model output'!N228="","",'Model output'!N228)</f>
        <v>2.0 cm</v>
      </c>
      <c r="Q229" t="str">
        <f t="shared" si="39"/>
        <v>2.0cm</v>
      </c>
      <c r="R229" cm="1">
        <f t="array" ref="R229">IF(Q229="","",IF(ISNUMBER(SEARCH("cm",Q229)),MAX(VALUE(SUBSTITUTE(_xlfn.FILTERXML("&lt;t&gt;&lt;s&gt;"&amp;SUBSTITUTE(Q229,",","&lt;/s&gt;&lt;s&gt;")&amp;"&lt;/s&gt;&lt;/t&gt;","//s"),"cm",""))),MAX(VALUE(SUBSTITUTE(_xlfn.FILTERXML("&lt;t&gt;&lt;s&gt;"&amp;SUBSTITUTE(Q229,",","&lt;/s&gt;&lt;s&gt;")&amp;"&lt;/s&gt;&lt;/t&gt;","//s"),"mm","")))/10))</f>
        <v>2</v>
      </c>
      <c r="S229" t="str">
        <f>IF(OR('Model output'!P228="",ISNUMBER(SEARCH("Not identified", 'Model output'!P228)),ISNUMBER(SEARCH("Absent",'Model output'!P228)),AND(ISNUMBER(SEARCH("No",'Model output'!P228)),NOT(ISNUMBER(SEARCH("diagnostic",'Model output'!P228)))),ISNUMBER(SEARCH("Negative",'Model output'!P228))),"negative","positive")</f>
        <v>negative</v>
      </c>
      <c r="T229">
        <f>IF('Model output'!O228="","",'Model output'!O228)</f>
        <v>1</v>
      </c>
      <c r="U229" t="str">
        <f>IF('Model output'!Q228&lt;&gt;"",'Model output'!Q228,IF('Classification result'!S229="positive",IF(ISNUMBER(SEARCH("single",'Model output'!P228)),1,IF(OR(ISNUMBER(SEARCH("&lt;4",'Model output'!P228)),ISNUMBER(SEARCH("&lt; 4",'Model output'!P228)),ISNUMBER(SEARCH("less than 4",'Model output'!P228))),"&lt;4",IF(OR(ISNUMBER(SEARCH("&gt;4",'Model output'!P228)),ISNUMBER(SEARCH("&gt; 4",'Model output'!P228)),ISNUMBER(SEARCH("4 or more",'Model output'!P228))),"&gt;4",""))), ""))</f>
        <v/>
      </c>
      <c r="V229" t="str">
        <f>IF(S229="negative","",IF(OR(ISNUMBER(SEARCH("Focal",'Model output'!P228)),'Classification result'!U229&lt;4,ISNUMBER(SEARCH("Focal",'Classification result'!U229)),ISNUMBER(SEARCH("&lt;4",'Classification result'!U229)),ISNUMBER(SEARCH("&lt; 4",'Classification result'!U229))),"minimal", IF(OR(ISNUMBER(SEARCH("Extensive",'Model output'!P228)),ISNUMBER(SEARCH("Extensive",'Classification result'!U229)),ISNUMBER(SEARCH("&gt;4",'Classification result'!U229)),ISNUMBER(SEARCH("&gt; 4",'Classification result'!U229)),ISNUMBER(SEARCH("4 or more",'Classification result'!U229))),"extensive","")))</f>
        <v/>
      </c>
      <c r="W229" t="str">
        <f>IF(OR('Model output'!R228="",ISNUMBER(SEARCH("Not identified", 'Model output'!R228)),ISNUMBER(SEARCH("Absent",'Model output'!R228)),ISNUMBER(SEARCH("No",'Model output'!R228)),ISNUMBER(SEARCH("Negative",'Model output'!R228)),ISNUMBER(SEARCH("None seen",'Model output'!R228)),ISNUMBER(SEARCH("Free",'Model output'!R228)),ISNUMBER(SEARCH("Cannot be assessed",'Model output'!R228))),"negative","positive")</f>
        <v>negative</v>
      </c>
      <c r="X229" s="15" t="str">
        <f>IF('Model output'!S228="","",'Model output'!S228)</f>
        <v/>
      </c>
      <c r="Y229" t="str">
        <f>IF(OR('Model output'!S228="",ISNUMBER(SEARCH("Absent",'Model output'!S228)),ISNUMBER(SEARCH("Not identified",'Model output'!S228)),AND(ISNUMBER(SEARCH("No",'Model output'!S228)),NOT(ISNUMBER(SEARCH("carcinoma",'Model output'!S228)))),ISNUMBER(SEARCH("confined to the thyroid",'Model output'!S228)),ISNUMBER(SEARCH("negative",'Model output'!S228))),"negative",IF(Z229="positive","gETE", "positive"))</f>
        <v>negative</v>
      </c>
      <c r="Z229" t="str">
        <f>IF(OR('Model output'!S228="",ISNUMBER(SEARCH("Absent",'Model output'!S228)),ISNUMBER(SEARCH("Not identified",'Model output'!S228)),ISNUMBER(SEARCH("No",'Model output'!S228)),ISNUMBER(SEARCH("Minimal",'Model output'!S228)),ISNUMBER(SEARCH("negative",'Model output'!S228))),"negative",IF(OR(ISNUMBER(SEARCH("extensive",X229)),ISNUMBER(SEARCH("skeletal muscle",X229)),ISNUMBER(SEARCH("larynx",X229)),ISNUMBER(SEARCH("trachea",X229)),ISNUMBER(SEARCH("esophagus",X229)),ISNUMBER(SEARCH("recurrent laryngeal nerve",X229))),"positive","negative"))</f>
        <v>negative</v>
      </c>
      <c r="AA229" t="str">
        <f>IF('Model output'!T228="","",IF('Model output'!T228="Not mentioned", "No", "Yes"))</f>
        <v/>
      </c>
      <c r="AB229" t="str">
        <f>IF(AA229&lt;&gt;"Yes","",IF(OR('Model output'!U228="",ISNUMBER(SEARCH("Not identified",'Model output'!U228))),"",'Model output'!U228))</f>
        <v/>
      </c>
      <c r="AC229" s="1" t="str">
        <f>IF(OR('Model output'!V228="", 'Model output'!V228="No", AND(ISERROR(SEARCH("Positive",'Model output'!V228)), ISNUMBER(SEARCH("Negative",'Model output'!V228))), AND(ISNUMBER(SEARCH("Uninvolved",'Model output'!V228)),NOT(ISNUMBER(SEARCH("margins involved",'Model output'!V228)))), ISNUMBER(SEARCH("not involved",'Model output'!V228)), ISNUMBER(SEARCH("None",'Model output'!V228)), ISNUMBER(SEARCH("Free",'Model output'!V228)), ISNUMBER(SEARCH("1 mm",'Model output'!V228)), ISNUMBER(SEARCH("0.1 CM",'Model output'!V228)), ISNUMBER(SEARCH("less than 0.2 mm",'Model output'!V228)), ISNUMBER(SEARCH("less than 0.5 mm",'Model output'!V228)), ISNUMBER(SEARCH("less than 1.0 mm",'Model output'!V228)), ISNUMBER(SEARCH("noted very close",'Model output'!V228)), ISNUMBER(SEARCH("abut",'Model output'!V228)), ISNUMBER(SEARCH("not mentioned",'Model output'!V228)), ISNUMBER(SEARCH("Cannot be assessed",'Model output'!V228)), ISNUMBER(SEARCH("Lymphocyte invasion - present",'Model output'!V228)), ISNUMBER(SEARCH("capsule",'Model output'!V228))), "negative", "positive")</f>
        <v>negative</v>
      </c>
      <c r="AE229" s="28" t="str" cm="1">
        <f t="array" aca="1" ref="AE229" ca="1">IF(OR(AC229="positive",Z229="positive",AND(OR(ISNUMBER(SEARCH("Follicular carcinoma",N229)),ISNUMBER(SEARCH("Follicular thyroid carcinoma",N229))),V229="extensive"),AND(AND(ISNUMBER(J229),J229&gt;0),AND(ISNUMBER(M229),M229&gt;3)),OR(H229="positive",AH229=1)),"high",IF(OR(ISNUMBER(SEARCH("lateral",G229,1)),ISNUMBER(SEARCH("positive",Y229,1)),ISNUMBER(SEARCH("tall",O229,1)),ISNUMBER(SEARCH("hobnail",O229,1)),ISNUMBER(SEARCH("cribriform",O229,1)),ISNUMBER(SEARCH("diffuse",O229,1)),ISNUMBER(SEARCH("columnar",O229,1)),ISNUMBER(SEARCH("solid",O229,1)),ISNUMBER(SEARCH("tall",N229,1)),ISNUMBER(SEARCH("hobnail",N229,1)),ISNUMBER(SEARCH("cribriform",N229,1)),ISNUMBER(SEARCH("diffuse",N229,1)),ISNUMBER(SEARCH("columnar",N229,1)),ISNUMBER(SEARCH("solid",N229,1)),AND(ISNUMBER(SEARCH("papillary",N229,1)),S229="positive"),AND(AND(ISNUMBER(J229),J229&gt;=5),M229=""),AND(AND(ISNUMBER(J229),J229&gt;=5),AND(ISNUMBER(M229),M229&gt;=1)),AND(ISNUMBER(SERACH("papillary",N229)),OR(Y229="positive",Z229="positive"), ISNUMBER(SEARCH("BRAF",AB229)))),"intermediate","low"))</f>
        <v>intermediate</v>
      </c>
      <c r="AF229" s="29" t="str">
        <f t="shared" si="40"/>
        <v>1b</v>
      </c>
      <c r="AG229" s="29" t="str">
        <f t="shared" si="41"/>
        <v>1a</v>
      </c>
      <c r="AH229" s="29" t="str">
        <f t="shared" si="42"/>
        <v>0</v>
      </c>
      <c r="AI229" s="35" t="str">
        <f t="shared" si="43"/>
        <v>I</v>
      </c>
      <c r="AJ229" s="32" t="s">
        <v>714</v>
      </c>
      <c r="AK229" s="34" t="s">
        <v>932</v>
      </c>
      <c r="AL229" s="34" t="s">
        <v>617</v>
      </c>
      <c r="AM229" s="34" t="s">
        <v>936</v>
      </c>
      <c r="AN229" s="34" t="s">
        <v>66</v>
      </c>
      <c r="AO229" s="32">
        <f t="shared" ca="1" si="44"/>
        <v>1</v>
      </c>
      <c r="AP229" s="34">
        <f t="shared" si="45"/>
        <v>1</v>
      </c>
      <c r="AQ229" s="34">
        <f t="shared" si="46"/>
        <v>1</v>
      </c>
      <c r="AR229" s="34">
        <f t="shared" si="47"/>
        <v>1</v>
      </c>
      <c r="AS229" s="35">
        <f t="shared" si="48"/>
        <v>1</v>
      </c>
    </row>
    <row r="230" spans="1:45">
      <c r="A230" t="str">
        <f>'Model output'!A229</f>
        <v>TCGA-ET-A2N1</v>
      </c>
      <c r="B230" s="26">
        <v>47</v>
      </c>
      <c r="C230" s="1" t="str">
        <f>IF(OR(ISNUMBER(SEARCH("0",'Model output'!D229)), ISNUMBER(SEARCH("1",'Model output'!D229)), ISNUMBER(SEARCH("1a",'Model output'!D229)), ISNUMBER(SEARCH("1b",'Model output'!D229)), ISNUMBER(SEARCH("2",'Model output'!D229)), ISNUMBER(SEARCH("3",'Model output'!D229)), ISNUMBER(SEARCH("4a",'Model output'!D229)), ISNUMBER(SEARCH("4b",'Model output'!D229))), IF(ISNUMBER(SEARCH("pT",'Model output'!D229)),IF(OR(ISNUMBER(SEARCH("a",'Model output'!D229)),ISNUMBER(SEARCH("b",'Model output'!D229))),MID(SUBSTITUTE('Model output'!D229," ",""),SEARCH("pT",'Model output'!D229)+2,2),MID(SUBSTITUTE('Model output'!D229," ",""),SEARCH("pT",'Model output'!D229)+2,1)),IF(ISNUMBER(SEARCH("T",'Model output'!D229)),IF(OR(ISNUMBER(SEARCH("a",'Model output'!D229)),ISNUMBER(SEARCH("b",'Model output'!D229))),MID(SUBSTITUTE('Model output'!D229," ",""),SEARCH("T",'Model output'!D229)+1,2),MID(SUBSTITUTE('Model output'!D229," ",""),SEARCH("T",'Model output'!D229)+1,1)),SUBSTITUTE('Model output'!D229," ",""))),"")</f>
        <v>2</v>
      </c>
      <c r="D230" s="1" t="str">
        <f>IF(ISNUMBER(SEARCH("lymph node",'Model output'!E229)),"1", IF(AND('Model output'!E229&lt;&gt;"",ISNUMBER('Model output'!E229),'Model output'!E229&gt;0),"1",IF(OR(ISNUMBER(SEARCH("0",'Model output'!E229)), ISNUMBER(SEARCH("1",'Model output'!E229)), ISNUMBER(SEARCH("1a",'Model output'!E229)), ISNUMBER(SEARCH("1b",'Model output'!E229)), ISNUMBER(SEARCH("X",'Model output'!E229))), IF(ISNUMBER(SEARCH("pN",'Model output'!E229)),IF(OR(ISNUMBER(SEARCH("a",'Model output'!E229)),ISNUMBER(SEARCH("b",'Model output'!E229))),MID(SUBSTITUTE('Model output'!E229," ",""),SEARCH("pN",'Model output'!E229)+2,2),MID(SUBSTITUTE('Model output'!E229," ",""),SEARCH("pN",'Model output'!E229)+2,1)),IF(ISNUMBER(SEARCH("N",'Model output'!E229)),IF(OR(ISNUMBER(SEARCH("a",'Model output'!E229)),ISNUMBER(SEARCH("b",'Model output'!E229))),MID(SUBSTITUTE('Model output'!E229," ",""),SEARCH("N",'Model output'!E229)+1,2),MID(SUBSTITUTE('Model output'!E229," ",""),SEARCH("N",'Model output'!E229)+1,1)),SUBSTITUTE('Model output'!E229," ",""))),"")))</f>
        <v>1a</v>
      </c>
      <c r="E230" s="1" t="str">
        <f>IF(OR(ISNUMBER(SEARCH("Not applicable",'Model output'!F229)), ISNUMBER(SEARCH("N/A",'Model output'!F229))),"0",IF(OR(ISNUMBER(SEARCH("0",'Model output'!F229)), ISNUMBER(SEARCH("1",'Model output'!F229)), ISNUMBER(SEARCH("X",'Model output'!F229))), IF(ISNUMBER(SEARCH("pM",'Model output'!F229)),MID(SUBSTITUTE('Model output'!F229," ",""),SEARCH("pM",'Model output'!F229)+2,1),IF(ISNUMBER(SEARCH("M",'Model output'!F229)),MID(SUBSTITUTE('Model output'!F229," ",""),SEARCH("M",'Model output'!F229)+1,1),SUBSTITUTE('Model output'!F229," ",""))),""))</f>
        <v>X</v>
      </c>
      <c r="F230" t="str">
        <f t="shared" si="49"/>
        <v>positive</v>
      </c>
      <c r="G230" t="str">
        <f>IF(OR('Model output'!G229="",AND(ISNUMBER('Model output'!J229),'Model output'!J229&lt;1)),"",IF(OR(ISNUMBER(SEARCH("lateral",'Model output'!G229)),ISNUMBER(SEARCH("cervical",'Model output'!G229)),ISNUMBER(SEARCH("jugular",'Model output'!G229)),ISNUMBER(SEARCH("left neck",'Model output'!G229)),ISNUMBER(SEARCH("left anterior neck",'Model output'!G229)),ISNUMBER(SEARCH("left posterior neck",'Model output'!G229)),ISNUMBER(SEARCH("right neck",'Model output'!G229)),ISNUMBER(SEARCH("right anterior neck",'Model output'!G229)),ISNUMBER(SEARCH("right posterior neck",'Model output'!G229)),AND(ISNUMBER(SEARCH("level",'Model output'!G229)),OR(,ISNUMBER(SEARCH("II",'Model output'!G229)),ISNUMBER(SEARCH("two",'Model output'!G229)),AND(ISNUMBER(SEARCH("2",'Model output'!G229)),NOT(ISNUMBER(SEARCH("1 of 2",'Model output'!G229)))),ISNUMBER(SEARCH("III",'Model output'!G229)),AND(ISNUMBER(SEARCH("three",'Model output'!G229)),NOT(ISNUMBER(SEARCH("#3 (three)",'Model output'!G229)))),AND(ISNUMBER(SEARCH("3",'Model output'!G229)),NOT(ISNUMBER(SEARCH("#3 (three)",'Model output'!G229)))),ISNUMBER(SEARCH("IV",'Model output'!G229)),ISNUMBER(SEARCH("four",'Model output'!G229)),ISNUMBER(SEARCH("4",'Model output'!G229)),ISNUMBER(SEARCH("V ",'Model output'!G229)),ISNUMBER(SEARCH("five",'Model output'!G229)),ISNUMBER(SEARCH("5",'Model output'!G229))))), "lateral", "central"))</f>
        <v/>
      </c>
      <c r="H230" t="str">
        <f>IF('Model output'!H229="","negative",IF(OR(ISNUMBER(SEARCH("lymph node",'Model output'!H229)),ISNUMBER(SEARCH("gland",'Model output'!H229)),ISNUMBER(SEARCH("lobe",'Model output'!H229)),ISNUMBER(SEARCH("isthmus",'Model output'!H229)),ISNUMBER(SEARCH("mediastinum",'Model output'!H229)),ISNUMBER(SEARCH("Not mentioned",'Model output'!H229)), ISNUMBER(SEARCH("Not applicable",'Model output'!H229)), ISNUMBER(SEARCH("paratracheal",'Model output'!H229)),ISNUMBER(SEARCH("fibroadipose tissue",'Model output'!H229)),ISNUMBER(SEARCH("thyroid node",'Model output'!H229)),ISNUMBER(SEARCH("skeletal muscle",'Model output'!H229)),ISNUMBER(SEARCH("right",'Model output'!H229)),ISNUMBER(SEARCH("left",'Model output'!H229)),ISNUMBER(SEARCH("Not specified",'Model output'!H229)),ISNUMBER(SEARCH("N/A",'Model output'!H229))),"negative","positive"))</f>
        <v>negative</v>
      </c>
      <c r="I230">
        <f>IF(OR('Model output'!I229="",'Model output'!I229="Not answered",'Model output'!I229="Not mentioned"),"",IF(ISNUMBER('Model output'!I229),'Model output'!I229,1))</f>
        <v>7</v>
      </c>
      <c r="J230">
        <f>IF(OR('Model output'!J229="",'Model output'!J229="Not answered",'Model output'!J229="Not mentioned"),"",IF(AND(ISNUMBER('Model output'!J229),'Model output'!J229&lt;=I230),'Model output'!J229,IF(AND(ISNUMBER('Model output'!J229), 'Model output'!J229&gt;=DATE(2024,1,1)), MIN(DAY('Model output'!J229), MONTH('Model output'!J229), YEAR('Model output'!J229)), IF(ISNUMBER(SEARCH("0/",'Model output'!J229)),0,IF(ISNUMBER(SEARCH("/",'Model output'!J229)), VALUE(LEFT('Model output'!J229, SEARCH("/",'Model output'!J229)-1)),1)))))</f>
        <v>6</v>
      </c>
      <c r="K230" t="str" cm="1">
        <f t="array" ref="K230">IF(COUNT(FIND({0,1,2,3,4,5,6,7,8,9},'Model output'!K229))&gt;0,'Model output'!K229,"")</f>
        <v/>
      </c>
      <c r="L230" s="8" t="str">
        <f t="shared" si="37"/>
        <v/>
      </c>
      <c r="M230" t="str" cm="1">
        <f t="array" ref="M230">IF(L230="","",IF(ISNUMBER(SEARCH("cm",L230)),MAX(VALUE(SUBSTITUTE(_xlfn.FILTERXML("&lt;t&gt;&lt;s&gt;"&amp;SUBSTITUTE(L230,",","&lt;/s&gt;&lt;s&gt;")&amp;"&lt;/s&gt;&lt;/t&gt;","//s"),"cm",""))),MAX(VALUE(SUBSTITUTE(_xlfn.FILTERXML("&lt;t&gt;&lt;s&gt;"&amp;SUBSTITUTE(L230,",","&lt;/s&gt;&lt;s&gt;")&amp;"&lt;/s&gt;&lt;/t&gt;","//s"),"mm","")))/10))</f>
        <v/>
      </c>
      <c r="N230" t="str">
        <f>IF('Model output'!L229="","",'Model output'!L229)</f>
        <v>Papillary carcinoma</v>
      </c>
      <c r="O230" t="str">
        <f>IF('Model output'!M229="","",'Model output'!M229)</f>
        <v/>
      </c>
      <c r="P230" t="str">
        <f>IF('Model output'!N229="","",'Model output'!N229)</f>
        <v>3.0 cm</v>
      </c>
      <c r="Q230" t="str">
        <f t="shared" si="39"/>
        <v>3.0cm</v>
      </c>
      <c r="R230" cm="1">
        <f t="array" ref="R230">IF(Q230="","",IF(ISNUMBER(SEARCH("cm",Q230)),MAX(VALUE(SUBSTITUTE(_xlfn.FILTERXML("&lt;t&gt;&lt;s&gt;"&amp;SUBSTITUTE(Q230,",","&lt;/s&gt;&lt;s&gt;")&amp;"&lt;/s&gt;&lt;/t&gt;","//s"),"cm",""))),MAX(VALUE(SUBSTITUTE(_xlfn.FILTERXML("&lt;t&gt;&lt;s&gt;"&amp;SUBSTITUTE(Q230,",","&lt;/s&gt;&lt;s&gt;")&amp;"&lt;/s&gt;&lt;/t&gt;","//s"),"mm","")))/10))</f>
        <v>3</v>
      </c>
      <c r="S230" t="str">
        <f>IF(OR('Model output'!P229="",ISNUMBER(SEARCH("Not identified", 'Model output'!P229)),ISNUMBER(SEARCH("Absent",'Model output'!P229)),AND(ISNUMBER(SEARCH("No",'Model output'!P229)),NOT(ISNUMBER(SEARCH("diagnostic",'Model output'!P229)))),ISNUMBER(SEARCH("Negative",'Model output'!P229))),"negative","positive")</f>
        <v>positive</v>
      </c>
      <c r="T230">
        <f>IF('Model output'!O229="","",'Model output'!O229)</f>
        <v>2</v>
      </c>
      <c r="U230" t="str">
        <f>IF('Model output'!Q229&lt;&gt;"",'Model output'!Q229,IF('Classification result'!S230="positive",IF(ISNUMBER(SEARCH("single",'Model output'!P229)),1,IF(OR(ISNUMBER(SEARCH("&lt;4",'Model output'!P229)),ISNUMBER(SEARCH("&lt; 4",'Model output'!P229)),ISNUMBER(SEARCH("less than 4",'Model output'!P229))),"&lt;4",IF(OR(ISNUMBER(SEARCH("&gt;4",'Model output'!P229)),ISNUMBER(SEARCH("&gt; 4",'Model output'!P229)),ISNUMBER(SEARCH("4 or more",'Model output'!P229))),"&gt;4",""))), ""))</f>
        <v/>
      </c>
      <c r="V230" t="str">
        <f>IF(S230="negative","",IF(OR(ISNUMBER(SEARCH("Focal",'Model output'!P229)),'Classification result'!U230&lt;4,ISNUMBER(SEARCH("Focal",'Classification result'!U230)),ISNUMBER(SEARCH("&lt;4",'Classification result'!U230)),ISNUMBER(SEARCH("&lt; 4",'Classification result'!U230))),"minimal", IF(OR(ISNUMBER(SEARCH("Extensive",'Model output'!P229)),ISNUMBER(SEARCH("Extensive",'Classification result'!U230)),ISNUMBER(SEARCH("&gt;4",'Classification result'!U230)),ISNUMBER(SEARCH("&gt; 4",'Classification result'!U230)),ISNUMBER(SEARCH("4 or more",'Classification result'!U230))),"extensive","")))</f>
        <v/>
      </c>
      <c r="W230" t="str">
        <f>IF(OR('Model output'!R229="",ISNUMBER(SEARCH("Not identified", 'Model output'!R229)),ISNUMBER(SEARCH("Absent",'Model output'!R229)),ISNUMBER(SEARCH("No",'Model output'!R229)),ISNUMBER(SEARCH("Negative",'Model output'!R229)),ISNUMBER(SEARCH("None seen",'Model output'!R229)),ISNUMBER(SEARCH("Free",'Model output'!R229)),ISNUMBER(SEARCH("Cannot be assessed",'Model output'!R229))),"negative","positive")</f>
        <v>negative</v>
      </c>
      <c r="X230" s="15" t="str">
        <f>IF('Model output'!S229="","",'Model output'!S229)</f>
        <v>Present</v>
      </c>
      <c r="Y230" t="str">
        <f>IF(OR('Model output'!S229="",ISNUMBER(SEARCH("Absent",'Model output'!S229)),ISNUMBER(SEARCH("Not identified",'Model output'!S229)),AND(ISNUMBER(SEARCH("No",'Model output'!S229)),NOT(ISNUMBER(SEARCH("carcinoma",'Model output'!S229)))),ISNUMBER(SEARCH("confined to the thyroid",'Model output'!S229)),ISNUMBER(SEARCH("negative",'Model output'!S229))),"negative",IF(Z230="positive","gETE", "positive"))</f>
        <v>positive</v>
      </c>
      <c r="Z230" t="str">
        <f>IF(OR('Model output'!S229="",ISNUMBER(SEARCH("Absent",'Model output'!S229)),ISNUMBER(SEARCH("Not identified",'Model output'!S229)),ISNUMBER(SEARCH("No",'Model output'!S229)),ISNUMBER(SEARCH("Minimal",'Model output'!S229)),ISNUMBER(SEARCH("negative",'Model output'!S229))),"negative",IF(OR(ISNUMBER(SEARCH("extensive",X230)),ISNUMBER(SEARCH("skeletal muscle",X230)),ISNUMBER(SEARCH("larynx",X230)),ISNUMBER(SEARCH("trachea",X230)),ISNUMBER(SEARCH("esophagus",X230)),ISNUMBER(SEARCH("recurrent laryngeal nerve",X230))),"positive","negative"))</f>
        <v>negative</v>
      </c>
      <c r="AA230" t="str">
        <f>IF('Model output'!T229="","",IF('Model output'!T229="Not mentioned", "No", "Yes"))</f>
        <v/>
      </c>
      <c r="AB230" t="str">
        <f>IF(AA230&lt;&gt;"Yes","",IF(OR('Model output'!U229="",ISNUMBER(SEARCH("Not identified",'Model output'!U229))),"",'Model output'!U229))</f>
        <v/>
      </c>
      <c r="AC230" s="1" t="str">
        <f>IF(OR('Model output'!V229="", 'Model output'!V229="No", AND(ISERROR(SEARCH("Positive",'Model output'!V229)), ISNUMBER(SEARCH("Negative",'Model output'!V229))), AND(ISNUMBER(SEARCH("Uninvolved",'Model output'!V229)),NOT(ISNUMBER(SEARCH("margins involved",'Model output'!V229)))), ISNUMBER(SEARCH("not involved",'Model output'!V229)), ISNUMBER(SEARCH("None",'Model output'!V229)), ISNUMBER(SEARCH("Free",'Model output'!V229)), ISNUMBER(SEARCH("1 mm",'Model output'!V229)), ISNUMBER(SEARCH("0.1 CM",'Model output'!V229)), ISNUMBER(SEARCH("less than 0.2 mm",'Model output'!V229)), ISNUMBER(SEARCH("less than 0.5 mm",'Model output'!V229)), ISNUMBER(SEARCH("less than 1.0 mm",'Model output'!V229)), ISNUMBER(SEARCH("noted very close",'Model output'!V229)), ISNUMBER(SEARCH("abut",'Model output'!V229)), ISNUMBER(SEARCH("not mentioned",'Model output'!V229)), ISNUMBER(SEARCH("Cannot be assessed",'Model output'!V229)), ISNUMBER(SEARCH("Lymphocyte invasion - present",'Model output'!V229)), ISNUMBER(SEARCH("capsule",'Model output'!V229))), "negative", "positive")</f>
        <v>positive</v>
      </c>
      <c r="AE230" s="28" t="str" cm="1">
        <f t="array" ref="AE230">IF(OR(AC230="positive",Z230="positive",AND(OR(ISNUMBER(SEARCH("Follicular carcinoma",N230)),ISNUMBER(SEARCH("Follicular thyroid carcinoma",N230))),V230="extensive"),AND(AND(ISNUMBER(J230),J230&gt;0),AND(ISNUMBER(M230),M230&gt;3)),OR(H230="positive",AH230=1)),"high",IF(OR(ISNUMBER(SEARCH("lateral",G230,1)),ISNUMBER(SEARCH("positive",Y230,1)),ISNUMBER(SEARCH("tall",O230,1)),ISNUMBER(SEARCH("hobnail",O230,1)),ISNUMBER(SEARCH("cribriform",O230,1)),ISNUMBER(SEARCH("diffuse",O230,1)),ISNUMBER(SEARCH("columnar",O230,1)),ISNUMBER(SEARCH("solid",O230,1)),ISNUMBER(SEARCH("tall",N230,1)),ISNUMBER(SEARCH("hobnail",N230,1)),ISNUMBER(SEARCH("cribriform",N230,1)),ISNUMBER(SEARCH("diffuse",N230,1)),ISNUMBER(SEARCH("columnar",N230,1)),ISNUMBER(SEARCH("solid",N230,1)),AND(ISNUMBER(SEARCH("papillary",N230,1)),S230="positive"),AND(AND(ISNUMBER(J230),J230&gt;=5),M230=""),AND(AND(ISNUMBER(J230),J230&gt;=5),AND(ISNUMBER(M230),M230&gt;=1)),AND(ISNUMBER(SERACH("papillary",N230)),OR(Y230="positive",Z230="positive"), ISNUMBER(SEARCH("BRAF",AB230)))),"intermediate","low"))</f>
        <v>high</v>
      </c>
      <c r="AF230" s="29" t="str">
        <f t="shared" si="40"/>
        <v>2</v>
      </c>
      <c r="AG230" s="29" t="str">
        <f t="shared" si="41"/>
        <v>1a</v>
      </c>
      <c r="AH230" s="29" t="str">
        <f t="shared" si="42"/>
        <v>0</v>
      </c>
      <c r="AI230" s="35" t="str">
        <f t="shared" si="43"/>
        <v>I</v>
      </c>
      <c r="AJ230" s="32" t="s">
        <v>711</v>
      </c>
      <c r="AK230" s="34" t="s">
        <v>935</v>
      </c>
      <c r="AL230" s="34" t="s">
        <v>617</v>
      </c>
      <c r="AM230" s="34" t="s">
        <v>936</v>
      </c>
      <c r="AN230" s="34" t="s">
        <v>66</v>
      </c>
      <c r="AO230" s="32">
        <f t="shared" si="44"/>
        <v>1</v>
      </c>
      <c r="AP230" s="34">
        <f t="shared" si="45"/>
        <v>1</v>
      </c>
      <c r="AQ230" s="34">
        <f t="shared" si="46"/>
        <v>1</v>
      </c>
      <c r="AR230" s="34">
        <f t="shared" si="47"/>
        <v>1</v>
      </c>
      <c r="AS230" s="35">
        <f t="shared" si="48"/>
        <v>1</v>
      </c>
    </row>
    <row r="231" spans="1:45">
      <c r="A231" t="str">
        <f>'Model output'!A230</f>
        <v>TCGA-ET-A3BO</v>
      </c>
      <c r="B231" s="26">
        <v>44</v>
      </c>
      <c r="C231" s="1" t="str">
        <f>IF(OR(ISNUMBER(SEARCH("0",'Model output'!D230)), ISNUMBER(SEARCH("1",'Model output'!D230)), ISNUMBER(SEARCH("1a",'Model output'!D230)), ISNUMBER(SEARCH("1b",'Model output'!D230)), ISNUMBER(SEARCH("2",'Model output'!D230)), ISNUMBER(SEARCH("3",'Model output'!D230)), ISNUMBER(SEARCH("4a",'Model output'!D230)), ISNUMBER(SEARCH("4b",'Model output'!D230))), IF(ISNUMBER(SEARCH("pT",'Model output'!D230)),IF(OR(ISNUMBER(SEARCH("a",'Model output'!D230)),ISNUMBER(SEARCH("b",'Model output'!D230))),MID(SUBSTITUTE('Model output'!D230," ",""),SEARCH("pT",'Model output'!D230)+2,2),MID(SUBSTITUTE('Model output'!D230," ",""),SEARCH("pT",'Model output'!D230)+2,1)),IF(ISNUMBER(SEARCH("T",'Model output'!D230)),IF(OR(ISNUMBER(SEARCH("a",'Model output'!D230)),ISNUMBER(SEARCH("b",'Model output'!D230))),MID(SUBSTITUTE('Model output'!D230," ",""),SEARCH("T",'Model output'!D230)+1,2),MID(SUBSTITUTE('Model output'!D230," ",""),SEARCH("T",'Model output'!D230)+1,1)),SUBSTITUTE('Model output'!D230," ",""))),"")</f>
        <v>3</v>
      </c>
      <c r="D231" s="1" t="str">
        <f>IF(ISNUMBER(SEARCH("lymph node",'Model output'!E230)),"1", IF(AND('Model output'!E230&lt;&gt;"",ISNUMBER('Model output'!E230),'Model output'!E230&gt;0),"1",IF(OR(ISNUMBER(SEARCH("0",'Model output'!E230)), ISNUMBER(SEARCH("1",'Model output'!E230)), ISNUMBER(SEARCH("1a",'Model output'!E230)), ISNUMBER(SEARCH("1b",'Model output'!E230)), ISNUMBER(SEARCH("X",'Model output'!E230))), IF(ISNUMBER(SEARCH("pN",'Model output'!E230)),IF(OR(ISNUMBER(SEARCH("a",'Model output'!E230)),ISNUMBER(SEARCH("b",'Model output'!E230))),MID(SUBSTITUTE('Model output'!E230," ",""),SEARCH("pN",'Model output'!E230)+2,2),MID(SUBSTITUTE('Model output'!E230," ",""),SEARCH("pN",'Model output'!E230)+2,1)),IF(ISNUMBER(SEARCH("N",'Model output'!E230)),IF(OR(ISNUMBER(SEARCH("a",'Model output'!E230)),ISNUMBER(SEARCH("b",'Model output'!E230))),MID(SUBSTITUTE('Model output'!E230," ",""),SEARCH("N",'Model output'!E230)+1,2),MID(SUBSTITUTE('Model output'!E230," ",""),SEARCH("N",'Model output'!E230)+1,1)),SUBSTITUTE('Model output'!E230," ",""))),"")))</f>
        <v>1a</v>
      </c>
      <c r="E231" s="1" t="str">
        <f>IF(OR(ISNUMBER(SEARCH("Not applicable",'Model output'!F230)), ISNUMBER(SEARCH("N/A",'Model output'!F230))),"0",IF(OR(ISNUMBER(SEARCH("0",'Model output'!F230)), ISNUMBER(SEARCH("1",'Model output'!F230)), ISNUMBER(SEARCH("X",'Model output'!F230))), IF(ISNUMBER(SEARCH("pM",'Model output'!F230)),MID(SUBSTITUTE('Model output'!F230," ",""),SEARCH("pM",'Model output'!F230)+2,1),IF(ISNUMBER(SEARCH("M",'Model output'!F230)),MID(SUBSTITUTE('Model output'!F230," ",""),SEARCH("M",'Model output'!F230)+1,1),SUBSTITUTE('Model output'!F230," ",""))),""))</f>
        <v/>
      </c>
      <c r="F231" t="str">
        <f t="shared" si="49"/>
        <v>positive</v>
      </c>
      <c r="G231" t="str">
        <f>IF(OR('Model output'!G230="",AND(ISNUMBER('Model output'!J230),'Model output'!J230&lt;1)),"",IF(OR(ISNUMBER(SEARCH("lateral",'Model output'!G230)),ISNUMBER(SEARCH("cervical",'Model output'!G230)),ISNUMBER(SEARCH("jugular",'Model output'!G230)),ISNUMBER(SEARCH("left neck",'Model output'!G230)),ISNUMBER(SEARCH("left anterior neck",'Model output'!G230)),ISNUMBER(SEARCH("left posterior neck",'Model output'!G230)),ISNUMBER(SEARCH("right neck",'Model output'!G230)),ISNUMBER(SEARCH("right anterior neck",'Model output'!G230)),ISNUMBER(SEARCH("right posterior neck",'Model output'!G230)),AND(ISNUMBER(SEARCH("level",'Model output'!G230)),OR(,ISNUMBER(SEARCH("II",'Model output'!G230)),ISNUMBER(SEARCH("two",'Model output'!G230)),AND(ISNUMBER(SEARCH("2",'Model output'!G230)),NOT(ISNUMBER(SEARCH("1 of 2",'Model output'!G230)))),ISNUMBER(SEARCH("III",'Model output'!G230)),AND(ISNUMBER(SEARCH("three",'Model output'!G230)),NOT(ISNUMBER(SEARCH("#3 (three)",'Model output'!G230)))),AND(ISNUMBER(SEARCH("3",'Model output'!G230)),NOT(ISNUMBER(SEARCH("#3 (three)",'Model output'!G230)))),ISNUMBER(SEARCH("IV",'Model output'!G230)),ISNUMBER(SEARCH("four",'Model output'!G230)),ISNUMBER(SEARCH("4",'Model output'!G230)),ISNUMBER(SEARCH("V ",'Model output'!G230)),ISNUMBER(SEARCH("five",'Model output'!G230)),ISNUMBER(SEARCH("5",'Model output'!G230))))), "lateral", "central"))</f>
        <v>central</v>
      </c>
      <c r="H231" t="str">
        <f>IF('Model output'!H230="","negative",IF(OR(ISNUMBER(SEARCH("lymph node",'Model output'!H230)),ISNUMBER(SEARCH("gland",'Model output'!H230)),ISNUMBER(SEARCH("lobe",'Model output'!H230)),ISNUMBER(SEARCH("isthmus",'Model output'!H230)),ISNUMBER(SEARCH("mediastinum",'Model output'!H230)),ISNUMBER(SEARCH("Not mentioned",'Model output'!H230)), ISNUMBER(SEARCH("Not applicable",'Model output'!H230)), ISNUMBER(SEARCH("paratracheal",'Model output'!H230)),ISNUMBER(SEARCH("fibroadipose tissue",'Model output'!H230)),ISNUMBER(SEARCH("thyroid node",'Model output'!H230)),ISNUMBER(SEARCH("skeletal muscle",'Model output'!H230)),ISNUMBER(SEARCH("right",'Model output'!H230)),ISNUMBER(SEARCH("left",'Model output'!H230)),ISNUMBER(SEARCH("Not specified",'Model output'!H230)),ISNUMBER(SEARCH("N/A",'Model output'!H230))),"negative","positive"))</f>
        <v>negative</v>
      </c>
      <c r="I231">
        <f>IF(OR('Model output'!I230="",'Model output'!I230="Not answered",'Model output'!I230="Not mentioned"),"",IF(ISNUMBER('Model output'!I230),'Model output'!I230,1))</f>
        <v>10</v>
      </c>
      <c r="J231">
        <f>IF(OR('Model output'!J230="",'Model output'!J230="Not answered",'Model output'!J230="Not mentioned"),"",IF(AND(ISNUMBER('Model output'!J230),'Model output'!J230&lt;=I231),'Model output'!J230,IF(AND(ISNUMBER('Model output'!J230), 'Model output'!J230&gt;=DATE(2024,1,1)), MIN(DAY('Model output'!J230), MONTH('Model output'!J230), YEAR('Model output'!J230)), IF(ISNUMBER(SEARCH("0/",'Model output'!J230)),0,IF(ISNUMBER(SEARCH("/",'Model output'!J230)), VALUE(LEFT('Model output'!J230, SEARCH("/",'Model output'!J230)-1)),1)))))</f>
        <v>2</v>
      </c>
      <c r="K231" t="str" cm="1">
        <f t="array" ref="K231">IF(COUNT(FIND({0,1,2,3,4,5,6,7,8,9},'Model output'!K230))&gt;0,'Model output'!K230,"")</f>
        <v/>
      </c>
      <c r="L231" s="8" t="str">
        <f t="shared" si="37"/>
        <v/>
      </c>
      <c r="M231" t="str" cm="1">
        <f t="array" ref="M231">IF(L231="","",IF(ISNUMBER(SEARCH("cm",L231)),MAX(VALUE(SUBSTITUTE(_xlfn.FILTERXML("&lt;t&gt;&lt;s&gt;"&amp;SUBSTITUTE(L231,",","&lt;/s&gt;&lt;s&gt;")&amp;"&lt;/s&gt;&lt;/t&gt;","//s"),"cm",""))),MAX(VALUE(SUBSTITUTE(_xlfn.FILTERXML("&lt;t&gt;&lt;s&gt;"&amp;SUBSTITUTE(L231,",","&lt;/s&gt;&lt;s&gt;")&amp;"&lt;/s&gt;&lt;/t&gt;","//s"),"mm","")))/10))</f>
        <v/>
      </c>
      <c r="N231" t="str">
        <f>IF('Model output'!L230="","",'Model output'!L230)</f>
        <v>Papillary carcinoma with tall cell features</v>
      </c>
      <c r="O231" t="str">
        <f>IF('Model output'!M230="","",'Model output'!M230)</f>
        <v/>
      </c>
      <c r="P231" t="str">
        <f>IF('Model output'!N230="","",'Model output'!N230)</f>
        <v>2.5 cm (left lobe)</v>
      </c>
      <c r="Q231" t="str">
        <f t="shared" si="39"/>
        <v>2.5cm</v>
      </c>
      <c r="R231" cm="1">
        <f t="array" ref="R231">IF(Q231="","",IF(ISNUMBER(SEARCH("cm",Q231)),MAX(VALUE(SUBSTITUTE(_xlfn.FILTERXML("&lt;t&gt;&lt;s&gt;"&amp;SUBSTITUTE(Q231,",","&lt;/s&gt;&lt;s&gt;")&amp;"&lt;/s&gt;&lt;/t&gt;","//s"),"cm",""))),MAX(VALUE(SUBSTITUTE(_xlfn.FILTERXML("&lt;t&gt;&lt;s&gt;"&amp;SUBSTITUTE(Q231,",","&lt;/s&gt;&lt;s&gt;")&amp;"&lt;/s&gt;&lt;/t&gt;","//s"),"mm","")))/10))</f>
        <v>2.5</v>
      </c>
      <c r="S231" t="str">
        <f>IF(OR('Model output'!P230="",ISNUMBER(SEARCH("Not identified", 'Model output'!P230)),ISNUMBER(SEARCH("Absent",'Model output'!P230)),AND(ISNUMBER(SEARCH("No",'Model output'!P230)),NOT(ISNUMBER(SEARCH("diagnostic",'Model output'!P230)))),ISNUMBER(SEARCH("Negative",'Model output'!P230))),"negative","positive")</f>
        <v>positive</v>
      </c>
      <c r="T231">
        <f>IF('Model output'!O230="","",'Model output'!O230)</f>
        <v>2</v>
      </c>
      <c r="U231" t="str">
        <f>IF('Model output'!Q230&lt;&gt;"",'Model output'!Q230,IF('Classification result'!S231="positive",IF(ISNUMBER(SEARCH("single",'Model output'!P230)),1,IF(OR(ISNUMBER(SEARCH("&lt;4",'Model output'!P230)),ISNUMBER(SEARCH("&lt; 4",'Model output'!P230)),ISNUMBER(SEARCH("less than 4",'Model output'!P230))),"&lt;4",IF(OR(ISNUMBER(SEARCH("&gt;4",'Model output'!P230)),ISNUMBER(SEARCH("&gt; 4",'Model output'!P230)),ISNUMBER(SEARCH("4 or more",'Model output'!P230))),"&gt;4",""))), ""))</f>
        <v/>
      </c>
      <c r="V231" t="str">
        <f>IF(S231="negative","",IF(OR(ISNUMBER(SEARCH("Focal",'Model output'!P230)),'Classification result'!U231&lt;4,ISNUMBER(SEARCH("Focal",'Classification result'!U231)),ISNUMBER(SEARCH("&lt;4",'Classification result'!U231)),ISNUMBER(SEARCH("&lt; 4",'Classification result'!U231))),"minimal", IF(OR(ISNUMBER(SEARCH("Extensive",'Model output'!P230)),ISNUMBER(SEARCH("Extensive",'Classification result'!U231)),ISNUMBER(SEARCH("&gt;4",'Classification result'!U231)),ISNUMBER(SEARCH("&gt; 4",'Classification result'!U231)),ISNUMBER(SEARCH("4 or more",'Classification result'!U231))),"extensive","")))</f>
        <v/>
      </c>
      <c r="W231" t="str">
        <f>IF(OR('Model output'!R230="",ISNUMBER(SEARCH("Not identified", 'Model output'!R230)),ISNUMBER(SEARCH("Absent",'Model output'!R230)),ISNUMBER(SEARCH("No",'Model output'!R230)),ISNUMBER(SEARCH("Negative",'Model output'!R230)),ISNUMBER(SEARCH("None seen",'Model output'!R230)),ISNUMBER(SEARCH("Free",'Model output'!R230)),ISNUMBER(SEARCH("Cannot be assessed",'Model output'!R230))),"negative","positive")</f>
        <v>negative</v>
      </c>
      <c r="X231" s="15" t="str">
        <f>IF('Model output'!S230="","",'Model output'!S230)</f>
        <v>Tumor with minimal extrathyroidal extension</v>
      </c>
      <c r="Y231" t="str">
        <f>IF(OR('Model output'!S230="",ISNUMBER(SEARCH("Absent",'Model output'!S230)),ISNUMBER(SEARCH("Not identified",'Model output'!S230)),AND(ISNUMBER(SEARCH("No",'Model output'!S230)),NOT(ISNUMBER(SEARCH("carcinoma",'Model output'!S230)))),ISNUMBER(SEARCH("confined to the thyroid",'Model output'!S230)),ISNUMBER(SEARCH("negative",'Model output'!S230))),"negative",IF(Z231="positive","gETE", "positive"))</f>
        <v>positive</v>
      </c>
      <c r="Z231" t="str">
        <f>IF(OR('Model output'!S230="",ISNUMBER(SEARCH("Absent",'Model output'!S230)),ISNUMBER(SEARCH("Not identified",'Model output'!S230)),ISNUMBER(SEARCH("No",'Model output'!S230)),ISNUMBER(SEARCH("Minimal",'Model output'!S230)),ISNUMBER(SEARCH("negative",'Model output'!S230))),"negative",IF(OR(ISNUMBER(SEARCH("extensive",X231)),ISNUMBER(SEARCH("skeletal muscle",X231)),ISNUMBER(SEARCH("larynx",X231)),ISNUMBER(SEARCH("trachea",X231)),ISNUMBER(SEARCH("esophagus",X231)),ISNUMBER(SEARCH("recurrent laryngeal nerve",X231))),"positive","negative"))</f>
        <v>negative</v>
      </c>
      <c r="AA231" t="str">
        <f>IF('Model output'!T230="","",IF('Model output'!T230="Not mentioned", "No", "Yes"))</f>
        <v/>
      </c>
      <c r="AB231" t="str">
        <f>IF(AA231&lt;&gt;"Yes","",IF(OR('Model output'!U230="",ISNUMBER(SEARCH("Not identified",'Model output'!U230))),"",'Model output'!U230))</f>
        <v/>
      </c>
      <c r="AC231" s="1" t="str">
        <f>IF(OR('Model output'!V230="", 'Model output'!V230="No", AND(ISERROR(SEARCH("Positive",'Model output'!V230)), ISNUMBER(SEARCH("Negative",'Model output'!V230))), AND(ISNUMBER(SEARCH("Uninvolved",'Model output'!V230)),NOT(ISNUMBER(SEARCH("margins involved",'Model output'!V230)))), ISNUMBER(SEARCH("not involved",'Model output'!V230)), ISNUMBER(SEARCH("None",'Model output'!V230)), ISNUMBER(SEARCH("Free",'Model output'!V230)), ISNUMBER(SEARCH("1 mm",'Model output'!V230)), ISNUMBER(SEARCH("0.1 CM",'Model output'!V230)), ISNUMBER(SEARCH("less than 0.2 mm",'Model output'!V230)), ISNUMBER(SEARCH("less than 0.5 mm",'Model output'!V230)), ISNUMBER(SEARCH("less than 1.0 mm",'Model output'!V230)), ISNUMBER(SEARCH("noted very close",'Model output'!V230)), ISNUMBER(SEARCH("abut",'Model output'!V230)), ISNUMBER(SEARCH("not mentioned",'Model output'!V230)), ISNUMBER(SEARCH("Cannot be assessed",'Model output'!V230)), ISNUMBER(SEARCH("Lymphocyte invasion - present",'Model output'!V230)), ISNUMBER(SEARCH("capsule",'Model output'!V230))), "negative", "positive")</f>
        <v>positive</v>
      </c>
      <c r="AE231" s="28" t="str" cm="1">
        <f t="array" ref="AE231">IF(OR(AC231="positive",Z231="positive",AND(OR(ISNUMBER(SEARCH("Follicular carcinoma",N231)),ISNUMBER(SEARCH("Follicular thyroid carcinoma",N231))),V231="extensive"),AND(AND(ISNUMBER(J231),J231&gt;0),AND(ISNUMBER(M231),M231&gt;3)),OR(H231="positive",AH231=1)),"high",IF(OR(ISNUMBER(SEARCH("lateral",G231,1)),ISNUMBER(SEARCH("positive",Y231,1)),ISNUMBER(SEARCH("tall",O231,1)),ISNUMBER(SEARCH("hobnail",O231,1)),ISNUMBER(SEARCH("cribriform",O231,1)),ISNUMBER(SEARCH("diffuse",O231,1)),ISNUMBER(SEARCH("columnar",O231,1)),ISNUMBER(SEARCH("solid",O231,1)),ISNUMBER(SEARCH("tall",N231,1)),ISNUMBER(SEARCH("hobnail",N231,1)),ISNUMBER(SEARCH("cribriform",N231,1)),ISNUMBER(SEARCH("diffuse",N231,1)),ISNUMBER(SEARCH("columnar",N231,1)),ISNUMBER(SEARCH("solid",N231,1)),AND(ISNUMBER(SEARCH("papillary",N231,1)),S231="positive"),AND(AND(ISNUMBER(J231),J231&gt;=5),M231=""),AND(AND(ISNUMBER(J231),J231&gt;=5),AND(ISNUMBER(M231),M231&gt;=1)),AND(ISNUMBER(SERACH("papillary",N231)),OR(Y231="positive",Z231="positive"), ISNUMBER(SEARCH("BRAF",AB231)))),"intermediate","low"))</f>
        <v>high</v>
      </c>
      <c r="AF231" s="29" t="str">
        <f t="shared" si="40"/>
        <v>2</v>
      </c>
      <c r="AG231" s="29" t="str">
        <f t="shared" si="41"/>
        <v>1a</v>
      </c>
      <c r="AH231" s="29" t="str">
        <f t="shared" si="42"/>
        <v>0</v>
      </c>
      <c r="AI231" s="35" t="str">
        <f t="shared" si="43"/>
        <v>I</v>
      </c>
      <c r="AJ231" s="32" t="s">
        <v>711</v>
      </c>
      <c r="AK231" s="34" t="s">
        <v>935</v>
      </c>
      <c r="AL231" s="34" t="s">
        <v>617</v>
      </c>
      <c r="AM231" s="34" t="s">
        <v>936</v>
      </c>
      <c r="AN231" s="34" t="s">
        <v>66</v>
      </c>
      <c r="AO231" s="32">
        <f t="shared" si="44"/>
        <v>1</v>
      </c>
      <c r="AP231" s="34">
        <f t="shared" si="45"/>
        <v>1</v>
      </c>
      <c r="AQ231" s="34">
        <f t="shared" si="46"/>
        <v>1</v>
      </c>
      <c r="AR231" s="34">
        <f t="shared" si="47"/>
        <v>1</v>
      </c>
      <c r="AS231" s="35">
        <f t="shared" si="48"/>
        <v>1</v>
      </c>
    </row>
    <row r="232" spans="1:45">
      <c r="A232" t="str">
        <f>'Model output'!A231</f>
        <v>TCGA-ET-A3BS</v>
      </c>
      <c r="B232" s="26">
        <v>42</v>
      </c>
      <c r="C232" s="1" t="str">
        <f>IF(OR(ISNUMBER(SEARCH("0",'Model output'!D231)), ISNUMBER(SEARCH("1",'Model output'!D231)), ISNUMBER(SEARCH("1a",'Model output'!D231)), ISNUMBER(SEARCH("1b",'Model output'!D231)), ISNUMBER(SEARCH("2",'Model output'!D231)), ISNUMBER(SEARCH("3",'Model output'!D231)), ISNUMBER(SEARCH("4a",'Model output'!D231)), ISNUMBER(SEARCH("4b",'Model output'!D231))), IF(ISNUMBER(SEARCH("pT",'Model output'!D231)),IF(OR(ISNUMBER(SEARCH("a",'Model output'!D231)),ISNUMBER(SEARCH("b",'Model output'!D231))),MID(SUBSTITUTE('Model output'!D231," ",""),SEARCH("pT",'Model output'!D231)+2,2),MID(SUBSTITUTE('Model output'!D231," ",""),SEARCH("pT",'Model output'!D231)+2,1)),IF(ISNUMBER(SEARCH("T",'Model output'!D231)),IF(OR(ISNUMBER(SEARCH("a",'Model output'!D231)),ISNUMBER(SEARCH("b",'Model output'!D231))),MID(SUBSTITUTE('Model output'!D231," ",""),SEARCH("T",'Model output'!D231)+1,2),MID(SUBSTITUTE('Model output'!D231," ",""),SEARCH("T",'Model output'!D231)+1,1)),SUBSTITUTE('Model output'!D231," ",""))),"")</f>
        <v>3</v>
      </c>
      <c r="D232" s="1" t="str">
        <f>IF(ISNUMBER(SEARCH("lymph node",'Model output'!E231)),"1", IF(AND('Model output'!E231&lt;&gt;"",ISNUMBER('Model output'!E231),'Model output'!E231&gt;0),"1",IF(OR(ISNUMBER(SEARCH("0",'Model output'!E231)), ISNUMBER(SEARCH("1",'Model output'!E231)), ISNUMBER(SEARCH("1a",'Model output'!E231)), ISNUMBER(SEARCH("1b",'Model output'!E231)), ISNUMBER(SEARCH("X",'Model output'!E231))), IF(ISNUMBER(SEARCH("pN",'Model output'!E231)),IF(OR(ISNUMBER(SEARCH("a",'Model output'!E231)),ISNUMBER(SEARCH("b",'Model output'!E231))),MID(SUBSTITUTE('Model output'!E231," ",""),SEARCH("pN",'Model output'!E231)+2,2),MID(SUBSTITUTE('Model output'!E231," ",""),SEARCH("pN",'Model output'!E231)+2,1)),IF(ISNUMBER(SEARCH("N",'Model output'!E231)),IF(OR(ISNUMBER(SEARCH("a",'Model output'!E231)),ISNUMBER(SEARCH("b",'Model output'!E231))),MID(SUBSTITUTE('Model output'!E231," ",""),SEARCH("N",'Model output'!E231)+1,2),MID(SUBSTITUTE('Model output'!E231," ",""),SEARCH("N",'Model output'!E231)+1,1)),SUBSTITUTE('Model output'!E231," ",""))),"")))</f>
        <v>1a</v>
      </c>
      <c r="E232" s="1" t="str">
        <f>IF(OR(ISNUMBER(SEARCH("Not applicable",'Model output'!F231)), ISNUMBER(SEARCH("N/A",'Model output'!F231))),"0",IF(OR(ISNUMBER(SEARCH("0",'Model output'!F231)), ISNUMBER(SEARCH("1",'Model output'!F231)), ISNUMBER(SEARCH("X",'Model output'!F231))), IF(ISNUMBER(SEARCH("pM",'Model output'!F231)),MID(SUBSTITUTE('Model output'!F231," ",""),SEARCH("pM",'Model output'!F231)+2,1),IF(ISNUMBER(SEARCH("M",'Model output'!F231)),MID(SUBSTITUTE('Model output'!F231," ",""),SEARCH("M",'Model output'!F231)+1,1),SUBSTITUTE('Model output'!F231," ",""))),""))</f>
        <v/>
      </c>
      <c r="F232" t="str">
        <f t="shared" si="49"/>
        <v>positive</v>
      </c>
      <c r="G232" t="str">
        <f>IF(OR('Model output'!G231="",AND(ISNUMBER('Model output'!J231),'Model output'!J231&lt;1)),"",IF(OR(ISNUMBER(SEARCH("lateral",'Model output'!G231)),ISNUMBER(SEARCH("cervical",'Model output'!G231)),ISNUMBER(SEARCH("jugular",'Model output'!G231)),ISNUMBER(SEARCH("left neck",'Model output'!G231)),ISNUMBER(SEARCH("left anterior neck",'Model output'!G231)),ISNUMBER(SEARCH("left posterior neck",'Model output'!G231)),ISNUMBER(SEARCH("right neck",'Model output'!G231)),ISNUMBER(SEARCH("right anterior neck",'Model output'!G231)),ISNUMBER(SEARCH("right posterior neck",'Model output'!G231)),AND(ISNUMBER(SEARCH("level",'Model output'!G231)),OR(,ISNUMBER(SEARCH("II",'Model output'!G231)),ISNUMBER(SEARCH("two",'Model output'!G231)),AND(ISNUMBER(SEARCH("2",'Model output'!G231)),NOT(ISNUMBER(SEARCH("1 of 2",'Model output'!G231)))),ISNUMBER(SEARCH("III",'Model output'!G231)),AND(ISNUMBER(SEARCH("three",'Model output'!G231)),NOT(ISNUMBER(SEARCH("#3 (three)",'Model output'!G231)))),AND(ISNUMBER(SEARCH("3",'Model output'!G231)),NOT(ISNUMBER(SEARCH("#3 (three)",'Model output'!G231)))),ISNUMBER(SEARCH("IV",'Model output'!G231)),ISNUMBER(SEARCH("four",'Model output'!G231)),ISNUMBER(SEARCH("4",'Model output'!G231)),ISNUMBER(SEARCH("V ",'Model output'!G231)),ISNUMBER(SEARCH("five",'Model output'!G231)),ISNUMBER(SEARCH("5",'Model output'!G231))))), "lateral", "central"))</f>
        <v/>
      </c>
      <c r="H232" t="str">
        <f>IF('Model output'!H231="","negative",IF(OR(ISNUMBER(SEARCH("lymph node",'Model output'!H231)),ISNUMBER(SEARCH("gland",'Model output'!H231)),ISNUMBER(SEARCH("lobe",'Model output'!H231)),ISNUMBER(SEARCH("isthmus",'Model output'!H231)),ISNUMBER(SEARCH("mediastinum",'Model output'!H231)),ISNUMBER(SEARCH("Not mentioned",'Model output'!H231)), ISNUMBER(SEARCH("Not applicable",'Model output'!H231)), ISNUMBER(SEARCH("paratracheal",'Model output'!H231)),ISNUMBER(SEARCH("fibroadipose tissue",'Model output'!H231)),ISNUMBER(SEARCH("thyroid node",'Model output'!H231)),ISNUMBER(SEARCH("skeletal muscle",'Model output'!H231)),ISNUMBER(SEARCH("right",'Model output'!H231)),ISNUMBER(SEARCH("left",'Model output'!H231)),ISNUMBER(SEARCH("Not specified",'Model output'!H231)),ISNUMBER(SEARCH("N/A",'Model output'!H231))),"negative","positive"))</f>
        <v>negative</v>
      </c>
      <c r="I232">
        <f>IF(OR('Model output'!I231="",'Model output'!I231="Not answered",'Model output'!I231="Not mentioned"),"",IF(ISNUMBER('Model output'!I231),'Model output'!I231,1))</f>
        <v>17</v>
      </c>
      <c r="J232">
        <f>IF(OR('Model output'!J231="",'Model output'!J231="Not answered",'Model output'!J231="Not mentioned"),"",IF(AND(ISNUMBER('Model output'!J231),'Model output'!J231&lt;=I232),'Model output'!J231,IF(AND(ISNUMBER('Model output'!J231), 'Model output'!J231&gt;=DATE(2024,1,1)), MIN(DAY('Model output'!J231), MONTH('Model output'!J231), YEAR('Model output'!J231)), IF(ISNUMBER(SEARCH("0/",'Model output'!J231)),0,IF(ISNUMBER(SEARCH("/",'Model output'!J231)), VALUE(LEFT('Model output'!J231, SEARCH("/",'Model output'!J231)-1)),1)))))</f>
        <v>8</v>
      </c>
      <c r="K232" t="str" cm="1">
        <f t="array" ref="K232">IF(COUNT(FIND({0,1,2,3,4,5,6,7,8,9},'Model output'!K231))&gt;0,'Model output'!K231,"")</f>
        <v/>
      </c>
      <c r="L232" s="8" t="str">
        <f t="shared" si="37"/>
        <v/>
      </c>
      <c r="M232" t="str" cm="1">
        <f t="array" ref="M232">IF(L232="","",IF(ISNUMBER(SEARCH("cm",L232)),MAX(VALUE(SUBSTITUTE(_xlfn.FILTERXML("&lt;t&gt;&lt;s&gt;"&amp;SUBSTITUTE(L232,",","&lt;/s&gt;&lt;s&gt;")&amp;"&lt;/s&gt;&lt;/t&gt;","//s"),"cm",""))),MAX(VALUE(SUBSTITUTE(_xlfn.FILTERXML("&lt;t&gt;&lt;s&gt;"&amp;SUBSTITUTE(L232,",","&lt;/s&gt;&lt;s&gt;")&amp;"&lt;/s&gt;&lt;/t&gt;","//s"),"mm","")))/10))</f>
        <v/>
      </c>
      <c r="N232" t="str">
        <f>IF('Model output'!L231="","",'Model output'!L231)</f>
        <v>Papillary carcinoma</v>
      </c>
      <c r="O232" t="str">
        <f>IF('Model output'!M231="","",'Model output'!M231)</f>
        <v/>
      </c>
      <c r="P232" t="str">
        <f>IF('Model output'!N231="","",'Model output'!N231)</f>
        <v>5.5 cm</v>
      </c>
      <c r="Q232" t="str">
        <f t="shared" si="39"/>
        <v>5.5cm</v>
      </c>
      <c r="R232" cm="1">
        <f t="array" ref="R232">IF(Q232="","",IF(ISNUMBER(SEARCH("cm",Q232)),MAX(VALUE(SUBSTITUTE(_xlfn.FILTERXML("&lt;t&gt;&lt;s&gt;"&amp;SUBSTITUTE(Q232,",","&lt;/s&gt;&lt;s&gt;")&amp;"&lt;/s&gt;&lt;/t&gt;","//s"),"cm",""))),MAX(VALUE(SUBSTITUTE(_xlfn.FILTERXML("&lt;t&gt;&lt;s&gt;"&amp;SUBSTITUTE(Q232,",","&lt;/s&gt;&lt;s&gt;")&amp;"&lt;/s&gt;&lt;/t&gt;","//s"),"mm","")))/10))</f>
        <v>5.5</v>
      </c>
      <c r="S232" t="str">
        <f>IF(OR('Model output'!P231="",ISNUMBER(SEARCH("Not identified", 'Model output'!P231)),ISNUMBER(SEARCH("Absent",'Model output'!P231)),AND(ISNUMBER(SEARCH("No",'Model output'!P231)),NOT(ISNUMBER(SEARCH("diagnostic",'Model output'!P231)))),ISNUMBER(SEARCH("Negative",'Model output'!P231))),"negative","positive")</f>
        <v>negative</v>
      </c>
      <c r="T232">
        <f>IF('Model output'!O231="","",'Model output'!O231)</f>
        <v>1</v>
      </c>
      <c r="U232" t="str">
        <f>IF('Model output'!Q231&lt;&gt;"",'Model output'!Q231,IF('Classification result'!S232="positive",IF(ISNUMBER(SEARCH("single",'Model output'!P231)),1,IF(OR(ISNUMBER(SEARCH("&lt;4",'Model output'!P231)),ISNUMBER(SEARCH("&lt; 4",'Model output'!P231)),ISNUMBER(SEARCH("less than 4",'Model output'!P231))),"&lt;4",IF(OR(ISNUMBER(SEARCH("&gt;4",'Model output'!P231)),ISNUMBER(SEARCH("&gt; 4",'Model output'!P231)),ISNUMBER(SEARCH("4 or more",'Model output'!P231))),"&gt;4",""))), ""))</f>
        <v/>
      </c>
      <c r="V232" t="str">
        <f>IF(S232="negative","",IF(OR(ISNUMBER(SEARCH("Focal",'Model output'!P231)),'Classification result'!U232&lt;4,ISNUMBER(SEARCH("Focal",'Classification result'!U232)),ISNUMBER(SEARCH("&lt;4",'Classification result'!U232)),ISNUMBER(SEARCH("&lt; 4",'Classification result'!U232))),"minimal", IF(OR(ISNUMBER(SEARCH("Extensive",'Model output'!P231)),ISNUMBER(SEARCH("Extensive",'Classification result'!U232)),ISNUMBER(SEARCH("&gt;4",'Classification result'!U232)),ISNUMBER(SEARCH("&gt; 4",'Classification result'!U232)),ISNUMBER(SEARCH("4 or more",'Classification result'!U232))),"extensive","")))</f>
        <v/>
      </c>
      <c r="W232" t="str">
        <f>IF(OR('Model output'!R231="",ISNUMBER(SEARCH("Not identified", 'Model output'!R231)),ISNUMBER(SEARCH("Absent",'Model output'!R231)),ISNUMBER(SEARCH("No",'Model output'!R231)),ISNUMBER(SEARCH("Negative",'Model output'!R231)),ISNUMBER(SEARCH("None seen",'Model output'!R231)),ISNUMBER(SEARCH("Free",'Model output'!R231)),ISNUMBER(SEARCH("Cannot be assessed",'Model output'!R231))),"negative","positive")</f>
        <v>negative</v>
      </c>
      <c r="X232" s="15" t="str">
        <f>IF('Model output'!S231="","",'Model output'!S231)</f>
        <v/>
      </c>
      <c r="Y232" t="str">
        <f>IF(OR('Model output'!S231="",ISNUMBER(SEARCH("Absent",'Model output'!S231)),ISNUMBER(SEARCH("Not identified",'Model output'!S231)),AND(ISNUMBER(SEARCH("No",'Model output'!S231)),NOT(ISNUMBER(SEARCH("carcinoma",'Model output'!S231)))),ISNUMBER(SEARCH("confined to the thyroid",'Model output'!S231)),ISNUMBER(SEARCH("negative",'Model output'!S231))),"negative",IF(Z232="positive","gETE", "positive"))</f>
        <v>negative</v>
      </c>
      <c r="Z232" t="str">
        <f>IF(OR('Model output'!S231="",ISNUMBER(SEARCH("Absent",'Model output'!S231)),ISNUMBER(SEARCH("Not identified",'Model output'!S231)),ISNUMBER(SEARCH("No",'Model output'!S231)),ISNUMBER(SEARCH("Minimal",'Model output'!S231)),ISNUMBER(SEARCH("negative",'Model output'!S231))),"negative",IF(OR(ISNUMBER(SEARCH("extensive",X232)),ISNUMBER(SEARCH("skeletal muscle",X232)),ISNUMBER(SEARCH("larynx",X232)),ISNUMBER(SEARCH("trachea",X232)),ISNUMBER(SEARCH("esophagus",X232)),ISNUMBER(SEARCH("recurrent laryngeal nerve",X232))),"positive","negative"))</f>
        <v>negative</v>
      </c>
      <c r="AA232" t="str">
        <f>IF('Model output'!T231="","",IF('Model output'!T231="Not mentioned", "No", "Yes"))</f>
        <v/>
      </c>
      <c r="AB232" t="str">
        <f>IF(AA232&lt;&gt;"Yes","",IF(OR('Model output'!U231="",ISNUMBER(SEARCH("Not identified",'Model output'!U231))),"",'Model output'!U231))</f>
        <v/>
      </c>
      <c r="AC232" s="1" t="str">
        <f>IF(OR('Model output'!V231="", 'Model output'!V231="No", AND(ISERROR(SEARCH("Positive",'Model output'!V231)), ISNUMBER(SEARCH("Negative",'Model output'!V231))), AND(ISNUMBER(SEARCH("Uninvolved",'Model output'!V231)),NOT(ISNUMBER(SEARCH("margins involved",'Model output'!V231)))), ISNUMBER(SEARCH("not involved",'Model output'!V231)), ISNUMBER(SEARCH("None",'Model output'!V231)), ISNUMBER(SEARCH("Free",'Model output'!V231)), ISNUMBER(SEARCH("1 mm",'Model output'!V231)), ISNUMBER(SEARCH("0.1 CM",'Model output'!V231)), ISNUMBER(SEARCH("less than 0.2 mm",'Model output'!V231)), ISNUMBER(SEARCH("less than 0.5 mm",'Model output'!V231)), ISNUMBER(SEARCH("less than 1.0 mm",'Model output'!V231)), ISNUMBER(SEARCH("noted very close",'Model output'!V231)), ISNUMBER(SEARCH("abut",'Model output'!V231)), ISNUMBER(SEARCH("not mentioned",'Model output'!V231)), ISNUMBER(SEARCH("Cannot be assessed",'Model output'!V231)), ISNUMBER(SEARCH("Lymphocyte invasion - present",'Model output'!V231)), ISNUMBER(SEARCH("capsule",'Model output'!V231))), "negative", "positive")</f>
        <v>negative</v>
      </c>
      <c r="AE232" s="28" t="str" cm="1">
        <f t="array" aca="1" ref="AE232" ca="1">IF(OR(AC232="positive",Z232="positive",AND(OR(ISNUMBER(SEARCH("Follicular carcinoma",N232)),ISNUMBER(SEARCH("Follicular thyroid carcinoma",N232))),V232="extensive"),AND(AND(ISNUMBER(J232),J232&gt;0),AND(ISNUMBER(M232),M232&gt;3)),OR(H232="positive",AH232=1)),"high",IF(OR(ISNUMBER(SEARCH("lateral",G232,1)),ISNUMBER(SEARCH("positive",Y232,1)),ISNUMBER(SEARCH("tall",O232,1)),ISNUMBER(SEARCH("hobnail",O232,1)),ISNUMBER(SEARCH("cribriform",O232,1)),ISNUMBER(SEARCH("diffuse",O232,1)),ISNUMBER(SEARCH("columnar",O232,1)),ISNUMBER(SEARCH("solid",O232,1)),ISNUMBER(SEARCH("tall",N232,1)),ISNUMBER(SEARCH("hobnail",N232,1)),ISNUMBER(SEARCH("cribriform",N232,1)),ISNUMBER(SEARCH("diffuse",N232,1)),ISNUMBER(SEARCH("columnar",N232,1)),ISNUMBER(SEARCH("solid",N232,1)),AND(ISNUMBER(SEARCH("papillary",N232,1)),S232="positive"),AND(AND(ISNUMBER(J232),J232&gt;=5),M232=""),AND(AND(ISNUMBER(J232),J232&gt;=5),AND(ISNUMBER(M232),M232&gt;=1)),AND(ISNUMBER(SERACH("papillary",N232)),OR(Y232="positive",Z232="positive"), ISNUMBER(SEARCH("BRAF",AB232)))),"intermediate","low"))</f>
        <v>intermediate</v>
      </c>
      <c r="AF232" s="29" t="str">
        <f t="shared" si="40"/>
        <v>3a</v>
      </c>
      <c r="AG232" s="29" t="str">
        <f t="shared" si="41"/>
        <v>1a</v>
      </c>
      <c r="AH232" s="29" t="str">
        <f t="shared" si="42"/>
        <v>0</v>
      </c>
      <c r="AI232" s="35" t="str">
        <f t="shared" si="43"/>
        <v>I</v>
      </c>
      <c r="AJ232" s="32" t="s">
        <v>714</v>
      </c>
      <c r="AK232" s="34" t="s">
        <v>937</v>
      </c>
      <c r="AL232" s="34" t="s">
        <v>617</v>
      </c>
      <c r="AM232" s="34" t="s">
        <v>936</v>
      </c>
      <c r="AN232" s="34" t="s">
        <v>66</v>
      </c>
      <c r="AO232" s="32">
        <f t="shared" ca="1" si="44"/>
        <v>1</v>
      </c>
      <c r="AP232" s="34">
        <f t="shared" si="45"/>
        <v>1</v>
      </c>
      <c r="AQ232" s="34">
        <f t="shared" si="46"/>
        <v>1</v>
      </c>
      <c r="AR232" s="34">
        <f t="shared" si="47"/>
        <v>1</v>
      </c>
      <c r="AS232" s="35">
        <f t="shared" si="48"/>
        <v>1</v>
      </c>
    </row>
    <row r="233" spans="1:45">
      <c r="A233" t="str">
        <f>'Model output'!A232</f>
        <v>TCGA-ET-A3BW</v>
      </c>
      <c r="B233" s="26">
        <v>30</v>
      </c>
      <c r="C233" s="1" t="str">
        <f>IF(OR(ISNUMBER(SEARCH("0",'Model output'!D232)), ISNUMBER(SEARCH("1",'Model output'!D232)), ISNUMBER(SEARCH("1a",'Model output'!D232)), ISNUMBER(SEARCH("1b",'Model output'!D232)), ISNUMBER(SEARCH("2",'Model output'!D232)), ISNUMBER(SEARCH("3",'Model output'!D232)), ISNUMBER(SEARCH("4a",'Model output'!D232)), ISNUMBER(SEARCH("4b",'Model output'!D232))), IF(ISNUMBER(SEARCH("pT",'Model output'!D232)),IF(OR(ISNUMBER(SEARCH("a",'Model output'!D232)),ISNUMBER(SEARCH("b",'Model output'!D232))),MID(SUBSTITUTE('Model output'!D232," ",""),SEARCH("pT",'Model output'!D232)+2,2),MID(SUBSTITUTE('Model output'!D232," ",""),SEARCH("pT",'Model output'!D232)+2,1)),IF(ISNUMBER(SEARCH("T",'Model output'!D232)),IF(OR(ISNUMBER(SEARCH("a",'Model output'!D232)),ISNUMBER(SEARCH("b",'Model output'!D232))),MID(SUBSTITUTE('Model output'!D232," ",""),SEARCH("T",'Model output'!D232)+1,2),MID(SUBSTITUTE('Model output'!D232," ",""),SEARCH("T",'Model output'!D232)+1,1)),SUBSTITUTE('Model output'!D232," ",""))),"")</f>
        <v>2</v>
      </c>
      <c r="D233" s="1" t="str">
        <f>IF(ISNUMBER(SEARCH("lymph node",'Model output'!E232)),"1", IF(AND('Model output'!E232&lt;&gt;"",ISNUMBER('Model output'!E232),'Model output'!E232&gt;0),"1",IF(OR(ISNUMBER(SEARCH("0",'Model output'!E232)), ISNUMBER(SEARCH("1",'Model output'!E232)), ISNUMBER(SEARCH("1a",'Model output'!E232)), ISNUMBER(SEARCH("1b",'Model output'!E232)), ISNUMBER(SEARCH("X",'Model output'!E232))), IF(ISNUMBER(SEARCH("pN",'Model output'!E232)),IF(OR(ISNUMBER(SEARCH("a",'Model output'!E232)),ISNUMBER(SEARCH("b",'Model output'!E232))),MID(SUBSTITUTE('Model output'!E232," ",""),SEARCH("pN",'Model output'!E232)+2,2),MID(SUBSTITUTE('Model output'!E232," ",""),SEARCH("pN",'Model output'!E232)+2,1)),IF(ISNUMBER(SEARCH("N",'Model output'!E232)),IF(OR(ISNUMBER(SEARCH("a",'Model output'!E232)),ISNUMBER(SEARCH("b",'Model output'!E232))),MID(SUBSTITUTE('Model output'!E232," ",""),SEARCH("N",'Model output'!E232)+1,2),MID(SUBSTITUTE('Model output'!E232," ",""),SEARCH("N",'Model output'!E232)+1,1)),SUBSTITUTE('Model output'!E232," ",""))),"")))</f>
        <v>x</v>
      </c>
      <c r="E233" s="1" t="str">
        <f>IF(OR(ISNUMBER(SEARCH("Not applicable",'Model output'!F232)), ISNUMBER(SEARCH("N/A",'Model output'!F232))),"0",IF(OR(ISNUMBER(SEARCH("0",'Model output'!F232)), ISNUMBER(SEARCH("1",'Model output'!F232)), ISNUMBER(SEARCH("X",'Model output'!F232))), IF(ISNUMBER(SEARCH("pM",'Model output'!F232)),MID(SUBSTITUTE('Model output'!F232," ",""),SEARCH("pM",'Model output'!F232)+2,1),IF(ISNUMBER(SEARCH("M",'Model output'!F232)),MID(SUBSTITUTE('Model output'!F232," ",""),SEARCH("M",'Model output'!F232)+1,1),SUBSTITUTE('Model output'!F232," ",""))),""))</f>
        <v>x</v>
      </c>
      <c r="F233" t="str">
        <f t="shared" si="49"/>
        <v>negative</v>
      </c>
      <c r="G233" t="str">
        <f>IF(OR('Model output'!G232="",AND(ISNUMBER('Model output'!J232),'Model output'!J232&lt;1)),"",IF(OR(ISNUMBER(SEARCH("lateral",'Model output'!G232)),ISNUMBER(SEARCH("cervical",'Model output'!G232)),ISNUMBER(SEARCH("jugular",'Model output'!G232)),ISNUMBER(SEARCH("left neck",'Model output'!G232)),ISNUMBER(SEARCH("left anterior neck",'Model output'!G232)),ISNUMBER(SEARCH("left posterior neck",'Model output'!G232)),ISNUMBER(SEARCH("right neck",'Model output'!G232)),ISNUMBER(SEARCH("right anterior neck",'Model output'!G232)),ISNUMBER(SEARCH("right posterior neck",'Model output'!G232)),AND(ISNUMBER(SEARCH("level",'Model output'!G232)),OR(,ISNUMBER(SEARCH("II",'Model output'!G232)),ISNUMBER(SEARCH("two",'Model output'!G232)),AND(ISNUMBER(SEARCH("2",'Model output'!G232)),NOT(ISNUMBER(SEARCH("1 of 2",'Model output'!G232)))),ISNUMBER(SEARCH("III",'Model output'!G232)),AND(ISNUMBER(SEARCH("three",'Model output'!G232)),NOT(ISNUMBER(SEARCH("#3 (three)",'Model output'!G232)))),AND(ISNUMBER(SEARCH("3",'Model output'!G232)),NOT(ISNUMBER(SEARCH("#3 (three)",'Model output'!G232)))),ISNUMBER(SEARCH("IV",'Model output'!G232)),ISNUMBER(SEARCH("four",'Model output'!G232)),ISNUMBER(SEARCH("4",'Model output'!G232)),ISNUMBER(SEARCH("V ",'Model output'!G232)),ISNUMBER(SEARCH("five",'Model output'!G232)),ISNUMBER(SEARCH("5",'Model output'!G232))))), "lateral", "central"))</f>
        <v/>
      </c>
      <c r="H233" t="str">
        <f>IF('Model output'!H232="","negative",IF(OR(ISNUMBER(SEARCH("lymph node",'Model output'!H232)),ISNUMBER(SEARCH("gland",'Model output'!H232)),ISNUMBER(SEARCH("lobe",'Model output'!H232)),ISNUMBER(SEARCH("isthmus",'Model output'!H232)),ISNUMBER(SEARCH("mediastinum",'Model output'!H232)),ISNUMBER(SEARCH("Not mentioned",'Model output'!H232)), ISNUMBER(SEARCH("Not applicable",'Model output'!H232)), ISNUMBER(SEARCH("paratracheal",'Model output'!H232)),ISNUMBER(SEARCH("fibroadipose tissue",'Model output'!H232)),ISNUMBER(SEARCH("thyroid node",'Model output'!H232)),ISNUMBER(SEARCH("skeletal muscle",'Model output'!H232)),ISNUMBER(SEARCH("right",'Model output'!H232)),ISNUMBER(SEARCH("left",'Model output'!H232)),ISNUMBER(SEARCH("Not specified",'Model output'!H232)),ISNUMBER(SEARCH("N/A",'Model output'!H232))),"negative","positive"))</f>
        <v>negative</v>
      </c>
      <c r="I233">
        <f>IF(OR('Model output'!I232="",'Model output'!I232="Not answered",'Model output'!I232="Not mentioned"),"",IF(ISNUMBER('Model output'!I232),'Model output'!I232,1))</f>
        <v>0</v>
      </c>
      <c r="J233">
        <f>IF(OR('Model output'!J232="",'Model output'!J232="Not answered",'Model output'!J232="Not mentioned"),"",IF(AND(ISNUMBER('Model output'!J232),'Model output'!J232&lt;=I233),'Model output'!J232,IF(AND(ISNUMBER('Model output'!J232), 'Model output'!J232&gt;=DATE(2024,1,1)), MIN(DAY('Model output'!J232), MONTH('Model output'!J232), YEAR('Model output'!J232)), IF(ISNUMBER(SEARCH("0/",'Model output'!J232)),0,IF(ISNUMBER(SEARCH("/",'Model output'!J232)), VALUE(LEFT('Model output'!J232, SEARCH("/",'Model output'!J232)-1)),1)))))</f>
        <v>0</v>
      </c>
      <c r="K233" t="str" cm="1">
        <f t="array" ref="K233">IF(COUNT(FIND({0,1,2,3,4,5,6,7,8,9},'Model output'!K232))&gt;0,'Model output'!K232,"")</f>
        <v/>
      </c>
      <c r="L233" s="8" t="str">
        <f t="shared" si="37"/>
        <v/>
      </c>
      <c r="M233" t="str" cm="1">
        <f t="array" ref="M233">IF(L233="","",IF(ISNUMBER(SEARCH("cm",L233)),MAX(VALUE(SUBSTITUTE(_xlfn.FILTERXML("&lt;t&gt;&lt;s&gt;"&amp;SUBSTITUTE(L233,",","&lt;/s&gt;&lt;s&gt;")&amp;"&lt;/s&gt;&lt;/t&gt;","//s"),"cm",""))),MAX(VALUE(SUBSTITUTE(_xlfn.FILTERXML("&lt;t&gt;&lt;s&gt;"&amp;SUBSTITUTE(L233,",","&lt;/s&gt;&lt;s&gt;")&amp;"&lt;/s&gt;&lt;/t&gt;","//s"),"mm","")))/10))</f>
        <v/>
      </c>
      <c r="N233" t="str">
        <f>IF('Model output'!L232="","",'Model output'!L232)</f>
        <v>Papillary carcinoma</v>
      </c>
      <c r="O233" t="str">
        <f>IF('Model output'!M232="","",'Model output'!M232)</f>
        <v>Conventional type</v>
      </c>
      <c r="P233" t="str">
        <f>IF('Model output'!N232="","",'Model output'!N232)</f>
        <v>3.2 cm</v>
      </c>
      <c r="Q233" t="str">
        <f t="shared" si="39"/>
        <v>3.2cm</v>
      </c>
      <c r="R233" cm="1">
        <f t="array" ref="R233">IF(Q233="","",IF(ISNUMBER(SEARCH("cm",Q233)),MAX(VALUE(SUBSTITUTE(_xlfn.FILTERXML("&lt;t&gt;&lt;s&gt;"&amp;SUBSTITUTE(Q233,",","&lt;/s&gt;&lt;s&gt;")&amp;"&lt;/s&gt;&lt;/t&gt;","//s"),"cm",""))),MAX(VALUE(SUBSTITUTE(_xlfn.FILTERXML("&lt;t&gt;&lt;s&gt;"&amp;SUBSTITUTE(Q233,",","&lt;/s&gt;&lt;s&gt;")&amp;"&lt;/s&gt;&lt;/t&gt;","//s"),"mm","")))/10))</f>
        <v>3.2</v>
      </c>
      <c r="S233" t="str">
        <f>IF(OR('Model output'!P232="",ISNUMBER(SEARCH("Not identified", 'Model output'!P232)),ISNUMBER(SEARCH("Absent",'Model output'!P232)),AND(ISNUMBER(SEARCH("No",'Model output'!P232)),NOT(ISNUMBER(SEARCH("diagnostic",'Model output'!P232)))),ISNUMBER(SEARCH("Negative",'Model output'!P232))),"negative","positive")</f>
        <v>negative</v>
      </c>
      <c r="T233">
        <f>IF('Model output'!O232="","",'Model output'!O232)</f>
        <v>1</v>
      </c>
      <c r="U233" t="str">
        <f>IF('Model output'!Q232&lt;&gt;"",'Model output'!Q232,IF('Classification result'!S233="positive",IF(ISNUMBER(SEARCH("single",'Model output'!P232)),1,IF(OR(ISNUMBER(SEARCH("&lt;4",'Model output'!P232)),ISNUMBER(SEARCH("&lt; 4",'Model output'!P232)),ISNUMBER(SEARCH("less than 4",'Model output'!P232))),"&lt;4",IF(OR(ISNUMBER(SEARCH("&gt;4",'Model output'!P232)),ISNUMBER(SEARCH("&gt; 4",'Model output'!P232)),ISNUMBER(SEARCH("4 or more",'Model output'!P232))),"&gt;4",""))), ""))</f>
        <v/>
      </c>
      <c r="V233" t="str">
        <f>IF(S233="negative","",IF(OR(ISNUMBER(SEARCH("Focal",'Model output'!P232)),'Classification result'!U233&lt;4,ISNUMBER(SEARCH("Focal",'Classification result'!U233)),ISNUMBER(SEARCH("&lt;4",'Classification result'!U233)),ISNUMBER(SEARCH("&lt; 4",'Classification result'!U233))),"minimal", IF(OR(ISNUMBER(SEARCH("Extensive",'Model output'!P232)),ISNUMBER(SEARCH("Extensive",'Classification result'!U233)),ISNUMBER(SEARCH("&gt;4",'Classification result'!U233)),ISNUMBER(SEARCH("&gt; 4",'Classification result'!U233)),ISNUMBER(SEARCH("4 or more",'Classification result'!U233))),"extensive","")))</f>
        <v/>
      </c>
      <c r="W233" t="str">
        <f>IF(OR('Model output'!R232="",ISNUMBER(SEARCH("Not identified", 'Model output'!R232)),ISNUMBER(SEARCH("Absent",'Model output'!R232)),ISNUMBER(SEARCH("No",'Model output'!R232)),ISNUMBER(SEARCH("Negative",'Model output'!R232)),ISNUMBER(SEARCH("None seen",'Model output'!R232)),ISNUMBER(SEARCH("Free",'Model output'!R232)),ISNUMBER(SEARCH("Cannot be assessed",'Model output'!R232))),"negative","positive")</f>
        <v>negative</v>
      </c>
      <c r="X233" s="15" t="str">
        <f>IF('Model output'!S232="","",'Model output'!S232)</f>
        <v/>
      </c>
      <c r="Y233" t="str">
        <f>IF(OR('Model output'!S232="",ISNUMBER(SEARCH("Absent",'Model output'!S232)),ISNUMBER(SEARCH("Not identified",'Model output'!S232)),AND(ISNUMBER(SEARCH("No",'Model output'!S232)),NOT(ISNUMBER(SEARCH("carcinoma",'Model output'!S232)))),ISNUMBER(SEARCH("confined to the thyroid",'Model output'!S232)),ISNUMBER(SEARCH("negative",'Model output'!S232))),"negative",IF(Z233="positive","gETE", "positive"))</f>
        <v>negative</v>
      </c>
      <c r="Z233" t="str">
        <f>IF(OR('Model output'!S232="",ISNUMBER(SEARCH("Absent",'Model output'!S232)),ISNUMBER(SEARCH("Not identified",'Model output'!S232)),ISNUMBER(SEARCH("No",'Model output'!S232)),ISNUMBER(SEARCH("Minimal",'Model output'!S232)),ISNUMBER(SEARCH("negative",'Model output'!S232))),"negative",IF(OR(ISNUMBER(SEARCH("extensive",X233)),ISNUMBER(SEARCH("skeletal muscle",X233)),ISNUMBER(SEARCH("larynx",X233)),ISNUMBER(SEARCH("trachea",X233)),ISNUMBER(SEARCH("esophagus",X233)),ISNUMBER(SEARCH("recurrent laryngeal nerve",X233))),"positive","negative"))</f>
        <v>negative</v>
      </c>
      <c r="AA233" t="str">
        <f>IF('Model output'!T232="","",IF('Model output'!T232="Not mentioned", "No", "Yes"))</f>
        <v/>
      </c>
      <c r="AB233" t="str">
        <f>IF(AA233&lt;&gt;"Yes","",IF(OR('Model output'!U232="",ISNUMBER(SEARCH("Not identified",'Model output'!U232))),"",'Model output'!U232))</f>
        <v/>
      </c>
      <c r="AC233" s="1" t="str">
        <f>IF(OR('Model output'!V232="", 'Model output'!V232="No", AND(ISERROR(SEARCH("Positive",'Model output'!V232)), ISNUMBER(SEARCH("Negative",'Model output'!V232))), AND(ISNUMBER(SEARCH("Uninvolved",'Model output'!V232)),NOT(ISNUMBER(SEARCH("margins involved",'Model output'!V232)))), ISNUMBER(SEARCH("not involved",'Model output'!V232)), ISNUMBER(SEARCH("None",'Model output'!V232)), ISNUMBER(SEARCH("Free",'Model output'!V232)), ISNUMBER(SEARCH("1 mm",'Model output'!V232)), ISNUMBER(SEARCH("0.1 CM",'Model output'!V232)), ISNUMBER(SEARCH("less than 0.2 mm",'Model output'!V232)), ISNUMBER(SEARCH("less than 0.5 mm",'Model output'!V232)), ISNUMBER(SEARCH("less than 1.0 mm",'Model output'!V232)), ISNUMBER(SEARCH("noted very close",'Model output'!V232)), ISNUMBER(SEARCH("abut",'Model output'!V232)), ISNUMBER(SEARCH("not mentioned",'Model output'!V232)), ISNUMBER(SEARCH("Cannot be assessed",'Model output'!V232)), ISNUMBER(SEARCH("Lymphocyte invasion - present",'Model output'!V232)), ISNUMBER(SEARCH("capsule",'Model output'!V232))), "negative", "positive")</f>
        <v>negative</v>
      </c>
      <c r="AE233" s="28" t="str" cm="1">
        <f t="array" aca="1" ref="AE233" ca="1">IF(OR(AC233="positive",Z233="positive",AND(OR(ISNUMBER(SEARCH("Follicular carcinoma",N233)),ISNUMBER(SEARCH("Follicular thyroid carcinoma",N233))),V233="extensive"),AND(AND(ISNUMBER(J233),J233&gt;0),AND(ISNUMBER(M233),M233&gt;3)),OR(H233="positive",AH233=1)),"high",IF(OR(ISNUMBER(SEARCH("lateral",G233,1)),ISNUMBER(SEARCH("positive",Y233,1)),ISNUMBER(SEARCH("tall",O233,1)),ISNUMBER(SEARCH("hobnail",O233,1)),ISNUMBER(SEARCH("cribriform",O233,1)),ISNUMBER(SEARCH("diffuse",O233,1)),ISNUMBER(SEARCH("columnar",O233,1)),ISNUMBER(SEARCH("solid",O233,1)),ISNUMBER(SEARCH("tall",N233,1)),ISNUMBER(SEARCH("hobnail",N233,1)),ISNUMBER(SEARCH("cribriform",N233,1)),ISNUMBER(SEARCH("diffuse",N233,1)),ISNUMBER(SEARCH("columnar",N233,1)),ISNUMBER(SEARCH("solid",N233,1)),AND(ISNUMBER(SEARCH("papillary",N233,1)),S233="positive"),AND(AND(ISNUMBER(J233),J233&gt;=5),M233=""),AND(AND(ISNUMBER(J233),J233&gt;=5),AND(ISNUMBER(M233),M233&gt;=1)),AND(ISNUMBER(SERACH("papillary",N233)),OR(Y233="positive",Z233="positive"), ISNUMBER(SEARCH("BRAF",AB233)))),"intermediate","low"))</f>
        <v>low</v>
      </c>
      <c r="AF233" s="29" t="str">
        <f t="shared" si="40"/>
        <v>2</v>
      </c>
      <c r="AG233" s="29" t="str">
        <f t="shared" si="41"/>
        <v>0</v>
      </c>
      <c r="AH233" s="29" t="str">
        <f t="shared" si="42"/>
        <v>0</v>
      </c>
      <c r="AI233" s="35" t="str">
        <f t="shared" si="43"/>
        <v>I</v>
      </c>
      <c r="AJ233" s="32" t="s">
        <v>713</v>
      </c>
      <c r="AK233" s="34" t="s">
        <v>935</v>
      </c>
      <c r="AL233" s="34" t="s">
        <v>936</v>
      </c>
      <c r="AM233" s="34" t="s">
        <v>936</v>
      </c>
      <c r="AN233" s="34" t="s">
        <v>66</v>
      </c>
      <c r="AO233" s="32">
        <f t="shared" ca="1" si="44"/>
        <v>1</v>
      </c>
      <c r="AP233" s="34">
        <f t="shared" si="45"/>
        <v>1</v>
      </c>
      <c r="AQ233" s="34">
        <f t="shared" si="46"/>
        <v>1</v>
      </c>
      <c r="AR233" s="34">
        <f t="shared" si="47"/>
        <v>1</v>
      </c>
      <c r="AS233" s="35">
        <f t="shared" si="48"/>
        <v>1</v>
      </c>
    </row>
    <row r="234" spans="1:45">
      <c r="A234" t="str">
        <f>'Model output'!A233</f>
        <v>TCGA-ET-A3BX</v>
      </c>
      <c r="B234" s="26">
        <v>24</v>
      </c>
      <c r="C234" s="1" t="str">
        <f>IF(OR(ISNUMBER(SEARCH("0",'Model output'!D233)), ISNUMBER(SEARCH("1",'Model output'!D233)), ISNUMBER(SEARCH("1a",'Model output'!D233)), ISNUMBER(SEARCH("1b",'Model output'!D233)), ISNUMBER(SEARCH("2",'Model output'!D233)), ISNUMBER(SEARCH("3",'Model output'!D233)), ISNUMBER(SEARCH("4a",'Model output'!D233)), ISNUMBER(SEARCH("4b",'Model output'!D233))), IF(ISNUMBER(SEARCH("pT",'Model output'!D233)),IF(OR(ISNUMBER(SEARCH("a",'Model output'!D233)),ISNUMBER(SEARCH("b",'Model output'!D233))),MID(SUBSTITUTE('Model output'!D233," ",""),SEARCH("pT",'Model output'!D233)+2,2),MID(SUBSTITUTE('Model output'!D233," ",""),SEARCH("pT",'Model output'!D233)+2,1)),IF(ISNUMBER(SEARCH("T",'Model output'!D233)),IF(OR(ISNUMBER(SEARCH("a",'Model output'!D233)),ISNUMBER(SEARCH("b",'Model output'!D233))),MID(SUBSTITUTE('Model output'!D233," ",""),SEARCH("T",'Model output'!D233)+1,2),MID(SUBSTITUTE('Model output'!D233," ",""),SEARCH("T",'Model output'!D233)+1,1)),SUBSTITUTE('Model output'!D233," ",""))),"")</f>
        <v>3</v>
      </c>
      <c r="D234" s="1" t="str">
        <f>IF(ISNUMBER(SEARCH("lymph node",'Model output'!E233)),"1", IF(AND('Model output'!E233&lt;&gt;"",ISNUMBER('Model output'!E233),'Model output'!E233&gt;0),"1",IF(OR(ISNUMBER(SEARCH("0",'Model output'!E233)), ISNUMBER(SEARCH("1",'Model output'!E233)), ISNUMBER(SEARCH("1a",'Model output'!E233)), ISNUMBER(SEARCH("1b",'Model output'!E233)), ISNUMBER(SEARCH("X",'Model output'!E233))), IF(ISNUMBER(SEARCH("pN",'Model output'!E233)),IF(OR(ISNUMBER(SEARCH("a",'Model output'!E233)),ISNUMBER(SEARCH("b",'Model output'!E233))),MID(SUBSTITUTE('Model output'!E233," ",""),SEARCH("pN",'Model output'!E233)+2,2),MID(SUBSTITUTE('Model output'!E233," ",""),SEARCH("pN",'Model output'!E233)+2,1)),IF(ISNUMBER(SEARCH("N",'Model output'!E233)),IF(OR(ISNUMBER(SEARCH("a",'Model output'!E233)),ISNUMBER(SEARCH("b",'Model output'!E233))),MID(SUBSTITUTE('Model output'!E233," ",""),SEARCH("N",'Model output'!E233)+1,2),MID(SUBSTITUTE('Model output'!E233," ",""),SEARCH("N",'Model output'!E233)+1,1)),SUBSTITUTE('Model output'!E233," ",""))),"")))</f>
        <v>1a</v>
      </c>
      <c r="E234" s="1" t="str">
        <f>IF(OR(ISNUMBER(SEARCH("Not applicable",'Model output'!F233)), ISNUMBER(SEARCH("N/A",'Model output'!F233))),"0",IF(OR(ISNUMBER(SEARCH("0",'Model output'!F233)), ISNUMBER(SEARCH("1",'Model output'!F233)), ISNUMBER(SEARCH("X",'Model output'!F233))), IF(ISNUMBER(SEARCH("pM",'Model output'!F233)),MID(SUBSTITUTE('Model output'!F233," ",""),SEARCH("pM",'Model output'!F233)+2,1),IF(ISNUMBER(SEARCH("M",'Model output'!F233)),MID(SUBSTITUTE('Model output'!F233," ",""),SEARCH("M",'Model output'!F233)+1,1),SUBSTITUTE('Model output'!F233," ",""))),""))</f>
        <v/>
      </c>
      <c r="F234" t="str">
        <f t="shared" si="49"/>
        <v>positive</v>
      </c>
      <c r="G234" t="str">
        <f>IF(OR('Model output'!G233="",AND(ISNUMBER('Model output'!J233),'Model output'!J233&lt;1)),"",IF(OR(ISNUMBER(SEARCH("lateral",'Model output'!G233)),ISNUMBER(SEARCH("cervical",'Model output'!G233)),ISNUMBER(SEARCH("jugular",'Model output'!G233)),ISNUMBER(SEARCH("left neck",'Model output'!G233)),ISNUMBER(SEARCH("left anterior neck",'Model output'!G233)),ISNUMBER(SEARCH("left posterior neck",'Model output'!G233)),ISNUMBER(SEARCH("right neck",'Model output'!G233)),ISNUMBER(SEARCH("right anterior neck",'Model output'!G233)),ISNUMBER(SEARCH("right posterior neck",'Model output'!G233)),AND(ISNUMBER(SEARCH("level",'Model output'!G233)),OR(,ISNUMBER(SEARCH("II",'Model output'!G233)),ISNUMBER(SEARCH("two",'Model output'!G233)),AND(ISNUMBER(SEARCH("2",'Model output'!G233)),NOT(ISNUMBER(SEARCH("1 of 2",'Model output'!G233)))),ISNUMBER(SEARCH("III",'Model output'!G233)),AND(ISNUMBER(SEARCH("three",'Model output'!G233)),NOT(ISNUMBER(SEARCH("#3 (three)",'Model output'!G233)))),AND(ISNUMBER(SEARCH("3",'Model output'!G233)),NOT(ISNUMBER(SEARCH("#3 (three)",'Model output'!G233)))),ISNUMBER(SEARCH("IV",'Model output'!G233)),ISNUMBER(SEARCH("four",'Model output'!G233)),ISNUMBER(SEARCH("4",'Model output'!G233)),ISNUMBER(SEARCH("V ",'Model output'!G233)),ISNUMBER(SEARCH("five",'Model output'!G233)),ISNUMBER(SEARCH("5",'Model output'!G233))))), "lateral", "central"))</f>
        <v>central</v>
      </c>
      <c r="H234" t="str">
        <f>IF('Model output'!H233="","negative",IF(OR(ISNUMBER(SEARCH("lymph node",'Model output'!H233)),ISNUMBER(SEARCH("gland",'Model output'!H233)),ISNUMBER(SEARCH("lobe",'Model output'!H233)),ISNUMBER(SEARCH("isthmus",'Model output'!H233)),ISNUMBER(SEARCH("mediastinum",'Model output'!H233)),ISNUMBER(SEARCH("Not mentioned",'Model output'!H233)), ISNUMBER(SEARCH("Not applicable",'Model output'!H233)), ISNUMBER(SEARCH("paratracheal",'Model output'!H233)),ISNUMBER(SEARCH("fibroadipose tissue",'Model output'!H233)),ISNUMBER(SEARCH("thyroid node",'Model output'!H233)),ISNUMBER(SEARCH("skeletal muscle",'Model output'!H233)),ISNUMBER(SEARCH("right",'Model output'!H233)),ISNUMBER(SEARCH("left",'Model output'!H233)),ISNUMBER(SEARCH("Not specified",'Model output'!H233)),ISNUMBER(SEARCH("N/A",'Model output'!H233))),"negative","positive"))</f>
        <v>negative</v>
      </c>
      <c r="I234">
        <f>IF(OR('Model output'!I233="",'Model output'!I233="Not answered",'Model output'!I233="Not mentioned"),"",IF(ISNUMBER('Model output'!I233),'Model output'!I233,1))</f>
        <v>4</v>
      </c>
      <c r="J234">
        <f>IF(OR('Model output'!J233="",'Model output'!J233="Not answered",'Model output'!J233="Not mentioned"),"",IF(AND(ISNUMBER('Model output'!J233),'Model output'!J233&lt;=I234),'Model output'!J233,IF(AND(ISNUMBER('Model output'!J233), 'Model output'!J233&gt;=DATE(2024,1,1)), MIN(DAY('Model output'!J233), MONTH('Model output'!J233), YEAR('Model output'!J233)), IF(ISNUMBER(SEARCH("0/",'Model output'!J233)),0,IF(ISNUMBER(SEARCH("/",'Model output'!J233)), VALUE(LEFT('Model output'!J233, SEARCH("/",'Model output'!J233)-1)),1)))))</f>
        <v>1</v>
      </c>
      <c r="K234" t="str" cm="1">
        <f t="array" ref="K234">IF(COUNT(FIND({0,1,2,3,4,5,6,7,8,9},'Model output'!K233))&gt;0,'Model output'!K233,"")</f>
        <v/>
      </c>
      <c r="L234" s="8" t="str">
        <f t="shared" si="37"/>
        <v/>
      </c>
      <c r="M234" t="str" cm="1">
        <f t="array" ref="M234">IF(L234="","",IF(ISNUMBER(SEARCH("cm",L234)),MAX(VALUE(SUBSTITUTE(_xlfn.FILTERXML("&lt;t&gt;&lt;s&gt;"&amp;SUBSTITUTE(L234,",","&lt;/s&gt;&lt;s&gt;")&amp;"&lt;/s&gt;&lt;/t&gt;","//s"),"cm",""))),MAX(VALUE(SUBSTITUTE(_xlfn.FILTERXML("&lt;t&gt;&lt;s&gt;"&amp;SUBSTITUTE(L234,",","&lt;/s&gt;&lt;s&gt;")&amp;"&lt;/s&gt;&lt;/t&gt;","//s"),"mm","")))/10))</f>
        <v/>
      </c>
      <c r="N234" t="str">
        <f>IF('Model output'!L233="","",'Model output'!L233)</f>
        <v>Papillary</v>
      </c>
      <c r="O234" t="str">
        <f>IF('Model output'!M233="","",'Model output'!M233)</f>
        <v/>
      </c>
      <c r="P234" t="str">
        <f>IF('Model output'!N233="","",'Model output'!N233)</f>
        <v>5.0 cm</v>
      </c>
      <c r="Q234" t="str">
        <f t="shared" si="39"/>
        <v>5.0cm</v>
      </c>
      <c r="R234" cm="1">
        <f t="array" ref="R234">IF(Q234="","",IF(ISNUMBER(SEARCH("cm",Q234)),MAX(VALUE(SUBSTITUTE(_xlfn.FILTERXML("&lt;t&gt;&lt;s&gt;"&amp;SUBSTITUTE(Q234,",","&lt;/s&gt;&lt;s&gt;")&amp;"&lt;/s&gt;&lt;/t&gt;","//s"),"cm",""))),MAX(VALUE(SUBSTITUTE(_xlfn.FILTERXML("&lt;t&gt;&lt;s&gt;"&amp;SUBSTITUTE(Q234,",","&lt;/s&gt;&lt;s&gt;")&amp;"&lt;/s&gt;&lt;/t&gt;","//s"),"mm","")))/10))</f>
        <v>5</v>
      </c>
      <c r="S234" t="str">
        <f>IF(OR('Model output'!P233="",ISNUMBER(SEARCH("Not identified", 'Model output'!P233)),ISNUMBER(SEARCH("Absent",'Model output'!P233)),AND(ISNUMBER(SEARCH("No",'Model output'!P233)),NOT(ISNUMBER(SEARCH("diagnostic",'Model output'!P233)))),ISNUMBER(SEARCH("Negative",'Model output'!P233))),"negative","positive")</f>
        <v>positive</v>
      </c>
      <c r="T234">
        <f>IF('Model output'!O233="","",'Model output'!O233)</f>
        <v>1</v>
      </c>
      <c r="U234" t="str">
        <f>IF('Model output'!Q233&lt;&gt;"",'Model output'!Q233,IF('Classification result'!S234="positive",IF(ISNUMBER(SEARCH("single",'Model output'!P233)),1,IF(OR(ISNUMBER(SEARCH("&lt;4",'Model output'!P233)),ISNUMBER(SEARCH("&lt; 4",'Model output'!P233)),ISNUMBER(SEARCH("less than 4",'Model output'!P233))),"&lt;4",IF(OR(ISNUMBER(SEARCH("&gt;4",'Model output'!P233)),ISNUMBER(SEARCH("&gt; 4",'Model output'!P233)),ISNUMBER(SEARCH("4 or more",'Model output'!P233))),"&gt;4",""))), ""))</f>
        <v>Not mentioned</v>
      </c>
      <c r="V234" t="str">
        <f>IF(S234="negative","",IF(OR(ISNUMBER(SEARCH("Focal",'Model output'!P233)),'Classification result'!U234&lt;4,ISNUMBER(SEARCH("Focal",'Classification result'!U234)),ISNUMBER(SEARCH("&lt;4",'Classification result'!U234)),ISNUMBER(SEARCH("&lt; 4",'Classification result'!U234))),"minimal", IF(OR(ISNUMBER(SEARCH("Extensive",'Model output'!P233)),ISNUMBER(SEARCH("Extensive",'Classification result'!U234)),ISNUMBER(SEARCH("&gt;4",'Classification result'!U234)),ISNUMBER(SEARCH("&gt; 4",'Classification result'!U234)),ISNUMBER(SEARCH("4 or more",'Classification result'!U234))),"extensive","")))</f>
        <v/>
      </c>
      <c r="W234" t="str">
        <f>IF(OR('Model output'!R233="",ISNUMBER(SEARCH("Not identified", 'Model output'!R233)),ISNUMBER(SEARCH("Absent",'Model output'!R233)),ISNUMBER(SEARCH("No",'Model output'!R233)),ISNUMBER(SEARCH("Negative",'Model output'!R233)),ISNUMBER(SEARCH("None seen",'Model output'!R233)),ISNUMBER(SEARCH("Free",'Model output'!R233)),ISNUMBER(SEARCH("Cannot be assessed",'Model output'!R233))),"negative","positive")</f>
        <v>negative</v>
      </c>
      <c r="X234" s="15" t="str">
        <f>IF('Model output'!S233="","",'Model output'!S233)</f>
        <v>Present</v>
      </c>
      <c r="Y234" t="str">
        <f>IF(OR('Model output'!S233="",ISNUMBER(SEARCH("Absent",'Model output'!S233)),ISNUMBER(SEARCH("Not identified",'Model output'!S233)),AND(ISNUMBER(SEARCH("No",'Model output'!S233)),NOT(ISNUMBER(SEARCH("carcinoma",'Model output'!S233)))),ISNUMBER(SEARCH("confined to the thyroid",'Model output'!S233)),ISNUMBER(SEARCH("negative",'Model output'!S233))),"negative",IF(Z234="positive","gETE", "positive"))</f>
        <v>positive</v>
      </c>
      <c r="Z234" t="str">
        <f>IF(OR('Model output'!S233="",ISNUMBER(SEARCH("Absent",'Model output'!S233)),ISNUMBER(SEARCH("Not identified",'Model output'!S233)),ISNUMBER(SEARCH("No",'Model output'!S233)),ISNUMBER(SEARCH("Minimal",'Model output'!S233)),ISNUMBER(SEARCH("negative",'Model output'!S233))),"negative",IF(OR(ISNUMBER(SEARCH("extensive",X234)),ISNUMBER(SEARCH("skeletal muscle",X234)),ISNUMBER(SEARCH("larynx",X234)),ISNUMBER(SEARCH("trachea",X234)),ISNUMBER(SEARCH("esophagus",X234)),ISNUMBER(SEARCH("recurrent laryngeal nerve",X234))),"positive","negative"))</f>
        <v>negative</v>
      </c>
      <c r="AA234" t="str">
        <f>IF('Model output'!T233="","",IF('Model output'!T233="Not mentioned", "No", "Yes"))</f>
        <v/>
      </c>
      <c r="AB234" t="str">
        <f>IF(AA234&lt;&gt;"Yes","",IF(OR('Model output'!U233="",ISNUMBER(SEARCH("Not identified",'Model output'!U233))),"",'Model output'!U233))</f>
        <v/>
      </c>
      <c r="AC234" s="1" t="str">
        <f>IF(OR('Model output'!V233="", 'Model output'!V233="No", AND(ISERROR(SEARCH("Positive",'Model output'!V233)), ISNUMBER(SEARCH("Negative",'Model output'!V233))), AND(ISNUMBER(SEARCH("Uninvolved",'Model output'!V233)),NOT(ISNUMBER(SEARCH("margins involved",'Model output'!V233)))), ISNUMBER(SEARCH("not involved",'Model output'!V233)), ISNUMBER(SEARCH("None",'Model output'!V233)), ISNUMBER(SEARCH("Free",'Model output'!V233)), ISNUMBER(SEARCH("1 mm",'Model output'!V233)), ISNUMBER(SEARCH("0.1 CM",'Model output'!V233)), ISNUMBER(SEARCH("less than 0.2 mm",'Model output'!V233)), ISNUMBER(SEARCH("less than 0.5 mm",'Model output'!V233)), ISNUMBER(SEARCH("less than 1.0 mm",'Model output'!V233)), ISNUMBER(SEARCH("noted very close",'Model output'!V233)), ISNUMBER(SEARCH("abut",'Model output'!V233)), ISNUMBER(SEARCH("not mentioned",'Model output'!V233)), ISNUMBER(SEARCH("Cannot be assessed",'Model output'!V233)), ISNUMBER(SEARCH("Lymphocyte invasion - present",'Model output'!V233)), ISNUMBER(SEARCH("capsule",'Model output'!V233))), "negative", "positive")</f>
        <v>negative</v>
      </c>
      <c r="AE234" s="28" t="str" cm="1">
        <f t="array" aca="1" ref="AE234" ca="1">IF(OR(AC234="positive",Z234="positive",AND(OR(ISNUMBER(SEARCH("Follicular carcinoma",N234)),ISNUMBER(SEARCH("Follicular thyroid carcinoma",N234))),V234="extensive"),AND(AND(ISNUMBER(J234),J234&gt;0),AND(ISNUMBER(M234),M234&gt;3)),OR(H234="positive",AH234=1)),"high",IF(OR(ISNUMBER(SEARCH("lateral",G234,1)),ISNUMBER(SEARCH("positive",Y234,1)),ISNUMBER(SEARCH("tall",O234,1)),ISNUMBER(SEARCH("hobnail",O234,1)),ISNUMBER(SEARCH("cribriform",O234,1)),ISNUMBER(SEARCH("diffuse",O234,1)),ISNUMBER(SEARCH("columnar",O234,1)),ISNUMBER(SEARCH("solid",O234,1)),ISNUMBER(SEARCH("tall",N234,1)),ISNUMBER(SEARCH("hobnail",N234,1)),ISNUMBER(SEARCH("cribriform",N234,1)),ISNUMBER(SEARCH("diffuse",N234,1)),ISNUMBER(SEARCH("columnar",N234,1)),ISNUMBER(SEARCH("solid",N234,1)),AND(ISNUMBER(SEARCH("papillary",N234,1)),S234="positive"),AND(AND(ISNUMBER(J234),J234&gt;=5),M234=""),AND(AND(ISNUMBER(J234),J234&gt;=5),AND(ISNUMBER(M234),M234&gt;=1)),AND(ISNUMBER(SERACH("papillary",N234)),OR(Y234="positive",Z234="positive"), ISNUMBER(SEARCH("BRAF",AB234)))),"intermediate","low"))</f>
        <v>intermediate</v>
      </c>
      <c r="AF234" s="29" t="str">
        <f t="shared" si="40"/>
        <v>3a</v>
      </c>
      <c r="AG234" s="29" t="str">
        <f t="shared" si="41"/>
        <v>1a</v>
      </c>
      <c r="AH234" s="29" t="str">
        <f t="shared" si="42"/>
        <v>0</v>
      </c>
      <c r="AI234" s="35" t="str">
        <f t="shared" si="43"/>
        <v>I</v>
      </c>
      <c r="AJ234" s="32" t="s">
        <v>714</v>
      </c>
      <c r="AK234" s="34" t="s">
        <v>937</v>
      </c>
      <c r="AL234" s="34" t="s">
        <v>617</v>
      </c>
      <c r="AM234" s="34" t="s">
        <v>936</v>
      </c>
      <c r="AN234" s="34" t="s">
        <v>66</v>
      </c>
      <c r="AO234" s="32">
        <f t="shared" ca="1" si="44"/>
        <v>1</v>
      </c>
      <c r="AP234" s="34">
        <f t="shared" si="45"/>
        <v>1</v>
      </c>
      <c r="AQ234" s="34">
        <f t="shared" si="46"/>
        <v>1</v>
      </c>
      <c r="AR234" s="34">
        <f t="shared" si="47"/>
        <v>1</v>
      </c>
      <c r="AS234" s="35">
        <f t="shared" si="48"/>
        <v>1</v>
      </c>
    </row>
    <row r="235" spans="1:45">
      <c r="A235" t="str">
        <f>'Model output'!A234</f>
        <v>TCGA-ET-A3DT</v>
      </c>
      <c r="B235" s="26">
        <v>23</v>
      </c>
      <c r="C235" s="1" t="str">
        <f>IF(OR(ISNUMBER(SEARCH("0",'Model output'!D234)), ISNUMBER(SEARCH("1",'Model output'!D234)), ISNUMBER(SEARCH("1a",'Model output'!D234)), ISNUMBER(SEARCH("1b",'Model output'!D234)), ISNUMBER(SEARCH("2",'Model output'!D234)), ISNUMBER(SEARCH("3",'Model output'!D234)), ISNUMBER(SEARCH("4a",'Model output'!D234)), ISNUMBER(SEARCH("4b",'Model output'!D234))), IF(ISNUMBER(SEARCH("pT",'Model output'!D234)),IF(OR(ISNUMBER(SEARCH("a",'Model output'!D234)),ISNUMBER(SEARCH("b",'Model output'!D234))),MID(SUBSTITUTE('Model output'!D234," ",""),SEARCH("pT",'Model output'!D234)+2,2),MID(SUBSTITUTE('Model output'!D234," ",""),SEARCH("pT",'Model output'!D234)+2,1)),IF(ISNUMBER(SEARCH("T",'Model output'!D234)),IF(OR(ISNUMBER(SEARCH("a",'Model output'!D234)),ISNUMBER(SEARCH("b",'Model output'!D234))),MID(SUBSTITUTE('Model output'!D234," ",""),SEARCH("T",'Model output'!D234)+1,2),MID(SUBSTITUTE('Model output'!D234," ",""),SEARCH("T",'Model output'!D234)+1,1)),SUBSTITUTE('Model output'!D234," ",""))),"")</f>
        <v>2</v>
      </c>
      <c r="D235" s="1" t="str">
        <f>IF(ISNUMBER(SEARCH("lymph node",'Model output'!E234)),"1", IF(AND('Model output'!E234&lt;&gt;"",ISNUMBER('Model output'!E234),'Model output'!E234&gt;0),"1",IF(OR(ISNUMBER(SEARCH("0",'Model output'!E234)), ISNUMBER(SEARCH("1",'Model output'!E234)), ISNUMBER(SEARCH("1a",'Model output'!E234)), ISNUMBER(SEARCH("1b",'Model output'!E234)), ISNUMBER(SEARCH("X",'Model output'!E234))), IF(ISNUMBER(SEARCH("pN",'Model output'!E234)),IF(OR(ISNUMBER(SEARCH("a",'Model output'!E234)),ISNUMBER(SEARCH("b",'Model output'!E234))),MID(SUBSTITUTE('Model output'!E234," ",""),SEARCH("pN",'Model output'!E234)+2,2),MID(SUBSTITUTE('Model output'!E234," ",""),SEARCH("pN",'Model output'!E234)+2,1)),IF(ISNUMBER(SEARCH("N",'Model output'!E234)),IF(OR(ISNUMBER(SEARCH("a",'Model output'!E234)),ISNUMBER(SEARCH("b",'Model output'!E234))),MID(SUBSTITUTE('Model output'!E234," ",""),SEARCH("N",'Model output'!E234)+1,2),MID(SUBSTITUTE('Model output'!E234," ",""),SEARCH("N",'Model output'!E234)+1,1)),SUBSTITUTE('Model output'!E234," ",""))),"")))</f>
        <v>1a</v>
      </c>
      <c r="E235" s="1" t="str">
        <f>IF(OR(ISNUMBER(SEARCH("Not applicable",'Model output'!F234)), ISNUMBER(SEARCH("N/A",'Model output'!F234))),"0",IF(OR(ISNUMBER(SEARCH("0",'Model output'!F234)), ISNUMBER(SEARCH("1",'Model output'!F234)), ISNUMBER(SEARCH("X",'Model output'!F234))), IF(ISNUMBER(SEARCH("pM",'Model output'!F234)),MID(SUBSTITUTE('Model output'!F234," ",""),SEARCH("pM",'Model output'!F234)+2,1),IF(ISNUMBER(SEARCH("M",'Model output'!F234)),MID(SUBSTITUTE('Model output'!F234," ",""),SEARCH("M",'Model output'!F234)+1,1),SUBSTITUTE('Model output'!F234," ",""))),""))</f>
        <v/>
      </c>
      <c r="F235" t="str">
        <f t="shared" si="49"/>
        <v>positive</v>
      </c>
      <c r="G235" t="str">
        <f>IF(OR('Model output'!G234="",AND(ISNUMBER('Model output'!J234),'Model output'!J234&lt;1)),"",IF(OR(ISNUMBER(SEARCH("lateral",'Model output'!G234)),ISNUMBER(SEARCH("cervical",'Model output'!G234)),ISNUMBER(SEARCH("jugular",'Model output'!G234)),ISNUMBER(SEARCH("left neck",'Model output'!G234)),ISNUMBER(SEARCH("left anterior neck",'Model output'!G234)),ISNUMBER(SEARCH("left posterior neck",'Model output'!G234)),ISNUMBER(SEARCH("right neck",'Model output'!G234)),ISNUMBER(SEARCH("right anterior neck",'Model output'!G234)),ISNUMBER(SEARCH("right posterior neck",'Model output'!G234)),AND(ISNUMBER(SEARCH("level",'Model output'!G234)),OR(,ISNUMBER(SEARCH("II",'Model output'!G234)),ISNUMBER(SEARCH("two",'Model output'!G234)),AND(ISNUMBER(SEARCH("2",'Model output'!G234)),NOT(ISNUMBER(SEARCH("1 of 2",'Model output'!G234)))),ISNUMBER(SEARCH("III",'Model output'!G234)),AND(ISNUMBER(SEARCH("three",'Model output'!G234)),NOT(ISNUMBER(SEARCH("#3 (three)",'Model output'!G234)))),AND(ISNUMBER(SEARCH("3",'Model output'!G234)),NOT(ISNUMBER(SEARCH("#3 (three)",'Model output'!G234)))),ISNUMBER(SEARCH("IV",'Model output'!G234)),ISNUMBER(SEARCH("four",'Model output'!G234)),ISNUMBER(SEARCH("4",'Model output'!G234)),ISNUMBER(SEARCH("V ",'Model output'!G234)),ISNUMBER(SEARCH("five",'Model output'!G234)),ISNUMBER(SEARCH("5",'Model output'!G234))))), "lateral", "central"))</f>
        <v>central</v>
      </c>
      <c r="H235" t="str">
        <f>IF('Model output'!H234="","negative",IF(OR(ISNUMBER(SEARCH("lymph node",'Model output'!H234)),ISNUMBER(SEARCH("gland",'Model output'!H234)),ISNUMBER(SEARCH("lobe",'Model output'!H234)),ISNUMBER(SEARCH("isthmus",'Model output'!H234)),ISNUMBER(SEARCH("mediastinum",'Model output'!H234)),ISNUMBER(SEARCH("Not mentioned",'Model output'!H234)), ISNUMBER(SEARCH("Not applicable",'Model output'!H234)), ISNUMBER(SEARCH("paratracheal",'Model output'!H234)),ISNUMBER(SEARCH("fibroadipose tissue",'Model output'!H234)),ISNUMBER(SEARCH("thyroid node",'Model output'!H234)),ISNUMBER(SEARCH("skeletal muscle",'Model output'!H234)),ISNUMBER(SEARCH("right",'Model output'!H234)),ISNUMBER(SEARCH("left",'Model output'!H234)),ISNUMBER(SEARCH("Not specified",'Model output'!H234)),ISNUMBER(SEARCH("N/A",'Model output'!H234))),"negative","positive"))</f>
        <v>negative</v>
      </c>
      <c r="I235">
        <f>IF(OR('Model output'!I234="",'Model output'!I234="Not answered",'Model output'!I234="Not mentioned"),"",IF(ISNUMBER('Model output'!I234),'Model output'!I234,1))</f>
        <v>4</v>
      </c>
      <c r="J235">
        <f>IF(OR('Model output'!J234="",'Model output'!J234="Not answered",'Model output'!J234="Not mentioned"),"",IF(AND(ISNUMBER('Model output'!J234),'Model output'!J234&lt;=I235),'Model output'!J234,IF(AND(ISNUMBER('Model output'!J234), 'Model output'!J234&gt;=DATE(2024,1,1)), MIN(DAY('Model output'!J234), MONTH('Model output'!J234), YEAR('Model output'!J234)), IF(ISNUMBER(SEARCH("0/",'Model output'!J234)),0,IF(ISNUMBER(SEARCH("/",'Model output'!J234)), VALUE(LEFT('Model output'!J234, SEARCH("/",'Model output'!J234)-1)),1)))))</f>
        <v>1</v>
      </c>
      <c r="K235" t="str" cm="1">
        <f t="array" ref="K235">IF(COUNT(FIND({0,1,2,3,4,5,6,7,8,9},'Model output'!K234))&gt;0,'Model output'!K234,"")</f>
        <v/>
      </c>
      <c r="L235" s="8" t="str">
        <f t="shared" si="37"/>
        <v/>
      </c>
      <c r="M235" t="str" cm="1">
        <f t="array" ref="M235">IF(L235="","",IF(ISNUMBER(SEARCH("cm",L235)),MAX(VALUE(SUBSTITUTE(_xlfn.FILTERXML("&lt;t&gt;&lt;s&gt;"&amp;SUBSTITUTE(L235,",","&lt;/s&gt;&lt;s&gt;")&amp;"&lt;/s&gt;&lt;/t&gt;","//s"),"cm",""))),MAX(VALUE(SUBSTITUTE(_xlfn.FILTERXML("&lt;t&gt;&lt;s&gt;"&amp;SUBSTITUTE(L235,",","&lt;/s&gt;&lt;s&gt;")&amp;"&lt;/s&gt;&lt;/t&gt;","//s"),"mm","")))/10))</f>
        <v/>
      </c>
      <c r="N235" t="str">
        <f>IF('Model output'!L234="","",'Model output'!L234)</f>
        <v>Papillary</v>
      </c>
      <c r="O235" t="str">
        <f>IF('Model output'!M234="","",'Model output'!M234)</f>
        <v/>
      </c>
      <c r="P235" t="str">
        <f>IF('Model output'!N234="","",'Model output'!N234)</f>
        <v>2.5 cm</v>
      </c>
      <c r="Q235" t="str">
        <f t="shared" si="39"/>
        <v>2.5cm</v>
      </c>
      <c r="R235" cm="1">
        <f t="array" ref="R235">IF(Q235="","",IF(ISNUMBER(SEARCH("cm",Q235)),MAX(VALUE(SUBSTITUTE(_xlfn.FILTERXML("&lt;t&gt;&lt;s&gt;"&amp;SUBSTITUTE(Q235,",","&lt;/s&gt;&lt;s&gt;")&amp;"&lt;/s&gt;&lt;/t&gt;","//s"),"cm",""))),MAX(VALUE(SUBSTITUTE(_xlfn.FILTERXML("&lt;t&gt;&lt;s&gt;"&amp;SUBSTITUTE(Q235,",","&lt;/s&gt;&lt;s&gt;")&amp;"&lt;/s&gt;&lt;/t&gt;","//s"),"mm","")))/10))</f>
        <v>2.5</v>
      </c>
      <c r="S235" t="str">
        <f>IF(OR('Model output'!P234="",ISNUMBER(SEARCH("Not identified", 'Model output'!P234)),ISNUMBER(SEARCH("Absent",'Model output'!P234)),AND(ISNUMBER(SEARCH("No",'Model output'!P234)),NOT(ISNUMBER(SEARCH("diagnostic",'Model output'!P234)))),ISNUMBER(SEARCH("Negative",'Model output'!P234))),"negative","positive")</f>
        <v>positive</v>
      </c>
      <c r="T235">
        <f>IF('Model output'!O234="","",'Model output'!O234)</f>
        <v>1</v>
      </c>
      <c r="U235" t="str">
        <f>IF('Model output'!Q234&lt;&gt;"",'Model output'!Q234,IF('Classification result'!S235="positive",IF(ISNUMBER(SEARCH("single",'Model output'!P234)),1,IF(OR(ISNUMBER(SEARCH("&lt;4",'Model output'!P234)),ISNUMBER(SEARCH("&lt; 4",'Model output'!P234)),ISNUMBER(SEARCH("less than 4",'Model output'!P234))),"&lt;4",IF(OR(ISNUMBER(SEARCH("&gt;4",'Model output'!P234)),ISNUMBER(SEARCH("&gt; 4",'Model output'!P234)),ISNUMBER(SEARCH("4 or more",'Model output'!P234))),"&gt;4",""))), ""))</f>
        <v/>
      </c>
      <c r="V235" t="str">
        <f>IF(S235="negative","",IF(OR(ISNUMBER(SEARCH("Focal",'Model output'!P234)),'Classification result'!U235&lt;4,ISNUMBER(SEARCH("Focal",'Classification result'!U235)),ISNUMBER(SEARCH("&lt;4",'Classification result'!U235)),ISNUMBER(SEARCH("&lt; 4",'Classification result'!U235))),"minimal", IF(OR(ISNUMBER(SEARCH("Extensive",'Model output'!P234)),ISNUMBER(SEARCH("Extensive",'Classification result'!U235)),ISNUMBER(SEARCH("&gt;4",'Classification result'!U235)),ISNUMBER(SEARCH("&gt; 4",'Classification result'!U235)),ISNUMBER(SEARCH("4 or more",'Classification result'!U235))),"extensive","")))</f>
        <v/>
      </c>
      <c r="W235" t="str">
        <f>IF(OR('Model output'!R234="",ISNUMBER(SEARCH("Not identified", 'Model output'!R234)),ISNUMBER(SEARCH("Absent",'Model output'!R234)),ISNUMBER(SEARCH("No",'Model output'!R234)),ISNUMBER(SEARCH("Negative",'Model output'!R234)),ISNUMBER(SEARCH("None seen",'Model output'!R234)),ISNUMBER(SEARCH("Free",'Model output'!R234)),ISNUMBER(SEARCH("Cannot be assessed",'Model output'!R234))),"negative","positive")</f>
        <v>negative</v>
      </c>
      <c r="X235" s="15" t="str">
        <f>IF('Model output'!S234="","",'Model output'!S234)</f>
        <v/>
      </c>
      <c r="Y235" t="str">
        <f>IF(OR('Model output'!S234="",ISNUMBER(SEARCH("Absent",'Model output'!S234)),ISNUMBER(SEARCH("Not identified",'Model output'!S234)),AND(ISNUMBER(SEARCH("No",'Model output'!S234)),NOT(ISNUMBER(SEARCH("carcinoma",'Model output'!S234)))),ISNUMBER(SEARCH("confined to the thyroid",'Model output'!S234)),ISNUMBER(SEARCH("negative",'Model output'!S234))),"negative",IF(Z235="positive","gETE", "positive"))</f>
        <v>negative</v>
      </c>
      <c r="Z235" t="str">
        <f>IF(OR('Model output'!S234="",ISNUMBER(SEARCH("Absent",'Model output'!S234)),ISNUMBER(SEARCH("Not identified",'Model output'!S234)),ISNUMBER(SEARCH("No",'Model output'!S234)),ISNUMBER(SEARCH("Minimal",'Model output'!S234)),ISNUMBER(SEARCH("negative",'Model output'!S234))),"negative",IF(OR(ISNUMBER(SEARCH("extensive",X235)),ISNUMBER(SEARCH("skeletal muscle",X235)),ISNUMBER(SEARCH("larynx",X235)),ISNUMBER(SEARCH("trachea",X235)),ISNUMBER(SEARCH("esophagus",X235)),ISNUMBER(SEARCH("recurrent laryngeal nerve",X235))),"positive","negative"))</f>
        <v>negative</v>
      </c>
      <c r="AA235" t="str">
        <f>IF('Model output'!T234="","",IF('Model output'!T234="Not mentioned", "No", "Yes"))</f>
        <v/>
      </c>
      <c r="AB235" t="str">
        <f>IF(AA235&lt;&gt;"Yes","",IF(OR('Model output'!U234="",ISNUMBER(SEARCH("Not identified",'Model output'!U234))),"",'Model output'!U234))</f>
        <v/>
      </c>
      <c r="AC235" s="1" t="str">
        <f>IF(OR('Model output'!V234="", 'Model output'!V234="No", AND(ISERROR(SEARCH("Positive",'Model output'!V234)), ISNUMBER(SEARCH("Negative",'Model output'!V234))), AND(ISNUMBER(SEARCH("Uninvolved",'Model output'!V234)),NOT(ISNUMBER(SEARCH("margins involved",'Model output'!V234)))), ISNUMBER(SEARCH("not involved",'Model output'!V234)), ISNUMBER(SEARCH("None",'Model output'!V234)), ISNUMBER(SEARCH("Free",'Model output'!V234)), ISNUMBER(SEARCH("1 mm",'Model output'!V234)), ISNUMBER(SEARCH("0.1 CM",'Model output'!V234)), ISNUMBER(SEARCH("less than 0.2 mm",'Model output'!V234)), ISNUMBER(SEARCH("less than 0.5 mm",'Model output'!V234)), ISNUMBER(SEARCH("less than 1.0 mm",'Model output'!V234)), ISNUMBER(SEARCH("noted very close",'Model output'!V234)), ISNUMBER(SEARCH("abut",'Model output'!V234)), ISNUMBER(SEARCH("not mentioned",'Model output'!V234)), ISNUMBER(SEARCH("Cannot be assessed",'Model output'!V234)), ISNUMBER(SEARCH("Lymphocyte invasion - present",'Model output'!V234)), ISNUMBER(SEARCH("capsule",'Model output'!V234))), "negative", "positive")</f>
        <v>negative</v>
      </c>
      <c r="AE235" s="28" t="str" cm="1">
        <f t="array" aca="1" ref="AE235" ca="1">IF(OR(AC235="positive",Z235="positive",AND(OR(ISNUMBER(SEARCH("Follicular carcinoma",N235)),ISNUMBER(SEARCH("Follicular thyroid carcinoma",N235))),V235="extensive"),AND(AND(ISNUMBER(J235),J235&gt;0),AND(ISNUMBER(M235),M235&gt;3)),OR(H235="positive",AH235=1)),"high",IF(OR(ISNUMBER(SEARCH("lateral",G235,1)),ISNUMBER(SEARCH("positive",Y235,1)),ISNUMBER(SEARCH("tall",O235,1)),ISNUMBER(SEARCH("hobnail",O235,1)),ISNUMBER(SEARCH("cribriform",O235,1)),ISNUMBER(SEARCH("diffuse",O235,1)),ISNUMBER(SEARCH("columnar",O235,1)),ISNUMBER(SEARCH("solid",O235,1)),ISNUMBER(SEARCH("tall",N235,1)),ISNUMBER(SEARCH("hobnail",N235,1)),ISNUMBER(SEARCH("cribriform",N235,1)),ISNUMBER(SEARCH("diffuse",N235,1)),ISNUMBER(SEARCH("columnar",N235,1)),ISNUMBER(SEARCH("solid",N235,1)),AND(ISNUMBER(SEARCH("papillary",N235,1)),S235="positive"),AND(AND(ISNUMBER(J235),J235&gt;=5),M235=""),AND(AND(ISNUMBER(J235),J235&gt;=5),AND(ISNUMBER(M235),M235&gt;=1)),AND(ISNUMBER(SERACH("papillary",N235)),OR(Y235="positive",Z235="positive"), ISNUMBER(SEARCH("BRAF",AB235)))),"intermediate","low"))</f>
        <v>intermediate</v>
      </c>
      <c r="AF235" s="29" t="str">
        <f t="shared" si="40"/>
        <v>2</v>
      </c>
      <c r="AG235" s="29" t="str">
        <f t="shared" si="41"/>
        <v>1a</v>
      </c>
      <c r="AH235" s="29" t="str">
        <f t="shared" si="42"/>
        <v>0</v>
      </c>
      <c r="AI235" s="35" t="str">
        <f t="shared" si="43"/>
        <v>I</v>
      </c>
      <c r="AJ235" s="32" t="s">
        <v>713</v>
      </c>
      <c r="AK235" s="34" t="s">
        <v>935</v>
      </c>
      <c r="AL235" s="34" t="s">
        <v>617</v>
      </c>
      <c r="AM235" s="34" t="s">
        <v>936</v>
      </c>
      <c r="AN235" s="34" t="s">
        <v>66</v>
      </c>
      <c r="AO235" s="32">
        <f t="shared" ca="1" si="44"/>
        <v>0</v>
      </c>
      <c r="AP235" s="34">
        <f t="shared" si="45"/>
        <v>1</v>
      </c>
      <c r="AQ235" s="34">
        <f t="shared" si="46"/>
        <v>1</v>
      </c>
      <c r="AR235" s="34">
        <f t="shared" si="47"/>
        <v>1</v>
      </c>
      <c r="AS235" s="35">
        <f t="shared" si="48"/>
        <v>1</v>
      </c>
    </row>
    <row r="236" spans="1:45">
      <c r="A236" t="str">
        <f>'Model output'!A235</f>
        <v>TCGA-ET-A40P</v>
      </c>
      <c r="B236" s="26">
        <v>32</v>
      </c>
      <c r="C236" s="1" t="str">
        <f>IF(OR(ISNUMBER(SEARCH("0",'Model output'!D235)), ISNUMBER(SEARCH("1",'Model output'!D235)), ISNUMBER(SEARCH("1a",'Model output'!D235)), ISNUMBER(SEARCH("1b",'Model output'!D235)), ISNUMBER(SEARCH("2",'Model output'!D235)), ISNUMBER(SEARCH("3",'Model output'!D235)), ISNUMBER(SEARCH("4a",'Model output'!D235)), ISNUMBER(SEARCH("4b",'Model output'!D235))), IF(ISNUMBER(SEARCH("pT",'Model output'!D235)),IF(OR(ISNUMBER(SEARCH("a",'Model output'!D235)),ISNUMBER(SEARCH("b",'Model output'!D235))),MID(SUBSTITUTE('Model output'!D235," ",""),SEARCH("pT",'Model output'!D235)+2,2),MID(SUBSTITUTE('Model output'!D235," ",""),SEARCH("pT",'Model output'!D235)+2,1)),IF(ISNUMBER(SEARCH("T",'Model output'!D235)),IF(OR(ISNUMBER(SEARCH("a",'Model output'!D235)),ISNUMBER(SEARCH("b",'Model output'!D235))),MID(SUBSTITUTE('Model output'!D235," ",""),SEARCH("T",'Model output'!D235)+1,2),MID(SUBSTITUTE('Model output'!D235," ",""),SEARCH("T",'Model output'!D235)+1,1)),SUBSTITUTE('Model output'!D235," ",""))),"")</f>
        <v>2</v>
      </c>
      <c r="D236" s="1" t="str">
        <f>IF(ISNUMBER(SEARCH("lymph node",'Model output'!E235)),"1", IF(AND('Model output'!E235&lt;&gt;"",ISNUMBER('Model output'!E235),'Model output'!E235&gt;0),"1",IF(OR(ISNUMBER(SEARCH("0",'Model output'!E235)), ISNUMBER(SEARCH("1",'Model output'!E235)), ISNUMBER(SEARCH("1a",'Model output'!E235)), ISNUMBER(SEARCH("1b",'Model output'!E235)), ISNUMBER(SEARCH("X",'Model output'!E235))), IF(ISNUMBER(SEARCH("pN",'Model output'!E235)),IF(OR(ISNUMBER(SEARCH("a",'Model output'!E235)),ISNUMBER(SEARCH("b",'Model output'!E235))),MID(SUBSTITUTE('Model output'!E235," ",""),SEARCH("pN",'Model output'!E235)+2,2),MID(SUBSTITUTE('Model output'!E235," ",""),SEARCH("pN",'Model output'!E235)+2,1)),IF(ISNUMBER(SEARCH("N",'Model output'!E235)),IF(OR(ISNUMBER(SEARCH("a",'Model output'!E235)),ISNUMBER(SEARCH("b",'Model output'!E235))),MID(SUBSTITUTE('Model output'!E235," ",""),SEARCH("N",'Model output'!E235)+1,2),MID(SUBSTITUTE('Model output'!E235," ",""),SEARCH("N",'Model output'!E235)+1,1)),SUBSTITUTE('Model output'!E235," ",""))),"")))</f>
        <v>0</v>
      </c>
      <c r="E236" s="1" t="str">
        <f>IF(OR(ISNUMBER(SEARCH("Not applicable",'Model output'!F235)), ISNUMBER(SEARCH("N/A",'Model output'!F235))),"0",IF(OR(ISNUMBER(SEARCH("0",'Model output'!F235)), ISNUMBER(SEARCH("1",'Model output'!F235)), ISNUMBER(SEARCH("X",'Model output'!F235))), IF(ISNUMBER(SEARCH("pM",'Model output'!F235)),MID(SUBSTITUTE('Model output'!F235," ",""),SEARCH("pM",'Model output'!F235)+2,1),IF(ISNUMBER(SEARCH("M",'Model output'!F235)),MID(SUBSTITUTE('Model output'!F235," ",""),SEARCH("M",'Model output'!F235)+1,1),SUBSTITUTE('Model output'!F235," ",""))),""))</f>
        <v>X</v>
      </c>
      <c r="F236" t="str">
        <f t="shared" si="49"/>
        <v>negative</v>
      </c>
      <c r="G236" t="str">
        <f>IF(OR('Model output'!G235="",AND(ISNUMBER('Model output'!J235),'Model output'!J235&lt;1)),"",IF(OR(ISNUMBER(SEARCH("lateral",'Model output'!G235)),ISNUMBER(SEARCH("cervical",'Model output'!G235)),ISNUMBER(SEARCH("jugular",'Model output'!G235)),ISNUMBER(SEARCH("left neck",'Model output'!G235)),ISNUMBER(SEARCH("left anterior neck",'Model output'!G235)),ISNUMBER(SEARCH("left posterior neck",'Model output'!G235)),ISNUMBER(SEARCH("right neck",'Model output'!G235)),ISNUMBER(SEARCH("right anterior neck",'Model output'!G235)),ISNUMBER(SEARCH("right posterior neck",'Model output'!G235)),AND(ISNUMBER(SEARCH("level",'Model output'!G235)),OR(,ISNUMBER(SEARCH("II",'Model output'!G235)),ISNUMBER(SEARCH("two",'Model output'!G235)),AND(ISNUMBER(SEARCH("2",'Model output'!G235)),NOT(ISNUMBER(SEARCH("1 of 2",'Model output'!G235)))),ISNUMBER(SEARCH("III",'Model output'!G235)),AND(ISNUMBER(SEARCH("three",'Model output'!G235)),NOT(ISNUMBER(SEARCH("#3 (three)",'Model output'!G235)))),AND(ISNUMBER(SEARCH("3",'Model output'!G235)),NOT(ISNUMBER(SEARCH("#3 (three)",'Model output'!G235)))),ISNUMBER(SEARCH("IV",'Model output'!G235)),ISNUMBER(SEARCH("four",'Model output'!G235)),ISNUMBER(SEARCH("4",'Model output'!G235)),ISNUMBER(SEARCH("V ",'Model output'!G235)),ISNUMBER(SEARCH("five",'Model output'!G235)),ISNUMBER(SEARCH("5",'Model output'!G235))))), "lateral", "central"))</f>
        <v/>
      </c>
      <c r="H236" t="str">
        <f>IF('Model output'!H235="","negative",IF(OR(ISNUMBER(SEARCH("lymph node",'Model output'!H235)),ISNUMBER(SEARCH("gland",'Model output'!H235)),ISNUMBER(SEARCH("lobe",'Model output'!H235)),ISNUMBER(SEARCH("isthmus",'Model output'!H235)),ISNUMBER(SEARCH("mediastinum",'Model output'!H235)),ISNUMBER(SEARCH("Not mentioned",'Model output'!H235)), ISNUMBER(SEARCH("Not applicable",'Model output'!H235)), ISNUMBER(SEARCH("paratracheal",'Model output'!H235)),ISNUMBER(SEARCH("fibroadipose tissue",'Model output'!H235)),ISNUMBER(SEARCH("thyroid node",'Model output'!H235)),ISNUMBER(SEARCH("skeletal muscle",'Model output'!H235)),ISNUMBER(SEARCH("right",'Model output'!H235)),ISNUMBER(SEARCH("left",'Model output'!H235)),ISNUMBER(SEARCH("Not specified",'Model output'!H235)),ISNUMBER(SEARCH("N/A",'Model output'!H235))),"negative","positive"))</f>
        <v>negative</v>
      </c>
      <c r="I236">
        <f>IF(OR('Model output'!I235="",'Model output'!I235="Not answered",'Model output'!I235="Not mentioned"),"",IF(ISNUMBER('Model output'!I235),'Model output'!I235,1))</f>
        <v>1</v>
      </c>
      <c r="J236">
        <f>IF(OR('Model output'!J235="",'Model output'!J235="Not answered",'Model output'!J235="Not mentioned"),"",IF(AND(ISNUMBER('Model output'!J235),'Model output'!J235&lt;=I236),'Model output'!J235,IF(AND(ISNUMBER('Model output'!J235), 'Model output'!J235&gt;=DATE(2024,1,1)), MIN(DAY('Model output'!J235), MONTH('Model output'!J235), YEAR('Model output'!J235)), IF(ISNUMBER(SEARCH("0/",'Model output'!J235)),0,IF(ISNUMBER(SEARCH("/",'Model output'!J235)), VALUE(LEFT('Model output'!J235, SEARCH("/",'Model output'!J235)-1)),1)))))</f>
        <v>0</v>
      </c>
      <c r="K236" t="str" cm="1">
        <f t="array" ref="K236">IF(COUNT(FIND({0,1,2,3,4,5,6,7,8,9},'Model output'!K235))&gt;0,'Model output'!K235,"")</f>
        <v/>
      </c>
      <c r="L236" s="8" t="str">
        <f t="shared" si="37"/>
        <v/>
      </c>
      <c r="M236" t="str" cm="1">
        <f t="array" ref="M236">IF(L236="","",IF(ISNUMBER(SEARCH("cm",L236)),MAX(VALUE(SUBSTITUTE(_xlfn.FILTERXML("&lt;t&gt;&lt;s&gt;"&amp;SUBSTITUTE(L236,",","&lt;/s&gt;&lt;s&gt;")&amp;"&lt;/s&gt;&lt;/t&gt;","//s"),"cm",""))),MAX(VALUE(SUBSTITUTE(_xlfn.FILTERXML("&lt;t&gt;&lt;s&gt;"&amp;SUBSTITUTE(L236,",","&lt;/s&gt;&lt;s&gt;")&amp;"&lt;/s&gt;&lt;/t&gt;","//s"),"mm","")))/10))</f>
        <v/>
      </c>
      <c r="N236" t="str">
        <f>IF('Model output'!L235="","",'Model output'!L235)</f>
        <v>Papillary, Follicular Variant</v>
      </c>
      <c r="O236" t="str">
        <f>IF('Model output'!M235="","",'Model output'!M235)</f>
        <v/>
      </c>
      <c r="P236" t="str">
        <f>IF('Model output'!N235="","",'Model output'!N235)</f>
        <v>3.2 CM</v>
      </c>
      <c r="Q236" t="str">
        <f t="shared" si="39"/>
        <v>3.2cm</v>
      </c>
      <c r="R236" cm="1">
        <f t="array" ref="R236">IF(Q236="","",IF(ISNUMBER(SEARCH("cm",Q236)),MAX(VALUE(SUBSTITUTE(_xlfn.FILTERXML("&lt;t&gt;&lt;s&gt;"&amp;SUBSTITUTE(Q236,",","&lt;/s&gt;&lt;s&gt;")&amp;"&lt;/s&gt;&lt;/t&gt;","//s"),"cm",""))),MAX(VALUE(SUBSTITUTE(_xlfn.FILTERXML("&lt;t&gt;&lt;s&gt;"&amp;SUBSTITUTE(Q236,",","&lt;/s&gt;&lt;s&gt;")&amp;"&lt;/s&gt;&lt;/t&gt;","//s"),"mm","")))/10))</f>
        <v>3.2</v>
      </c>
      <c r="S236" t="str">
        <f>IF(OR('Model output'!P235="",ISNUMBER(SEARCH("Not identified", 'Model output'!P235)),ISNUMBER(SEARCH("Absent",'Model output'!P235)),AND(ISNUMBER(SEARCH("No",'Model output'!P235)),NOT(ISNUMBER(SEARCH("diagnostic",'Model output'!P235)))),ISNUMBER(SEARCH("Negative",'Model output'!P235))),"negative","positive")</f>
        <v>negative</v>
      </c>
      <c r="T236">
        <f>IF('Model output'!O235="","",'Model output'!O235)</f>
        <v>1</v>
      </c>
      <c r="U236" t="str">
        <f>IF('Model output'!Q235&lt;&gt;"",'Model output'!Q235,IF('Classification result'!S236="positive",IF(ISNUMBER(SEARCH("single",'Model output'!P235)),1,IF(OR(ISNUMBER(SEARCH("&lt;4",'Model output'!P235)),ISNUMBER(SEARCH("&lt; 4",'Model output'!P235)),ISNUMBER(SEARCH("less than 4",'Model output'!P235))),"&lt;4",IF(OR(ISNUMBER(SEARCH("&gt;4",'Model output'!P235)),ISNUMBER(SEARCH("&gt; 4",'Model output'!P235)),ISNUMBER(SEARCH("4 or more",'Model output'!P235))),"&gt;4",""))), ""))</f>
        <v/>
      </c>
      <c r="V236" t="str">
        <f>IF(S236="negative","",IF(OR(ISNUMBER(SEARCH("Focal",'Model output'!P235)),'Classification result'!U236&lt;4,ISNUMBER(SEARCH("Focal",'Classification result'!U236)),ISNUMBER(SEARCH("&lt;4",'Classification result'!U236)),ISNUMBER(SEARCH("&lt; 4",'Classification result'!U236))),"minimal", IF(OR(ISNUMBER(SEARCH("Extensive",'Model output'!P235)),ISNUMBER(SEARCH("Extensive",'Classification result'!U236)),ISNUMBER(SEARCH("&gt;4",'Classification result'!U236)),ISNUMBER(SEARCH("&gt; 4",'Classification result'!U236)),ISNUMBER(SEARCH("4 or more",'Classification result'!U236))),"extensive","")))</f>
        <v/>
      </c>
      <c r="W236" t="str">
        <f>IF(OR('Model output'!R235="",ISNUMBER(SEARCH("Not identified", 'Model output'!R235)),ISNUMBER(SEARCH("Absent",'Model output'!R235)),ISNUMBER(SEARCH("No",'Model output'!R235)),ISNUMBER(SEARCH("Negative",'Model output'!R235)),ISNUMBER(SEARCH("None seen",'Model output'!R235)),ISNUMBER(SEARCH("Free",'Model output'!R235)),ISNUMBER(SEARCH("Cannot be assessed",'Model output'!R235))),"negative","positive")</f>
        <v>negative</v>
      </c>
      <c r="X236" s="15" t="str">
        <f>IF('Model output'!S235="","",'Model output'!S235)</f>
        <v>Absent</v>
      </c>
      <c r="Y236" t="str">
        <f>IF(OR('Model output'!S235="",ISNUMBER(SEARCH("Absent",'Model output'!S235)),ISNUMBER(SEARCH("Not identified",'Model output'!S235)),AND(ISNUMBER(SEARCH("No",'Model output'!S235)),NOT(ISNUMBER(SEARCH("carcinoma",'Model output'!S235)))),ISNUMBER(SEARCH("confined to the thyroid",'Model output'!S235)),ISNUMBER(SEARCH("negative",'Model output'!S235))),"negative",IF(Z236="positive","gETE", "positive"))</f>
        <v>negative</v>
      </c>
      <c r="Z236" t="str">
        <f>IF(OR('Model output'!S235="",ISNUMBER(SEARCH("Absent",'Model output'!S235)),ISNUMBER(SEARCH("Not identified",'Model output'!S235)),ISNUMBER(SEARCH("No",'Model output'!S235)),ISNUMBER(SEARCH("Minimal",'Model output'!S235)),ISNUMBER(SEARCH("negative",'Model output'!S235))),"negative",IF(OR(ISNUMBER(SEARCH("extensive",X236)),ISNUMBER(SEARCH("skeletal muscle",X236)),ISNUMBER(SEARCH("larynx",X236)),ISNUMBER(SEARCH("trachea",X236)),ISNUMBER(SEARCH("esophagus",X236)),ISNUMBER(SEARCH("recurrent laryngeal nerve",X236))),"positive","negative"))</f>
        <v>negative</v>
      </c>
      <c r="AA236" t="str">
        <f>IF('Model output'!T235="","",IF('Model output'!T235="Not mentioned", "No", "Yes"))</f>
        <v/>
      </c>
      <c r="AB236" t="str">
        <f>IF(AA236&lt;&gt;"Yes","",IF(OR('Model output'!U235="",ISNUMBER(SEARCH("Not identified",'Model output'!U235))),"",'Model output'!U235))</f>
        <v/>
      </c>
      <c r="AC236" s="1" t="str">
        <f>IF(OR('Model output'!V235="", 'Model output'!V235="No", AND(ISERROR(SEARCH("Positive",'Model output'!V235)), ISNUMBER(SEARCH("Negative",'Model output'!V235))), AND(ISNUMBER(SEARCH("Uninvolved",'Model output'!V235)),NOT(ISNUMBER(SEARCH("margins involved",'Model output'!V235)))), ISNUMBER(SEARCH("not involved",'Model output'!V235)), ISNUMBER(SEARCH("None",'Model output'!V235)), ISNUMBER(SEARCH("Free",'Model output'!V235)), ISNUMBER(SEARCH("1 mm",'Model output'!V235)), ISNUMBER(SEARCH("0.1 CM",'Model output'!V235)), ISNUMBER(SEARCH("less than 0.2 mm",'Model output'!V235)), ISNUMBER(SEARCH("less than 0.5 mm",'Model output'!V235)), ISNUMBER(SEARCH("less than 1.0 mm",'Model output'!V235)), ISNUMBER(SEARCH("noted very close",'Model output'!V235)), ISNUMBER(SEARCH("abut",'Model output'!V235)), ISNUMBER(SEARCH("not mentioned",'Model output'!V235)), ISNUMBER(SEARCH("Cannot be assessed",'Model output'!V235)), ISNUMBER(SEARCH("Lymphocyte invasion - present",'Model output'!V235)), ISNUMBER(SEARCH("capsule",'Model output'!V235))), "negative", "positive")</f>
        <v>negative</v>
      </c>
      <c r="AE236" s="28" t="str" cm="1">
        <f t="array" aca="1" ref="AE236" ca="1">IF(OR(AC236="positive",Z236="positive",AND(OR(ISNUMBER(SEARCH("Follicular carcinoma",N236)),ISNUMBER(SEARCH("Follicular thyroid carcinoma",N236))),V236="extensive"),AND(AND(ISNUMBER(J236),J236&gt;0),AND(ISNUMBER(M236),M236&gt;3)),OR(H236="positive",AH236=1)),"high",IF(OR(ISNUMBER(SEARCH("lateral",G236,1)),ISNUMBER(SEARCH("positive",Y236,1)),ISNUMBER(SEARCH("tall",O236,1)),ISNUMBER(SEARCH("hobnail",O236,1)),ISNUMBER(SEARCH("cribriform",O236,1)),ISNUMBER(SEARCH("diffuse",O236,1)),ISNUMBER(SEARCH("columnar",O236,1)),ISNUMBER(SEARCH("solid",O236,1)),ISNUMBER(SEARCH("tall",N236,1)),ISNUMBER(SEARCH("hobnail",N236,1)),ISNUMBER(SEARCH("cribriform",N236,1)),ISNUMBER(SEARCH("diffuse",N236,1)),ISNUMBER(SEARCH("columnar",N236,1)),ISNUMBER(SEARCH("solid",N236,1)),AND(ISNUMBER(SEARCH("papillary",N236,1)),S236="positive"),AND(AND(ISNUMBER(J236),J236&gt;=5),M236=""),AND(AND(ISNUMBER(J236),J236&gt;=5),AND(ISNUMBER(M236),M236&gt;=1)),AND(ISNUMBER(SERACH("papillary",N236)),OR(Y236="positive",Z236="positive"), ISNUMBER(SEARCH("BRAF",AB236)))),"intermediate","low"))</f>
        <v>low</v>
      </c>
      <c r="AF236" s="29" t="str">
        <f t="shared" si="40"/>
        <v>2</v>
      </c>
      <c r="AG236" s="29" t="str">
        <f t="shared" si="41"/>
        <v>0</v>
      </c>
      <c r="AH236" s="29" t="str">
        <f t="shared" si="42"/>
        <v>0</v>
      </c>
      <c r="AI236" s="35" t="str">
        <f t="shared" si="43"/>
        <v>I</v>
      </c>
      <c r="AJ236" s="32" t="s">
        <v>713</v>
      </c>
      <c r="AK236" s="34" t="s">
        <v>935</v>
      </c>
      <c r="AL236" s="34" t="s">
        <v>933</v>
      </c>
      <c r="AM236" s="34" t="s">
        <v>936</v>
      </c>
      <c r="AN236" s="34" t="s">
        <v>66</v>
      </c>
      <c r="AO236" s="32">
        <f t="shared" ca="1" si="44"/>
        <v>1</v>
      </c>
      <c r="AP236" s="34">
        <f t="shared" si="45"/>
        <v>1</v>
      </c>
      <c r="AQ236" s="34">
        <f t="shared" si="46"/>
        <v>1</v>
      </c>
      <c r="AR236" s="34">
        <f t="shared" si="47"/>
        <v>1</v>
      </c>
      <c r="AS236" s="35">
        <f t="shared" si="48"/>
        <v>1</v>
      </c>
    </row>
    <row r="237" spans="1:45">
      <c r="A237" t="str">
        <f>'Model output'!A236</f>
        <v>TCGA-ET-A40Q</v>
      </c>
      <c r="B237" s="26">
        <v>38</v>
      </c>
      <c r="C237" s="1" t="str">
        <f>IF(OR(ISNUMBER(SEARCH("0",'Model output'!D236)), ISNUMBER(SEARCH("1",'Model output'!D236)), ISNUMBER(SEARCH("1a",'Model output'!D236)), ISNUMBER(SEARCH("1b",'Model output'!D236)), ISNUMBER(SEARCH("2",'Model output'!D236)), ISNUMBER(SEARCH("3",'Model output'!D236)), ISNUMBER(SEARCH("4a",'Model output'!D236)), ISNUMBER(SEARCH("4b",'Model output'!D236))), IF(ISNUMBER(SEARCH("pT",'Model output'!D236)),IF(OR(ISNUMBER(SEARCH("a",'Model output'!D236)),ISNUMBER(SEARCH("b",'Model output'!D236))),MID(SUBSTITUTE('Model output'!D236," ",""),SEARCH("pT",'Model output'!D236)+2,2),MID(SUBSTITUTE('Model output'!D236," ",""),SEARCH("pT",'Model output'!D236)+2,1)),IF(ISNUMBER(SEARCH("T",'Model output'!D236)),IF(OR(ISNUMBER(SEARCH("a",'Model output'!D236)),ISNUMBER(SEARCH("b",'Model output'!D236))),MID(SUBSTITUTE('Model output'!D236," ",""),SEARCH("T",'Model output'!D236)+1,2),MID(SUBSTITUTE('Model output'!D236," ",""),SEARCH("T",'Model output'!D236)+1,1)),SUBSTITUTE('Model output'!D236," ",""))),"")</f>
        <v>3</v>
      </c>
      <c r="D237" s="1" t="str">
        <f>IF(ISNUMBER(SEARCH("lymph node",'Model output'!E236)),"1", IF(AND('Model output'!E236&lt;&gt;"",ISNUMBER('Model output'!E236),'Model output'!E236&gt;0),"1",IF(OR(ISNUMBER(SEARCH("0",'Model output'!E236)), ISNUMBER(SEARCH("1",'Model output'!E236)), ISNUMBER(SEARCH("1a",'Model output'!E236)), ISNUMBER(SEARCH("1b",'Model output'!E236)), ISNUMBER(SEARCH("X",'Model output'!E236))), IF(ISNUMBER(SEARCH("pN",'Model output'!E236)),IF(OR(ISNUMBER(SEARCH("a",'Model output'!E236)),ISNUMBER(SEARCH("b",'Model output'!E236))),MID(SUBSTITUTE('Model output'!E236," ",""),SEARCH("pN",'Model output'!E236)+2,2),MID(SUBSTITUTE('Model output'!E236," ",""),SEARCH("pN",'Model output'!E236)+2,1)),IF(ISNUMBER(SEARCH("N",'Model output'!E236)),IF(OR(ISNUMBER(SEARCH("a",'Model output'!E236)),ISNUMBER(SEARCH("b",'Model output'!E236))),MID(SUBSTITUTE('Model output'!E236," ",""),SEARCH("N",'Model output'!E236)+1,2),MID(SUBSTITUTE('Model output'!E236," ",""),SEARCH("N",'Model output'!E236)+1,1)),SUBSTITUTE('Model output'!E236," ",""))),"")))</f>
        <v>1b</v>
      </c>
      <c r="E237" s="1" t="str">
        <f>IF(OR(ISNUMBER(SEARCH("Not applicable",'Model output'!F236)), ISNUMBER(SEARCH("N/A",'Model output'!F236))),"0",IF(OR(ISNUMBER(SEARCH("0",'Model output'!F236)), ISNUMBER(SEARCH("1",'Model output'!F236)), ISNUMBER(SEARCH("X",'Model output'!F236))), IF(ISNUMBER(SEARCH("pM",'Model output'!F236)),MID(SUBSTITUTE('Model output'!F236," ",""),SEARCH("pM",'Model output'!F236)+2,1),IF(ISNUMBER(SEARCH("M",'Model output'!F236)),MID(SUBSTITUTE('Model output'!F236," ",""),SEARCH("M",'Model output'!F236)+1,1),SUBSTITUTE('Model output'!F236," ",""))),""))</f>
        <v>X</v>
      </c>
      <c r="F237" t="str">
        <f t="shared" si="49"/>
        <v>positive</v>
      </c>
      <c r="G237" t="str">
        <f>IF(OR('Model output'!G236="",AND(ISNUMBER('Model output'!J236),'Model output'!J236&lt;1)),"",IF(OR(ISNUMBER(SEARCH("lateral",'Model output'!G236)),ISNUMBER(SEARCH("cervical",'Model output'!G236)),ISNUMBER(SEARCH("jugular",'Model output'!G236)),ISNUMBER(SEARCH("left neck",'Model output'!G236)),ISNUMBER(SEARCH("left anterior neck",'Model output'!G236)),ISNUMBER(SEARCH("left posterior neck",'Model output'!G236)),ISNUMBER(SEARCH("right neck",'Model output'!G236)),ISNUMBER(SEARCH("right anterior neck",'Model output'!G236)),ISNUMBER(SEARCH("right posterior neck",'Model output'!G236)),AND(ISNUMBER(SEARCH("level",'Model output'!G236)),OR(,ISNUMBER(SEARCH("II",'Model output'!G236)),ISNUMBER(SEARCH("two",'Model output'!G236)),AND(ISNUMBER(SEARCH("2",'Model output'!G236)),NOT(ISNUMBER(SEARCH("1 of 2",'Model output'!G236)))),ISNUMBER(SEARCH("III",'Model output'!G236)),AND(ISNUMBER(SEARCH("three",'Model output'!G236)),NOT(ISNUMBER(SEARCH("#3 (three)",'Model output'!G236)))),AND(ISNUMBER(SEARCH("3",'Model output'!G236)),NOT(ISNUMBER(SEARCH("#3 (three)",'Model output'!G236)))),ISNUMBER(SEARCH("IV",'Model output'!G236)),ISNUMBER(SEARCH("four",'Model output'!G236)),ISNUMBER(SEARCH("4",'Model output'!G236)),ISNUMBER(SEARCH("V ",'Model output'!G236)),ISNUMBER(SEARCH("five",'Model output'!G236)),ISNUMBER(SEARCH("5",'Model output'!G236))))), "lateral", "central"))</f>
        <v/>
      </c>
      <c r="H237" t="str">
        <f>IF('Model output'!H236="","negative",IF(OR(ISNUMBER(SEARCH("lymph node",'Model output'!H236)),ISNUMBER(SEARCH("gland",'Model output'!H236)),ISNUMBER(SEARCH("lobe",'Model output'!H236)),ISNUMBER(SEARCH("isthmus",'Model output'!H236)),ISNUMBER(SEARCH("mediastinum",'Model output'!H236)),ISNUMBER(SEARCH("Not mentioned",'Model output'!H236)), ISNUMBER(SEARCH("Not applicable",'Model output'!H236)), ISNUMBER(SEARCH("paratracheal",'Model output'!H236)),ISNUMBER(SEARCH("fibroadipose tissue",'Model output'!H236)),ISNUMBER(SEARCH("thyroid node",'Model output'!H236)),ISNUMBER(SEARCH("skeletal muscle",'Model output'!H236)),ISNUMBER(SEARCH("right",'Model output'!H236)),ISNUMBER(SEARCH("left",'Model output'!H236)),ISNUMBER(SEARCH("Not specified",'Model output'!H236)),ISNUMBER(SEARCH("N/A",'Model output'!H236))),"negative","positive"))</f>
        <v>negative</v>
      </c>
      <c r="I237">
        <f>IF(OR('Model output'!I236="",'Model output'!I236="Not answered",'Model output'!I236="Not mentioned"),"",IF(ISNUMBER('Model output'!I236),'Model output'!I236,1))</f>
        <v>40</v>
      </c>
      <c r="J237">
        <f>IF(OR('Model output'!J236="",'Model output'!J236="Not answered",'Model output'!J236="Not mentioned"),"",IF(AND(ISNUMBER('Model output'!J236),'Model output'!J236&lt;=I237),'Model output'!J236,IF(AND(ISNUMBER('Model output'!J236), 'Model output'!J236&gt;=DATE(2024,1,1)), MIN(DAY('Model output'!J236), MONTH('Model output'!J236), YEAR('Model output'!J236)), IF(ISNUMBER(SEARCH("0/",'Model output'!J236)),0,IF(ISNUMBER(SEARCH("/",'Model output'!J236)), VALUE(LEFT('Model output'!J236, SEARCH("/",'Model output'!J236)-1)),1)))))</f>
        <v>23</v>
      </c>
      <c r="K237" t="str" cm="1">
        <f t="array" ref="K237">IF(COUNT(FIND({0,1,2,3,4,5,6,7,8,9},'Model output'!K236))&gt;0,'Model output'!K236,"")</f>
        <v>1.4 cm</v>
      </c>
      <c r="L237" s="8" t="str">
        <f t="shared" si="37"/>
        <v>1.4cm</v>
      </c>
      <c r="M237" cm="1">
        <f t="array" ref="M237">IF(L237="","",IF(ISNUMBER(SEARCH("cm",L237)),MAX(VALUE(SUBSTITUTE(_xlfn.FILTERXML("&lt;t&gt;&lt;s&gt;"&amp;SUBSTITUTE(L237,",","&lt;/s&gt;&lt;s&gt;")&amp;"&lt;/s&gt;&lt;/t&gt;","//s"),"cm",""))),MAX(VALUE(SUBSTITUTE(_xlfn.FILTERXML("&lt;t&gt;&lt;s&gt;"&amp;SUBSTITUTE(L237,",","&lt;/s&gt;&lt;s&gt;")&amp;"&lt;/s&gt;&lt;/t&gt;","//s"),"mm","")))/10))</f>
        <v>1.4</v>
      </c>
      <c r="N237" t="str">
        <f>IF('Model output'!L236="","",'Model output'!L236)</f>
        <v>Papillary</v>
      </c>
      <c r="O237" t="str">
        <f>IF('Model output'!M236="","",'Model output'!M236)</f>
        <v>Tall cell variant</v>
      </c>
      <c r="P237" t="str">
        <f>IF('Model output'!N236="","",'Model output'!N236)</f>
        <v>2.5 cm</v>
      </c>
      <c r="Q237" t="str">
        <f t="shared" si="39"/>
        <v>2.5cm</v>
      </c>
      <c r="R237" cm="1">
        <f t="array" ref="R237">IF(Q237="","",IF(ISNUMBER(SEARCH("cm",Q237)),MAX(VALUE(SUBSTITUTE(_xlfn.FILTERXML("&lt;t&gt;&lt;s&gt;"&amp;SUBSTITUTE(Q237,",","&lt;/s&gt;&lt;s&gt;")&amp;"&lt;/s&gt;&lt;/t&gt;","//s"),"cm",""))),MAX(VALUE(SUBSTITUTE(_xlfn.FILTERXML("&lt;t&gt;&lt;s&gt;"&amp;SUBSTITUTE(Q237,",","&lt;/s&gt;&lt;s&gt;")&amp;"&lt;/s&gt;&lt;/t&gt;","//s"),"mm","")))/10))</f>
        <v>2.5</v>
      </c>
      <c r="S237" t="str">
        <f>IF(OR('Model output'!P236="",ISNUMBER(SEARCH("Not identified", 'Model output'!P236)),ISNUMBER(SEARCH("Absent",'Model output'!P236)),AND(ISNUMBER(SEARCH("No",'Model output'!P236)),NOT(ISNUMBER(SEARCH("diagnostic",'Model output'!P236)))),ISNUMBER(SEARCH("Negative",'Model output'!P236))),"negative","positive")</f>
        <v>positive</v>
      </c>
      <c r="T237">
        <f>IF('Model output'!O236="","",'Model output'!O236)</f>
        <v>1</v>
      </c>
      <c r="U237" t="str">
        <f>IF('Model output'!Q236&lt;&gt;"",'Model output'!Q236,IF('Classification result'!S237="positive",IF(ISNUMBER(SEARCH("single",'Model output'!P236)),1,IF(OR(ISNUMBER(SEARCH("&lt;4",'Model output'!P236)),ISNUMBER(SEARCH("&lt; 4",'Model output'!P236)),ISNUMBER(SEARCH("less than 4",'Model output'!P236))),"&lt;4",IF(OR(ISNUMBER(SEARCH("&gt;4",'Model output'!P236)),ISNUMBER(SEARCH("&gt; 4",'Model output'!P236)),ISNUMBER(SEARCH("4 or more",'Model output'!P236))),"&gt;4",""))), ""))</f>
        <v>Minimal</v>
      </c>
      <c r="V237" t="str">
        <f>IF(S237="negative","",IF(OR(ISNUMBER(SEARCH("Focal",'Model output'!P236)),'Classification result'!U237&lt;4,ISNUMBER(SEARCH("Focal",'Classification result'!U237)),ISNUMBER(SEARCH("&lt;4",'Classification result'!U237)),ISNUMBER(SEARCH("&lt; 4",'Classification result'!U237))),"minimal", IF(OR(ISNUMBER(SEARCH("Extensive",'Model output'!P236)),ISNUMBER(SEARCH("Extensive",'Classification result'!U237)),ISNUMBER(SEARCH("&gt;4",'Classification result'!U237)),ISNUMBER(SEARCH("&gt; 4",'Classification result'!U237)),ISNUMBER(SEARCH("4 or more",'Classification result'!U237))),"extensive","")))</f>
        <v/>
      </c>
      <c r="W237" t="str">
        <f>IF(OR('Model output'!R236="",ISNUMBER(SEARCH("Not identified", 'Model output'!R236)),ISNUMBER(SEARCH("Absent",'Model output'!R236)),ISNUMBER(SEARCH("No",'Model output'!R236)),ISNUMBER(SEARCH("Negative",'Model output'!R236)),ISNUMBER(SEARCH("None seen",'Model output'!R236)),ISNUMBER(SEARCH("Free",'Model output'!R236)),ISNUMBER(SEARCH("Cannot be assessed",'Model output'!R236))),"negative","positive")</f>
        <v>negative</v>
      </c>
      <c r="X237" s="15" t="str">
        <f>IF('Model output'!S236="","",'Model output'!S236)</f>
        <v>Minimal extrathyroidal extension</v>
      </c>
      <c r="Y237" t="str">
        <f>IF(OR('Model output'!S236="",ISNUMBER(SEARCH("Absent",'Model output'!S236)),ISNUMBER(SEARCH("Not identified",'Model output'!S236)),AND(ISNUMBER(SEARCH("No",'Model output'!S236)),NOT(ISNUMBER(SEARCH("carcinoma",'Model output'!S236)))),ISNUMBER(SEARCH("confined to the thyroid",'Model output'!S236)),ISNUMBER(SEARCH("negative",'Model output'!S236))),"negative",IF(Z237="positive","gETE", "positive"))</f>
        <v>positive</v>
      </c>
      <c r="Z237" t="str">
        <f>IF(OR('Model output'!S236="",ISNUMBER(SEARCH("Absent",'Model output'!S236)),ISNUMBER(SEARCH("Not identified",'Model output'!S236)),ISNUMBER(SEARCH("No",'Model output'!S236)),ISNUMBER(SEARCH("Minimal",'Model output'!S236)),ISNUMBER(SEARCH("negative",'Model output'!S236))),"negative",IF(OR(ISNUMBER(SEARCH("extensive",X237)),ISNUMBER(SEARCH("skeletal muscle",X237)),ISNUMBER(SEARCH("larynx",X237)),ISNUMBER(SEARCH("trachea",X237)),ISNUMBER(SEARCH("esophagus",X237)),ISNUMBER(SEARCH("recurrent laryngeal nerve",X237))),"positive","negative"))</f>
        <v>negative</v>
      </c>
      <c r="AA237" t="str">
        <f>IF('Model output'!T236="","",IF('Model output'!T236="Not mentioned", "No", "Yes"))</f>
        <v/>
      </c>
      <c r="AB237" t="str">
        <f>IF(AA237&lt;&gt;"Yes","",IF(OR('Model output'!U236="",ISNUMBER(SEARCH("Not identified",'Model output'!U236))),"",'Model output'!U236))</f>
        <v/>
      </c>
      <c r="AC237" s="1" t="str">
        <f>IF(OR('Model output'!V236="", 'Model output'!V236="No", AND(ISERROR(SEARCH("Positive",'Model output'!V236)), ISNUMBER(SEARCH("Negative",'Model output'!V236))), AND(ISNUMBER(SEARCH("Uninvolved",'Model output'!V236)),NOT(ISNUMBER(SEARCH("margins involved",'Model output'!V236)))), ISNUMBER(SEARCH("not involved",'Model output'!V236)), ISNUMBER(SEARCH("None",'Model output'!V236)), ISNUMBER(SEARCH("Free",'Model output'!V236)), ISNUMBER(SEARCH("1 mm",'Model output'!V236)), ISNUMBER(SEARCH("0.1 CM",'Model output'!V236)), ISNUMBER(SEARCH("less than 0.2 mm",'Model output'!V236)), ISNUMBER(SEARCH("less than 0.5 mm",'Model output'!V236)), ISNUMBER(SEARCH("less than 1.0 mm",'Model output'!V236)), ISNUMBER(SEARCH("noted very close",'Model output'!V236)), ISNUMBER(SEARCH("abut",'Model output'!V236)), ISNUMBER(SEARCH("not mentioned",'Model output'!V236)), ISNUMBER(SEARCH("Cannot be assessed",'Model output'!V236)), ISNUMBER(SEARCH("Lymphocyte invasion - present",'Model output'!V236)), ISNUMBER(SEARCH("capsule",'Model output'!V236))), "negative", "positive")</f>
        <v>negative</v>
      </c>
      <c r="AE237" s="28" t="str" cm="1">
        <f t="array" aca="1" ref="AE237" ca="1">IF(OR(AC237="positive",Z237="positive",AND(OR(ISNUMBER(SEARCH("Follicular carcinoma",N237)),ISNUMBER(SEARCH("Follicular thyroid carcinoma",N237))),V237="extensive"),AND(AND(ISNUMBER(J237),J237&gt;0),AND(ISNUMBER(M237),M237&gt;3)),OR(H237="positive",AH237=1)),"high",IF(OR(ISNUMBER(SEARCH("lateral",G237,1)),ISNUMBER(SEARCH("positive",Y237,1)),ISNUMBER(SEARCH("tall",O237,1)),ISNUMBER(SEARCH("hobnail",O237,1)),ISNUMBER(SEARCH("cribriform",O237,1)),ISNUMBER(SEARCH("diffuse",O237,1)),ISNUMBER(SEARCH("columnar",O237,1)),ISNUMBER(SEARCH("solid",O237,1)),ISNUMBER(SEARCH("tall",N237,1)),ISNUMBER(SEARCH("hobnail",N237,1)),ISNUMBER(SEARCH("cribriform",N237,1)),ISNUMBER(SEARCH("diffuse",N237,1)),ISNUMBER(SEARCH("columnar",N237,1)),ISNUMBER(SEARCH("solid",N237,1)),AND(ISNUMBER(SEARCH("papillary",N237,1)),S237="positive"),AND(AND(ISNUMBER(J237),J237&gt;=5),M237=""),AND(AND(ISNUMBER(J237),J237&gt;=5),AND(ISNUMBER(M237),M237&gt;=1)),AND(ISNUMBER(SERACH("papillary",N237)),OR(Y237="positive",Z237="positive"), ISNUMBER(SEARCH("BRAF",AB237)))),"intermediate","low"))</f>
        <v>intermediate</v>
      </c>
      <c r="AF237" s="29" t="str">
        <f t="shared" si="40"/>
        <v>2</v>
      </c>
      <c r="AG237" s="29" t="str">
        <f t="shared" si="41"/>
        <v>1a</v>
      </c>
      <c r="AH237" s="29" t="str">
        <f t="shared" si="42"/>
        <v>0</v>
      </c>
      <c r="AI237" s="35" t="str">
        <f t="shared" si="43"/>
        <v>I</v>
      </c>
      <c r="AJ237" s="32" t="s">
        <v>714</v>
      </c>
      <c r="AK237" s="34" t="s">
        <v>935</v>
      </c>
      <c r="AL237" s="34" t="s">
        <v>932</v>
      </c>
      <c r="AM237" s="34" t="s">
        <v>936</v>
      </c>
      <c r="AN237" s="34" t="s">
        <v>66</v>
      </c>
      <c r="AO237" s="32">
        <f t="shared" ca="1" si="44"/>
        <v>1</v>
      </c>
      <c r="AP237" s="34">
        <f t="shared" si="45"/>
        <v>1</v>
      </c>
      <c r="AQ237" s="34">
        <f t="shared" si="46"/>
        <v>0</v>
      </c>
      <c r="AR237" s="34">
        <f t="shared" si="47"/>
        <v>1</v>
      </c>
      <c r="AS237" s="35">
        <f t="shared" si="48"/>
        <v>1</v>
      </c>
    </row>
    <row r="238" spans="1:45">
      <c r="A238" t="str">
        <f>'Model output'!A237</f>
        <v>TCGA-ET-A40R</v>
      </c>
      <c r="B238" s="26">
        <v>24</v>
      </c>
      <c r="C238" s="1" t="str">
        <f>IF(OR(ISNUMBER(SEARCH("0",'Model output'!D237)), ISNUMBER(SEARCH("1",'Model output'!D237)), ISNUMBER(SEARCH("1a",'Model output'!D237)), ISNUMBER(SEARCH("1b",'Model output'!D237)), ISNUMBER(SEARCH("2",'Model output'!D237)), ISNUMBER(SEARCH("3",'Model output'!D237)), ISNUMBER(SEARCH("4a",'Model output'!D237)), ISNUMBER(SEARCH("4b",'Model output'!D237))), IF(ISNUMBER(SEARCH("pT",'Model output'!D237)),IF(OR(ISNUMBER(SEARCH("a",'Model output'!D237)),ISNUMBER(SEARCH("b",'Model output'!D237))),MID(SUBSTITUTE('Model output'!D237," ",""),SEARCH("pT",'Model output'!D237)+2,2),MID(SUBSTITUTE('Model output'!D237," ",""),SEARCH("pT",'Model output'!D237)+2,1)),IF(ISNUMBER(SEARCH("T",'Model output'!D237)),IF(OR(ISNUMBER(SEARCH("a",'Model output'!D237)),ISNUMBER(SEARCH("b",'Model output'!D237))),MID(SUBSTITUTE('Model output'!D237," ",""),SEARCH("T",'Model output'!D237)+1,2),MID(SUBSTITUTE('Model output'!D237," ",""),SEARCH("T",'Model output'!D237)+1,1)),SUBSTITUTE('Model output'!D237," ",""))),"")</f>
        <v>2</v>
      </c>
      <c r="D238" s="1" t="str">
        <f>IF(ISNUMBER(SEARCH("lymph node",'Model output'!E237)),"1", IF(AND('Model output'!E237&lt;&gt;"",ISNUMBER('Model output'!E237),'Model output'!E237&gt;0),"1",IF(OR(ISNUMBER(SEARCH("0",'Model output'!E237)), ISNUMBER(SEARCH("1",'Model output'!E237)), ISNUMBER(SEARCH("1a",'Model output'!E237)), ISNUMBER(SEARCH("1b",'Model output'!E237)), ISNUMBER(SEARCH("X",'Model output'!E237))), IF(ISNUMBER(SEARCH("pN",'Model output'!E237)),IF(OR(ISNUMBER(SEARCH("a",'Model output'!E237)),ISNUMBER(SEARCH("b",'Model output'!E237))),MID(SUBSTITUTE('Model output'!E237," ",""),SEARCH("pN",'Model output'!E237)+2,2),MID(SUBSTITUTE('Model output'!E237," ",""),SEARCH("pN",'Model output'!E237)+2,1)),IF(ISNUMBER(SEARCH("N",'Model output'!E237)),IF(OR(ISNUMBER(SEARCH("a",'Model output'!E237)),ISNUMBER(SEARCH("b",'Model output'!E237))),MID(SUBSTITUTE('Model output'!E237," ",""),SEARCH("N",'Model output'!E237)+1,2),MID(SUBSTITUTE('Model output'!E237," ",""),SEARCH("N",'Model output'!E237)+1,1)),SUBSTITUTE('Model output'!E237," ",""))),"")))</f>
        <v>1a</v>
      </c>
      <c r="E238" s="1" t="str">
        <f>IF(OR(ISNUMBER(SEARCH("Not applicable",'Model output'!F237)), ISNUMBER(SEARCH("N/A",'Model output'!F237))),"0",IF(OR(ISNUMBER(SEARCH("0",'Model output'!F237)), ISNUMBER(SEARCH("1",'Model output'!F237)), ISNUMBER(SEARCH("X",'Model output'!F237))), IF(ISNUMBER(SEARCH("pM",'Model output'!F237)),MID(SUBSTITUTE('Model output'!F237," ",""),SEARCH("pM",'Model output'!F237)+2,1),IF(ISNUMBER(SEARCH("M",'Model output'!F237)),MID(SUBSTITUTE('Model output'!F237," ",""),SEARCH("M",'Model output'!F237)+1,1),SUBSTITUTE('Model output'!F237," ",""))),""))</f>
        <v/>
      </c>
      <c r="F238" t="str">
        <f t="shared" si="49"/>
        <v>positive</v>
      </c>
      <c r="G238" t="str">
        <f>IF(OR('Model output'!G237="",AND(ISNUMBER('Model output'!J237),'Model output'!J237&lt;1)),"",IF(OR(ISNUMBER(SEARCH("lateral",'Model output'!G237)),ISNUMBER(SEARCH("cervical",'Model output'!G237)),ISNUMBER(SEARCH("jugular",'Model output'!G237)),ISNUMBER(SEARCH("left neck",'Model output'!G237)),ISNUMBER(SEARCH("left anterior neck",'Model output'!G237)),ISNUMBER(SEARCH("left posterior neck",'Model output'!G237)),ISNUMBER(SEARCH("right neck",'Model output'!G237)),ISNUMBER(SEARCH("right anterior neck",'Model output'!G237)),ISNUMBER(SEARCH("right posterior neck",'Model output'!G237)),AND(ISNUMBER(SEARCH("level",'Model output'!G237)),OR(,ISNUMBER(SEARCH("II",'Model output'!G237)),ISNUMBER(SEARCH("two",'Model output'!G237)),AND(ISNUMBER(SEARCH("2",'Model output'!G237)),NOT(ISNUMBER(SEARCH("1 of 2",'Model output'!G237)))),ISNUMBER(SEARCH("III",'Model output'!G237)),AND(ISNUMBER(SEARCH("three",'Model output'!G237)),NOT(ISNUMBER(SEARCH("#3 (three)",'Model output'!G237)))),AND(ISNUMBER(SEARCH("3",'Model output'!G237)),NOT(ISNUMBER(SEARCH("#3 (three)",'Model output'!G237)))),ISNUMBER(SEARCH("IV",'Model output'!G237)),ISNUMBER(SEARCH("four",'Model output'!G237)),ISNUMBER(SEARCH("4",'Model output'!G237)),ISNUMBER(SEARCH("V ",'Model output'!G237)),ISNUMBER(SEARCH("five",'Model output'!G237)),ISNUMBER(SEARCH("5",'Model output'!G237))))), "lateral", "central"))</f>
        <v>central</v>
      </c>
      <c r="H238" t="str">
        <f>IF('Model output'!H237="","negative",IF(OR(ISNUMBER(SEARCH("lymph node",'Model output'!H237)),ISNUMBER(SEARCH("gland",'Model output'!H237)),ISNUMBER(SEARCH("lobe",'Model output'!H237)),ISNUMBER(SEARCH("isthmus",'Model output'!H237)),ISNUMBER(SEARCH("mediastinum",'Model output'!H237)),ISNUMBER(SEARCH("Not mentioned",'Model output'!H237)), ISNUMBER(SEARCH("Not applicable",'Model output'!H237)), ISNUMBER(SEARCH("paratracheal",'Model output'!H237)),ISNUMBER(SEARCH("fibroadipose tissue",'Model output'!H237)),ISNUMBER(SEARCH("thyroid node",'Model output'!H237)),ISNUMBER(SEARCH("skeletal muscle",'Model output'!H237)),ISNUMBER(SEARCH("right",'Model output'!H237)),ISNUMBER(SEARCH("left",'Model output'!H237)),ISNUMBER(SEARCH("Not specified",'Model output'!H237)),ISNUMBER(SEARCH("N/A",'Model output'!H237))),"negative","positive"))</f>
        <v>negative</v>
      </c>
      <c r="I238">
        <f>IF(OR('Model output'!I237="",'Model output'!I237="Not answered",'Model output'!I237="Not mentioned"),"",IF(ISNUMBER('Model output'!I237),'Model output'!I237,1))</f>
        <v>20</v>
      </c>
      <c r="J238">
        <f>IF(OR('Model output'!J237="",'Model output'!J237="Not answered",'Model output'!J237="Not mentioned"),"",IF(AND(ISNUMBER('Model output'!J237),'Model output'!J237&lt;=I238),'Model output'!J237,IF(AND(ISNUMBER('Model output'!J237), 'Model output'!J237&gt;=DATE(2024,1,1)), MIN(DAY('Model output'!J237), MONTH('Model output'!J237), YEAR('Model output'!J237)), IF(ISNUMBER(SEARCH("0/",'Model output'!J237)),0,IF(ISNUMBER(SEARCH("/",'Model output'!J237)), VALUE(LEFT('Model output'!J237, SEARCH("/",'Model output'!J237)-1)),1)))))</f>
        <v>7</v>
      </c>
      <c r="K238" t="str" cm="1">
        <f t="array" ref="K238">IF(COUNT(FIND({0,1,2,3,4,5,6,7,8,9},'Model output'!K237))&gt;0,'Model output'!K237,"")</f>
        <v/>
      </c>
      <c r="L238" s="8" t="str">
        <f t="shared" si="37"/>
        <v/>
      </c>
      <c r="M238" t="str" cm="1">
        <f t="array" ref="M238">IF(L238="","",IF(ISNUMBER(SEARCH("cm",L238)),MAX(VALUE(SUBSTITUTE(_xlfn.FILTERXML("&lt;t&gt;&lt;s&gt;"&amp;SUBSTITUTE(L238,",","&lt;/s&gt;&lt;s&gt;")&amp;"&lt;/s&gt;&lt;/t&gt;","//s"),"cm",""))),MAX(VALUE(SUBSTITUTE(_xlfn.FILTERXML("&lt;t&gt;&lt;s&gt;"&amp;SUBSTITUTE(L238,",","&lt;/s&gt;&lt;s&gt;")&amp;"&lt;/s&gt;&lt;/t&gt;","//s"),"mm","")))/10))</f>
        <v/>
      </c>
      <c r="N238" t="str">
        <f>IF('Model output'!L237="","",'Model output'!L237)</f>
        <v>Papillary carcinoma, follicular variant</v>
      </c>
      <c r="O238" t="str">
        <f>IF('Model output'!M237="","",'Model output'!M237)</f>
        <v/>
      </c>
      <c r="P238" t="str">
        <f>IF('Model output'!N237="","",'Model output'!N237)</f>
        <v>3 cm</v>
      </c>
      <c r="Q238" t="str">
        <f t="shared" si="39"/>
        <v>3cm</v>
      </c>
      <c r="R238" cm="1">
        <f t="array" ref="R238">IF(Q238="","",IF(ISNUMBER(SEARCH("cm",Q238)),MAX(VALUE(SUBSTITUTE(_xlfn.FILTERXML("&lt;t&gt;&lt;s&gt;"&amp;SUBSTITUTE(Q238,",","&lt;/s&gt;&lt;s&gt;")&amp;"&lt;/s&gt;&lt;/t&gt;","//s"),"cm",""))),MAX(VALUE(SUBSTITUTE(_xlfn.FILTERXML("&lt;t&gt;&lt;s&gt;"&amp;SUBSTITUTE(Q238,",","&lt;/s&gt;&lt;s&gt;")&amp;"&lt;/s&gt;&lt;/t&gt;","//s"),"mm","")))/10))</f>
        <v>3</v>
      </c>
      <c r="S238" t="str">
        <f>IF(OR('Model output'!P237="",ISNUMBER(SEARCH("Not identified", 'Model output'!P237)),ISNUMBER(SEARCH("Absent",'Model output'!P237)),AND(ISNUMBER(SEARCH("No",'Model output'!P237)),NOT(ISNUMBER(SEARCH("diagnostic",'Model output'!P237)))),ISNUMBER(SEARCH("Negative",'Model output'!P237))),"negative","positive")</f>
        <v>positive</v>
      </c>
      <c r="T238">
        <f>IF('Model output'!O237="","",'Model output'!O237)</f>
        <v>1</v>
      </c>
      <c r="U238" t="str">
        <f>IF('Model output'!Q237&lt;&gt;"",'Model output'!Q237,IF('Classification result'!S238="positive",IF(ISNUMBER(SEARCH("single",'Model output'!P237)),1,IF(OR(ISNUMBER(SEARCH("&lt;4",'Model output'!P237)),ISNUMBER(SEARCH("&lt; 4",'Model output'!P237)),ISNUMBER(SEARCH("less than 4",'Model output'!P237))),"&lt;4",IF(OR(ISNUMBER(SEARCH("&gt;4",'Model output'!P237)),ISNUMBER(SEARCH("&gt; 4",'Model output'!P237)),ISNUMBER(SEARCH("4 or more",'Model output'!P237))),"&gt;4",""))), ""))</f>
        <v/>
      </c>
      <c r="V238" t="str">
        <f>IF(S238="negative","",IF(OR(ISNUMBER(SEARCH("Focal",'Model output'!P237)),'Classification result'!U238&lt;4,ISNUMBER(SEARCH("Focal",'Classification result'!U238)),ISNUMBER(SEARCH("&lt;4",'Classification result'!U238)),ISNUMBER(SEARCH("&lt; 4",'Classification result'!U238))),"minimal", IF(OR(ISNUMBER(SEARCH("Extensive",'Model output'!P237)),ISNUMBER(SEARCH("Extensive",'Classification result'!U238)),ISNUMBER(SEARCH("&gt;4",'Classification result'!U238)),ISNUMBER(SEARCH("&gt; 4",'Classification result'!U238)),ISNUMBER(SEARCH("4 or more",'Classification result'!U238))),"extensive","")))</f>
        <v/>
      </c>
      <c r="W238" t="str">
        <f>IF(OR('Model output'!R237="",ISNUMBER(SEARCH("Not identified", 'Model output'!R237)),ISNUMBER(SEARCH("Absent",'Model output'!R237)),ISNUMBER(SEARCH("No",'Model output'!R237)),ISNUMBER(SEARCH("Negative",'Model output'!R237)),ISNUMBER(SEARCH("None seen",'Model output'!R237)),ISNUMBER(SEARCH("Free",'Model output'!R237)),ISNUMBER(SEARCH("Cannot be assessed",'Model output'!R237))),"negative","positive")</f>
        <v>negative</v>
      </c>
      <c r="X238" s="15" t="str">
        <f>IF('Model output'!S237="","",'Model output'!S237)</f>
        <v>Not mentioned</v>
      </c>
      <c r="Y238" t="str">
        <f>IF(OR('Model output'!S237="",ISNUMBER(SEARCH("Absent",'Model output'!S237)),ISNUMBER(SEARCH("Not identified",'Model output'!S237)),AND(ISNUMBER(SEARCH("No",'Model output'!S237)),NOT(ISNUMBER(SEARCH("carcinoma",'Model output'!S237)))),ISNUMBER(SEARCH("confined to the thyroid",'Model output'!S237)),ISNUMBER(SEARCH("negative",'Model output'!S237))),"negative",IF(Z238="positive","gETE", "positive"))</f>
        <v>negative</v>
      </c>
      <c r="Z238" t="str">
        <f>IF(OR('Model output'!S237="",ISNUMBER(SEARCH("Absent",'Model output'!S237)),ISNUMBER(SEARCH("Not identified",'Model output'!S237)),ISNUMBER(SEARCH("No",'Model output'!S237)),ISNUMBER(SEARCH("Minimal",'Model output'!S237)),ISNUMBER(SEARCH("negative",'Model output'!S237))),"negative",IF(OR(ISNUMBER(SEARCH("extensive",X238)),ISNUMBER(SEARCH("skeletal muscle",X238)),ISNUMBER(SEARCH("larynx",X238)),ISNUMBER(SEARCH("trachea",X238)),ISNUMBER(SEARCH("esophagus",X238)),ISNUMBER(SEARCH("recurrent laryngeal nerve",X238))),"positive","negative"))</f>
        <v>negative</v>
      </c>
      <c r="AA238" t="str">
        <f>IF('Model output'!T237="","",IF('Model output'!T237="Not mentioned", "No", "Yes"))</f>
        <v/>
      </c>
      <c r="AB238" t="str">
        <f>IF(AA238&lt;&gt;"Yes","",IF(OR('Model output'!U237="",ISNUMBER(SEARCH("Not identified",'Model output'!U237))),"",'Model output'!U237))</f>
        <v/>
      </c>
      <c r="AC238" s="1" t="str">
        <f>IF(OR('Model output'!V237="", 'Model output'!V237="No", AND(ISERROR(SEARCH("Positive",'Model output'!V237)), ISNUMBER(SEARCH("Negative",'Model output'!V237))), AND(ISNUMBER(SEARCH("Uninvolved",'Model output'!V237)),NOT(ISNUMBER(SEARCH("margins involved",'Model output'!V237)))), ISNUMBER(SEARCH("not involved",'Model output'!V237)), ISNUMBER(SEARCH("None",'Model output'!V237)), ISNUMBER(SEARCH("Free",'Model output'!V237)), ISNUMBER(SEARCH("1 mm",'Model output'!V237)), ISNUMBER(SEARCH("0.1 CM",'Model output'!V237)), ISNUMBER(SEARCH("less than 0.2 mm",'Model output'!V237)), ISNUMBER(SEARCH("less than 0.5 mm",'Model output'!V237)), ISNUMBER(SEARCH("less than 1.0 mm",'Model output'!V237)), ISNUMBER(SEARCH("noted very close",'Model output'!V237)), ISNUMBER(SEARCH("abut",'Model output'!V237)), ISNUMBER(SEARCH("not mentioned",'Model output'!V237)), ISNUMBER(SEARCH("Cannot be assessed",'Model output'!V237)), ISNUMBER(SEARCH("Lymphocyte invasion - present",'Model output'!V237)), ISNUMBER(SEARCH("capsule",'Model output'!V237))), "negative", "positive")</f>
        <v>positive</v>
      </c>
      <c r="AE238" s="28" t="str" cm="1">
        <f t="array" ref="AE238">IF(OR(AC238="positive",Z238="positive",AND(OR(ISNUMBER(SEARCH("Follicular carcinoma",N238)),ISNUMBER(SEARCH("Follicular thyroid carcinoma",N238))),V238="extensive"),AND(AND(ISNUMBER(J238),J238&gt;0),AND(ISNUMBER(M238),M238&gt;3)),OR(H238="positive",AH238=1)),"high",IF(OR(ISNUMBER(SEARCH("lateral",G238,1)),ISNUMBER(SEARCH("positive",Y238,1)),ISNUMBER(SEARCH("tall",O238,1)),ISNUMBER(SEARCH("hobnail",O238,1)),ISNUMBER(SEARCH("cribriform",O238,1)),ISNUMBER(SEARCH("diffuse",O238,1)),ISNUMBER(SEARCH("columnar",O238,1)),ISNUMBER(SEARCH("solid",O238,1)),ISNUMBER(SEARCH("tall",N238,1)),ISNUMBER(SEARCH("hobnail",N238,1)),ISNUMBER(SEARCH("cribriform",N238,1)),ISNUMBER(SEARCH("diffuse",N238,1)),ISNUMBER(SEARCH("columnar",N238,1)),ISNUMBER(SEARCH("solid",N238,1)),AND(ISNUMBER(SEARCH("papillary",N238,1)),S238="positive"),AND(AND(ISNUMBER(J238),J238&gt;=5),M238=""),AND(AND(ISNUMBER(J238),J238&gt;=5),AND(ISNUMBER(M238),M238&gt;=1)),AND(ISNUMBER(SERACH("papillary",N238)),OR(Y238="positive",Z238="positive"), ISNUMBER(SEARCH("BRAF",AB238)))),"intermediate","low"))</f>
        <v>high</v>
      </c>
      <c r="AF238" s="29" t="str">
        <f t="shared" si="40"/>
        <v>2</v>
      </c>
      <c r="AG238" s="29" t="str">
        <f t="shared" si="41"/>
        <v>1a</v>
      </c>
      <c r="AH238" s="29" t="str">
        <f t="shared" si="42"/>
        <v>0</v>
      </c>
      <c r="AI238" s="35" t="str">
        <f t="shared" si="43"/>
        <v>I</v>
      </c>
      <c r="AJ238" s="32" t="s">
        <v>711</v>
      </c>
      <c r="AK238" s="34" t="s">
        <v>935</v>
      </c>
      <c r="AL238" s="34" t="s">
        <v>617</v>
      </c>
      <c r="AM238" s="34" t="s">
        <v>936</v>
      </c>
      <c r="AN238" s="34" t="s">
        <v>66</v>
      </c>
      <c r="AO238" s="32">
        <f t="shared" si="44"/>
        <v>1</v>
      </c>
      <c r="AP238" s="34">
        <f t="shared" si="45"/>
        <v>1</v>
      </c>
      <c r="AQ238" s="34">
        <f t="shared" si="46"/>
        <v>1</v>
      </c>
      <c r="AR238" s="34">
        <f t="shared" si="47"/>
        <v>1</v>
      </c>
      <c r="AS238" s="35">
        <f t="shared" si="48"/>
        <v>1</v>
      </c>
    </row>
    <row r="239" spans="1:45">
      <c r="A239" t="str">
        <f>'Model output'!A238</f>
        <v>TCGA-ET-A40S</v>
      </c>
      <c r="B239" s="26">
        <v>62</v>
      </c>
      <c r="C239" s="1" t="str">
        <f>IF(OR(ISNUMBER(SEARCH("0",'Model output'!D238)), ISNUMBER(SEARCH("1",'Model output'!D238)), ISNUMBER(SEARCH("1a",'Model output'!D238)), ISNUMBER(SEARCH("1b",'Model output'!D238)), ISNUMBER(SEARCH("2",'Model output'!D238)), ISNUMBER(SEARCH("3",'Model output'!D238)), ISNUMBER(SEARCH("4a",'Model output'!D238)), ISNUMBER(SEARCH("4b",'Model output'!D238))), IF(ISNUMBER(SEARCH("pT",'Model output'!D238)),IF(OR(ISNUMBER(SEARCH("a",'Model output'!D238)),ISNUMBER(SEARCH("b",'Model output'!D238))),MID(SUBSTITUTE('Model output'!D238," ",""),SEARCH("pT",'Model output'!D238)+2,2),MID(SUBSTITUTE('Model output'!D238," ",""),SEARCH("pT",'Model output'!D238)+2,1)),IF(ISNUMBER(SEARCH("T",'Model output'!D238)),IF(OR(ISNUMBER(SEARCH("a",'Model output'!D238)),ISNUMBER(SEARCH("b",'Model output'!D238))),MID(SUBSTITUTE('Model output'!D238," ",""),SEARCH("T",'Model output'!D238)+1,2),MID(SUBSTITUTE('Model output'!D238," ",""),SEARCH("T",'Model output'!D238)+1,1)),SUBSTITUTE('Model output'!D238," ",""))),"")</f>
        <v>2</v>
      </c>
      <c r="D239" s="1" t="str">
        <f>IF(ISNUMBER(SEARCH("lymph node",'Model output'!E238)),"1", IF(AND('Model output'!E238&lt;&gt;"",ISNUMBER('Model output'!E238),'Model output'!E238&gt;0),"1",IF(OR(ISNUMBER(SEARCH("0",'Model output'!E238)), ISNUMBER(SEARCH("1",'Model output'!E238)), ISNUMBER(SEARCH("1a",'Model output'!E238)), ISNUMBER(SEARCH("1b",'Model output'!E238)), ISNUMBER(SEARCH("X",'Model output'!E238))), IF(ISNUMBER(SEARCH("pN",'Model output'!E238)),IF(OR(ISNUMBER(SEARCH("a",'Model output'!E238)),ISNUMBER(SEARCH("b",'Model output'!E238))),MID(SUBSTITUTE('Model output'!E238," ",""),SEARCH("pN",'Model output'!E238)+2,2),MID(SUBSTITUTE('Model output'!E238," ",""),SEARCH("pN",'Model output'!E238)+2,1)),IF(ISNUMBER(SEARCH("N",'Model output'!E238)),IF(OR(ISNUMBER(SEARCH("a",'Model output'!E238)),ISNUMBER(SEARCH("b",'Model output'!E238))),MID(SUBSTITUTE('Model output'!E238," ",""),SEARCH("N",'Model output'!E238)+1,2),MID(SUBSTITUTE('Model output'!E238," ",""),SEARCH("N",'Model output'!E238)+1,1)),SUBSTITUTE('Model output'!E238," ",""))),"")))</f>
        <v>0</v>
      </c>
      <c r="E239" s="1" t="str">
        <f>IF(OR(ISNUMBER(SEARCH("Not applicable",'Model output'!F238)), ISNUMBER(SEARCH("N/A",'Model output'!F238))),"0",IF(OR(ISNUMBER(SEARCH("0",'Model output'!F238)), ISNUMBER(SEARCH("1",'Model output'!F238)), ISNUMBER(SEARCH("X",'Model output'!F238))), IF(ISNUMBER(SEARCH("pM",'Model output'!F238)),MID(SUBSTITUTE('Model output'!F238," ",""),SEARCH("pM",'Model output'!F238)+2,1),IF(ISNUMBER(SEARCH("M",'Model output'!F238)),MID(SUBSTITUTE('Model output'!F238," ",""),SEARCH("M",'Model output'!F238)+1,1),SUBSTITUTE('Model output'!F238," ",""))),""))</f>
        <v>0</v>
      </c>
      <c r="F239" t="str">
        <f t="shared" si="49"/>
        <v>negative</v>
      </c>
      <c r="G239" t="str">
        <f>IF(OR('Model output'!G238="",AND(ISNUMBER('Model output'!J238),'Model output'!J238&lt;1)),"",IF(OR(ISNUMBER(SEARCH("lateral",'Model output'!G238)),ISNUMBER(SEARCH("cervical",'Model output'!G238)),ISNUMBER(SEARCH("jugular",'Model output'!G238)),ISNUMBER(SEARCH("left neck",'Model output'!G238)),ISNUMBER(SEARCH("left anterior neck",'Model output'!G238)),ISNUMBER(SEARCH("left posterior neck",'Model output'!G238)),ISNUMBER(SEARCH("right neck",'Model output'!G238)),ISNUMBER(SEARCH("right anterior neck",'Model output'!G238)),ISNUMBER(SEARCH("right posterior neck",'Model output'!G238)),AND(ISNUMBER(SEARCH("level",'Model output'!G238)),OR(,ISNUMBER(SEARCH("II",'Model output'!G238)),ISNUMBER(SEARCH("two",'Model output'!G238)),AND(ISNUMBER(SEARCH("2",'Model output'!G238)),NOT(ISNUMBER(SEARCH("1 of 2",'Model output'!G238)))),ISNUMBER(SEARCH("III",'Model output'!G238)),AND(ISNUMBER(SEARCH("three",'Model output'!G238)),NOT(ISNUMBER(SEARCH("#3 (three)",'Model output'!G238)))),AND(ISNUMBER(SEARCH("3",'Model output'!G238)),NOT(ISNUMBER(SEARCH("#3 (three)",'Model output'!G238)))),ISNUMBER(SEARCH("IV",'Model output'!G238)),ISNUMBER(SEARCH("four",'Model output'!G238)),ISNUMBER(SEARCH("4",'Model output'!G238)),ISNUMBER(SEARCH("V ",'Model output'!G238)),ISNUMBER(SEARCH("five",'Model output'!G238)),ISNUMBER(SEARCH("5",'Model output'!G238))))), "lateral", "central"))</f>
        <v/>
      </c>
      <c r="H239" t="str">
        <f>IF('Model output'!H238="","negative",IF(OR(ISNUMBER(SEARCH("lymph node",'Model output'!H238)),ISNUMBER(SEARCH("gland",'Model output'!H238)),ISNUMBER(SEARCH("lobe",'Model output'!H238)),ISNUMBER(SEARCH("isthmus",'Model output'!H238)),ISNUMBER(SEARCH("mediastinum",'Model output'!H238)),ISNUMBER(SEARCH("Not mentioned",'Model output'!H238)), ISNUMBER(SEARCH("Not applicable",'Model output'!H238)), ISNUMBER(SEARCH("paratracheal",'Model output'!H238)),ISNUMBER(SEARCH("fibroadipose tissue",'Model output'!H238)),ISNUMBER(SEARCH("thyroid node",'Model output'!H238)),ISNUMBER(SEARCH("skeletal muscle",'Model output'!H238)),ISNUMBER(SEARCH("right",'Model output'!H238)),ISNUMBER(SEARCH("left",'Model output'!H238)),ISNUMBER(SEARCH("Not specified",'Model output'!H238)),ISNUMBER(SEARCH("N/A",'Model output'!H238))),"negative","positive"))</f>
        <v>negative</v>
      </c>
      <c r="I239">
        <f>IF(OR('Model output'!I238="",'Model output'!I238="Not answered",'Model output'!I238="Not mentioned"),"",IF(ISNUMBER('Model output'!I238),'Model output'!I238,1))</f>
        <v>12</v>
      </c>
      <c r="J239">
        <f>IF(OR('Model output'!J238="",'Model output'!J238="Not answered",'Model output'!J238="Not mentioned"),"",IF(AND(ISNUMBER('Model output'!J238),'Model output'!J238&lt;=I239),'Model output'!J238,IF(AND(ISNUMBER('Model output'!J238), 'Model output'!J238&gt;=DATE(2024,1,1)), MIN(DAY('Model output'!J238), MONTH('Model output'!J238), YEAR('Model output'!J238)), IF(ISNUMBER(SEARCH("0/",'Model output'!J238)),0,IF(ISNUMBER(SEARCH("/",'Model output'!J238)), VALUE(LEFT('Model output'!J238, SEARCH("/",'Model output'!J238)-1)),1)))))</f>
        <v>0</v>
      </c>
      <c r="K239" t="str" cm="1">
        <f t="array" ref="K239">IF(COUNT(FIND({0,1,2,3,4,5,6,7,8,9},'Model output'!K238))&gt;0,'Model output'!K238,"")</f>
        <v/>
      </c>
      <c r="L239" s="8" t="str">
        <f t="shared" si="37"/>
        <v/>
      </c>
      <c r="M239" t="str" cm="1">
        <f t="array" ref="M239">IF(L239="","",IF(ISNUMBER(SEARCH("cm",L239)),MAX(VALUE(SUBSTITUTE(_xlfn.FILTERXML("&lt;t&gt;&lt;s&gt;"&amp;SUBSTITUTE(L239,",","&lt;/s&gt;&lt;s&gt;")&amp;"&lt;/s&gt;&lt;/t&gt;","//s"),"cm",""))),MAX(VALUE(SUBSTITUTE(_xlfn.FILTERXML("&lt;t&gt;&lt;s&gt;"&amp;SUBSTITUTE(L239,",","&lt;/s&gt;&lt;s&gt;")&amp;"&lt;/s&gt;&lt;/t&gt;","//s"),"mm","")))/10))</f>
        <v/>
      </c>
      <c r="N239" t="str">
        <f>IF('Model output'!L238="","",'Model output'!L238)</f>
        <v>Papillary</v>
      </c>
      <c r="O239" t="str">
        <f>IF('Model output'!M238="","",'Model output'!M238)</f>
        <v/>
      </c>
      <c r="P239" t="str">
        <f>IF('Model output'!N238="","",'Model output'!N238)</f>
        <v>2.5 cm</v>
      </c>
      <c r="Q239" t="str">
        <f t="shared" si="39"/>
        <v>2.5cm</v>
      </c>
      <c r="R239" cm="1">
        <f t="array" ref="R239">IF(Q239="","",IF(ISNUMBER(SEARCH("cm",Q239)),MAX(VALUE(SUBSTITUTE(_xlfn.FILTERXML("&lt;t&gt;&lt;s&gt;"&amp;SUBSTITUTE(Q239,",","&lt;/s&gt;&lt;s&gt;")&amp;"&lt;/s&gt;&lt;/t&gt;","//s"),"cm",""))),MAX(VALUE(SUBSTITUTE(_xlfn.FILTERXML("&lt;t&gt;&lt;s&gt;"&amp;SUBSTITUTE(Q239,",","&lt;/s&gt;&lt;s&gt;")&amp;"&lt;/s&gt;&lt;/t&gt;","//s"),"mm","")))/10))</f>
        <v>2.5</v>
      </c>
      <c r="S239" t="str">
        <f>IF(OR('Model output'!P238="",ISNUMBER(SEARCH("Not identified", 'Model output'!P238)),ISNUMBER(SEARCH("Absent",'Model output'!P238)),AND(ISNUMBER(SEARCH("No",'Model output'!P238)),NOT(ISNUMBER(SEARCH("diagnostic",'Model output'!P238)))),ISNUMBER(SEARCH("Negative",'Model output'!P238))),"negative","positive")</f>
        <v>negative</v>
      </c>
      <c r="T239">
        <f>IF('Model output'!O238="","",'Model output'!O238)</f>
        <v>2</v>
      </c>
      <c r="U239" t="str">
        <f>IF('Model output'!Q238&lt;&gt;"",'Model output'!Q238,IF('Classification result'!S239="positive",IF(ISNUMBER(SEARCH("single",'Model output'!P238)),1,IF(OR(ISNUMBER(SEARCH("&lt;4",'Model output'!P238)),ISNUMBER(SEARCH("&lt; 4",'Model output'!P238)),ISNUMBER(SEARCH("less than 4",'Model output'!P238))),"&lt;4",IF(OR(ISNUMBER(SEARCH("&gt;4",'Model output'!P238)),ISNUMBER(SEARCH("&gt; 4",'Model output'!P238)),ISNUMBER(SEARCH("4 or more",'Model output'!P238))),"&gt;4",""))), ""))</f>
        <v/>
      </c>
      <c r="V239" t="str">
        <f>IF(S239="negative","",IF(OR(ISNUMBER(SEARCH("Focal",'Model output'!P238)),'Classification result'!U239&lt;4,ISNUMBER(SEARCH("Focal",'Classification result'!U239)),ISNUMBER(SEARCH("&lt;4",'Classification result'!U239)),ISNUMBER(SEARCH("&lt; 4",'Classification result'!U239))),"minimal", IF(OR(ISNUMBER(SEARCH("Extensive",'Model output'!P238)),ISNUMBER(SEARCH("Extensive",'Classification result'!U239)),ISNUMBER(SEARCH("&gt;4",'Classification result'!U239)),ISNUMBER(SEARCH("&gt; 4",'Classification result'!U239)),ISNUMBER(SEARCH("4 or more",'Classification result'!U239))),"extensive","")))</f>
        <v/>
      </c>
      <c r="W239" t="str">
        <f>IF(OR('Model output'!R238="",ISNUMBER(SEARCH("Not identified", 'Model output'!R238)),ISNUMBER(SEARCH("Absent",'Model output'!R238)),ISNUMBER(SEARCH("No",'Model output'!R238)),ISNUMBER(SEARCH("Negative",'Model output'!R238)),ISNUMBER(SEARCH("None seen",'Model output'!R238)),ISNUMBER(SEARCH("Free",'Model output'!R238)),ISNUMBER(SEARCH("Cannot be assessed",'Model output'!R238))),"negative","positive")</f>
        <v>negative</v>
      </c>
      <c r="X239" s="15" t="str">
        <f>IF('Model output'!S238="","",'Model output'!S238)</f>
        <v>Absent</v>
      </c>
      <c r="Y239" t="str">
        <f>IF(OR('Model output'!S238="",ISNUMBER(SEARCH("Absent",'Model output'!S238)),ISNUMBER(SEARCH("Not identified",'Model output'!S238)),AND(ISNUMBER(SEARCH("No",'Model output'!S238)),NOT(ISNUMBER(SEARCH("carcinoma",'Model output'!S238)))),ISNUMBER(SEARCH("confined to the thyroid",'Model output'!S238)),ISNUMBER(SEARCH("negative",'Model output'!S238))),"negative",IF(Z239="positive","gETE", "positive"))</f>
        <v>negative</v>
      </c>
      <c r="Z239" t="str">
        <f>IF(OR('Model output'!S238="",ISNUMBER(SEARCH("Absent",'Model output'!S238)),ISNUMBER(SEARCH("Not identified",'Model output'!S238)),ISNUMBER(SEARCH("No",'Model output'!S238)),ISNUMBER(SEARCH("Minimal",'Model output'!S238)),ISNUMBER(SEARCH("negative",'Model output'!S238))),"negative",IF(OR(ISNUMBER(SEARCH("extensive",X239)),ISNUMBER(SEARCH("skeletal muscle",X239)),ISNUMBER(SEARCH("larynx",X239)),ISNUMBER(SEARCH("trachea",X239)),ISNUMBER(SEARCH("esophagus",X239)),ISNUMBER(SEARCH("recurrent laryngeal nerve",X239))),"positive","negative"))</f>
        <v>negative</v>
      </c>
      <c r="AA239" t="str">
        <f>IF('Model output'!T238="","",IF('Model output'!T238="Not mentioned", "No", "Yes"))</f>
        <v/>
      </c>
      <c r="AB239" t="str">
        <f>IF(AA239&lt;&gt;"Yes","",IF(OR('Model output'!U238="",ISNUMBER(SEARCH("Not identified",'Model output'!U238))),"",'Model output'!U238))</f>
        <v/>
      </c>
      <c r="AC239" s="1" t="str">
        <f>IF(OR('Model output'!V238="", 'Model output'!V238="No", AND(ISERROR(SEARCH("Positive",'Model output'!V238)), ISNUMBER(SEARCH("Negative",'Model output'!V238))), AND(ISNUMBER(SEARCH("Uninvolved",'Model output'!V238)),NOT(ISNUMBER(SEARCH("margins involved",'Model output'!V238)))), ISNUMBER(SEARCH("not involved",'Model output'!V238)), ISNUMBER(SEARCH("None",'Model output'!V238)), ISNUMBER(SEARCH("Free",'Model output'!V238)), ISNUMBER(SEARCH("1 mm",'Model output'!V238)), ISNUMBER(SEARCH("0.1 CM",'Model output'!V238)), ISNUMBER(SEARCH("less than 0.2 mm",'Model output'!V238)), ISNUMBER(SEARCH("less than 0.5 mm",'Model output'!V238)), ISNUMBER(SEARCH("less than 1.0 mm",'Model output'!V238)), ISNUMBER(SEARCH("noted very close",'Model output'!V238)), ISNUMBER(SEARCH("abut",'Model output'!V238)), ISNUMBER(SEARCH("not mentioned",'Model output'!V238)), ISNUMBER(SEARCH("Cannot be assessed",'Model output'!V238)), ISNUMBER(SEARCH("Lymphocyte invasion - present",'Model output'!V238)), ISNUMBER(SEARCH("capsule",'Model output'!V238))), "negative", "positive")</f>
        <v>negative</v>
      </c>
      <c r="AE239" s="28" t="str" cm="1">
        <f t="array" aca="1" ref="AE239" ca="1">IF(OR(AC239="positive",Z239="positive",AND(OR(ISNUMBER(SEARCH("Follicular carcinoma",N239)),ISNUMBER(SEARCH("Follicular thyroid carcinoma",N239))),V239="extensive"),AND(AND(ISNUMBER(J239),J239&gt;0),AND(ISNUMBER(M239),M239&gt;3)),OR(H239="positive",AH239=1)),"high",IF(OR(ISNUMBER(SEARCH("lateral",G239,1)),ISNUMBER(SEARCH("positive",Y239,1)),ISNUMBER(SEARCH("tall",O239,1)),ISNUMBER(SEARCH("hobnail",O239,1)),ISNUMBER(SEARCH("cribriform",O239,1)),ISNUMBER(SEARCH("diffuse",O239,1)),ISNUMBER(SEARCH("columnar",O239,1)),ISNUMBER(SEARCH("solid",O239,1)),ISNUMBER(SEARCH("tall",N239,1)),ISNUMBER(SEARCH("hobnail",N239,1)),ISNUMBER(SEARCH("cribriform",N239,1)),ISNUMBER(SEARCH("diffuse",N239,1)),ISNUMBER(SEARCH("columnar",N239,1)),ISNUMBER(SEARCH("solid",N239,1)),AND(ISNUMBER(SEARCH("papillary",N239,1)),S239="positive"),AND(AND(ISNUMBER(J239),J239&gt;=5),M239=""),AND(AND(ISNUMBER(J239),J239&gt;=5),AND(ISNUMBER(M239),M239&gt;=1)),AND(ISNUMBER(SERACH("papillary",N239)),OR(Y239="positive",Z239="positive"), ISNUMBER(SEARCH("BRAF",AB239)))),"intermediate","low"))</f>
        <v>low</v>
      </c>
      <c r="AF239" s="29" t="str">
        <f t="shared" si="40"/>
        <v>2</v>
      </c>
      <c r="AG239" s="29" t="str">
        <f t="shared" si="41"/>
        <v>0</v>
      </c>
      <c r="AH239" s="29" t="str">
        <f t="shared" si="42"/>
        <v>0</v>
      </c>
      <c r="AI239" s="35" t="str">
        <f t="shared" si="43"/>
        <v>I</v>
      </c>
      <c r="AJ239" s="32" t="s">
        <v>713</v>
      </c>
      <c r="AK239" s="34" t="s">
        <v>935</v>
      </c>
      <c r="AL239" s="34" t="s">
        <v>933</v>
      </c>
      <c r="AM239" s="34" t="s">
        <v>936</v>
      </c>
      <c r="AN239" s="34" t="s">
        <v>66</v>
      </c>
      <c r="AO239" s="32">
        <f t="shared" ca="1" si="44"/>
        <v>1</v>
      </c>
      <c r="AP239" s="34">
        <f t="shared" si="45"/>
        <v>1</v>
      </c>
      <c r="AQ239" s="34">
        <f t="shared" si="46"/>
        <v>1</v>
      </c>
      <c r="AR239" s="34">
        <f t="shared" si="47"/>
        <v>1</v>
      </c>
      <c r="AS239" s="35">
        <f t="shared" si="48"/>
        <v>1</v>
      </c>
    </row>
    <row r="240" spans="1:45">
      <c r="A240" t="str">
        <f>'Model output'!A239</f>
        <v>TCGA-ET-A40T</v>
      </c>
      <c r="B240" s="26">
        <v>26</v>
      </c>
      <c r="C240" s="1" t="str">
        <f>IF(OR(ISNUMBER(SEARCH("0",'Model output'!D239)), ISNUMBER(SEARCH("1",'Model output'!D239)), ISNUMBER(SEARCH("1a",'Model output'!D239)), ISNUMBER(SEARCH("1b",'Model output'!D239)), ISNUMBER(SEARCH("2",'Model output'!D239)), ISNUMBER(SEARCH("3",'Model output'!D239)), ISNUMBER(SEARCH("4a",'Model output'!D239)), ISNUMBER(SEARCH("4b",'Model output'!D239))), IF(ISNUMBER(SEARCH("pT",'Model output'!D239)),IF(OR(ISNUMBER(SEARCH("a",'Model output'!D239)),ISNUMBER(SEARCH("b",'Model output'!D239))),MID(SUBSTITUTE('Model output'!D239," ",""),SEARCH("pT",'Model output'!D239)+2,2),MID(SUBSTITUTE('Model output'!D239," ",""),SEARCH("pT",'Model output'!D239)+2,1)),IF(ISNUMBER(SEARCH("T",'Model output'!D239)),IF(OR(ISNUMBER(SEARCH("a",'Model output'!D239)),ISNUMBER(SEARCH("b",'Model output'!D239))),MID(SUBSTITUTE('Model output'!D239," ",""),SEARCH("T",'Model output'!D239)+1,2),MID(SUBSTITUTE('Model output'!D239," ",""),SEARCH("T",'Model output'!D239)+1,1)),SUBSTITUTE('Model output'!D239," ",""))),"")</f>
        <v>2</v>
      </c>
      <c r="D240" s="1" t="str">
        <f>IF(ISNUMBER(SEARCH("lymph node",'Model output'!E239)),"1", IF(AND('Model output'!E239&lt;&gt;"",ISNUMBER('Model output'!E239),'Model output'!E239&gt;0),"1",IF(OR(ISNUMBER(SEARCH("0",'Model output'!E239)), ISNUMBER(SEARCH("1",'Model output'!E239)), ISNUMBER(SEARCH("1a",'Model output'!E239)), ISNUMBER(SEARCH("1b",'Model output'!E239)), ISNUMBER(SEARCH("X",'Model output'!E239))), IF(ISNUMBER(SEARCH("pN",'Model output'!E239)),IF(OR(ISNUMBER(SEARCH("a",'Model output'!E239)),ISNUMBER(SEARCH("b",'Model output'!E239))),MID(SUBSTITUTE('Model output'!E239," ",""),SEARCH("pN",'Model output'!E239)+2,2),MID(SUBSTITUTE('Model output'!E239," ",""),SEARCH("pN",'Model output'!E239)+2,1)),IF(ISNUMBER(SEARCH("N",'Model output'!E239)),IF(OR(ISNUMBER(SEARCH("a",'Model output'!E239)),ISNUMBER(SEARCH("b",'Model output'!E239))),MID(SUBSTITUTE('Model output'!E239," ",""),SEARCH("N",'Model output'!E239)+1,2),MID(SUBSTITUTE('Model output'!E239," ",""),SEARCH("N",'Model output'!E239)+1,1)),SUBSTITUTE('Model output'!E239," ",""))),"")))</f>
        <v>1A</v>
      </c>
      <c r="E240" s="1" t="str">
        <f>IF(OR(ISNUMBER(SEARCH("Not applicable",'Model output'!F239)), ISNUMBER(SEARCH("N/A",'Model output'!F239))),"0",IF(OR(ISNUMBER(SEARCH("0",'Model output'!F239)), ISNUMBER(SEARCH("1",'Model output'!F239)), ISNUMBER(SEARCH("X",'Model output'!F239))), IF(ISNUMBER(SEARCH("pM",'Model output'!F239)),MID(SUBSTITUTE('Model output'!F239," ",""),SEARCH("pM",'Model output'!F239)+2,1),IF(ISNUMBER(SEARCH("M",'Model output'!F239)),MID(SUBSTITUTE('Model output'!F239," ",""),SEARCH("M",'Model output'!F239)+1,1),SUBSTITUTE('Model output'!F239," ",""))),""))</f>
        <v/>
      </c>
      <c r="F240" t="str">
        <f t="shared" si="49"/>
        <v>positive</v>
      </c>
      <c r="G240" t="str">
        <f>IF(OR('Model output'!G239="",AND(ISNUMBER('Model output'!J239),'Model output'!J239&lt;1)),"",IF(OR(ISNUMBER(SEARCH("lateral",'Model output'!G239)),ISNUMBER(SEARCH("cervical",'Model output'!G239)),ISNUMBER(SEARCH("jugular",'Model output'!G239)),ISNUMBER(SEARCH("left neck",'Model output'!G239)),ISNUMBER(SEARCH("left anterior neck",'Model output'!G239)),ISNUMBER(SEARCH("left posterior neck",'Model output'!G239)),ISNUMBER(SEARCH("right neck",'Model output'!G239)),ISNUMBER(SEARCH("right anterior neck",'Model output'!G239)),ISNUMBER(SEARCH("right posterior neck",'Model output'!G239)),AND(ISNUMBER(SEARCH("level",'Model output'!G239)),OR(,ISNUMBER(SEARCH("II",'Model output'!G239)),ISNUMBER(SEARCH("two",'Model output'!G239)),AND(ISNUMBER(SEARCH("2",'Model output'!G239)),NOT(ISNUMBER(SEARCH("1 of 2",'Model output'!G239)))),ISNUMBER(SEARCH("III",'Model output'!G239)),AND(ISNUMBER(SEARCH("three",'Model output'!G239)),NOT(ISNUMBER(SEARCH("#3 (three)",'Model output'!G239)))),AND(ISNUMBER(SEARCH("3",'Model output'!G239)),NOT(ISNUMBER(SEARCH("#3 (three)",'Model output'!G239)))),ISNUMBER(SEARCH("IV",'Model output'!G239)),ISNUMBER(SEARCH("four",'Model output'!G239)),ISNUMBER(SEARCH("4",'Model output'!G239)),ISNUMBER(SEARCH("V ",'Model output'!G239)),ISNUMBER(SEARCH("five",'Model output'!G239)),ISNUMBER(SEARCH("5",'Model output'!G239))))), "lateral", "central"))</f>
        <v/>
      </c>
      <c r="H240" t="str">
        <f>IF('Model output'!H239="","negative",IF(OR(ISNUMBER(SEARCH("lymph node",'Model output'!H239)),ISNUMBER(SEARCH("gland",'Model output'!H239)),ISNUMBER(SEARCH("lobe",'Model output'!H239)),ISNUMBER(SEARCH("isthmus",'Model output'!H239)),ISNUMBER(SEARCH("mediastinum",'Model output'!H239)),ISNUMBER(SEARCH("Not mentioned",'Model output'!H239)), ISNUMBER(SEARCH("Not applicable",'Model output'!H239)), ISNUMBER(SEARCH("paratracheal",'Model output'!H239)),ISNUMBER(SEARCH("fibroadipose tissue",'Model output'!H239)),ISNUMBER(SEARCH("thyroid node",'Model output'!H239)),ISNUMBER(SEARCH("skeletal muscle",'Model output'!H239)),ISNUMBER(SEARCH("right",'Model output'!H239)),ISNUMBER(SEARCH("left",'Model output'!H239)),ISNUMBER(SEARCH("Not specified",'Model output'!H239)),ISNUMBER(SEARCH("N/A",'Model output'!H239))),"negative","positive"))</f>
        <v>negative</v>
      </c>
      <c r="I240">
        <f>IF(OR('Model output'!I239="",'Model output'!I239="Not answered",'Model output'!I239="Not mentioned"),"",IF(ISNUMBER('Model output'!I239),'Model output'!I239,1))</f>
        <v>15</v>
      </c>
      <c r="J240">
        <f>IF(OR('Model output'!J239="",'Model output'!J239="Not answered",'Model output'!J239="Not mentioned"),"",IF(AND(ISNUMBER('Model output'!J239),'Model output'!J239&lt;=I240),'Model output'!J239,IF(AND(ISNUMBER('Model output'!J239), 'Model output'!J239&gt;=DATE(2024,1,1)), MIN(DAY('Model output'!J239), MONTH('Model output'!J239), YEAR('Model output'!J239)), IF(ISNUMBER(SEARCH("0/",'Model output'!J239)),0,IF(ISNUMBER(SEARCH("/",'Model output'!J239)), VALUE(LEFT('Model output'!J239, SEARCH("/",'Model output'!J239)-1)),1)))))</f>
        <v>3</v>
      </c>
      <c r="K240" t="str" cm="1">
        <f t="array" ref="K240">IF(COUNT(FIND({0,1,2,3,4,5,6,7,8,9},'Model output'!K239))&gt;0,'Model output'!K239,"")</f>
        <v/>
      </c>
      <c r="L240" s="8" t="str">
        <f t="shared" si="37"/>
        <v/>
      </c>
      <c r="M240" t="str" cm="1">
        <f t="array" ref="M240">IF(L240="","",IF(ISNUMBER(SEARCH("cm",L240)),MAX(VALUE(SUBSTITUTE(_xlfn.FILTERXML("&lt;t&gt;&lt;s&gt;"&amp;SUBSTITUTE(L240,",","&lt;/s&gt;&lt;s&gt;")&amp;"&lt;/s&gt;&lt;/t&gt;","//s"),"cm",""))),MAX(VALUE(SUBSTITUTE(_xlfn.FILTERXML("&lt;t&gt;&lt;s&gt;"&amp;SUBSTITUTE(L240,",","&lt;/s&gt;&lt;s&gt;")&amp;"&lt;/s&gt;&lt;/t&gt;","//s"),"mm","")))/10))</f>
        <v/>
      </c>
      <c r="N240" t="str">
        <f>IF('Model output'!L239="","",'Model output'!L239)</f>
        <v>Papillary carcinoma with focal solid areas</v>
      </c>
      <c r="O240" t="str">
        <f>IF('Model output'!M239="","",'Model output'!M239)</f>
        <v/>
      </c>
      <c r="P240" t="str">
        <f>IF('Model output'!N239="","",'Model output'!N239)</f>
        <v>2.8cm</v>
      </c>
      <c r="Q240" t="str">
        <f t="shared" si="39"/>
        <v>2.8cm</v>
      </c>
      <c r="R240" cm="1">
        <f t="array" ref="R240">IF(Q240="","",IF(ISNUMBER(SEARCH("cm",Q240)),MAX(VALUE(SUBSTITUTE(_xlfn.FILTERXML("&lt;t&gt;&lt;s&gt;"&amp;SUBSTITUTE(Q240,",","&lt;/s&gt;&lt;s&gt;")&amp;"&lt;/s&gt;&lt;/t&gt;","//s"),"cm",""))),MAX(VALUE(SUBSTITUTE(_xlfn.FILTERXML("&lt;t&gt;&lt;s&gt;"&amp;SUBSTITUTE(Q240,",","&lt;/s&gt;&lt;s&gt;")&amp;"&lt;/s&gt;&lt;/t&gt;","//s"),"mm","")))/10))</f>
        <v>2.8</v>
      </c>
      <c r="S240" t="str">
        <f>IF(OR('Model output'!P239="",ISNUMBER(SEARCH("Not identified", 'Model output'!P239)),ISNUMBER(SEARCH("Absent",'Model output'!P239)),AND(ISNUMBER(SEARCH("No",'Model output'!P239)),NOT(ISNUMBER(SEARCH("diagnostic",'Model output'!P239)))),ISNUMBER(SEARCH("Negative",'Model output'!P239))),"negative","positive")</f>
        <v>positive</v>
      </c>
      <c r="T240">
        <f>IF('Model output'!O239="","",'Model output'!O239)</f>
        <v>1</v>
      </c>
      <c r="U240" t="str">
        <f>IF('Model output'!Q239&lt;&gt;"",'Model output'!Q239,IF('Classification result'!S240="positive",IF(ISNUMBER(SEARCH("single",'Model output'!P239)),1,IF(OR(ISNUMBER(SEARCH("&lt;4",'Model output'!P239)),ISNUMBER(SEARCH("&lt; 4",'Model output'!P239)),ISNUMBER(SEARCH("less than 4",'Model output'!P239))),"&lt;4",IF(OR(ISNUMBER(SEARCH("&gt;4",'Model output'!P239)),ISNUMBER(SEARCH("&gt; 4",'Model output'!P239)),ISNUMBER(SEARCH("4 or more",'Model output'!P239))),"&gt;4",""))), ""))</f>
        <v/>
      </c>
      <c r="V240" t="str">
        <f>IF(S240="negative","",IF(OR(ISNUMBER(SEARCH("Focal",'Model output'!P239)),'Classification result'!U240&lt;4,ISNUMBER(SEARCH("Focal",'Classification result'!U240)),ISNUMBER(SEARCH("&lt;4",'Classification result'!U240)),ISNUMBER(SEARCH("&lt; 4",'Classification result'!U240))),"minimal", IF(OR(ISNUMBER(SEARCH("Extensive",'Model output'!P239)),ISNUMBER(SEARCH("Extensive",'Classification result'!U240)),ISNUMBER(SEARCH("&gt;4",'Classification result'!U240)),ISNUMBER(SEARCH("&gt; 4",'Classification result'!U240)),ISNUMBER(SEARCH("4 or more",'Classification result'!U240))),"extensive","")))</f>
        <v/>
      </c>
      <c r="W240" t="str">
        <f>IF(OR('Model output'!R239="",ISNUMBER(SEARCH("Not identified", 'Model output'!R239)),ISNUMBER(SEARCH("Absent",'Model output'!R239)),ISNUMBER(SEARCH("No",'Model output'!R239)),ISNUMBER(SEARCH("Negative",'Model output'!R239)),ISNUMBER(SEARCH("None seen",'Model output'!R239)),ISNUMBER(SEARCH("Free",'Model output'!R239)),ISNUMBER(SEARCH("Cannot be assessed",'Model output'!R239))),"negative","positive")</f>
        <v>negative</v>
      </c>
      <c r="X240" s="15" t="str">
        <f>IF('Model output'!S239="","",'Model output'!S239)</f>
        <v/>
      </c>
      <c r="Y240" t="str">
        <f>IF(OR('Model output'!S239="",ISNUMBER(SEARCH("Absent",'Model output'!S239)),ISNUMBER(SEARCH("Not identified",'Model output'!S239)),AND(ISNUMBER(SEARCH("No",'Model output'!S239)),NOT(ISNUMBER(SEARCH("carcinoma",'Model output'!S239)))),ISNUMBER(SEARCH("confined to the thyroid",'Model output'!S239)),ISNUMBER(SEARCH("negative",'Model output'!S239))),"negative",IF(Z240="positive","gETE", "positive"))</f>
        <v>negative</v>
      </c>
      <c r="Z240" t="str">
        <f>IF(OR('Model output'!S239="",ISNUMBER(SEARCH("Absent",'Model output'!S239)),ISNUMBER(SEARCH("Not identified",'Model output'!S239)),ISNUMBER(SEARCH("No",'Model output'!S239)),ISNUMBER(SEARCH("Minimal",'Model output'!S239)),ISNUMBER(SEARCH("negative",'Model output'!S239))),"negative",IF(OR(ISNUMBER(SEARCH("extensive",X240)),ISNUMBER(SEARCH("skeletal muscle",X240)),ISNUMBER(SEARCH("larynx",X240)),ISNUMBER(SEARCH("trachea",X240)),ISNUMBER(SEARCH("esophagus",X240)),ISNUMBER(SEARCH("recurrent laryngeal nerve",X240))),"positive","negative"))</f>
        <v>negative</v>
      </c>
      <c r="AA240" t="str">
        <f>IF('Model output'!T239="","",IF('Model output'!T239="Not mentioned", "No", "Yes"))</f>
        <v/>
      </c>
      <c r="AB240" t="str">
        <f>IF(AA240&lt;&gt;"Yes","",IF(OR('Model output'!U239="",ISNUMBER(SEARCH("Not identified",'Model output'!U239))),"",'Model output'!U239))</f>
        <v/>
      </c>
      <c r="AC240" s="1" t="str">
        <f>IF(OR('Model output'!V239="", 'Model output'!V239="No", AND(ISERROR(SEARCH("Positive",'Model output'!V239)), ISNUMBER(SEARCH("Negative",'Model output'!V239))), AND(ISNUMBER(SEARCH("Uninvolved",'Model output'!V239)),NOT(ISNUMBER(SEARCH("margins involved",'Model output'!V239)))), ISNUMBER(SEARCH("not involved",'Model output'!V239)), ISNUMBER(SEARCH("None",'Model output'!V239)), ISNUMBER(SEARCH("Free",'Model output'!V239)), ISNUMBER(SEARCH("1 mm",'Model output'!V239)), ISNUMBER(SEARCH("0.1 CM",'Model output'!V239)), ISNUMBER(SEARCH("less than 0.2 mm",'Model output'!V239)), ISNUMBER(SEARCH("less than 0.5 mm",'Model output'!V239)), ISNUMBER(SEARCH("less than 1.0 mm",'Model output'!V239)), ISNUMBER(SEARCH("noted very close",'Model output'!V239)), ISNUMBER(SEARCH("abut",'Model output'!V239)), ISNUMBER(SEARCH("not mentioned",'Model output'!V239)), ISNUMBER(SEARCH("Cannot be assessed",'Model output'!V239)), ISNUMBER(SEARCH("Lymphocyte invasion - present",'Model output'!V239)), ISNUMBER(SEARCH("capsule",'Model output'!V239))), "negative", "positive")</f>
        <v>negative</v>
      </c>
      <c r="AE240" s="28" t="str" cm="1">
        <f t="array" aca="1" ref="AE240" ca="1">IF(OR(AC240="positive",Z240="positive",AND(OR(ISNUMBER(SEARCH("Follicular carcinoma",N240)),ISNUMBER(SEARCH("Follicular thyroid carcinoma",N240))),V240="extensive"),AND(AND(ISNUMBER(J240),J240&gt;0),AND(ISNUMBER(M240),M240&gt;3)),OR(H240="positive",AH240=1)),"high",IF(OR(ISNUMBER(SEARCH("lateral",G240,1)),ISNUMBER(SEARCH("positive",Y240,1)),ISNUMBER(SEARCH("tall",O240,1)),ISNUMBER(SEARCH("hobnail",O240,1)),ISNUMBER(SEARCH("cribriform",O240,1)),ISNUMBER(SEARCH("diffuse",O240,1)),ISNUMBER(SEARCH("columnar",O240,1)),ISNUMBER(SEARCH("solid",O240,1)),ISNUMBER(SEARCH("tall",N240,1)),ISNUMBER(SEARCH("hobnail",N240,1)),ISNUMBER(SEARCH("cribriform",N240,1)),ISNUMBER(SEARCH("diffuse",N240,1)),ISNUMBER(SEARCH("columnar",N240,1)),ISNUMBER(SEARCH("solid",N240,1)),AND(ISNUMBER(SEARCH("papillary",N240,1)),S240="positive"),AND(AND(ISNUMBER(J240),J240&gt;=5),M240=""),AND(AND(ISNUMBER(J240),J240&gt;=5),AND(ISNUMBER(M240),M240&gt;=1)),AND(ISNUMBER(SERACH("papillary",N240)),OR(Y240="positive",Z240="positive"), ISNUMBER(SEARCH("BRAF",AB240)))),"intermediate","low"))</f>
        <v>intermediate</v>
      </c>
      <c r="AF240" s="29" t="str">
        <f t="shared" si="40"/>
        <v>2</v>
      </c>
      <c r="AG240" s="29" t="str">
        <f t="shared" si="41"/>
        <v>1a</v>
      </c>
      <c r="AH240" s="29" t="str">
        <f t="shared" si="42"/>
        <v>0</v>
      </c>
      <c r="AI240" s="35" t="str">
        <f t="shared" si="43"/>
        <v>I</v>
      </c>
      <c r="AJ240" s="32" t="s">
        <v>714</v>
      </c>
      <c r="AK240" s="34" t="s">
        <v>935</v>
      </c>
      <c r="AL240" s="34" t="s">
        <v>617</v>
      </c>
      <c r="AM240" s="34" t="s">
        <v>936</v>
      </c>
      <c r="AN240" s="34" t="s">
        <v>66</v>
      </c>
      <c r="AO240" s="32">
        <f t="shared" ca="1" si="44"/>
        <v>1</v>
      </c>
      <c r="AP240" s="34">
        <f t="shared" si="45"/>
        <v>1</v>
      </c>
      <c r="AQ240" s="34">
        <f t="shared" si="46"/>
        <v>1</v>
      </c>
      <c r="AR240" s="34">
        <f t="shared" si="47"/>
        <v>1</v>
      </c>
      <c r="AS240" s="35">
        <f t="shared" si="48"/>
        <v>1</v>
      </c>
    </row>
    <row r="241" spans="1:45">
      <c r="A241" t="str">
        <f>'Model output'!A240</f>
        <v>TCGA-ET-A4KQ</v>
      </c>
      <c r="B241" s="26">
        <v>45</v>
      </c>
      <c r="C241" s="1" t="str">
        <f>IF(OR(ISNUMBER(SEARCH("0",'Model output'!D240)), ISNUMBER(SEARCH("1",'Model output'!D240)), ISNUMBER(SEARCH("1a",'Model output'!D240)), ISNUMBER(SEARCH("1b",'Model output'!D240)), ISNUMBER(SEARCH("2",'Model output'!D240)), ISNUMBER(SEARCH("3",'Model output'!D240)), ISNUMBER(SEARCH("4a",'Model output'!D240)), ISNUMBER(SEARCH("4b",'Model output'!D240))), IF(ISNUMBER(SEARCH("pT",'Model output'!D240)),IF(OR(ISNUMBER(SEARCH("a",'Model output'!D240)),ISNUMBER(SEARCH("b",'Model output'!D240))),MID(SUBSTITUTE('Model output'!D240," ",""),SEARCH("pT",'Model output'!D240)+2,2),MID(SUBSTITUTE('Model output'!D240," ",""),SEARCH("pT",'Model output'!D240)+2,1)),IF(ISNUMBER(SEARCH("T",'Model output'!D240)),IF(OR(ISNUMBER(SEARCH("a",'Model output'!D240)),ISNUMBER(SEARCH("b",'Model output'!D240))),MID(SUBSTITUTE('Model output'!D240," ",""),SEARCH("T",'Model output'!D240)+1,2),MID(SUBSTITUTE('Model output'!D240," ",""),SEARCH("T",'Model output'!D240)+1,1)),SUBSTITUTE('Model output'!D240," ",""))),"")</f>
        <v>2</v>
      </c>
      <c r="D241" s="1" t="str">
        <f>IF(ISNUMBER(SEARCH("lymph node",'Model output'!E240)),"1", IF(AND('Model output'!E240&lt;&gt;"",ISNUMBER('Model output'!E240),'Model output'!E240&gt;0),"1",IF(OR(ISNUMBER(SEARCH("0",'Model output'!E240)), ISNUMBER(SEARCH("1",'Model output'!E240)), ISNUMBER(SEARCH("1a",'Model output'!E240)), ISNUMBER(SEARCH("1b",'Model output'!E240)), ISNUMBER(SEARCH("X",'Model output'!E240))), IF(ISNUMBER(SEARCH("pN",'Model output'!E240)),IF(OR(ISNUMBER(SEARCH("a",'Model output'!E240)),ISNUMBER(SEARCH("b",'Model output'!E240))),MID(SUBSTITUTE('Model output'!E240," ",""),SEARCH("pN",'Model output'!E240)+2,2),MID(SUBSTITUTE('Model output'!E240," ",""),SEARCH("pN",'Model output'!E240)+2,1)),IF(ISNUMBER(SEARCH("N",'Model output'!E240)),IF(OR(ISNUMBER(SEARCH("a",'Model output'!E240)),ISNUMBER(SEARCH("b",'Model output'!E240))),MID(SUBSTITUTE('Model output'!E240," ",""),SEARCH("N",'Model output'!E240)+1,2),MID(SUBSTITUTE('Model output'!E240," ",""),SEARCH("N",'Model output'!E240)+1,1)),SUBSTITUTE('Model output'!E240," ",""))),"")))</f>
        <v>x</v>
      </c>
      <c r="E241" s="1" t="str">
        <f>IF(OR(ISNUMBER(SEARCH("Not applicable",'Model output'!F240)), ISNUMBER(SEARCH("N/A",'Model output'!F240))),"0",IF(OR(ISNUMBER(SEARCH("0",'Model output'!F240)), ISNUMBER(SEARCH("1",'Model output'!F240)), ISNUMBER(SEARCH("X",'Model output'!F240))), IF(ISNUMBER(SEARCH("pM",'Model output'!F240)),MID(SUBSTITUTE('Model output'!F240," ",""),SEARCH("pM",'Model output'!F240)+2,1),IF(ISNUMBER(SEARCH("M",'Model output'!F240)),MID(SUBSTITUTE('Model output'!F240," ",""),SEARCH("M",'Model output'!F240)+1,1),SUBSTITUTE('Model output'!F240," ",""))),""))</f>
        <v>x</v>
      </c>
      <c r="F241" t="str">
        <f t="shared" si="49"/>
        <v>negative</v>
      </c>
      <c r="G241" t="str">
        <f>IF(OR('Model output'!G240="",AND(ISNUMBER('Model output'!J240),'Model output'!J240&lt;1)),"",IF(OR(ISNUMBER(SEARCH("lateral",'Model output'!G240)),ISNUMBER(SEARCH("cervical",'Model output'!G240)),ISNUMBER(SEARCH("jugular",'Model output'!G240)),ISNUMBER(SEARCH("left neck",'Model output'!G240)),ISNUMBER(SEARCH("left anterior neck",'Model output'!G240)),ISNUMBER(SEARCH("left posterior neck",'Model output'!G240)),ISNUMBER(SEARCH("right neck",'Model output'!G240)),ISNUMBER(SEARCH("right anterior neck",'Model output'!G240)),ISNUMBER(SEARCH("right posterior neck",'Model output'!G240)),AND(ISNUMBER(SEARCH("level",'Model output'!G240)),OR(,ISNUMBER(SEARCH("II",'Model output'!G240)),ISNUMBER(SEARCH("two",'Model output'!G240)),AND(ISNUMBER(SEARCH("2",'Model output'!G240)),NOT(ISNUMBER(SEARCH("1 of 2",'Model output'!G240)))),ISNUMBER(SEARCH("III",'Model output'!G240)),AND(ISNUMBER(SEARCH("three",'Model output'!G240)),NOT(ISNUMBER(SEARCH("#3 (three)",'Model output'!G240)))),AND(ISNUMBER(SEARCH("3",'Model output'!G240)),NOT(ISNUMBER(SEARCH("#3 (three)",'Model output'!G240)))),ISNUMBER(SEARCH("IV",'Model output'!G240)),ISNUMBER(SEARCH("four",'Model output'!G240)),ISNUMBER(SEARCH("4",'Model output'!G240)),ISNUMBER(SEARCH("V ",'Model output'!G240)),ISNUMBER(SEARCH("five",'Model output'!G240)),ISNUMBER(SEARCH("5",'Model output'!G240))))), "lateral", "central"))</f>
        <v/>
      </c>
      <c r="H241" t="str">
        <f>IF('Model output'!H240="","negative",IF(OR(ISNUMBER(SEARCH("lymph node",'Model output'!H240)),ISNUMBER(SEARCH("gland",'Model output'!H240)),ISNUMBER(SEARCH("lobe",'Model output'!H240)),ISNUMBER(SEARCH("isthmus",'Model output'!H240)),ISNUMBER(SEARCH("mediastinum",'Model output'!H240)),ISNUMBER(SEARCH("Not mentioned",'Model output'!H240)), ISNUMBER(SEARCH("Not applicable",'Model output'!H240)), ISNUMBER(SEARCH("paratracheal",'Model output'!H240)),ISNUMBER(SEARCH("fibroadipose tissue",'Model output'!H240)),ISNUMBER(SEARCH("thyroid node",'Model output'!H240)),ISNUMBER(SEARCH("skeletal muscle",'Model output'!H240)),ISNUMBER(SEARCH("right",'Model output'!H240)),ISNUMBER(SEARCH("left",'Model output'!H240)),ISNUMBER(SEARCH("Not specified",'Model output'!H240)),ISNUMBER(SEARCH("N/A",'Model output'!H240))),"negative","positive"))</f>
        <v>negative</v>
      </c>
      <c r="I241">
        <f>IF(OR('Model output'!I240="",'Model output'!I240="Not answered",'Model output'!I240="Not mentioned"),"",IF(ISNUMBER('Model output'!I240),'Model output'!I240,1))</f>
        <v>0</v>
      </c>
      <c r="J241">
        <f>IF(OR('Model output'!J240="",'Model output'!J240="Not answered",'Model output'!J240="Not mentioned"),"",IF(AND(ISNUMBER('Model output'!J240),'Model output'!J240&lt;=I241),'Model output'!J240,IF(AND(ISNUMBER('Model output'!J240), 'Model output'!J240&gt;=DATE(2024,1,1)), MIN(DAY('Model output'!J240), MONTH('Model output'!J240), YEAR('Model output'!J240)), IF(ISNUMBER(SEARCH("0/",'Model output'!J240)),0,IF(ISNUMBER(SEARCH("/",'Model output'!J240)), VALUE(LEFT('Model output'!J240, SEARCH("/",'Model output'!J240)-1)),1)))))</f>
        <v>0</v>
      </c>
      <c r="K241" t="str" cm="1">
        <f t="array" ref="K241">IF(COUNT(FIND({0,1,2,3,4,5,6,7,8,9},'Model output'!K240))&gt;0,'Model output'!K240,"")</f>
        <v/>
      </c>
      <c r="L241" s="8" t="str">
        <f t="shared" si="37"/>
        <v/>
      </c>
      <c r="M241" t="str" cm="1">
        <f t="array" ref="M241">IF(L241="","",IF(ISNUMBER(SEARCH("cm",L241)),MAX(VALUE(SUBSTITUTE(_xlfn.FILTERXML("&lt;t&gt;&lt;s&gt;"&amp;SUBSTITUTE(L241,",","&lt;/s&gt;&lt;s&gt;")&amp;"&lt;/s&gt;&lt;/t&gt;","//s"),"cm",""))),MAX(VALUE(SUBSTITUTE(_xlfn.FILTERXML("&lt;t&gt;&lt;s&gt;"&amp;SUBSTITUTE(L241,",","&lt;/s&gt;&lt;s&gt;")&amp;"&lt;/s&gt;&lt;/t&gt;","//s"),"mm","")))/10))</f>
        <v/>
      </c>
      <c r="N241" t="str">
        <f>IF('Model output'!L240="","",'Model output'!L240)</f>
        <v>Papillary carcinoma, follicular variant</v>
      </c>
      <c r="O241" t="str">
        <f>IF('Model output'!M240="","",'Model output'!M240)</f>
        <v>Encapsulated</v>
      </c>
      <c r="P241" t="str">
        <f>IF('Model output'!N240="","",'Model output'!N240)</f>
        <v>4.0 cm</v>
      </c>
      <c r="Q241" t="str">
        <f t="shared" si="39"/>
        <v>4.0cm</v>
      </c>
      <c r="R241" cm="1">
        <f t="array" ref="R241">IF(Q241="","",IF(ISNUMBER(SEARCH("cm",Q241)),MAX(VALUE(SUBSTITUTE(_xlfn.FILTERXML("&lt;t&gt;&lt;s&gt;"&amp;SUBSTITUTE(Q241,",","&lt;/s&gt;&lt;s&gt;")&amp;"&lt;/s&gt;&lt;/t&gt;","//s"),"cm",""))),MAX(VALUE(SUBSTITUTE(_xlfn.FILTERXML("&lt;t&gt;&lt;s&gt;"&amp;SUBSTITUTE(Q241,",","&lt;/s&gt;&lt;s&gt;")&amp;"&lt;/s&gt;&lt;/t&gt;","//s"),"mm","")))/10))</f>
        <v>4</v>
      </c>
      <c r="S241" t="str">
        <f>IF(OR('Model output'!P240="",ISNUMBER(SEARCH("Not identified", 'Model output'!P240)),ISNUMBER(SEARCH("Absent",'Model output'!P240)),AND(ISNUMBER(SEARCH("No",'Model output'!P240)),NOT(ISNUMBER(SEARCH("diagnostic",'Model output'!P240)))),ISNUMBER(SEARCH("Negative",'Model output'!P240))),"negative","positive")</f>
        <v>negative</v>
      </c>
      <c r="T241">
        <f>IF('Model output'!O240="","",'Model output'!O240)</f>
        <v>1</v>
      </c>
      <c r="U241" t="str">
        <f>IF('Model output'!Q240&lt;&gt;"",'Model output'!Q240,IF('Classification result'!S241="positive",IF(ISNUMBER(SEARCH("single",'Model output'!P240)),1,IF(OR(ISNUMBER(SEARCH("&lt;4",'Model output'!P240)),ISNUMBER(SEARCH("&lt; 4",'Model output'!P240)),ISNUMBER(SEARCH("less than 4",'Model output'!P240))),"&lt;4",IF(OR(ISNUMBER(SEARCH("&gt;4",'Model output'!P240)),ISNUMBER(SEARCH("&gt; 4",'Model output'!P240)),ISNUMBER(SEARCH("4 or more",'Model output'!P240))),"&gt;4",""))), ""))</f>
        <v/>
      </c>
      <c r="V241" t="str">
        <f>IF(S241="negative","",IF(OR(ISNUMBER(SEARCH("Focal",'Model output'!P240)),'Classification result'!U241&lt;4,ISNUMBER(SEARCH("Focal",'Classification result'!U241)),ISNUMBER(SEARCH("&lt;4",'Classification result'!U241)),ISNUMBER(SEARCH("&lt; 4",'Classification result'!U241))),"minimal", IF(OR(ISNUMBER(SEARCH("Extensive",'Model output'!P240)),ISNUMBER(SEARCH("Extensive",'Classification result'!U241)),ISNUMBER(SEARCH("&gt;4",'Classification result'!U241)),ISNUMBER(SEARCH("&gt; 4",'Classification result'!U241)),ISNUMBER(SEARCH("4 or more",'Classification result'!U241))),"extensive","")))</f>
        <v/>
      </c>
      <c r="W241" t="str">
        <f>IF(OR('Model output'!R240="",ISNUMBER(SEARCH("Not identified", 'Model output'!R240)),ISNUMBER(SEARCH("Absent",'Model output'!R240)),ISNUMBER(SEARCH("No",'Model output'!R240)),ISNUMBER(SEARCH("Negative",'Model output'!R240)),ISNUMBER(SEARCH("None seen",'Model output'!R240)),ISNUMBER(SEARCH("Free",'Model output'!R240)),ISNUMBER(SEARCH("Cannot be assessed",'Model output'!R240))),"negative","positive")</f>
        <v>negative</v>
      </c>
      <c r="X241" s="15" t="str">
        <f>IF('Model output'!S240="","",'Model output'!S240)</f>
        <v>Absent</v>
      </c>
      <c r="Y241" t="str">
        <f>IF(OR('Model output'!S240="",ISNUMBER(SEARCH("Absent",'Model output'!S240)),ISNUMBER(SEARCH("Not identified",'Model output'!S240)),AND(ISNUMBER(SEARCH("No",'Model output'!S240)),NOT(ISNUMBER(SEARCH("carcinoma",'Model output'!S240)))),ISNUMBER(SEARCH("confined to the thyroid",'Model output'!S240)),ISNUMBER(SEARCH("negative",'Model output'!S240))),"negative",IF(Z241="positive","gETE", "positive"))</f>
        <v>negative</v>
      </c>
      <c r="Z241" t="str">
        <f>IF(OR('Model output'!S240="",ISNUMBER(SEARCH("Absent",'Model output'!S240)),ISNUMBER(SEARCH("Not identified",'Model output'!S240)),ISNUMBER(SEARCH("No",'Model output'!S240)),ISNUMBER(SEARCH("Minimal",'Model output'!S240)),ISNUMBER(SEARCH("negative",'Model output'!S240))),"negative",IF(OR(ISNUMBER(SEARCH("extensive",X241)),ISNUMBER(SEARCH("skeletal muscle",X241)),ISNUMBER(SEARCH("larynx",X241)),ISNUMBER(SEARCH("trachea",X241)),ISNUMBER(SEARCH("esophagus",X241)),ISNUMBER(SEARCH("recurrent laryngeal nerve",X241))),"positive","negative"))</f>
        <v>negative</v>
      </c>
      <c r="AA241" t="str">
        <f>IF('Model output'!T240="","",IF('Model output'!T240="Not mentioned", "No", "Yes"))</f>
        <v/>
      </c>
      <c r="AB241" t="str">
        <f>IF(AA241&lt;&gt;"Yes","",IF(OR('Model output'!U240="",ISNUMBER(SEARCH("Not identified",'Model output'!U240))),"",'Model output'!U240))</f>
        <v/>
      </c>
      <c r="AC241" s="1" t="str">
        <f>IF(OR('Model output'!V240="", 'Model output'!V240="No", AND(ISERROR(SEARCH("Positive",'Model output'!V240)), ISNUMBER(SEARCH("Negative",'Model output'!V240))), AND(ISNUMBER(SEARCH("Uninvolved",'Model output'!V240)),NOT(ISNUMBER(SEARCH("margins involved",'Model output'!V240)))), ISNUMBER(SEARCH("not involved",'Model output'!V240)), ISNUMBER(SEARCH("None",'Model output'!V240)), ISNUMBER(SEARCH("Free",'Model output'!V240)), ISNUMBER(SEARCH("1 mm",'Model output'!V240)), ISNUMBER(SEARCH("0.1 CM",'Model output'!V240)), ISNUMBER(SEARCH("less than 0.2 mm",'Model output'!V240)), ISNUMBER(SEARCH("less than 0.5 mm",'Model output'!V240)), ISNUMBER(SEARCH("less than 1.0 mm",'Model output'!V240)), ISNUMBER(SEARCH("noted very close",'Model output'!V240)), ISNUMBER(SEARCH("abut",'Model output'!V240)), ISNUMBER(SEARCH("not mentioned",'Model output'!V240)), ISNUMBER(SEARCH("Cannot be assessed",'Model output'!V240)), ISNUMBER(SEARCH("Lymphocyte invasion - present",'Model output'!V240)), ISNUMBER(SEARCH("capsule",'Model output'!V240))), "negative", "positive")</f>
        <v>negative</v>
      </c>
      <c r="AE241" s="28" t="str" cm="1">
        <f t="array" aca="1" ref="AE241" ca="1">IF(OR(AC241="positive",Z241="positive",AND(OR(ISNUMBER(SEARCH("Follicular carcinoma",N241)),ISNUMBER(SEARCH("Follicular thyroid carcinoma",N241))),V241="extensive"),AND(AND(ISNUMBER(J241),J241&gt;0),AND(ISNUMBER(M241),M241&gt;3)),OR(H241="positive",AH241=1)),"high",IF(OR(ISNUMBER(SEARCH("lateral",G241,1)),ISNUMBER(SEARCH("positive",Y241,1)),ISNUMBER(SEARCH("tall",O241,1)),ISNUMBER(SEARCH("hobnail",O241,1)),ISNUMBER(SEARCH("cribriform",O241,1)),ISNUMBER(SEARCH("diffuse",O241,1)),ISNUMBER(SEARCH("columnar",O241,1)),ISNUMBER(SEARCH("solid",O241,1)),ISNUMBER(SEARCH("tall",N241,1)),ISNUMBER(SEARCH("hobnail",N241,1)),ISNUMBER(SEARCH("cribriform",N241,1)),ISNUMBER(SEARCH("diffuse",N241,1)),ISNUMBER(SEARCH("columnar",N241,1)),ISNUMBER(SEARCH("solid",N241,1)),AND(ISNUMBER(SEARCH("papillary",N241,1)),S241="positive"),AND(AND(ISNUMBER(J241),J241&gt;=5),M241=""),AND(AND(ISNUMBER(J241),J241&gt;=5),AND(ISNUMBER(M241),M241&gt;=1)),AND(ISNUMBER(SERACH("papillary",N241)),OR(Y241="positive",Z241="positive"), ISNUMBER(SEARCH("BRAF",AB241)))),"intermediate","low"))</f>
        <v>low</v>
      </c>
      <c r="AF241" s="29" t="str">
        <f t="shared" si="40"/>
        <v>2</v>
      </c>
      <c r="AG241" s="29" t="str">
        <f t="shared" si="41"/>
        <v>0</v>
      </c>
      <c r="AH241" s="29" t="str">
        <f t="shared" si="42"/>
        <v>0</v>
      </c>
      <c r="AI241" s="35" t="str">
        <f t="shared" si="43"/>
        <v>I</v>
      </c>
      <c r="AJ241" s="32" t="s">
        <v>713</v>
      </c>
      <c r="AK241" s="34" t="s">
        <v>935</v>
      </c>
      <c r="AL241" s="34" t="s">
        <v>936</v>
      </c>
      <c r="AM241" s="34" t="s">
        <v>936</v>
      </c>
      <c r="AN241" s="34" t="s">
        <v>66</v>
      </c>
      <c r="AO241" s="32">
        <f t="shared" ca="1" si="44"/>
        <v>1</v>
      </c>
      <c r="AP241" s="34">
        <f t="shared" si="45"/>
        <v>1</v>
      </c>
      <c r="AQ241" s="34">
        <f t="shared" si="46"/>
        <v>1</v>
      </c>
      <c r="AR241" s="34">
        <f t="shared" si="47"/>
        <v>1</v>
      </c>
      <c r="AS241" s="35">
        <f t="shared" si="48"/>
        <v>1</v>
      </c>
    </row>
    <row r="242" spans="1:45">
      <c r="A242" t="str">
        <f>'Model output'!A241</f>
        <v>TCGA-FE-A231</v>
      </c>
      <c r="B242" s="26">
        <v>70</v>
      </c>
      <c r="C242" s="1" t="str">
        <f>IF(OR(ISNUMBER(SEARCH("0",'Model output'!D241)), ISNUMBER(SEARCH("1",'Model output'!D241)), ISNUMBER(SEARCH("1a",'Model output'!D241)), ISNUMBER(SEARCH("1b",'Model output'!D241)), ISNUMBER(SEARCH("2",'Model output'!D241)), ISNUMBER(SEARCH("3",'Model output'!D241)), ISNUMBER(SEARCH("4a",'Model output'!D241)), ISNUMBER(SEARCH("4b",'Model output'!D241))), IF(ISNUMBER(SEARCH("pT",'Model output'!D241)),IF(OR(ISNUMBER(SEARCH("a",'Model output'!D241)),ISNUMBER(SEARCH("b",'Model output'!D241))),MID(SUBSTITUTE('Model output'!D241," ",""),SEARCH("pT",'Model output'!D241)+2,2),MID(SUBSTITUTE('Model output'!D241," ",""),SEARCH("pT",'Model output'!D241)+2,1)),IF(ISNUMBER(SEARCH("T",'Model output'!D241)),IF(OR(ISNUMBER(SEARCH("a",'Model output'!D241)),ISNUMBER(SEARCH("b",'Model output'!D241))),MID(SUBSTITUTE('Model output'!D241," ",""),SEARCH("T",'Model output'!D241)+1,2),MID(SUBSTITUTE('Model output'!D241," ",""),SEARCH("T",'Model output'!D241)+1,1)),SUBSTITUTE('Model output'!D241," ",""))),"")</f>
        <v>3</v>
      </c>
      <c r="D242" s="1" t="str">
        <f>IF(ISNUMBER(SEARCH("lymph node",'Model output'!E241)),"1", IF(AND('Model output'!E241&lt;&gt;"",ISNUMBER('Model output'!E241),'Model output'!E241&gt;0),"1",IF(OR(ISNUMBER(SEARCH("0",'Model output'!E241)), ISNUMBER(SEARCH("1",'Model output'!E241)), ISNUMBER(SEARCH("1a",'Model output'!E241)), ISNUMBER(SEARCH("1b",'Model output'!E241)), ISNUMBER(SEARCH("X",'Model output'!E241))), IF(ISNUMBER(SEARCH("pN",'Model output'!E241)),IF(OR(ISNUMBER(SEARCH("a",'Model output'!E241)),ISNUMBER(SEARCH("b",'Model output'!E241))),MID(SUBSTITUTE('Model output'!E241," ",""),SEARCH("pN",'Model output'!E241)+2,2),MID(SUBSTITUTE('Model output'!E241," ",""),SEARCH("pN",'Model output'!E241)+2,1)),IF(ISNUMBER(SEARCH("N",'Model output'!E241)),IF(OR(ISNUMBER(SEARCH("a",'Model output'!E241)),ISNUMBER(SEARCH("b",'Model output'!E241))),MID(SUBSTITUTE('Model output'!E241," ",""),SEARCH("N",'Model output'!E241)+1,2),MID(SUBSTITUTE('Model output'!E241," ",""),SEARCH("N",'Model output'!E241)+1,1)),SUBSTITUTE('Model output'!E241," ",""))),"")))</f>
        <v>1b</v>
      </c>
      <c r="E242" s="1" t="str">
        <f>IF(OR(ISNUMBER(SEARCH("Not applicable",'Model output'!F241)), ISNUMBER(SEARCH("N/A",'Model output'!F241))),"0",IF(OR(ISNUMBER(SEARCH("0",'Model output'!F241)), ISNUMBER(SEARCH("1",'Model output'!F241)), ISNUMBER(SEARCH("X",'Model output'!F241))), IF(ISNUMBER(SEARCH("pM",'Model output'!F241)),MID(SUBSTITUTE('Model output'!F241," ",""),SEARCH("pM",'Model output'!F241)+2,1),IF(ISNUMBER(SEARCH("M",'Model output'!F241)),MID(SUBSTITUTE('Model output'!F241," ",""),SEARCH("M",'Model output'!F241)+1,1),SUBSTITUTE('Model output'!F241," ",""))),""))</f>
        <v/>
      </c>
      <c r="F242" t="str">
        <f t="shared" si="49"/>
        <v>positive</v>
      </c>
      <c r="G242" t="str">
        <f>IF(OR('Model output'!G241="",AND(ISNUMBER('Model output'!J241),'Model output'!J241&lt;1)),"",IF(OR(ISNUMBER(SEARCH("lateral",'Model output'!G241)),ISNUMBER(SEARCH("cervical",'Model output'!G241)),ISNUMBER(SEARCH("jugular",'Model output'!G241)),ISNUMBER(SEARCH("left neck",'Model output'!G241)),ISNUMBER(SEARCH("left anterior neck",'Model output'!G241)),ISNUMBER(SEARCH("left posterior neck",'Model output'!G241)),ISNUMBER(SEARCH("right neck",'Model output'!G241)),ISNUMBER(SEARCH("right anterior neck",'Model output'!G241)),ISNUMBER(SEARCH("right posterior neck",'Model output'!G241)),AND(ISNUMBER(SEARCH("level",'Model output'!G241)),OR(,ISNUMBER(SEARCH("II",'Model output'!G241)),ISNUMBER(SEARCH("two",'Model output'!G241)),AND(ISNUMBER(SEARCH("2",'Model output'!G241)),NOT(ISNUMBER(SEARCH("1 of 2",'Model output'!G241)))),ISNUMBER(SEARCH("III",'Model output'!G241)),AND(ISNUMBER(SEARCH("three",'Model output'!G241)),NOT(ISNUMBER(SEARCH("#3 (three)",'Model output'!G241)))),AND(ISNUMBER(SEARCH("3",'Model output'!G241)),NOT(ISNUMBER(SEARCH("#3 (three)",'Model output'!G241)))),ISNUMBER(SEARCH("IV",'Model output'!G241)),ISNUMBER(SEARCH("four",'Model output'!G241)),ISNUMBER(SEARCH("4",'Model output'!G241)),ISNUMBER(SEARCH("V ",'Model output'!G241)),ISNUMBER(SEARCH("five",'Model output'!G241)),ISNUMBER(SEARCH("5",'Model output'!G241))))), "lateral", "central"))</f>
        <v>lateral</v>
      </c>
      <c r="H242" t="str">
        <f>IF('Model output'!H241="","negative",IF(OR(ISNUMBER(SEARCH("lymph node",'Model output'!H241)),ISNUMBER(SEARCH("gland",'Model output'!H241)),ISNUMBER(SEARCH("lobe",'Model output'!H241)),ISNUMBER(SEARCH("isthmus",'Model output'!H241)),ISNUMBER(SEARCH("mediastinum",'Model output'!H241)),ISNUMBER(SEARCH("Not mentioned",'Model output'!H241)), ISNUMBER(SEARCH("Not applicable",'Model output'!H241)), ISNUMBER(SEARCH("paratracheal",'Model output'!H241)),ISNUMBER(SEARCH("fibroadipose tissue",'Model output'!H241)),ISNUMBER(SEARCH("thyroid node",'Model output'!H241)),ISNUMBER(SEARCH("skeletal muscle",'Model output'!H241)),ISNUMBER(SEARCH("right",'Model output'!H241)),ISNUMBER(SEARCH("left",'Model output'!H241)),ISNUMBER(SEARCH("Not specified",'Model output'!H241)),ISNUMBER(SEARCH("N/A",'Model output'!H241))),"negative","positive"))</f>
        <v>negative</v>
      </c>
      <c r="I242">
        <f>IF(OR('Model output'!I241="",'Model output'!I241="Not answered",'Model output'!I241="Not mentioned"),"",IF(ISNUMBER('Model output'!I241),'Model output'!I241,1))</f>
        <v>31</v>
      </c>
      <c r="J242">
        <f>IF(OR('Model output'!J241="",'Model output'!J241="Not answered",'Model output'!J241="Not mentioned"),"",IF(AND(ISNUMBER('Model output'!J241),'Model output'!J241&lt;=I242),'Model output'!J241,IF(AND(ISNUMBER('Model output'!J241), 'Model output'!J241&gt;=DATE(2024,1,1)), MIN(DAY('Model output'!J241), MONTH('Model output'!J241), YEAR('Model output'!J241)), IF(ISNUMBER(SEARCH("0/",'Model output'!J241)),0,IF(ISNUMBER(SEARCH("/",'Model output'!J241)), VALUE(LEFT('Model output'!J241, SEARCH("/",'Model output'!J241)-1)),1)))))</f>
        <v>16</v>
      </c>
      <c r="K242" t="str" cm="1">
        <f t="array" ref="K242">IF(COUNT(FIND({0,1,2,3,4,5,6,7,8,9},'Model output'!K241))&gt;0,'Model output'!K241,"")</f>
        <v>2.5 cm</v>
      </c>
      <c r="L242" s="8" t="str">
        <f t="shared" si="37"/>
        <v>2.5cm</v>
      </c>
      <c r="M242" cm="1">
        <f t="array" ref="M242">IF(L242="","",IF(ISNUMBER(SEARCH("cm",L242)),MAX(VALUE(SUBSTITUTE(_xlfn.FILTERXML("&lt;t&gt;&lt;s&gt;"&amp;SUBSTITUTE(L242,",","&lt;/s&gt;&lt;s&gt;")&amp;"&lt;/s&gt;&lt;/t&gt;","//s"),"cm",""))),MAX(VALUE(SUBSTITUTE(_xlfn.FILTERXML("&lt;t&gt;&lt;s&gt;"&amp;SUBSTITUTE(L242,",","&lt;/s&gt;&lt;s&gt;")&amp;"&lt;/s&gt;&lt;/t&gt;","//s"),"mm","")))/10))</f>
        <v>2.5</v>
      </c>
      <c r="N242" t="str">
        <f>IF('Model output'!L241="","",'Model output'!L241)</f>
        <v>papillary</v>
      </c>
      <c r="O242" t="str">
        <f>IF('Model output'!M241="","",'Model output'!M241)</f>
        <v/>
      </c>
      <c r="P242" t="str">
        <f>IF('Model output'!N241="","",'Model output'!N241)</f>
        <v>9.4 cm</v>
      </c>
      <c r="Q242" t="str">
        <f t="shared" si="39"/>
        <v>9.4cm</v>
      </c>
      <c r="R242" cm="1">
        <f t="array" ref="R242">IF(Q242="","",IF(ISNUMBER(SEARCH("cm",Q242)),MAX(VALUE(SUBSTITUTE(_xlfn.FILTERXML("&lt;t&gt;&lt;s&gt;"&amp;SUBSTITUTE(Q242,",","&lt;/s&gt;&lt;s&gt;")&amp;"&lt;/s&gt;&lt;/t&gt;","//s"),"cm",""))),MAX(VALUE(SUBSTITUTE(_xlfn.FILTERXML("&lt;t&gt;&lt;s&gt;"&amp;SUBSTITUTE(Q242,",","&lt;/s&gt;&lt;s&gt;")&amp;"&lt;/s&gt;&lt;/t&gt;","//s"),"mm","")))/10))</f>
        <v>9.4</v>
      </c>
      <c r="S242" t="str">
        <f>IF(OR('Model output'!P241="",ISNUMBER(SEARCH("Not identified", 'Model output'!P241)),ISNUMBER(SEARCH("Absent",'Model output'!P241)),AND(ISNUMBER(SEARCH("No",'Model output'!P241)),NOT(ISNUMBER(SEARCH("diagnostic",'Model output'!P241)))),ISNUMBER(SEARCH("Negative",'Model output'!P241))),"negative","positive")</f>
        <v>positive</v>
      </c>
      <c r="T242">
        <f>IF('Model output'!O241="","",'Model output'!O241)</f>
        <v>1</v>
      </c>
      <c r="U242" t="str">
        <f>IF('Model output'!Q241&lt;&gt;"",'Model output'!Q241,IF('Classification result'!S242="positive",IF(ISNUMBER(SEARCH("single",'Model output'!P241)),1,IF(OR(ISNUMBER(SEARCH("&lt;4",'Model output'!P241)),ISNUMBER(SEARCH("&lt; 4",'Model output'!P241)),ISNUMBER(SEARCH("less than 4",'Model output'!P241))),"&lt;4",IF(OR(ISNUMBER(SEARCH("&gt;4",'Model output'!P241)),ISNUMBER(SEARCH("&gt; 4",'Model output'!P241)),ISNUMBER(SEARCH("4 or more",'Model output'!P241))),"&gt;4",""))), ""))</f>
        <v/>
      </c>
      <c r="V242" t="str">
        <f>IF(S242="negative","",IF(OR(ISNUMBER(SEARCH("Focal",'Model output'!P241)),'Classification result'!U242&lt;4,ISNUMBER(SEARCH("Focal",'Classification result'!U242)),ISNUMBER(SEARCH("&lt;4",'Classification result'!U242)),ISNUMBER(SEARCH("&lt; 4",'Classification result'!U242))),"minimal", IF(OR(ISNUMBER(SEARCH("Extensive",'Model output'!P241)),ISNUMBER(SEARCH("Extensive",'Classification result'!U242)),ISNUMBER(SEARCH("&gt;4",'Classification result'!U242)),ISNUMBER(SEARCH("&gt; 4",'Classification result'!U242)),ISNUMBER(SEARCH("4 or more",'Classification result'!U242))),"extensive","")))</f>
        <v/>
      </c>
      <c r="W242" t="str">
        <f>IF(OR('Model output'!R241="",ISNUMBER(SEARCH("Not identified", 'Model output'!R241)),ISNUMBER(SEARCH("Absent",'Model output'!R241)),ISNUMBER(SEARCH("No",'Model output'!R241)),ISNUMBER(SEARCH("Negative",'Model output'!R241)),ISNUMBER(SEARCH("None seen",'Model output'!R241)),ISNUMBER(SEARCH("Free",'Model output'!R241)),ISNUMBER(SEARCH("Cannot be assessed",'Model output'!R241))),"negative","positive")</f>
        <v>negative</v>
      </c>
      <c r="X242" s="15" t="str">
        <f>IF('Model output'!S241="","",'Model output'!S241)</f>
        <v>negative</v>
      </c>
      <c r="Y242" t="str">
        <f>IF(OR('Model output'!S241="",ISNUMBER(SEARCH("Absent",'Model output'!S241)),ISNUMBER(SEARCH("Not identified",'Model output'!S241)),AND(ISNUMBER(SEARCH("No",'Model output'!S241)),NOT(ISNUMBER(SEARCH("carcinoma",'Model output'!S241)))),ISNUMBER(SEARCH("confined to the thyroid",'Model output'!S241)),ISNUMBER(SEARCH("negative",'Model output'!S241))),"negative",IF(Z242="positive","gETE", "positive"))</f>
        <v>negative</v>
      </c>
      <c r="Z242" t="str">
        <f>IF(OR('Model output'!S241="",ISNUMBER(SEARCH("Absent",'Model output'!S241)),ISNUMBER(SEARCH("Not identified",'Model output'!S241)),ISNUMBER(SEARCH("No",'Model output'!S241)),ISNUMBER(SEARCH("Minimal",'Model output'!S241)),ISNUMBER(SEARCH("negative",'Model output'!S241))),"negative",IF(OR(ISNUMBER(SEARCH("extensive",X242)),ISNUMBER(SEARCH("skeletal muscle",X242)),ISNUMBER(SEARCH("larynx",X242)),ISNUMBER(SEARCH("trachea",X242)),ISNUMBER(SEARCH("esophagus",X242)),ISNUMBER(SEARCH("recurrent laryngeal nerve",X242))),"positive","negative"))</f>
        <v>negative</v>
      </c>
      <c r="AA242" t="str">
        <f>IF('Model output'!T241="","",IF('Model output'!T241="Not mentioned", "No", "Yes"))</f>
        <v/>
      </c>
      <c r="AB242" t="str">
        <f>IF(AA242&lt;&gt;"Yes","",IF(OR('Model output'!U241="",ISNUMBER(SEARCH("Not identified",'Model output'!U241))),"",'Model output'!U241))</f>
        <v/>
      </c>
      <c r="AC242" s="1" t="str">
        <f>IF(OR('Model output'!V241="", 'Model output'!V241="No", AND(ISERROR(SEARCH("Positive",'Model output'!V241)), ISNUMBER(SEARCH("Negative",'Model output'!V241))), AND(ISNUMBER(SEARCH("Uninvolved",'Model output'!V241)),NOT(ISNUMBER(SEARCH("margins involved",'Model output'!V241)))), ISNUMBER(SEARCH("not involved",'Model output'!V241)), ISNUMBER(SEARCH("None",'Model output'!V241)), ISNUMBER(SEARCH("Free",'Model output'!V241)), ISNUMBER(SEARCH("1 mm",'Model output'!V241)), ISNUMBER(SEARCH("0.1 CM",'Model output'!V241)), ISNUMBER(SEARCH("less than 0.2 mm",'Model output'!V241)), ISNUMBER(SEARCH("less than 0.5 mm",'Model output'!V241)), ISNUMBER(SEARCH("less than 1.0 mm",'Model output'!V241)), ISNUMBER(SEARCH("noted very close",'Model output'!V241)), ISNUMBER(SEARCH("abut",'Model output'!V241)), ISNUMBER(SEARCH("not mentioned",'Model output'!V241)), ISNUMBER(SEARCH("Cannot be assessed",'Model output'!V241)), ISNUMBER(SEARCH("Lymphocyte invasion - present",'Model output'!V241)), ISNUMBER(SEARCH("capsule",'Model output'!V241))), "negative", "positive")</f>
        <v>negative</v>
      </c>
      <c r="AE242" s="28" t="str" cm="1">
        <f t="array" aca="1" ref="AE242" ca="1">IF(OR(AC242="positive",Z242="positive",AND(OR(ISNUMBER(SEARCH("Follicular carcinoma",N242)),ISNUMBER(SEARCH("Follicular thyroid carcinoma",N242))),V242="extensive"),AND(AND(ISNUMBER(J242),J242&gt;0),AND(ISNUMBER(M242),M242&gt;3)),OR(H242="positive",AH242=1)),"high",IF(OR(ISNUMBER(SEARCH("lateral",G242,1)),ISNUMBER(SEARCH("positive",Y242,1)),ISNUMBER(SEARCH("tall",O242,1)),ISNUMBER(SEARCH("hobnail",O242,1)),ISNUMBER(SEARCH("cribriform",O242,1)),ISNUMBER(SEARCH("diffuse",O242,1)),ISNUMBER(SEARCH("columnar",O242,1)),ISNUMBER(SEARCH("solid",O242,1)),ISNUMBER(SEARCH("tall",N242,1)),ISNUMBER(SEARCH("hobnail",N242,1)),ISNUMBER(SEARCH("cribriform",N242,1)),ISNUMBER(SEARCH("diffuse",N242,1)),ISNUMBER(SEARCH("columnar",N242,1)),ISNUMBER(SEARCH("solid",N242,1)),AND(ISNUMBER(SEARCH("papillary",N242,1)),S242="positive"),AND(AND(ISNUMBER(J242),J242&gt;=5),M242=""),AND(AND(ISNUMBER(J242),J242&gt;=5),AND(ISNUMBER(M242),M242&gt;=1)),AND(ISNUMBER(SERACH("papillary",N242)),OR(Y242="positive",Z242="positive"), ISNUMBER(SEARCH("BRAF",AB242)))),"intermediate","low"))</f>
        <v>intermediate</v>
      </c>
      <c r="AF242" s="29" t="str">
        <f t="shared" si="40"/>
        <v>3a</v>
      </c>
      <c r="AG242" s="29" t="str">
        <f t="shared" si="41"/>
        <v>1b</v>
      </c>
      <c r="AH242" s="29" t="str">
        <f t="shared" si="42"/>
        <v>0</v>
      </c>
      <c r="AI242" s="35" t="str">
        <f t="shared" si="43"/>
        <v>II</v>
      </c>
      <c r="AJ242" s="32" t="s">
        <v>714</v>
      </c>
      <c r="AK242" s="34" t="s">
        <v>937</v>
      </c>
      <c r="AL242" s="34" t="s">
        <v>932</v>
      </c>
      <c r="AM242" s="34" t="s">
        <v>936</v>
      </c>
      <c r="AN242" s="34" t="s">
        <v>934</v>
      </c>
      <c r="AO242" s="32">
        <f t="shared" ca="1" si="44"/>
        <v>1</v>
      </c>
      <c r="AP242" s="34">
        <f t="shared" si="45"/>
        <v>1</v>
      </c>
      <c r="AQ242" s="34">
        <f t="shared" si="46"/>
        <v>1</v>
      </c>
      <c r="AR242" s="34">
        <f t="shared" si="47"/>
        <v>1</v>
      </c>
      <c r="AS242" s="35">
        <f t="shared" si="48"/>
        <v>1</v>
      </c>
    </row>
    <row r="243" spans="1:45">
      <c r="A243" t="str">
        <f>'Model output'!A242</f>
        <v>TCGA-FY-A2QD</v>
      </c>
      <c r="B243" s="26">
        <v>61</v>
      </c>
      <c r="C243" s="1" t="str">
        <f>IF(OR(ISNUMBER(SEARCH("0",'Model output'!D242)), ISNUMBER(SEARCH("1",'Model output'!D242)), ISNUMBER(SEARCH("1a",'Model output'!D242)), ISNUMBER(SEARCH("1b",'Model output'!D242)), ISNUMBER(SEARCH("2",'Model output'!D242)), ISNUMBER(SEARCH("3",'Model output'!D242)), ISNUMBER(SEARCH("4a",'Model output'!D242)), ISNUMBER(SEARCH("4b",'Model output'!D242))), IF(ISNUMBER(SEARCH("pT",'Model output'!D242)),IF(OR(ISNUMBER(SEARCH("a",'Model output'!D242)),ISNUMBER(SEARCH("b",'Model output'!D242))),MID(SUBSTITUTE('Model output'!D242," ",""),SEARCH("pT",'Model output'!D242)+2,2),MID(SUBSTITUTE('Model output'!D242," ",""),SEARCH("pT",'Model output'!D242)+2,1)),IF(ISNUMBER(SEARCH("T",'Model output'!D242)),IF(OR(ISNUMBER(SEARCH("a",'Model output'!D242)),ISNUMBER(SEARCH("b",'Model output'!D242))),MID(SUBSTITUTE('Model output'!D242," ",""),SEARCH("T",'Model output'!D242)+1,2),MID(SUBSTITUTE('Model output'!D242," ",""),SEARCH("T",'Model output'!D242)+1,1)),SUBSTITUTE('Model output'!D242," ",""))),"")</f>
        <v>1</v>
      </c>
      <c r="D243" s="1" t="str">
        <f>IF(ISNUMBER(SEARCH("lymph node",'Model output'!E242)),"1", IF(AND('Model output'!E242&lt;&gt;"",ISNUMBER('Model output'!E242),'Model output'!E242&gt;0),"1",IF(OR(ISNUMBER(SEARCH("0",'Model output'!E242)), ISNUMBER(SEARCH("1",'Model output'!E242)), ISNUMBER(SEARCH("1a",'Model output'!E242)), ISNUMBER(SEARCH("1b",'Model output'!E242)), ISNUMBER(SEARCH("X",'Model output'!E242))), IF(ISNUMBER(SEARCH("pN",'Model output'!E242)),IF(OR(ISNUMBER(SEARCH("a",'Model output'!E242)),ISNUMBER(SEARCH("b",'Model output'!E242))),MID(SUBSTITUTE('Model output'!E242," ",""),SEARCH("pN",'Model output'!E242)+2,2),MID(SUBSTITUTE('Model output'!E242," ",""),SEARCH("pN",'Model output'!E242)+2,1)),IF(ISNUMBER(SEARCH("N",'Model output'!E242)),IF(OR(ISNUMBER(SEARCH("a",'Model output'!E242)),ISNUMBER(SEARCH("b",'Model output'!E242))),MID(SUBSTITUTE('Model output'!E242," ",""),SEARCH("N",'Model output'!E242)+1,2),MID(SUBSTITUTE('Model output'!E242," ",""),SEARCH("N",'Model output'!E242)+1,1)),SUBSTITUTE('Model output'!E242," ",""))),"")))</f>
        <v>0</v>
      </c>
      <c r="E243" s="1" t="str">
        <f>IF(OR(ISNUMBER(SEARCH("Not applicable",'Model output'!F242)), ISNUMBER(SEARCH("N/A",'Model output'!F242))),"0",IF(OR(ISNUMBER(SEARCH("0",'Model output'!F242)), ISNUMBER(SEARCH("1",'Model output'!F242)), ISNUMBER(SEARCH("X",'Model output'!F242))), IF(ISNUMBER(SEARCH("pM",'Model output'!F242)),MID(SUBSTITUTE('Model output'!F242," ",""),SEARCH("pM",'Model output'!F242)+2,1),IF(ISNUMBER(SEARCH("M",'Model output'!F242)),MID(SUBSTITUTE('Model output'!F242," ",""),SEARCH("M",'Model output'!F242)+1,1),SUBSTITUTE('Model output'!F242," ",""))),""))</f>
        <v>X</v>
      </c>
      <c r="F243" t="str">
        <f t="shared" si="49"/>
        <v>negative</v>
      </c>
      <c r="G243" t="str">
        <f>IF(OR('Model output'!G242="",AND(ISNUMBER('Model output'!J242),'Model output'!J242&lt;1)),"",IF(OR(ISNUMBER(SEARCH("lateral",'Model output'!G242)),ISNUMBER(SEARCH("cervical",'Model output'!G242)),ISNUMBER(SEARCH("jugular",'Model output'!G242)),ISNUMBER(SEARCH("left neck",'Model output'!G242)),ISNUMBER(SEARCH("left anterior neck",'Model output'!G242)),ISNUMBER(SEARCH("left posterior neck",'Model output'!G242)),ISNUMBER(SEARCH("right neck",'Model output'!G242)),ISNUMBER(SEARCH("right anterior neck",'Model output'!G242)),ISNUMBER(SEARCH("right posterior neck",'Model output'!G242)),AND(ISNUMBER(SEARCH("level",'Model output'!G242)),OR(,ISNUMBER(SEARCH("II",'Model output'!G242)),ISNUMBER(SEARCH("two",'Model output'!G242)),AND(ISNUMBER(SEARCH("2",'Model output'!G242)),NOT(ISNUMBER(SEARCH("1 of 2",'Model output'!G242)))),ISNUMBER(SEARCH("III",'Model output'!G242)),AND(ISNUMBER(SEARCH("three",'Model output'!G242)),NOT(ISNUMBER(SEARCH("#3 (three)",'Model output'!G242)))),AND(ISNUMBER(SEARCH("3",'Model output'!G242)),NOT(ISNUMBER(SEARCH("#3 (three)",'Model output'!G242)))),ISNUMBER(SEARCH("IV",'Model output'!G242)),ISNUMBER(SEARCH("four",'Model output'!G242)),ISNUMBER(SEARCH("4",'Model output'!G242)),ISNUMBER(SEARCH("V ",'Model output'!G242)),ISNUMBER(SEARCH("five",'Model output'!G242)),ISNUMBER(SEARCH("5",'Model output'!G242))))), "lateral", "central"))</f>
        <v/>
      </c>
      <c r="H243" t="str">
        <f>IF('Model output'!H242="","negative",IF(OR(ISNUMBER(SEARCH("lymph node",'Model output'!H242)),ISNUMBER(SEARCH("gland",'Model output'!H242)),ISNUMBER(SEARCH("lobe",'Model output'!H242)),ISNUMBER(SEARCH("isthmus",'Model output'!H242)),ISNUMBER(SEARCH("mediastinum",'Model output'!H242)),ISNUMBER(SEARCH("Not mentioned",'Model output'!H242)), ISNUMBER(SEARCH("Not applicable",'Model output'!H242)), ISNUMBER(SEARCH("paratracheal",'Model output'!H242)),ISNUMBER(SEARCH("fibroadipose tissue",'Model output'!H242)),ISNUMBER(SEARCH("thyroid node",'Model output'!H242)),ISNUMBER(SEARCH("skeletal muscle",'Model output'!H242)),ISNUMBER(SEARCH("right",'Model output'!H242)),ISNUMBER(SEARCH("left",'Model output'!H242)),ISNUMBER(SEARCH("Not specified",'Model output'!H242)),ISNUMBER(SEARCH("N/A",'Model output'!H242))),"negative","positive"))</f>
        <v>negative</v>
      </c>
      <c r="I243">
        <f>IF(OR('Model output'!I242="",'Model output'!I242="Not answered",'Model output'!I242="Not mentioned"),"",IF(ISNUMBER('Model output'!I242),'Model output'!I242,1))</f>
        <v>3</v>
      </c>
      <c r="J243">
        <f>IF(OR('Model output'!J242="",'Model output'!J242="Not answered",'Model output'!J242="Not mentioned"),"",IF(AND(ISNUMBER('Model output'!J242),'Model output'!J242&lt;=I243),'Model output'!J242,IF(AND(ISNUMBER('Model output'!J242), 'Model output'!J242&gt;=DATE(2024,1,1)), MIN(DAY('Model output'!J242), MONTH('Model output'!J242), YEAR('Model output'!J242)), IF(ISNUMBER(SEARCH("0/",'Model output'!J242)),0,IF(ISNUMBER(SEARCH("/",'Model output'!J242)), VALUE(LEFT('Model output'!J242, SEARCH("/",'Model output'!J242)-1)),1)))))</f>
        <v>0</v>
      </c>
      <c r="K243" t="str" cm="1">
        <f t="array" ref="K243">IF(COUNT(FIND({0,1,2,3,4,5,6,7,8,9},'Model output'!K242))&gt;0,'Model output'!K242,"")</f>
        <v/>
      </c>
      <c r="L243" s="8" t="str">
        <f t="shared" si="37"/>
        <v/>
      </c>
      <c r="M243" t="str" cm="1">
        <f t="array" ref="M243">IF(L243="","",IF(ISNUMBER(SEARCH("cm",L243)),MAX(VALUE(SUBSTITUTE(_xlfn.FILTERXML("&lt;t&gt;&lt;s&gt;"&amp;SUBSTITUTE(L243,",","&lt;/s&gt;&lt;s&gt;")&amp;"&lt;/s&gt;&lt;/t&gt;","//s"),"cm",""))),MAX(VALUE(SUBSTITUTE(_xlfn.FILTERXML("&lt;t&gt;&lt;s&gt;"&amp;SUBSTITUTE(L243,",","&lt;/s&gt;&lt;s&gt;")&amp;"&lt;/s&gt;&lt;/t&gt;","//s"),"mm","")))/10))</f>
        <v/>
      </c>
      <c r="N243" t="str">
        <f>IF('Model output'!L242="","",'Model output'!L242)</f>
        <v>Papillary</v>
      </c>
      <c r="O243" t="str">
        <f>IF('Model output'!M242="","",'Model output'!M242)</f>
        <v/>
      </c>
      <c r="P243" t="str">
        <f>IF('Model output'!N242="","",'Model output'!N242)</f>
        <v>0.6 cm</v>
      </c>
      <c r="Q243" t="str">
        <f t="shared" si="39"/>
        <v>0.6cm</v>
      </c>
      <c r="R243" cm="1">
        <f t="array" ref="R243">IF(Q243="","",IF(ISNUMBER(SEARCH("cm",Q243)),MAX(VALUE(SUBSTITUTE(_xlfn.FILTERXML("&lt;t&gt;&lt;s&gt;"&amp;SUBSTITUTE(Q243,",","&lt;/s&gt;&lt;s&gt;")&amp;"&lt;/s&gt;&lt;/t&gt;","//s"),"cm",""))),MAX(VALUE(SUBSTITUTE(_xlfn.FILTERXML("&lt;t&gt;&lt;s&gt;"&amp;SUBSTITUTE(Q243,",","&lt;/s&gt;&lt;s&gt;")&amp;"&lt;/s&gt;&lt;/t&gt;","//s"),"mm","")))/10))</f>
        <v>0.6</v>
      </c>
      <c r="S243" t="str">
        <f>IF(OR('Model output'!P242="",ISNUMBER(SEARCH("Not identified", 'Model output'!P242)),ISNUMBER(SEARCH("Absent",'Model output'!P242)),AND(ISNUMBER(SEARCH("No",'Model output'!P242)),NOT(ISNUMBER(SEARCH("diagnostic",'Model output'!P242)))),ISNUMBER(SEARCH("Negative",'Model output'!P242))),"negative","positive")</f>
        <v>negative</v>
      </c>
      <c r="T243">
        <f>IF('Model output'!O242="","",'Model output'!O242)</f>
        <v>1</v>
      </c>
      <c r="U243" t="str">
        <f>IF('Model output'!Q242&lt;&gt;"",'Model output'!Q242,IF('Classification result'!S243="positive",IF(ISNUMBER(SEARCH("single",'Model output'!P242)),1,IF(OR(ISNUMBER(SEARCH("&lt;4",'Model output'!P242)),ISNUMBER(SEARCH("&lt; 4",'Model output'!P242)),ISNUMBER(SEARCH("less than 4",'Model output'!P242))),"&lt;4",IF(OR(ISNUMBER(SEARCH("&gt;4",'Model output'!P242)),ISNUMBER(SEARCH("&gt; 4",'Model output'!P242)),ISNUMBER(SEARCH("4 or more",'Model output'!P242))),"&gt;4",""))), ""))</f>
        <v/>
      </c>
      <c r="V243" t="str">
        <f>IF(S243="negative","",IF(OR(ISNUMBER(SEARCH("Focal",'Model output'!P242)),'Classification result'!U243&lt;4,ISNUMBER(SEARCH("Focal",'Classification result'!U243)),ISNUMBER(SEARCH("&lt;4",'Classification result'!U243)),ISNUMBER(SEARCH("&lt; 4",'Classification result'!U243))),"minimal", IF(OR(ISNUMBER(SEARCH("Extensive",'Model output'!P242)),ISNUMBER(SEARCH("Extensive",'Classification result'!U243)),ISNUMBER(SEARCH("&gt;4",'Classification result'!U243)),ISNUMBER(SEARCH("&gt; 4",'Classification result'!U243)),ISNUMBER(SEARCH("4 or more",'Classification result'!U243))),"extensive","")))</f>
        <v/>
      </c>
      <c r="W243" t="str">
        <f>IF(OR('Model output'!R242="",ISNUMBER(SEARCH("Not identified", 'Model output'!R242)),ISNUMBER(SEARCH("Absent",'Model output'!R242)),ISNUMBER(SEARCH("No",'Model output'!R242)),ISNUMBER(SEARCH("Negative",'Model output'!R242)),ISNUMBER(SEARCH("None seen",'Model output'!R242)),ISNUMBER(SEARCH("Free",'Model output'!R242)),ISNUMBER(SEARCH("Cannot be assessed",'Model output'!R242))),"negative","positive")</f>
        <v>positive</v>
      </c>
      <c r="X243" s="15" t="str">
        <f>IF('Model output'!S242="","",'Model output'!S242)</f>
        <v>Not identified</v>
      </c>
      <c r="Y243" t="str">
        <f>IF(OR('Model output'!S242="",ISNUMBER(SEARCH("Absent",'Model output'!S242)),ISNUMBER(SEARCH("Not identified",'Model output'!S242)),AND(ISNUMBER(SEARCH("No",'Model output'!S242)),NOT(ISNUMBER(SEARCH("carcinoma",'Model output'!S242)))),ISNUMBER(SEARCH("confined to the thyroid",'Model output'!S242)),ISNUMBER(SEARCH("negative",'Model output'!S242))),"negative",IF(Z243="positive","gETE", "positive"))</f>
        <v>negative</v>
      </c>
      <c r="Z243" t="str">
        <f>IF(OR('Model output'!S242="",ISNUMBER(SEARCH("Absent",'Model output'!S242)),ISNUMBER(SEARCH("Not identified",'Model output'!S242)),ISNUMBER(SEARCH("No",'Model output'!S242)),ISNUMBER(SEARCH("Minimal",'Model output'!S242)),ISNUMBER(SEARCH("negative",'Model output'!S242))),"negative",IF(OR(ISNUMBER(SEARCH("extensive",X243)),ISNUMBER(SEARCH("skeletal muscle",X243)),ISNUMBER(SEARCH("larynx",X243)),ISNUMBER(SEARCH("trachea",X243)),ISNUMBER(SEARCH("esophagus",X243)),ISNUMBER(SEARCH("recurrent laryngeal nerve",X243))),"positive","negative"))</f>
        <v>negative</v>
      </c>
      <c r="AA243" t="str">
        <f>IF('Model output'!T242="","",IF('Model output'!T242="Not mentioned", "No", "Yes"))</f>
        <v/>
      </c>
      <c r="AB243" t="str">
        <f>IF(AA243&lt;&gt;"Yes","",IF(OR('Model output'!U242="",ISNUMBER(SEARCH("Not identified",'Model output'!U242))),"",'Model output'!U242))</f>
        <v/>
      </c>
      <c r="AC243" s="1" t="str">
        <f>IF(OR('Model output'!V242="", 'Model output'!V242="No", AND(ISERROR(SEARCH("Positive",'Model output'!V242)), ISNUMBER(SEARCH("Negative",'Model output'!V242))), AND(ISNUMBER(SEARCH("Uninvolved",'Model output'!V242)),NOT(ISNUMBER(SEARCH("margins involved",'Model output'!V242)))), ISNUMBER(SEARCH("not involved",'Model output'!V242)), ISNUMBER(SEARCH("None",'Model output'!V242)), ISNUMBER(SEARCH("Free",'Model output'!V242)), ISNUMBER(SEARCH("1 mm",'Model output'!V242)), ISNUMBER(SEARCH("0.1 CM",'Model output'!V242)), ISNUMBER(SEARCH("less than 0.2 mm",'Model output'!V242)), ISNUMBER(SEARCH("less than 0.5 mm",'Model output'!V242)), ISNUMBER(SEARCH("less than 1.0 mm",'Model output'!V242)), ISNUMBER(SEARCH("noted very close",'Model output'!V242)), ISNUMBER(SEARCH("abut",'Model output'!V242)), ISNUMBER(SEARCH("not mentioned",'Model output'!V242)), ISNUMBER(SEARCH("Cannot be assessed",'Model output'!V242)), ISNUMBER(SEARCH("Lymphocyte invasion - present",'Model output'!V242)), ISNUMBER(SEARCH("capsule",'Model output'!V242))), "negative", "positive")</f>
        <v>negative</v>
      </c>
      <c r="AE243" s="28" t="str" cm="1">
        <f t="array" aca="1" ref="AE243" ca="1">IF(OR(AC243="positive",Z243="positive",AND(OR(ISNUMBER(SEARCH("Follicular carcinoma",N243)),ISNUMBER(SEARCH("Follicular thyroid carcinoma",N243))),V243="extensive"),AND(AND(ISNUMBER(J243),J243&gt;0),AND(ISNUMBER(M243),M243&gt;3)),OR(H243="positive",AH243=1)),"high",IF(OR(ISNUMBER(SEARCH("lateral",G243,1)),ISNUMBER(SEARCH("positive",Y243,1)),ISNUMBER(SEARCH("tall",O243,1)),ISNUMBER(SEARCH("hobnail",O243,1)),ISNUMBER(SEARCH("cribriform",O243,1)),ISNUMBER(SEARCH("diffuse",O243,1)),ISNUMBER(SEARCH("columnar",O243,1)),ISNUMBER(SEARCH("solid",O243,1)),ISNUMBER(SEARCH("tall",N243,1)),ISNUMBER(SEARCH("hobnail",N243,1)),ISNUMBER(SEARCH("cribriform",N243,1)),ISNUMBER(SEARCH("diffuse",N243,1)),ISNUMBER(SEARCH("columnar",N243,1)),ISNUMBER(SEARCH("solid",N243,1)),AND(ISNUMBER(SEARCH("papillary",N243,1)),S243="positive"),AND(AND(ISNUMBER(J243),J243&gt;=5),M243=""),AND(AND(ISNUMBER(J243),J243&gt;=5),AND(ISNUMBER(M243),M243&gt;=1)),AND(ISNUMBER(SERACH("papillary",N243)),OR(Y243="positive",Z243="positive"), ISNUMBER(SEARCH("BRAF",AB243)))),"intermediate","low"))</f>
        <v>low</v>
      </c>
      <c r="AF243" s="29" t="str">
        <f t="shared" si="40"/>
        <v>1a</v>
      </c>
      <c r="AG243" s="29" t="str">
        <f t="shared" si="41"/>
        <v>0</v>
      </c>
      <c r="AH243" s="29" t="str">
        <f t="shared" si="42"/>
        <v>0</v>
      </c>
      <c r="AI243" s="35" t="str">
        <f t="shared" si="43"/>
        <v>I</v>
      </c>
      <c r="AJ243" s="32" t="s">
        <v>713</v>
      </c>
      <c r="AK243" s="34" t="s">
        <v>617</v>
      </c>
      <c r="AL243" s="34" t="s">
        <v>933</v>
      </c>
      <c r="AM243" s="34" t="s">
        <v>936</v>
      </c>
      <c r="AN243" s="34" t="s">
        <v>66</v>
      </c>
      <c r="AO243" s="32">
        <f t="shared" ca="1" si="44"/>
        <v>1</v>
      </c>
      <c r="AP243" s="34">
        <f t="shared" si="45"/>
        <v>1</v>
      </c>
      <c r="AQ243" s="34">
        <f t="shared" si="46"/>
        <v>1</v>
      </c>
      <c r="AR243" s="34">
        <f t="shared" si="47"/>
        <v>1</v>
      </c>
      <c r="AS243" s="35">
        <f t="shared" si="48"/>
        <v>1</v>
      </c>
    </row>
    <row r="244" spans="1:45">
      <c r="A244" t="str">
        <f>'Model output'!A243</f>
        <v>TCGA-FY-A3BL</v>
      </c>
      <c r="B244" s="26">
        <v>29</v>
      </c>
      <c r="C244" s="1" t="str">
        <f>IF(OR(ISNUMBER(SEARCH("0",'Model output'!D243)), ISNUMBER(SEARCH("1",'Model output'!D243)), ISNUMBER(SEARCH("1a",'Model output'!D243)), ISNUMBER(SEARCH("1b",'Model output'!D243)), ISNUMBER(SEARCH("2",'Model output'!D243)), ISNUMBER(SEARCH("3",'Model output'!D243)), ISNUMBER(SEARCH("4a",'Model output'!D243)), ISNUMBER(SEARCH("4b",'Model output'!D243))), IF(ISNUMBER(SEARCH("pT",'Model output'!D243)),IF(OR(ISNUMBER(SEARCH("a",'Model output'!D243)),ISNUMBER(SEARCH("b",'Model output'!D243))),MID(SUBSTITUTE('Model output'!D243," ",""),SEARCH("pT",'Model output'!D243)+2,2),MID(SUBSTITUTE('Model output'!D243," ",""),SEARCH("pT",'Model output'!D243)+2,1)),IF(ISNUMBER(SEARCH("T",'Model output'!D243)),IF(OR(ISNUMBER(SEARCH("a",'Model output'!D243)),ISNUMBER(SEARCH("b",'Model output'!D243))),MID(SUBSTITUTE('Model output'!D243," ",""),SEARCH("T",'Model output'!D243)+1,2),MID(SUBSTITUTE('Model output'!D243," ",""),SEARCH("T",'Model output'!D243)+1,1)),SUBSTITUTE('Model output'!D243," ",""))),"")</f>
        <v>1</v>
      </c>
      <c r="D244" s="1" t="str">
        <f>IF(ISNUMBER(SEARCH("lymph node",'Model output'!E243)),"1", IF(AND('Model output'!E243&lt;&gt;"",ISNUMBER('Model output'!E243),'Model output'!E243&gt;0),"1",IF(OR(ISNUMBER(SEARCH("0",'Model output'!E243)), ISNUMBER(SEARCH("1",'Model output'!E243)), ISNUMBER(SEARCH("1a",'Model output'!E243)), ISNUMBER(SEARCH("1b",'Model output'!E243)), ISNUMBER(SEARCH("X",'Model output'!E243))), IF(ISNUMBER(SEARCH("pN",'Model output'!E243)),IF(OR(ISNUMBER(SEARCH("a",'Model output'!E243)),ISNUMBER(SEARCH("b",'Model output'!E243))),MID(SUBSTITUTE('Model output'!E243," ",""),SEARCH("pN",'Model output'!E243)+2,2),MID(SUBSTITUTE('Model output'!E243," ",""),SEARCH("pN",'Model output'!E243)+2,1)),IF(ISNUMBER(SEARCH("N",'Model output'!E243)),IF(OR(ISNUMBER(SEARCH("a",'Model output'!E243)),ISNUMBER(SEARCH("b",'Model output'!E243))),MID(SUBSTITUTE('Model output'!E243," ",""),SEARCH("N",'Model output'!E243)+1,2),MID(SUBSTITUTE('Model output'!E243," ",""),SEARCH("N",'Model output'!E243)+1,1)),SUBSTITUTE('Model output'!E243," ",""))),"")))</f>
        <v>X</v>
      </c>
      <c r="E244" s="1" t="str">
        <f>IF(OR(ISNUMBER(SEARCH("Not applicable",'Model output'!F243)), ISNUMBER(SEARCH("N/A",'Model output'!F243))),"0",IF(OR(ISNUMBER(SEARCH("0",'Model output'!F243)), ISNUMBER(SEARCH("1",'Model output'!F243)), ISNUMBER(SEARCH("X",'Model output'!F243))), IF(ISNUMBER(SEARCH("pM",'Model output'!F243)),MID(SUBSTITUTE('Model output'!F243," ",""),SEARCH("pM",'Model output'!F243)+2,1),IF(ISNUMBER(SEARCH("M",'Model output'!F243)),MID(SUBSTITUTE('Model output'!F243," ",""),SEARCH("M",'Model output'!F243)+1,1),SUBSTITUTE('Model output'!F243," ",""))),""))</f>
        <v/>
      </c>
      <c r="F244" t="str">
        <f t="shared" si="49"/>
        <v>negative</v>
      </c>
      <c r="G244" t="str">
        <f>IF(OR('Model output'!G243="",AND(ISNUMBER('Model output'!J243),'Model output'!J243&lt;1)),"",IF(OR(ISNUMBER(SEARCH("lateral",'Model output'!G243)),ISNUMBER(SEARCH("cervical",'Model output'!G243)),ISNUMBER(SEARCH("jugular",'Model output'!G243)),ISNUMBER(SEARCH("left neck",'Model output'!G243)),ISNUMBER(SEARCH("left anterior neck",'Model output'!G243)),ISNUMBER(SEARCH("left posterior neck",'Model output'!G243)),ISNUMBER(SEARCH("right neck",'Model output'!G243)),ISNUMBER(SEARCH("right anterior neck",'Model output'!G243)),ISNUMBER(SEARCH("right posterior neck",'Model output'!G243)),AND(ISNUMBER(SEARCH("level",'Model output'!G243)),OR(,ISNUMBER(SEARCH("II",'Model output'!G243)),ISNUMBER(SEARCH("two",'Model output'!G243)),AND(ISNUMBER(SEARCH("2",'Model output'!G243)),NOT(ISNUMBER(SEARCH("1 of 2",'Model output'!G243)))),ISNUMBER(SEARCH("III",'Model output'!G243)),AND(ISNUMBER(SEARCH("three",'Model output'!G243)),NOT(ISNUMBER(SEARCH("#3 (three)",'Model output'!G243)))),AND(ISNUMBER(SEARCH("3",'Model output'!G243)),NOT(ISNUMBER(SEARCH("#3 (three)",'Model output'!G243)))),ISNUMBER(SEARCH("IV",'Model output'!G243)),ISNUMBER(SEARCH("four",'Model output'!G243)),ISNUMBER(SEARCH("4",'Model output'!G243)),ISNUMBER(SEARCH("V ",'Model output'!G243)),ISNUMBER(SEARCH("five",'Model output'!G243)),ISNUMBER(SEARCH("5",'Model output'!G243))))), "lateral", "central"))</f>
        <v/>
      </c>
      <c r="H244" t="str">
        <f>IF('Model output'!H243="","negative",IF(OR(ISNUMBER(SEARCH("lymph node",'Model output'!H243)),ISNUMBER(SEARCH("gland",'Model output'!H243)),ISNUMBER(SEARCH("lobe",'Model output'!H243)),ISNUMBER(SEARCH("isthmus",'Model output'!H243)),ISNUMBER(SEARCH("mediastinum",'Model output'!H243)),ISNUMBER(SEARCH("Not mentioned",'Model output'!H243)), ISNUMBER(SEARCH("Not applicable",'Model output'!H243)), ISNUMBER(SEARCH("paratracheal",'Model output'!H243)),ISNUMBER(SEARCH("fibroadipose tissue",'Model output'!H243)),ISNUMBER(SEARCH("thyroid node",'Model output'!H243)),ISNUMBER(SEARCH("skeletal muscle",'Model output'!H243)),ISNUMBER(SEARCH("right",'Model output'!H243)),ISNUMBER(SEARCH("left",'Model output'!H243)),ISNUMBER(SEARCH("Not specified",'Model output'!H243)),ISNUMBER(SEARCH("N/A",'Model output'!H243))),"negative","positive"))</f>
        <v>negative</v>
      </c>
      <c r="I244" t="str">
        <f>IF(OR('Model output'!I243="",'Model output'!I243="Not answered",'Model output'!I243="Not mentioned"),"",IF(ISNUMBER('Model output'!I243),'Model output'!I243,1))</f>
        <v/>
      </c>
      <c r="J244" t="str">
        <f>IF(OR('Model output'!J243="",'Model output'!J243="Not answered",'Model output'!J243="Not mentioned"),"",IF(AND(ISNUMBER('Model output'!J243),'Model output'!J243&lt;=I244),'Model output'!J243,IF(AND(ISNUMBER('Model output'!J243), 'Model output'!J243&gt;=DATE(2024,1,1)), MIN(DAY('Model output'!J243), MONTH('Model output'!J243), YEAR('Model output'!J243)), IF(ISNUMBER(SEARCH("0/",'Model output'!J243)),0,IF(ISNUMBER(SEARCH("/",'Model output'!J243)), VALUE(LEFT('Model output'!J243, SEARCH("/",'Model output'!J243)-1)),1)))))</f>
        <v/>
      </c>
      <c r="K244" t="str" cm="1">
        <f t="array" ref="K244">IF(COUNT(FIND({0,1,2,3,4,5,6,7,8,9},'Model output'!K243))&gt;0,'Model output'!K243,"")</f>
        <v/>
      </c>
      <c r="L244" s="8" t="str">
        <f t="shared" si="37"/>
        <v/>
      </c>
      <c r="M244" t="str" cm="1">
        <f t="array" ref="M244">IF(L244="","",IF(ISNUMBER(SEARCH("cm",L244)),MAX(VALUE(SUBSTITUTE(_xlfn.FILTERXML("&lt;t&gt;&lt;s&gt;"&amp;SUBSTITUTE(L244,",","&lt;/s&gt;&lt;s&gt;")&amp;"&lt;/s&gt;&lt;/t&gt;","//s"),"cm",""))),MAX(VALUE(SUBSTITUTE(_xlfn.FILTERXML("&lt;t&gt;&lt;s&gt;"&amp;SUBSTITUTE(L244,",","&lt;/s&gt;&lt;s&gt;")&amp;"&lt;/s&gt;&lt;/t&gt;","//s"),"mm","")))/10))</f>
        <v/>
      </c>
      <c r="N244" t="str">
        <f>IF('Model output'!L243="","",'Model output'!L243)</f>
        <v>Papillary</v>
      </c>
      <c r="O244" t="str">
        <f>IF('Model output'!M243="","",'Model output'!M243)</f>
        <v>Follicular variant</v>
      </c>
      <c r="P244" t="str">
        <f>IF('Model output'!N243="","",'Model output'!N243)</f>
        <v>1.2 cm</v>
      </c>
      <c r="Q244" t="str">
        <f t="shared" si="39"/>
        <v>1.2cm</v>
      </c>
      <c r="R244" cm="1">
        <f t="array" ref="R244">IF(Q244="","",IF(ISNUMBER(SEARCH("cm",Q244)),MAX(VALUE(SUBSTITUTE(_xlfn.FILTERXML("&lt;t&gt;&lt;s&gt;"&amp;SUBSTITUTE(Q244,",","&lt;/s&gt;&lt;s&gt;")&amp;"&lt;/s&gt;&lt;/t&gt;","//s"),"cm",""))),MAX(VALUE(SUBSTITUTE(_xlfn.FILTERXML("&lt;t&gt;&lt;s&gt;"&amp;SUBSTITUTE(Q244,",","&lt;/s&gt;&lt;s&gt;")&amp;"&lt;/s&gt;&lt;/t&gt;","//s"),"mm","")))/10))</f>
        <v>1.2</v>
      </c>
      <c r="S244" t="str">
        <f>IF(OR('Model output'!P243="",ISNUMBER(SEARCH("Not identified", 'Model output'!P243)),ISNUMBER(SEARCH("Absent",'Model output'!P243)),AND(ISNUMBER(SEARCH("No",'Model output'!P243)),NOT(ISNUMBER(SEARCH("diagnostic",'Model output'!P243)))),ISNUMBER(SEARCH("Negative",'Model output'!P243))),"negative","positive")</f>
        <v>negative</v>
      </c>
      <c r="T244">
        <f>IF('Model output'!O243="","",'Model output'!O243)</f>
        <v>1</v>
      </c>
      <c r="U244" t="str">
        <f>IF('Model output'!Q243&lt;&gt;"",'Model output'!Q243,IF('Classification result'!S244="positive",IF(ISNUMBER(SEARCH("single",'Model output'!P243)),1,IF(OR(ISNUMBER(SEARCH("&lt;4",'Model output'!P243)),ISNUMBER(SEARCH("&lt; 4",'Model output'!P243)),ISNUMBER(SEARCH("less than 4",'Model output'!P243))),"&lt;4",IF(OR(ISNUMBER(SEARCH("&gt;4",'Model output'!P243)),ISNUMBER(SEARCH("&gt; 4",'Model output'!P243)),ISNUMBER(SEARCH("4 or more",'Model output'!P243))),"&gt;4",""))), ""))</f>
        <v/>
      </c>
      <c r="V244" t="str">
        <f>IF(S244="negative","",IF(OR(ISNUMBER(SEARCH("Focal",'Model output'!P243)),'Classification result'!U244&lt;4,ISNUMBER(SEARCH("Focal",'Classification result'!U244)),ISNUMBER(SEARCH("&lt;4",'Classification result'!U244)),ISNUMBER(SEARCH("&lt; 4",'Classification result'!U244))),"minimal", IF(OR(ISNUMBER(SEARCH("Extensive",'Model output'!P243)),ISNUMBER(SEARCH("Extensive",'Classification result'!U244)),ISNUMBER(SEARCH("&gt;4",'Classification result'!U244)),ISNUMBER(SEARCH("&gt; 4",'Classification result'!U244)),ISNUMBER(SEARCH("4 or more",'Classification result'!U244))),"extensive","")))</f>
        <v/>
      </c>
      <c r="W244" t="str">
        <f>IF(OR('Model output'!R243="",ISNUMBER(SEARCH("Not identified", 'Model output'!R243)),ISNUMBER(SEARCH("Absent",'Model output'!R243)),ISNUMBER(SEARCH("No",'Model output'!R243)),ISNUMBER(SEARCH("Negative",'Model output'!R243)),ISNUMBER(SEARCH("None seen",'Model output'!R243)),ISNUMBER(SEARCH("Free",'Model output'!R243)),ISNUMBER(SEARCH("Cannot be assessed",'Model output'!R243))),"negative","positive")</f>
        <v>negative</v>
      </c>
      <c r="X244" s="15" t="str">
        <f>IF('Model output'!S243="","",'Model output'!S243)</f>
        <v/>
      </c>
      <c r="Y244" t="str">
        <f>IF(OR('Model output'!S243="",ISNUMBER(SEARCH("Absent",'Model output'!S243)),ISNUMBER(SEARCH("Not identified",'Model output'!S243)),AND(ISNUMBER(SEARCH("No",'Model output'!S243)),NOT(ISNUMBER(SEARCH("carcinoma",'Model output'!S243)))),ISNUMBER(SEARCH("confined to the thyroid",'Model output'!S243)),ISNUMBER(SEARCH("negative",'Model output'!S243))),"negative",IF(Z244="positive","gETE", "positive"))</f>
        <v>negative</v>
      </c>
      <c r="Z244" t="str">
        <f>IF(OR('Model output'!S243="",ISNUMBER(SEARCH("Absent",'Model output'!S243)),ISNUMBER(SEARCH("Not identified",'Model output'!S243)),ISNUMBER(SEARCH("No",'Model output'!S243)),ISNUMBER(SEARCH("Minimal",'Model output'!S243)),ISNUMBER(SEARCH("negative",'Model output'!S243))),"negative",IF(OR(ISNUMBER(SEARCH("extensive",X244)),ISNUMBER(SEARCH("skeletal muscle",X244)),ISNUMBER(SEARCH("larynx",X244)),ISNUMBER(SEARCH("trachea",X244)),ISNUMBER(SEARCH("esophagus",X244)),ISNUMBER(SEARCH("recurrent laryngeal nerve",X244))),"positive","negative"))</f>
        <v>negative</v>
      </c>
      <c r="AA244" t="str">
        <f>IF('Model output'!T243="","",IF('Model output'!T243="Not mentioned", "No", "Yes"))</f>
        <v/>
      </c>
      <c r="AB244" t="str">
        <f>IF(AA244&lt;&gt;"Yes","",IF(OR('Model output'!U243="",ISNUMBER(SEARCH("Not identified",'Model output'!U243))),"",'Model output'!U243))</f>
        <v/>
      </c>
      <c r="AC244" s="1" t="str">
        <f>IF(OR('Model output'!V243="", 'Model output'!V243="No", AND(ISERROR(SEARCH("Positive",'Model output'!V243)), ISNUMBER(SEARCH("Negative",'Model output'!V243))), AND(ISNUMBER(SEARCH("Uninvolved",'Model output'!V243)),NOT(ISNUMBER(SEARCH("margins involved",'Model output'!V243)))), ISNUMBER(SEARCH("not involved",'Model output'!V243)), ISNUMBER(SEARCH("None",'Model output'!V243)), ISNUMBER(SEARCH("Free",'Model output'!V243)), ISNUMBER(SEARCH("1 mm",'Model output'!V243)), ISNUMBER(SEARCH("0.1 CM",'Model output'!V243)), ISNUMBER(SEARCH("less than 0.2 mm",'Model output'!V243)), ISNUMBER(SEARCH("less than 0.5 mm",'Model output'!V243)), ISNUMBER(SEARCH("less than 1.0 mm",'Model output'!V243)), ISNUMBER(SEARCH("noted very close",'Model output'!V243)), ISNUMBER(SEARCH("abut",'Model output'!V243)), ISNUMBER(SEARCH("not mentioned",'Model output'!V243)), ISNUMBER(SEARCH("Cannot be assessed",'Model output'!V243)), ISNUMBER(SEARCH("Lymphocyte invasion - present",'Model output'!V243)), ISNUMBER(SEARCH("capsule",'Model output'!V243))), "negative", "positive")</f>
        <v>negative</v>
      </c>
      <c r="AE244" s="28" t="str" cm="1">
        <f t="array" aca="1" ref="AE244" ca="1">IF(OR(AC244="positive",Z244="positive",AND(OR(ISNUMBER(SEARCH("Follicular carcinoma",N244)),ISNUMBER(SEARCH("Follicular thyroid carcinoma",N244))),V244="extensive"),AND(AND(ISNUMBER(J244),J244&gt;0),AND(ISNUMBER(M244),M244&gt;3)),OR(H244="positive",AH244=1)),"high",IF(OR(ISNUMBER(SEARCH("lateral",G244,1)),ISNUMBER(SEARCH("positive",Y244,1)),ISNUMBER(SEARCH("tall",O244,1)),ISNUMBER(SEARCH("hobnail",O244,1)),ISNUMBER(SEARCH("cribriform",O244,1)),ISNUMBER(SEARCH("diffuse",O244,1)),ISNUMBER(SEARCH("columnar",O244,1)),ISNUMBER(SEARCH("solid",O244,1)),ISNUMBER(SEARCH("tall",N244,1)),ISNUMBER(SEARCH("hobnail",N244,1)),ISNUMBER(SEARCH("cribriform",N244,1)),ISNUMBER(SEARCH("diffuse",N244,1)),ISNUMBER(SEARCH("columnar",N244,1)),ISNUMBER(SEARCH("solid",N244,1)),AND(ISNUMBER(SEARCH("papillary",N244,1)),S244="positive"),AND(AND(ISNUMBER(J244),J244&gt;=5),M244=""),AND(AND(ISNUMBER(J244),J244&gt;=5),AND(ISNUMBER(M244),M244&gt;=1)),AND(ISNUMBER(SERACH("papillary",N244)),OR(Y244="positive",Z244="positive"), ISNUMBER(SEARCH("BRAF",AB244)))),"intermediate","low"))</f>
        <v>low</v>
      </c>
      <c r="AF244" s="29" t="str">
        <f t="shared" si="40"/>
        <v>1b</v>
      </c>
      <c r="AG244" s="29" t="str">
        <f t="shared" si="41"/>
        <v>0</v>
      </c>
      <c r="AH244" s="29" t="str">
        <f t="shared" si="42"/>
        <v>0</v>
      </c>
      <c r="AI244" s="35" t="str">
        <f t="shared" si="43"/>
        <v>I</v>
      </c>
      <c r="AJ244" s="32" t="s">
        <v>713</v>
      </c>
      <c r="AK244" s="34" t="s">
        <v>932</v>
      </c>
      <c r="AL244" s="34" t="s">
        <v>936</v>
      </c>
      <c r="AM244" s="34" t="s">
        <v>936</v>
      </c>
      <c r="AN244" s="34" t="s">
        <v>66</v>
      </c>
      <c r="AO244" s="32">
        <f t="shared" ca="1" si="44"/>
        <v>1</v>
      </c>
      <c r="AP244" s="34">
        <f t="shared" si="45"/>
        <v>1</v>
      </c>
      <c r="AQ244" s="34">
        <f t="shared" si="46"/>
        <v>1</v>
      </c>
      <c r="AR244" s="34">
        <f t="shared" si="47"/>
        <v>1</v>
      </c>
      <c r="AS244" s="35">
        <f t="shared" si="48"/>
        <v>1</v>
      </c>
    </row>
    <row r="245" spans="1:45">
      <c r="A245" t="str">
        <f>'Model output'!A244</f>
        <v>TCGA-FY-A3I5</v>
      </c>
      <c r="B245" s="26">
        <v>64</v>
      </c>
      <c r="C245" s="1" t="str">
        <f>IF(OR(ISNUMBER(SEARCH("0",'Model output'!D244)), ISNUMBER(SEARCH("1",'Model output'!D244)), ISNUMBER(SEARCH("1a",'Model output'!D244)), ISNUMBER(SEARCH("1b",'Model output'!D244)), ISNUMBER(SEARCH("2",'Model output'!D244)), ISNUMBER(SEARCH("3",'Model output'!D244)), ISNUMBER(SEARCH("4a",'Model output'!D244)), ISNUMBER(SEARCH("4b",'Model output'!D244))), IF(ISNUMBER(SEARCH("pT",'Model output'!D244)),IF(OR(ISNUMBER(SEARCH("a",'Model output'!D244)),ISNUMBER(SEARCH("b",'Model output'!D244))),MID(SUBSTITUTE('Model output'!D244," ",""),SEARCH("pT",'Model output'!D244)+2,2),MID(SUBSTITUTE('Model output'!D244," ",""),SEARCH("pT",'Model output'!D244)+2,1)),IF(ISNUMBER(SEARCH("T",'Model output'!D244)),IF(OR(ISNUMBER(SEARCH("a",'Model output'!D244)),ISNUMBER(SEARCH("b",'Model output'!D244))),MID(SUBSTITUTE('Model output'!D244," ",""),SEARCH("T",'Model output'!D244)+1,2),MID(SUBSTITUTE('Model output'!D244," ",""),SEARCH("T",'Model output'!D244)+1,1)),SUBSTITUTE('Model output'!D244," ",""))),"")</f>
        <v>3</v>
      </c>
      <c r="D245" s="1" t="str">
        <f>IF(ISNUMBER(SEARCH("lymph node",'Model output'!E244)),"1", IF(AND('Model output'!E244&lt;&gt;"",ISNUMBER('Model output'!E244),'Model output'!E244&gt;0),"1",IF(OR(ISNUMBER(SEARCH("0",'Model output'!E244)), ISNUMBER(SEARCH("1",'Model output'!E244)), ISNUMBER(SEARCH("1a",'Model output'!E244)), ISNUMBER(SEARCH("1b",'Model output'!E244)), ISNUMBER(SEARCH("X",'Model output'!E244))), IF(ISNUMBER(SEARCH("pN",'Model output'!E244)),IF(OR(ISNUMBER(SEARCH("a",'Model output'!E244)),ISNUMBER(SEARCH("b",'Model output'!E244))),MID(SUBSTITUTE('Model output'!E244," ",""),SEARCH("pN",'Model output'!E244)+2,2),MID(SUBSTITUTE('Model output'!E244," ",""),SEARCH("pN",'Model output'!E244)+2,1)),IF(ISNUMBER(SEARCH("N",'Model output'!E244)),IF(OR(ISNUMBER(SEARCH("a",'Model output'!E244)),ISNUMBER(SEARCH("b",'Model output'!E244))),MID(SUBSTITUTE('Model output'!E244," ",""),SEARCH("N",'Model output'!E244)+1,2),MID(SUBSTITUTE('Model output'!E244," ",""),SEARCH("N",'Model output'!E244)+1,1)),SUBSTITUTE('Model output'!E244," ",""))),"")))</f>
        <v>0</v>
      </c>
      <c r="E245" s="1" t="str">
        <f>IF(OR(ISNUMBER(SEARCH("Not applicable",'Model output'!F244)), ISNUMBER(SEARCH("N/A",'Model output'!F244))),"0",IF(OR(ISNUMBER(SEARCH("0",'Model output'!F244)), ISNUMBER(SEARCH("1",'Model output'!F244)), ISNUMBER(SEARCH("X",'Model output'!F244))), IF(ISNUMBER(SEARCH("pM",'Model output'!F244)),MID(SUBSTITUTE('Model output'!F244," ",""),SEARCH("pM",'Model output'!F244)+2,1),IF(ISNUMBER(SEARCH("M",'Model output'!F244)),MID(SUBSTITUTE('Model output'!F244," ",""),SEARCH("M",'Model output'!F244)+1,1),SUBSTITUTE('Model output'!F244," ",""))),""))</f>
        <v/>
      </c>
      <c r="F245" t="str">
        <f t="shared" si="49"/>
        <v>positive</v>
      </c>
      <c r="G245" t="str">
        <f>IF(OR('Model output'!G244="",AND(ISNUMBER('Model output'!J244),'Model output'!J244&lt;1)),"",IF(OR(ISNUMBER(SEARCH("lateral",'Model output'!G244)),ISNUMBER(SEARCH("cervical",'Model output'!G244)),ISNUMBER(SEARCH("jugular",'Model output'!G244)),ISNUMBER(SEARCH("left neck",'Model output'!G244)),ISNUMBER(SEARCH("left anterior neck",'Model output'!G244)),ISNUMBER(SEARCH("left posterior neck",'Model output'!G244)),ISNUMBER(SEARCH("right neck",'Model output'!G244)),ISNUMBER(SEARCH("right anterior neck",'Model output'!G244)),ISNUMBER(SEARCH("right posterior neck",'Model output'!G244)),AND(ISNUMBER(SEARCH("level",'Model output'!G244)),OR(,ISNUMBER(SEARCH("II",'Model output'!G244)),ISNUMBER(SEARCH("two",'Model output'!G244)),AND(ISNUMBER(SEARCH("2",'Model output'!G244)),NOT(ISNUMBER(SEARCH("1 of 2",'Model output'!G244)))),ISNUMBER(SEARCH("III",'Model output'!G244)),AND(ISNUMBER(SEARCH("three",'Model output'!G244)),NOT(ISNUMBER(SEARCH("#3 (three)",'Model output'!G244)))),AND(ISNUMBER(SEARCH("3",'Model output'!G244)),NOT(ISNUMBER(SEARCH("#3 (three)",'Model output'!G244)))),ISNUMBER(SEARCH("IV",'Model output'!G244)),ISNUMBER(SEARCH("four",'Model output'!G244)),ISNUMBER(SEARCH("4",'Model output'!G244)),ISNUMBER(SEARCH("V ",'Model output'!G244)),ISNUMBER(SEARCH("five",'Model output'!G244)),ISNUMBER(SEARCH("5",'Model output'!G244))))), "lateral", "central"))</f>
        <v/>
      </c>
      <c r="H245" t="str">
        <f>IF('Model output'!H244="","negative",IF(OR(ISNUMBER(SEARCH("lymph node",'Model output'!H244)),ISNUMBER(SEARCH("gland",'Model output'!H244)),ISNUMBER(SEARCH("lobe",'Model output'!H244)),ISNUMBER(SEARCH("isthmus",'Model output'!H244)),ISNUMBER(SEARCH("mediastinum",'Model output'!H244)),ISNUMBER(SEARCH("Not mentioned",'Model output'!H244)), ISNUMBER(SEARCH("Not applicable",'Model output'!H244)), ISNUMBER(SEARCH("paratracheal",'Model output'!H244)),ISNUMBER(SEARCH("fibroadipose tissue",'Model output'!H244)),ISNUMBER(SEARCH("thyroid node",'Model output'!H244)),ISNUMBER(SEARCH("skeletal muscle",'Model output'!H244)),ISNUMBER(SEARCH("right",'Model output'!H244)),ISNUMBER(SEARCH("left",'Model output'!H244)),ISNUMBER(SEARCH("Not specified",'Model output'!H244)),ISNUMBER(SEARCH("N/A",'Model output'!H244))),"negative","positive"))</f>
        <v>negative</v>
      </c>
      <c r="I245">
        <f>IF(OR('Model output'!I244="",'Model output'!I244="Not answered",'Model output'!I244="Not mentioned"),"",IF(ISNUMBER('Model output'!I244),'Model output'!I244,1))</f>
        <v>18</v>
      </c>
      <c r="J245">
        <f>IF(OR('Model output'!J244="",'Model output'!J244="Not answered",'Model output'!J244="Not mentioned"),"",IF(AND(ISNUMBER('Model output'!J244),'Model output'!J244&lt;=I245),'Model output'!J244,IF(AND(ISNUMBER('Model output'!J244), 'Model output'!J244&gt;=DATE(2024,1,1)), MIN(DAY('Model output'!J244), MONTH('Model output'!J244), YEAR('Model output'!J244)), IF(ISNUMBER(SEARCH("0/",'Model output'!J244)),0,IF(ISNUMBER(SEARCH("/",'Model output'!J244)), VALUE(LEFT('Model output'!J244, SEARCH("/",'Model output'!J244)-1)),1)))))</f>
        <v>9</v>
      </c>
      <c r="K245" t="str" cm="1">
        <f t="array" ref="K245">IF(COUNT(FIND({0,1,2,3,4,5,6,7,8,9},'Model output'!K244))&gt;0,'Model output'!K244,"")</f>
        <v/>
      </c>
      <c r="L245" s="8" t="str">
        <f t="shared" ref="L245:L291" si="50">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K245,"cm.","cm"), "up to", ""), "Up to", ""), "less than", ""), "Largest", ""), "largest", ""), "Level 2", ""), "Level 4", ""), "levels three and four", ""), "metastatic", ""), "deposit", ""), "tracheo-esophageal grove and", ""), "pre-tracheal", ""), "lobe", ""), "nodule", ""), "nodes", ""), "node", ""), "lymph", ""), "neck", ""), "compartment", ""), "Superior midline", ""), "superior midline", ""), "paratracheal", ""), "Additional", ""), "Suspicious", ""), "Part 2", ""), "second", ""), "central", ""), "right", ""), "left", ""), "Right", ""), "Left", ""), "for", ""), "the", ""), "at midline", ""), "is", ""), "x", ","), "'", ""), "[", ""), "]", ""), "(D)", ""), "(C6)", ""), "to", ","), "(", ""), ")", ""), "Not mentioned", "0"), "*", ""), "&lt;", ""), "and", ","), " ", "")</f>
        <v/>
      </c>
      <c r="M245" t="str" cm="1">
        <f t="array" ref="M245">IF(L245="","",IF(ISNUMBER(SEARCH("cm",L245)),MAX(VALUE(SUBSTITUTE(_xlfn.FILTERXML("&lt;t&gt;&lt;s&gt;"&amp;SUBSTITUTE(L245,",","&lt;/s&gt;&lt;s&gt;")&amp;"&lt;/s&gt;&lt;/t&gt;","//s"),"cm",""))),MAX(VALUE(SUBSTITUTE(_xlfn.FILTERXML("&lt;t&gt;&lt;s&gt;"&amp;SUBSTITUTE(L245,",","&lt;/s&gt;&lt;s&gt;")&amp;"&lt;/s&gt;&lt;/t&gt;","//s"),"mm","")))/10))</f>
        <v/>
      </c>
      <c r="N245" t="str">
        <f>IF('Model output'!L244="","",'Model output'!L244)</f>
        <v>Papillary</v>
      </c>
      <c r="O245" t="str">
        <f>IF('Model output'!M244="","",'Model output'!M244)</f>
        <v>Follicular Variant</v>
      </c>
      <c r="P245" t="str">
        <f>IF('Model output'!N244="","",'Model output'!N244)</f>
        <v>4.5 x 3.0 x 3.0 cm</v>
      </c>
      <c r="Q245" t="str">
        <f t="shared" si="39"/>
        <v>4.5,3.0,3.0cm</v>
      </c>
      <c r="R245" cm="1">
        <f t="array" ref="R245">IF(Q245="","",IF(ISNUMBER(SEARCH("cm",Q245)),MAX(VALUE(SUBSTITUTE(_xlfn.FILTERXML("&lt;t&gt;&lt;s&gt;"&amp;SUBSTITUTE(Q245,",","&lt;/s&gt;&lt;s&gt;")&amp;"&lt;/s&gt;&lt;/t&gt;","//s"),"cm",""))),MAX(VALUE(SUBSTITUTE(_xlfn.FILTERXML("&lt;t&gt;&lt;s&gt;"&amp;SUBSTITUTE(Q245,",","&lt;/s&gt;&lt;s&gt;")&amp;"&lt;/s&gt;&lt;/t&gt;","//s"),"mm","")))/10))</f>
        <v>4.5</v>
      </c>
      <c r="S245" t="str">
        <f>IF(OR('Model output'!P244="",ISNUMBER(SEARCH("Not identified", 'Model output'!P244)),ISNUMBER(SEARCH("Absent",'Model output'!P244)),AND(ISNUMBER(SEARCH("No",'Model output'!P244)),NOT(ISNUMBER(SEARCH("diagnostic",'Model output'!P244)))),ISNUMBER(SEARCH("Negative",'Model output'!P244))),"negative","positive")</f>
        <v>negative</v>
      </c>
      <c r="T245">
        <f>IF('Model output'!O244="","",'Model output'!O244)</f>
        <v>1</v>
      </c>
      <c r="U245" t="str">
        <f>IF('Model output'!Q244&lt;&gt;"",'Model output'!Q244,IF('Classification result'!S245="positive",IF(ISNUMBER(SEARCH("single",'Model output'!P244)),1,IF(OR(ISNUMBER(SEARCH("&lt;4",'Model output'!P244)),ISNUMBER(SEARCH("&lt; 4",'Model output'!P244)),ISNUMBER(SEARCH("less than 4",'Model output'!P244))),"&lt;4",IF(OR(ISNUMBER(SEARCH("&gt;4",'Model output'!P244)),ISNUMBER(SEARCH("&gt; 4",'Model output'!P244)),ISNUMBER(SEARCH("4 or more",'Model output'!P244))),"&gt;4",""))), ""))</f>
        <v/>
      </c>
      <c r="V245" t="str">
        <f>IF(S245="negative","",IF(OR(ISNUMBER(SEARCH("Focal",'Model output'!P244)),'Classification result'!U245&lt;4,ISNUMBER(SEARCH("Focal",'Classification result'!U245)),ISNUMBER(SEARCH("&lt;4",'Classification result'!U245)),ISNUMBER(SEARCH("&lt; 4",'Classification result'!U245))),"minimal", IF(OR(ISNUMBER(SEARCH("Extensive",'Model output'!P244)),ISNUMBER(SEARCH("Extensive",'Classification result'!U245)),ISNUMBER(SEARCH("&gt;4",'Classification result'!U245)),ISNUMBER(SEARCH("&gt; 4",'Classification result'!U245)),ISNUMBER(SEARCH("4 or more",'Classification result'!U245))),"extensive","")))</f>
        <v/>
      </c>
      <c r="W245" t="str">
        <f>IF(OR('Model output'!R244="",ISNUMBER(SEARCH("Not identified", 'Model output'!R244)),ISNUMBER(SEARCH("Absent",'Model output'!R244)),ISNUMBER(SEARCH("No",'Model output'!R244)),ISNUMBER(SEARCH("Negative",'Model output'!R244)),ISNUMBER(SEARCH("None seen",'Model output'!R244)),ISNUMBER(SEARCH("Free",'Model output'!R244)),ISNUMBER(SEARCH("Cannot be assessed",'Model output'!R244))),"negative","positive")</f>
        <v>positive</v>
      </c>
      <c r="X245" s="15" t="str">
        <f>IF('Model output'!S244="","",'Model output'!S244)</f>
        <v>Not identified</v>
      </c>
      <c r="Y245" t="str">
        <f>IF(OR('Model output'!S244="",ISNUMBER(SEARCH("Absent",'Model output'!S244)),ISNUMBER(SEARCH("Not identified",'Model output'!S244)),AND(ISNUMBER(SEARCH("No",'Model output'!S244)),NOT(ISNUMBER(SEARCH("carcinoma",'Model output'!S244)))),ISNUMBER(SEARCH("confined to the thyroid",'Model output'!S244)),ISNUMBER(SEARCH("negative",'Model output'!S244))),"negative",IF(Z245="positive","gETE", "positive"))</f>
        <v>negative</v>
      </c>
      <c r="Z245" t="str">
        <f>IF(OR('Model output'!S244="",ISNUMBER(SEARCH("Absent",'Model output'!S244)),ISNUMBER(SEARCH("Not identified",'Model output'!S244)),ISNUMBER(SEARCH("No",'Model output'!S244)),ISNUMBER(SEARCH("Minimal",'Model output'!S244)),ISNUMBER(SEARCH("negative",'Model output'!S244))),"negative",IF(OR(ISNUMBER(SEARCH("extensive",X245)),ISNUMBER(SEARCH("skeletal muscle",X245)),ISNUMBER(SEARCH("larynx",X245)),ISNUMBER(SEARCH("trachea",X245)),ISNUMBER(SEARCH("esophagus",X245)),ISNUMBER(SEARCH("recurrent laryngeal nerve",X245))),"positive","negative"))</f>
        <v>negative</v>
      </c>
      <c r="AA245" t="str">
        <f>IF('Model output'!T244="","",IF('Model output'!T244="Not mentioned", "No", "Yes"))</f>
        <v/>
      </c>
      <c r="AB245" t="str">
        <f>IF(AA245&lt;&gt;"Yes","",IF(OR('Model output'!U244="",ISNUMBER(SEARCH("Not identified",'Model output'!U244))),"",'Model output'!U244))</f>
        <v/>
      </c>
      <c r="AC245" s="1" t="str">
        <f>IF(OR('Model output'!V244="", 'Model output'!V244="No", AND(ISERROR(SEARCH("Positive",'Model output'!V244)), ISNUMBER(SEARCH("Negative",'Model output'!V244))), AND(ISNUMBER(SEARCH("Uninvolved",'Model output'!V244)),NOT(ISNUMBER(SEARCH("margins involved",'Model output'!V244)))), ISNUMBER(SEARCH("not involved",'Model output'!V244)), ISNUMBER(SEARCH("None",'Model output'!V244)), ISNUMBER(SEARCH("Free",'Model output'!V244)), ISNUMBER(SEARCH("1 mm",'Model output'!V244)), ISNUMBER(SEARCH("0.1 CM",'Model output'!V244)), ISNUMBER(SEARCH("less than 0.2 mm",'Model output'!V244)), ISNUMBER(SEARCH("less than 0.5 mm",'Model output'!V244)), ISNUMBER(SEARCH("less than 1.0 mm",'Model output'!V244)), ISNUMBER(SEARCH("noted very close",'Model output'!V244)), ISNUMBER(SEARCH("abut",'Model output'!V244)), ISNUMBER(SEARCH("not mentioned",'Model output'!V244)), ISNUMBER(SEARCH("Cannot be assessed",'Model output'!V244)), ISNUMBER(SEARCH("Lymphocyte invasion - present",'Model output'!V244)), ISNUMBER(SEARCH("capsule",'Model output'!V244))), "negative", "positive")</f>
        <v>negative</v>
      </c>
      <c r="AE245" s="28" t="str" cm="1">
        <f t="array" aca="1" ref="AE245" ca="1">IF(OR(AC245="positive",Z245="positive",AND(OR(ISNUMBER(SEARCH("Follicular carcinoma",N245)),ISNUMBER(SEARCH("Follicular thyroid carcinoma",N245))),V245="extensive"),AND(AND(ISNUMBER(J245),J245&gt;0),AND(ISNUMBER(M245),M245&gt;3)),OR(H245="positive",AH245=1)),"high",IF(OR(ISNUMBER(SEARCH("lateral",G245,1)),ISNUMBER(SEARCH("positive",Y245,1)),ISNUMBER(SEARCH("tall",O245,1)),ISNUMBER(SEARCH("hobnail",O245,1)),ISNUMBER(SEARCH("cribriform",O245,1)),ISNUMBER(SEARCH("diffuse",O245,1)),ISNUMBER(SEARCH("columnar",O245,1)),ISNUMBER(SEARCH("solid",O245,1)),ISNUMBER(SEARCH("tall",N245,1)),ISNUMBER(SEARCH("hobnail",N245,1)),ISNUMBER(SEARCH("cribriform",N245,1)),ISNUMBER(SEARCH("diffuse",N245,1)),ISNUMBER(SEARCH("columnar",N245,1)),ISNUMBER(SEARCH("solid",N245,1)),AND(ISNUMBER(SEARCH("papillary",N245,1)),S245="positive"),AND(AND(ISNUMBER(J245),J245&gt;=5),M245=""),AND(AND(ISNUMBER(J245),J245&gt;=5),AND(ISNUMBER(M245),M245&gt;=1)),AND(ISNUMBER(SERACH("papillary",N245)),OR(Y245="positive",Z245="positive"), ISNUMBER(SEARCH("BRAF",AB245)))),"intermediate","low"))</f>
        <v>intermediate</v>
      </c>
      <c r="AF245" s="29" t="str">
        <f t="shared" si="40"/>
        <v>3a</v>
      </c>
      <c r="AG245" s="29" t="str">
        <f t="shared" si="41"/>
        <v>1a</v>
      </c>
      <c r="AH245" s="29" t="str">
        <f t="shared" si="42"/>
        <v>0</v>
      </c>
      <c r="AI245" s="35" t="str">
        <f t="shared" si="43"/>
        <v>II</v>
      </c>
      <c r="AJ245" s="32" t="s">
        <v>713</v>
      </c>
      <c r="AK245" s="34" t="s">
        <v>937</v>
      </c>
      <c r="AL245" s="34" t="s">
        <v>933</v>
      </c>
      <c r="AM245" s="34" t="s">
        <v>936</v>
      </c>
      <c r="AN245" s="34" t="s">
        <v>934</v>
      </c>
      <c r="AO245" s="32">
        <f t="shared" ca="1" si="44"/>
        <v>0</v>
      </c>
      <c r="AP245" s="34">
        <f t="shared" si="45"/>
        <v>1</v>
      </c>
      <c r="AQ245" s="34">
        <f t="shared" si="46"/>
        <v>0</v>
      </c>
      <c r="AR245" s="34">
        <f t="shared" si="47"/>
        <v>1</v>
      </c>
      <c r="AS245" s="35">
        <f t="shared" si="48"/>
        <v>1</v>
      </c>
    </row>
    <row r="246" spans="1:45">
      <c r="A246" t="str">
        <f>'Model output'!A245</f>
        <v>TCGA-FY-A3NM</v>
      </c>
      <c r="B246" s="26">
        <v>48</v>
      </c>
      <c r="C246" s="1" t="str">
        <f>IF(OR(ISNUMBER(SEARCH("0",'Model output'!D245)), ISNUMBER(SEARCH("1",'Model output'!D245)), ISNUMBER(SEARCH("1a",'Model output'!D245)), ISNUMBER(SEARCH("1b",'Model output'!D245)), ISNUMBER(SEARCH("2",'Model output'!D245)), ISNUMBER(SEARCH("3",'Model output'!D245)), ISNUMBER(SEARCH("4a",'Model output'!D245)), ISNUMBER(SEARCH("4b",'Model output'!D245))), IF(ISNUMBER(SEARCH("pT",'Model output'!D245)),IF(OR(ISNUMBER(SEARCH("a",'Model output'!D245)),ISNUMBER(SEARCH("b",'Model output'!D245))),MID(SUBSTITUTE('Model output'!D245," ",""),SEARCH("pT",'Model output'!D245)+2,2),MID(SUBSTITUTE('Model output'!D245," ",""),SEARCH("pT",'Model output'!D245)+2,1)),IF(ISNUMBER(SEARCH("T",'Model output'!D245)),IF(OR(ISNUMBER(SEARCH("a",'Model output'!D245)),ISNUMBER(SEARCH("b",'Model output'!D245))),MID(SUBSTITUTE('Model output'!D245," ",""),SEARCH("T",'Model output'!D245)+1,2),MID(SUBSTITUTE('Model output'!D245," ",""),SEARCH("T",'Model output'!D245)+1,1)),SUBSTITUTE('Model output'!D245," ",""))),"")</f>
        <v>3</v>
      </c>
      <c r="D246" s="1" t="str">
        <f>IF(ISNUMBER(SEARCH("lymph node",'Model output'!E245)),"1", IF(AND('Model output'!E245&lt;&gt;"",ISNUMBER('Model output'!E245),'Model output'!E245&gt;0),"1",IF(OR(ISNUMBER(SEARCH("0",'Model output'!E245)), ISNUMBER(SEARCH("1",'Model output'!E245)), ISNUMBER(SEARCH("1a",'Model output'!E245)), ISNUMBER(SEARCH("1b",'Model output'!E245)), ISNUMBER(SEARCH("X",'Model output'!E245))), IF(ISNUMBER(SEARCH("pN",'Model output'!E245)),IF(OR(ISNUMBER(SEARCH("a",'Model output'!E245)),ISNUMBER(SEARCH("b",'Model output'!E245))),MID(SUBSTITUTE('Model output'!E245," ",""),SEARCH("pN",'Model output'!E245)+2,2),MID(SUBSTITUTE('Model output'!E245," ",""),SEARCH("pN",'Model output'!E245)+2,1)),IF(ISNUMBER(SEARCH("N",'Model output'!E245)),IF(OR(ISNUMBER(SEARCH("a",'Model output'!E245)),ISNUMBER(SEARCH("b",'Model output'!E245))),MID(SUBSTITUTE('Model output'!E245," ",""),SEARCH("N",'Model output'!E245)+1,2),MID(SUBSTITUTE('Model output'!E245," ",""),SEARCH("N",'Model output'!E245)+1,1)),SUBSTITUTE('Model output'!E245," ",""))),"")))</f>
        <v>0</v>
      </c>
      <c r="E246" s="1" t="str">
        <f>IF(OR(ISNUMBER(SEARCH("Not applicable",'Model output'!F245)), ISNUMBER(SEARCH("N/A",'Model output'!F245))),"0",IF(OR(ISNUMBER(SEARCH("0",'Model output'!F245)), ISNUMBER(SEARCH("1",'Model output'!F245)), ISNUMBER(SEARCH("X",'Model output'!F245))), IF(ISNUMBER(SEARCH("pM",'Model output'!F245)),MID(SUBSTITUTE('Model output'!F245," ",""),SEARCH("pM",'Model output'!F245)+2,1),IF(ISNUMBER(SEARCH("M",'Model output'!F245)),MID(SUBSTITUTE('Model output'!F245," ",""),SEARCH("M",'Model output'!F245)+1,1),SUBSTITUTE('Model output'!F245," ",""))),""))</f>
        <v>X</v>
      </c>
      <c r="F246" t="str">
        <f t="shared" si="49"/>
        <v>negative</v>
      </c>
      <c r="G246" t="str">
        <f>IF(OR('Model output'!G245="",AND(ISNUMBER('Model output'!J245),'Model output'!J245&lt;1)),"",IF(OR(ISNUMBER(SEARCH("lateral",'Model output'!G245)),ISNUMBER(SEARCH("cervical",'Model output'!G245)),ISNUMBER(SEARCH("jugular",'Model output'!G245)),ISNUMBER(SEARCH("left neck",'Model output'!G245)),ISNUMBER(SEARCH("left anterior neck",'Model output'!G245)),ISNUMBER(SEARCH("left posterior neck",'Model output'!G245)),ISNUMBER(SEARCH("right neck",'Model output'!G245)),ISNUMBER(SEARCH("right anterior neck",'Model output'!G245)),ISNUMBER(SEARCH("right posterior neck",'Model output'!G245)),AND(ISNUMBER(SEARCH("level",'Model output'!G245)),OR(,ISNUMBER(SEARCH("II",'Model output'!G245)),ISNUMBER(SEARCH("two",'Model output'!G245)),AND(ISNUMBER(SEARCH("2",'Model output'!G245)),NOT(ISNUMBER(SEARCH("1 of 2",'Model output'!G245)))),ISNUMBER(SEARCH("III",'Model output'!G245)),AND(ISNUMBER(SEARCH("three",'Model output'!G245)),NOT(ISNUMBER(SEARCH("#3 (three)",'Model output'!G245)))),AND(ISNUMBER(SEARCH("3",'Model output'!G245)),NOT(ISNUMBER(SEARCH("#3 (three)",'Model output'!G245)))),ISNUMBER(SEARCH("IV",'Model output'!G245)),ISNUMBER(SEARCH("four",'Model output'!G245)),ISNUMBER(SEARCH("4",'Model output'!G245)),ISNUMBER(SEARCH("V ",'Model output'!G245)),ISNUMBER(SEARCH("five",'Model output'!G245)),ISNUMBER(SEARCH("5",'Model output'!G245))))), "lateral", "central"))</f>
        <v/>
      </c>
      <c r="H246" t="str">
        <f>IF('Model output'!H245="","negative",IF(OR(ISNUMBER(SEARCH("lymph node",'Model output'!H245)),ISNUMBER(SEARCH("gland",'Model output'!H245)),ISNUMBER(SEARCH("lobe",'Model output'!H245)),ISNUMBER(SEARCH("isthmus",'Model output'!H245)),ISNUMBER(SEARCH("mediastinum",'Model output'!H245)),ISNUMBER(SEARCH("Not mentioned",'Model output'!H245)), ISNUMBER(SEARCH("Not applicable",'Model output'!H245)), ISNUMBER(SEARCH("paratracheal",'Model output'!H245)),ISNUMBER(SEARCH("fibroadipose tissue",'Model output'!H245)),ISNUMBER(SEARCH("thyroid node",'Model output'!H245)),ISNUMBER(SEARCH("skeletal muscle",'Model output'!H245)),ISNUMBER(SEARCH("right",'Model output'!H245)),ISNUMBER(SEARCH("left",'Model output'!H245)),ISNUMBER(SEARCH("Not specified",'Model output'!H245)),ISNUMBER(SEARCH("N/A",'Model output'!H245))),"negative","positive"))</f>
        <v>negative</v>
      </c>
      <c r="I246">
        <f>IF(OR('Model output'!I245="",'Model output'!I245="Not answered",'Model output'!I245="Not mentioned"),"",IF(ISNUMBER('Model output'!I245),'Model output'!I245,1))</f>
        <v>4</v>
      </c>
      <c r="J246">
        <f>IF(OR('Model output'!J245="",'Model output'!J245="Not answered",'Model output'!J245="Not mentioned"),"",IF(AND(ISNUMBER('Model output'!J245),'Model output'!J245&lt;=I246),'Model output'!J245,IF(AND(ISNUMBER('Model output'!J245), 'Model output'!J245&gt;=DATE(2024,1,1)), MIN(DAY('Model output'!J245), MONTH('Model output'!J245), YEAR('Model output'!J245)), IF(ISNUMBER(SEARCH("0/",'Model output'!J245)),0,IF(ISNUMBER(SEARCH("/",'Model output'!J245)), VALUE(LEFT('Model output'!J245, SEARCH("/",'Model output'!J245)-1)),1)))))</f>
        <v>0</v>
      </c>
      <c r="K246" t="str" cm="1">
        <f t="array" ref="K246">IF(COUNT(FIND({0,1,2,3,4,5,6,7,8,9},'Model output'!K245))&gt;0,'Model output'!K245,"")</f>
        <v/>
      </c>
      <c r="L246" s="8" t="str">
        <f t="shared" si="50"/>
        <v/>
      </c>
      <c r="M246" t="str" cm="1">
        <f t="array" ref="M246">IF(L246="","",IF(ISNUMBER(SEARCH("cm",L246)),MAX(VALUE(SUBSTITUTE(_xlfn.FILTERXML("&lt;t&gt;&lt;s&gt;"&amp;SUBSTITUTE(L246,",","&lt;/s&gt;&lt;s&gt;")&amp;"&lt;/s&gt;&lt;/t&gt;","//s"),"cm",""))),MAX(VALUE(SUBSTITUTE(_xlfn.FILTERXML("&lt;t&gt;&lt;s&gt;"&amp;SUBSTITUTE(L246,",","&lt;/s&gt;&lt;s&gt;")&amp;"&lt;/s&gt;&lt;/t&gt;","//s"),"mm","")))/10))</f>
        <v/>
      </c>
      <c r="N246" t="str">
        <f>IF('Model output'!L245="","",'Model output'!L245)</f>
        <v>papillary</v>
      </c>
      <c r="O246" t="str">
        <f>IF('Model output'!M245="","",'Model output'!M245)</f>
        <v>classical</v>
      </c>
      <c r="P246" t="str">
        <f>IF('Model output'!N245="","",'Model output'!N245)</f>
        <v>1.6 cm</v>
      </c>
      <c r="Q246" t="str">
        <f t="shared" si="39"/>
        <v>1.6cm</v>
      </c>
      <c r="R246" cm="1">
        <f t="array" ref="R246">IF(Q246="","",IF(ISNUMBER(SEARCH("cm",Q246)),MAX(VALUE(SUBSTITUTE(_xlfn.FILTERXML("&lt;t&gt;&lt;s&gt;"&amp;SUBSTITUTE(Q246,",","&lt;/s&gt;&lt;s&gt;")&amp;"&lt;/s&gt;&lt;/t&gt;","//s"),"cm",""))),MAX(VALUE(SUBSTITUTE(_xlfn.FILTERXML("&lt;t&gt;&lt;s&gt;"&amp;SUBSTITUTE(Q246,",","&lt;/s&gt;&lt;s&gt;")&amp;"&lt;/s&gt;&lt;/t&gt;","//s"),"mm","")))/10))</f>
        <v>1.6</v>
      </c>
      <c r="S246" t="str">
        <f>IF(OR('Model output'!P245="",ISNUMBER(SEARCH("Not identified", 'Model output'!P245)),ISNUMBER(SEARCH("Absent",'Model output'!P245)),AND(ISNUMBER(SEARCH("No",'Model output'!P245)),NOT(ISNUMBER(SEARCH("diagnostic",'Model output'!P245)))),ISNUMBER(SEARCH("Negative",'Model output'!P245))),"negative","positive")</f>
        <v>negative</v>
      </c>
      <c r="T246">
        <f>IF('Model output'!O245="","",'Model output'!O245)</f>
        <v>3</v>
      </c>
      <c r="U246" t="str">
        <f>IF('Model output'!Q245&lt;&gt;"",'Model output'!Q245,IF('Classification result'!S246="positive",IF(ISNUMBER(SEARCH("single",'Model output'!P245)),1,IF(OR(ISNUMBER(SEARCH("&lt;4",'Model output'!P245)),ISNUMBER(SEARCH("&lt; 4",'Model output'!P245)),ISNUMBER(SEARCH("less than 4",'Model output'!P245))),"&lt;4",IF(OR(ISNUMBER(SEARCH("&gt;4",'Model output'!P245)),ISNUMBER(SEARCH("&gt; 4",'Model output'!P245)),ISNUMBER(SEARCH("4 or more",'Model output'!P245))),"&gt;4",""))), ""))</f>
        <v/>
      </c>
      <c r="V246" t="str">
        <f>IF(S246="negative","",IF(OR(ISNUMBER(SEARCH("Focal",'Model output'!P245)),'Classification result'!U246&lt;4,ISNUMBER(SEARCH("Focal",'Classification result'!U246)),ISNUMBER(SEARCH("&lt;4",'Classification result'!U246)),ISNUMBER(SEARCH("&lt; 4",'Classification result'!U246))),"minimal", IF(OR(ISNUMBER(SEARCH("Extensive",'Model output'!P245)),ISNUMBER(SEARCH("Extensive",'Classification result'!U246)),ISNUMBER(SEARCH("&gt;4",'Classification result'!U246)),ISNUMBER(SEARCH("&gt; 4",'Classification result'!U246)),ISNUMBER(SEARCH("4 or more",'Classification result'!U246))),"extensive","")))</f>
        <v/>
      </c>
      <c r="W246" t="str">
        <f>IF(OR('Model output'!R245="",ISNUMBER(SEARCH("Not identified", 'Model output'!R245)),ISNUMBER(SEARCH("Absent",'Model output'!R245)),ISNUMBER(SEARCH("No",'Model output'!R245)),ISNUMBER(SEARCH("Negative",'Model output'!R245)),ISNUMBER(SEARCH("None seen",'Model output'!R245)),ISNUMBER(SEARCH("Free",'Model output'!R245)),ISNUMBER(SEARCH("Cannot be assessed",'Model output'!R245))),"negative","positive")</f>
        <v>negative</v>
      </c>
      <c r="X246" s="15" t="str">
        <f>IF('Model output'!S245="","",'Model output'!S245)</f>
        <v>Present, minimal</v>
      </c>
      <c r="Y246" t="str">
        <f>IF(OR('Model output'!S245="",ISNUMBER(SEARCH("Absent",'Model output'!S245)),ISNUMBER(SEARCH("Not identified",'Model output'!S245)),AND(ISNUMBER(SEARCH("No",'Model output'!S245)),NOT(ISNUMBER(SEARCH("carcinoma",'Model output'!S245)))),ISNUMBER(SEARCH("confined to the thyroid",'Model output'!S245)),ISNUMBER(SEARCH("negative",'Model output'!S245))),"negative",IF(Z246="positive","gETE", "positive"))</f>
        <v>positive</v>
      </c>
      <c r="Z246" t="str">
        <f>IF(OR('Model output'!S245="",ISNUMBER(SEARCH("Absent",'Model output'!S245)),ISNUMBER(SEARCH("Not identified",'Model output'!S245)),ISNUMBER(SEARCH("No",'Model output'!S245)),ISNUMBER(SEARCH("Minimal",'Model output'!S245)),ISNUMBER(SEARCH("negative",'Model output'!S245))),"negative",IF(OR(ISNUMBER(SEARCH("extensive",X246)),ISNUMBER(SEARCH("skeletal muscle",X246)),ISNUMBER(SEARCH("larynx",X246)),ISNUMBER(SEARCH("trachea",X246)),ISNUMBER(SEARCH("esophagus",X246)),ISNUMBER(SEARCH("recurrent laryngeal nerve",X246))),"positive","negative"))</f>
        <v>negative</v>
      </c>
      <c r="AA246" t="str">
        <f>IF('Model output'!T245="","",IF('Model output'!T245="Not mentioned", "No", "Yes"))</f>
        <v/>
      </c>
      <c r="AB246" t="str">
        <f>IF(AA246&lt;&gt;"Yes","",IF(OR('Model output'!U245="",ISNUMBER(SEARCH("Not identified",'Model output'!U245))),"",'Model output'!U245))</f>
        <v/>
      </c>
      <c r="AC246" s="1" t="str">
        <f>IF(OR('Model output'!V245="", 'Model output'!V245="No", AND(ISERROR(SEARCH("Positive",'Model output'!V245)), ISNUMBER(SEARCH("Negative",'Model output'!V245))), AND(ISNUMBER(SEARCH("Uninvolved",'Model output'!V245)),NOT(ISNUMBER(SEARCH("margins involved",'Model output'!V245)))), ISNUMBER(SEARCH("not involved",'Model output'!V245)), ISNUMBER(SEARCH("None",'Model output'!V245)), ISNUMBER(SEARCH("Free",'Model output'!V245)), ISNUMBER(SEARCH("1 mm",'Model output'!V245)), ISNUMBER(SEARCH("0.1 CM",'Model output'!V245)), ISNUMBER(SEARCH("less than 0.2 mm",'Model output'!V245)), ISNUMBER(SEARCH("less than 0.5 mm",'Model output'!V245)), ISNUMBER(SEARCH("less than 1.0 mm",'Model output'!V245)), ISNUMBER(SEARCH("noted very close",'Model output'!V245)), ISNUMBER(SEARCH("abut",'Model output'!V245)), ISNUMBER(SEARCH("not mentioned",'Model output'!V245)), ISNUMBER(SEARCH("Cannot be assessed",'Model output'!V245)), ISNUMBER(SEARCH("Lymphocyte invasion - present",'Model output'!V245)), ISNUMBER(SEARCH("capsule",'Model output'!V245))), "negative", "positive")</f>
        <v>negative</v>
      </c>
      <c r="AE246" s="28" t="str" cm="1">
        <f t="array" aca="1" ref="AE246" ca="1">IF(OR(AC246="positive",Z246="positive",AND(OR(ISNUMBER(SEARCH("Follicular carcinoma",N246)),ISNUMBER(SEARCH("Follicular thyroid carcinoma",N246))),V246="extensive"),AND(AND(ISNUMBER(J246),J246&gt;0),AND(ISNUMBER(M246),M246&gt;3)),OR(H246="positive",AH246=1)),"high",IF(OR(ISNUMBER(SEARCH("lateral",G246,1)),ISNUMBER(SEARCH("positive",Y246,1)),ISNUMBER(SEARCH("tall",O246,1)),ISNUMBER(SEARCH("hobnail",O246,1)),ISNUMBER(SEARCH("cribriform",O246,1)),ISNUMBER(SEARCH("diffuse",O246,1)),ISNUMBER(SEARCH("columnar",O246,1)),ISNUMBER(SEARCH("solid",O246,1)),ISNUMBER(SEARCH("tall",N246,1)),ISNUMBER(SEARCH("hobnail",N246,1)),ISNUMBER(SEARCH("cribriform",N246,1)),ISNUMBER(SEARCH("diffuse",N246,1)),ISNUMBER(SEARCH("columnar",N246,1)),ISNUMBER(SEARCH("solid",N246,1)),AND(ISNUMBER(SEARCH("papillary",N246,1)),S246="positive"),AND(AND(ISNUMBER(J246),J246&gt;=5),M246=""),AND(AND(ISNUMBER(J246),J246&gt;=5),AND(ISNUMBER(M246),M246&gt;=1)),AND(ISNUMBER(SERACH("papillary",N246)),OR(Y246="positive",Z246="positive"), ISNUMBER(SEARCH("BRAF",AB246)))),"intermediate","low"))</f>
        <v>intermediate</v>
      </c>
      <c r="AF246" s="29" t="str">
        <f t="shared" si="40"/>
        <v>1b</v>
      </c>
      <c r="AG246" s="29" t="str">
        <f t="shared" si="41"/>
        <v>0</v>
      </c>
      <c r="AH246" s="29" t="str">
        <f t="shared" si="42"/>
        <v>0</v>
      </c>
      <c r="AI246" s="35" t="str">
        <f t="shared" si="43"/>
        <v>I</v>
      </c>
      <c r="AJ246" s="32" t="s">
        <v>714</v>
      </c>
      <c r="AK246" s="34" t="s">
        <v>932</v>
      </c>
      <c r="AL246" s="34" t="s">
        <v>933</v>
      </c>
      <c r="AM246" s="34" t="s">
        <v>936</v>
      </c>
      <c r="AN246" s="34" t="s">
        <v>66</v>
      </c>
      <c r="AO246" s="32">
        <f t="shared" ca="1" si="44"/>
        <v>1</v>
      </c>
      <c r="AP246" s="34">
        <f t="shared" si="45"/>
        <v>1</v>
      </c>
      <c r="AQ246" s="34">
        <f t="shared" si="46"/>
        <v>1</v>
      </c>
      <c r="AR246" s="34">
        <f t="shared" si="47"/>
        <v>1</v>
      </c>
      <c r="AS246" s="35">
        <f t="shared" si="48"/>
        <v>1</v>
      </c>
    </row>
    <row r="247" spans="1:45">
      <c r="A247" t="str">
        <f>'Model output'!A246</f>
        <v>TCGA-FY-A3NN</v>
      </c>
      <c r="B247" s="26">
        <v>48</v>
      </c>
      <c r="C247" s="1" t="str">
        <f>IF(OR(ISNUMBER(SEARCH("0",'Model output'!D246)), ISNUMBER(SEARCH("1",'Model output'!D246)), ISNUMBER(SEARCH("1a",'Model output'!D246)), ISNUMBER(SEARCH("1b",'Model output'!D246)), ISNUMBER(SEARCH("2",'Model output'!D246)), ISNUMBER(SEARCH("3",'Model output'!D246)), ISNUMBER(SEARCH("4a",'Model output'!D246)), ISNUMBER(SEARCH("4b",'Model output'!D246))), IF(ISNUMBER(SEARCH("pT",'Model output'!D246)),IF(OR(ISNUMBER(SEARCH("a",'Model output'!D246)),ISNUMBER(SEARCH("b",'Model output'!D246))),MID(SUBSTITUTE('Model output'!D246," ",""),SEARCH("pT",'Model output'!D246)+2,2),MID(SUBSTITUTE('Model output'!D246," ",""),SEARCH("pT",'Model output'!D246)+2,1)),IF(ISNUMBER(SEARCH("T",'Model output'!D246)),IF(OR(ISNUMBER(SEARCH("a",'Model output'!D246)),ISNUMBER(SEARCH("b",'Model output'!D246))),MID(SUBSTITUTE('Model output'!D246," ",""),SEARCH("T",'Model output'!D246)+1,2),MID(SUBSTITUTE('Model output'!D246," ",""),SEARCH("T",'Model output'!D246)+1,1)),SUBSTITUTE('Model output'!D246," ",""))),"")</f>
        <v>1b</v>
      </c>
      <c r="D247" s="1" t="str">
        <f>IF(ISNUMBER(SEARCH("lymph node",'Model output'!E246)),"1", IF(AND('Model output'!E246&lt;&gt;"",ISNUMBER('Model output'!E246),'Model output'!E246&gt;0),"1",IF(OR(ISNUMBER(SEARCH("0",'Model output'!E246)), ISNUMBER(SEARCH("1",'Model output'!E246)), ISNUMBER(SEARCH("1a",'Model output'!E246)), ISNUMBER(SEARCH("1b",'Model output'!E246)), ISNUMBER(SEARCH("X",'Model output'!E246))), IF(ISNUMBER(SEARCH("pN",'Model output'!E246)),IF(OR(ISNUMBER(SEARCH("a",'Model output'!E246)),ISNUMBER(SEARCH("b",'Model output'!E246))),MID(SUBSTITUTE('Model output'!E246," ",""),SEARCH("pN",'Model output'!E246)+2,2),MID(SUBSTITUTE('Model output'!E246," ",""),SEARCH("pN",'Model output'!E246)+2,1)),IF(ISNUMBER(SEARCH("N",'Model output'!E246)),IF(OR(ISNUMBER(SEARCH("a",'Model output'!E246)),ISNUMBER(SEARCH("b",'Model output'!E246))),MID(SUBSTITUTE('Model output'!E246," ",""),SEARCH("N",'Model output'!E246)+1,2),MID(SUBSTITUTE('Model output'!E246," ",""),SEARCH("N",'Model output'!E246)+1,1)),SUBSTITUTE('Model output'!E246," ",""))),"")))</f>
        <v>1a</v>
      </c>
      <c r="E247" s="1" t="str">
        <f>IF(OR(ISNUMBER(SEARCH("Not applicable",'Model output'!F246)), ISNUMBER(SEARCH("N/A",'Model output'!F246))),"0",IF(OR(ISNUMBER(SEARCH("0",'Model output'!F246)), ISNUMBER(SEARCH("1",'Model output'!F246)), ISNUMBER(SEARCH("X",'Model output'!F246))), IF(ISNUMBER(SEARCH("pM",'Model output'!F246)),MID(SUBSTITUTE('Model output'!F246," ",""),SEARCH("pM",'Model output'!F246)+2,1),IF(ISNUMBER(SEARCH("M",'Model output'!F246)),MID(SUBSTITUTE('Model output'!F246," ",""),SEARCH("M",'Model output'!F246)+1,1),SUBSTITUTE('Model output'!F246," ",""))),""))</f>
        <v>X</v>
      </c>
      <c r="F247" t="str">
        <f t="shared" si="49"/>
        <v>positive</v>
      </c>
      <c r="G247" t="str">
        <f>IF(OR('Model output'!G246="",AND(ISNUMBER('Model output'!J246),'Model output'!J246&lt;1)),"",IF(OR(ISNUMBER(SEARCH("lateral",'Model output'!G246)),ISNUMBER(SEARCH("cervical",'Model output'!G246)),ISNUMBER(SEARCH("jugular",'Model output'!G246)),ISNUMBER(SEARCH("left neck",'Model output'!G246)),ISNUMBER(SEARCH("left anterior neck",'Model output'!G246)),ISNUMBER(SEARCH("left posterior neck",'Model output'!G246)),ISNUMBER(SEARCH("right neck",'Model output'!G246)),ISNUMBER(SEARCH("right anterior neck",'Model output'!G246)),ISNUMBER(SEARCH("right posterior neck",'Model output'!G246)),AND(ISNUMBER(SEARCH("level",'Model output'!G246)),OR(,ISNUMBER(SEARCH("II",'Model output'!G246)),ISNUMBER(SEARCH("two",'Model output'!G246)),AND(ISNUMBER(SEARCH("2",'Model output'!G246)),NOT(ISNUMBER(SEARCH("1 of 2",'Model output'!G246)))),ISNUMBER(SEARCH("III",'Model output'!G246)),AND(ISNUMBER(SEARCH("three",'Model output'!G246)),NOT(ISNUMBER(SEARCH("#3 (three)",'Model output'!G246)))),AND(ISNUMBER(SEARCH("3",'Model output'!G246)),NOT(ISNUMBER(SEARCH("#3 (three)",'Model output'!G246)))),ISNUMBER(SEARCH("IV",'Model output'!G246)),ISNUMBER(SEARCH("four",'Model output'!G246)),ISNUMBER(SEARCH("4",'Model output'!G246)),ISNUMBER(SEARCH("V ",'Model output'!G246)),ISNUMBER(SEARCH("five",'Model output'!G246)),ISNUMBER(SEARCH("5",'Model output'!G246))))), "lateral", "central"))</f>
        <v/>
      </c>
      <c r="H247" t="str">
        <f>IF('Model output'!H246="","negative",IF(OR(ISNUMBER(SEARCH("lymph node",'Model output'!H246)),ISNUMBER(SEARCH("gland",'Model output'!H246)),ISNUMBER(SEARCH("lobe",'Model output'!H246)),ISNUMBER(SEARCH("isthmus",'Model output'!H246)),ISNUMBER(SEARCH("mediastinum",'Model output'!H246)),ISNUMBER(SEARCH("Not mentioned",'Model output'!H246)), ISNUMBER(SEARCH("Not applicable",'Model output'!H246)), ISNUMBER(SEARCH("paratracheal",'Model output'!H246)),ISNUMBER(SEARCH("fibroadipose tissue",'Model output'!H246)),ISNUMBER(SEARCH("thyroid node",'Model output'!H246)),ISNUMBER(SEARCH("skeletal muscle",'Model output'!H246)),ISNUMBER(SEARCH("right",'Model output'!H246)),ISNUMBER(SEARCH("left",'Model output'!H246)),ISNUMBER(SEARCH("Not specified",'Model output'!H246)),ISNUMBER(SEARCH("N/A",'Model output'!H246))),"negative","positive"))</f>
        <v>negative</v>
      </c>
      <c r="I247">
        <f>IF(OR('Model output'!I246="",'Model output'!I246="Not answered",'Model output'!I246="Not mentioned"),"",IF(ISNUMBER('Model output'!I246),'Model output'!I246,1))</f>
        <v>2</v>
      </c>
      <c r="J247">
        <f>IF(OR('Model output'!J246="",'Model output'!J246="Not answered",'Model output'!J246="Not mentioned"),"",IF(AND(ISNUMBER('Model output'!J246),'Model output'!J246&lt;=I247),'Model output'!J246,IF(AND(ISNUMBER('Model output'!J246), 'Model output'!J246&gt;=DATE(2024,1,1)), MIN(DAY('Model output'!J246), MONTH('Model output'!J246), YEAR('Model output'!J246)), IF(ISNUMBER(SEARCH("0/",'Model output'!J246)),0,IF(ISNUMBER(SEARCH("/",'Model output'!J246)), VALUE(LEFT('Model output'!J246, SEARCH("/",'Model output'!J246)-1)),1)))))</f>
        <v>2</v>
      </c>
      <c r="K247" t="str" cm="1">
        <f t="array" ref="K247">IF(COUNT(FIND({0,1,2,3,4,5,6,7,8,9},'Model output'!K246))&gt;0,'Model output'!K246,"")</f>
        <v/>
      </c>
      <c r="L247" s="8" t="str">
        <f t="shared" si="50"/>
        <v/>
      </c>
      <c r="M247" t="str" cm="1">
        <f t="array" ref="M247">IF(L247="","",IF(ISNUMBER(SEARCH("cm",L247)),MAX(VALUE(SUBSTITUTE(_xlfn.FILTERXML("&lt;t&gt;&lt;s&gt;"&amp;SUBSTITUTE(L247,",","&lt;/s&gt;&lt;s&gt;")&amp;"&lt;/s&gt;&lt;/t&gt;","//s"),"cm",""))),MAX(VALUE(SUBSTITUTE(_xlfn.FILTERXML("&lt;t&gt;&lt;s&gt;"&amp;SUBSTITUTE(L247,",","&lt;/s&gt;&lt;s&gt;")&amp;"&lt;/s&gt;&lt;/t&gt;","//s"),"mm","")))/10))</f>
        <v/>
      </c>
      <c r="N247" t="str">
        <f>IF('Model output'!L246="","",'Model output'!L246)</f>
        <v>papillary</v>
      </c>
      <c r="O247" t="str">
        <f>IF('Model output'!M246="","",'Model output'!M246)</f>
        <v>follicular</v>
      </c>
      <c r="P247" t="str">
        <f>IF('Model output'!N246="","",'Model output'!N246)</f>
        <v>2.0 cm</v>
      </c>
      <c r="Q247" t="str">
        <f t="shared" si="39"/>
        <v>2.0cm</v>
      </c>
      <c r="R247" cm="1">
        <f t="array" ref="R247">IF(Q247="","",IF(ISNUMBER(SEARCH("cm",Q247)),MAX(VALUE(SUBSTITUTE(_xlfn.FILTERXML("&lt;t&gt;&lt;s&gt;"&amp;SUBSTITUTE(Q247,",","&lt;/s&gt;&lt;s&gt;")&amp;"&lt;/s&gt;&lt;/t&gt;","//s"),"cm",""))),MAX(VALUE(SUBSTITUTE(_xlfn.FILTERXML("&lt;t&gt;&lt;s&gt;"&amp;SUBSTITUTE(Q247,",","&lt;/s&gt;&lt;s&gt;")&amp;"&lt;/s&gt;&lt;/t&gt;","//s"),"mm","")))/10))</f>
        <v>2</v>
      </c>
      <c r="S247" t="str">
        <f>IF(OR('Model output'!P246="",ISNUMBER(SEARCH("Not identified", 'Model output'!P246)),ISNUMBER(SEARCH("Absent",'Model output'!P246)),AND(ISNUMBER(SEARCH("No",'Model output'!P246)),NOT(ISNUMBER(SEARCH("diagnostic",'Model output'!P246)))),ISNUMBER(SEARCH("Negative",'Model output'!P246))),"negative","positive")</f>
        <v>negative</v>
      </c>
      <c r="T247">
        <f>IF('Model output'!O246="","",'Model output'!O246)</f>
        <v>1</v>
      </c>
      <c r="U247" t="str">
        <f>IF('Model output'!Q246&lt;&gt;"",'Model output'!Q246,IF('Classification result'!S247="positive",IF(ISNUMBER(SEARCH("single",'Model output'!P246)),1,IF(OR(ISNUMBER(SEARCH("&lt;4",'Model output'!P246)),ISNUMBER(SEARCH("&lt; 4",'Model output'!P246)),ISNUMBER(SEARCH("less than 4",'Model output'!P246))),"&lt;4",IF(OR(ISNUMBER(SEARCH("&gt;4",'Model output'!P246)),ISNUMBER(SEARCH("&gt; 4",'Model output'!P246)),ISNUMBER(SEARCH("4 or more",'Model output'!P246))),"&gt;4",""))), ""))</f>
        <v/>
      </c>
      <c r="V247" t="str">
        <f>IF(S247="negative","",IF(OR(ISNUMBER(SEARCH("Focal",'Model output'!P246)),'Classification result'!U247&lt;4,ISNUMBER(SEARCH("Focal",'Classification result'!U247)),ISNUMBER(SEARCH("&lt;4",'Classification result'!U247)),ISNUMBER(SEARCH("&lt; 4",'Classification result'!U247))),"minimal", IF(OR(ISNUMBER(SEARCH("Extensive",'Model output'!P246)),ISNUMBER(SEARCH("Extensive",'Classification result'!U247)),ISNUMBER(SEARCH("&gt;4",'Classification result'!U247)),ISNUMBER(SEARCH("&gt; 4",'Classification result'!U247)),ISNUMBER(SEARCH("4 or more",'Classification result'!U247))),"extensive","")))</f>
        <v/>
      </c>
      <c r="W247" t="str">
        <f>IF(OR('Model output'!R246="",ISNUMBER(SEARCH("Not identified", 'Model output'!R246)),ISNUMBER(SEARCH("Absent",'Model output'!R246)),ISNUMBER(SEARCH("No",'Model output'!R246)),ISNUMBER(SEARCH("Negative",'Model output'!R246)),ISNUMBER(SEARCH("None seen",'Model output'!R246)),ISNUMBER(SEARCH("Free",'Model output'!R246)),ISNUMBER(SEARCH("Cannot be assessed",'Model output'!R246))),"negative","positive")</f>
        <v>negative</v>
      </c>
      <c r="X247" s="15" t="str">
        <f>IF('Model output'!S246="","",'Model output'!S246)</f>
        <v>Not identified</v>
      </c>
      <c r="Y247" t="str">
        <f>IF(OR('Model output'!S246="",ISNUMBER(SEARCH("Absent",'Model output'!S246)),ISNUMBER(SEARCH("Not identified",'Model output'!S246)),AND(ISNUMBER(SEARCH("No",'Model output'!S246)),NOT(ISNUMBER(SEARCH("carcinoma",'Model output'!S246)))),ISNUMBER(SEARCH("confined to the thyroid",'Model output'!S246)),ISNUMBER(SEARCH("negative",'Model output'!S246))),"negative",IF(Z247="positive","gETE", "positive"))</f>
        <v>negative</v>
      </c>
      <c r="Z247" t="str">
        <f>IF(OR('Model output'!S246="",ISNUMBER(SEARCH("Absent",'Model output'!S246)),ISNUMBER(SEARCH("Not identified",'Model output'!S246)),ISNUMBER(SEARCH("No",'Model output'!S246)),ISNUMBER(SEARCH("Minimal",'Model output'!S246)),ISNUMBER(SEARCH("negative",'Model output'!S246))),"negative",IF(OR(ISNUMBER(SEARCH("extensive",X247)),ISNUMBER(SEARCH("skeletal muscle",X247)),ISNUMBER(SEARCH("larynx",X247)),ISNUMBER(SEARCH("trachea",X247)),ISNUMBER(SEARCH("esophagus",X247)),ISNUMBER(SEARCH("recurrent laryngeal nerve",X247))),"positive","negative"))</f>
        <v>negative</v>
      </c>
      <c r="AA247" t="str">
        <f>IF('Model output'!T246="","",IF('Model output'!T246="Not mentioned", "No", "Yes"))</f>
        <v/>
      </c>
      <c r="AB247" t="str">
        <f>IF(AA247&lt;&gt;"Yes","",IF(OR('Model output'!U246="",ISNUMBER(SEARCH("Not identified",'Model output'!U246))),"",'Model output'!U246))</f>
        <v/>
      </c>
      <c r="AC247" s="1" t="str">
        <f>IF(OR('Model output'!V246="", 'Model output'!V246="No", AND(ISERROR(SEARCH("Positive",'Model output'!V246)), ISNUMBER(SEARCH("Negative",'Model output'!V246))), AND(ISNUMBER(SEARCH("Uninvolved",'Model output'!V246)),NOT(ISNUMBER(SEARCH("margins involved",'Model output'!V246)))), ISNUMBER(SEARCH("not involved",'Model output'!V246)), ISNUMBER(SEARCH("None",'Model output'!V246)), ISNUMBER(SEARCH("Free",'Model output'!V246)), ISNUMBER(SEARCH("1 mm",'Model output'!V246)), ISNUMBER(SEARCH("0.1 CM",'Model output'!V246)), ISNUMBER(SEARCH("less than 0.2 mm",'Model output'!V246)), ISNUMBER(SEARCH("less than 0.5 mm",'Model output'!V246)), ISNUMBER(SEARCH("less than 1.0 mm",'Model output'!V246)), ISNUMBER(SEARCH("noted very close",'Model output'!V246)), ISNUMBER(SEARCH("abut",'Model output'!V246)), ISNUMBER(SEARCH("not mentioned",'Model output'!V246)), ISNUMBER(SEARCH("Cannot be assessed",'Model output'!V246)), ISNUMBER(SEARCH("Lymphocyte invasion - present",'Model output'!V246)), ISNUMBER(SEARCH("capsule",'Model output'!V246))), "negative", "positive")</f>
        <v>negative</v>
      </c>
      <c r="AE247" s="28" t="str" cm="1">
        <f t="array" aca="1" ref="AE247" ca="1">IF(OR(AC247="positive",Z247="positive",AND(OR(ISNUMBER(SEARCH("Follicular carcinoma",N247)),ISNUMBER(SEARCH("Follicular thyroid carcinoma",N247))),V247="extensive"),AND(AND(ISNUMBER(J247),J247&gt;0),AND(ISNUMBER(M247),M247&gt;3)),OR(H247="positive",AH247=1)),"high",IF(OR(ISNUMBER(SEARCH("lateral",G247,1)),ISNUMBER(SEARCH("positive",Y247,1)),ISNUMBER(SEARCH("tall",O247,1)),ISNUMBER(SEARCH("hobnail",O247,1)),ISNUMBER(SEARCH("cribriform",O247,1)),ISNUMBER(SEARCH("diffuse",O247,1)),ISNUMBER(SEARCH("columnar",O247,1)),ISNUMBER(SEARCH("solid",O247,1)),ISNUMBER(SEARCH("tall",N247,1)),ISNUMBER(SEARCH("hobnail",N247,1)),ISNUMBER(SEARCH("cribriform",N247,1)),ISNUMBER(SEARCH("diffuse",N247,1)),ISNUMBER(SEARCH("columnar",N247,1)),ISNUMBER(SEARCH("solid",N247,1)),AND(ISNUMBER(SEARCH("papillary",N247,1)),S247="positive"),AND(AND(ISNUMBER(J247),J247&gt;=5),M247=""),AND(AND(ISNUMBER(J247),J247&gt;=5),AND(ISNUMBER(M247),M247&gt;=1)),AND(ISNUMBER(SERACH("papillary",N247)),OR(Y247="positive",Z247="positive"), ISNUMBER(SEARCH("BRAF",AB247)))),"intermediate","low"))</f>
        <v>low</v>
      </c>
      <c r="AF247" s="29" t="str">
        <f t="shared" si="40"/>
        <v>1b</v>
      </c>
      <c r="AG247" s="29" t="str">
        <f t="shared" si="41"/>
        <v>1a</v>
      </c>
      <c r="AH247" s="29" t="str">
        <f t="shared" si="42"/>
        <v>0</v>
      </c>
      <c r="AI247" s="35" t="str">
        <f t="shared" si="43"/>
        <v>I</v>
      </c>
      <c r="AJ247" s="32" t="s">
        <v>713</v>
      </c>
      <c r="AK247" s="34" t="s">
        <v>932</v>
      </c>
      <c r="AL247" s="34" t="s">
        <v>617</v>
      </c>
      <c r="AM247" s="34" t="s">
        <v>936</v>
      </c>
      <c r="AN247" s="34" t="s">
        <v>66</v>
      </c>
      <c r="AO247" s="32">
        <f t="shared" ca="1" si="44"/>
        <v>1</v>
      </c>
      <c r="AP247" s="34">
        <f t="shared" si="45"/>
        <v>1</v>
      </c>
      <c r="AQ247" s="34">
        <f t="shared" si="46"/>
        <v>1</v>
      </c>
      <c r="AR247" s="34">
        <f t="shared" si="47"/>
        <v>1</v>
      </c>
      <c r="AS247" s="35">
        <f t="shared" si="48"/>
        <v>1</v>
      </c>
    </row>
    <row r="248" spans="1:45">
      <c r="A248" t="str">
        <f>'Model output'!A247</f>
        <v>TCGA-FY-A3NP</v>
      </c>
      <c r="B248" s="26">
        <v>69</v>
      </c>
      <c r="C248" s="1" t="str">
        <f>IF(OR(ISNUMBER(SEARCH("0",'Model output'!D247)), ISNUMBER(SEARCH("1",'Model output'!D247)), ISNUMBER(SEARCH("1a",'Model output'!D247)), ISNUMBER(SEARCH("1b",'Model output'!D247)), ISNUMBER(SEARCH("2",'Model output'!D247)), ISNUMBER(SEARCH("3",'Model output'!D247)), ISNUMBER(SEARCH("4a",'Model output'!D247)), ISNUMBER(SEARCH("4b",'Model output'!D247))), IF(ISNUMBER(SEARCH("pT",'Model output'!D247)),IF(OR(ISNUMBER(SEARCH("a",'Model output'!D247)),ISNUMBER(SEARCH("b",'Model output'!D247))),MID(SUBSTITUTE('Model output'!D247," ",""),SEARCH("pT",'Model output'!D247)+2,2),MID(SUBSTITUTE('Model output'!D247," ",""),SEARCH("pT",'Model output'!D247)+2,1)),IF(ISNUMBER(SEARCH("T",'Model output'!D247)),IF(OR(ISNUMBER(SEARCH("a",'Model output'!D247)),ISNUMBER(SEARCH("b",'Model output'!D247))),MID(SUBSTITUTE('Model output'!D247," ",""),SEARCH("T",'Model output'!D247)+1,2),MID(SUBSTITUTE('Model output'!D247," ",""),SEARCH("T",'Model output'!D247)+1,1)),SUBSTITUTE('Model output'!D247," ",""))),"")</f>
        <v>2</v>
      </c>
      <c r="D248" s="1" t="str">
        <f>IF(ISNUMBER(SEARCH("lymph node",'Model output'!E247)),"1", IF(AND('Model output'!E247&lt;&gt;"",ISNUMBER('Model output'!E247),'Model output'!E247&gt;0),"1",IF(OR(ISNUMBER(SEARCH("0",'Model output'!E247)), ISNUMBER(SEARCH("1",'Model output'!E247)), ISNUMBER(SEARCH("1a",'Model output'!E247)), ISNUMBER(SEARCH("1b",'Model output'!E247)), ISNUMBER(SEARCH("X",'Model output'!E247))), IF(ISNUMBER(SEARCH("pN",'Model output'!E247)),IF(OR(ISNUMBER(SEARCH("a",'Model output'!E247)),ISNUMBER(SEARCH("b",'Model output'!E247))),MID(SUBSTITUTE('Model output'!E247," ",""),SEARCH("pN",'Model output'!E247)+2,2),MID(SUBSTITUTE('Model output'!E247," ",""),SEARCH("pN",'Model output'!E247)+2,1)),IF(ISNUMBER(SEARCH("N",'Model output'!E247)),IF(OR(ISNUMBER(SEARCH("a",'Model output'!E247)),ISNUMBER(SEARCH("b",'Model output'!E247))),MID(SUBSTITUTE('Model output'!E247," ",""),SEARCH("N",'Model output'!E247)+1,2),MID(SUBSTITUTE('Model output'!E247," ",""),SEARCH("N",'Model output'!E247)+1,1)),SUBSTITUTE('Model output'!E247," ",""))),"")))</f>
        <v>X</v>
      </c>
      <c r="E248" s="1" t="str">
        <f>IF(OR(ISNUMBER(SEARCH("Not applicable",'Model output'!F247)), ISNUMBER(SEARCH("N/A",'Model output'!F247))),"0",IF(OR(ISNUMBER(SEARCH("0",'Model output'!F247)), ISNUMBER(SEARCH("1",'Model output'!F247)), ISNUMBER(SEARCH("X",'Model output'!F247))), IF(ISNUMBER(SEARCH("pM",'Model output'!F247)),MID(SUBSTITUTE('Model output'!F247," ",""),SEARCH("pM",'Model output'!F247)+2,1),IF(ISNUMBER(SEARCH("M",'Model output'!F247)),MID(SUBSTITUTE('Model output'!F247," ",""),SEARCH("M",'Model output'!F247)+1,1),SUBSTITUTE('Model output'!F247," ",""))),""))</f>
        <v>0</v>
      </c>
      <c r="F248" t="str">
        <f t="shared" si="49"/>
        <v>positive</v>
      </c>
      <c r="G248" t="str">
        <f>IF(OR('Model output'!G247="",AND(ISNUMBER('Model output'!J247),'Model output'!J247&lt;1)),"",IF(OR(ISNUMBER(SEARCH("lateral",'Model output'!G247)),ISNUMBER(SEARCH("cervical",'Model output'!G247)),ISNUMBER(SEARCH("jugular",'Model output'!G247)),ISNUMBER(SEARCH("left neck",'Model output'!G247)),ISNUMBER(SEARCH("left anterior neck",'Model output'!G247)),ISNUMBER(SEARCH("left posterior neck",'Model output'!G247)),ISNUMBER(SEARCH("right neck",'Model output'!G247)),ISNUMBER(SEARCH("right anterior neck",'Model output'!G247)),ISNUMBER(SEARCH("right posterior neck",'Model output'!G247)),AND(ISNUMBER(SEARCH("level",'Model output'!G247)),OR(,ISNUMBER(SEARCH("II",'Model output'!G247)),ISNUMBER(SEARCH("two",'Model output'!G247)),AND(ISNUMBER(SEARCH("2",'Model output'!G247)),NOT(ISNUMBER(SEARCH("1 of 2",'Model output'!G247)))),ISNUMBER(SEARCH("III",'Model output'!G247)),AND(ISNUMBER(SEARCH("three",'Model output'!G247)),NOT(ISNUMBER(SEARCH("#3 (three)",'Model output'!G247)))),AND(ISNUMBER(SEARCH("3",'Model output'!G247)),NOT(ISNUMBER(SEARCH("#3 (three)",'Model output'!G247)))),ISNUMBER(SEARCH("IV",'Model output'!G247)),ISNUMBER(SEARCH("four",'Model output'!G247)),ISNUMBER(SEARCH("4",'Model output'!G247)),ISNUMBER(SEARCH("V ",'Model output'!G247)),ISNUMBER(SEARCH("five",'Model output'!G247)),ISNUMBER(SEARCH("5",'Model output'!G247))))), "lateral", "central"))</f>
        <v/>
      </c>
      <c r="H248" t="str">
        <f>IF('Model output'!H247="","negative",IF(OR(ISNUMBER(SEARCH("lymph node",'Model output'!H247)),ISNUMBER(SEARCH("gland",'Model output'!H247)),ISNUMBER(SEARCH("lobe",'Model output'!H247)),ISNUMBER(SEARCH("isthmus",'Model output'!H247)),ISNUMBER(SEARCH("mediastinum",'Model output'!H247)),ISNUMBER(SEARCH("Not mentioned",'Model output'!H247)), ISNUMBER(SEARCH("Not applicable",'Model output'!H247)), ISNUMBER(SEARCH("paratracheal",'Model output'!H247)),ISNUMBER(SEARCH("fibroadipose tissue",'Model output'!H247)),ISNUMBER(SEARCH("thyroid node",'Model output'!H247)),ISNUMBER(SEARCH("skeletal muscle",'Model output'!H247)),ISNUMBER(SEARCH("right",'Model output'!H247)),ISNUMBER(SEARCH("left",'Model output'!H247)),ISNUMBER(SEARCH("Not specified",'Model output'!H247)),ISNUMBER(SEARCH("N/A",'Model output'!H247))),"negative","positive"))</f>
        <v>negative</v>
      </c>
      <c r="I248">
        <f>IF(OR('Model output'!I247="",'Model output'!I247="Not answered",'Model output'!I247="Not mentioned"),"",IF(ISNUMBER('Model output'!I247),'Model output'!I247,1))</f>
        <v>1</v>
      </c>
      <c r="J248">
        <f>IF(OR('Model output'!J247="",'Model output'!J247="Not answered",'Model output'!J247="Not mentioned"),"",IF(AND(ISNUMBER('Model output'!J247),'Model output'!J247&lt;=I248),'Model output'!J247,IF(AND(ISNUMBER('Model output'!J247), 'Model output'!J247&gt;=DATE(2024,1,1)), MIN(DAY('Model output'!J247), MONTH('Model output'!J247), YEAR('Model output'!J247)), IF(ISNUMBER(SEARCH("0/",'Model output'!J247)),0,IF(ISNUMBER(SEARCH("/",'Model output'!J247)), VALUE(LEFT('Model output'!J247, SEARCH("/",'Model output'!J247)-1)),1)))))</f>
        <v>1</v>
      </c>
      <c r="K248" t="str" cm="1">
        <f t="array" ref="K248">IF(COUNT(FIND({0,1,2,3,4,5,6,7,8,9},'Model output'!K247))&gt;0,'Model output'!K247,"")</f>
        <v/>
      </c>
      <c r="L248" s="8" t="str">
        <f t="shared" si="50"/>
        <v/>
      </c>
      <c r="M248" t="str" cm="1">
        <f t="array" ref="M248">IF(L248="","",IF(ISNUMBER(SEARCH("cm",L248)),MAX(VALUE(SUBSTITUTE(_xlfn.FILTERXML("&lt;t&gt;&lt;s&gt;"&amp;SUBSTITUTE(L248,",","&lt;/s&gt;&lt;s&gt;")&amp;"&lt;/s&gt;&lt;/t&gt;","//s"),"cm",""))),MAX(VALUE(SUBSTITUTE(_xlfn.FILTERXML("&lt;t&gt;&lt;s&gt;"&amp;SUBSTITUTE(L248,",","&lt;/s&gt;&lt;s&gt;")&amp;"&lt;/s&gt;&lt;/t&gt;","//s"),"mm","")))/10))</f>
        <v/>
      </c>
      <c r="N248" t="str">
        <f>IF('Model output'!L247="","",'Model output'!L247)</f>
        <v>follicular variant</v>
      </c>
      <c r="O248" t="str">
        <f>IF('Model output'!M247="","",'Model output'!M247)</f>
        <v>well differentiated</v>
      </c>
      <c r="P248" t="str">
        <f>IF('Model output'!N247="","",'Model output'!N247)</f>
        <v>3 cm</v>
      </c>
      <c r="Q248" t="str">
        <f t="shared" si="39"/>
        <v>3cm</v>
      </c>
      <c r="R248" cm="1">
        <f t="array" ref="R248">IF(Q248="","",IF(ISNUMBER(SEARCH("cm",Q248)),MAX(VALUE(SUBSTITUTE(_xlfn.FILTERXML("&lt;t&gt;&lt;s&gt;"&amp;SUBSTITUTE(Q248,",","&lt;/s&gt;&lt;s&gt;")&amp;"&lt;/s&gt;&lt;/t&gt;","//s"),"cm",""))),MAX(VALUE(SUBSTITUTE(_xlfn.FILTERXML("&lt;t&gt;&lt;s&gt;"&amp;SUBSTITUTE(Q248,",","&lt;/s&gt;&lt;s&gt;")&amp;"&lt;/s&gt;&lt;/t&gt;","//s"),"mm","")))/10))</f>
        <v>3</v>
      </c>
      <c r="S248" t="str">
        <f>IF(OR('Model output'!P247="",ISNUMBER(SEARCH("Not identified", 'Model output'!P247)),ISNUMBER(SEARCH("Absent",'Model output'!P247)),AND(ISNUMBER(SEARCH("No",'Model output'!P247)),NOT(ISNUMBER(SEARCH("diagnostic",'Model output'!P247)))),ISNUMBER(SEARCH("Negative",'Model output'!P247))),"negative","positive")</f>
        <v>positive</v>
      </c>
      <c r="T248">
        <f>IF('Model output'!O247="","",'Model output'!O247)</f>
        <v>1</v>
      </c>
      <c r="U248" t="str">
        <f>IF('Model output'!Q247&lt;&gt;"",'Model output'!Q247,IF('Classification result'!S248="positive",IF(ISNUMBER(SEARCH("single",'Model output'!P247)),1,IF(OR(ISNUMBER(SEARCH("&lt;4",'Model output'!P247)),ISNUMBER(SEARCH("&lt; 4",'Model output'!P247)),ISNUMBER(SEARCH("less than 4",'Model output'!P247))),"&lt;4",IF(OR(ISNUMBER(SEARCH("&gt;4",'Model output'!P247)),ISNUMBER(SEARCH("&gt; 4",'Model output'!P247)),ISNUMBER(SEARCH("4 or more",'Model output'!P247))),"&gt;4",""))), ""))</f>
        <v/>
      </c>
      <c r="V248" t="str">
        <f>IF(S248="negative","",IF(OR(ISNUMBER(SEARCH("Focal",'Model output'!P247)),'Classification result'!U248&lt;4,ISNUMBER(SEARCH("Focal",'Classification result'!U248)),ISNUMBER(SEARCH("&lt;4",'Classification result'!U248)),ISNUMBER(SEARCH("&lt; 4",'Classification result'!U248))),"minimal", IF(OR(ISNUMBER(SEARCH("Extensive",'Model output'!P247)),ISNUMBER(SEARCH("Extensive",'Classification result'!U248)),ISNUMBER(SEARCH("&gt;4",'Classification result'!U248)),ISNUMBER(SEARCH("&gt; 4",'Classification result'!U248)),ISNUMBER(SEARCH("4 or more",'Classification result'!U248))),"extensive","")))</f>
        <v/>
      </c>
      <c r="W248" t="str">
        <f>IF(OR('Model output'!R247="",ISNUMBER(SEARCH("Not identified", 'Model output'!R247)),ISNUMBER(SEARCH("Absent",'Model output'!R247)),ISNUMBER(SEARCH("No",'Model output'!R247)),ISNUMBER(SEARCH("Negative",'Model output'!R247)),ISNUMBER(SEARCH("None seen",'Model output'!R247)),ISNUMBER(SEARCH("Free",'Model output'!R247)),ISNUMBER(SEARCH("Cannot be assessed",'Model output'!R247))),"negative","positive")</f>
        <v>negative</v>
      </c>
      <c r="X248" s="15" t="str">
        <f>IF('Model output'!S247="","",'Model output'!S247)</f>
        <v>Not mentioned</v>
      </c>
      <c r="Y248" t="str">
        <f>IF(OR('Model output'!S247="",ISNUMBER(SEARCH("Absent",'Model output'!S247)),ISNUMBER(SEARCH("Not identified",'Model output'!S247)),AND(ISNUMBER(SEARCH("No",'Model output'!S247)),NOT(ISNUMBER(SEARCH("carcinoma",'Model output'!S247)))),ISNUMBER(SEARCH("confined to the thyroid",'Model output'!S247)),ISNUMBER(SEARCH("negative",'Model output'!S247))),"negative",IF(Z248="positive","gETE", "positive"))</f>
        <v>negative</v>
      </c>
      <c r="Z248" t="str">
        <f>IF(OR('Model output'!S247="",ISNUMBER(SEARCH("Absent",'Model output'!S247)),ISNUMBER(SEARCH("Not identified",'Model output'!S247)),ISNUMBER(SEARCH("No",'Model output'!S247)),ISNUMBER(SEARCH("Minimal",'Model output'!S247)),ISNUMBER(SEARCH("negative",'Model output'!S247))),"negative",IF(OR(ISNUMBER(SEARCH("extensive",X248)),ISNUMBER(SEARCH("skeletal muscle",X248)),ISNUMBER(SEARCH("larynx",X248)),ISNUMBER(SEARCH("trachea",X248)),ISNUMBER(SEARCH("esophagus",X248)),ISNUMBER(SEARCH("recurrent laryngeal nerve",X248))),"positive","negative"))</f>
        <v>negative</v>
      </c>
      <c r="AA248" t="str">
        <f>IF('Model output'!T247="","",IF('Model output'!T247="Not mentioned", "No", "Yes"))</f>
        <v/>
      </c>
      <c r="AB248" t="str">
        <f>IF(AA248&lt;&gt;"Yes","",IF(OR('Model output'!U247="",ISNUMBER(SEARCH("Not identified",'Model output'!U247))),"",'Model output'!U247))</f>
        <v/>
      </c>
      <c r="AC248" s="1" t="str">
        <f>IF(OR('Model output'!V247="", 'Model output'!V247="No", AND(ISERROR(SEARCH("Positive",'Model output'!V247)), ISNUMBER(SEARCH("Negative",'Model output'!V247))), AND(ISNUMBER(SEARCH("Uninvolved",'Model output'!V247)),NOT(ISNUMBER(SEARCH("margins involved",'Model output'!V247)))), ISNUMBER(SEARCH("not involved",'Model output'!V247)), ISNUMBER(SEARCH("None",'Model output'!V247)), ISNUMBER(SEARCH("Free",'Model output'!V247)), ISNUMBER(SEARCH("1 mm",'Model output'!V247)), ISNUMBER(SEARCH("0.1 CM",'Model output'!V247)), ISNUMBER(SEARCH("less than 0.2 mm",'Model output'!V247)), ISNUMBER(SEARCH("less than 0.5 mm",'Model output'!V247)), ISNUMBER(SEARCH("less than 1.0 mm",'Model output'!V247)), ISNUMBER(SEARCH("noted very close",'Model output'!V247)), ISNUMBER(SEARCH("abut",'Model output'!V247)), ISNUMBER(SEARCH("not mentioned",'Model output'!V247)), ISNUMBER(SEARCH("Cannot be assessed",'Model output'!V247)), ISNUMBER(SEARCH("Lymphocyte invasion - present",'Model output'!V247)), ISNUMBER(SEARCH("capsule",'Model output'!V247))), "negative", "positive")</f>
        <v>negative</v>
      </c>
      <c r="AE248" s="28" t="str" cm="1">
        <f t="array" aca="1" ref="AE248" ca="1">IF(OR(AC248="positive",Z248="positive",AND(OR(ISNUMBER(SEARCH("Follicular carcinoma",N248)),ISNUMBER(SEARCH("Follicular thyroid carcinoma",N248))),V248="extensive"),AND(AND(ISNUMBER(J248),J248&gt;0),AND(ISNUMBER(M248),M248&gt;3)),OR(H248="positive",AH248=1)),"high",IF(OR(ISNUMBER(SEARCH("lateral",G248,1)),ISNUMBER(SEARCH("positive",Y248,1)),ISNUMBER(SEARCH("tall",O248,1)),ISNUMBER(SEARCH("hobnail",O248,1)),ISNUMBER(SEARCH("cribriform",O248,1)),ISNUMBER(SEARCH("diffuse",O248,1)),ISNUMBER(SEARCH("columnar",O248,1)),ISNUMBER(SEARCH("solid",O248,1)),ISNUMBER(SEARCH("tall",N248,1)),ISNUMBER(SEARCH("hobnail",N248,1)),ISNUMBER(SEARCH("cribriform",N248,1)),ISNUMBER(SEARCH("diffuse",N248,1)),ISNUMBER(SEARCH("columnar",N248,1)),ISNUMBER(SEARCH("solid",N248,1)),AND(ISNUMBER(SEARCH("papillary",N248,1)),S248="positive"),AND(AND(ISNUMBER(J248),J248&gt;=5),M248=""),AND(AND(ISNUMBER(J248),J248&gt;=5),AND(ISNUMBER(M248),M248&gt;=1)),AND(ISNUMBER(SERACH("papillary",N248)),OR(Y248="positive",Z248="positive"), ISNUMBER(SEARCH("BRAF",AB248)))),"intermediate","low"))</f>
        <v>low</v>
      </c>
      <c r="AF248" s="29" t="str">
        <f t="shared" si="40"/>
        <v>2</v>
      </c>
      <c r="AG248" s="29" t="str">
        <f t="shared" si="41"/>
        <v>1a</v>
      </c>
      <c r="AH248" s="29" t="str">
        <f t="shared" si="42"/>
        <v>0</v>
      </c>
      <c r="AI248" s="35" t="str">
        <f t="shared" si="43"/>
        <v>II</v>
      </c>
      <c r="AJ248" s="32" t="s">
        <v>713</v>
      </c>
      <c r="AK248" s="34" t="s">
        <v>932</v>
      </c>
      <c r="AL248" s="34" t="s">
        <v>940</v>
      </c>
      <c r="AM248" s="34" t="s">
        <v>933</v>
      </c>
      <c r="AN248" s="34" t="s">
        <v>66</v>
      </c>
      <c r="AO248" s="32">
        <f t="shared" ca="1" si="44"/>
        <v>1</v>
      </c>
      <c r="AP248" s="34">
        <f t="shared" si="45"/>
        <v>0</v>
      </c>
      <c r="AQ248" s="34">
        <f t="shared" si="46"/>
        <v>0</v>
      </c>
      <c r="AR248" s="34">
        <f t="shared" si="47"/>
        <v>1</v>
      </c>
      <c r="AS248" s="35">
        <f t="shared" si="48"/>
        <v>0</v>
      </c>
    </row>
    <row r="249" spans="1:45">
      <c r="A249" t="str">
        <f>'Model output'!A248</f>
        <v>TCGA-FY-A3ON</v>
      </c>
      <c r="B249" s="26">
        <v>20</v>
      </c>
      <c r="C249" s="1" t="str">
        <f>IF(OR(ISNUMBER(SEARCH("0",'Model output'!D248)), ISNUMBER(SEARCH("1",'Model output'!D248)), ISNUMBER(SEARCH("1a",'Model output'!D248)), ISNUMBER(SEARCH("1b",'Model output'!D248)), ISNUMBER(SEARCH("2",'Model output'!D248)), ISNUMBER(SEARCH("3",'Model output'!D248)), ISNUMBER(SEARCH("4a",'Model output'!D248)), ISNUMBER(SEARCH("4b",'Model output'!D248))), IF(ISNUMBER(SEARCH("pT",'Model output'!D248)),IF(OR(ISNUMBER(SEARCH("a",'Model output'!D248)),ISNUMBER(SEARCH("b",'Model output'!D248))),MID(SUBSTITUTE('Model output'!D248," ",""),SEARCH("pT",'Model output'!D248)+2,2),MID(SUBSTITUTE('Model output'!D248," ",""),SEARCH("pT",'Model output'!D248)+2,1)),IF(ISNUMBER(SEARCH("T",'Model output'!D248)),IF(OR(ISNUMBER(SEARCH("a",'Model output'!D248)),ISNUMBER(SEARCH("b",'Model output'!D248))),MID(SUBSTITUTE('Model output'!D248," ",""),SEARCH("T",'Model output'!D248)+1,2),MID(SUBSTITUTE('Model output'!D248," ",""),SEARCH("T",'Model output'!D248)+1,1)),SUBSTITUTE('Model output'!D248," ",""))),"")</f>
        <v>2</v>
      </c>
      <c r="D249" s="1" t="str">
        <f>IF(ISNUMBER(SEARCH("lymph node",'Model output'!E248)),"1", IF(AND('Model output'!E248&lt;&gt;"",ISNUMBER('Model output'!E248),'Model output'!E248&gt;0),"1",IF(OR(ISNUMBER(SEARCH("0",'Model output'!E248)), ISNUMBER(SEARCH("1",'Model output'!E248)), ISNUMBER(SEARCH("1a",'Model output'!E248)), ISNUMBER(SEARCH("1b",'Model output'!E248)), ISNUMBER(SEARCH("X",'Model output'!E248))), IF(ISNUMBER(SEARCH("pN",'Model output'!E248)),IF(OR(ISNUMBER(SEARCH("a",'Model output'!E248)),ISNUMBER(SEARCH("b",'Model output'!E248))),MID(SUBSTITUTE('Model output'!E248," ",""),SEARCH("pN",'Model output'!E248)+2,2),MID(SUBSTITUTE('Model output'!E248," ",""),SEARCH("pN",'Model output'!E248)+2,1)),IF(ISNUMBER(SEARCH("N",'Model output'!E248)),IF(OR(ISNUMBER(SEARCH("a",'Model output'!E248)),ISNUMBER(SEARCH("b",'Model output'!E248))),MID(SUBSTITUTE('Model output'!E248," ",""),SEARCH("N",'Model output'!E248)+1,2),MID(SUBSTITUTE('Model output'!E248," ",""),SEARCH("N",'Model output'!E248)+1,1)),SUBSTITUTE('Model output'!E248," ",""))),"")))</f>
        <v>1</v>
      </c>
      <c r="E249" s="1" t="str">
        <f>IF(OR(ISNUMBER(SEARCH("Not applicable",'Model output'!F248)), ISNUMBER(SEARCH("N/A",'Model output'!F248))),"0",IF(OR(ISNUMBER(SEARCH("0",'Model output'!F248)), ISNUMBER(SEARCH("1",'Model output'!F248)), ISNUMBER(SEARCH("X",'Model output'!F248))), IF(ISNUMBER(SEARCH("pM",'Model output'!F248)),MID(SUBSTITUTE('Model output'!F248," ",""),SEARCH("pM",'Model output'!F248)+2,1),IF(ISNUMBER(SEARCH("M",'Model output'!F248)),MID(SUBSTITUTE('Model output'!F248," ",""),SEARCH("M",'Model output'!F248)+1,1),SUBSTITUTE('Model output'!F248," ",""))),""))</f>
        <v>X</v>
      </c>
      <c r="F249" t="str">
        <f t="shared" si="49"/>
        <v>positive</v>
      </c>
      <c r="G249" t="str">
        <f>IF(OR('Model output'!G248="",AND(ISNUMBER('Model output'!J248),'Model output'!J248&lt;1)),"",IF(OR(ISNUMBER(SEARCH("lateral",'Model output'!G248)),ISNUMBER(SEARCH("cervical",'Model output'!G248)),ISNUMBER(SEARCH("jugular",'Model output'!G248)),ISNUMBER(SEARCH("left neck",'Model output'!G248)),ISNUMBER(SEARCH("left anterior neck",'Model output'!G248)),ISNUMBER(SEARCH("left posterior neck",'Model output'!G248)),ISNUMBER(SEARCH("right neck",'Model output'!G248)),ISNUMBER(SEARCH("right anterior neck",'Model output'!G248)),ISNUMBER(SEARCH("right posterior neck",'Model output'!G248)),AND(ISNUMBER(SEARCH("level",'Model output'!G248)),OR(,ISNUMBER(SEARCH("II",'Model output'!G248)),ISNUMBER(SEARCH("two",'Model output'!G248)),AND(ISNUMBER(SEARCH("2",'Model output'!G248)),NOT(ISNUMBER(SEARCH("1 of 2",'Model output'!G248)))),ISNUMBER(SEARCH("III",'Model output'!G248)),AND(ISNUMBER(SEARCH("three",'Model output'!G248)),NOT(ISNUMBER(SEARCH("#3 (three)",'Model output'!G248)))),AND(ISNUMBER(SEARCH("3",'Model output'!G248)),NOT(ISNUMBER(SEARCH("#3 (three)",'Model output'!G248)))),ISNUMBER(SEARCH("IV",'Model output'!G248)),ISNUMBER(SEARCH("four",'Model output'!G248)),ISNUMBER(SEARCH("4",'Model output'!G248)),ISNUMBER(SEARCH("V ",'Model output'!G248)),ISNUMBER(SEARCH("five",'Model output'!G248)),ISNUMBER(SEARCH("5",'Model output'!G248))))), "lateral", "central"))</f>
        <v/>
      </c>
      <c r="H249" t="str">
        <f>IF('Model output'!H248="","negative",IF(OR(ISNUMBER(SEARCH("lymph node",'Model output'!H248)),ISNUMBER(SEARCH("gland",'Model output'!H248)),ISNUMBER(SEARCH("lobe",'Model output'!H248)),ISNUMBER(SEARCH("isthmus",'Model output'!H248)),ISNUMBER(SEARCH("mediastinum",'Model output'!H248)),ISNUMBER(SEARCH("Not mentioned",'Model output'!H248)), ISNUMBER(SEARCH("Not applicable",'Model output'!H248)), ISNUMBER(SEARCH("paratracheal",'Model output'!H248)),ISNUMBER(SEARCH("fibroadipose tissue",'Model output'!H248)),ISNUMBER(SEARCH("thyroid node",'Model output'!H248)),ISNUMBER(SEARCH("skeletal muscle",'Model output'!H248)),ISNUMBER(SEARCH("right",'Model output'!H248)),ISNUMBER(SEARCH("left",'Model output'!H248)),ISNUMBER(SEARCH("Not specified",'Model output'!H248)),ISNUMBER(SEARCH("N/A",'Model output'!H248))),"negative","positive"))</f>
        <v>negative</v>
      </c>
      <c r="I249">
        <f>IF(OR('Model output'!I248="",'Model output'!I248="Not answered",'Model output'!I248="Not mentioned"),"",IF(ISNUMBER('Model output'!I248),'Model output'!I248,1))</f>
        <v>4</v>
      </c>
      <c r="J249">
        <f>IF(OR('Model output'!J248="",'Model output'!J248="Not answered",'Model output'!J248="Not mentioned"),"",IF(AND(ISNUMBER('Model output'!J248),'Model output'!J248&lt;=I249),'Model output'!J248,IF(AND(ISNUMBER('Model output'!J248), 'Model output'!J248&gt;=DATE(2024,1,1)), MIN(DAY('Model output'!J248), MONTH('Model output'!J248), YEAR('Model output'!J248)), IF(ISNUMBER(SEARCH("0/",'Model output'!J248)),0,IF(ISNUMBER(SEARCH("/",'Model output'!J248)), VALUE(LEFT('Model output'!J248, SEARCH("/",'Model output'!J248)-1)),1)))))</f>
        <v>1</v>
      </c>
      <c r="K249" t="str" cm="1">
        <f t="array" ref="K249">IF(COUNT(FIND({0,1,2,3,4,5,6,7,8,9},'Model output'!K248))&gt;0,'Model output'!K248,"")</f>
        <v/>
      </c>
      <c r="L249" s="8" t="str">
        <f t="shared" si="50"/>
        <v/>
      </c>
      <c r="M249" t="str" cm="1">
        <f t="array" ref="M249">IF(L249="","",IF(ISNUMBER(SEARCH("cm",L249)),MAX(VALUE(SUBSTITUTE(_xlfn.FILTERXML("&lt;t&gt;&lt;s&gt;"&amp;SUBSTITUTE(L249,",","&lt;/s&gt;&lt;s&gt;")&amp;"&lt;/s&gt;&lt;/t&gt;","//s"),"cm",""))),MAX(VALUE(SUBSTITUTE(_xlfn.FILTERXML("&lt;t&gt;&lt;s&gt;"&amp;SUBSTITUTE(L249,",","&lt;/s&gt;&lt;s&gt;")&amp;"&lt;/s&gt;&lt;/t&gt;","//s"),"mm","")))/10))</f>
        <v/>
      </c>
      <c r="N249" t="str">
        <f>IF('Model output'!L248="","",'Model output'!L248)</f>
        <v>Papillary</v>
      </c>
      <c r="O249" t="str">
        <f>IF('Model output'!M248="","",'Model output'!M248)</f>
        <v>Classical variant</v>
      </c>
      <c r="P249" t="str">
        <f>IF('Model output'!N248="","",'Model output'!N248)</f>
        <v>2.5cm</v>
      </c>
      <c r="Q249" t="str">
        <f t="shared" si="39"/>
        <v>2.5cm</v>
      </c>
      <c r="R249" cm="1">
        <f t="array" ref="R249">IF(Q249="","",IF(ISNUMBER(SEARCH("cm",Q249)),MAX(VALUE(SUBSTITUTE(_xlfn.FILTERXML("&lt;t&gt;&lt;s&gt;"&amp;SUBSTITUTE(Q249,",","&lt;/s&gt;&lt;s&gt;")&amp;"&lt;/s&gt;&lt;/t&gt;","//s"),"cm",""))),MAX(VALUE(SUBSTITUTE(_xlfn.FILTERXML("&lt;t&gt;&lt;s&gt;"&amp;SUBSTITUTE(Q249,",","&lt;/s&gt;&lt;s&gt;")&amp;"&lt;/s&gt;&lt;/t&gt;","//s"),"mm","")))/10))</f>
        <v>2.5</v>
      </c>
      <c r="S249" t="str">
        <f>IF(OR('Model output'!P248="",ISNUMBER(SEARCH("Not identified", 'Model output'!P248)),ISNUMBER(SEARCH("Absent",'Model output'!P248)),AND(ISNUMBER(SEARCH("No",'Model output'!P248)),NOT(ISNUMBER(SEARCH("diagnostic",'Model output'!P248)))),ISNUMBER(SEARCH("Negative",'Model output'!P248))),"negative","positive")</f>
        <v>negative</v>
      </c>
      <c r="T249">
        <f>IF('Model output'!O248="","",'Model output'!O248)</f>
        <v>3</v>
      </c>
      <c r="U249" t="str">
        <f>IF('Model output'!Q248&lt;&gt;"",'Model output'!Q248,IF('Classification result'!S249="positive",IF(ISNUMBER(SEARCH("single",'Model output'!P248)),1,IF(OR(ISNUMBER(SEARCH("&lt;4",'Model output'!P248)),ISNUMBER(SEARCH("&lt; 4",'Model output'!P248)),ISNUMBER(SEARCH("less than 4",'Model output'!P248))),"&lt;4",IF(OR(ISNUMBER(SEARCH("&gt;4",'Model output'!P248)),ISNUMBER(SEARCH("&gt; 4",'Model output'!P248)),ISNUMBER(SEARCH("4 or more",'Model output'!P248))),"&gt;4",""))), ""))</f>
        <v/>
      </c>
      <c r="V249" t="str">
        <f>IF(S249="negative","",IF(OR(ISNUMBER(SEARCH("Focal",'Model output'!P248)),'Classification result'!U249&lt;4,ISNUMBER(SEARCH("Focal",'Classification result'!U249)),ISNUMBER(SEARCH("&lt;4",'Classification result'!U249)),ISNUMBER(SEARCH("&lt; 4",'Classification result'!U249))),"minimal", IF(OR(ISNUMBER(SEARCH("Extensive",'Model output'!P248)),ISNUMBER(SEARCH("Extensive",'Classification result'!U249)),ISNUMBER(SEARCH("&gt;4",'Classification result'!U249)),ISNUMBER(SEARCH("&gt; 4",'Classification result'!U249)),ISNUMBER(SEARCH("4 or more",'Classification result'!U249))),"extensive","")))</f>
        <v/>
      </c>
      <c r="W249" t="str">
        <f>IF(OR('Model output'!R248="",ISNUMBER(SEARCH("Not identified", 'Model output'!R248)),ISNUMBER(SEARCH("Absent",'Model output'!R248)),ISNUMBER(SEARCH("No",'Model output'!R248)),ISNUMBER(SEARCH("Negative",'Model output'!R248)),ISNUMBER(SEARCH("None seen",'Model output'!R248)),ISNUMBER(SEARCH("Free",'Model output'!R248)),ISNUMBER(SEARCH("Cannot be assessed",'Model output'!R248))),"negative","positive")</f>
        <v>negative</v>
      </c>
      <c r="X249" s="15" t="str">
        <f>IF('Model output'!S248="","",'Model output'!S248)</f>
        <v>Not identified</v>
      </c>
      <c r="Y249" t="str">
        <f>IF(OR('Model output'!S248="",ISNUMBER(SEARCH("Absent",'Model output'!S248)),ISNUMBER(SEARCH("Not identified",'Model output'!S248)),AND(ISNUMBER(SEARCH("No",'Model output'!S248)),NOT(ISNUMBER(SEARCH("carcinoma",'Model output'!S248)))),ISNUMBER(SEARCH("confined to the thyroid",'Model output'!S248)),ISNUMBER(SEARCH("negative",'Model output'!S248))),"negative",IF(Z249="positive","gETE", "positive"))</f>
        <v>negative</v>
      </c>
      <c r="Z249" t="str">
        <f>IF(OR('Model output'!S248="",ISNUMBER(SEARCH("Absent",'Model output'!S248)),ISNUMBER(SEARCH("Not identified",'Model output'!S248)),ISNUMBER(SEARCH("No",'Model output'!S248)),ISNUMBER(SEARCH("Minimal",'Model output'!S248)),ISNUMBER(SEARCH("negative",'Model output'!S248))),"negative",IF(OR(ISNUMBER(SEARCH("extensive",X249)),ISNUMBER(SEARCH("skeletal muscle",X249)),ISNUMBER(SEARCH("larynx",X249)),ISNUMBER(SEARCH("trachea",X249)),ISNUMBER(SEARCH("esophagus",X249)),ISNUMBER(SEARCH("recurrent laryngeal nerve",X249))),"positive","negative"))</f>
        <v>negative</v>
      </c>
      <c r="AA249" t="str">
        <f>IF('Model output'!T248="","",IF('Model output'!T248="Not mentioned", "No", "Yes"))</f>
        <v/>
      </c>
      <c r="AB249" t="str">
        <f>IF(AA249&lt;&gt;"Yes","",IF(OR('Model output'!U248="",ISNUMBER(SEARCH("Not identified",'Model output'!U248))),"",'Model output'!U248))</f>
        <v/>
      </c>
      <c r="AC249" s="1" t="str">
        <f>IF(OR('Model output'!V248="", 'Model output'!V248="No", AND(ISERROR(SEARCH("Positive",'Model output'!V248)), ISNUMBER(SEARCH("Negative",'Model output'!V248))), AND(ISNUMBER(SEARCH("Uninvolved",'Model output'!V248)),NOT(ISNUMBER(SEARCH("margins involved",'Model output'!V248)))), ISNUMBER(SEARCH("not involved",'Model output'!V248)), ISNUMBER(SEARCH("None",'Model output'!V248)), ISNUMBER(SEARCH("Free",'Model output'!V248)), ISNUMBER(SEARCH("1 mm",'Model output'!V248)), ISNUMBER(SEARCH("0.1 CM",'Model output'!V248)), ISNUMBER(SEARCH("less than 0.2 mm",'Model output'!V248)), ISNUMBER(SEARCH("less than 0.5 mm",'Model output'!V248)), ISNUMBER(SEARCH("less than 1.0 mm",'Model output'!V248)), ISNUMBER(SEARCH("noted very close",'Model output'!V248)), ISNUMBER(SEARCH("abut",'Model output'!V248)), ISNUMBER(SEARCH("not mentioned",'Model output'!V248)), ISNUMBER(SEARCH("Cannot be assessed",'Model output'!V248)), ISNUMBER(SEARCH("Lymphocyte invasion - present",'Model output'!V248)), ISNUMBER(SEARCH("capsule",'Model output'!V248))), "negative", "positive")</f>
        <v>negative</v>
      </c>
      <c r="AE249" s="28" t="str" cm="1">
        <f t="array" aca="1" ref="AE249" ca="1">IF(OR(AC249="positive",Z249="positive",AND(OR(ISNUMBER(SEARCH("Follicular carcinoma",N249)),ISNUMBER(SEARCH("Follicular thyroid carcinoma",N249))),V249="extensive"),AND(AND(ISNUMBER(J249),J249&gt;0),AND(ISNUMBER(M249),M249&gt;3)),OR(H249="positive",AH249=1)),"high",IF(OR(ISNUMBER(SEARCH("lateral",G249,1)),ISNUMBER(SEARCH("positive",Y249,1)),ISNUMBER(SEARCH("tall",O249,1)),ISNUMBER(SEARCH("hobnail",O249,1)),ISNUMBER(SEARCH("cribriform",O249,1)),ISNUMBER(SEARCH("diffuse",O249,1)),ISNUMBER(SEARCH("columnar",O249,1)),ISNUMBER(SEARCH("solid",O249,1)),ISNUMBER(SEARCH("tall",N249,1)),ISNUMBER(SEARCH("hobnail",N249,1)),ISNUMBER(SEARCH("cribriform",N249,1)),ISNUMBER(SEARCH("diffuse",N249,1)),ISNUMBER(SEARCH("columnar",N249,1)),ISNUMBER(SEARCH("solid",N249,1)),AND(ISNUMBER(SEARCH("papillary",N249,1)),S249="positive"),AND(AND(ISNUMBER(J249),J249&gt;=5),M249=""),AND(AND(ISNUMBER(J249),J249&gt;=5),AND(ISNUMBER(M249),M249&gt;=1)),AND(ISNUMBER(SERACH("papillary",N249)),OR(Y249="positive",Z249="positive"), ISNUMBER(SEARCH("BRAF",AB249)))),"intermediate","low"))</f>
        <v>low</v>
      </c>
      <c r="AF249" s="29" t="str">
        <f t="shared" si="40"/>
        <v>2</v>
      </c>
      <c r="AG249" s="29" t="str">
        <f t="shared" si="41"/>
        <v>1a</v>
      </c>
      <c r="AH249" s="29" t="str">
        <f t="shared" si="42"/>
        <v>0</v>
      </c>
      <c r="AI249" s="35" t="str">
        <f t="shared" si="43"/>
        <v>I</v>
      </c>
      <c r="AJ249" s="32" t="s">
        <v>713</v>
      </c>
      <c r="AK249" s="34" t="s">
        <v>935</v>
      </c>
      <c r="AL249" s="34" t="s">
        <v>617</v>
      </c>
      <c r="AM249" s="34" t="s">
        <v>936</v>
      </c>
      <c r="AN249" s="34" t="s">
        <v>66</v>
      </c>
      <c r="AO249" s="32">
        <f t="shared" ca="1" si="44"/>
        <v>1</v>
      </c>
      <c r="AP249" s="34">
        <f t="shared" si="45"/>
        <v>1</v>
      </c>
      <c r="AQ249" s="34">
        <f t="shared" si="46"/>
        <v>1</v>
      </c>
      <c r="AR249" s="34">
        <f t="shared" si="47"/>
        <v>1</v>
      </c>
      <c r="AS249" s="35">
        <f t="shared" si="48"/>
        <v>1</v>
      </c>
    </row>
    <row r="250" spans="1:45">
      <c r="A250" t="str">
        <f>'Model output'!A249</f>
        <v>TCGA-FY-A3R7</v>
      </c>
      <c r="B250" s="26">
        <v>50</v>
      </c>
      <c r="C250" s="1" t="str">
        <f>IF(OR(ISNUMBER(SEARCH("0",'Model output'!D249)), ISNUMBER(SEARCH("1",'Model output'!D249)), ISNUMBER(SEARCH("1a",'Model output'!D249)), ISNUMBER(SEARCH("1b",'Model output'!D249)), ISNUMBER(SEARCH("2",'Model output'!D249)), ISNUMBER(SEARCH("3",'Model output'!D249)), ISNUMBER(SEARCH("4a",'Model output'!D249)), ISNUMBER(SEARCH("4b",'Model output'!D249))), IF(ISNUMBER(SEARCH("pT",'Model output'!D249)),IF(OR(ISNUMBER(SEARCH("a",'Model output'!D249)),ISNUMBER(SEARCH("b",'Model output'!D249))),MID(SUBSTITUTE('Model output'!D249," ",""),SEARCH("pT",'Model output'!D249)+2,2),MID(SUBSTITUTE('Model output'!D249," ",""),SEARCH("pT",'Model output'!D249)+2,1)),IF(ISNUMBER(SEARCH("T",'Model output'!D249)),IF(OR(ISNUMBER(SEARCH("a",'Model output'!D249)),ISNUMBER(SEARCH("b",'Model output'!D249))),MID(SUBSTITUTE('Model output'!D249," ",""),SEARCH("T",'Model output'!D249)+1,2),MID(SUBSTITUTE('Model output'!D249," ",""),SEARCH("T",'Model output'!D249)+1,1)),SUBSTITUTE('Model output'!D249," ",""))),"")</f>
        <v>3</v>
      </c>
      <c r="D250" s="1" t="str">
        <f>IF(ISNUMBER(SEARCH("lymph node",'Model output'!E249)),"1", IF(AND('Model output'!E249&lt;&gt;"",ISNUMBER('Model output'!E249),'Model output'!E249&gt;0),"1",IF(OR(ISNUMBER(SEARCH("0",'Model output'!E249)), ISNUMBER(SEARCH("1",'Model output'!E249)), ISNUMBER(SEARCH("1a",'Model output'!E249)), ISNUMBER(SEARCH("1b",'Model output'!E249)), ISNUMBER(SEARCH("X",'Model output'!E249))), IF(ISNUMBER(SEARCH("pN",'Model output'!E249)),IF(OR(ISNUMBER(SEARCH("a",'Model output'!E249)),ISNUMBER(SEARCH("b",'Model output'!E249))),MID(SUBSTITUTE('Model output'!E249," ",""),SEARCH("pN",'Model output'!E249)+2,2),MID(SUBSTITUTE('Model output'!E249," ",""),SEARCH("pN",'Model output'!E249)+2,1)),IF(ISNUMBER(SEARCH("N",'Model output'!E249)),IF(OR(ISNUMBER(SEARCH("a",'Model output'!E249)),ISNUMBER(SEARCH("b",'Model output'!E249))),MID(SUBSTITUTE('Model output'!E249," ",""),SEARCH("N",'Model output'!E249)+1,2),MID(SUBSTITUTE('Model output'!E249," ",""),SEARCH("N",'Model output'!E249)+1,1)),SUBSTITUTE('Model output'!E249," ",""))),"")))</f>
        <v>1a</v>
      </c>
      <c r="E250" s="1" t="str">
        <f>IF(OR(ISNUMBER(SEARCH("Not applicable",'Model output'!F249)), ISNUMBER(SEARCH("N/A",'Model output'!F249))),"0",IF(OR(ISNUMBER(SEARCH("0",'Model output'!F249)), ISNUMBER(SEARCH("1",'Model output'!F249)), ISNUMBER(SEARCH("X",'Model output'!F249))), IF(ISNUMBER(SEARCH("pM",'Model output'!F249)),MID(SUBSTITUTE('Model output'!F249," ",""),SEARCH("pM",'Model output'!F249)+2,1),IF(ISNUMBER(SEARCH("M",'Model output'!F249)),MID(SUBSTITUTE('Model output'!F249," ",""),SEARCH("M",'Model output'!F249)+1,1),SUBSTITUTE('Model output'!F249," ",""))),""))</f>
        <v>X</v>
      </c>
      <c r="F250" t="str">
        <f t="shared" si="49"/>
        <v>positive</v>
      </c>
      <c r="G250" t="str">
        <f>IF(OR('Model output'!G249="",AND(ISNUMBER('Model output'!J249),'Model output'!J249&lt;1)),"",IF(OR(ISNUMBER(SEARCH("lateral",'Model output'!G249)),ISNUMBER(SEARCH("cervical",'Model output'!G249)),ISNUMBER(SEARCH("jugular",'Model output'!G249)),ISNUMBER(SEARCH("left neck",'Model output'!G249)),ISNUMBER(SEARCH("left anterior neck",'Model output'!G249)),ISNUMBER(SEARCH("left posterior neck",'Model output'!G249)),ISNUMBER(SEARCH("right neck",'Model output'!G249)),ISNUMBER(SEARCH("right anterior neck",'Model output'!G249)),ISNUMBER(SEARCH("right posterior neck",'Model output'!G249)),AND(ISNUMBER(SEARCH("level",'Model output'!G249)),OR(,ISNUMBER(SEARCH("II",'Model output'!G249)),ISNUMBER(SEARCH("two",'Model output'!G249)),AND(ISNUMBER(SEARCH("2",'Model output'!G249)),NOT(ISNUMBER(SEARCH("1 of 2",'Model output'!G249)))),ISNUMBER(SEARCH("III",'Model output'!G249)),AND(ISNUMBER(SEARCH("three",'Model output'!G249)),NOT(ISNUMBER(SEARCH("#3 (three)",'Model output'!G249)))),AND(ISNUMBER(SEARCH("3",'Model output'!G249)),NOT(ISNUMBER(SEARCH("#3 (three)",'Model output'!G249)))),ISNUMBER(SEARCH("IV",'Model output'!G249)),ISNUMBER(SEARCH("four",'Model output'!G249)),ISNUMBER(SEARCH("4",'Model output'!G249)),ISNUMBER(SEARCH("V ",'Model output'!G249)),ISNUMBER(SEARCH("five",'Model output'!G249)),ISNUMBER(SEARCH("5",'Model output'!G249))))), "lateral", "central"))</f>
        <v/>
      </c>
      <c r="H250" t="str">
        <f>IF('Model output'!H249="","negative",IF(OR(ISNUMBER(SEARCH("lymph node",'Model output'!H249)),ISNUMBER(SEARCH("gland",'Model output'!H249)),ISNUMBER(SEARCH("lobe",'Model output'!H249)),ISNUMBER(SEARCH("isthmus",'Model output'!H249)),ISNUMBER(SEARCH("mediastinum",'Model output'!H249)),ISNUMBER(SEARCH("Not mentioned",'Model output'!H249)), ISNUMBER(SEARCH("Not applicable",'Model output'!H249)), ISNUMBER(SEARCH("paratracheal",'Model output'!H249)),ISNUMBER(SEARCH("fibroadipose tissue",'Model output'!H249)),ISNUMBER(SEARCH("thyroid node",'Model output'!H249)),ISNUMBER(SEARCH("skeletal muscle",'Model output'!H249)),ISNUMBER(SEARCH("right",'Model output'!H249)),ISNUMBER(SEARCH("left",'Model output'!H249)),ISNUMBER(SEARCH("Not specified",'Model output'!H249)),ISNUMBER(SEARCH("N/A",'Model output'!H249))),"negative","positive"))</f>
        <v>negative</v>
      </c>
      <c r="I250">
        <f>IF(OR('Model output'!I249="",'Model output'!I249="Not answered",'Model output'!I249="Not mentioned"),"",IF(ISNUMBER('Model output'!I249),'Model output'!I249,1))</f>
        <v>2</v>
      </c>
      <c r="J250">
        <f>IF(OR('Model output'!J249="",'Model output'!J249="Not answered",'Model output'!J249="Not mentioned"),"",IF(AND(ISNUMBER('Model output'!J249),'Model output'!J249&lt;=I250),'Model output'!J249,IF(AND(ISNUMBER('Model output'!J249), 'Model output'!J249&gt;=DATE(2024,1,1)), MIN(DAY('Model output'!J249), MONTH('Model output'!J249), YEAR('Model output'!J249)), IF(ISNUMBER(SEARCH("0/",'Model output'!J249)),0,IF(ISNUMBER(SEARCH("/",'Model output'!J249)), VALUE(LEFT('Model output'!J249, SEARCH("/",'Model output'!J249)-1)),1)))))</f>
        <v>2</v>
      </c>
      <c r="K250" t="str" cm="1">
        <f t="array" ref="K250">IF(COUNT(FIND({0,1,2,3,4,5,6,7,8,9},'Model output'!K249))&gt;0,'Model output'!K249,"")</f>
        <v>&lt;1 mm</v>
      </c>
      <c r="L250" s="8" t="str">
        <f t="shared" si="50"/>
        <v>1mm</v>
      </c>
      <c r="M250" cm="1">
        <f t="array" ref="M250">IF(L250="","",IF(ISNUMBER(SEARCH("cm",L250)),MAX(VALUE(SUBSTITUTE(_xlfn.FILTERXML("&lt;t&gt;&lt;s&gt;"&amp;SUBSTITUTE(L250,",","&lt;/s&gt;&lt;s&gt;")&amp;"&lt;/s&gt;&lt;/t&gt;","//s"),"cm",""))),MAX(VALUE(SUBSTITUTE(_xlfn.FILTERXML("&lt;t&gt;&lt;s&gt;"&amp;SUBSTITUTE(L250,",","&lt;/s&gt;&lt;s&gt;")&amp;"&lt;/s&gt;&lt;/t&gt;","//s"),"mm","")))/10))</f>
        <v>0.1</v>
      </c>
      <c r="N250" t="str">
        <f>IF('Model output'!L249="","",'Model output'!L249)</f>
        <v>papillary</v>
      </c>
      <c r="O250" t="str">
        <f>IF('Model output'!M249="","",'Model output'!M249)</f>
        <v>classical</v>
      </c>
      <c r="P250" t="str">
        <f>IF('Model output'!N249="","",'Model output'!N249)</f>
        <v>2.0 cm</v>
      </c>
      <c r="Q250" t="str">
        <f t="shared" si="39"/>
        <v>2.0cm</v>
      </c>
      <c r="R250" cm="1">
        <f t="array" ref="R250">IF(Q250="","",IF(ISNUMBER(SEARCH("cm",Q250)),MAX(VALUE(SUBSTITUTE(_xlfn.FILTERXML("&lt;t&gt;&lt;s&gt;"&amp;SUBSTITUTE(Q250,",","&lt;/s&gt;&lt;s&gt;")&amp;"&lt;/s&gt;&lt;/t&gt;","//s"),"cm",""))),MAX(VALUE(SUBSTITUTE(_xlfn.FILTERXML("&lt;t&gt;&lt;s&gt;"&amp;SUBSTITUTE(Q250,",","&lt;/s&gt;&lt;s&gt;")&amp;"&lt;/s&gt;&lt;/t&gt;","//s"),"mm","")))/10))</f>
        <v>2</v>
      </c>
      <c r="S250" t="str">
        <f>IF(OR('Model output'!P249="",ISNUMBER(SEARCH("Not identified", 'Model output'!P249)),ISNUMBER(SEARCH("Absent",'Model output'!P249)),AND(ISNUMBER(SEARCH("No",'Model output'!P249)),NOT(ISNUMBER(SEARCH("diagnostic",'Model output'!P249)))),ISNUMBER(SEARCH("Negative",'Model output'!P249))),"negative","positive")</f>
        <v>negative</v>
      </c>
      <c r="T250">
        <f>IF('Model output'!O249="","",'Model output'!O249)</f>
        <v>2</v>
      </c>
      <c r="U250" t="str">
        <f>IF('Model output'!Q249&lt;&gt;"",'Model output'!Q249,IF('Classification result'!S250="positive",IF(ISNUMBER(SEARCH("single",'Model output'!P249)),1,IF(OR(ISNUMBER(SEARCH("&lt;4",'Model output'!P249)),ISNUMBER(SEARCH("&lt; 4",'Model output'!P249)),ISNUMBER(SEARCH("less than 4",'Model output'!P249))),"&lt;4",IF(OR(ISNUMBER(SEARCH("&gt;4",'Model output'!P249)),ISNUMBER(SEARCH("&gt; 4",'Model output'!P249)),ISNUMBER(SEARCH("4 or more",'Model output'!P249))),"&gt;4",""))), ""))</f>
        <v/>
      </c>
      <c r="V250" t="str">
        <f>IF(S250="negative","",IF(OR(ISNUMBER(SEARCH("Focal",'Model output'!P249)),'Classification result'!U250&lt;4,ISNUMBER(SEARCH("Focal",'Classification result'!U250)),ISNUMBER(SEARCH("&lt;4",'Classification result'!U250)),ISNUMBER(SEARCH("&lt; 4",'Classification result'!U250))),"minimal", IF(OR(ISNUMBER(SEARCH("Extensive",'Model output'!P249)),ISNUMBER(SEARCH("Extensive",'Classification result'!U250)),ISNUMBER(SEARCH("&gt;4",'Classification result'!U250)),ISNUMBER(SEARCH("&gt; 4",'Classification result'!U250)),ISNUMBER(SEARCH("4 or more",'Classification result'!U250))),"extensive","")))</f>
        <v/>
      </c>
      <c r="W250" t="str">
        <f>IF(OR('Model output'!R249="",ISNUMBER(SEARCH("Not identified", 'Model output'!R249)),ISNUMBER(SEARCH("Absent",'Model output'!R249)),ISNUMBER(SEARCH("No",'Model output'!R249)),ISNUMBER(SEARCH("Negative",'Model output'!R249)),ISNUMBER(SEARCH("None seen",'Model output'!R249)),ISNUMBER(SEARCH("Free",'Model output'!R249)),ISNUMBER(SEARCH("Cannot be assessed",'Model output'!R249))),"negative","positive")</f>
        <v>positive</v>
      </c>
      <c r="X250" s="15" t="str">
        <f>IF('Model output'!S249="","",'Model output'!S249)</f>
        <v>Present, minimal</v>
      </c>
      <c r="Y250" t="str">
        <f>IF(OR('Model output'!S249="",ISNUMBER(SEARCH("Absent",'Model output'!S249)),ISNUMBER(SEARCH("Not identified",'Model output'!S249)),AND(ISNUMBER(SEARCH("No",'Model output'!S249)),NOT(ISNUMBER(SEARCH("carcinoma",'Model output'!S249)))),ISNUMBER(SEARCH("confined to the thyroid",'Model output'!S249)),ISNUMBER(SEARCH("negative",'Model output'!S249))),"negative",IF(Z250="positive","gETE", "positive"))</f>
        <v>positive</v>
      </c>
      <c r="Z250" t="str">
        <f>IF(OR('Model output'!S249="",ISNUMBER(SEARCH("Absent",'Model output'!S249)),ISNUMBER(SEARCH("Not identified",'Model output'!S249)),ISNUMBER(SEARCH("No",'Model output'!S249)),ISNUMBER(SEARCH("Minimal",'Model output'!S249)),ISNUMBER(SEARCH("negative",'Model output'!S249))),"negative",IF(OR(ISNUMBER(SEARCH("extensive",X250)),ISNUMBER(SEARCH("skeletal muscle",X250)),ISNUMBER(SEARCH("larynx",X250)),ISNUMBER(SEARCH("trachea",X250)),ISNUMBER(SEARCH("esophagus",X250)),ISNUMBER(SEARCH("recurrent laryngeal nerve",X250))),"positive","negative"))</f>
        <v>negative</v>
      </c>
      <c r="AA250" t="str">
        <f>IF('Model output'!T249="","",IF('Model output'!T249="Not mentioned", "No", "Yes"))</f>
        <v/>
      </c>
      <c r="AB250" t="str">
        <f>IF(AA250&lt;&gt;"Yes","",IF(OR('Model output'!U249="",ISNUMBER(SEARCH("Not identified",'Model output'!U249))),"",'Model output'!U249))</f>
        <v/>
      </c>
      <c r="AC250" s="1" t="str">
        <f>IF(OR('Model output'!V249="", 'Model output'!V249="No", AND(ISERROR(SEARCH("Positive",'Model output'!V249)), ISNUMBER(SEARCH("Negative",'Model output'!V249))), AND(ISNUMBER(SEARCH("Uninvolved",'Model output'!V249)),NOT(ISNUMBER(SEARCH("margins involved",'Model output'!V249)))), ISNUMBER(SEARCH("not involved",'Model output'!V249)), ISNUMBER(SEARCH("None",'Model output'!V249)), ISNUMBER(SEARCH("Free",'Model output'!V249)), ISNUMBER(SEARCH("1 mm",'Model output'!V249)), ISNUMBER(SEARCH("0.1 CM",'Model output'!V249)), ISNUMBER(SEARCH("less than 0.2 mm",'Model output'!V249)), ISNUMBER(SEARCH("less than 0.5 mm",'Model output'!V249)), ISNUMBER(SEARCH("less than 1.0 mm",'Model output'!V249)), ISNUMBER(SEARCH("noted very close",'Model output'!V249)), ISNUMBER(SEARCH("abut",'Model output'!V249)), ISNUMBER(SEARCH("not mentioned",'Model output'!V249)), ISNUMBER(SEARCH("Cannot be assessed",'Model output'!V249)), ISNUMBER(SEARCH("Lymphocyte invasion - present",'Model output'!V249)), ISNUMBER(SEARCH("capsule",'Model output'!V249))), "negative", "positive")</f>
        <v>negative</v>
      </c>
      <c r="AE250" s="28" t="str" cm="1">
        <f t="array" aca="1" ref="AE250" ca="1">IF(OR(AC250="positive",Z250="positive",AND(OR(ISNUMBER(SEARCH("Follicular carcinoma",N250)),ISNUMBER(SEARCH("Follicular thyroid carcinoma",N250))),V250="extensive"),AND(AND(ISNUMBER(J250),J250&gt;0),AND(ISNUMBER(M250),M250&gt;3)),OR(H250="positive",AH250=1)),"high",IF(OR(ISNUMBER(SEARCH("lateral",G250,1)),ISNUMBER(SEARCH("positive",Y250,1)),ISNUMBER(SEARCH("tall",O250,1)),ISNUMBER(SEARCH("hobnail",O250,1)),ISNUMBER(SEARCH("cribriform",O250,1)),ISNUMBER(SEARCH("diffuse",O250,1)),ISNUMBER(SEARCH("columnar",O250,1)),ISNUMBER(SEARCH("solid",O250,1)),ISNUMBER(SEARCH("tall",N250,1)),ISNUMBER(SEARCH("hobnail",N250,1)),ISNUMBER(SEARCH("cribriform",N250,1)),ISNUMBER(SEARCH("diffuse",N250,1)),ISNUMBER(SEARCH("columnar",N250,1)),ISNUMBER(SEARCH("solid",N250,1)),AND(ISNUMBER(SEARCH("papillary",N250,1)),S250="positive"),AND(AND(ISNUMBER(J250),J250&gt;=5),M250=""),AND(AND(ISNUMBER(J250),J250&gt;=5),AND(ISNUMBER(M250),M250&gt;=1)),AND(ISNUMBER(SERACH("papillary",N250)),OR(Y250="positive",Z250="positive"), ISNUMBER(SEARCH("BRAF",AB250)))),"intermediate","low"))</f>
        <v>intermediate</v>
      </c>
      <c r="AF250" s="29" t="str">
        <f t="shared" si="40"/>
        <v>1b</v>
      </c>
      <c r="AG250" s="29" t="str">
        <f t="shared" si="41"/>
        <v>1a</v>
      </c>
      <c r="AH250" s="29" t="str">
        <f t="shared" si="42"/>
        <v>0</v>
      </c>
      <c r="AI250" s="35" t="str">
        <f t="shared" si="43"/>
        <v>I</v>
      </c>
      <c r="AJ250" s="32" t="s">
        <v>714</v>
      </c>
      <c r="AK250" s="34" t="s">
        <v>932</v>
      </c>
      <c r="AL250" s="34" t="s">
        <v>617</v>
      </c>
      <c r="AM250" s="34" t="s">
        <v>936</v>
      </c>
      <c r="AN250" s="34" t="s">
        <v>66</v>
      </c>
      <c r="AO250" s="32">
        <f t="shared" ca="1" si="44"/>
        <v>1</v>
      </c>
      <c r="AP250" s="34">
        <f t="shared" si="45"/>
        <v>1</v>
      </c>
      <c r="AQ250" s="34">
        <f t="shared" si="46"/>
        <v>1</v>
      </c>
      <c r="AR250" s="34">
        <f t="shared" si="47"/>
        <v>1</v>
      </c>
      <c r="AS250" s="35">
        <f t="shared" si="48"/>
        <v>1</v>
      </c>
    </row>
    <row r="251" spans="1:45">
      <c r="A251" t="str">
        <f>'Model output'!A250</f>
        <v>TCGA-FY-A3R8</v>
      </c>
      <c r="B251" s="26">
        <v>62</v>
      </c>
      <c r="C251" s="1" t="str">
        <f>IF(OR(ISNUMBER(SEARCH("0",'Model output'!D250)), ISNUMBER(SEARCH("1",'Model output'!D250)), ISNUMBER(SEARCH("1a",'Model output'!D250)), ISNUMBER(SEARCH("1b",'Model output'!D250)), ISNUMBER(SEARCH("2",'Model output'!D250)), ISNUMBER(SEARCH("3",'Model output'!D250)), ISNUMBER(SEARCH("4a",'Model output'!D250)), ISNUMBER(SEARCH("4b",'Model output'!D250))), IF(ISNUMBER(SEARCH("pT",'Model output'!D250)),IF(OR(ISNUMBER(SEARCH("a",'Model output'!D250)),ISNUMBER(SEARCH("b",'Model output'!D250))),MID(SUBSTITUTE('Model output'!D250," ",""),SEARCH("pT",'Model output'!D250)+2,2),MID(SUBSTITUTE('Model output'!D250," ",""),SEARCH("pT",'Model output'!D250)+2,1)),IF(ISNUMBER(SEARCH("T",'Model output'!D250)),IF(OR(ISNUMBER(SEARCH("a",'Model output'!D250)),ISNUMBER(SEARCH("b",'Model output'!D250))),MID(SUBSTITUTE('Model output'!D250," ",""),SEARCH("T",'Model output'!D250)+1,2),MID(SUBSTITUTE('Model output'!D250," ",""),SEARCH("T",'Model output'!D250)+1,1)),SUBSTITUTE('Model output'!D250," ",""))),"")</f>
        <v>1b</v>
      </c>
      <c r="D251" s="1" t="str">
        <f>IF(ISNUMBER(SEARCH("lymph node",'Model output'!E250)),"1", IF(AND('Model output'!E250&lt;&gt;"",ISNUMBER('Model output'!E250),'Model output'!E250&gt;0),"1",IF(OR(ISNUMBER(SEARCH("0",'Model output'!E250)), ISNUMBER(SEARCH("1",'Model output'!E250)), ISNUMBER(SEARCH("1a",'Model output'!E250)), ISNUMBER(SEARCH("1b",'Model output'!E250)), ISNUMBER(SEARCH("X",'Model output'!E250))), IF(ISNUMBER(SEARCH("pN",'Model output'!E250)),IF(OR(ISNUMBER(SEARCH("a",'Model output'!E250)),ISNUMBER(SEARCH("b",'Model output'!E250))),MID(SUBSTITUTE('Model output'!E250," ",""),SEARCH("pN",'Model output'!E250)+2,2),MID(SUBSTITUTE('Model output'!E250," ",""),SEARCH("pN",'Model output'!E250)+2,1)),IF(ISNUMBER(SEARCH("N",'Model output'!E250)),IF(OR(ISNUMBER(SEARCH("a",'Model output'!E250)),ISNUMBER(SEARCH("b",'Model output'!E250))),MID(SUBSTITUTE('Model output'!E250," ",""),SEARCH("N",'Model output'!E250)+1,2),MID(SUBSTITUTE('Model output'!E250," ",""),SEARCH("N",'Model output'!E250)+1,1)),SUBSTITUTE('Model output'!E250," ",""))),"")))</f>
        <v>X</v>
      </c>
      <c r="E251" s="1" t="str">
        <f>IF(OR(ISNUMBER(SEARCH("Not applicable",'Model output'!F250)), ISNUMBER(SEARCH("N/A",'Model output'!F250))),"0",IF(OR(ISNUMBER(SEARCH("0",'Model output'!F250)), ISNUMBER(SEARCH("1",'Model output'!F250)), ISNUMBER(SEARCH("X",'Model output'!F250))), IF(ISNUMBER(SEARCH("pM",'Model output'!F250)),MID(SUBSTITUTE('Model output'!F250," ",""),SEARCH("pM",'Model output'!F250)+2,1),IF(ISNUMBER(SEARCH("M",'Model output'!F250)),MID(SUBSTITUTE('Model output'!F250," ",""),SEARCH("M",'Model output'!F250)+1,1),SUBSTITUTE('Model output'!F250," ",""))),""))</f>
        <v>0</v>
      </c>
      <c r="F251" t="str">
        <f t="shared" si="49"/>
        <v>negative</v>
      </c>
      <c r="G251" t="str">
        <f>IF(OR('Model output'!G250="",AND(ISNUMBER('Model output'!J250),'Model output'!J250&lt;1)),"",IF(OR(ISNUMBER(SEARCH("lateral",'Model output'!G250)),ISNUMBER(SEARCH("cervical",'Model output'!G250)),ISNUMBER(SEARCH("jugular",'Model output'!G250)),ISNUMBER(SEARCH("left neck",'Model output'!G250)),ISNUMBER(SEARCH("left anterior neck",'Model output'!G250)),ISNUMBER(SEARCH("left posterior neck",'Model output'!G250)),ISNUMBER(SEARCH("right neck",'Model output'!G250)),ISNUMBER(SEARCH("right anterior neck",'Model output'!G250)),ISNUMBER(SEARCH("right posterior neck",'Model output'!G250)),AND(ISNUMBER(SEARCH("level",'Model output'!G250)),OR(,ISNUMBER(SEARCH("II",'Model output'!G250)),ISNUMBER(SEARCH("two",'Model output'!G250)),AND(ISNUMBER(SEARCH("2",'Model output'!G250)),NOT(ISNUMBER(SEARCH("1 of 2",'Model output'!G250)))),ISNUMBER(SEARCH("III",'Model output'!G250)),AND(ISNUMBER(SEARCH("three",'Model output'!G250)),NOT(ISNUMBER(SEARCH("#3 (three)",'Model output'!G250)))),AND(ISNUMBER(SEARCH("3",'Model output'!G250)),NOT(ISNUMBER(SEARCH("#3 (three)",'Model output'!G250)))),ISNUMBER(SEARCH("IV",'Model output'!G250)),ISNUMBER(SEARCH("four",'Model output'!G250)),ISNUMBER(SEARCH("4",'Model output'!G250)),ISNUMBER(SEARCH("V ",'Model output'!G250)),ISNUMBER(SEARCH("five",'Model output'!G250)),ISNUMBER(SEARCH("5",'Model output'!G250))))), "lateral", "central"))</f>
        <v/>
      </c>
      <c r="H251" t="str">
        <f>IF('Model output'!H250="","negative",IF(OR(ISNUMBER(SEARCH("lymph node",'Model output'!H250)),ISNUMBER(SEARCH("gland",'Model output'!H250)),ISNUMBER(SEARCH("lobe",'Model output'!H250)),ISNUMBER(SEARCH("isthmus",'Model output'!H250)),ISNUMBER(SEARCH("mediastinum",'Model output'!H250)),ISNUMBER(SEARCH("Not mentioned",'Model output'!H250)), ISNUMBER(SEARCH("Not applicable",'Model output'!H250)), ISNUMBER(SEARCH("paratracheal",'Model output'!H250)),ISNUMBER(SEARCH("fibroadipose tissue",'Model output'!H250)),ISNUMBER(SEARCH("thyroid node",'Model output'!H250)),ISNUMBER(SEARCH("skeletal muscle",'Model output'!H250)),ISNUMBER(SEARCH("right",'Model output'!H250)),ISNUMBER(SEARCH("left",'Model output'!H250)),ISNUMBER(SEARCH("Not specified",'Model output'!H250)),ISNUMBER(SEARCH("N/A",'Model output'!H250))),"negative","positive"))</f>
        <v>negative</v>
      </c>
      <c r="I251" t="str">
        <f>IF(OR('Model output'!I250="",'Model output'!I250="Not answered",'Model output'!I250="Not mentioned"),"",IF(ISNUMBER('Model output'!I250),'Model output'!I250,1))</f>
        <v/>
      </c>
      <c r="J251" t="str">
        <f>IF(OR('Model output'!J250="",'Model output'!J250="Not answered",'Model output'!J250="Not mentioned"),"",IF(AND(ISNUMBER('Model output'!J250),'Model output'!J250&lt;=I251),'Model output'!J250,IF(AND(ISNUMBER('Model output'!J250), 'Model output'!J250&gt;=DATE(2024,1,1)), MIN(DAY('Model output'!J250), MONTH('Model output'!J250), YEAR('Model output'!J250)), IF(ISNUMBER(SEARCH("0/",'Model output'!J250)),0,IF(ISNUMBER(SEARCH("/",'Model output'!J250)), VALUE(LEFT('Model output'!J250, SEARCH("/",'Model output'!J250)-1)),1)))))</f>
        <v/>
      </c>
      <c r="K251" t="str" cm="1">
        <f t="array" ref="K251">IF(COUNT(FIND({0,1,2,3,4,5,6,7,8,9},'Model output'!K250))&gt;0,'Model output'!K250,"")</f>
        <v/>
      </c>
      <c r="L251" s="8" t="str">
        <f t="shared" si="50"/>
        <v/>
      </c>
      <c r="M251" t="str" cm="1">
        <f t="array" ref="M251">IF(L251="","",IF(ISNUMBER(SEARCH("cm",L251)),MAX(VALUE(SUBSTITUTE(_xlfn.FILTERXML("&lt;t&gt;&lt;s&gt;"&amp;SUBSTITUTE(L251,",","&lt;/s&gt;&lt;s&gt;")&amp;"&lt;/s&gt;&lt;/t&gt;","//s"),"cm",""))),MAX(VALUE(SUBSTITUTE(_xlfn.FILTERXML("&lt;t&gt;&lt;s&gt;"&amp;SUBSTITUTE(L251,",","&lt;/s&gt;&lt;s&gt;")&amp;"&lt;/s&gt;&lt;/t&gt;","//s"),"mm","")))/10))</f>
        <v/>
      </c>
      <c r="N251" t="str">
        <f>IF('Model output'!L250="","",'Model output'!L250)</f>
        <v>Papillary</v>
      </c>
      <c r="O251" t="str">
        <f>IF('Model output'!M250="","",'Model output'!M250)</f>
        <v>Classical variant</v>
      </c>
      <c r="P251" t="str">
        <f>IF('Model output'!N250="","",'Model output'!N250)</f>
        <v>1.7 cm</v>
      </c>
      <c r="Q251" t="str">
        <f t="shared" si="39"/>
        <v>1.7cm</v>
      </c>
      <c r="R251" cm="1">
        <f t="array" ref="R251">IF(Q251="","",IF(ISNUMBER(SEARCH("cm",Q251)),MAX(VALUE(SUBSTITUTE(_xlfn.FILTERXML("&lt;t&gt;&lt;s&gt;"&amp;SUBSTITUTE(Q251,",","&lt;/s&gt;&lt;s&gt;")&amp;"&lt;/s&gt;&lt;/t&gt;","//s"),"cm",""))),MAX(VALUE(SUBSTITUTE(_xlfn.FILTERXML("&lt;t&gt;&lt;s&gt;"&amp;SUBSTITUTE(Q251,",","&lt;/s&gt;&lt;s&gt;")&amp;"&lt;/s&gt;&lt;/t&gt;","//s"),"mm","")))/10))</f>
        <v>1.7</v>
      </c>
      <c r="S251" t="str">
        <f>IF(OR('Model output'!P250="",ISNUMBER(SEARCH("Not identified", 'Model output'!P250)),ISNUMBER(SEARCH("Absent",'Model output'!P250)),AND(ISNUMBER(SEARCH("No",'Model output'!P250)),NOT(ISNUMBER(SEARCH("diagnostic",'Model output'!P250)))),ISNUMBER(SEARCH("Negative",'Model output'!P250))),"negative","positive")</f>
        <v>negative</v>
      </c>
      <c r="T251">
        <f>IF('Model output'!O250="","",'Model output'!O250)</f>
        <v>1</v>
      </c>
      <c r="U251" t="str">
        <f>IF('Model output'!Q250&lt;&gt;"",'Model output'!Q250,IF('Classification result'!S251="positive",IF(ISNUMBER(SEARCH("single",'Model output'!P250)),1,IF(OR(ISNUMBER(SEARCH("&lt;4",'Model output'!P250)),ISNUMBER(SEARCH("&lt; 4",'Model output'!P250)),ISNUMBER(SEARCH("less than 4",'Model output'!P250))),"&lt;4",IF(OR(ISNUMBER(SEARCH("&gt;4",'Model output'!P250)),ISNUMBER(SEARCH("&gt; 4",'Model output'!P250)),ISNUMBER(SEARCH("4 or more",'Model output'!P250))),"&gt;4",""))), ""))</f>
        <v/>
      </c>
      <c r="V251" t="str">
        <f>IF(S251="negative","",IF(OR(ISNUMBER(SEARCH("Focal",'Model output'!P250)),'Classification result'!U251&lt;4,ISNUMBER(SEARCH("Focal",'Classification result'!U251)),ISNUMBER(SEARCH("&lt;4",'Classification result'!U251)),ISNUMBER(SEARCH("&lt; 4",'Classification result'!U251))),"minimal", IF(OR(ISNUMBER(SEARCH("Extensive",'Model output'!P250)),ISNUMBER(SEARCH("Extensive",'Classification result'!U251)),ISNUMBER(SEARCH("&gt;4",'Classification result'!U251)),ISNUMBER(SEARCH("&gt; 4",'Classification result'!U251)),ISNUMBER(SEARCH("4 or more",'Classification result'!U251))),"extensive","")))</f>
        <v/>
      </c>
      <c r="W251" t="str">
        <f>IF(OR('Model output'!R250="",ISNUMBER(SEARCH("Not identified", 'Model output'!R250)),ISNUMBER(SEARCH("Absent",'Model output'!R250)),ISNUMBER(SEARCH("No",'Model output'!R250)),ISNUMBER(SEARCH("Negative",'Model output'!R250)),ISNUMBER(SEARCH("None seen",'Model output'!R250)),ISNUMBER(SEARCH("Free",'Model output'!R250)),ISNUMBER(SEARCH("Cannot be assessed",'Model output'!R250))),"negative","positive")</f>
        <v>positive</v>
      </c>
      <c r="X251" s="15" t="str">
        <f>IF('Model output'!S250="","",'Model output'!S250)</f>
        <v>Present</v>
      </c>
      <c r="Y251" t="str">
        <f>IF(OR('Model output'!S250="",ISNUMBER(SEARCH("Absent",'Model output'!S250)),ISNUMBER(SEARCH("Not identified",'Model output'!S250)),AND(ISNUMBER(SEARCH("No",'Model output'!S250)),NOT(ISNUMBER(SEARCH("carcinoma",'Model output'!S250)))),ISNUMBER(SEARCH("confined to the thyroid",'Model output'!S250)),ISNUMBER(SEARCH("negative",'Model output'!S250))),"negative",IF(Z251="positive","gETE", "positive"))</f>
        <v>positive</v>
      </c>
      <c r="Z251" t="str">
        <f>IF(OR('Model output'!S250="",ISNUMBER(SEARCH("Absent",'Model output'!S250)),ISNUMBER(SEARCH("Not identified",'Model output'!S250)),ISNUMBER(SEARCH("No",'Model output'!S250)),ISNUMBER(SEARCH("Minimal",'Model output'!S250)),ISNUMBER(SEARCH("negative",'Model output'!S250))),"negative",IF(OR(ISNUMBER(SEARCH("extensive",X251)),ISNUMBER(SEARCH("skeletal muscle",X251)),ISNUMBER(SEARCH("larynx",X251)),ISNUMBER(SEARCH("trachea",X251)),ISNUMBER(SEARCH("esophagus",X251)),ISNUMBER(SEARCH("recurrent laryngeal nerve",X251))),"positive","negative"))</f>
        <v>negative</v>
      </c>
      <c r="AA251" t="str">
        <f>IF('Model output'!T250="","",IF('Model output'!T250="Not mentioned", "No", "Yes"))</f>
        <v/>
      </c>
      <c r="AB251" t="str">
        <f>IF(AA251&lt;&gt;"Yes","",IF(OR('Model output'!U250="",ISNUMBER(SEARCH("Not identified",'Model output'!U250))),"",'Model output'!U250))</f>
        <v/>
      </c>
      <c r="AC251" s="1" t="str">
        <f>IF(OR('Model output'!V250="", 'Model output'!V250="No", AND(ISERROR(SEARCH("Positive",'Model output'!V250)), ISNUMBER(SEARCH("Negative",'Model output'!V250))), AND(ISNUMBER(SEARCH("Uninvolved",'Model output'!V250)),NOT(ISNUMBER(SEARCH("margins involved",'Model output'!V250)))), ISNUMBER(SEARCH("not involved",'Model output'!V250)), ISNUMBER(SEARCH("None",'Model output'!V250)), ISNUMBER(SEARCH("Free",'Model output'!V250)), ISNUMBER(SEARCH("1 mm",'Model output'!V250)), ISNUMBER(SEARCH("0.1 CM",'Model output'!V250)), ISNUMBER(SEARCH("less than 0.2 mm",'Model output'!V250)), ISNUMBER(SEARCH("less than 0.5 mm",'Model output'!V250)), ISNUMBER(SEARCH("less than 1.0 mm",'Model output'!V250)), ISNUMBER(SEARCH("noted very close",'Model output'!V250)), ISNUMBER(SEARCH("abut",'Model output'!V250)), ISNUMBER(SEARCH("not mentioned",'Model output'!V250)), ISNUMBER(SEARCH("Cannot be assessed",'Model output'!V250)), ISNUMBER(SEARCH("Lymphocyte invasion - present",'Model output'!V250)), ISNUMBER(SEARCH("capsule",'Model output'!V250))), "negative", "positive")</f>
        <v>negative</v>
      </c>
      <c r="AE251" s="28" t="str" cm="1">
        <f t="array" aca="1" ref="AE251" ca="1">IF(OR(AC251="positive",Z251="positive",AND(OR(ISNUMBER(SEARCH("Follicular carcinoma",N251)),ISNUMBER(SEARCH("Follicular thyroid carcinoma",N251))),V251="extensive"),AND(AND(ISNUMBER(J251),J251&gt;0),AND(ISNUMBER(M251),M251&gt;3)),OR(H251="positive",AH251=1)),"high",IF(OR(ISNUMBER(SEARCH("lateral",G251,1)),ISNUMBER(SEARCH("positive",Y251,1)),ISNUMBER(SEARCH("tall",O251,1)),ISNUMBER(SEARCH("hobnail",O251,1)),ISNUMBER(SEARCH("cribriform",O251,1)),ISNUMBER(SEARCH("diffuse",O251,1)),ISNUMBER(SEARCH("columnar",O251,1)),ISNUMBER(SEARCH("solid",O251,1)),ISNUMBER(SEARCH("tall",N251,1)),ISNUMBER(SEARCH("hobnail",N251,1)),ISNUMBER(SEARCH("cribriform",N251,1)),ISNUMBER(SEARCH("diffuse",N251,1)),ISNUMBER(SEARCH("columnar",N251,1)),ISNUMBER(SEARCH("solid",N251,1)),AND(ISNUMBER(SEARCH("papillary",N251,1)),S251="positive"),AND(AND(ISNUMBER(J251),J251&gt;=5),M251=""),AND(AND(ISNUMBER(J251),J251&gt;=5),AND(ISNUMBER(M251),M251&gt;=1)),AND(ISNUMBER(SERACH("papillary",N251)),OR(Y251="positive",Z251="positive"), ISNUMBER(SEARCH("BRAF",AB251)))),"intermediate","low"))</f>
        <v>intermediate</v>
      </c>
      <c r="AF251" s="29" t="str">
        <f t="shared" si="40"/>
        <v>1b</v>
      </c>
      <c r="AG251" s="29" t="str">
        <f t="shared" si="41"/>
        <v>0</v>
      </c>
      <c r="AH251" s="29" t="str">
        <f t="shared" si="42"/>
        <v>0</v>
      </c>
      <c r="AI251" s="35" t="str">
        <f t="shared" si="43"/>
        <v>I</v>
      </c>
      <c r="AJ251" s="32" t="s">
        <v>711</v>
      </c>
      <c r="AK251" s="34" t="s">
        <v>931</v>
      </c>
      <c r="AL251" s="34" t="s">
        <v>936</v>
      </c>
      <c r="AM251" s="34" t="s">
        <v>936</v>
      </c>
      <c r="AN251" s="34" t="s">
        <v>934</v>
      </c>
      <c r="AO251" s="32">
        <f t="shared" ca="1" si="44"/>
        <v>0</v>
      </c>
      <c r="AP251" s="34">
        <f t="shared" si="45"/>
        <v>0</v>
      </c>
      <c r="AQ251" s="34">
        <f t="shared" si="46"/>
        <v>1</v>
      </c>
      <c r="AR251" s="34">
        <f t="shared" si="47"/>
        <v>1</v>
      </c>
      <c r="AS251" s="35">
        <f t="shared" si="48"/>
        <v>0</v>
      </c>
    </row>
    <row r="252" spans="1:45">
      <c r="A252" t="str">
        <f>'Model output'!A251</f>
        <v>TCGA-FY-A3R9</v>
      </c>
      <c r="B252" s="26">
        <v>66</v>
      </c>
      <c r="C252" s="1" t="str">
        <f>IF(OR(ISNUMBER(SEARCH("0",'Model output'!D251)), ISNUMBER(SEARCH("1",'Model output'!D251)), ISNUMBER(SEARCH("1a",'Model output'!D251)), ISNUMBER(SEARCH("1b",'Model output'!D251)), ISNUMBER(SEARCH("2",'Model output'!D251)), ISNUMBER(SEARCH("3",'Model output'!D251)), ISNUMBER(SEARCH("4a",'Model output'!D251)), ISNUMBER(SEARCH("4b",'Model output'!D251))), IF(ISNUMBER(SEARCH("pT",'Model output'!D251)),IF(OR(ISNUMBER(SEARCH("a",'Model output'!D251)),ISNUMBER(SEARCH("b",'Model output'!D251))),MID(SUBSTITUTE('Model output'!D251," ",""),SEARCH("pT",'Model output'!D251)+2,2),MID(SUBSTITUTE('Model output'!D251," ",""),SEARCH("pT",'Model output'!D251)+2,1)),IF(ISNUMBER(SEARCH("T",'Model output'!D251)),IF(OR(ISNUMBER(SEARCH("a",'Model output'!D251)),ISNUMBER(SEARCH("b",'Model output'!D251))),MID(SUBSTITUTE('Model output'!D251," ",""),SEARCH("T",'Model output'!D251)+1,2),MID(SUBSTITUTE('Model output'!D251," ",""),SEARCH("T",'Model output'!D251)+1,1)),SUBSTITUTE('Model output'!D251," ",""))),"")</f>
        <v>1</v>
      </c>
      <c r="D252" s="1" t="str">
        <f>IF(ISNUMBER(SEARCH("lymph node",'Model output'!E251)),"1", IF(AND('Model output'!E251&lt;&gt;"",ISNUMBER('Model output'!E251),'Model output'!E251&gt;0),"1",IF(OR(ISNUMBER(SEARCH("0",'Model output'!E251)), ISNUMBER(SEARCH("1",'Model output'!E251)), ISNUMBER(SEARCH("1a",'Model output'!E251)), ISNUMBER(SEARCH("1b",'Model output'!E251)), ISNUMBER(SEARCH("X",'Model output'!E251))), IF(ISNUMBER(SEARCH("pN",'Model output'!E251)),IF(OR(ISNUMBER(SEARCH("a",'Model output'!E251)),ISNUMBER(SEARCH("b",'Model output'!E251))),MID(SUBSTITUTE('Model output'!E251," ",""),SEARCH("pN",'Model output'!E251)+2,2),MID(SUBSTITUTE('Model output'!E251," ",""),SEARCH("pN",'Model output'!E251)+2,1)),IF(ISNUMBER(SEARCH("N",'Model output'!E251)),IF(OR(ISNUMBER(SEARCH("a",'Model output'!E251)),ISNUMBER(SEARCH("b",'Model output'!E251))),MID(SUBSTITUTE('Model output'!E251," ",""),SEARCH("N",'Model output'!E251)+1,2),MID(SUBSTITUTE('Model output'!E251," ",""),SEARCH("N",'Model output'!E251)+1,1)),SUBSTITUTE('Model output'!E251," ",""))),"")))</f>
        <v>0</v>
      </c>
      <c r="E252" s="1" t="str">
        <f>IF(OR(ISNUMBER(SEARCH("Not applicable",'Model output'!F251)), ISNUMBER(SEARCH("N/A",'Model output'!F251))),"0",IF(OR(ISNUMBER(SEARCH("0",'Model output'!F251)), ISNUMBER(SEARCH("1",'Model output'!F251)), ISNUMBER(SEARCH("X",'Model output'!F251))), IF(ISNUMBER(SEARCH("pM",'Model output'!F251)),MID(SUBSTITUTE('Model output'!F251," ",""),SEARCH("pM",'Model output'!F251)+2,1),IF(ISNUMBER(SEARCH("M",'Model output'!F251)),MID(SUBSTITUTE('Model output'!F251," ",""),SEARCH("M",'Model output'!F251)+1,1),SUBSTITUTE('Model output'!F251," ",""))),""))</f>
        <v>X</v>
      </c>
      <c r="F252" t="str">
        <f t="shared" si="49"/>
        <v>negative</v>
      </c>
      <c r="G252" t="str">
        <f>IF(OR('Model output'!G251="",AND(ISNUMBER('Model output'!J251),'Model output'!J251&lt;1)),"",IF(OR(ISNUMBER(SEARCH("lateral",'Model output'!G251)),ISNUMBER(SEARCH("cervical",'Model output'!G251)),ISNUMBER(SEARCH("jugular",'Model output'!G251)),ISNUMBER(SEARCH("left neck",'Model output'!G251)),ISNUMBER(SEARCH("left anterior neck",'Model output'!G251)),ISNUMBER(SEARCH("left posterior neck",'Model output'!G251)),ISNUMBER(SEARCH("right neck",'Model output'!G251)),ISNUMBER(SEARCH("right anterior neck",'Model output'!G251)),ISNUMBER(SEARCH("right posterior neck",'Model output'!G251)),AND(ISNUMBER(SEARCH("level",'Model output'!G251)),OR(,ISNUMBER(SEARCH("II",'Model output'!G251)),ISNUMBER(SEARCH("two",'Model output'!G251)),AND(ISNUMBER(SEARCH("2",'Model output'!G251)),NOT(ISNUMBER(SEARCH("1 of 2",'Model output'!G251)))),ISNUMBER(SEARCH("III",'Model output'!G251)),AND(ISNUMBER(SEARCH("three",'Model output'!G251)),NOT(ISNUMBER(SEARCH("#3 (three)",'Model output'!G251)))),AND(ISNUMBER(SEARCH("3",'Model output'!G251)),NOT(ISNUMBER(SEARCH("#3 (three)",'Model output'!G251)))),ISNUMBER(SEARCH("IV",'Model output'!G251)),ISNUMBER(SEARCH("four",'Model output'!G251)),ISNUMBER(SEARCH("4",'Model output'!G251)),ISNUMBER(SEARCH("V ",'Model output'!G251)),ISNUMBER(SEARCH("five",'Model output'!G251)),ISNUMBER(SEARCH("5",'Model output'!G251))))), "lateral", "central"))</f>
        <v/>
      </c>
      <c r="H252" t="str">
        <f>IF('Model output'!H251="","negative",IF(OR(ISNUMBER(SEARCH("lymph node",'Model output'!H251)),ISNUMBER(SEARCH("gland",'Model output'!H251)),ISNUMBER(SEARCH("lobe",'Model output'!H251)),ISNUMBER(SEARCH("isthmus",'Model output'!H251)),ISNUMBER(SEARCH("mediastinum",'Model output'!H251)),ISNUMBER(SEARCH("Not mentioned",'Model output'!H251)), ISNUMBER(SEARCH("Not applicable",'Model output'!H251)), ISNUMBER(SEARCH("paratracheal",'Model output'!H251)),ISNUMBER(SEARCH("fibroadipose tissue",'Model output'!H251)),ISNUMBER(SEARCH("thyroid node",'Model output'!H251)),ISNUMBER(SEARCH("skeletal muscle",'Model output'!H251)),ISNUMBER(SEARCH("right",'Model output'!H251)),ISNUMBER(SEARCH("left",'Model output'!H251)),ISNUMBER(SEARCH("Not specified",'Model output'!H251)),ISNUMBER(SEARCH("N/A",'Model output'!H251))),"negative","positive"))</f>
        <v>negative</v>
      </c>
      <c r="I252">
        <f>IF(OR('Model output'!I251="",'Model output'!I251="Not answered",'Model output'!I251="Not mentioned"),"",IF(ISNUMBER('Model output'!I251),'Model output'!I251,1))</f>
        <v>1</v>
      </c>
      <c r="J252">
        <f>IF(OR('Model output'!J251="",'Model output'!J251="Not answered",'Model output'!J251="Not mentioned"),"",IF(AND(ISNUMBER('Model output'!J251),'Model output'!J251&lt;=I252),'Model output'!J251,IF(AND(ISNUMBER('Model output'!J251), 'Model output'!J251&gt;=DATE(2024,1,1)), MIN(DAY('Model output'!J251), MONTH('Model output'!J251), YEAR('Model output'!J251)), IF(ISNUMBER(SEARCH("0/",'Model output'!J251)),0,IF(ISNUMBER(SEARCH("/",'Model output'!J251)), VALUE(LEFT('Model output'!J251, SEARCH("/",'Model output'!J251)-1)),1)))))</f>
        <v>0</v>
      </c>
      <c r="K252" t="str" cm="1">
        <f t="array" ref="K252">IF(COUNT(FIND({0,1,2,3,4,5,6,7,8,9},'Model output'!K251))&gt;0,'Model output'!K251,"")</f>
        <v/>
      </c>
      <c r="L252" s="8" t="str">
        <f t="shared" si="50"/>
        <v/>
      </c>
      <c r="M252" t="str" cm="1">
        <f t="array" ref="M252">IF(L252="","",IF(ISNUMBER(SEARCH("cm",L252)),MAX(VALUE(SUBSTITUTE(_xlfn.FILTERXML("&lt;t&gt;&lt;s&gt;"&amp;SUBSTITUTE(L252,",","&lt;/s&gt;&lt;s&gt;")&amp;"&lt;/s&gt;&lt;/t&gt;","//s"),"cm",""))),MAX(VALUE(SUBSTITUTE(_xlfn.FILTERXML("&lt;t&gt;&lt;s&gt;"&amp;SUBSTITUTE(L252,",","&lt;/s&gt;&lt;s&gt;")&amp;"&lt;/s&gt;&lt;/t&gt;","//s"),"mm","")))/10))</f>
        <v/>
      </c>
      <c r="N252" t="str">
        <f>IF('Model output'!L251="","",'Model output'!L251)</f>
        <v>Papillary</v>
      </c>
      <c r="O252" t="str">
        <f>IF('Model output'!M251="","",'Model output'!M251)</f>
        <v>Classical (usual) and Follicular</v>
      </c>
      <c r="P252" t="str">
        <f>IF('Model output'!N251="","",'Model output'!N251)</f>
        <v>0.7 cm</v>
      </c>
      <c r="Q252" t="str">
        <f t="shared" si="39"/>
        <v>0.7cm</v>
      </c>
      <c r="R252" cm="1">
        <f t="array" ref="R252">IF(Q252="","",IF(ISNUMBER(SEARCH("cm",Q252)),MAX(VALUE(SUBSTITUTE(_xlfn.FILTERXML("&lt;t&gt;&lt;s&gt;"&amp;SUBSTITUTE(Q252,",","&lt;/s&gt;&lt;s&gt;")&amp;"&lt;/s&gt;&lt;/t&gt;","//s"),"cm",""))),MAX(VALUE(SUBSTITUTE(_xlfn.FILTERXML("&lt;t&gt;&lt;s&gt;"&amp;SUBSTITUTE(Q252,",","&lt;/s&gt;&lt;s&gt;")&amp;"&lt;/s&gt;&lt;/t&gt;","//s"),"mm","")))/10))</f>
        <v>0.7</v>
      </c>
      <c r="S252" t="str">
        <f>IF(OR('Model output'!P251="",ISNUMBER(SEARCH("Not identified", 'Model output'!P251)),ISNUMBER(SEARCH("Absent",'Model output'!P251)),AND(ISNUMBER(SEARCH("No",'Model output'!P251)),NOT(ISNUMBER(SEARCH("diagnostic",'Model output'!P251)))),ISNUMBER(SEARCH("Negative",'Model output'!P251))),"negative","positive")</f>
        <v>negative</v>
      </c>
      <c r="T252">
        <f>IF('Model output'!O251="","",'Model output'!O251)</f>
        <v>6</v>
      </c>
      <c r="U252" t="str">
        <f>IF('Model output'!Q251&lt;&gt;"",'Model output'!Q251,IF('Classification result'!S252="positive",IF(ISNUMBER(SEARCH("single",'Model output'!P251)),1,IF(OR(ISNUMBER(SEARCH("&lt;4",'Model output'!P251)),ISNUMBER(SEARCH("&lt; 4",'Model output'!P251)),ISNUMBER(SEARCH("less than 4",'Model output'!P251))),"&lt;4",IF(OR(ISNUMBER(SEARCH("&gt;4",'Model output'!P251)),ISNUMBER(SEARCH("&gt; 4",'Model output'!P251)),ISNUMBER(SEARCH("4 or more",'Model output'!P251))),"&gt;4",""))), ""))</f>
        <v/>
      </c>
      <c r="V252" t="str">
        <f>IF(S252="negative","",IF(OR(ISNUMBER(SEARCH("Focal",'Model output'!P251)),'Classification result'!U252&lt;4,ISNUMBER(SEARCH("Focal",'Classification result'!U252)),ISNUMBER(SEARCH("&lt;4",'Classification result'!U252)),ISNUMBER(SEARCH("&lt; 4",'Classification result'!U252))),"minimal", IF(OR(ISNUMBER(SEARCH("Extensive",'Model output'!P251)),ISNUMBER(SEARCH("Extensive",'Classification result'!U252)),ISNUMBER(SEARCH("&gt;4",'Classification result'!U252)),ISNUMBER(SEARCH("&gt; 4",'Classification result'!U252)),ISNUMBER(SEARCH("4 or more",'Classification result'!U252))),"extensive","")))</f>
        <v/>
      </c>
      <c r="W252" t="str">
        <f>IF(OR('Model output'!R251="",ISNUMBER(SEARCH("Not identified", 'Model output'!R251)),ISNUMBER(SEARCH("Absent",'Model output'!R251)),ISNUMBER(SEARCH("No",'Model output'!R251)),ISNUMBER(SEARCH("Negative",'Model output'!R251)),ISNUMBER(SEARCH("None seen",'Model output'!R251)),ISNUMBER(SEARCH("Free",'Model output'!R251)),ISNUMBER(SEARCH("Cannot be assessed",'Model output'!R251))),"negative","positive")</f>
        <v>positive</v>
      </c>
      <c r="X252" s="15" t="str">
        <f>IF('Model output'!S251="","",'Model output'!S251)</f>
        <v>Not identified</v>
      </c>
      <c r="Y252" t="str">
        <f>IF(OR('Model output'!S251="",ISNUMBER(SEARCH("Absent",'Model output'!S251)),ISNUMBER(SEARCH("Not identified",'Model output'!S251)),AND(ISNUMBER(SEARCH("No",'Model output'!S251)),NOT(ISNUMBER(SEARCH("carcinoma",'Model output'!S251)))),ISNUMBER(SEARCH("confined to the thyroid",'Model output'!S251)),ISNUMBER(SEARCH("negative",'Model output'!S251))),"negative",IF(Z252="positive","gETE", "positive"))</f>
        <v>negative</v>
      </c>
      <c r="Z252" t="str">
        <f>IF(OR('Model output'!S251="",ISNUMBER(SEARCH("Absent",'Model output'!S251)),ISNUMBER(SEARCH("Not identified",'Model output'!S251)),ISNUMBER(SEARCH("No",'Model output'!S251)),ISNUMBER(SEARCH("Minimal",'Model output'!S251)),ISNUMBER(SEARCH("negative",'Model output'!S251))),"negative",IF(OR(ISNUMBER(SEARCH("extensive",X252)),ISNUMBER(SEARCH("skeletal muscle",X252)),ISNUMBER(SEARCH("larynx",X252)),ISNUMBER(SEARCH("trachea",X252)),ISNUMBER(SEARCH("esophagus",X252)),ISNUMBER(SEARCH("recurrent laryngeal nerve",X252))),"positive","negative"))</f>
        <v>negative</v>
      </c>
      <c r="AA252" t="str">
        <f>IF('Model output'!T251="","",IF('Model output'!T251="Not mentioned", "No", "Yes"))</f>
        <v/>
      </c>
      <c r="AB252" t="str">
        <f>IF(AA252&lt;&gt;"Yes","",IF(OR('Model output'!U251="",ISNUMBER(SEARCH("Not identified",'Model output'!U251))),"",'Model output'!U251))</f>
        <v/>
      </c>
      <c r="AC252" s="1" t="str">
        <f>IF(OR('Model output'!V251="", 'Model output'!V251="No", AND(ISERROR(SEARCH("Positive",'Model output'!V251)), ISNUMBER(SEARCH("Negative",'Model output'!V251))), AND(ISNUMBER(SEARCH("Uninvolved",'Model output'!V251)),NOT(ISNUMBER(SEARCH("margins involved",'Model output'!V251)))), ISNUMBER(SEARCH("not involved",'Model output'!V251)), ISNUMBER(SEARCH("None",'Model output'!V251)), ISNUMBER(SEARCH("Free",'Model output'!V251)), ISNUMBER(SEARCH("1 mm",'Model output'!V251)), ISNUMBER(SEARCH("0.1 CM",'Model output'!V251)), ISNUMBER(SEARCH("less than 0.2 mm",'Model output'!V251)), ISNUMBER(SEARCH("less than 0.5 mm",'Model output'!V251)), ISNUMBER(SEARCH("less than 1.0 mm",'Model output'!V251)), ISNUMBER(SEARCH("noted very close",'Model output'!V251)), ISNUMBER(SEARCH("abut",'Model output'!V251)), ISNUMBER(SEARCH("not mentioned",'Model output'!V251)), ISNUMBER(SEARCH("Cannot be assessed",'Model output'!V251)), ISNUMBER(SEARCH("Lymphocyte invasion - present",'Model output'!V251)), ISNUMBER(SEARCH("capsule",'Model output'!V251))), "negative", "positive")</f>
        <v>negative</v>
      </c>
      <c r="AE252" s="28" t="str" cm="1">
        <f t="array" aca="1" ref="AE252" ca="1">IF(OR(AC252="positive",Z252="positive",AND(OR(ISNUMBER(SEARCH("Follicular carcinoma",N252)),ISNUMBER(SEARCH("Follicular thyroid carcinoma",N252))),V252="extensive"),AND(AND(ISNUMBER(J252),J252&gt;0),AND(ISNUMBER(M252),M252&gt;3)),OR(H252="positive",AH252=1)),"high",IF(OR(ISNUMBER(SEARCH("lateral",G252,1)),ISNUMBER(SEARCH("positive",Y252,1)),ISNUMBER(SEARCH("tall",O252,1)),ISNUMBER(SEARCH("hobnail",O252,1)),ISNUMBER(SEARCH("cribriform",O252,1)),ISNUMBER(SEARCH("diffuse",O252,1)),ISNUMBER(SEARCH("columnar",O252,1)),ISNUMBER(SEARCH("solid",O252,1)),ISNUMBER(SEARCH("tall",N252,1)),ISNUMBER(SEARCH("hobnail",N252,1)),ISNUMBER(SEARCH("cribriform",N252,1)),ISNUMBER(SEARCH("diffuse",N252,1)),ISNUMBER(SEARCH("columnar",N252,1)),ISNUMBER(SEARCH("solid",N252,1)),AND(ISNUMBER(SEARCH("papillary",N252,1)),S252="positive"),AND(AND(ISNUMBER(J252),J252&gt;=5),M252=""),AND(AND(ISNUMBER(J252),J252&gt;=5),AND(ISNUMBER(M252),M252&gt;=1)),AND(ISNUMBER(SERACH("papillary",N252)),OR(Y252="positive",Z252="positive"), ISNUMBER(SEARCH("BRAF",AB252)))),"intermediate","low"))</f>
        <v>low</v>
      </c>
      <c r="AF252" s="29" t="str">
        <f t="shared" si="40"/>
        <v>1a</v>
      </c>
      <c r="AG252" s="29" t="str">
        <f t="shared" si="41"/>
        <v>0</v>
      </c>
      <c r="AH252" s="29" t="str">
        <f t="shared" si="42"/>
        <v>0</v>
      </c>
      <c r="AI252" s="35" t="str">
        <f t="shared" si="43"/>
        <v>I</v>
      </c>
      <c r="AJ252" s="32" t="s">
        <v>713</v>
      </c>
      <c r="AK252" s="34" t="s">
        <v>617</v>
      </c>
      <c r="AL252" s="34" t="s">
        <v>933</v>
      </c>
      <c r="AM252" s="34" t="s">
        <v>936</v>
      </c>
      <c r="AN252" s="34" t="s">
        <v>66</v>
      </c>
      <c r="AO252" s="32">
        <f t="shared" ca="1" si="44"/>
        <v>1</v>
      </c>
      <c r="AP252" s="34">
        <f t="shared" si="45"/>
        <v>1</v>
      </c>
      <c r="AQ252" s="34">
        <f t="shared" si="46"/>
        <v>1</v>
      </c>
      <c r="AR252" s="34">
        <f t="shared" si="47"/>
        <v>1</v>
      </c>
      <c r="AS252" s="35">
        <f t="shared" si="48"/>
        <v>1</v>
      </c>
    </row>
    <row r="253" spans="1:45">
      <c r="A253" t="str">
        <f>'Model output'!A252</f>
        <v>TCGA-FY-A3RA</v>
      </c>
      <c r="B253" s="26">
        <v>21</v>
      </c>
      <c r="C253" s="1" t="str">
        <f>IF(OR(ISNUMBER(SEARCH("0",'Model output'!D252)), ISNUMBER(SEARCH("1",'Model output'!D252)), ISNUMBER(SEARCH("1a",'Model output'!D252)), ISNUMBER(SEARCH("1b",'Model output'!D252)), ISNUMBER(SEARCH("2",'Model output'!D252)), ISNUMBER(SEARCH("3",'Model output'!D252)), ISNUMBER(SEARCH("4a",'Model output'!D252)), ISNUMBER(SEARCH("4b",'Model output'!D252))), IF(ISNUMBER(SEARCH("pT",'Model output'!D252)),IF(OR(ISNUMBER(SEARCH("a",'Model output'!D252)),ISNUMBER(SEARCH("b",'Model output'!D252))),MID(SUBSTITUTE('Model output'!D252," ",""),SEARCH("pT",'Model output'!D252)+2,2),MID(SUBSTITUTE('Model output'!D252," ",""),SEARCH("pT",'Model output'!D252)+2,1)),IF(ISNUMBER(SEARCH("T",'Model output'!D252)),IF(OR(ISNUMBER(SEARCH("a",'Model output'!D252)),ISNUMBER(SEARCH("b",'Model output'!D252))),MID(SUBSTITUTE('Model output'!D252," ",""),SEARCH("T",'Model output'!D252)+1,2),MID(SUBSTITUTE('Model output'!D252," ",""),SEARCH("T",'Model output'!D252)+1,1)),SUBSTITUTE('Model output'!D252," ",""))),"")</f>
        <v>2</v>
      </c>
      <c r="D253" s="1" t="str">
        <f>IF(ISNUMBER(SEARCH("lymph node",'Model output'!E252)),"1", IF(AND('Model output'!E252&lt;&gt;"",ISNUMBER('Model output'!E252),'Model output'!E252&gt;0),"1",IF(OR(ISNUMBER(SEARCH("0",'Model output'!E252)), ISNUMBER(SEARCH("1",'Model output'!E252)), ISNUMBER(SEARCH("1a",'Model output'!E252)), ISNUMBER(SEARCH("1b",'Model output'!E252)), ISNUMBER(SEARCH("X",'Model output'!E252))), IF(ISNUMBER(SEARCH("pN",'Model output'!E252)),IF(OR(ISNUMBER(SEARCH("a",'Model output'!E252)),ISNUMBER(SEARCH("b",'Model output'!E252))),MID(SUBSTITUTE('Model output'!E252," ",""),SEARCH("pN",'Model output'!E252)+2,2),MID(SUBSTITUTE('Model output'!E252," ",""),SEARCH("pN",'Model output'!E252)+2,1)),IF(ISNUMBER(SEARCH("N",'Model output'!E252)),IF(OR(ISNUMBER(SEARCH("a",'Model output'!E252)),ISNUMBER(SEARCH("b",'Model output'!E252))),MID(SUBSTITUTE('Model output'!E252," ",""),SEARCH("N",'Model output'!E252)+1,2),MID(SUBSTITUTE('Model output'!E252," ",""),SEARCH("N",'Model output'!E252)+1,1)),SUBSTITUTE('Model output'!E252," ",""))),"")))</f>
        <v>x</v>
      </c>
      <c r="E253" s="1" t="str">
        <f>IF(OR(ISNUMBER(SEARCH("Not applicable",'Model output'!F252)), ISNUMBER(SEARCH("N/A",'Model output'!F252))),"0",IF(OR(ISNUMBER(SEARCH("0",'Model output'!F252)), ISNUMBER(SEARCH("1",'Model output'!F252)), ISNUMBER(SEARCH("X",'Model output'!F252))), IF(ISNUMBER(SEARCH("pM",'Model output'!F252)),MID(SUBSTITUTE('Model output'!F252," ",""),SEARCH("pM",'Model output'!F252)+2,1),IF(ISNUMBER(SEARCH("M",'Model output'!F252)),MID(SUBSTITUTE('Model output'!F252," ",""),SEARCH("M",'Model output'!F252)+1,1),SUBSTITUTE('Model output'!F252," ",""))),""))</f>
        <v/>
      </c>
      <c r="F253" t="str">
        <f t="shared" si="49"/>
        <v>negative</v>
      </c>
      <c r="G253" t="str">
        <f>IF(OR('Model output'!G252="",AND(ISNUMBER('Model output'!J252),'Model output'!J252&lt;1)),"",IF(OR(ISNUMBER(SEARCH("lateral",'Model output'!G252)),ISNUMBER(SEARCH("cervical",'Model output'!G252)),ISNUMBER(SEARCH("jugular",'Model output'!G252)),ISNUMBER(SEARCH("left neck",'Model output'!G252)),ISNUMBER(SEARCH("left anterior neck",'Model output'!G252)),ISNUMBER(SEARCH("left posterior neck",'Model output'!G252)),ISNUMBER(SEARCH("right neck",'Model output'!G252)),ISNUMBER(SEARCH("right anterior neck",'Model output'!G252)),ISNUMBER(SEARCH("right posterior neck",'Model output'!G252)),AND(ISNUMBER(SEARCH("level",'Model output'!G252)),OR(,ISNUMBER(SEARCH("II",'Model output'!G252)),ISNUMBER(SEARCH("two",'Model output'!G252)),AND(ISNUMBER(SEARCH("2",'Model output'!G252)),NOT(ISNUMBER(SEARCH("1 of 2",'Model output'!G252)))),ISNUMBER(SEARCH("III",'Model output'!G252)),AND(ISNUMBER(SEARCH("three",'Model output'!G252)),NOT(ISNUMBER(SEARCH("#3 (three)",'Model output'!G252)))),AND(ISNUMBER(SEARCH("3",'Model output'!G252)),NOT(ISNUMBER(SEARCH("#3 (three)",'Model output'!G252)))),ISNUMBER(SEARCH("IV",'Model output'!G252)),ISNUMBER(SEARCH("four",'Model output'!G252)),ISNUMBER(SEARCH("4",'Model output'!G252)),ISNUMBER(SEARCH("V ",'Model output'!G252)),ISNUMBER(SEARCH("five",'Model output'!G252)),ISNUMBER(SEARCH("5",'Model output'!G252))))), "lateral", "central"))</f>
        <v/>
      </c>
      <c r="H253" t="str">
        <f>IF('Model output'!H252="","negative",IF(OR(ISNUMBER(SEARCH("lymph node",'Model output'!H252)),ISNUMBER(SEARCH("gland",'Model output'!H252)),ISNUMBER(SEARCH("lobe",'Model output'!H252)),ISNUMBER(SEARCH("isthmus",'Model output'!H252)),ISNUMBER(SEARCH("mediastinum",'Model output'!H252)),ISNUMBER(SEARCH("Not mentioned",'Model output'!H252)), ISNUMBER(SEARCH("Not applicable",'Model output'!H252)), ISNUMBER(SEARCH("paratracheal",'Model output'!H252)),ISNUMBER(SEARCH("fibroadipose tissue",'Model output'!H252)),ISNUMBER(SEARCH("thyroid node",'Model output'!H252)),ISNUMBER(SEARCH("skeletal muscle",'Model output'!H252)),ISNUMBER(SEARCH("right",'Model output'!H252)),ISNUMBER(SEARCH("left",'Model output'!H252)),ISNUMBER(SEARCH("Not specified",'Model output'!H252)),ISNUMBER(SEARCH("N/A",'Model output'!H252))),"negative","positive"))</f>
        <v>negative</v>
      </c>
      <c r="I253" t="str">
        <f>IF(OR('Model output'!I252="",'Model output'!I252="Not answered",'Model output'!I252="Not mentioned"),"",IF(ISNUMBER('Model output'!I252),'Model output'!I252,1))</f>
        <v/>
      </c>
      <c r="J253">
        <f>IF(OR('Model output'!J252="",'Model output'!J252="Not answered",'Model output'!J252="Not mentioned"),"",IF(AND(ISNUMBER('Model output'!J252),'Model output'!J252&lt;=I253),'Model output'!J252,IF(AND(ISNUMBER('Model output'!J252), 'Model output'!J252&gt;=DATE(2024,1,1)), MIN(DAY('Model output'!J252), MONTH('Model output'!J252), YEAR('Model output'!J252)), IF(ISNUMBER(SEARCH("0/",'Model output'!J252)),0,IF(ISNUMBER(SEARCH("/",'Model output'!J252)), VALUE(LEFT('Model output'!J252, SEARCH("/",'Model output'!J252)-1)),1)))))</f>
        <v>0</v>
      </c>
      <c r="K253" t="str" cm="1">
        <f t="array" ref="K253">IF(COUNT(FIND({0,1,2,3,4,5,6,7,8,9},'Model output'!K252))&gt;0,'Model output'!K252,"")</f>
        <v/>
      </c>
      <c r="L253" s="8" t="str">
        <f t="shared" si="50"/>
        <v/>
      </c>
      <c r="M253" t="str" cm="1">
        <f t="array" ref="M253">IF(L253="","",IF(ISNUMBER(SEARCH("cm",L253)),MAX(VALUE(SUBSTITUTE(_xlfn.FILTERXML("&lt;t&gt;&lt;s&gt;"&amp;SUBSTITUTE(L253,",","&lt;/s&gt;&lt;s&gt;")&amp;"&lt;/s&gt;&lt;/t&gt;","//s"),"cm",""))),MAX(VALUE(SUBSTITUTE(_xlfn.FILTERXML("&lt;t&gt;&lt;s&gt;"&amp;SUBSTITUTE(L253,",","&lt;/s&gt;&lt;s&gt;")&amp;"&lt;/s&gt;&lt;/t&gt;","//s"),"mm","")))/10))</f>
        <v/>
      </c>
      <c r="N253" t="str">
        <f>IF('Model output'!L252="","",'Model output'!L252)</f>
        <v>Papillary</v>
      </c>
      <c r="O253" t="str">
        <f>IF('Model output'!M252="","",'Model output'!M252)</f>
        <v/>
      </c>
      <c r="P253" t="str">
        <f>IF('Model output'!N252="","",'Model output'!N252)</f>
        <v>4 cm</v>
      </c>
      <c r="Q253" t="str">
        <f t="shared" si="39"/>
        <v>4cm</v>
      </c>
      <c r="R253" cm="1">
        <f t="array" ref="R253">IF(Q253="","",IF(ISNUMBER(SEARCH("cm",Q253)),MAX(VALUE(SUBSTITUTE(_xlfn.FILTERXML("&lt;t&gt;&lt;s&gt;"&amp;SUBSTITUTE(Q253,",","&lt;/s&gt;&lt;s&gt;")&amp;"&lt;/s&gt;&lt;/t&gt;","//s"),"cm",""))),MAX(VALUE(SUBSTITUTE(_xlfn.FILTERXML("&lt;t&gt;&lt;s&gt;"&amp;SUBSTITUTE(Q253,",","&lt;/s&gt;&lt;s&gt;")&amp;"&lt;/s&gt;&lt;/t&gt;","//s"),"mm","")))/10))</f>
        <v>4</v>
      </c>
      <c r="S253" t="str">
        <f>IF(OR('Model output'!P252="",ISNUMBER(SEARCH("Not identified", 'Model output'!P252)),ISNUMBER(SEARCH("Absent",'Model output'!P252)),AND(ISNUMBER(SEARCH("No",'Model output'!P252)),NOT(ISNUMBER(SEARCH("diagnostic",'Model output'!P252)))),ISNUMBER(SEARCH("Negative",'Model output'!P252))),"negative","positive")</f>
        <v>negative</v>
      </c>
      <c r="T253">
        <f>IF('Model output'!O252="","",'Model output'!O252)</f>
        <v>1</v>
      </c>
      <c r="U253" t="str">
        <f>IF('Model output'!Q252&lt;&gt;"",'Model output'!Q252,IF('Classification result'!S253="positive",IF(ISNUMBER(SEARCH("single",'Model output'!P252)),1,IF(OR(ISNUMBER(SEARCH("&lt;4",'Model output'!P252)),ISNUMBER(SEARCH("&lt; 4",'Model output'!P252)),ISNUMBER(SEARCH("less than 4",'Model output'!P252))),"&lt;4",IF(OR(ISNUMBER(SEARCH("&gt;4",'Model output'!P252)),ISNUMBER(SEARCH("&gt; 4",'Model output'!P252)),ISNUMBER(SEARCH("4 or more",'Model output'!P252))),"&gt;4",""))), ""))</f>
        <v/>
      </c>
      <c r="V253" t="str">
        <f>IF(S253="negative","",IF(OR(ISNUMBER(SEARCH("Focal",'Model output'!P252)),'Classification result'!U253&lt;4,ISNUMBER(SEARCH("Focal",'Classification result'!U253)),ISNUMBER(SEARCH("&lt;4",'Classification result'!U253)),ISNUMBER(SEARCH("&lt; 4",'Classification result'!U253))),"minimal", IF(OR(ISNUMBER(SEARCH("Extensive",'Model output'!P252)),ISNUMBER(SEARCH("Extensive",'Classification result'!U253)),ISNUMBER(SEARCH("&gt;4",'Classification result'!U253)),ISNUMBER(SEARCH("&gt; 4",'Classification result'!U253)),ISNUMBER(SEARCH("4 or more",'Classification result'!U253))),"extensive","")))</f>
        <v/>
      </c>
      <c r="W253" t="str">
        <f>IF(OR('Model output'!R252="",ISNUMBER(SEARCH("Not identified", 'Model output'!R252)),ISNUMBER(SEARCH("Absent",'Model output'!R252)),ISNUMBER(SEARCH("No",'Model output'!R252)),ISNUMBER(SEARCH("Negative",'Model output'!R252)),ISNUMBER(SEARCH("None seen",'Model output'!R252)),ISNUMBER(SEARCH("Free",'Model output'!R252)),ISNUMBER(SEARCH("Cannot be assessed",'Model output'!R252))),"negative","positive")</f>
        <v>positive</v>
      </c>
      <c r="X253" s="15" t="str">
        <f>IF('Model output'!S252="","",'Model output'!S252)</f>
        <v>Not identified</v>
      </c>
      <c r="Y253" t="str">
        <f>IF(OR('Model output'!S252="",ISNUMBER(SEARCH("Absent",'Model output'!S252)),ISNUMBER(SEARCH("Not identified",'Model output'!S252)),AND(ISNUMBER(SEARCH("No",'Model output'!S252)),NOT(ISNUMBER(SEARCH("carcinoma",'Model output'!S252)))),ISNUMBER(SEARCH("confined to the thyroid",'Model output'!S252)),ISNUMBER(SEARCH("negative",'Model output'!S252))),"negative",IF(Z253="positive","gETE", "positive"))</f>
        <v>negative</v>
      </c>
      <c r="Z253" t="str">
        <f>IF(OR('Model output'!S252="",ISNUMBER(SEARCH("Absent",'Model output'!S252)),ISNUMBER(SEARCH("Not identified",'Model output'!S252)),ISNUMBER(SEARCH("No",'Model output'!S252)),ISNUMBER(SEARCH("Minimal",'Model output'!S252)),ISNUMBER(SEARCH("negative",'Model output'!S252))),"negative",IF(OR(ISNUMBER(SEARCH("extensive",X253)),ISNUMBER(SEARCH("skeletal muscle",X253)),ISNUMBER(SEARCH("larynx",X253)),ISNUMBER(SEARCH("trachea",X253)),ISNUMBER(SEARCH("esophagus",X253)),ISNUMBER(SEARCH("recurrent laryngeal nerve",X253))),"positive","negative"))</f>
        <v>negative</v>
      </c>
      <c r="AA253" t="str">
        <f>IF('Model output'!T252="","",IF('Model output'!T252="Not mentioned", "No", "Yes"))</f>
        <v/>
      </c>
      <c r="AB253" t="str">
        <f>IF(AA253&lt;&gt;"Yes","",IF(OR('Model output'!U252="",ISNUMBER(SEARCH("Not identified",'Model output'!U252))),"",'Model output'!U252))</f>
        <v/>
      </c>
      <c r="AC253" s="1" t="str">
        <f>IF(OR('Model output'!V252="", 'Model output'!V252="No", AND(ISERROR(SEARCH("Positive",'Model output'!V252)), ISNUMBER(SEARCH("Negative",'Model output'!V252))), AND(ISNUMBER(SEARCH("Uninvolved",'Model output'!V252)),NOT(ISNUMBER(SEARCH("margins involved",'Model output'!V252)))), ISNUMBER(SEARCH("not involved",'Model output'!V252)), ISNUMBER(SEARCH("None",'Model output'!V252)), ISNUMBER(SEARCH("Free",'Model output'!V252)), ISNUMBER(SEARCH("1 mm",'Model output'!V252)), ISNUMBER(SEARCH("0.1 CM",'Model output'!V252)), ISNUMBER(SEARCH("less than 0.2 mm",'Model output'!V252)), ISNUMBER(SEARCH("less than 0.5 mm",'Model output'!V252)), ISNUMBER(SEARCH("less than 1.0 mm",'Model output'!V252)), ISNUMBER(SEARCH("noted very close",'Model output'!V252)), ISNUMBER(SEARCH("abut",'Model output'!V252)), ISNUMBER(SEARCH("not mentioned",'Model output'!V252)), ISNUMBER(SEARCH("Cannot be assessed",'Model output'!V252)), ISNUMBER(SEARCH("Lymphocyte invasion - present",'Model output'!V252)), ISNUMBER(SEARCH("capsule",'Model output'!V252))), "negative", "positive")</f>
        <v>negative</v>
      </c>
      <c r="AE253" s="28" t="str" cm="1">
        <f t="array" aca="1" ref="AE253" ca="1">IF(OR(AC253="positive",Z253="positive",AND(OR(ISNUMBER(SEARCH("Follicular carcinoma",N253)),ISNUMBER(SEARCH("Follicular thyroid carcinoma",N253))),V253="extensive"),AND(AND(ISNUMBER(J253),J253&gt;0),AND(ISNUMBER(M253),M253&gt;3)),OR(H253="positive",AH253=1)),"high",IF(OR(ISNUMBER(SEARCH("lateral",G253,1)),ISNUMBER(SEARCH("positive",Y253,1)),ISNUMBER(SEARCH("tall",O253,1)),ISNUMBER(SEARCH("hobnail",O253,1)),ISNUMBER(SEARCH("cribriform",O253,1)),ISNUMBER(SEARCH("diffuse",O253,1)),ISNUMBER(SEARCH("columnar",O253,1)),ISNUMBER(SEARCH("solid",O253,1)),ISNUMBER(SEARCH("tall",N253,1)),ISNUMBER(SEARCH("hobnail",N253,1)),ISNUMBER(SEARCH("cribriform",N253,1)),ISNUMBER(SEARCH("diffuse",N253,1)),ISNUMBER(SEARCH("columnar",N253,1)),ISNUMBER(SEARCH("solid",N253,1)),AND(ISNUMBER(SEARCH("papillary",N253,1)),S253="positive"),AND(AND(ISNUMBER(J253),J253&gt;=5),M253=""),AND(AND(ISNUMBER(J253),J253&gt;=5),AND(ISNUMBER(M253),M253&gt;=1)),AND(ISNUMBER(SERACH("papillary",N253)),OR(Y253="positive",Z253="positive"), ISNUMBER(SEARCH("BRAF",AB253)))),"intermediate","low"))</f>
        <v>low</v>
      </c>
      <c r="AF253" s="29" t="str">
        <f t="shared" si="40"/>
        <v>2</v>
      </c>
      <c r="AG253" s="29" t="str">
        <f t="shared" si="41"/>
        <v>0</v>
      </c>
      <c r="AH253" s="29" t="str">
        <f t="shared" si="42"/>
        <v>0</v>
      </c>
      <c r="AI253" s="35" t="str">
        <f t="shared" si="43"/>
        <v>I</v>
      </c>
      <c r="AJ253" s="32" t="s">
        <v>713</v>
      </c>
      <c r="AK253" s="34" t="s">
        <v>935</v>
      </c>
      <c r="AL253" s="34" t="s">
        <v>936</v>
      </c>
      <c r="AM253" s="34" t="s">
        <v>936</v>
      </c>
      <c r="AN253" s="34" t="s">
        <v>66</v>
      </c>
      <c r="AO253" s="32">
        <f t="shared" ca="1" si="44"/>
        <v>1</v>
      </c>
      <c r="AP253" s="34">
        <f t="shared" si="45"/>
        <v>1</v>
      </c>
      <c r="AQ253" s="34">
        <f t="shared" si="46"/>
        <v>1</v>
      </c>
      <c r="AR253" s="34">
        <f t="shared" si="47"/>
        <v>1</v>
      </c>
      <c r="AS253" s="35">
        <f t="shared" si="48"/>
        <v>1</v>
      </c>
    </row>
    <row r="254" spans="1:45">
      <c r="A254" t="str">
        <f>'Model output'!A253</f>
        <v>TCGA-FY-A3TY</v>
      </c>
      <c r="B254" s="26">
        <v>61</v>
      </c>
      <c r="C254" s="1" t="str">
        <f>IF(OR(ISNUMBER(SEARCH("0",'Model output'!D253)), ISNUMBER(SEARCH("1",'Model output'!D253)), ISNUMBER(SEARCH("1a",'Model output'!D253)), ISNUMBER(SEARCH("1b",'Model output'!D253)), ISNUMBER(SEARCH("2",'Model output'!D253)), ISNUMBER(SEARCH("3",'Model output'!D253)), ISNUMBER(SEARCH("4a",'Model output'!D253)), ISNUMBER(SEARCH("4b",'Model output'!D253))), IF(ISNUMBER(SEARCH("pT",'Model output'!D253)),IF(OR(ISNUMBER(SEARCH("a",'Model output'!D253)),ISNUMBER(SEARCH("b",'Model output'!D253))),MID(SUBSTITUTE('Model output'!D253," ",""),SEARCH("pT",'Model output'!D253)+2,2),MID(SUBSTITUTE('Model output'!D253," ",""),SEARCH("pT",'Model output'!D253)+2,1)),IF(ISNUMBER(SEARCH("T",'Model output'!D253)),IF(OR(ISNUMBER(SEARCH("a",'Model output'!D253)),ISNUMBER(SEARCH("b",'Model output'!D253))),MID(SUBSTITUTE('Model output'!D253," ",""),SEARCH("T",'Model output'!D253)+1,2),MID(SUBSTITUTE('Model output'!D253," ",""),SEARCH("T",'Model output'!D253)+1,1)),SUBSTITUTE('Model output'!D253," ",""))),"")</f>
        <v>3</v>
      </c>
      <c r="D254" s="1" t="str">
        <f>IF(ISNUMBER(SEARCH("lymph node",'Model output'!E253)),"1", IF(AND('Model output'!E253&lt;&gt;"",ISNUMBER('Model output'!E253),'Model output'!E253&gt;0),"1",IF(OR(ISNUMBER(SEARCH("0",'Model output'!E253)), ISNUMBER(SEARCH("1",'Model output'!E253)), ISNUMBER(SEARCH("1a",'Model output'!E253)), ISNUMBER(SEARCH("1b",'Model output'!E253)), ISNUMBER(SEARCH("X",'Model output'!E253))), IF(ISNUMBER(SEARCH("pN",'Model output'!E253)),IF(OR(ISNUMBER(SEARCH("a",'Model output'!E253)),ISNUMBER(SEARCH("b",'Model output'!E253))),MID(SUBSTITUTE('Model output'!E253," ",""),SEARCH("pN",'Model output'!E253)+2,2),MID(SUBSTITUTE('Model output'!E253," ",""),SEARCH("pN",'Model output'!E253)+2,1)),IF(ISNUMBER(SEARCH("N",'Model output'!E253)),IF(OR(ISNUMBER(SEARCH("a",'Model output'!E253)),ISNUMBER(SEARCH("b",'Model output'!E253))),MID(SUBSTITUTE('Model output'!E253," ",""),SEARCH("N",'Model output'!E253)+1,2),MID(SUBSTITUTE('Model output'!E253," ",""),SEARCH("N",'Model output'!E253)+1,1)),SUBSTITUTE('Model output'!E253," ",""))),"")))</f>
        <v>0</v>
      </c>
      <c r="E254" s="1" t="str">
        <f>IF(OR(ISNUMBER(SEARCH("Not applicable",'Model output'!F253)), ISNUMBER(SEARCH("N/A",'Model output'!F253))),"0",IF(OR(ISNUMBER(SEARCH("0",'Model output'!F253)), ISNUMBER(SEARCH("1",'Model output'!F253)), ISNUMBER(SEARCH("X",'Model output'!F253))), IF(ISNUMBER(SEARCH("pM",'Model output'!F253)),MID(SUBSTITUTE('Model output'!F253," ",""),SEARCH("pM",'Model output'!F253)+2,1),IF(ISNUMBER(SEARCH("M",'Model output'!F253)),MID(SUBSTITUTE('Model output'!F253," ",""),SEARCH("M",'Model output'!F253)+1,1),SUBSTITUTE('Model output'!F253," ",""))),""))</f>
        <v>X</v>
      </c>
      <c r="F254" t="str">
        <f t="shared" si="49"/>
        <v>negative</v>
      </c>
      <c r="G254" t="str">
        <f>IF(OR('Model output'!G253="",AND(ISNUMBER('Model output'!J253),'Model output'!J253&lt;1)),"",IF(OR(ISNUMBER(SEARCH("lateral",'Model output'!G253)),ISNUMBER(SEARCH("cervical",'Model output'!G253)),ISNUMBER(SEARCH("jugular",'Model output'!G253)),ISNUMBER(SEARCH("left neck",'Model output'!G253)),ISNUMBER(SEARCH("left anterior neck",'Model output'!G253)),ISNUMBER(SEARCH("left posterior neck",'Model output'!G253)),ISNUMBER(SEARCH("right neck",'Model output'!G253)),ISNUMBER(SEARCH("right anterior neck",'Model output'!G253)),ISNUMBER(SEARCH("right posterior neck",'Model output'!G253)),AND(ISNUMBER(SEARCH("level",'Model output'!G253)),OR(,ISNUMBER(SEARCH("II",'Model output'!G253)),ISNUMBER(SEARCH("two",'Model output'!G253)),AND(ISNUMBER(SEARCH("2",'Model output'!G253)),NOT(ISNUMBER(SEARCH("1 of 2",'Model output'!G253)))),ISNUMBER(SEARCH("III",'Model output'!G253)),AND(ISNUMBER(SEARCH("three",'Model output'!G253)),NOT(ISNUMBER(SEARCH("#3 (three)",'Model output'!G253)))),AND(ISNUMBER(SEARCH("3",'Model output'!G253)),NOT(ISNUMBER(SEARCH("#3 (three)",'Model output'!G253)))),ISNUMBER(SEARCH("IV",'Model output'!G253)),ISNUMBER(SEARCH("four",'Model output'!G253)),ISNUMBER(SEARCH("4",'Model output'!G253)),ISNUMBER(SEARCH("V ",'Model output'!G253)),ISNUMBER(SEARCH("five",'Model output'!G253)),ISNUMBER(SEARCH("5",'Model output'!G253))))), "lateral", "central"))</f>
        <v/>
      </c>
      <c r="H254" t="str">
        <f>IF('Model output'!H253="","negative",IF(OR(ISNUMBER(SEARCH("lymph node",'Model output'!H253)),ISNUMBER(SEARCH("gland",'Model output'!H253)),ISNUMBER(SEARCH("lobe",'Model output'!H253)),ISNUMBER(SEARCH("isthmus",'Model output'!H253)),ISNUMBER(SEARCH("mediastinum",'Model output'!H253)),ISNUMBER(SEARCH("Not mentioned",'Model output'!H253)), ISNUMBER(SEARCH("Not applicable",'Model output'!H253)), ISNUMBER(SEARCH("paratracheal",'Model output'!H253)),ISNUMBER(SEARCH("fibroadipose tissue",'Model output'!H253)),ISNUMBER(SEARCH("thyroid node",'Model output'!H253)),ISNUMBER(SEARCH("skeletal muscle",'Model output'!H253)),ISNUMBER(SEARCH("right",'Model output'!H253)),ISNUMBER(SEARCH("left",'Model output'!H253)),ISNUMBER(SEARCH("Not specified",'Model output'!H253)),ISNUMBER(SEARCH("N/A",'Model output'!H253))),"negative","positive"))</f>
        <v>negative</v>
      </c>
      <c r="I254">
        <f>IF(OR('Model output'!I253="",'Model output'!I253="Not answered",'Model output'!I253="Not mentioned"),"",IF(ISNUMBER('Model output'!I253),'Model output'!I253,1))</f>
        <v>6</v>
      </c>
      <c r="J254">
        <f>IF(OR('Model output'!J253="",'Model output'!J253="Not answered",'Model output'!J253="Not mentioned"),"",IF(AND(ISNUMBER('Model output'!J253),'Model output'!J253&lt;=I254),'Model output'!J253,IF(AND(ISNUMBER('Model output'!J253), 'Model output'!J253&gt;=DATE(2024,1,1)), MIN(DAY('Model output'!J253), MONTH('Model output'!J253), YEAR('Model output'!J253)), IF(ISNUMBER(SEARCH("0/",'Model output'!J253)),0,IF(ISNUMBER(SEARCH("/",'Model output'!J253)), VALUE(LEFT('Model output'!J253, SEARCH("/",'Model output'!J253)-1)),1)))))</f>
        <v>0</v>
      </c>
      <c r="K254" t="str" cm="1">
        <f t="array" ref="K254">IF(COUNT(FIND({0,1,2,3,4,5,6,7,8,9},'Model output'!K253))&gt;0,'Model output'!K253,"")</f>
        <v/>
      </c>
      <c r="L254" s="8" t="str">
        <f t="shared" si="50"/>
        <v/>
      </c>
      <c r="M254" t="str" cm="1">
        <f t="array" ref="M254">IF(L254="","",IF(ISNUMBER(SEARCH("cm",L254)),MAX(VALUE(SUBSTITUTE(_xlfn.FILTERXML("&lt;t&gt;&lt;s&gt;"&amp;SUBSTITUTE(L254,",","&lt;/s&gt;&lt;s&gt;")&amp;"&lt;/s&gt;&lt;/t&gt;","//s"),"cm",""))),MAX(VALUE(SUBSTITUTE(_xlfn.FILTERXML("&lt;t&gt;&lt;s&gt;"&amp;SUBSTITUTE(L254,",","&lt;/s&gt;&lt;s&gt;")&amp;"&lt;/s&gt;&lt;/t&gt;","//s"),"mm","")))/10))</f>
        <v/>
      </c>
      <c r="N254" t="str">
        <f>IF('Model output'!L253="","",'Model output'!L253)</f>
        <v>papillary</v>
      </c>
      <c r="O254" t="str">
        <f>IF('Model output'!M253="","",'Model output'!M253)</f>
        <v>classical</v>
      </c>
      <c r="P254" t="str">
        <f>IF('Model output'!N253="","",'Model output'!N253)</f>
        <v>4.2 cm</v>
      </c>
      <c r="Q254" t="str">
        <f t="shared" si="39"/>
        <v>4.2cm</v>
      </c>
      <c r="R254" cm="1">
        <f t="array" ref="R254">IF(Q254="","",IF(ISNUMBER(SEARCH("cm",Q254)),MAX(VALUE(SUBSTITUTE(_xlfn.FILTERXML("&lt;t&gt;&lt;s&gt;"&amp;SUBSTITUTE(Q254,",","&lt;/s&gt;&lt;s&gt;")&amp;"&lt;/s&gt;&lt;/t&gt;","//s"),"cm",""))),MAX(VALUE(SUBSTITUTE(_xlfn.FILTERXML("&lt;t&gt;&lt;s&gt;"&amp;SUBSTITUTE(Q254,",","&lt;/s&gt;&lt;s&gt;")&amp;"&lt;/s&gt;&lt;/t&gt;","//s"),"mm","")))/10))</f>
        <v>4.2</v>
      </c>
      <c r="S254" t="str">
        <f>IF(OR('Model output'!P253="",ISNUMBER(SEARCH("Not identified", 'Model output'!P253)),ISNUMBER(SEARCH("Absent",'Model output'!P253)),AND(ISNUMBER(SEARCH("No",'Model output'!P253)),NOT(ISNUMBER(SEARCH("diagnostic",'Model output'!P253)))),ISNUMBER(SEARCH("Negative",'Model output'!P253))),"negative","positive")</f>
        <v>negative</v>
      </c>
      <c r="T254">
        <f>IF('Model output'!O253="","",'Model output'!O253)</f>
        <v>1</v>
      </c>
      <c r="U254" t="str">
        <f>IF('Model output'!Q253&lt;&gt;"",'Model output'!Q253,IF('Classification result'!S254="positive",IF(ISNUMBER(SEARCH("single",'Model output'!P253)),1,IF(OR(ISNUMBER(SEARCH("&lt;4",'Model output'!P253)),ISNUMBER(SEARCH("&lt; 4",'Model output'!P253)),ISNUMBER(SEARCH("less than 4",'Model output'!P253))),"&lt;4",IF(OR(ISNUMBER(SEARCH("&gt;4",'Model output'!P253)),ISNUMBER(SEARCH("&gt; 4",'Model output'!P253)),ISNUMBER(SEARCH("4 or more",'Model output'!P253))),"&gt;4",""))), ""))</f>
        <v/>
      </c>
      <c r="V254" t="str">
        <f>IF(S254="negative","",IF(OR(ISNUMBER(SEARCH("Focal",'Model output'!P253)),'Classification result'!U254&lt;4,ISNUMBER(SEARCH("Focal",'Classification result'!U254)),ISNUMBER(SEARCH("&lt;4",'Classification result'!U254)),ISNUMBER(SEARCH("&lt; 4",'Classification result'!U254))),"minimal", IF(OR(ISNUMBER(SEARCH("Extensive",'Model output'!P253)),ISNUMBER(SEARCH("Extensive",'Classification result'!U254)),ISNUMBER(SEARCH("&gt;4",'Classification result'!U254)),ISNUMBER(SEARCH("&gt; 4",'Classification result'!U254)),ISNUMBER(SEARCH("4 or more",'Classification result'!U254))),"extensive","")))</f>
        <v/>
      </c>
      <c r="W254" t="str">
        <f>IF(OR('Model output'!R253="",ISNUMBER(SEARCH("Not identified", 'Model output'!R253)),ISNUMBER(SEARCH("Absent",'Model output'!R253)),ISNUMBER(SEARCH("No",'Model output'!R253)),ISNUMBER(SEARCH("Negative",'Model output'!R253)),ISNUMBER(SEARCH("None seen",'Model output'!R253)),ISNUMBER(SEARCH("Free",'Model output'!R253)),ISNUMBER(SEARCH("Cannot be assessed",'Model output'!R253))),"negative","positive")</f>
        <v>positive</v>
      </c>
      <c r="X254" s="15" t="str">
        <f>IF('Model output'!S253="","",'Model output'!S253)</f>
        <v>Present</v>
      </c>
      <c r="Y254" t="str">
        <f>IF(OR('Model output'!S253="",ISNUMBER(SEARCH("Absent",'Model output'!S253)),ISNUMBER(SEARCH("Not identified",'Model output'!S253)),AND(ISNUMBER(SEARCH("No",'Model output'!S253)),NOT(ISNUMBER(SEARCH("carcinoma",'Model output'!S253)))),ISNUMBER(SEARCH("confined to the thyroid",'Model output'!S253)),ISNUMBER(SEARCH("negative",'Model output'!S253))),"negative",IF(Z254="positive","gETE", "positive"))</f>
        <v>positive</v>
      </c>
      <c r="Z254" t="str">
        <f>IF(OR('Model output'!S253="",ISNUMBER(SEARCH("Absent",'Model output'!S253)),ISNUMBER(SEARCH("Not identified",'Model output'!S253)),ISNUMBER(SEARCH("No",'Model output'!S253)),ISNUMBER(SEARCH("Minimal",'Model output'!S253)),ISNUMBER(SEARCH("negative",'Model output'!S253))),"negative",IF(OR(ISNUMBER(SEARCH("extensive",X254)),ISNUMBER(SEARCH("skeletal muscle",X254)),ISNUMBER(SEARCH("larynx",X254)),ISNUMBER(SEARCH("trachea",X254)),ISNUMBER(SEARCH("esophagus",X254)),ISNUMBER(SEARCH("recurrent laryngeal nerve",X254))),"positive","negative"))</f>
        <v>negative</v>
      </c>
      <c r="AA254" t="str">
        <f>IF('Model output'!T253="","",IF('Model output'!T253="Not mentioned", "No", "Yes"))</f>
        <v/>
      </c>
      <c r="AB254" t="str">
        <f>IF(AA254&lt;&gt;"Yes","",IF(OR('Model output'!U253="",ISNUMBER(SEARCH("Not identified",'Model output'!U253))),"",'Model output'!U253))</f>
        <v/>
      </c>
      <c r="AC254" s="1" t="str">
        <f>IF(OR('Model output'!V253="", 'Model output'!V253="No", AND(ISERROR(SEARCH("Positive",'Model output'!V253)), ISNUMBER(SEARCH("Negative",'Model output'!V253))), AND(ISNUMBER(SEARCH("Uninvolved",'Model output'!V253)),NOT(ISNUMBER(SEARCH("margins involved",'Model output'!V253)))), ISNUMBER(SEARCH("not involved",'Model output'!V253)), ISNUMBER(SEARCH("None",'Model output'!V253)), ISNUMBER(SEARCH("Free",'Model output'!V253)), ISNUMBER(SEARCH("1 mm",'Model output'!V253)), ISNUMBER(SEARCH("0.1 CM",'Model output'!V253)), ISNUMBER(SEARCH("less than 0.2 mm",'Model output'!V253)), ISNUMBER(SEARCH("less than 0.5 mm",'Model output'!V253)), ISNUMBER(SEARCH("less than 1.0 mm",'Model output'!V253)), ISNUMBER(SEARCH("noted very close",'Model output'!V253)), ISNUMBER(SEARCH("abut",'Model output'!V253)), ISNUMBER(SEARCH("not mentioned",'Model output'!V253)), ISNUMBER(SEARCH("Cannot be assessed",'Model output'!V253)), ISNUMBER(SEARCH("Lymphocyte invasion - present",'Model output'!V253)), ISNUMBER(SEARCH("capsule",'Model output'!V253))), "negative", "positive")</f>
        <v>negative</v>
      </c>
      <c r="AE254" s="28" t="str" cm="1">
        <f t="array" aca="1" ref="AE254" ca="1">IF(OR(AC254="positive",Z254="positive",AND(OR(ISNUMBER(SEARCH("Follicular carcinoma",N254)),ISNUMBER(SEARCH("Follicular thyroid carcinoma",N254))),V254="extensive"),AND(AND(ISNUMBER(J254),J254&gt;0),AND(ISNUMBER(M254),M254&gt;3)),OR(H254="positive",AH254=1)),"high",IF(OR(ISNUMBER(SEARCH("lateral",G254,1)),ISNUMBER(SEARCH("positive",Y254,1)),ISNUMBER(SEARCH("tall",O254,1)),ISNUMBER(SEARCH("hobnail",O254,1)),ISNUMBER(SEARCH("cribriform",O254,1)),ISNUMBER(SEARCH("diffuse",O254,1)),ISNUMBER(SEARCH("columnar",O254,1)),ISNUMBER(SEARCH("solid",O254,1)),ISNUMBER(SEARCH("tall",N254,1)),ISNUMBER(SEARCH("hobnail",N254,1)),ISNUMBER(SEARCH("cribriform",N254,1)),ISNUMBER(SEARCH("diffuse",N254,1)),ISNUMBER(SEARCH("columnar",N254,1)),ISNUMBER(SEARCH("solid",N254,1)),AND(ISNUMBER(SEARCH("papillary",N254,1)),S254="positive"),AND(AND(ISNUMBER(J254),J254&gt;=5),M254=""),AND(AND(ISNUMBER(J254),J254&gt;=5),AND(ISNUMBER(M254),M254&gt;=1)),AND(ISNUMBER(SERACH("papillary",N254)),OR(Y254="positive",Z254="positive"), ISNUMBER(SEARCH("BRAF",AB254)))),"intermediate","low"))</f>
        <v>intermediate</v>
      </c>
      <c r="AF254" s="29" t="str">
        <f t="shared" si="40"/>
        <v>3a</v>
      </c>
      <c r="AG254" s="29" t="str">
        <f t="shared" si="41"/>
        <v>0</v>
      </c>
      <c r="AH254" s="29" t="str">
        <f t="shared" si="42"/>
        <v>0</v>
      </c>
      <c r="AI254" s="35" t="str">
        <f t="shared" si="43"/>
        <v>II</v>
      </c>
      <c r="AJ254" s="32" t="s">
        <v>711</v>
      </c>
      <c r="AK254" s="34" t="s">
        <v>931</v>
      </c>
      <c r="AL254" s="34" t="s">
        <v>933</v>
      </c>
      <c r="AM254" s="34" t="s">
        <v>936</v>
      </c>
      <c r="AN254" s="34" t="s">
        <v>934</v>
      </c>
      <c r="AO254" s="32">
        <f t="shared" ca="1" si="44"/>
        <v>0</v>
      </c>
      <c r="AP254" s="34">
        <f t="shared" si="45"/>
        <v>0</v>
      </c>
      <c r="AQ254" s="34">
        <f t="shared" si="46"/>
        <v>1</v>
      </c>
      <c r="AR254" s="34">
        <f t="shared" si="47"/>
        <v>1</v>
      </c>
      <c r="AS254" s="35">
        <f t="shared" si="48"/>
        <v>1</v>
      </c>
    </row>
    <row r="255" spans="1:45">
      <c r="A255" t="str">
        <f>'Model output'!A254</f>
        <v>TCGA-FY-A3W9</v>
      </c>
      <c r="B255" s="26">
        <v>66</v>
      </c>
      <c r="C255" s="1" t="str">
        <f>IF(OR(ISNUMBER(SEARCH("0",'Model output'!D254)), ISNUMBER(SEARCH("1",'Model output'!D254)), ISNUMBER(SEARCH("1a",'Model output'!D254)), ISNUMBER(SEARCH("1b",'Model output'!D254)), ISNUMBER(SEARCH("2",'Model output'!D254)), ISNUMBER(SEARCH("3",'Model output'!D254)), ISNUMBER(SEARCH("4a",'Model output'!D254)), ISNUMBER(SEARCH("4b",'Model output'!D254))), IF(ISNUMBER(SEARCH("pT",'Model output'!D254)),IF(OR(ISNUMBER(SEARCH("a",'Model output'!D254)),ISNUMBER(SEARCH("b",'Model output'!D254))),MID(SUBSTITUTE('Model output'!D254," ",""),SEARCH("pT",'Model output'!D254)+2,2),MID(SUBSTITUTE('Model output'!D254," ",""),SEARCH("pT",'Model output'!D254)+2,1)),IF(ISNUMBER(SEARCH("T",'Model output'!D254)),IF(OR(ISNUMBER(SEARCH("a",'Model output'!D254)),ISNUMBER(SEARCH("b",'Model output'!D254))),MID(SUBSTITUTE('Model output'!D254," ",""),SEARCH("T",'Model output'!D254)+1,2),MID(SUBSTITUTE('Model output'!D254," ",""),SEARCH("T",'Model output'!D254)+1,1)),SUBSTITUTE('Model output'!D254," ",""))),"")</f>
        <v>2</v>
      </c>
      <c r="D255" s="1" t="str">
        <f>IF(ISNUMBER(SEARCH("lymph node",'Model output'!E254)),"1", IF(AND('Model output'!E254&lt;&gt;"",ISNUMBER('Model output'!E254),'Model output'!E254&gt;0),"1",IF(OR(ISNUMBER(SEARCH("0",'Model output'!E254)), ISNUMBER(SEARCH("1",'Model output'!E254)), ISNUMBER(SEARCH("1a",'Model output'!E254)), ISNUMBER(SEARCH("1b",'Model output'!E254)), ISNUMBER(SEARCH("X",'Model output'!E254))), IF(ISNUMBER(SEARCH("pN",'Model output'!E254)),IF(OR(ISNUMBER(SEARCH("a",'Model output'!E254)),ISNUMBER(SEARCH("b",'Model output'!E254))),MID(SUBSTITUTE('Model output'!E254," ",""),SEARCH("pN",'Model output'!E254)+2,2),MID(SUBSTITUTE('Model output'!E254," ",""),SEARCH("pN",'Model output'!E254)+2,1)),IF(ISNUMBER(SEARCH("N",'Model output'!E254)),IF(OR(ISNUMBER(SEARCH("a",'Model output'!E254)),ISNUMBER(SEARCH("b",'Model output'!E254))),MID(SUBSTITUTE('Model output'!E254," ",""),SEARCH("N",'Model output'!E254)+1,2),MID(SUBSTITUTE('Model output'!E254," ",""),SEARCH("N",'Model output'!E254)+1,1)),SUBSTITUTE('Model output'!E254," ",""))),"")))</f>
        <v>0</v>
      </c>
      <c r="E255" s="1" t="str">
        <f>IF(OR(ISNUMBER(SEARCH("Not applicable",'Model output'!F254)), ISNUMBER(SEARCH("N/A",'Model output'!F254))),"0",IF(OR(ISNUMBER(SEARCH("0",'Model output'!F254)), ISNUMBER(SEARCH("1",'Model output'!F254)), ISNUMBER(SEARCH("X",'Model output'!F254))), IF(ISNUMBER(SEARCH("pM",'Model output'!F254)),MID(SUBSTITUTE('Model output'!F254," ",""),SEARCH("pM",'Model output'!F254)+2,1),IF(ISNUMBER(SEARCH("M",'Model output'!F254)),MID(SUBSTITUTE('Model output'!F254," ",""),SEARCH("M",'Model output'!F254)+1,1),SUBSTITUTE('Model output'!F254," ",""))),""))</f>
        <v>0</v>
      </c>
      <c r="F255" t="str">
        <f t="shared" si="49"/>
        <v>negative</v>
      </c>
      <c r="G255" t="str">
        <f>IF(OR('Model output'!G254="",AND(ISNUMBER('Model output'!J254),'Model output'!J254&lt;1)),"",IF(OR(ISNUMBER(SEARCH("lateral",'Model output'!G254)),ISNUMBER(SEARCH("cervical",'Model output'!G254)),ISNUMBER(SEARCH("jugular",'Model output'!G254)),ISNUMBER(SEARCH("left neck",'Model output'!G254)),ISNUMBER(SEARCH("left anterior neck",'Model output'!G254)),ISNUMBER(SEARCH("left posterior neck",'Model output'!G254)),ISNUMBER(SEARCH("right neck",'Model output'!G254)),ISNUMBER(SEARCH("right anterior neck",'Model output'!G254)),ISNUMBER(SEARCH("right posterior neck",'Model output'!G254)),AND(ISNUMBER(SEARCH("level",'Model output'!G254)),OR(,ISNUMBER(SEARCH("II",'Model output'!G254)),ISNUMBER(SEARCH("two",'Model output'!G254)),AND(ISNUMBER(SEARCH("2",'Model output'!G254)),NOT(ISNUMBER(SEARCH("1 of 2",'Model output'!G254)))),ISNUMBER(SEARCH("III",'Model output'!G254)),AND(ISNUMBER(SEARCH("three",'Model output'!G254)),NOT(ISNUMBER(SEARCH("#3 (three)",'Model output'!G254)))),AND(ISNUMBER(SEARCH("3",'Model output'!G254)),NOT(ISNUMBER(SEARCH("#3 (three)",'Model output'!G254)))),ISNUMBER(SEARCH("IV",'Model output'!G254)),ISNUMBER(SEARCH("four",'Model output'!G254)),ISNUMBER(SEARCH("4",'Model output'!G254)),ISNUMBER(SEARCH("V ",'Model output'!G254)),ISNUMBER(SEARCH("five",'Model output'!G254)),ISNUMBER(SEARCH("5",'Model output'!G254))))), "lateral", "central"))</f>
        <v/>
      </c>
      <c r="H255" t="str">
        <f>IF('Model output'!H254="","negative",IF(OR(ISNUMBER(SEARCH("lymph node",'Model output'!H254)),ISNUMBER(SEARCH("gland",'Model output'!H254)),ISNUMBER(SEARCH("lobe",'Model output'!H254)),ISNUMBER(SEARCH("isthmus",'Model output'!H254)),ISNUMBER(SEARCH("mediastinum",'Model output'!H254)),ISNUMBER(SEARCH("Not mentioned",'Model output'!H254)), ISNUMBER(SEARCH("Not applicable",'Model output'!H254)), ISNUMBER(SEARCH("paratracheal",'Model output'!H254)),ISNUMBER(SEARCH("fibroadipose tissue",'Model output'!H254)),ISNUMBER(SEARCH("thyroid node",'Model output'!H254)),ISNUMBER(SEARCH("skeletal muscle",'Model output'!H254)),ISNUMBER(SEARCH("right",'Model output'!H254)),ISNUMBER(SEARCH("left",'Model output'!H254)),ISNUMBER(SEARCH("Not specified",'Model output'!H254)),ISNUMBER(SEARCH("N/A",'Model output'!H254))),"negative","positive"))</f>
        <v>negative</v>
      </c>
      <c r="I255">
        <f>IF(OR('Model output'!I254="",'Model output'!I254="Not answered",'Model output'!I254="Not mentioned"),"",IF(ISNUMBER('Model output'!I254),'Model output'!I254,1))</f>
        <v>1</v>
      </c>
      <c r="J255">
        <f>IF(OR('Model output'!J254="",'Model output'!J254="Not answered",'Model output'!J254="Not mentioned"),"",IF(AND(ISNUMBER('Model output'!J254),'Model output'!J254&lt;=I255),'Model output'!J254,IF(AND(ISNUMBER('Model output'!J254), 'Model output'!J254&gt;=DATE(2024,1,1)), MIN(DAY('Model output'!J254), MONTH('Model output'!J254), YEAR('Model output'!J254)), IF(ISNUMBER(SEARCH("0/",'Model output'!J254)),0,IF(ISNUMBER(SEARCH("/",'Model output'!J254)), VALUE(LEFT('Model output'!J254, SEARCH("/",'Model output'!J254)-1)),1)))))</f>
        <v>0</v>
      </c>
      <c r="K255" t="str" cm="1">
        <f t="array" ref="K255">IF(COUNT(FIND({0,1,2,3,4,5,6,7,8,9},'Model output'!K254))&gt;0,'Model output'!K254,"")</f>
        <v/>
      </c>
      <c r="L255" s="8" t="str">
        <f t="shared" si="50"/>
        <v/>
      </c>
      <c r="M255" t="str" cm="1">
        <f t="array" ref="M255">IF(L255="","",IF(ISNUMBER(SEARCH("cm",L255)),MAX(VALUE(SUBSTITUTE(_xlfn.FILTERXML("&lt;t&gt;&lt;s&gt;"&amp;SUBSTITUTE(L255,",","&lt;/s&gt;&lt;s&gt;")&amp;"&lt;/s&gt;&lt;/t&gt;","//s"),"cm",""))),MAX(VALUE(SUBSTITUTE(_xlfn.FILTERXML("&lt;t&gt;&lt;s&gt;"&amp;SUBSTITUTE(L255,",","&lt;/s&gt;&lt;s&gt;")&amp;"&lt;/s&gt;&lt;/t&gt;","//s"),"mm","")))/10))</f>
        <v/>
      </c>
      <c r="N255" t="str">
        <f>IF('Model output'!L254="","",'Model output'!L254)</f>
        <v>Papillary thyroid carcinoma</v>
      </c>
      <c r="O255" t="str">
        <f>IF('Model output'!M254="","",'Model output'!M254)</f>
        <v>follicular variant</v>
      </c>
      <c r="P255" t="str">
        <f>IF('Model output'!N254="","",'Model output'!N254)</f>
        <v>2.3 cm</v>
      </c>
      <c r="Q255" t="str">
        <f t="shared" ref="Q255:Q291" si="51">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P255,"cm.","cm"), "the", ""), "The", ""), "dominant", ""), "superior", ""), "by gross examination", ""), "second", ""), "Greatest Dimension:", ""), "greatest dimension", ""), "Greatest diameter", ""), "greatest size", ""), "measures", ""), "measure", ""), "microcarcinoma", ""), "maximum", ""), "dimension", ""), "at least", ""), "isthmus and left thyroid", ""), "thyroid", ""),"tumor", ""), "Tumor", ""), "lobe and isthmus", ""), "nodule", ""), "isthmic", ""), "isthmus", ""), "lobe",""), "pole", ""), "foci", ""), "spans", ""), "Part 5", ""), "follicular variant", ""), "classical type", ""), "tall cell", ""), "largest", ""), "upper", ""), "left", ""), "right", ""), "Left", ""), "Right", ""), "middle", ""), "for", ""), "Up to", ""), "up to", ","), "range from", ""), "Not mentioned", ""), "entire", ""), "and is", ""), "is", ""), "in", ""), "In", ""), "and", ","), "(", ""), ")", ""), "A", ""), "B", ""), "x", ","), ":", ""), "focus", ""), "multiple", ""), "to", ","), "/", ""), "less than", ""), "&lt;", ""), " ",""))</f>
        <v>2.3cm</v>
      </c>
      <c r="R255" cm="1">
        <f t="array" ref="R255">IF(Q255="","",IF(ISNUMBER(SEARCH("cm",Q255)),MAX(VALUE(SUBSTITUTE(_xlfn.FILTERXML("&lt;t&gt;&lt;s&gt;"&amp;SUBSTITUTE(Q255,",","&lt;/s&gt;&lt;s&gt;")&amp;"&lt;/s&gt;&lt;/t&gt;","//s"),"cm",""))),MAX(VALUE(SUBSTITUTE(_xlfn.FILTERXML("&lt;t&gt;&lt;s&gt;"&amp;SUBSTITUTE(Q255,",","&lt;/s&gt;&lt;s&gt;")&amp;"&lt;/s&gt;&lt;/t&gt;","//s"),"mm","")))/10))</f>
        <v>2.2999999999999998</v>
      </c>
      <c r="S255" t="str">
        <f>IF(OR('Model output'!P254="",ISNUMBER(SEARCH("Not identified", 'Model output'!P254)),ISNUMBER(SEARCH("Absent",'Model output'!P254)),AND(ISNUMBER(SEARCH("No",'Model output'!P254)),NOT(ISNUMBER(SEARCH("diagnostic",'Model output'!P254)))),ISNUMBER(SEARCH("Negative",'Model output'!P254))),"negative","positive")</f>
        <v>negative</v>
      </c>
      <c r="T255" t="str">
        <f>IF('Model output'!O254="","",'Model output'!O254)</f>
        <v>Multiple</v>
      </c>
      <c r="U255" t="str">
        <f>IF('Model output'!Q254&lt;&gt;"",'Model output'!Q254,IF('Classification result'!S255="positive",IF(ISNUMBER(SEARCH("single",'Model output'!P254)),1,IF(OR(ISNUMBER(SEARCH("&lt;4",'Model output'!P254)),ISNUMBER(SEARCH("&lt; 4",'Model output'!P254)),ISNUMBER(SEARCH("less than 4",'Model output'!P254))),"&lt;4",IF(OR(ISNUMBER(SEARCH("&gt;4",'Model output'!P254)),ISNUMBER(SEARCH("&gt; 4",'Model output'!P254)),ISNUMBER(SEARCH("4 or more",'Model output'!P254))),"&gt;4",""))), ""))</f>
        <v/>
      </c>
      <c r="V255" t="str">
        <f>IF(S255="negative","",IF(OR(ISNUMBER(SEARCH("Focal",'Model output'!P254)),'Classification result'!U255&lt;4,ISNUMBER(SEARCH("Focal",'Classification result'!U255)),ISNUMBER(SEARCH("&lt;4",'Classification result'!U255)),ISNUMBER(SEARCH("&lt; 4",'Classification result'!U255))),"minimal", IF(OR(ISNUMBER(SEARCH("Extensive",'Model output'!P254)),ISNUMBER(SEARCH("Extensive",'Classification result'!U255)),ISNUMBER(SEARCH("&gt;4",'Classification result'!U255)),ISNUMBER(SEARCH("&gt; 4",'Classification result'!U255)),ISNUMBER(SEARCH("4 or more",'Classification result'!U255))),"extensive","")))</f>
        <v/>
      </c>
      <c r="W255" t="str">
        <f>IF(OR('Model output'!R254="",ISNUMBER(SEARCH("Not identified", 'Model output'!R254)),ISNUMBER(SEARCH("Absent",'Model output'!R254)),ISNUMBER(SEARCH("No",'Model output'!R254)),ISNUMBER(SEARCH("Negative",'Model output'!R254)),ISNUMBER(SEARCH("None seen",'Model output'!R254)),ISNUMBER(SEARCH("Free",'Model output'!R254)),ISNUMBER(SEARCH("Cannot be assessed",'Model output'!R254))),"negative","positive")</f>
        <v>positive</v>
      </c>
      <c r="X255" s="15" t="str">
        <f>IF('Model output'!S254="","",'Model output'!S254)</f>
        <v>Not identified</v>
      </c>
      <c r="Y255" t="str">
        <f>IF(OR('Model output'!S254="",ISNUMBER(SEARCH("Absent",'Model output'!S254)),ISNUMBER(SEARCH("Not identified",'Model output'!S254)),AND(ISNUMBER(SEARCH("No",'Model output'!S254)),NOT(ISNUMBER(SEARCH("carcinoma",'Model output'!S254)))),ISNUMBER(SEARCH("confined to the thyroid",'Model output'!S254)),ISNUMBER(SEARCH("negative",'Model output'!S254))),"negative",IF(Z255="positive","gETE", "positive"))</f>
        <v>negative</v>
      </c>
      <c r="Z255" t="str">
        <f>IF(OR('Model output'!S254="",ISNUMBER(SEARCH("Absent",'Model output'!S254)),ISNUMBER(SEARCH("Not identified",'Model output'!S254)),ISNUMBER(SEARCH("No",'Model output'!S254)),ISNUMBER(SEARCH("Minimal",'Model output'!S254)),ISNUMBER(SEARCH("negative",'Model output'!S254))),"negative",IF(OR(ISNUMBER(SEARCH("extensive",X255)),ISNUMBER(SEARCH("skeletal muscle",X255)),ISNUMBER(SEARCH("larynx",X255)),ISNUMBER(SEARCH("trachea",X255)),ISNUMBER(SEARCH("esophagus",X255)),ISNUMBER(SEARCH("recurrent laryngeal nerve",X255))),"positive","negative"))</f>
        <v>negative</v>
      </c>
      <c r="AA255" t="str">
        <f>IF('Model output'!T254="","",IF('Model output'!T254="Not mentioned", "No", "Yes"))</f>
        <v/>
      </c>
      <c r="AB255" t="str">
        <f>IF(AA255&lt;&gt;"Yes","",IF(OR('Model output'!U254="",ISNUMBER(SEARCH("Not identified",'Model output'!U254))),"",'Model output'!U254))</f>
        <v/>
      </c>
      <c r="AC255" s="1" t="str">
        <f>IF(OR('Model output'!V254="", 'Model output'!V254="No", AND(ISERROR(SEARCH("Positive",'Model output'!V254)), ISNUMBER(SEARCH("Negative",'Model output'!V254))), AND(ISNUMBER(SEARCH("Uninvolved",'Model output'!V254)),NOT(ISNUMBER(SEARCH("margins involved",'Model output'!V254)))), ISNUMBER(SEARCH("not involved",'Model output'!V254)), ISNUMBER(SEARCH("None",'Model output'!V254)), ISNUMBER(SEARCH("Free",'Model output'!V254)), ISNUMBER(SEARCH("1 mm",'Model output'!V254)), ISNUMBER(SEARCH("0.1 CM",'Model output'!V254)), ISNUMBER(SEARCH("less than 0.2 mm",'Model output'!V254)), ISNUMBER(SEARCH("less than 0.5 mm",'Model output'!V254)), ISNUMBER(SEARCH("less than 1.0 mm",'Model output'!V254)), ISNUMBER(SEARCH("noted very close",'Model output'!V254)), ISNUMBER(SEARCH("abut",'Model output'!V254)), ISNUMBER(SEARCH("not mentioned",'Model output'!V254)), ISNUMBER(SEARCH("Cannot be assessed",'Model output'!V254)), ISNUMBER(SEARCH("Lymphocyte invasion - present",'Model output'!V254)), ISNUMBER(SEARCH("capsule",'Model output'!V254))), "negative", "positive")</f>
        <v>positive</v>
      </c>
      <c r="AE255" s="28" t="str" cm="1">
        <f t="array" ref="AE255">IF(OR(AC255="positive",Z255="positive",AND(OR(ISNUMBER(SEARCH("Follicular carcinoma",N255)),ISNUMBER(SEARCH("Follicular thyroid carcinoma",N255))),V255="extensive"),AND(AND(ISNUMBER(J255),J255&gt;0),AND(ISNUMBER(M255),M255&gt;3)),OR(H255="positive",AH255=1)),"high",IF(OR(ISNUMBER(SEARCH("lateral",G255,1)),ISNUMBER(SEARCH("positive",Y255,1)),ISNUMBER(SEARCH("tall",O255,1)),ISNUMBER(SEARCH("hobnail",O255,1)),ISNUMBER(SEARCH("cribriform",O255,1)),ISNUMBER(SEARCH("diffuse",O255,1)),ISNUMBER(SEARCH("columnar",O255,1)),ISNUMBER(SEARCH("solid",O255,1)),ISNUMBER(SEARCH("tall",N255,1)),ISNUMBER(SEARCH("hobnail",N255,1)),ISNUMBER(SEARCH("cribriform",N255,1)),ISNUMBER(SEARCH("diffuse",N255,1)),ISNUMBER(SEARCH("columnar",N255,1)),ISNUMBER(SEARCH("solid",N255,1)),AND(ISNUMBER(SEARCH("papillary",N255,1)),S255="positive"),AND(AND(ISNUMBER(J255),J255&gt;=5),M255=""),AND(AND(ISNUMBER(J255),J255&gt;=5),AND(ISNUMBER(M255),M255&gt;=1)),AND(ISNUMBER(SERACH("papillary",N255)),OR(Y255="positive",Z255="positive"), ISNUMBER(SEARCH("BRAF",AB255)))),"intermediate","low"))</f>
        <v>high</v>
      </c>
      <c r="AF255" s="29" t="str">
        <f t="shared" ref="AF255:AF291" si="52">IF(AND(Z255="positive",OR(ISNUMBER(SEARCH("prevertebral",X255,1)),ISNUMBER(SEARCH("fascia",X255,1)),ISNUMBER(SEARCH("carotid artery",X255,1)),ISNUMBER(SEARCH("mediastinal",X255,1)))),"4b",
IF(AND(Z255="positive",OR(ISNUMBER(SEARCH("larynx",X255,1)),ISNUMBER(SEARCH("trachea",X255,1)),ISNUMBER(SEARCH("esophagus",X255,1)),ISNUMBER(SEARCH("recurrent laryngeal nerve",X255,1)),
ISNUMBER(SEARCH("RLN",X255,1)))),"4a",
IF(OR(Z255="positive",ISNUMBER(SEARCH("strap",X255,1)),ISNUMBER(SEARCH("sternothyroid",X255,1)),ISNUMBER(SEARCH("sternohyoid",X255,1)),ISNUMBER(SEARCH("thyrohyoid",X255,1)),ISNUMBER(SEARCH("omohyoid",X255,1))),"3b",
IF(AND(C255&lt;&gt;"", N255=""),C255,
IF(OR(AND(R255&lt;&gt;"",R255&gt;4)),"3a",
IF(AND(R255&lt;&gt;"", R255&lt;=4,R255&gt;2),"2",
IF(AND(R255&lt;&gt;"",R255&lt;=2,R255&gt;1),"1b",
IF(AND(R255&lt;&gt;"",R255&lt;=1),"1a","x"
))))))))</f>
        <v>2</v>
      </c>
      <c r="AG255" s="29" t="str">
        <f t="shared" ref="AG255:AG291" si="53">IF(AND(ISNUMBER(J255),J255&gt;0),
IF(G255="lateral", "1b", "1a"),"0")</f>
        <v>0</v>
      </c>
      <c r="AH255" s="29" t="str">
        <f t="shared" si="42"/>
        <v>0</v>
      </c>
      <c r="AI255" s="35" t="str">
        <f t="shared" si="43"/>
        <v>I</v>
      </c>
      <c r="AJ255" s="32" t="s">
        <v>711</v>
      </c>
      <c r="AK255" s="34" t="s">
        <v>935</v>
      </c>
      <c r="AL255" s="34" t="s">
        <v>933</v>
      </c>
      <c r="AM255" s="34" t="s">
        <v>936</v>
      </c>
      <c r="AN255" s="34" t="s">
        <v>66</v>
      </c>
      <c r="AO255" s="32">
        <f t="shared" si="44"/>
        <v>1</v>
      </c>
      <c r="AP255" s="34">
        <f t="shared" si="45"/>
        <v>1</v>
      </c>
      <c r="AQ255" s="34">
        <f t="shared" si="46"/>
        <v>1</v>
      </c>
      <c r="AR255" s="34">
        <f t="shared" si="47"/>
        <v>1</v>
      </c>
      <c r="AS255" s="35">
        <f t="shared" si="48"/>
        <v>1</v>
      </c>
    </row>
    <row r="256" spans="1:45">
      <c r="A256" t="str">
        <f>'Model output'!A255</f>
        <v>TCGA-FY-A3WA</v>
      </c>
      <c r="B256" s="26">
        <v>52</v>
      </c>
      <c r="C256" s="1" t="str">
        <f>IF(OR(ISNUMBER(SEARCH("0",'Model output'!D255)), ISNUMBER(SEARCH("1",'Model output'!D255)), ISNUMBER(SEARCH("1a",'Model output'!D255)), ISNUMBER(SEARCH("1b",'Model output'!D255)), ISNUMBER(SEARCH("2",'Model output'!D255)), ISNUMBER(SEARCH("3",'Model output'!D255)), ISNUMBER(SEARCH("4a",'Model output'!D255)), ISNUMBER(SEARCH("4b",'Model output'!D255))), IF(ISNUMBER(SEARCH("pT",'Model output'!D255)),IF(OR(ISNUMBER(SEARCH("a",'Model output'!D255)),ISNUMBER(SEARCH("b",'Model output'!D255))),MID(SUBSTITUTE('Model output'!D255," ",""),SEARCH("pT",'Model output'!D255)+2,2),MID(SUBSTITUTE('Model output'!D255," ",""),SEARCH("pT",'Model output'!D255)+2,1)),IF(ISNUMBER(SEARCH("T",'Model output'!D255)),IF(OR(ISNUMBER(SEARCH("a",'Model output'!D255)),ISNUMBER(SEARCH("b",'Model output'!D255))),MID(SUBSTITUTE('Model output'!D255," ",""),SEARCH("T",'Model output'!D255)+1,2),MID(SUBSTITUTE('Model output'!D255," ",""),SEARCH("T",'Model output'!D255)+1,1)),SUBSTITUTE('Model output'!D255," ",""))),"")</f>
        <v>1</v>
      </c>
      <c r="D256" s="1" t="str">
        <f>IF(ISNUMBER(SEARCH("lymph node",'Model output'!E255)),"1", IF(AND('Model output'!E255&lt;&gt;"",ISNUMBER('Model output'!E255),'Model output'!E255&gt;0),"1",IF(OR(ISNUMBER(SEARCH("0",'Model output'!E255)), ISNUMBER(SEARCH("1",'Model output'!E255)), ISNUMBER(SEARCH("1a",'Model output'!E255)), ISNUMBER(SEARCH("1b",'Model output'!E255)), ISNUMBER(SEARCH("X",'Model output'!E255))), IF(ISNUMBER(SEARCH("pN",'Model output'!E255)),IF(OR(ISNUMBER(SEARCH("a",'Model output'!E255)),ISNUMBER(SEARCH("b",'Model output'!E255))),MID(SUBSTITUTE('Model output'!E255," ",""),SEARCH("pN",'Model output'!E255)+2,2),MID(SUBSTITUTE('Model output'!E255," ",""),SEARCH("pN",'Model output'!E255)+2,1)),IF(ISNUMBER(SEARCH("N",'Model output'!E255)),IF(OR(ISNUMBER(SEARCH("a",'Model output'!E255)),ISNUMBER(SEARCH("b",'Model output'!E255))),MID(SUBSTITUTE('Model output'!E255," ",""),SEARCH("N",'Model output'!E255)+1,2),MID(SUBSTITUTE('Model output'!E255," ",""),SEARCH("N",'Model output'!E255)+1,1)),SUBSTITUTE('Model output'!E255," ",""))),"")))</f>
        <v>X</v>
      </c>
      <c r="E256" s="1" t="str">
        <f>IF(OR(ISNUMBER(SEARCH("Not applicable",'Model output'!F255)), ISNUMBER(SEARCH("N/A",'Model output'!F255))),"0",IF(OR(ISNUMBER(SEARCH("0",'Model output'!F255)), ISNUMBER(SEARCH("1",'Model output'!F255)), ISNUMBER(SEARCH("X",'Model output'!F255))), IF(ISNUMBER(SEARCH("pM",'Model output'!F255)),MID(SUBSTITUTE('Model output'!F255," ",""),SEARCH("pM",'Model output'!F255)+2,1),IF(ISNUMBER(SEARCH("M",'Model output'!F255)),MID(SUBSTITUTE('Model output'!F255," ",""),SEARCH("M",'Model output'!F255)+1,1),SUBSTITUTE('Model output'!F255," ",""))),""))</f>
        <v>X</v>
      </c>
      <c r="F256" t="str">
        <f t="shared" si="49"/>
        <v>positive</v>
      </c>
      <c r="G256" t="str">
        <f>IF(OR('Model output'!G255="",AND(ISNUMBER('Model output'!J255),'Model output'!J255&lt;1)),"",IF(OR(ISNUMBER(SEARCH("lateral",'Model output'!G255)),ISNUMBER(SEARCH("cervical",'Model output'!G255)),ISNUMBER(SEARCH("jugular",'Model output'!G255)),ISNUMBER(SEARCH("left neck",'Model output'!G255)),ISNUMBER(SEARCH("left anterior neck",'Model output'!G255)),ISNUMBER(SEARCH("left posterior neck",'Model output'!G255)),ISNUMBER(SEARCH("right neck",'Model output'!G255)),ISNUMBER(SEARCH("right anterior neck",'Model output'!G255)),ISNUMBER(SEARCH("right posterior neck",'Model output'!G255)),AND(ISNUMBER(SEARCH("level",'Model output'!G255)),OR(,ISNUMBER(SEARCH("II",'Model output'!G255)),ISNUMBER(SEARCH("two",'Model output'!G255)),AND(ISNUMBER(SEARCH("2",'Model output'!G255)),NOT(ISNUMBER(SEARCH("1 of 2",'Model output'!G255)))),ISNUMBER(SEARCH("III",'Model output'!G255)),AND(ISNUMBER(SEARCH("three",'Model output'!G255)),NOT(ISNUMBER(SEARCH("#3 (three)",'Model output'!G255)))),AND(ISNUMBER(SEARCH("3",'Model output'!G255)),NOT(ISNUMBER(SEARCH("#3 (three)",'Model output'!G255)))),ISNUMBER(SEARCH("IV",'Model output'!G255)),ISNUMBER(SEARCH("four",'Model output'!G255)),ISNUMBER(SEARCH("4",'Model output'!G255)),ISNUMBER(SEARCH("V ",'Model output'!G255)),ISNUMBER(SEARCH("five",'Model output'!G255)),ISNUMBER(SEARCH("5",'Model output'!G255))))), "lateral", "central"))</f>
        <v/>
      </c>
      <c r="H256" t="str">
        <f>IF('Model output'!H255="","negative",IF(OR(ISNUMBER(SEARCH("lymph node",'Model output'!H255)),ISNUMBER(SEARCH("gland",'Model output'!H255)),ISNUMBER(SEARCH("lobe",'Model output'!H255)),ISNUMBER(SEARCH("isthmus",'Model output'!H255)),ISNUMBER(SEARCH("mediastinum",'Model output'!H255)),ISNUMBER(SEARCH("Not mentioned",'Model output'!H255)), ISNUMBER(SEARCH("Not applicable",'Model output'!H255)), ISNUMBER(SEARCH("paratracheal",'Model output'!H255)),ISNUMBER(SEARCH("fibroadipose tissue",'Model output'!H255)),ISNUMBER(SEARCH("thyroid node",'Model output'!H255)),ISNUMBER(SEARCH("skeletal muscle",'Model output'!H255)),ISNUMBER(SEARCH("right",'Model output'!H255)),ISNUMBER(SEARCH("left",'Model output'!H255)),ISNUMBER(SEARCH("Not specified",'Model output'!H255)),ISNUMBER(SEARCH("N/A",'Model output'!H255))),"negative","positive"))</f>
        <v>negative</v>
      </c>
      <c r="I256" t="str">
        <f>IF(OR('Model output'!I255="",'Model output'!I255="Not answered",'Model output'!I255="Not mentioned"),"",IF(ISNUMBER('Model output'!I255),'Model output'!I255,1))</f>
        <v/>
      </c>
      <c r="J256">
        <f>IF(OR('Model output'!J255="",'Model output'!J255="Not answered",'Model output'!J255="Not mentioned"),"",IF(AND(ISNUMBER('Model output'!J255),'Model output'!J255&lt;=I256),'Model output'!J255,IF(AND(ISNUMBER('Model output'!J255), 'Model output'!J255&gt;=DATE(2024,1,1)), MIN(DAY('Model output'!J255), MONTH('Model output'!J255), YEAR('Model output'!J255)), IF(ISNUMBER(SEARCH("0/",'Model output'!J255)),0,IF(ISNUMBER(SEARCH("/",'Model output'!J255)), VALUE(LEFT('Model output'!J255, SEARCH("/",'Model output'!J255)-1)),1)))))</f>
        <v>1</v>
      </c>
      <c r="K256" t="str" cm="1">
        <f t="array" ref="K256">IF(COUNT(FIND({0,1,2,3,4,5,6,7,8,9},'Model output'!K255))&gt;0,'Model output'!K255,"")</f>
        <v/>
      </c>
      <c r="L256" s="8" t="str">
        <f t="shared" si="50"/>
        <v/>
      </c>
      <c r="M256" t="str" cm="1">
        <f t="array" ref="M256">IF(L256="","",IF(ISNUMBER(SEARCH("cm",L256)),MAX(VALUE(SUBSTITUTE(_xlfn.FILTERXML("&lt;t&gt;&lt;s&gt;"&amp;SUBSTITUTE(L256,",","&lt;/s&gt;&lt;s&gt;")&amp;"&lt;/s&gt;&lt;/t&gt;","//s"),"cm",""))),MAX(VALUE(SUBSTITUTE(_xlfn.FILTERXML("&lt;t&gt;&lt;s&gt;"&amp;SUBSTITUTE(L256,",","&lt;/s&gt;&lt;s&gt;")&amp;"&lt;/s&gt;&lt;/t&gt;","//s"),"mm","")))/10))</f>
        <v/>
      </c>
      <c r="N256" t="str">
        <f>IF('Model output'!L255="","",'Model output'!L255)</f>
        <v>follicular</v>
      </c>
      <c r="O256" t="str">
        <f>IF('Model output'!M255="","",'Model output'!M255)</f>
        <v>follicular variant</v>
      </c>
      <c r="P256" t="str">
        <f>IF('Model output'!N255="","",'Model output'!N255)</f>
        <v>2.1 cm</v>
      </c>
      <c r="Q256" t="str">
        <f t="shared" si="51"/>
        <v>2.1cm</v>
      </c>
      <c r="R256" cm="1">
        <f t="array" ref="R256">IF(Q256="","",IF(ISNUMBER(SEARCH("cm",Q256)),MAX(VALUE(SUBSTITUTE(_xlfn.FILTERXML("&lt;t&gt;&lt;s&gt;"&amp;SUBSTITUTE(Q256,",","&lt;/s&gt;&lt;s&gt;")&amp;"&lt;/s&gt;&lt;/t&gt;","//s"),"cm",""))),MAX(VALUE(SUBSTITUTE(_xlfn.FILTERXML("&lt;t&gt;&lt;s&gt;"&amp;SUBSTITUTE(Q256,",","&lt;/s&gt;&lt;s&gt;")&amp;"&lt;/s&gt;&lt;/t&gt;","//s"),"mm","")))/10))</f>
        <v>2.1</v>
      </c>
      <c r="S256" t="str">
        <f>IF(OR('Model output'!P255="",ISNUMBER(SEARCH("Not identified", 'Model output'!P255)),ISNUMBER(SEARCH("Absent",'Model output'!P255)),AND(ISNUMBER(SEARCH("No",'Model output'!P255)),NOT(ISNUMBER(SEARCH("diagnostic",'Model output'!P255)))),ISNUMBER(SEARCH("Negative",'Model output'!P255))),"negative","positive")</f>
        <v>negative</v>
      </c>
      <c r="T256">
        <f>IF('Model output'!O255="","",'Model output'!O255)</f>
        <v>1</v>
      </c>
      <c r="U256" t="str">
        <f>IF('Model output'!Q255&lt;&gt;"",'Model output'!Q255,IF('Classification result'!S256="positive",IF(ISNUMBER(SEARCH("single",'Model output'!P255)),1,IF(OR(ISNUMBER(SEARCH("&lt;4",'Model output'!P255)),ISNUMBER(SEARCH("&lt; 4",'Model output'!P255)),ISNUMBER(SEARCH("less than 4",'Model output'!P255))),"&lt;4",IF(OR(ISNUMBER(SEARCH("&gt;4",'Model output'!P255)),ISNUMBER(SEARCH("&gt; 4",'Model output'!P255)),ISNUMBER(SEARCH("4 or more",'Model output'!P255))),"&gt;4",""))), ""))</f>
        <v/>
      </c>
      <c r="V256" t="str">
        <f>IF(S256="negative","",IF(OR(ISNUMBER(SEARCH("Focal",'Model output'!P255)),'Classification result'!U256&lt;4,ISNUMBER(SEARCH("Focal",'Classification result'!U256)),ISNUMBER(SEARCH("&lt;4",'Classification result'!U256)),ISNUMBER(SEARCH("&lt; 4",'Classification result'!U256))),"minimal", IF(OR(ISNUMBER(SEARCH("Extensive",'Model output'!P255)),ISNUMBER(SEARCH("Extensive",'Classification result'!U256)),ISNUMBER(SEARCH("&gt;4",'Classification result'!U256)),ISNUMBER(SEARCH("&gt; 4",'Classification result'!U256)),ISNUMBER(SEARCH("4 or more",'Classification result'!U256))),"extensive","")))</f>
        <v/>
      </c>
      <c r="W256" t="str">
        <f>IF(OR('Model output'!R255="",ISNUMBER(SEARCH("Not identified", 'Model output'!R255)),ISNUMBER(SEARCH("Absent",'Model output'!R255)),ISNUMBER(SEARCH("No",'Model output'!R255)),ISNUMBER(SEARCH("Negative",'Model output'!R255)),ISNUMBER(SEARCH("None seen",'Model output'!R255)),ISNUMBER(SEARCH("Free",'Model output'!R255)),ISNUMBER(SEARCH("Cannot be assessed",'Model output'!R255))),"negative","positive")</f>
        <v>negative</v>
      </c>
      <c r="X256" s="15" t="str">
        <f>IF('Model output'!S255="","",'Model output'!S255)</f>
        <v>Not identified</v>
      </c>
      <c r="Y256" t="str">
        <f>IF(OR('Model output'!S255="",ISNUMBER(SEARCH("Absent",'Model output'!S255)),ISNUMBER(SEARCH("Not identified",'Model output'!S255)),AND(ISNUMBER(SEARCH("No",'Model output'!S255)),NOT(ISNUMBER(SEARCH("carcinoma",'Model output'!S255)))),ISNUMBER(SEARCH("confined to the thyroid",'Model output'!S255)),ISNUMBER(SEARCH("negative",'Model output'!S255))),"negative",IF(Z256="positive","gETE", "positive"))</f>
        <v>negative</v>
      </c>
      <c r="Z256" t="str">
        <f>IF(OR('Model output'!S255="",ISNUMBER(SEARCH("Absent",'Model output'!S255)),ISNUMBER(SEARCH("Not identified",'Model output'!S255)),ISNUMBER(SEARCH("No",'Model output'!S255)),ISNUMBER(SEARCH("Minimal",'Model output'!S255)),ISNUMBER(SEARCH("negative",'Model output'!S255))),"negative",IF(OR(ISNUMBER(SEARCH("extensive",X256)),ISNUMBER(SEARCH("skeletal muscle",X256)),ISNUMBER(SEARCH("larynx",X256)),ISNUMBER(SEARCH("trachea",X256)),ISNUMBER(SEARCH("esophagus",X256)),ISNUMBER(SEARCH("recurrent laryngeal nerve",X256))),"positive","negative"))</f>
        <v>negative</v>
      </c>
      <c r="AA256" t="str">
        <f>IF('Model output'!T255="","",IF('Model output'!T255="Not mentioned", "No", "Yes"))</f>
        <v/>
      </c>
      <c r="AB256" t="str">
        <f>IF(AA256&lt;&gt;"Yes","",IF(OR('Model output'!U255="",ISNUMBER(SEARCH("Not identified",'Model output'!U255))),"",'Model output'!U255))</f>
        <v/>
      </c>
      <c r="AC256" s="1" t="str">
        <f>IF(OR('Model output'!V255="", 'Model output'!V255="No", AND(ISERROR(SEARCH("Positive",'Model output'!V255)), ISNUMBER(SEARCH("Negative",'Model output'!V255))), AND(ISNUMBER(SEARCH("Uninvolved",'Model output'!V255)),NOT(ISNUMBER(SEARCH("margins involved",'Model output'!V255)))), ISNUMBER(SEARCH("not involved",'Model output'!V255)), ISNUMBER(SEARCH("None",'Model output'!V255)), ISNUMBER(SEARCH("Free",'Model output'!V255)), ISNUMBER(SEARCH("1 mm",'Model output'!V255)), ISNUMBER(SEARCH("0.1 CM",'Model output'!V255)), ISNUMBER(SEARCH("less than 0.2 mm",'Model output'!V255)), ISNUMBER(SEARCH("less than 0.5 mm",'Model output'!V255)), ISNUMBER(SEARCH("less than 1.0 mm",'Model output'!V255)), ISNUMBER(SEARCH("noted very close",'Model output'!V255)), ISNUMBER(SEARCH("abut",'Model output'!V255)), ISNUMBER(SEARCH("not mentioned",'Model output'!V255)), ISNUMBER(SEARCH("Cannot be assessed",'Model output'!V255)), ISNUMBER(SEARCH("Lymphocyte invasion - present",'Model output'!V255)), ISNUMBER(SEARCH("capsule",'Model output'!V255))), "negative", "positive")</f>
        <v>negative</v>
      </c>
      <c r="AE256" s="28" t="str" cm="1">
        <f t="array" aca="1" ref="AE256" ca="1">IF(OR(AC256="positive",Z256="positive",AND(OR(ISNUMBER(SEARCH("Follicular carcinoma",N256)),ISNUMBER(SEARCH("Follicular thyroid carcinoma",N256))),V256="extensive"),AND(AND(ISNUMBER(J256),J256&gt;0),AND(ISNUMBER(M256),M256&gt;3)),OR(H256="positive",AH256=1)),"high",IF(OR(ISNUMBER(SEARCH("lateral",G256,1)),ISNUMBER(SEARCH("positive",Y256,1)),ISNUMBER(SEARCH("tall",O256,1)),ISNUMBER(SEARCH("hobnail",O256,1)),ISNUMBER(SEARCH("cribriform",O256,1)),ISNUMBER(SEARCH("diffuse",O256,1)),ISNUMBER(SEARCH("columnar",O256,1)),ISNUMBER(SEARCH("solid",O256,1)),ISNUMBER(SEARCH("tall",N256,1)),ISNUMBER(SEARCH("hobnail",N256,1)),ISNUMBER(SEARCH("cribriform",N256,1)),ISNUMBER(SEARCH("diffuse",N256,1)),ISNUMBER(SEARCH("columnar",N256,1)),ISNUMBER(SEARCH("solid",N256,1)),AND(ISNUMBER(SEARCH("papillary",N256,1)),S256="positive"),AND(AND(ISNUMBER(J256),J256&gt;=5),M256=""),AND(AND(ISNUMBER(J256),J256&gt;=5),AND(ISNUMBER(M256),M256&gt;=1)),AND(ISNUMBER(SERACH("papillary",N256)),OR(Y256="positive",Z256="positive"), ISNUMBER(SEARCH("BRAF",AB256)))),"intermediate","low"))</f>
        <v>low</v>
      </c>
      <c r="AF256" s="29" t="str">
        <f t="shared" si="52"/>
        <v>2</v>
      </c>
      <c r="AG256" s="29" t="str">
        <f t="shared" si="53"/>
        <v>1a</v>
      </c>
      <c r="AH256" s="29" t="str">
        <f t="shared" ref="AH256:AH291" si="54">IF(OR(H256="unknown"),"x",IF(H256="negative","0","1"))</f>
        <v>0</v>
      </c>
      <c r="AI256" s="35" t="str">
        <f t="shared" ref="AI256:AI291" si="55">IF(AND(B256&lt;55,AH256="0"),"I",
IF(AND(B256&lt;55,AH256="1"),"II",
IF(AH256="1","IVB",
IF(AND(AF256="4b",AH256="0"),"IVA",
IF(AND(AF256="4a",AH256="0"),"III",
IF(AND(OR(AF256="3a",AF256="3b",AF256="3"),AH256="0"),"II",
IF(AND(AF256="2",OR(AG256="1",AG256="1a",AG256="1b"),AH256="0"),"II",
IF(AND(OR(AF256="1a",AF256="1b",AF256="1"),OR(AG256="1",AG256="1a",AG256="1b"),AH256="0"),"II","I"
))))))))</f>
        <v>I</v>
      </c>
      <c r="AJ256" s="32" t="s">
        <v>713</v>
      </c>
      <c r="AK256" s="34" t="s">
        <v>617</v>
      </c>
      <c r="AL256" s="34" t="s">
        <v>936</v>
      </c>
      <c r="AM256" s="34" t="s">
        <v>936</v>
      </c>
      <c r="AN256" s="34" t="s">
        <v>66</v>
      </c>
      <c r="AO256" s="32">
        <f t="shared" ca="1" si="44"/>
        <v>1</v>
      </c>
      <c r="AP256" s="34">
        <f t="shared" si="45"/>
        <v>0</v>
      </c>
      <c r="AQ256" s="34">
        <f t="shared" si="46"/>
        <v>0</v>
      </c>
      <c r="AR256" s="34">
        <f t="shared" si="47"/>
        <v>1</v>
      </c>
      <c r="AS256" s="35">
        <f t="shared" si="48"/>
        <v>1</v>
      </c>
    </row>
    <row r="257" spans="1:45">
      <c r="A257" t="str">
        <f>'Model output'!A256</f>
        <v>TCGA-FY-A3YR</v>
      </c>
      <c r="B257" s="26">
        <v>64</v>
      </c>
      <c r="C257" s="1" t="str">
        <f>IF(OR(ISNUMBER(SEARCH("0",'Model output'!D256)), ISNUMBER(SEARCH("1",'Model output'!D256)), ISNUMBER(SEARCH("1a",'Model output'!D256)), ISNUMBER(SEARCH("1b",'Model output'!D256)), ISNUMBER(SEARCH("2",'Model output'!D256)), ISNUMBER(SEARCH("3",'Model output'!D256)), ISNUMBER(SEARCH("4a",'Model output'!D256)), ISNUMBER(SEARCH("4b",'Model output'!D256))), IF(ISNUMBER(SEARCH("pT",'Model output'!D256)),IF(OR(ISNUMBER(SEARCH("a",'Model output'!D256)),ISNUMBER(SEARCH("b",'Model output'!D256))),MID(SUBSTITUTE('Model output'!D256," ",""),SEARCH("pT",'Model output'!D256)+2,2),MID(SUBSTITUTE('Model output'!D256," ",""),SEARCH("pT",'Model output'!D256)+2,1)),IF(ISNUMBER(SEARCH("T",'Model output'!D256)),IF(OR(ISNUMBER(SEARCH("a",'Model output'!D256)),ISNUMBER(SEARCH("b",'Model output'!D256))),MID(SUBSTITUTE('Model output'!D256," ",""),SEARCH("T",'Model output'!D256)+1,2),MID(SUBSTITUTE('Model output'!D256," ",""),SEARCH("T",'Model output'!D256)+1,1)),SUBSTITUTE('Model output'!D256," ",""))),"")</f>
        <v>3</v>
      </c>
      <c r="D257" s="1" t="str">
        <f>IF(ISNUMBER(SEARCH("lymph node",'Model output'!E256)),"1", IF(AND('Model output'!E256&lt;&gt;"",ISNUMBER('Model output'!E256),'Model output'!E256&gt;0),"1",IF(OR(ISNUMBER(SEARCH("0",'Model output'!E256)), ISNUMBER(SEARCH("1",'Model output'!E256)), ISNUMBER(SEARCH("1a",'Model output'!E256)), ISNUMBER(SEARCH("1b",'Model output'!E256)), ISNUMBER(SEARCH("X",'Model output'!E256))), IF(ISNUMBER(SEARCH("pN",'Model output'!E256)),IF(OR(ISNUMBER(SEARCH("a",'Model output'!E256)),ISNUMBER(SEARCH("b",'Model output'!E256))),MID(SUBSTITUTE('Model output'!E256," ",""),SEARCH("pN",'Model output'!E256)+2,2),MID(SUBSTITUTE('Model output'!E256," ",""),SEARCH("pN",'Model output'!E256)+2,1)),IF(ISNUMBER(SEARCH("N",'Model output'!E256)),IF(OR(ISNUMBER(SEARCH("a",'Model output'!E256)),ISNUMBER(SEARCH("b",'Model output'!E256))),MID(SUBSTITUTE('Model output'!E256," ",""),SEARCH("N",'Model output'!E256)+1,2),MID(SUBSTITUTE('Model output'!E256," ",""),SEARCH("N",'Model output'!E256)+1,1)),SUBSTITUTE('Model output'!E256," ",""))),"")))</f>
        <v>1a</v>
      </c>
      <c r="E257" s="1" t="str">
        <f>IF(OR(ISNUMBER(SEARCH("Not applicable",'Model output'!F256)), ISNUMBER(SEARCH("N/A",'Model output'!F256))),"0",IF(OR(ISNUMBER(SEARCH("0",'Model output'!F256)), ISNUMBER(SEARCH("1",'Model output'!F256)), ISNUMBER(SEARCH("X",'Model output'!F256))), IF(ISNUMBER(SEARCH("pM",'Model output'!F256)),MID(SUBSTITUTE('Model output'!F256," ",""),SEARCH("pM",'Model output'!F256)+2,1),IF(ISNUMBER(SEARCH("M",'Model output'!F256)),MID(SUBSTITUTE('Model output'!F256," ",""),SEARCH("M",'Model output'!F256)+1,1),SUBSTITUTE('Model output'!F256," ",""))),""))</f>
        <v>0</v>
      </c>
      <c r="F257" t="str">
        <f t="shared" si="49"/>
        <v>positive</v>
      </c>
      <c r="G257" t="str">
        <f>IF(OR('Model output'!G256="",AND(ISNUMBER('Model output'!J256),'Model output'!J256&lt;1)),"",IF(OR(ISNUMBER(SEARCH("lateral",'Model output'!G256)),ISNUMBER(SEARCH("cervical",'Model output'!G256)),ISNUMBER(SEARCH("jugular",'Model output'!G256)),ISNUMBER(SEARCH("left neck",'Model output'!G256)),ISNUMBER(SEARCH("left anterior neck",'Model output'!G256)),ISNUMBER(SEARCH("left posterior neck",'Model output'!G256)),ISNUMBER(SEARCH("right neck",'Model output'!G256)),ISNUMBER(SEARCH("right anterior neck",'Model output'!G256)),ISNUMBER(SEARCH("right posterior neck",'Model output'!G256)),AND(ISNUMBER(SEARCH("level",'Model output'!G256)),OR(,ISNUMBER(SEARCH("II",'Model output'!G256)),ISNUMBER(SEARCH("two",'Model output'!G256)),AND(ISNUMBER(SEARCH("2",'Model output'!G256)),NOT(ISNUMBER(SEARCH("1 of 2",'Model output'!G256)))),ISNUMBER(SEARCH("III",'Model output'!G256)),AND(ISNUMBER(SEARCH("three",'Model output'!G256)),NOT(ISNUMBER(SEARCH("#3 (three)",'Model output'!G256)))),AND(ISNUMBER(SEARCH("3",'Model output'!G256)),NOT(ISNUMBER(SEARCH("#3 (three)",'Model output'!G256)))),ISNUMBER(SEARCH("IV",'Model output'!G256)),ISNUMBER(SEARCH("four",'Model output'!G256)),ISNUMBER(SEARCH("4",'Model output'!G256)),ISNUMBER(SEARCH("V ",'Model output'!G256)),ISNUMBER(SEARCH("five",'Model output'!G256)),ISNUMBER(SEARCH("5",'Model output'!G256))))), "lateral", "central"))</f>
        <v/>
      </c>
      <c r="H257" t="str">
        <f>IF('Model output'!H256="","negative",IF(OR(ISNUMBER(SEARCH("lymph node",'Model output'!H256)),ISNUMBER(SEARCH("gland",'Model output'!H256)),ISNUMBER(SEARCH("lobe",'Model output'!H256)),ISNUMBER(SEARCH("isthmus",'Model output'!H256)),ISNUMBER(SEARCH("mediastinum",'Model output'!H256)),ISNUMBER(SEARCH("Not mentioned",'Model output'!H256)), ISNUMBER(SEARCH("Not applicable",'Model output'!H256)), ISNUMBER(SEARCH("paratracheal",'Model output'!H256)),ISNUMBER(SEARCH("fibroadipose tissue",'Model output'!H256)),ISNUMBER(SEARCH("thyroid node",'Model output'!H256)),ISNUMBER(SEARCH("skeletal muscle",'Model output'!H256)),ISNUMBER(SEARCH("right",'Model output'!H256)),ISNUMBER(SEARCH("left",'Model output'!H256)),ISNUMBER(SEARCH("Not specified",'Model output'!H256)),ISNUMBER(SEARCH("N/A",'Model output'!H256))),"negative","positive"))</f>
        <v>negative</v>
      </c>
      <c r="I257">
        <f>IF(OR('Model output'!I256="",'Model output'!I256="Not answered",'Model output'!I256="Not mentioned"),"",IF(ISNUMBER('Model output'!I256),'Model output'!I256,1))</f>
        <v>11</v>
      </c>
      <c r="J257">
        <f>IF(OR('Model output'!J256="",'Model output'!J256="Not answered",'Model output'!J256="Not mentioned"),"",IF(AND(ISNUMBER('Model output'!J256),'Model output'!J256&lt;=I257),'Model output'!J256,IF(AND(ISNUMBER('Model output'!J256), 'Model output'!J256&gt;=DATE(2024,1,1)), MIN(DAY('Model output'!J256), MONTH('Model output'!J256), YEAR('Model output'!J256)), IF(ISNUMBER(SEARCH("0/",'Model output'!J256)),0,IF(ISNUMBER(SEARCH("/",'Model output'!J256)), VALUE(LEFT('Model output'!J256, SEARCH("/",'Model output'!J256)-1)),1)))))</f>
        <v>4</v>
      </c>
      <c r="K257" t="str" cm="1">
        <f t="array" ref="K257">IF(COUNT(FIND({0,1,2,3,4,5,6,7,8,9},'Model output'!K256))&gt;0,'Model output'!K256,"")</f>
        <v/>
      </c>
      <c r="L257" s="8" t="str">
        <f t="shared" si="50"/>
        <v/>
      </c>
      <c r="M257" t="str" cm="1">
        <f t="array" ref="M257">IF(L257="","",IF(ISNUMBER(SEARCH("cm",L257)),MAX(VALUE(SUBSTITUTE(_xlfn.FILTERXML("&lt;t&gt;&lt;s&gt;"&amp;SUBSTITUTE(L257,",","&lt;/s&gt;&lt;s&gt;")&amp;"&lt;/s&gt;&lt;/t&gt;","//s"),"cm",""))),MAX(VALUE(SUBSTITUTE(_xlfn.FILTERXML("&lt;t&gt;&lt;s&gt;"&amp;SUBSTITUTE(L257,",","&lt;/s&gt;&lt;s&gt;")&amp;"&lt;/s&gt;&lt;/t&gt;","//s"),"mm","")))/10))</f>
        <v/>
      </c>
      <c r="N257" t="str">
        <f>IF('Model output'!L256="","",'Model output'!L256)</f>
        <v>Papillary</v>
      </c>
      <c r="O257" t="str">
        <f>IF('Model output'!M256="","",'Model output'!M256)</f>
        <v>Classical variant</v>
      </c>
      <c r="P257" t="str">
        <f>IF('Model output'!N256="","",'Model output'!N256)</f>
        <v>1.7 cm</v>
      </c>
      <c r="Q257" t="str">
        <f t="shared" si="51"/>
        <v>1.7cm</v>
      </c>
      <c r="R257" cm="1">
        <f t="array" ref="R257">IF(Q257="","",IF(ISNUMBER(SEARCH("cm",Q257)),MAX(VALUE(SUBSTITUTE(_xlfn.FILTERXML("&lt;t&gt;&lt;s&gt;"&amp;SUBSTITUTE(Q257,",","&lt;/s&gt;&lt;s&gt;")&amp;"&lt;/s&gt;&lt;/t&gt;","//s"),"cm",""))),MAX(VALUE(SUBSTITUTE(_xlfn.FILTERXML("&lt;t&gt;&lt;s&gt;"&amp;SUBSTITUTE(Q257,",","&lt;/s&gt;&lt;s&gt;")&amp;"&lt;/s&gt;&lt;/t&gt;","//s"),"mm","")))/10))</f>
        <v>1.7</v>
      </c>
      <c r="S257" t="str">
        <f>IF(OR('Model output'!P256="",ISNUMBER(SEARCH("Not identified", 'Model output'!P256)),ISNUMBER(SEARCH("Absent",'Model output'!P256)),AND(ISNUMBER(SEARCH("No",'Model output'!P256)),NOT(ISNUMBER(SEARCH("diagnostic",'Model output'!P256)))),ISNUMBER(SEARCH("Negative",'Model output'!P256))),"negative","positive")</f>
        <v>negative</v>
      </c>
      <c r="T257">
        <f>IF('Model output'!O256="","",'Model output'!O256)</f>
        <v>1</v>
      </c>
      <c r="U257" t="str">
        <f>IF('Model output'!Q256&lt;&gt;"",'Model output'!Q256,IF('Classification result'!S257="positive",IF(ISNUMBER(SEARCH("single",'Model output'!P256)),1,IF(OR(ISNUMBER(SEARCH("&lt;4",'Model output'!P256)),ISNUMBER(SEARCH("&lt; 4",'Model output'!P256)),ISNUMBER(SEARCH("less than 4",'Model output'!P256))),"&lt;4",IF(OR(ISNUMBER(SEARCH("&gt;4",'Model output'!P256)),ISNUMBER(SEARCH("&gt; 4",'Model output'!P256)),ISNUMBER(SEARCH("4 or more",'Model output'!P256))),"&gt;4",""))), ""))</f>
        <v/>
      </c>
      <c r="V257" t="str">
        <f>IF(S257="negative","",IF(OR(ISNUMBER(SEARCH("Focal",'Model output'!P256)),'Classification result'!U257&lt;4,ISNUMBER(SEARCH("Focal",'Classification result'!U257)),ISNUMBER(SEARCH("&lt;4",'Classification result'!U257)),ISNUMBER(SEARCH("&lt; 4",'Classification result'!U257))),"minimal", IF(OR(ISNUMBER(SEARCH("Extensive",'Model output'!P256)),ISNUMBER(SEARCH("Extensive",'Classification result'!U257)),ISNUMBER(SEARCH("&gt;4",'Classification result'!U257)),ISNUMBER(SEARCH("&gt; 4",'Classification result'!U257)),ISNUMBER(SEARCH("4 or more",'Classification result'!U257))),"extensive","")))</f>
        <v/>
      </c>
      <c r="W257" t="str">
        <f>IF(OR('Model output'!R256="",ISNUMBER(SEARCH("Not identified", 'Model output'!R256)),ISNUMBER(SEARCH("Absent",'Model output'!R256)),ISNUMBER(SEARCH("No",'Model output'!R256)),ISNUMBER(SEARCH("Negative",'Model output'!R256)),ISNUMBER(SEARCH("None seen",'Model output'!R256)),ISNUMBER(SEARCH("Free",'Model output'!R256)),ISNUMBER(SEARCH("Cannot be assessed",'Model output'!R256))),"negative","positive")</f>
        <v>negative</v>
      </c>
      <c r="X257" s="15" t="str">
        <f>IF('Model output'!S256="","",'Model output'!S256)</f>
        <v>Minimal, extending into perithyroidal adipose tissue</v>
      </c>
      <c r="Y257" t="str">
        <f>IF(OR('Model output'!S256="",ISNUMBER(SEARCH("Absent",'Model output'!S256)),ISNUMBER(SEARCH("Not identified",'Model output'!S256)),AND(ISNUMBER(SEARCH("No",'Model output'!S256)),NOT(ISNUMBER(SEARCH("carcinoma",'Model output'!S256)))),ISNUMBER(SEARCH("confined to the thyroid",'Model output'!S256)),ISNUMBER(SEARCH("negative",'Model output'!S256))),"negative",IF(Z257="positive","gETE", "positive"))</f>
        <v>positive</v>
      </c>
      <c r="Z257" t="str">
        <f>IF(OR('Model output'!S256="",ISNUMBER(SEARCH("Absent",'Model output'!S256)),ISNUMBER(SEARCH("Not identified",'Model output'!S256)),ISNUMBER(SEARCH("No",'Model output'!S256)),ISNUMBER(SEARCH("Minimal",'Model output'!S256)),ISNUMBER(SEARCH("negative",'Model output'!S256))),"negative",IF(OR(ISNUMBER(SEARCH("extensive",X257)),ISNUMBER(SEARCH("skeletal muscle",X257)),ISNUMBER(SEARCH("larynx",X257)),ISNUMBER(SEARCH("trachea",X257)),ISNUMBER(SEARCH("esophagus",X257)),ISNUMBER(SEARCH("recurrent laryngeal nerve",X257))),"positive","negative"))</f>
        <v>negative</v>
      </c>
      <c r="AA257" t="str">
        <f>IF('Model output'!T256="","",IF('Model output'!T256="Not mentioned", "No", "Yes"))</f>
        <v/>
      </c>
      <c r="AB257" t="str">
        <f>IF(AA257&lt;&gt;"Yes","",IF(OR('Model output'!U256="",ISNUMBER(SEARCH("Not identified",'Model output'!U256))),"",'Model output'!U256))</f>
        <v/>
      </c>
      <c r="AC257" s="1" t="str">
        <f>IF(OR('Model output'!V256="", 'Model output'!V256="No", AND(ISERROR(SEARCH("Positive",'Model output'!V256)), ISNUMBER(SEARCH("Negative",'Model output'!V256))), AND(ISNUMBER(SEARCH("Uninvolved",'Model output'!V256)),NOT(ISNUMBER(SEARCH("margins involved",'Model output'!V256)))), ISNUMBER(SEARCH("not involved",'Model output'!V256)), ISNUMBER(SEARCH("None",'Model output'!V256)), ISNUMBER(SEARCH("Free",'Model output'!V256)), ISNUMBER(SEARCH("1 mm",'Model output'!V256)), ISNUMBER(SEARCH("0.1 CM",'Model output'!V256)), ISNUMBER(SEARCH("less than 0.2 mm",'Model output'!V256)), ISNUMBER(SEARCH("less than 0.5 mm",'Model output'!V256)), ISNUMBER(SEARCH("less than 1.0 mm",'Model output'!V256)), ISNUMBER(SEARCH("noted very close",'Model output'!V256)), ISNUMBER(SEARCH("abut",'Model output'!V256)), ISNUMBER(SEARCH("not mentioned",'Model output'!V256)), ISNUMBER(SEARCH("Cannot be assessed",'Model output'!V256)), ISNUMBER(SEARCH("Lymphocyte invasion - present",'Model output'!V256)), ISNUMBER(SEARCH("capsule",'Model output'!V256))), "negative", "positive")</f>
        <v>negative</v>
      </c>
      <c r="AE257" s="28" t="str" cm="1">
        <f t="array" aca="1" ref="AE257" ca="1">IF(OR(AC257="positive",Z257="positive",AND(OR(ISNUMBER(SEARCH("Follicular carcinoma",N257)),ISNUMBER(SEARCH("Follicular thyroid carcinoma",N257))),V257="extensive"),AND(AND(ISNUMBER(J257),J257&gt;0),AND(ISNUMBER(M257),M257&gt;3)),OR(H257="positive",AH257=1)),"high",IF(OR(ISNUMBER(SEARCH("lateral",G257,1)),ISNUMBER(SEARCH("positive",Y257,1)),ISNUMBER(SEARCH("tall",O257,1)),ISNUMBER(SEARCH("hobnail",O257,1)),ISNUMBER(SEARCH("cribriform",O257,1)),ISNUMBER(SEARCH("diffuse",O257,1)),ISNUMBER(SEARCH("columnar",O257,1)),ISNUMBER(SEARCH("solid",O257,1)),ISNUMBER(SEARCH("tall",N257,1)),ISNUMBER(SEARCH("hobnail",N257,1)),ISNUMBER(SEARCH("cribriform",N257,1)),ISNUMBER(SEARCH("diffuse",N257,1)),ISNUMBER(SEARCH("columnar",N257,1)),ISNUMBER(SEARCH("solid",N257,1)),AND(ISNUMBER(SEARCH("papillary",N257,1)),S257="positive"),AND(AND(ISNUMBER(J257),J257&gt;=5),M257=""),AND(AND(ISNUMBER(J257),J257&gt;=5),AND(ISNUMBER(M257),M257&gt;=1)),AND(ISNUMBER(SERACH("papillary",N257)),OR(Y257="positive",Z257="positive"), ISNUMBER(SEARCH("BRAF",AB257)))),"intermediate","low"))</f>
        <v>intermediate</v>
      </c>
      <c r="AF257" s="29" t="str">
        <f t="shared" si="52"/>
        <v>1b</v>
      </c>
      <c r="AG257" s="29" t="str">
        <f t="shared" si="53"/>
        <v>1a</v>
      </c>
      <c r="AH257" s="29" t="str">
        <f t="shared" si="54"/>
        <v>0</v>
      </c>
      <c r="AI257" s="35" t="str">
        <f t="shared" si="55"/>
        <v>II</v>
      </c>
      <c r="AJ257" s="32" t="s">
        <v>714</v>
      </c>
      <c r="AK257" s="34" t="s">
        <v>932</v>
      </c>
      <c r="AL257" s="34" t="s">
        <v>617</v>
      </c>
      <c r="AM257" s="34" t="s">
        <v>936</v>
      </c>
      <c r="AN257" s="34" t="s">
        <v>934</v>
      </c>
      <c r="AO257" s="32">
        <f t="shared" ca="1" si="44"/>
        <v>1</v>
      </c>
      <c r="AP257" s="34">
        <f t="shared" si="45"/>
        <v>1</v>
      </c>
      <c r="AQ257" s="34">
        <f t="shared" si="46"/>
        <v>1</v>
      </c>
      <c r="AR257" s="34">
        <f t="shared" si="47"/>
        <v>1</v>
      </c>
      <c r="AS257" s="35">
        <f t="shared" si="48"/>
        <v>1</v>
      </c>
    </row>
    <row r="258" spans="1:45">
      <c r="A258" t="str">
        <f>'Model output'!A257</f>
        <v>TCGA-FY-A40M</v>
      </c>
      <c r="B258" s="26">
        <v>51</v>
      </c>
      <c r="C258" s="1" t="str">
        <f>IF(OR(ISNUMBER(SEARCH("0",'Model output'!D257)), ISNUMBER(SEARCH("1",'Model output'!D257)), ISNUMBER(SEARCH("1a",'Model output'!D257)), ISNUMBER(SEARCH("1b",'Model output'!D257)), ISNUMBER(SEARCH("2",'Model output'!D257)), ISNUMBER(SEARCH("3",'Model output'!D257)), ISNUMBER(SEARCH("4a",'Model output'!D257)), ISNUMBER(SEARCH("4b",'Model output'!D257))), IF(ISNUMBER(SEARCH("pT",'Model output'!D257)),IF(OR(ISNUMBER(SEARCH("a",'Model output'!D257)),ISNUMBER(SEARCH("b",'Model output'!D257))),MID(SUBSTITUTE('Model output'!D257," ",""),SEARCH("pT",'Model output'!D257)+2,2),MID(SUBSTITUTE('Model output'!D257," ",""),SEARCH("pT",'Model output'!D257)+2,1)),IF(ISNUMBER(SEARCH("T",'Model output'!D257)),IF(OR(ISNUMBER(SEARCH("a",'Model output'!D257)),ISNUMBER(SEARCH("b",'Model output'!D257))),MID(SUBSTITUTE('Model output'!D257," ",""),SEARCH("T",'Model output'!D257)+1,2),MID(SUBSTITUTE('Model output'!D257," ",""),SEARCH("T",'Model output'!D257)+1,1)),SUBSTITUTE('Model output'!D257," ",""))),"")</f>
        <v>1b</v>
      </c>
      <c r="D258" s="1" t="str">
        <f>IF(ISNUMBER(SEARCH("lymph node",'Model output'!E257)),"1", IF(AND('Model output'!E257&lt;&gt;"",ISNUMBER('Model output'!E257),'Model output'!E257&gt;0),"1",IF(OR(ISNUMBER(SEARCH("0",'Model output'!E257)), ISNUMBER(SEARCH("1",'Model output'!E257)), ISNUMBER(SEARCH("1a",'Model output'!E257)), ISNUMBER(SEARCH("1b",'Model output'!E257)), ISNUMBER(SEARCH("X",'Model output'!E257))), IF(ISNUMBER(SEARCH("pN",'Model output'!E257)),IF(OR(ISNUMBER(SEARCH("a",'Model output'!E257)),ISNUMBER(SEARCH("b",'Model output'!E257))),MID(SUBSTITUTE('Model output'!E257," ",""),SEARCH("pN",'Model output'!E257)+2,2),MID(SUBSTITUTE('Model output'!E257," ",""),SEARCH("pN",'Model output'!E257)+2,1)),IF(ISNUMBER(SEARCH("N",'Model output'!E257)),IF(OR(ISNUMBER(SEARCH("a",'Model output'!E257)),ISNUMBER(SEARCH("b",'Model output'!E257))),MID(SUBSTITUTE('Model output'!E257," ",""),SEARCH("N",'Model output'!E257)+1,2),MID(SUBSTITUTE('Model output'!E257," ",""),SEARCH("N",'Model output'!E257)+1,1)),SUBSTITUTE('Model output'!E257," ",""))),"")))</f>
        <v>0</v>
      </c>
      <c r="E258" s="1" t="str">
        <f>IF(OR(ISNUMBER(SEARCH("Not applicable",'Model output'!F257)), ISNUMBER(SEARCH("N/A",'Model output'!F257))),"0",IF(OR(ISNUMBER(SEARCH("0",'Model output'!F257)), ISNUMBER(SEARCH("1",'Model output'!F257)), ISNUMBER(SEARCH("X",'Model output'!F257))), IF(ISNUMBER(SEARCH("pM",'Model output'!F257)),MID(SUBSTITUTE('Model output'!F257," ",""),SEARCH("pM",'Model output'!F257)+2,1),IF(ISNUMBER(SEARCH("M",'Model output'!F257)),MID(SUBSTITUTE('Model output'!F257," ",""),SEARCH("M",'Model output'!F257)+1,1),SUBSTITUTE('Model output'!F257," ",""))),""))</f>
        <v>0</v>
      </c>
      <c r="F258" t="str">
        <f t="shared" si="49"/>
        <v>negative</v>
      </c>
      <c r="G258" t="str">
        <f>IF(OR('Model output'!G257="",AND(ISNUMBER('Model output'!J257),'Model output'!J257&lt;1)),"",IF(OR(ISNUMBER(SEARCH("lateral",'Model output'!G257)),ISNUMBER(SEARCH("cervical",'Model output'!G257)),ISNUMBER(SEARCH("jugular",'Model output'!G257)),ISNUMBER(SEARCH("left neck",'Model output'!G257)),ISNUMBER(SEARCH("left anterior neck",'Model output'!G257)),ISNUMBER(SEARCH("left posterior neck",'Model output'!G257)),ISNUMBER(SEARCH("right neck",'Model output'!G257)),ISNUMBER(SEARCH("right anterior neck",'Model output'!G257)),ISNUMBER(SEARCH("right posterior neck",'Model output'!G257)),AND(ISNUMBER(SEARCH("level",'Model output'!G257)),OR(,ISNUMBER(SEARCH("II",'Model output'!G257)),ISNUMBER(SEARCH("two",'Model output'!G257)),AND(ISNUMBER(SEARCH("2",'Model output'!G257)),NOT(ISNUMBER(SEARCH("1 of 2",'Model output'!G257)))),ISNUMBER(SEARCH("III",'Model output'!G257)),AND(ISNUMBER(SEARCH("three",'Model output'!G257)),NOT(ISNUMBER(SEARCH("#3 (three)",'Model output'!G257)))),AND(ISNUMBER(SEARCH("3",'Model output'!G257)),NOT(ISNUMBER(SEARCH("#3 (three)",'Model output'!G257)))),ISNUMBER(SEARCH("IV",'Model output'!G257)),ISNUMBER(SEARCH("four",'Model output'!G257)),ISNUMBER(SEARCH("4",'Model output'!G257)),ISNUMBER(SEARCH("V ",'Model output'!G257)),ISNUMBER(SEARCH("five",'Model output'!G257)),ISNUMBER(SEARCH("5",'Model output'!G257))))), "lateral", "central"))</f>
        <v/>
      </c>
      <c r="H258" t="str">
        <f>IF('Model output'!H257="","negative",IF(OR(ISNUMBER(SEARCH("lymph node",'Model output'!H257)),ISNUMBER(SEARCH("gland",'Model output'!H257)),ISNUMBER(SEARCH("lobe",'Model output'!H257)),ISNUMBER(SEARCH("isthmus",'Model output'!H257)),ISNUMBER(SEARCH("mediastinum",'Model output'!H257)),ISNUMBER(SEARCH("Not mentioned",'Model output'!H257)), ISNUMBER(SEARCH("Not applicable",'Model output'!H257)), ISNUMBER(SEARCH("paratracheal",'Model output'!H257)),ISNUMBER(SEARCH("fibroadipose tissue",'Model output'!H257)),ISNUMBER(SEARCH("thyroid node",'Model output'!H257)),ISNUMBER(SEARCH("skeletal muscle",'Model output'!H257)),ISNUMBER(SEARCH("right",'Model output'!H257)),ISNUMBER(SEARCH("left",'Model output'!H257)),ISNUMBER(SEARCH("Not specified",'Model output'!H257)),ISNUMBER(SEARCH("N/A",'Model output'!H257))),"negative","positive"))</f>
        <v>negative</v>
      </c>
      <c r="I258">
        <f>IF(OR('Model output'!I257="",'Model output'!I257="Not answered",'Model output'!I257="Not mentioned"),"",IF(ISNUMBER('Model output'!I257),'Model output'!I257,1))</f>
        <v>5</v>
      </c>
      <c r="J258">
        <f>IF(OR('Model output'!J257="",'Model output'!J257="Not answered",'Model output'!J257="Not mentioned"),"",IF(AND(ISNUMBER('Model output'!J257),'Model output'!J257&lt;=I258),'Model output'!J257,IF(AND(ISNUMBER('Model output'!J257), 'Model output'!J257&gt;=DATE(2024,1,1)), MIN(DAY('Model output'!J257), MONTH('Model output'!J257), YEAR('Model output'!J257)), IF(ISNUMBER(SEARCH("0/",'Model output'!J257)),0,IF(ISNUMBER(SEARCH("/",'Model output'!J257)), VALUE(LEFT('Model output'!J257, SEARCH("/",'Model output'!J257)-1)),1)))))</f>
        <v>0</v>
      </c>
      <c r="K258" t="str" cm="1">
        <f t="array" ref="K258">IF(COUNT(FIND({0,1,2,3,4,5,6,7,8,9},'Model output'!K257))&gt;0,'Model output'!K257,"")</f>
        <v/>
      </c>
      <c r="L258" s="8" t="str">
        <f t="shared" si="50"/>
        <v/>
      </c>
      <c r="M258" t="str" cm="1">
        <f t="array" ref="M258">IF(L258="","",IF(ISNUMBER(SEARCH("cm",L258)),MAX(VALUE(SUBSTITUTE(_xlfn.FILTERXML("&lt;t&gt;&lt;s&gt;"&amp;SUBSTITUTE(L258,",","&lt;/s&gt;&lt;s&gt;")&amp;"&lt;/s&gt;&lt;/t&gt;","//s"),"cm",""))),MAX(VALUE(SUBSTITUTE(_xlfn.FILTERXML("&lt;t&gt;&lt;s&gt;"&amp;SUBSTITUTE(L258,",","&lt;/s&gt;&lt;s&gt;")&amp;"&lt;/s&gt;&lt;/t&gt;","//s"),"mm","")))/10))</f>
        <v/>
      </c>
      <c r="N258" t="str">
        <f>IF('Model output'!L257="","",'Model output'!L257)</f>
        <v>Papillary carcinoma, follicular variant</v>
      </c>
      <c r="O258" t="str">
        <f>IF('Model output'!M257="","",'Model output'!M257)</f>
        <v/>
      </c>
      <c r="P258" t="str">
        <f>IF('Model output'!N257="","",'Model output'!N257)</f>
        <v>1.7 cm</v>
      </c>
      <c r="Q258" t="str">
        <f t="shared" si="51"/>
        <v>1.7cm</v>
      </c>
      <c r="R258" cm="1">
        <f t="array" ref="R258">IF(Q258="","",IF(ISNUMBER(SEARCH("cm",Q258)),MAX(VALUE(SUBSTITUTE(_xlfn.FILTERXML("&lt;t&gt;&lt;s&gt;"&amp;SUBSTITUTE(Q258,",","&lt;/s&gt;&lt;s&gt;")&amp;"&lt;/s&gt;&lt;/t&gt;","//s"),"cm",""))),MAX(VALUE(SUBSTITUTE(_xlfn.FILTERXML("&lt;t&gt;&lt;s&gt;"&amp;SUBSTITUTE(Q258,",","&lt;/s&gt;&lt;s&gt;")&amp;"&lt;/s&gt;&lt;/t&gt;","//s"),"mm","")))/10))</f>
        <v>1.7</v>
      </c>
      <c r="S258" t="str">
        <f>IF(OR('Model output'!P257="",ISNUMBER(SEARCH("Not identified", 'Model output'!P257)),ISNUMBER(SEARCH("Absent",'Model output'!P257)),AND(ISNUMBER(SEARCH("No",'Model output'!P257)),NOT(ISNUMBER(SEARCH("diagnostic",'Model output'!P257)))),ISNUMBER(SEARCH("Negative",'Model output'!P257))),"negative","positive")</f>
        <v>negative</v>
      </c>
      <c r="T258">
        <f>IF('Model output'!O257="","",'Model output'!O257)</f>
        <v>2</v>
      </c>
      <c r="U258" t="str">
        <f>IF('Model output'!Q257&lt;&gt;"",'Model output'!Q257,IF('Classification result'!S258="positive",IF(ISNUMBER(SEARCH("single",'Model output'!P257)),1,IF(OR(ISNUMBER(SEARCH("&lt;4",'Model output'!P257)),ISNUMBER(SEARCH("&lt; 4",'Model output'!P257)),ISNUMBER(SEARCH("less than 4",'Model output'!P257))),"&lt;4",IF(OR(ISNUMBER(SEARCH("&gt;4",'Model output'!P257)),ISNUMBER(SEARCH("&gt; 4",'Model output'!P257)),ISNUMBER(SEARCH("4 or more",'Model output'!P257))),"&gt;4",""))), ""))</f>
        <v/>
      </c>
      <c r="V258" t="str">
        <f>IF(S258="negative","",IF(OR(ISNUMBER(SEARCH("Focal",'Model output'!P257)),'Classification result'!U258&lt;4,ISNUMBER(SEARCH("Focal",'Classification result'!U258)),ISNUMBER(SEARCH("&lt;4",'Classification result'!U258)),ISNUMBER(SEARCH("&lt; 4",'Classification result'!U258))),"minimal", IF(OR(ISNUMBER(SEARCH("Extensive",'Model output'!P257)),ISNUMBER(SEARCH("Extensive",'Classification result'!U258)),ISNUMBER(SEARCH("&gt;4",'Classification result'!U258)),ISNUMBER(SEARCH("&gt; 4",'Classification result'!U258)),ISNUMBER(SEARCH("4 or more",'Classification result'!U258))),"extensive","")))</f>
        <v/>
      </c>
      <c r="W258" t="str">
        <f>IF(OR('Model output'!R257="",ISNUMBER(SEARCH("Not identified", 'Model output'!R257)),ISNUMBER(SEARCH("Absent",'Model output'!R257)),ISNUMBER(SEARCH("No",'Model output'!R257)),ISNUMBER(SEARCH("Negative",'Model output'!R257)),ISNUMBER(SEARCH("None seen",'Model output'!R257)),ISNUMBER(SEARCH("Free",'Model output'!R257)),ISNUMBER(SEARCH("Cannot be assessed",'Model output'!R257))),"negative","positive")</f>
        <v>negative</v>
      </c>
      <c r="X258" s="15" t="str">
        <f>IF('Model output'!S257="","",'Model output'!S257)</f>
        <v>Not identified</v>
      </c>
      <c r="Y258" t="str">
        <f>IF(OR('Model output'!S257="",ISNUMBER(SEARCH("Absent",'Model output'!S257)),ISNUMBER(SEARCH("Not identified",'Model output'!S257)),AND(ISNUMBER(SEARCH("No",'Model output'!S257)),NOT(ISNUMBER(SEARCH("carcinoma",'Model output'!S257)))),ISNUMBER(SEARCH("confined to the thyroid",'Model output'!S257)),ISNUMBER(SEARCH("negative",'Model output'!S257))),"negative",IF(Z258="positive","gETE", "positive"))</f>
        <v>negative</v>
      </c>
      <c r="Z258" t="str">
        <f>IF(OR('Model output'!S257="",ISNUMBER(SEARCH("Absent",'Model output'!S257)),ISNUMBER(SEARCH("Not identified",'Model output'!S257)),ISNUMBER(SEARCH("No",'Model output'!S257)),ISNUMBER(SEARCH("Minimal",'Model output'!S257)),ISNUMBER(SEARCH("negative",'Model output'!S257))),"negative",IF(OR(ISNUMBER(SEARCH("extensive",X258)),ISNUMBER(SEARCH("skeletal muscle",X258)),ISNUMBER(SEARCH("larynx",X258)),ISNUMBER(SEARCH("trachea",X258)),ISNUMBER(SEARCH("esophagus",X258)),ISNUMBER(SEARCH("recurrent laryngeal nerve",X258))),"positive","negative"))</f>
        <v>negative</v>
      </c>
      <c r="AA258" t="str">
        <f>IF('Model output'!T257="","",IF('Model output'!T257="Not mentioned", "No", "Yes"))</f>
        <v/>
      </c>
      <c r="AB258" t="str">
        <f>IF(AA258&lt;&gt;"Yes","",IF(OR('Model output'!U257="",ISNUMBER(SEARCH("Not identified",'Model output'!U257))),"",'Model output'!U257))</f>
        <v/>
      </c>
      <c r="AC258" s="1" t="str">
        <f>IF(OR('Model output'!V257="", 'Model output'!V257="No", AND(ISERROR(SEARCH("Positive",'Model output'!V257)), ISNUMBER(SEARCH("Negative",'Model output'!V257))), AND(ISNUMBER(SEARCH("Uninvolved",'Model output'!V257)),NOT(ISNUMBER(SEARCH("margins involved",'Model output'!V257)))), ISNUMBER(SEARCH("not involved",'Model output'!V257)), ISNUMBER(SEARCH("None",'Model output'!V257)), ISNUMBER(SEARCH("Free",'Model output'!V257)), ISNUMBER(SEARCH("1 mm",'Model output'!V257)), ISNUMBER(SEARCH("0.1 CM",'Model output'!V257)), ISNUMBER(SEARCH("less than 0.2 mm",'Model output'!V257)), ISNUMBER(SEARCH("less than 0.5 mm",'Model output'!V257)), ISNUMBER(SEARCH("less than 1.0 mm",'Model output'!V257)), ISNUMBER(SEARCH("noted very close",'Model output'!V257)), ISNUMBER(SEARCH("abut",'Model output'!V257)), ISNUMBER(SEARCH("not mentioned",'Model output'!V257)), ISNUMBER(SEARCH("Cannot be assessed",'Model output'!V257)), ISNUMBER(SEARCH("Lymphocyte invasion - present",'Model output'!V257)), ISNUMBER(SEARCH("capsule",'Model output'!V257))), "negative", "positive")</f>
        <v>negative</v>
      </c>
      <c r="AE258" s="28" t="str" cm="1">
        <f t="array" aca="1" ref="AE258" ca="1">IF(OR(AC258="positive",Z258="positive",AND(OR(ISNUMBER(SEARCH("Follicular carcinoma",N258)),ISNUMBER(SEARCH("Follicular thyroid carcinoma",N258))),V258="extensive"),AND(AND(ISNUMBER(J258),J258&gt;0),AND(ISNUMBER(M258),M258&gt;3)),OR(H258="positive",AH258=1)),"high",IF(OR(ISNUMBER(SEARCH("lateral",G258,1)),ISNUMBER(SEARCH("positive",Y258,1)),ISNUMBER(SEARCH("tall",O258,1)),ISNUMBER(SEARCH("hobnail",O258,1)),ISNUMBER(SEARCH("cribriform",O258,1)),ISNUMBER(SEARCH("diffuse",O258,1)),ISNUMBER(SEARCH("columnar",O258,1)),ISNUMBER(SEARCH("solid",O258,1)),ISNUMBER(SEARCH("tall",N258,1)),ISNUMBER(SEARCH("hobnail",N258,1)),ISNUMBER(SEARCH("cribriform",N258,1)),ISNUMBER(SEARCH("diffuse",N258,1)),ISNUMBER(SEARCH("columnar",N258,1)),ISNUMBER(SEARCH("solid",N258,1)),AND(ISNUMBER(SEARCH("papillary",N258,1)),S258="positive"),AND(AND(ISNUMBER(J258),J258&gt;=5),M258=""),AND(AND(ISNUMBER(J258),J258&gt;=5),AND(ISNUMBER(M258),M258&gt;=1)),AND(ISNUMBER(SERACH("papillary",N258)),OR(Y258="positive",Z258="positive"), ISNUMBER(SEARCH("BRAF",AB258)))),"intermediate","low"))</f>
        <v>low</v>
      </c>
      <c r="AF258" s="29" t="str">
        <f t="shared" si="52"/>
        <v>1b</v>
      </c>
      <c r="AG258" s="29" t="str">
        <f t="shared" si="53"/>
        <v>0</v>
      </c>
      <c r="AH258" s="29" t="str">
        <f t="shared" si="54"/>
        <v>0</v>
      </c>
      <c r="AI258" s="35" t="str">
        <f t="shared" si="55"/>
        <v>I</v>
      </c>
      <c r="AJ258" s="32" t="s">
        <v>713</v>
      </c>
      <c r="AK258" s="34" t="s">
        <v>932</v>
      </c>
      <c r="AL258" s="34" t="s">
        <v>933</v>
      </c>
      <c r="AM258" s="34" t="s">
        <v>936</v>
      </c>
      <c r="AN258" s="34" t="s">
        <v>66</v>
      </c>
      <c r="AO258" s="32">
        <f t="shared" ca="1" si="44"/>
        <v>1</v>
      </c>
      <c r="AP258" s="34">
        <f t="shared" si="45"/>
        <v>1</v>
      </c>
      <c r="AQ258" s="34">
        <f t="shared" si="46"/>
        <v>1</v>
      </c>
      <c r="AR258" s="34">
        <f t="shared" si="47"/>
        <v>1</v>
      </c>
      <c r="AS258" s="35">
        <f t="shared" si="48"/>
        <v>1</v>
      </c>
    </row>
    <row r="259" spans="1:45">
      <c r="A259" t="str">
        <f>'Model output'!A258</f>
        <v>TCGA-FY-A40N</v>
      </c>
      <c r="B259" s="26">
        <v>55</v>
      </c>
      <c r="C259" s="1" t="str">
        <f>IF(OR(ISNUMBER(SEARCH("0",'Model output'!D258)), ISNUMBER(SEARCH("1",'Model output'!D258)), ISNUMBER(SEARCH("1a",'Model output'!D258)), ISNUMBER(SEARCH("1b",'Model output'!D258)), ISNUMBER(SEARCH("2",'Model output'!D258)), ISNUMBER(SEARCH("3",'Model output'!D258)), ISNUMBER(SEARCH("4a",'Model output'!D258)), ISNUMBER(SEARCH("4b",'Model output'!D258))), IF(ISNUMBER(SEARCH("pT",'Model output'!D258)),IF(OR(ISNUMBER(SEARCH("a",'Model output'!D258)),ISNUMBER(SEARCH("b",'Model output'!D258))),MID(SUBSTITUTE('Model output'!D258," ",""),SEARCH("pT",'Model output'!D258)+2,2),MID(SUBSTITUTE('Model output'!D258," ",""),SEARCH("pT",'Model output'!D258)+2,1)),IF(ISNUMBER(SEARCH("T",'Model output'!D258)),IF(OR(ISNUMBER(SEARCH("a",'Model output'!D258)),ISNUMBER(SEARCH("b",'Model output'!D258))),MID(SUBSTITUTE('Model output'!D258," ",""),SEARCH("T",'Model output'!D258)+1,2),MID(SUBSTITUTE('Model output'!D258," ",""),SEARCH("T",'Model output'!D258)+1,1)),SUBSTITUTE('Model output'!D258," ",""))),"")</f>
        <v>1a</v>
      </c>
      <c r="D259" s="1" t="str">
        <f>IF(ISNUMBER(SEARCH("lymph node",'Model output'!E258)),"1", IF(AND('Model output'!E258&lt;&gt;"",ISNUMBER('Model output'!E258),'Model output'!E258&gt;0),"1",IF(OR(ISNUMBER(SEARCH("0",'Model output'!E258)), ISNUMBER(SEARCH("1",'Model output'!E258)), ISNUMBER(SEARCH("1a",'Model output'!E258)), ISNUMBER(SEARCH("1b",'Model output'!E258)), ISNUMBER(SEARCH("X",'Model output'!E258))), IF(ISNUMBER(SEARCH("pN",'Model output'!E258)),IF(OR(ISNUMBER(SEARCH("a",'Model output'!E258)),ISNUMBER(SEARCH("b",'Model output'!E258))),MID(SUBSTITUTE('Model output'!E258," ",""),SEARCH("pN",'Model output'!E258)+2,2),MID(SUBSTITUTE('Model output'!E258," ",""),SEARCH("pN",'Model output'!E258)+2,1)),IF(ISNUMBER(SEARCH("N",'Model output'!E258)),IF(OR(ISNUMBER(SEARCH("a",'Model output'!E258)),ISNUMBER(SEARCH("b",'Model output'!E258))),MID(SUBSTITUTE('Model output'!E258," ",""),SEARCH("N",'Model output'!E258)+1,2),MID(SUBSTITUTE('Model output'!E258," ",""),SEARCH("N",'Model output'!E258)+1,1)),SUBSTITUTE('Model output'!E258," ",""))),"")))</f>
        <v>0</v>
      </c>
      <c r="E259" s="1" t="str">
        <f>IF(OR(ISNUMBER(SEARCH("Not applicable",'Model output'!F258)), ISNUMBER(SEARCH("N/A",'Model output'!F258))),"0",IF(OR(ISNUMBER(SEARCH("0",'Model output'!F258)), ISNUMBER(SEARCH("1",'Model output'!F258)), ISNUMBER(SEARCH("X",'Model output'!F258))), IF(ISNUMBER(SEARCH("pM",'Model output'!F258)),MID(SUBSTITUTE('Model output'!F258," ",""),SEARCH("pM",'Model output'!F258)+2,1),IF(ISNUMBER(SEARCH("M",'Model output'!F258)),MID(SUBSTITUTE('Model output'!F258," ",""),SEARCH("M",'Model output'!F258)+1,1),SUBSTITUTE('Model output'!F258," ",""))),""))</f>
        <v>0</v>
      </c>
      <c r="F259" t="str">
        <f t="shared" si="49"/>
        <v>negative</v>
      </c>
      <c r="G259" t="str">
        <f>IF(OR('Model output'!G258="",AND(ISNUMBER('Model output'!J258),'Model output'!J258&lt;1)),"",IF(OR(ISNUMBER(SEARCH("lateral",'Model output'!G258)),ISNUMBER(SEARCH("cervical",'Model output'!G258)),ISNUMBER(SEARCH("jugular",'Model output'!G258)),ISNUMBER(SEARCH("left neck",'Model output'!G258)),ISNUMBER(SEARCH("left anterior neck",'Model output'!G258)),ISNUMBER(SEARCH("left posterior neck",'Model output'!G258)),ISNUMBER(SEARCH("right neck",'Model output'!G258)),ISNUMBER(SEARCH("right anterior neck",'Model output'!G258)),ISNUMBER(SEARCH("right posterior neck",'Model output'!G258)),AND(ISNUMBER(SEARCH("level",'Model output'!G258)),OR(,ISNUMBER(SEARCH("II",'Model output'!G258)),ISNUMBER(SEARCH("two",'Model output'!G258)),AND(ISNUMBER(SEARCH("2",'Model output'!G258)),NOT(ISNUMBER(SEARCH("1 of 2",'Model output'!G258)))),ISNUMBER(SEARCH("III",'Model output'!G258)),AND(ISNUMBER(SEARCH("three",'Model output'!G258)),NOT(ISNUMBER(SEARCH("#3 (three)",'Model output'!G258)))),AND(ISNUMBER(SEARCH("3",'Model output'!G258)),NOT(ISNUMBER(SEARCH("#3 (three)",'Model output'!G258)))),ISNUMBER(SEARCH("IV",'Model output'!G258)),ISNUMBER(SEARCH("four",'Model output'!G258)),ISNUMBER(SEARCH("4",'Model output'!G258)),ISNUMBER(SEARCH("V ",'Model output'!G258)),ISNUMBER(SEARCH("five",'Model output'!G258)),ISNUMBER(SEARCH("5",'Model output'!G258))))), "lateral", "central"))</f>
        <v/>
      </c>
      <c r="H259" t="str">
        <f>IF('Model output'!H258="","negative",IF(OR(ISNUMBER(SEARCH("lymph node",'Model output'!H258)),ISNUMBER(SEARCH("gland",'Model output'!H258)),ISNUMBER(SEARCH("lobe",'Model output'!H258)),ISNUMBER(SEARCH("isthmus",'Model output'!H258)),ISNUMBER(SEARCH("mediastinum",'Model output'!H258)),ISNUMBER(SEARCH("Not mentioned",'Model output'!H258)), ISNUMBER(SEARCH("Not applicable",'Model output'!H258)), ISNUMBER(SEARCH("paratracheal",'Model output'!H258)),ISNUMBER(SEARCH("fibroadipose tissue",'Model output'!H258)),ISNUMBER(SEARCH("thyroid node",'Model output'!H258)),ISNUMBER(SEARCH("skeletal muscle",'Model output'!H258)),ISNUMBER(SEARCH("right",'Model output'!H258)),ISNUMBER(SEARCH("left",'Model output'!H258)),ISNUMBER(SEARCH("Not specified",'Model output'!H258)),ISNUMBER(SEARCH("N/A",'Model output'!H258))),"negative","positive"))</f>
        <v>negative</v>
      </c>
      <c r="I259">
        <f>IF(OR('Model output'!I258="",'Model output'!I258="Not answered",'Model output'!I258="Not mentioned"),"",IF(ISNUMBER('Model output'!I258),'Model output'!I258,1))</f>
        <v>3</v>
      </c>
      <c r="J259">
        <f>IF(OR('Model output'!J258="",'Model output'!J258="Not answered",'Model output'!J258="Not mentioned"),"",IF(AND(ISNUMBER('Model output'!J258),'Model output'!J258&lt;=I259),'Model output'!J258,IF(AND(ISNUMBER('Model output'!J258), 'Model output'!J258&gt;=DATE(2024,1,1)), MIN(DAY('Model output'!J258), MONTH('Model output'!J258), YEAR('Model output'!J258)), IF(ISNUMBER(SEARCH("0/",'Model output'!J258)),0,IF(ISNUMBER(SEARCH("/",'Model output'!J258)), VALUE(LEFT('Model output'!J258, SEARCH("/",'Model output'!J258)-1)),1)))))</f>
        <v>0</v>
      </c>
      <c r="K259" t="str" cm="1">
        <f t="array" ref="K259">IF(COUNT(FIND({0,1,2,3,4,5,6,7,8,9},'Model output'!K258))&gt;0,'Model output'!K258,"")</f>
        <v/>
      </c>
      <c r="L259" s="8" t="str">
        <f t="shared" si="50"/>
        <v/>
      </c>
      <c r="M259" t="str" cm="1">
        <f t="array" ref="M259">IF(L259="","",IF(ISNUMBER(SEARCH("cm",L259)),MAX(VALUE(SUBSTITUTE(_xlfn.FILTERXML("&lt;t&gt;&lt;s&gt;"&amp;SUBSTITUTE(L259,",","&lt;/s&gt;&lt;s&gt;")&amp;"&lt;/s&gt;&lt;/t&gt;","//s"),"cm",""))),MAX(VALUE(SUBSTITUTE(_xlfn.FILTERXML("&lt;t&gt;&lt;s&gt;"&amp;SUBSTITUTE(L259,",","&lt;/s&gt;&lt;s&gt;")&amp;"&lt;/s&gt;&lt;/t&gt;","//s"),"mm","")))/10))</f>
        <v/>
      </c>
      <c r="N259" t="str">
        <f>IF('Model output'!L258="","",'Model output'!L258)</f>
        <v>papillary</v>
      </c>
      <c r="O259" t="str">
        <f>IF('Model output'!M258="","",'Model output'!M258)</f>
        <v/>
      </c>
      <c r="P259" t="str">
        <f>IF('Model output'!N258="","",'Model output'!N258)</f>
        <v>0.9 cm</v>
      </c>
      <c r="Q259" t="str">
        <f t="shared" si="51"/>
        <v>0.9cm</v>
      </c>
      <c r="R259" cm="1">
        <f t="array" ref="R259">IF(Q259="","",IF(ISNUMBER(SEARCH("cm",Q259)),MAX(VALUE(SUBSTITUTE(_xlfn.FILTERXML("&lt;t&gt;&lt;s&gt;"&amp;SUBSTITUTE(Q259,",","&lt;/s&gt;&lt;s&gt;")&amp;"&lt;/s&gt;&lt;/t&gt;","//s"),"cm",""))),MAX(VALUE(SUBSTITUTE(_xlfn.FILTERXML("&lt;t&gt;&lt;s&gt;"&amp;SUBSTITUTE(Q259,",","&lt;/s&gt;&lt;s&gt;")&amp;"&lt;/s&gt;&lt;/t&gt;","//s"),"mm","")))/10))</f>
        <v>0.9</v>
      </c>
      <c r="S259" t="str">
        <f>IF(OR('Model output'!P258="",ISNUMBER(SEARCH("Not identified", 'Model output'!P258)),ISNUMBER(SEARCH("Absent",'Model output'!P258)),AND(ISNUMBER(SEARCH("No",'Model output'!P258)),NOT(ISNUMBER(SEARCH("diagnostic",'Model output'!P258)))),ISNUMBER(SEARCH("Negative",'Model output'!P258))),"negative","positive")</f>
        <v>negative</v>
      </c>
      <c r="T259">
        <f>IF('Model output'!O258="","",'Model output'!O258)</f>
        <v>2</v>
      </c>
      <c r="U259" t="str">
        <f>IF('Model output'!Q258&lt;&gt;"",'Model output'!Q258,IF('Classification result'!S259="positive",IF(ISNUMBER(SEARCH("single",'Model output'!P258)),1,IF(OR(ISNUMBER(SEARCH("&lt;4",'Model output'!P258)),ISNUMBER(SEARCH("&lt; 4",'Model output'!P258)),ISNUMBER(SEARCH("less than 4",'Model output'!P258))),"&lt;4",IF(OR(ISNUMBER(SEARCH("&gt;4",'Model output'!P258)),ISNUMBER(SEARCH("&gt; 4",'Model output'!P258)),ISNUMBER(SEARCH("4 or more",'Model output'!P258))),"&gt;4",""))), ""))</f>
        <v/>
      </c>
      <c r="V259" t="str">
        <f>IF(S259="negative","",IF(OR(ISNUMBER(SEARCH("Focal",'Model output'!P258)),'Classification result'!U259&lt;4,ISNUMBER(SEARCH("Focal",'Classification result'!U259)),ISNUMBER(SEARCH("&lt;4",'Classification result'!U259)),ISNUMBER(SEARCH("&lt; 4",'Classification result'!U259))),"minimal", IF(OR(ISNUMBER(SEARCH("Extensive",'Model output'!P258)),ISNUMBER(SEARCH("Extensive",'Classification result'!U259)),ISNUMBER(SEARCH("&gt;4",'Classification result'!U259)),ISNUMBER(SEARCH("&gt; 4",'Classification result'!U259)),ISNUMBER(SEARCH("4 or more",'Classification result'!U259))),"extensive","")))</f>
        <v/>
      </c>
      <c r="W259" t="str">
        <f>IF(OR('Model output'!R258="",ISNUMBER(SEARCH("Not identified", 'Model output'!R258)),ISNUMBER(SEARCH("Absent",'Model output'!R258)),ISNUMBER(SEARCH("No",'Model output'!R258)),ISNUMBER(SEARCH("Negative",'Model output'!R258)),ISNUMBER(SEARCH("None seen",'Model output'!R258)),ISNUMBER(SEARCH("Free",'Model output'!R258)),ISNUMBER(SEARCH("Cannot be assessed",'Model output'!R258))),"negative","positive")</f>
        <v>negative</v>
      </c>
      <c r="X259" s="15" t="str">
        <f>IF('Model output'!S258="","",'Model output'!S258)</f>
        <v>Not mentioned</v>
      </c>
      <c r="Y259" t="str">
        <f>IF(OR('Model output'!S258="",ISNUMBER(SEARCH("Absent",'Model output'!S258)),ISNUMBER(SEARCH("Not identified",'Model output'!S258)),AND(ISNUMBER(SEARCH("No",'Model output'!S258)),NOT(ISNUMBER(SEARCH("carcinoma",'Model output'!S258)))),ISNUMBER(SEARCH("confined to the thyroid",'Model output'!S258)),ISNUMBER(SEARCH("negative",'Model output'!S258))),"negative",IF(Z259="positive","gETE", "positive"))</f>
        <v>negative</v>
      </c>
      <c r="Z259" t="str">
        <f>IF(OR('Model output'!S258="",ISNUMBER(SEARCH("Absent",'Model output'!S258)),ISNUMBER(SEARCH("Not identified",'Model output'!S258)),ISNUMBER(SEARCH("No",'Model output'!S258)),ISNUMBER(SEARCH("Minimal",'Model output'!S258)),ISNUMBER(SEARCH("negative",'Model output'!S258))),"negative",IF(OR(ISNUMBER(SEARCH("extensive",X259)),ISNUMBER(SEARCH("skeletal muscle",X259)),ISNUMBER(SEARCH("larynx",X259)),ISNUMBER(SEARCH("trachea",X259)),ISNUMBER(SEARCH("esophagus",X259)),ISNUMBER(SEARCH("recurrent laryngeal nerve",X259))),"positive","negative"))</f>
        <v>negative</v>
      </c>
      <c r="AA259" t="str">
        <f>IF('Model output'!T258="","",IF('Model output'!T258="Not mentioned", "No", "Yes"))</f>
        <v/>
      </c>
      <c r="AB259" t="str">
        <f>IF(AA259&lt;&gt;"Yes","",IF(OR('Model output'!U258="",ISNUMBER(SEARCH("Not identified",'Model output'!U258))),"",'Model output'!U258))</f>
        <v/>
      </c>
      <c r="AC259" s="1" t="str">
        <f>IF(OR('Model output'!V258="", 'Model output'!V258="No", AND(ISERROR(SEARCH("Positive",'Model output'!V258)), ISNUMBER(SEARCH("Negative",'Model output'!V258))), AND(ISNUMBER(SEARCH("Uninvolved",'Model output'!V258)),NOT(ISNUMBER(SEARCH("margins involved",'Model output'!V258)))), ISNUMBER(SEARCH("not involved",'Model output'!V258)), ISNUMBER(SEARCH("None",'Model output'!V258)), ISNUMBER(SEARCH("Free",'Model output'!V258)), ISNUMBER(SEARCH("1 mm",'Model output'!V258)), ISNUMBER(SEARCH("0.1 CM",'Model output'!V258)), ISNUMBER(SEARCH("less than 0.2 mm",'Model output'!V258)), ISNUMBER(SEARCH("less than 0.5 mm",'Model output'!V258)), ISNUMBER(SEARCH("less than 1.0 mm",'Model output'!V258)), ISNUMBER(SEARCH("noted very close",'Model output'!V258)), ISNUMBER(SEARCH("abut",'Model output'!V258)), ISNUMBER(SEARCH("not mentioned",'Model output'!V258)), ISNUMBER(SEARCH("Cannot be assessed",'Model output'!V258)), ISNUMBER(SEARCH("Lymphocyte invasion - present",'Model output'!V258)), ISNUMBER(SEARCH("capsule",'Model output'!V258))), "negative", "positive")</f>
        <v>negative</v>
      </c>
      <c r="AE259" s="28" t="str" cm="1">
        <f t="array" aca="1" ref="AE259" ca="1">IF(OR(AC259="positive",Z259="positive",AND(OR(ISNUMBER(SEARCH("Follicular carcinoma",N259)),ISNUMBER(SEARCH("Follicular thyroid carcinoma",N259))),V259="extensive"),AND(AND(ISNUMBER(J259),J259&gt;0),AND(ISNUMBER(M259),M259&gt;3)),OR(H259="positive",AH259=1)),"high",IF(OR(ISNUMBER(SEARCH("lateral",G259,1)),ISNUMBER(SEARCH("positive",Y259,1)),ISNUMBER(SEARCH("tall",O259,1)),ISNUMBER(SEARCH("hobnail",O259,1)),ISNUMBER(SEARCH("cribriform",O259,1)),ISNUMBER(SEARCH("diffuse",O259,1)),ISNUMBER(SEARCH("columnar",O259,1)),ISNUMBER(SEARCH("solid",O259,1)),ISNUMBER(SEARCH("tall",N259,1)),ISNUMBER(SEARCH("hobnail",N259,1)),ISNUMBER(SEARCH("cribriform",N259,1)),ISNUMBER(SEARCH("diffuse",N259,1)),ISNUMBER(SEARCH("columnar",N259,1)),ISNUMBER(SEARCH("solid",N259,1)),AND(ISNUMBER(SEARCH("papillary",N259,1)),S259="positive"),AND(AND(ISNUMBER(J259),J259&gt;=5),M259=""),AND(AND(ISNUMBER(J259),J259&gt;=5),AND(ISNUMBER(M259),M259&gt;=1)),AND(ISNUMBER(SERACH("papillary",N259)),OR(Y259="positive",Z259="positive"), ISNUMBER(SEARCH("BRAF",AB259)))),"intermediate","low"))</f>
        <v>low</v>
      </c>
      <c r="AF259" s="29" t="str">
        <f t="shared" si="52"/>
        <v>1a</v>
      </c>
      <c r="AG259" s="29" t="str">
        <f t="shared" si="53"/>
        <v>0</v>
      </c>
      <c r="AH259" s="29" t="str">
        <f t="shared" si="54"/>
        <v>0</v>
      </c>
      <c r="AI259" s="35" t="str">
        <f t="shared" si="55"/>
        <v>I</v>
      </c>
      <c r="AJ259" s="32" t="s">
        <v>713</v>
      </c>
      <c r="AK259" s="34" t="s">
        <v>617</v>
      </c>
      <c r="AL259" s="34" t="s">
        <v>933</v>
      </c>
      <c r="AM259" s="34" t="s">
        <v>936</v>
      </c>
      <c r="AN259" s="34" t="s">
        <v>66</v>
      </c>
      <c r="AO259" s="32">
        <f t="shared" ref="AO259:AO291" ca="1" si="56">IF(AE259=AJ259,1,0)</f>
        <v>1</v>
      </c>
      <c r="AP259" s="34">
        <f t="shared" ref="AP259:AP291" si="57">IF(AF259=AK259, 1, IF(AND(AF259="x", AK259="0"), 1, IF(AND(AF259="0", AK259="x"), 1, 0)))</f>
        <v>1</v>
      </c>
      <c r="AQ259" s="34">
        <f t="shared" ref="AQ259:AQ291" si="58">IF(AG259=AL259, 1, IF(AND(AG259="x", AL259="0"), 1, IF(AND(AG259="0", AL259="x"), 1, 0)))</f>
        <v>1</v>
      </c>
      <c r="AR259" s="34">
        <f t="shared" ref="AR259:AR291" si="59">IF(AH259=AM259, 1, IF(AND(AH259="x", AM259="0"), 1, IF(AND(AH259="0", AM259="x"), 1, 0)))</f>
        <v>1</v>
      </c>
      <c r="AS259" s="35">
        <f t="shared" ref="AS259:AS291" si="60">IF(AI259=AN259,1,0)</f>
        <v>1</v>
      </c>
    </row>
    <row r="260" spans="1:45">
      <c r="A260" t="str">
        <f>'Model output'!A259</f>
        <v>TCGA-FY-A4B0</v>
      </c>
      <c r="B260" s="26">
        <v>76</v>
      </c>
      <c r="C260" s="1" t="str">
        <f>IF(OR(ISNUMBER(SEARCH("0",'Model output'!D259)), ISNUMBER(SEARCH("1",'Model output'!D259)), ISNUMBER(SEARCH("1a",'Model output'!D259)), ISNUMBER(SEARCH("1b",'Model output'!D259)), ISNUMBER(SEARCH("2",'Model output'!D259)), ISNUMBER(SEARCH("3",'Model output'!D259)), ISNUMBER(SEARCH("4a",'Model output'!D259)), ISNUMBER(SEARCH("4b",'Model output'!D259))), IF(ISNUMBER(SEARCH("pT",'Model output'!D259)),IF(OR(ISNUMBER(SEARCH("a",'Model output'!D259)),ISNUMBER(SEARCH("b",'Model output'!D259))),MID(SUBSTITUTE('Model output'!D259," ",""),SEARCH("pT",'Model output'!D259)+2,2),MID(SUBSTITUTE('Model output'!D259," ",""),SEARCH("pT",'Model output'!D259)+2,1)),IF(ISNUMBER(SEARCH("T",'Model output'!D259)),IF(OR(ISNUMBER(SEARCH("a",'Model output'!D259)),ISNUMBER(SEARCH("b",'Model output'!D259))),MID(SUBSTITUTE('Model output'!D259," ",""),SEARCH("T",'Model output'!D259)+1,2),MID(SUBSTITUTE('Model output'!D259," ",""),SEARCH("T",'Model output'!D259)+1,1)),SUBSTITUTE('Model output'!D259," ",""))),"")</f>
        <v>1a</v>
      </c>
      <c r="D260" s="1" t="str">
        <f>IF(ISNUMBER(SEARCH("lymph node",'Model output'!E259)),"1", IF(AND('Model output'!E259&lt;&gt;"",ISNUMBER('Model output'!E259),'Model output'!E259&gt;0),"1",IF(OR(ISNUMBER(SEARCH("0",'Model output'!E259)), ISNUMBER(SEARCH("1",'Model output'!E259)), ISNUMBER(SEARCH("1a",'Model output'!E259)), ISNUMBER(SEARCH("1b",'Model output'!E259)), ISNUMBER(SEARCH("X",'Model output'!E259))), IF(ISNUMBER(SEARCH("pN",'Model output'!E259)),IF(OR(ISNUMBER(SEARCH("a",'Model output'!E259)),ISNUMBER(SEARCH("b",'Model output'!E259))),MID(SUBSTITUTE('Model output'!E259," ",""),SEARCH("pN",'Model output'!E259)+2,2),MID(SUBSTITUTE('Model output'!E259," ",""),SEARCH("pN",'Model output'!E259)+2,1)),IF(ISNUMBER(SEARCH("N",'Model output'!E259)),IF(OR(ISNUMBER(SEARCH("a",'Model output'!E259)),ISNUMBER(SEARCH("b",'Model output'!E259))),MID(SUBSTITUTE('Model output'!E259," ",""),SEARCH("N",'Model output'!E259)+1,2),MID(SUBSTITUTE('Model output'!E259," ",""),SEARCH("N",'Model output'!E259)+1,1)),SUBSTITUTE('Model output'!E259," ",""))),"")))</f>
        <v>X</v>
      </c>
      <c r="E260" s="1" t="str">
        <f>IF(OR(ISNUMBER(SEARCH("Not applicable",'Model output'!F259)), ISNUMBER(SEARCH("N/A",'Model output'!F259))),"0",IF(OR(ISNUMBER(SEARCH("0",'Model output'!F259)), ISNUMBER(SEARCH("1",'Model output'!F259)), ISNUMBER(SEARCH("X",'Model output'!F259))), IF(ISNUMBER(SEARCH("pM",'Model output'!F259)),MID(SUBSTITUTE('Model output'!F259," ",""),SEARCH("pM",'Model output'!F259)+2,1),IF(ISNUMBER(SEARCH("M",'Model output'!F259)),MID(SUBSTITUTE('Model output'!F259," ",""),SEARCH("M",'Model output'!F259)+1,1),SUBSTITUTE('Model output'!F259," ",""))),""))</f>
        <v/>
      </c>
      <c r="F260" t="str">
        <f t="shared" si="49"/>
        <v>negative</v>
      </c>
      <c r="G260" t="str">
        <f>IF(OR('Model output'!G259="",AND(ISNUMBER('Model output'!J259),'Model output'!J259&lt;1)),"",IF(OR(ISNUMBER(SEARCH("lateral",'Model output'!G259)),ISNUMBER(SEARCH("cervical",'Model output'!G259)),ISNUMBER(SEARCH("jugular",'Model output'!G259)),ISNUMBER(SEARCH("left neck",'Model output'!G259)),ISNUMBER(SEARCH("left anterior neck",'Model output'!G259)),ISNUMBER(SEARCH("left posterior neck",'Model output'!G259)),ISNUMBER(SEARCH("right neck",'Model output'!G259)),ISNUMBER(SEARCH("right anterior neck",'Model output'!G259)),ISNUMBER(SEARCH("right posterior neck",'Model output'!G259)),AND(ISNUMBER(SEARCH("level",'Model output'!G259)),OR(,ISNUMBER(SEARCH("II",'Model output'!G259)),ISNUMBER(SEARCH("two",'Model output'!G259)),AND(ISNUMBER(SEARCH("2",'Model output'!G259)),NOT(ISNUMBER(SEARCH("1 of 2",'Model output'!G259)))),ISNUMBER(SEARCH("III",'Model output'!G259)),AND(ISNUMBER(SEARCH("three",'Model output'!G259)),NOT(ISNUMBER(SEARCH("#3 (three)",'Model output'!G259)))),AND(ISNUMBER(SEARCH("3",'Model output'!G259)),NOT(ISNUMBER(SEARCH("#3 (three)",'Model output'!G259)))),ISNUMBER(SEARCH("IV",'Model output'!G259)),ISNUMBER(SEARCH("four",'Model output'!G259)),ISNUMBER(SEARCH("4",'Model output'!G259)),ISNUMBER(SEARCH("V ",'Model output'!G259)),ISNUMBER(SEARCH("five",'Model output'!G259)),ISNUMBER(SEARCH("5",'Model output'!G259))))), "lateral", "central"))</f>
        <v/>
      </c>
      <c r="H260" t="str">
        <f>IF('Model output'!H259="","negative",IF(OR(ISNUMBER(SEARCH("lymph node",'Model output'!H259)),ISNUMBER(SEARCH("gland",'Model output'!H259)),ISNUMBER(SEARCH("lobe",'Model output'!H259)),ISNUMBER(SEARCH("isthmus",'Model output'!H259)),ISNUMBER(SEARCH("mediastinum",'Model output'!H259)),ISNUMBER(SEARCH("Not mentioned",'Model output'!H259)), ISNUMBER(SEARCH("Not applicable",'Model output'!H259)), ISNUMBER(SEARCH("paratracheal",'Model output'!H259)),ISNUMBER(SEARCH("fibroadipose tissue",'Model output'!H259)),ISNUMBER(SEARCH("thyroid node",'Model output'!H259)),ISNUMBER(SEARCH("skeletal muscle",'Model output'!H259)),ISNUMBER(SEARCH("right",'Model output'!H259)),ISNUMBER(SEARCH("left",'Model output'!H259)),ISNUMBER(SEARCH("Not specified",'Model output'!H259)),ISNUMBER(SEARCH("N/A",'Model output'!H259))),"negative","positive"))</f>
        <v>negative</v>
      </c>
      <c r="I260" t="str">
        <f>IF(OR('Model output'!I259="",'Model output'!I259="Not answered",'Model output'!I259="Not mentioned"),"",IF(ISNUMBER('Model output'!I259),'Model output'!I259,1))</f>
        <v/>
      </c>
      <c r="J260" t="str">
        <f>IF(OR('Model output'!J259="",'Model output'!J259="Not answered",'Model output'!J259="Not mentioned"),"",IF(AND(ISNUMBER('Model output'!J259),'Model output'!J259&lt;=I260),'Model output'!J259,IF(AND(ISNUMBER('Model output'!J259), 'Model output'!J259&gt;=DATE(2024,1,1)), MIN(DAY('Model output'!J259), MONTH('Model output'!J259), YEAR('Model output'!J259)), IF(ISNUMBER(SEARCH("0/",'Model output'!J259)),0,IF(ISNUMBER(SEARCH("/",'Model output'!J259)), VALUE(LEFT('Model output'!J259, SEARCH("/",'Model output'!J259)-1)),1)))))</f>
        <v/>
      </c>
      <c r="K260" t="str" cm="1">
        <f t="array" ref="K260">IF(COUNT(FIND({0,1,2,3,4,5,6,7,8,9},'Model output'!K259))&gt;0,'Model output'!K259,"")</f>
        <v/>
      </c>
      <c r="L260" s="8" t="str">
        <f t="shared" si="50"/>
        <v/>
      </c>
      <c r="M260" t="str" cm="1">
        <f t="array" ref="M260">IF(L260="","",IF(ISNUMBER(SEARCH("cm",L260)),MAX(VALUE(SUBSTITUTE(_xlfn.FILTERXML("&lt;t&gt;&lt;s&gt;"&amp;SUBSTITUTE(L260,",","&lt;/s&gt;&lt;s&gt;")&amp;"&lt;/s&gt;&lt;/t&gt;","//s"),"cm",""))),MAX(VALUE(SUBSTITUTE(_xlfn.FILTERXML("&lt;t&gt;&lt;s&gt;"&amp;SUBSTITUTE(L260,",","&lt;/s&gt;&lt;s&gt;")&amp;"&lt;/s&gt;&lt;/t&gt;","//s"),"mm","")))/10))</f>
        <v/>
      </c>
      <c r="N260" t="str">
        <f>IF('Model output'!L259="","",'Model output'!L259)</f>
        <v>Papillary</v>
      </c>
      <c r="O260" t="str">
        <f>IF('Model output'!M259="","",'Model output'!M259)</f>
        <v>Follicular variant</v>
      </c>
      <c r="P260" t="str">
        <f>IF('Model output'!N259="","",'Model output'!N259)</f>
        <v>Not mentioned</v>
      </c>
      <c r="Q260" t="str">
        <f t="shared" si="51"/>
        <v/>
      </c>
      <c r="R260" t="str" cm="1">
        <f t="array" ref="R260">IF(Q260="","",IF(ISNUMBER(SEARCH("cm",Q260)),MAX(VALUE(SUBSTITUTE(_xlfn.FILTERXML("&lt;t&gt;&lt;s&gt;"&amp;SUBSTITUTE(Q260,",","&lt;/s&gt;&lt;s&gt;")&amp;"&lt;/s&gt;&lt;/t&gt;","//s"),"cm",""))),MAX(VALUE(SUBSTITUTE(_xlfn.FILTERXML("&lt;t&gt;&lt;s&gt;"&amp;SUBSTITUTE(Q260,",","&lt;/s&gt;&lt;s&gt;")&amp;"&lt;/s&gt;&lt;/t&gt;","//s"),"mm","")))/10))</f>
        <v/>
      </c>
      <c r="S260" t="str">
        <f>IF(OR('Model output'!P259="",ISNUMBER(SEARCH("Not identified", 'Model output'!P259)),ISNUMBER(SEARCH("Absent",'Model output'!P259)),AND(ISNUMBER(SEARCH("No",'Model output'!P259)),NOT(ISNUMBER(SEARCH("diagnostic",'Model output'!P259)))),ISNUMBER(SEARCH("Negative",'Model output'!P259))),"negative","positive")</f>
        <v>negative</v>
      </c>
      <c r="T260" t="str">
        <f>IF('Model output'!O259="","",'Model output'!O259)</f>
        <v>Multiple foci</v>
      </c>
      <c r="U260" t="str">
        <f>IF('Model output'!Q259&lt;&gt;"",'Model output'!Q259,IF('Classification result'!S260="positive",IF(ISNUMBER(SEARCH("single",'Model output'!P259)),1,IF(OR(ISNUMBER(SEARCH("&lt;4",'Model output'!P259)),ISNUMBER(SEARCH("&lt; 4",'Model output'!P259)),ISNUMBER(SEARCH("less than 4",'Model output'!P259))),"&lt;4",IF(OR(ISNUMBER(SEARCH("&gt;4",'Model output'!P259)),ISNUMBER(SEARCH("&gt; 4",'Model output'!P259)),ISNUMBER(SEARCH("4 or more",'Model output'!P259))),"&gt;4",""))), ""))</f>
        <v/>
      </c>
      <c r="V260" t="str">
        <f>IF(S260="negative","",IF(OR(ISNUMBER(SEARCH("Focal",'Model output'!P259)),'Classification result'!U260&lt;4,ISNUMBER(SEARCH("Focal",'Classification result'!U260)),ISNUMBER(SEARCH("&lt;4",'Classification result'!U260)),ISNUMBER(SEARCH("&lt; 4",'Classification result'!U260))),"minimal", IF(OR(ISNUMBER(SEARCH("Extensive",'Model output'!P259)),ISNUMBER(SEARCH("Extensive",'Classification result'!U260)),ISNUMBER(SEARCH("&gt;4",'Classification result'!U260)),ISNUMBER(SEARCH("&gt; 4",'Classification result'!U260)),ISNUMBER(SEARCH("4 or more",'Classification result'!U260))),"extensive","")))</f>
        <v/>
      </c>
      <c r="W260" t="str">
        <f>IF(OR('Model output'!R259="",ISNUMBER(SEARCH("Not identified", 'Model output'!R259)),ISNUMBER(SEARCH("Absent",'Model output'!R259)),ISNUMBER(SEARCH("No",'Model output'!R259)),ISNUMBER(SEARCH("Negative",'Model output'!R259)),ISNUMBER(SEARCH("None seen",'Model output'!R259)),ISNUMBER(SEARCH("Free",'Model output'!R259)),ISNUMBER(SEARCH("Cannot be assessed",'Model output'!R259))),"negative","positive")</f>
        <v>negative</v>
      </c>
      <c r="X260" s="15" t="str">
        <f>IF('Model output'!S259="","",'Model output'!S259)</f>
        <v>Not identified</v>
      </c>
      <c r="Y260" t="str">
        <f>IF(OR('Model output'!S259="",ISNUMBER(SEARCH("Absent",'Model output'!S259)),ISNUMBER(SEARCH("Not identified",'Model output'!S259)),AND(ISNUMBER(SEARCH("No",'Model output'!S259)),NOT(ISNUMBER(SEARCH("carcinoma",'Model output'!S259)))),ISNUMBER(SEARCH("confined to the thyroid",'Model output'!S259)),ISNUMBER(SEARCH("negative",'Model output'!S259))),"negative",IF(Z260="positive","gETE", "positive"))</f>
        <v>negative</v>
      </c>
      <c r="Z260" t="str">
        <f>IF(OR('Model output'!S259="",ISNUMBER(SEARCH("Absent",'Model output'!S259)),ISNUMBER(SEARCH("Not identified",'Model output'!S259)),ISNUMBER(SEARCH("No",'Model output'!S259)),ISNUMBER(SEARCH("Minimal",'Model output'!S259)),ISNUMBER(SEARCH("negative",'Model output'!S259))),"negative",IF(OR(ISNUMBER(SEARCH("extensive",X260)),ISNUMBER(SEARCH("skeletal muscle",X260)),ISNUMBER(SEARCH("larynx",X260)),ISNUMBER(SEARCH("trachea",X260)),ISNUMBER(SEARCH("esophagus",X260)),ISNUMBER(SEARCH("recurrent laryngeal nerve",X260))),"positive","negative"))</f>
        <v>negative</v>
      </c>
      <c r="AA260" t="str">
        <f>IF('Model output'!T259="","",IF('Model output'!T259="Not mentioned", "No", "Yes"))</f>
        <v/>
      </c>
      <c r="AB260" t="str">
        <f>IF(AA260&lt;&gt;"Yes","",IF(OR('Model output'!U259="",ISNUMBER(SEARCH("Not identified",'Model output'!U259))),"",'Model output'!U259))</f>
        <v/>
      </c>
      <c r="AC260" s="1" t="str">
        <f>IF(OR('Model output'!V259="", 'Model output'!V259="No", AND(ISERROR(SEARCH("Positive",'Model output'!V259)), ISNUMBER(SEARCH("Negative",'Model output'!V259))), AND(ISNUMBER(SEARCH("Uninvolved",'Model output'!V259)),NOT(ISNUMBER(SEARCH("margins involved",'Model output'!V259)))), ISNUMBER(SEARCH("not involved",'Model output'!V259)), ISNUMBER(SEARCH("None",'Model output'!V259)), ISNUMBER(SEARCH("Free",'Model output'!V259)), ISNUMBER(SEARCH("1 mm",'Model output'!V259)), ISNUMBER(SEARCH("0.1 CM",'Model output'!V259)), ISNUMBER(SEARCH("less than 0.2 mm",'Model output'!V259)), ISNUMBER(SEARCH("less than 0.5 mm",'Model output'!V259)), ISNUMBER(SEARCH("less than 1.0 mm",'Model output'!V259)), ISNUMBER(SEARCH("noted very close",'Model output'!V259)), ISNUMBER(SEARCH("abut",'Model output'!V259)), ISNUMBER(SEARCH("not mentioned",'Model output'!V259)), ISNUMBER(SEARCH("Cannot be assessed",'Model output'!V259)), ISNUMBER(SEARCH("Lymphocyte invasion - present",'Model output'!V259)), ISNUMBER(SEARCH("capsule",'Model output'!V259))), "negative", "positive")</f>
        <v>positive</v>
      </c>
      <c r="AE260" s="28" t="str" cm="1">
        <f t="array" ref="AE260">IF(OR(AC260="positive",Z260="positive",AND(OR(ISNUMBER(SEARCH("Follicular carcinoma",N260)),ISNUMBER(SEARCH("Follicular thyroid carcinoma",N260))),V260="extensive"),AND(AND(ISNUMBER(J260),J260&gt;0),AND(ISNUMBER(M260),M260&gt;3)),OR(H260="positive",AH260=1)),"high",IF(OR(ISNUMBER(SEARCH("lateral",G260,1)),ISNUMBER(SEARCH("positive",Y260,1)),ISNUMBER(SEARCH("tall",O260,1)),ISNUMBER(SEARCH("hobnail",O260,1)),ISNUMBER(SEARCH("cribriform",O260,1)),ISNUMBER(SEARCH("diffuse",O260,1)),ISNUMBER(SEARCH("columnar",O260,1)),ISNUMBER(SEARCH("solid",O260,1)),ISNUMBER(SEARCH("tall",N260,1)),ISNUMBER(SEARCH("hobnail",N260,1)),ISNUMBER(SEARCH("cribriform",N260,1)),ISNUMBER(SEARCH("diffuse",N260,1)),ISNUMBER(SEARCH("columnar",N260,1)),ISNUMBER(SEARCH("solid",N260,1)),AND(ISNUMBER(SEARCH("papillary",N260,1)),S260="positive"),AND(AND(ISNUMBER(J260),J260&gt;=5),M260=""),AND(AND(ISNUMBER(J260),J260&gt;=5),AND(ISNUMBER(M260),M260&gt;=1)),AND(ISNUMBER(SERACH("papillary",N260)),OR(Y260="positive",Z260="positive"), ISNUMBER(SEARCH("BRAF",AB260)))),"intermediate","low"))</f>
        <v>high</v>
      </c>
      <c r="AF260" s="29" t="str">
        <f t="shared" si="52"/>
        <v>x</v>
      </c>
      <c r="AG260" s="29" t="str">
        <f t="shared" si="53"/>
        <v>0</v>
      </c>
      <c r="AH260" s="29" t="str">
        <f t="shared" si="54"/>
        <v>0</v>
      </c>
      <c r="AI260" s="35" t="str">
        <f t="shared" si="55"/>
        <v>I</v>
      </c>
      <c r="AJ260" s="32" t="s">
        <v>711</v>
      </c>
      <c r="AK260" s="34" t="s">
        <v>617</v>
      </c>
      <c r="AL260" s="34" t="s">
        <v>936</v>
      </c>
      <c r="AM260" s="34" t="s">
        <v>936</v>
      </c>
      <c r="AN260" s="34" t="s">
        <v>66</v>
      </c>
      <c r="AO260" s="32">
        <f t="shared" si="56"/>
        <v>1</v>
      </c>
      <c r="AP260" s="34">
        <f t="shared" si="57"/>
        <v>0</v>
      </c>
      <c r="AQ260" s="34">
        <f t="shared" si="58"/>
        <v>1</v>
      </c>
      <c r="AR260" s="34">
        <f t="shared" si="59"/>
        <v>1</v>
      </c>
      <c r="AS260" s="35">
        <f t="shared" si="60"/>
        <v>1</v>
      </c>
    </row>
    <row r="261" spans="1:45">
      <c r="A261" t="str">
        <f>'Model output'!A260</f>
        <v>TCGA-FY-A4B3</v>
      </c>
      <c r="B261" s="26">
        <v>51</v>
      </c>
      <c r="C261" s="1" t="str">
        <f>IF(OR(ISNUMBER(SEARCH("0",'Model output'!D260)), ISNUMBER(SEARCH("1",'Model output'!D260)), ISNUMBER(SEARCH("1a",'Model output'!D260)), ISNUMBER(SEARCH("1b",'Model output'!D260)), ISNUMBER(SEARCH("2",'Model output'!D260)), ISNUMBER(SEARCH("3",'Model output'!D260)), ISNUMBER(SEARCH("4a",'Model output'!D260)), ISNUMBER(SEARCH("4b",'Model output'!D260))), IF(ISNUMBER(SEARCH("pT",'Model output'!D260)),IF(OR(ISNUMBER(SEARCH("a",'Model output'!D260)),ISNUMBER(SEARCH("b",'Model output'!D260))),MID(SUBSTITUTE('Model output'!D260," ",""),SEARCH("pT",'Model output'!D260)+2,2),MID(SUBSTITUTE('Model output'!D260," ",""),SEARCH("pT",'Model output'!D260)+2,1)),IF(ISNUMBER(SEARCH("T",'Model output'!D260)),IF(OR(ISNUMBER(SEARCH("a",'Model output'!D260)),ISNUMBER(SEARCH("b",'Model output'!D260))),MID(SUBSTITUTE('Model output'!D260," ",""),SEARCH("T",'Model output'!D260)+1,2),MID(SUBSTITUTE('Model output'!D260," ",""),SEARCH("T",'Model output'!D260)+1,1)),SUBSTITUTE('Model output'!D260," ",""))),"")</f>
        <v>3</v>
      </c>
      <c r="D261" s="1" t="str">
        <f>IF(ISNUMBER(SEARCH("lymph node",'Model output'!E260)),"1", IF(AND('Model output'!E260&lt;&gt;"",ISNUMBER('Model output'!E260),'Model output'!E260&gt;0),"1",IF(OR(ISNUMBER(SEARCH("0",'Model output'!E260)), ISNUMBER(SEARCH("1",'Model output'!E260)), ISNUMBER(SEARCH("1a",'Model output'!E260)), ISNUMBER(SEARCH("1b",'Model output'!E260)), ISNUMBER(SEARCH("X",'Model output'!E260))), IF(ISNUMBER(SEARCH("pN",'Model output'!E260)),IF(OR(ISNUMBER(SEARCH("a",'Model output'!E260)),ISNUMBER(SEARCH("b",'Model output'!E260))),MID(SUBSTITUTE('Model output'!E260," ",""),SEARCH("pN",'Model output'!E260)+2,2),MID(SUBSTITUTE('Model output'!E260," ",""),SEARCH("pN",'Model output'!E260)+2,1)),IF(ISNUMBER(SEARCH("N",'Model output'!E260)),IF(OR(ISNUMBER(SEARCH("a",'Model output'!E260)),ISNUMBER(SEARCH("b",'Model output'!E260))),MID(SUBSTITUTE('Model output'!E260," ",""),SEARCH("N",'Model output'!E260)+1,2),MID(SUBSTITUTE('Model output'!E260," ",""),SEARCH("N",'Model output'!E260)+1,1)),SUBSTITUTE('Model output'!E260," ",""))),"")))</f>
        <v>1a</v>
      </c>
      <c r="E261" s="1" t="str">
        <f>IF(OR(ISNUMBER(SEARCH("Not applicable",'Model output'!F260)), ISNUMBER(SEARCH("N/A",'Model output'!F260))),"0",IF(OR(ISNUMBER(SEARCH("0",'Model output'!F260)), ISNUMBER(SEARCH("1",'Model output'!F260)), ISNUMBER(SEARCH("X",'Model output'!F260))), IF(ISNUMBER(SEARCH("pM",'Model output'!F260)),MID(SUBSTITUTE('Model output'!F260," ",""),SEARCH("pM",'Model output'!F260)+2,1),IF(ISNUMBER(SEARCH("M",'Model output'!F260)),MID(SUBSTITUTE('Model output'!F260," ",""),SEARCH("M",'Model output'!F260)+1,1),SUBSTITUTE('Model output'!F260," ",""))),""))</f>
        <v>0</v>
      </c>
      <c r="F261" t="str">
        <f t="shared" si="49"/>
        <v>positive</v>
      </c>
      <c r="G261" t="str">
        <f>IF(OR('Model output'!G260="",AND(ISNUMBER('Model output'!J260),'Model output'!J260&lt;1)),"",IF(OR(ISNUMBER(SEARCH("lateral",'Model output'!G260)),ISNUMBER(SEARCH("cervical",'Model output'!G260)),ISNUMBER(SEARCH("jugular",'Model output'!G260)),ISNUMBER(SEARCH("left neck",'Model output'!G260)),ISNUMBER(SEARCH("left anterior neck",'Model output'!G260)),ISNUMBER(SEARCH("left posterior neck",'Model output'!G260)),ISNUMBER(SEARCH("right neck",'Model output'!G260)),ISNUMBER(SEARCH("right anterior neck",'Model output'!G260)),ISNUMBER(SEARCH("right posterior neck",'Model output'!G260)),AND(ISNUMBER(SEARCH("level",'Model output'!G260)),OR(,ISNUMBER(SEARCH("II",'Model output'!G260)),ISNUMBER(SEARCH("two",'Model output'!G260)),AND(ISNUMBER(SEARCH("2",'Model output'!G260)),NOT(ISNUMBER(SEARCH("1 of 2",'Model output'!G260)))),ISNUMBER(SEARCH("III",'Model output'!G260)),AND(ISNUMBER(SEARCH("three",'Model output'!G260)),NOT(ISNUMBER(SEARCH("#3 (three)",'Model output'!G260)))),AND(ISNUMBER(SEARCH("3",'Model output'!G260)),NOT(ISNUMBER(SEARCH("#3 (three)",'Model output'!G260)))),ISNUMBER(SEARCH("IV",'Model output'!G260)),ISNUMBER(SEARCH("four",'Model output'!G260)),ISNUMBER(SEARCH("4",'Model output'!G260)),ISNUMBER(SEARCH("V ",'Model output'!G260)),ISNUMBER(SEARCH("five",'Model output'!G260)),ISNUMBER(SEARCH("5",'Model output'!G260))))), "lateral", "central"))</f>
        <v>central</v>
      </c>
      <c r="H261" t="str">
        <f>IF('Model output'!H260="","negative",IF(OR(ISNUMBER(SEARCH("lymph node",'Model output'!H260)),ISNUMBER(SEARCH("gland",'Model output'!H260)),ISNUMBER(SEARCH("lobe",'Model output'!H260)),ISNUMBER(SEARCH("isthmus",'Model output'!H260)),ISNUMBER(SEARCH("mediastinum",'Model output'!H260)),ISNUMBER(SEARCH("Not mentioned",'Model output'!H260)), ISNUMBER(SEARCH("Not applicable",'Model output'!H260)), ISNUMBER(SEARCH("paratracheal",'Model output'!H260)),ISNUMBER(SEARCH("fibroadipose tissue",'Model output'!H260)),ISNUMBER(SEARCH("thyroid node",'Model output'!H260)),ISNUMBER(SEARCH("skeletal muscle",'Model output'!H260)),ISNUMBER(SEARCH("right",'Model output'!H260)),ISNUMBER(SEARCH("left",'Model output'!H260)),ISNUMBER(SEARCH("Not specified",'Model output'!H260)),ISNUMBER(SEARCH("N/A",'Model output'!H260))),"negative","positive"))</f>
        <v>negative</v>
      </c>
      <c r="I261">
        <f>IF(OR('Model output'!I260="",'Model output'!I260="Not answered",'Model output'!I260="Not mentioned"),"",IF(ISNUMBER('Model output'!I260),'Model output'!I260,1))</f>
        <v>4</v>
      </c>
      <c r="J261">
        <f>IF(OR('Model output'!J260="",'Model output'!J260="Not answered",'Model output'!J260="Not mentioned"),"",IF(AND(ISNUMBER('Model output'!J260),'Model output'!J260&lt;=I261),'Model output'!J260,IF(AND(ISNUMBER('Model output'!J260), 'Model output'!J260&gt;=DATE(2024,1,1)), MIN(DAY('Model output'!J260), MONTH('Model output'!J260), YEAR('Model output'!J260)), IF(ISNUMBER(SEARCH("0/",'Model output'!J260)),0,IF(ISNUMBER(SEARCH("/",'Model output'!J260)), VALUE(LEFT('Model output'!J260, SEARCH("/",'Model output'!J260)-1)),1)))))</f>
        <v>4</v>
      </c>
      <c r="K261" t="str" cm="1">
        <f t="array" ref="K261">IF(COUNT(FIND({0,1,2,3,4,5,6,7,8,9},'Model output'!K260))&gt;0,'Model output'!K260,"")</f>
        <v/>
      </c>
      <c r="L261" s="8" t="str">
        <f t="shared" si="50"/>
        <v/>
      </c>
      <c r="M261" t="str" cm="1">
        <f t="array" ref="M261">IF(L261="","",IF(ISNUMBER(SEARCH("cm",L261)),MAX(VALUE(SUBSTITUTE(_xlfn.FILTERXML("&lt;t&gt;&lt;s&gt;"&amp;SUBSTITUTE(L261,",","&lt;/s&gt;&lt;s&gt;")&amp;"&lt;/s&gt;&lt;/t&gt;","//s"),"cm",""))),MAX(VALUE(SUBSTITUTE(_xlfn.FILTERXML("&lt;t&gt;&lt;s&gt;"&amp;SUBSTITUTE(L261,",","&lt;/s&gt;&lt;s&gt;")&amp;"&lt;/s&gt;&lt;/t&gt;","//s"),"mm","")))/10))</f>
        <v/>
      </c>
      <c r="N261" t="str">
        <f>IF('Model output'!L260="","",'Model output'!L260)</f>
        <v>Papillary</v>
      </c>
      <c r="O261" t="str">
        <f>IF('Model output'!M260="","",'Model output'!M260)</f>
        <v>Classical (usual)</v>
      </c>
      <c r="P261" t="str">
        <f>IF('Model output'!N260="","",'Model output'!N260)</f>
        <v>2.1 cm</v>
      </c>
      <c r="Q261" t="str">
        <f t="shared" si="51"/>
        <v>2.1cm</v>
      </c>
      <c r="R261" cm="1">
        <f t="array" ref="R261">IF(Q261="","",IF(ISNUMBER(SEARCH("cm",Q261)),MAX(VALUE(SUBSTITUTE(_xlfn.FILTERXML("&lt;t&gt;&lt;s&gt;"&amp;SUBSTITUTE(Q261,",","&lt;/s&gt;&lt;s&gt;")&amp;"&lt;/s&gt;&lt;/t&gt;","//s"),"cm",""))),MAX(VALUE(SUBSTITUTE(_xlfn.FILTERXML("&lt;t&gt;&lt;s&gt;"&amp;SUBSTITUTE(Q261,",","&lt;/s&gt;&lt;s&gt;")&amp;"&lt;/s&gt;&lt;/t&gt;","//s"),"mm","")))/10))</f>
        <v>2.1</v>
      </c>
      <c r="S261" t="str">
        <f>IF(OR('Model output'!P260="",ISNUMBER(SEARCH("Not identified", 'Model output'!P260)),ISNUMBER(SEARCH("Absent",'Model output'!P260)),AND(ISNUMBER(SEARCH("No",'Model output'!P260)),NOT(ISNUMBER(SEARCH("diagnostic",'Model output'!P260)))),ISNUMBER(SEARCH("Negative",'Model output'!P260))),"negative","positive")</f>
        <v>negative</v>
      </c>
      <c r="T261" t="str">
        <f>IF('Model output'!O260="","",'Model output'!O260)</f>
        <v>Multifocal, bilateral</v>
      </c>
      <c r="U261" t="str">
        <f>IF('Model output'!Q260&lt;&gt;"",'Model output'!Q260,IF('Classification result'!S261="positive",IF(ISNUMBER(SEARCH("single",'Model output'!P260)),1,IF(OR(ISNUMBER(SEARCH("&lt;4",'Model output'!P260)),ISNUMBER(SEARCH("&lt; 4",'Model output'!P260)),ISNUMBER(SEARCH("less than 4",'Model output'!P260))),"&lt;4",IF(OR(ISNUMBER(SEARCH("&gt;4",'Model output'!P260)),ISNUMBER(SEARCH("&gt; 4",'Model output'!P260)),ISNUMBER(SEARCH("4 or more",'Model output'!P260))),"&gt;4",""))), ""))</f>
        <v/>
      </c>
      <c r="V261" t="str">
        <f>IF(S261="negative","",IF(OR(ISNUMBER(SEARCH("Focal",'Model output'!P260)),'Classification result'!U261&lt;4,ISNUMBER(SEARCH("Focal",'Classification result'!U261)),ISNUMBER(SEARCH("&lt;4",'Classification result'!U261)),ISNUMBER(SEARCH("&lt; 4",'Classification result'!U261))),"minimal", IF(OR(ISNUMBER(SEARCH("Extensive",'Model output'!P260)),ISNUMBER(SEARCH("Extensive",'Classification result'!U261)),ISNUMBER(SEARCH("&gt;4",'Classification result'!U261)),ISNUMBER(SEARCH("&gt; 4",'Classification result'!U261)),ISNUMBER(SEARCH("4 or more",'Classification result'!U261))),"extensive","")))</f>
        <v/>
      </c>
      <c r="W261" t="str">
        <f>IF(OR('Model output'!R260="",ISNUMBER(SEARCH("Not identified", 'Model output'!R260)),ISNUMBER(SEARCH("Absent",'Model output'!R260)),ISNUMBER(SEARCH("No",'Model output'!R260)),ISNUMBER(SEARCH("Negative",'Model output'!R260)),ISNUMBER(SEARCH("None seen",'Model output'!R260)),ISNUMBER(SEARCH("Free",'Model output'!R260)),ISNUMBER(SEARCH("Cannot be assessed",'Model output'!R260))),"negative","positive")</f>
        <v>positive</v>
      </c>
      <c r="X261" s="15" t="str">
        <f>IF('Model output'!S260="","",'Model output'!S260)</f>
        <v>Present, minimal</v>
      </c>
      <c r="Y261" t="str">
        <f>IF(OR('Model output'!S260="",ISNUMBER(SEARCH("Absent",'Model output'!S260)),ISNUMBER(SEARCH("Not identified",'Model output'!S260)),AND(ISNUMBER(SEARCH("No",'Model output'!S260)),NOT(ISNUMBER(SEARCH("carcinoma",'Model output'!S260)))),ISNUMBER(SEARCH("confined to the thyroid",'Model output'!S260)),ISNUMBER(SEARCH("negative",'Model output'!S260))),"negative",IF(Z261="positive","gETE", "positive"))</f>
        <v>positive</v>
      </c>
      <c r="Z261" t="str">
        <f>IF(OR('Model output'!S260="",ISNUMBER(SEARCH("Absent",'Model output'!S260)),ISNUMBER(SEARCH("Not identified",'Model output'!S260)),ISNUMBER(SEARCH("No",'Model output'!S260)),ISNUMBER(SEARCH("Minimal",'Model output'!S260)),ISNUMBER(SEARCH("negative",'Model output'!S260))),"negative",IF(OR(ISNUMBER(SEARCH("extensive",X261)),ISNUMBER(SEARCH("skeletal muscle",X261)),ISNUMBER(SEARCH("larynx",X261)),ISNUMBER(SEARCH("trachea",X261)),ISNUMBER(SEARCH("esophagus",X261)),ISNUMBER(SEARCH("recurrent laryngeal nerve",X261))),"positive","negative"))</f>
        <v>negative</v>
      </c>
      <c r="AA261" t="str">
        <f>IF('Model output'!T260="","",IF('Model output'!T260="Not mentioned", "No", "Yes"))</f>
        <v/>
      </c>
      <c r="AB261" t="str">
        <f>IF(AA261&lt;&gt;"Yes","",IF(OR('Model output'!U260="",ISNUMBER(SEARCH("Not identified",'Model output'!U260))),"",'Model output'!U260))</f>
        <v/>
      </c>
      <c r="AC261" s="1" t="str">
        <f>IF(OR('Model output'!V260="", 'Model output'!V260="No", AND(ISERROR(SEARCH("Positive",'Model output'!V260)), ISNUMBER(SEARCH("Negative",'Model output'!V260))), AND(ISNUMBER(SEARCH("Uninvolved",'Model output'!V260)),NOT(ISNUMBER(SEARCH("margins involved",'Model output'!V260)))), ISNUMBER(SEARCH("not involved",'Model output'!V260)), ISNUMBER(SEARCH("None",'Model output'!V260)), ISNUMBER(SEARCH("Free",'Model output'!V260)), ISNUMBER(SEARCH("1 mm",'Model output'!V260)), ISNUMBER(SEARCH("0.1 CM",'Model output'!V260)), ISNUMBER(SEARCH("less than 0.2 mm",'Model output'!V260)), ISNUMBER(SEARCH("less than 0.5 mm",'Model output'!V260)), ISNUMBER(SEARCH("less than 1.0 mm",'Model output'!V260)), ISNUMBER(SEARCH("noted very close",'Model output'!V260)), ISNUMBER(SEARCH("abut",'Model output'!V260)), ISNUMBER(SEARCH("not mentioned",'Model output'!V260)), ISNUMBER(SEARCH("Cannot be assessed",'Model output'!V260)), ISNUMBER(SEARCH("Lymphocyte invasion - present",'Model output'!V260)), ISNUMBER(SEARCH("capsule",'Model output'!V260))), "negative", "positive")</f>
        <v>positive</v>
      </c>
      <c r="AE261" s="28" t="str" cm="1">
        <f t="array" ref="AE261">IF(OR(AC261="positive",Z261="positive",AND(OR(ISNUMBER(SEARCH("Follicular carcinoma",N261)),ISNUMBER(SEARCH("Follicular thyroid carcinoma",N261))),V261="extensive"),AND(AND(ISNUMBER(J261),J261&gt;0),AND(ISNUMBER(M261),M261&gt;3)),OR(H261="positive",AH261=1)),"high",IF(OR(ISNUMBER(SEARCH("lateral",G261,1)),ISNUMBER(SEARCH("positive",Y261,1)),ISNUMBER(SEARCH("tall",O261,1)),ISNUMBER(SEARCH("hobnail",O261,1)),ISNUMBER(SEARCH("cribriform",O261,1)),ISNUMBER(SEARCH("diffuse",O261,1)),ISNUMBER(SEARCH("columnar",O261,1)),ISNUMBER(SEARCH("solid",O261,1)),ISNUMBER(SEARCH("tall",N261,1)),ISNUMBER(SEARCH("hobnail",N261,1)),ISNUMBER(SEARCH("cribriform",N261,1)),ISNUMBER(SEARCH("diffuse",N261,1)),ISNUMBER(SEARCH("columnar",N261,1)),ISNUMBER(SEARCH("solid",N261,1)),AND(ISNUMBER(SEARCH("papillary",N261,1)),S261="positive"),AND(AND(ISNUMBER(J261),J261&gt;=5),M261=""),AND(AND(ISNUMBER(J261),J261&gt;=5),AND(ISNUMBER(M261),M261&gt;=1)),AND(ISNUMBER(SERACH("papillary",N261)),OR(Y261="positive",Z261="positive"), ISNUMBER(SEARCH("BRAF",AB261)))),"intermediate","low"))</f>
        <v>high</v>
      </c>
      <c r="AF261" s="29" t="str">
        <f t="shared" si="52"/>
        <v>2</v>
      </c>
      <c r="AG261" s="29" t="str">
        <f t="shared" si="53"/>
        <v>1a</v>
      </c>
      <c r="AH261" s="29" t="str">
        <f t="shared" si="54"/>
        <v>0</v>
      </c>
      <c r="AI261" s="35" t="str">
        <f t="shared" si="55"/>
        <v>I</v>
      </c>
      <c r="AJ261" s="32" t="s">
        <v>711</v>
      </c>
      <c r="AK261" s="34" t="s">
        <v>935</v>
      </c>
      <c r="AL261" s="34" t="s">
        <v>617</v>
      </c>
      <c r="AM261" s="34" t="s">
        <v>936</v>
      </c>
      <c r="AN261" s="34" t="s">
        <v>66</v>
      </c>
      <c r="AO261" s="32">
        <f t="shared" si="56"/>
        <v>1</v>
      </c>
      <c r="AP261" s="34">
        <f t="shared" si="57"/>
        <v>1</v>
      </c>
      <c r="AQ261" s="34">
        <f t="shared" si="58"/>
        <v>1</v>
      </c>
      <c r="AR261" s="34">
        <f t="shared" si="59"/>
        <v>1</v>
      </c>
      <c r="AS261" s="35">
        <f t="shared" si="60"/>
        <v>1</v>
      </c>
    </row>
    <row r="262" spans="1:45">
      <c r="A262" t="str">
        <f>'Model output'!A261</f>
        <v>TCGA-FY-A76V</v>
      </c>
      <c r="B262" s="26">
        <v>54</v>
      </c>
      <c r="C262" s="1" t="str">
        <f>IF(OR(ISNUMBER(SEARCH("0",'Model output'!D261)), ISNUMBER(SEARCH("1",'Model output'!D261)), ISNUMBER(SEARCH("1a",'Model output'!D261)), ISNUMBER(SEARCH("1b",'Model output'!D261)), ISNUMBER(SEARCH("2",'Model output'!D261)), ISNUMBER(SEARCH("3",'Model output'!D261)), ISNUMBER(SEARCH("4a",'Model output'!D261)), ISNUMBER(SEARCH("4b",'Model output'!D261))), IF(ISNUMBER(SEARCH("pT",'Model output'!D261)),IF(OR(ISNUMBER(SEARCH("a",'Model output'!D261)),ISNUMBER(SEARCH("b",'Model output'!D261))),MID(SUBSTITUTE('Model output'!D261," ",""),SEARCH("pT",'Model output'!D261)+2,2),MID(SUBSTITUTE('Model output'!D261," ",""),SEARCH("pT",'Model output'!D261)+2,1)),IF(ISNUMBER(SEARCH("T",'Model output'!D261)),IF(OR(ISNUMBER(SEARCH("a",'Model output'!D261)),ISNUMBER(SEARCH("b",'Model output'!D261))),MID(SUBSTITUTE('Model output'!D261," ",""),SEARCH("T",'Model output'!D261)+1,2),MID(SUBSTITUTE('Model output'!D261," ",""),SEARCH("T",'Model output'!D261)+1,1)),SUBSTITUTE('Model output'!D261," ",""))),"")</f>
        <v>2</v>
      </c>
      <c r="D262" s="1" t="str">
        <f>IF(ISNUMBER(SEARCH("lymph node",'Model output'!E261)),"1", IF(AND('Model output'!E261&lt;&gt;"",ISNUMBER('Model output'!E261),'Model output'!E261&gt;0),"1",IF(OR(ISNUMBER(SEARCH("0",'Model output'!E261)), ISNUMBER(SEARCH("1",'Model output'!E261)), ISNUMBER(SEARCH("1a",'Model output'!E261)), ISNUMBER(SEARCH("1b",'Model output'!E261)), ISNUMBER(SEARCH("X",'Model output'!E261))), IF(ISNUMBER(SEARCH("pN",'Model output'!E261)),IF(OR(ISNUMBER(SEARCH("a",'Model output'!E261)),ISNUMBER(SEARCH("b",'Model output'!E261))),MID(SUBSTITUTE('Model output'!E261," ",""),SEARCH("pN",'Model output'!E261)+2,2),MID(SUBSTITUTE('Model output'!E261," ",""),SEARCH("pN",'Model output'!E261)+2,1)),IF(ISNUMBER(SEARCH("N",'Model output'!E261)),IF(OR(ISNUMBER(SEARCH("a",'Model output'!E261)),ISNUMBER(SEARCH("b",'Model output'!E261))),MID(SUBSTITUTE('Model output'!E261," ",""),SEARCH("N",'Model output'!E261)+1,2),MID(SUBSTITUTE('Model output'!E261," ",""),SEARCH("N",'Model output'!E261)+1,1)),SUBSTITUTE('Model output'!E261," ",""))),"")))</f>
        <v>X</v>
      </c>
      <c r="E262" s="1" t="str">
        <f>IF(OR(ISNUMBER(SEARCH("Not applicable",'Model output'!F261)), ISNUMBER(SEARCH("N/A",'Model output'!F261))),"0",IF(OR(ISNUMBER(SEARCH("0",'Model output'!F261)), ISNUMBER(SEARCH("1",'Model output'!F261)), ISNUMBER(SEARCH("X",'Model output'!F261))), IF(ISNUMBER(SEARCH("pM",'Model output'!F261)),MID(SUBSTITUTE('Model output'!F261," ",""),SEARCH("pM",'Model output'!F261)+2,1),IF(ISNUMBER(SEARCH("M",'Model output'!F261)),MID(SUBSTITUTE('Model output'!F261," ",""),SEARCH("M",'Model output'!F261)+1,1),SUBSTITUTE('Model output'!F261," ",""))),""))</f>
        <v/>
      </c>
      <c r="F262" t="str">
        <f t="shared" si="49"/>
        <v>negative</v>
      </c>
      <c r="G262" t="str">
        <f>IF(OR('Model output'!G261="",AND(ISNUMBER('Model output'!J261),'Model output'!J261&lt;1)),"",IF(OR(ISNUMBER(SEARCH("lateral",'Model output'!G261)),ISNUMBER(SEARCH("cervical",'Model output'!G261)),ISNUMBER(SEARCH("jugular",'Model output'!G261)),ISNUMBER(SEARCH("left neck",'Model output'!G261)),ISNUMBER(SEARCH("left anterior neck",'Model output'!G261)),ISNUMBER(SEARCH("left posterior neck",'Model output'!G261)),ISNUMBER(SEARCH("right neck",'Model output'!G261)),ISNUMBER(SEARCH("right anterior neck",'Model output'!G261)),ISNUMBER(SEARCH("right posterior neck",'Model output'!G261)),AND(ISNUMBER(SEARCH("level",'Model output'!G261)),OR(,ISNUMBER(SEARCH("II",'Model output'!G261)),ISNUMBER(SEARCH("two",'Model output'!G261)),AND(ISNUMBER(SEARCH("2",'Model output'!G261)),NOT(ISNUMBER(SEARCH("1 of 2",'Model output'!G261)))),ISNUMBER(SEARCH("III",'Model output'!G261)),AND(ISNUMBER(SEARCH("three",'Model output'!G261)),NOT(ISNUMBER(SEARCH("#3 (three)",'Model output'!G261)))),AND(ISNUMBER(SEARCH("3",'Model output'!G261)),NOT(ISNUMBER(SEARCH("#3 (three)",'Model output'!G261)))),ISNUMBER(SEARCH("IV",'Model output'!G261)),ISNUMBER(SEARCH("four",'Model output'!G261)),ISNUMBER(SEARCH("4",'Model output'!G261)),ISNUMBER(SEARCH("V ",'Model output'!G261)),ISNUMBER(SEARCH("five",'Model output'!G261)),ISNUMBER(SEARCH("5",'Model output'!G261))))), "lateral", "central"))</f>
        <v/>
      </c>
      <c r="H262" t="str">
        <f>IF('Model output'!H261="","negative",IF(OR(ISNUMBER(SEARCH("lymph node",'Model output'!H261)),ISNUMBER(SEARCH("gland",'Model output'!H261)),ISNUMBER(SEARCH("lobe",'Model output'!H261)),ISNUMBER(SEARCH("isthmus",'Model output'!H261)),ISNUMBER(SEARCH("mediastinum",'Model output'!H261)),ISNUMBER(SEARCH("Not mentioned",'Model output'!H261)), ISNUMBER(SEARCH("Not applicable",'Model output'!H261)), ISNUMBER(SEARCH("paratracheal",'Model output'!H261)),ISNUMBER(SEARCH("fibroadipose tissue",'Model output'!H261)),ISNUMBER(SEARCH("thyroid node",'Model output'!H261)),ISNUMBER(SEARCH("skeletal muscle",'Model output'!H261)),ISNUMBER(SEARCH("right",'Model output'!H261)),ISNUMBER(SEARCH("left",'Model output'!H261)),ISNUMBER(SEARCH("Not specified",'Model output'!H261)),ISNUMBER(SEARCH("N/A",'Model output'!H261))),"negative","positive"))</f>
        <v>negative</v>
      </c>
      <c r="I262" t="str">
        <f>IF(OR('Model output'!I261="",'Model output'!I261="Not answered",'Model output'!I261="Not mentioned"),"",IF(ISNUMBER('Model output'!I261),'Model output'!I261,1))</f>
        <v/>
      </c>
      <c r="J262" t="str">
        <f>IF(OR('Model output'!J261="",'Model output'!J261="Not answered",'Model output'!J261="Not mentioned"),"",IF(AND(ISNUMBER('Model output'!J261),'Model output'!J261&lt;=I262),'Model output'!J261,IF(AND(ISNUMBER('Model output'!J261), 'Model output'!J261&gt;=DATE(2024,1,1)), MIN(DAY('Model output'!J261), MONTH('Model output'!J261), YEAR('Model output'!J261)), IF(ISNUMBER(SEARCH("0/",'Model output'!J261)),0,IF(ISNUMBER(SEARCH("/",'Model output'!J261)), VALUE(LEFT('Model output'!J261, SEARCH("/",'Model output'!J261)-1)),1)))))</f>
        <v/>
      </c>
      <c r="K262" t="str" cm="1">
        <f t="array" ref="K262">IF(COUNT(FIND({0,1,2,3,4,5,6,7,8,9},'Model output'!K261))&gt;0,'Model output'!K261,"")</f>
        <v/>
      </c>
      <c r="L262" s="8" t="str">
        <f t="shared" si="50"/>
        <v/>
      </c>
      <c r="M262" t="str" cm="1">
        <f t="array" ref="M262">IF(L262="","",IF(ISNUMBER(SEARCH("cm",L262)),MAX(VALUE(SUBSTITUTE(_xlfn.FILTERXML("&lt;t&gt;&lt;s&gt;"&amp;SUBSTITUTE(L262,",","&lt;/s&gt;&lt;s&gt;")&amp;"&lt;/s&gt;&lt;/t&gt;","//s"),"cm",""))),MAX(VALUE(SUBSTITUTE(_xlfn.FILTERXML("&lt;t&gt;&lt;s&gt;"&amp;SUBSTITUTE(L262,",","&lt;/s&gt;&lt;s&gt;")&amp;"&lt;/s&gt;&lt;/t&gt;","//s"),"mm","")))/10))</f>
        <v/>
      </c>
      <c r="N262" t="str">
        <f>IF('Model output'!L261="","",'Model output'!L261)</f>
        <v>Papillary carcinoma, follicular variant</v>
      </c>
      <c r="O262" t="str">
        <f>IF('Model output'!M261="","",'Model output'!M261)</f>
        <v/>
      </c>
      <c r="P262" t="str">
        <f>IF('Model output'!N261="","",'Model output'!N261)</f>
        <v>3.1 x 1.5 x 1.1 cm (right lobe/isthmus)</v>
      </c>
      <c r="Q262" t="str">
        <f t="shared" si="51"/>
        <v>3.1,1.5,1.1cm</v>
      </c>
      <c r="R262" cm="1">
        <f t="array" ref="R262">IF(Q262="","",IF(ISNUMBER(SEARCH("cm",Q262)),MAX(VALUE(SUBSTITUTE(_xlfn.FILTERXML("&lt;t&gt;&lt;s&gt;"&amp;SUBSTITUTE(Q262,",","&lt;/s&gt;&lt;s&gt;")&amp;"&lt;/s&gt;&lt;/t&gt;","//s"),"cm",""))),MAX(VALUE(SUBSTITUTE(_xlfn.FILTERXML("&lt;t&gt;&lt;s&gt;"&amp;SUBSTITUTE(Q262,",","&lt;/s&gt;&lt;s&gt;")&amp;"&lt;/s&gt;&lt;/t&gt;","//s"),"mm","")))/10))</f>
        <v>3.1</v>
      </c>
      <c r="S262" t="str">
        <f>IF(OR('Model output'!P261="",ISNUMBER(SEARCH("Not identified", 'Model output'!P261)),ISNUMBER(SEARCH("Absent",'Model output'!P261)),AND(ISNUMBER(SEARCH("No",'Model output'!P261)),NOT(ISNUMBER(SEARCH("diagnostic",'Model output'!P261)))),ISNUMBER(SEARCH("Negative",'Model output'!P261))),"negative","positive")</f>
        <v>negative</v>
      </c>
      <c r="T262">
        <f>IF('Model output'!O261="","",'Model output'!O261)</f>
        <v>3</v>
      </c>
      <c r="U262" t="str">
        <f>IF('Model output'!Q261&lt;&gt;"",'Model output'!Q261,IF('Classification result'!S262="positive",IF(ISNUMBER(SEARCH("single",'Model output'!P261)),1,IF(OR(ISNUMBER(SEARCH("&lt;4",'Model output'!P261)),ISNUMBER(SEARCH("&lt; 4",'Model output'!P261)),ISNUMBER(SEARCH("less than 4",'Model output'!P261))),"&lt;4",IF(OR(ISNUMBER(SEARCH("&gt;4",'Model output'!P261)),ISNUMBER(SEARCH("&gt; 4",'Model output'!P261)),ISNUMBER(SEARCH("4 or more",'Model output'!P261))),"&gt;4",""))), ""))</f>
        <v/>
      </c>
      <c r="V262" t="str">
        <f>IF(S262="negative","",IF(OR(ISNUMBER(SEARCH("Focal",'Model output'!P261)),'Classification result'!U262&lt;4,ISNUMBER(SEARCH("Focal",'Classification result'!U262)),ISNUMBER(SEARCH("&lt;4",'Classification result'!U262)),ISNUMBER(SEARCH("&lt; 4",'Classification result'!U262))),"minimal", IF(OR(ISNUMBER(SEARCH("Extensive",'Model output'!P261)),ISNUMBER(SEARCH("Extensive",'Classification result'!U262)),ISNUMBER(SEARCH("&gt;4",'Classification result'!U262)),ISNUMBER(SEARCH("&gt; 4",'Classification result'!U262)),ISNUMBER(SEARCH("4 or more",'Classification result'!U262))),"extensive","")))</f>
        <v/>
      </c>
      <c r="W262" t="str">
        <f>IF(OR('Model output'!R261="",ISNUMBER(SEARCH("Not identified", 'Model output'!R261)),ISNUMBER(SEARCH("Absent",'Model output'!R261)),ISNUMBER(SEARCH("No",'Model output'!R261)),ISNUMBER(SEARCH("Negative",'Model output'!R261)),ISNUMBER(SEARCH("None seen",'Model output'!R261)),ISNUMBER(SEARCH("Free",'Model output'!R261)),ISNUMBER(SEARCH("Cannot be assessed",'Model output'!R261))),"negative","positive")</f>
        <v>negative</v>
      </c>
      <c r="X262" s="15" t="str">
        <f>IF('Model output'!S261="","",'Model output'!S261)</f>
        <v>Not identified</v>
      </c>
      <c r="Y262" t="str">
        <f>IF(OR('Model output'!S261="",ISNUMBER(SEARCH("Absent",'Model output'!S261)),ISNUMBER(SEARCH("Not identified",'Model output'!S261)),AND(ISNUMBER(SEARCH("No",'Model output'!S261)),NOT(ISNUMBER(SEARCH("carcinoma",'Model output'!S261)))),ISNUMBER(SEARCH("confined to the thyroid",'Model output'!S261)),ISNUMBER(SEARCH("negative",'Model output'!S261))),"negative",IF(Z262="positive","gETE", "positive"))</f>
        <v>negative</v>
      </c>
      <c r="Z262" t="str">
        <f>IF(OR('Model output'!S261="",ISNUMBER(SEARCH("Absent",'Model output'!S261)),ISNUMBER(SEARCH("Not identified",'Model output'!S261)),ISNUMBER(SEARCH("No",'Model output'!S261)),ISNUMBER(SEARCH("Minimal",'Model output'!S261)),ISNUMBER(SEARCH("negative",'Model output'!S261))),"negative",IF(OR(ISNUMBER(SEARCH("extensive",X262)),ISNUMBER(SEARCH("skeletal muscle",X262)),ISNUMBER(SEARCH("larynx",X262)),ISNUMBER(SEARCH("trachea",X262)),ISNUMBER(SEARCH("esophagus",X262)),ISNUMBER(SEARCH("recurrent laryngeal nerve",X262))),"positive","negative"))</f>
        <v>negative</v>
      </c>
      <c r="AA262" t="str">
        <f>IF('Model output'!T261="","",IF('Model output'!T261="Not mentioned", "No", "Yes"))</f>
        <v/>
      </c>
      <c r="AB262" t="str">
        <f>IF(AA262&lt;&gt;"Yes","",IF(OR('Model output'!U261="",ISNUMBER(SEARCH("Not identified",'Model output'!U261))),"",'Model output'!U261))</f>
        <v/>
      </c>
      <c r="AC262" s="1" t="str">
        <f>IF(OR('Model output'!V261="", 'Model output'!V261="No", AND(ISERROR(SEARCH("Positive",'Model output'!V261)), ISNUMBER(SEARCH("Negative",'Model output'!V261))), AND(ISNUMBER(SEARCH("Uninvolved",'Model output'!V261)),NOT(ISNUMBER(SEARCH("margins involved",'Model output'!V261)))), ISNUMBER(SEARCH("not involved",'Model output'!V261)), ISNUMBER(SEARCH("None",'Model output'!V261)), ISNUMBER(SEARCH("Free",'Model output'!V261)), ISNUMBER(SEARCH("1 mm",'Model output'!V261)), ISNUMBER(SEARCH("0.1 CM",'Model output'!V261)), ISNUMBER(SEARCH("less than 0.2 mm",'Model output'!V261)), ISNUMBER(SEARCH("less than 0.5 mm",'Model output'!V261)), ISNUMBER(SEARCH("less than 1.0 mm",'Model output'!V261)), ISNUMBER(SEARCH("noted very close",'Model output'!V261)), ISNUMBER(SEARCH("abut",'Model output'!V261)), ISNUMBER(SEARCH("not mentioned",'Model output'!V261)), ISNUMBER(SEARCH("Cannot be assessed",'Model output'!V261)), ISNUMBER(SEARCH("Lymphocyte invasion - present",'Model output'!V261)), ISNUMBER(SEARCH("capsule",'Model output'!V261))), "negative", "positive")</f>
        <v>negative</v>
      </c>
      <c r="AE262" s="28" t="str" cm="1">
        <f t="array" aca="1" ref="AE262" ca="1">IF(OR(AC262="positive",Z262="positive",AND(OR(ISNUMBER(SEARCH("Follicular carcinoma",N262)),ISNUMBER(SEARCH("Follicular thyroid carcinoma",N262))),V262="extensive"),AND(AND(ISNUMBER(J262),J262&gt;0),AND(ISNUMBER(M262),M262&gt;3)),OR(H262="positive",AH262=1)),"high",IF(OR(ISNUMBER(SEARCH("lateral",G262,1)),ISNUMBER(SEARCH("positive",Y262,1)),ISNUMBER(SEARCH("tall",O262,1)),ISNUMBER(SEARCH("hobnail",O262,1)),ISNUMBER(SEARCH("cribriform",O262,1)),ISNUMBER(SEARCH("diffuse",O262,1)),ISNUMBER(SEARCH("columnar",O262,1)),ISNUMBER(SEARCH("solid",O262,1)),ISNUMBER(SEARCH("tall",N262,1)),ISNUMBER(SEARCH("hobnail",N262,1)),ISNUMBER(SEARCH("cribriform",N262,1)),ISNUMBER(SEARCH("diffuse",N262,1)),ISNUMBER(SEARCH("columnar",N262,1)),ISNUMBER(SEARCH("solid",N262,1)),AND(ISNUMBER(SEARCH("papillary",N262,1)),S262="positive"),AND(AND(ISNUMBER(J262),J262&gt;=5),M262=""),AND(AND(ISNUMBER(J262),J262&gt;=5),AND(ISNUMBER(M262),M262&gt;=1)),AND(ISNUMBER(SERACH("papillary",N262)),OR(Y262="positive",Z262="positive"), ISNUMBER(SEARCH("BRAF",AB262)))),"intermediate","low"))</f>
        <v>low</v>
      </c>
      <c r="AF262" s="29" t="str">
        <f t="shared" si="52"/>
        <v>2</v>
      </c>
      <c r="AG262" s="29" t="str">
        <f t="shared" si="53"/>
        <v>0</v>
      </c>
      <c r="AH262" s="29" t="str">
        <f t="shared" si="54"/>
        <v>0</v>
      </c>
      <c r="AI262" s="35" t="str">
        <f t="shared" si="55"/>
        <v>I</v>
      </c>
      <c r="AJ262" s="32" t="s">
        <v>713</v>
      </c>
      <c r="AK262" s="34" t="s">
        <v>935</v>
      </c>
      <c r="AL262" s="34" t="s">
        <v>936</v>
      </c>
      <c r="AM262" s="34" t="s">
        <v>936</v>
      </c>
      <c r="AN262" s="34" t="s">
        <v>66</v>
      </c>
      <c r="AO262" s="32">
        <f t="shared" ca="1" si="56"/>
        <v>1</v>
      </c>
      <c r="AP262" s="34">
        <f t="shared" si="57"/>
        <v>1</v>
      </c>
      <c r="AQ262" s="34">
        <f t="shared" si="58"/>
        <v>1</v>
      </c>
      <c r="AR262" s="34">
        <f t="shared" si="59"/>
        <v>1</v>
      </c>
      <c r="AS262" s="35">
        <f t="shared" si="60"/>
        <v>1</v>
      </c>
    </row>
    <row r="263" spans="1:45">
      <c r="A263" t="str">
        <f>'Model output'!A262</f>
        <v>TCGA-GE-A2C6</v>
      </c>
      <c r="B263" s="26">
        <v>33</v>
      </c>
      <c r="C263" s="1" t="str">
        <f>IF(OR(ISNUMBER(SEARCH("0",'Model output'!D262)), ISNUMBER(SEARCH("1",'Model output'!D262)), ISNUMBER(SEARCH("1a",'Model output'!D262)), ISNUMBER(SEARCH("1b",'Model output'!D262)), ISNUMBER(SEARCH("2",'Model output'!D262)), ISNUMBER(SEARCH("3",'Model output'!D262)), ISNUMBER(SEARCH("4a",'Model output'!D262)), ISNUMBER(SEARCH("4b",'Model output'!D262))), IF(ISNUMBER(SEARCH("pT",'Model output'!D262)),IF(OR(ISNUMBER(SEARCH("a",'Model output'!D262)),ISNUMBER(SEARCH("b",'Model output'!D262))),MID(SUBSTITUTE('Model output'!D262," ",""),SEARCH("pT",'Model output'!D262)+2,2),MID(SUBSTITUTE('Model output'!D262," ",""),SEARCH("pT",'Model output'!D262)+2,1)),IF(ISNUMBER(SEARCH("T",'Model output'!D262)),IF(OR(ISNUMBER(SEARCH("a",'Model output'!D262)),ISNUMBER(SEARCH("b",'Model output'!D262))),MID(SUBSTITUTE('Model output'!D262," ",""),SEARCH("T",'Model output'!D262)+1,2),MID(SUBSTITUTE('Model output'!D262," ",""),SEARCH("T",'Model output'!D262)+1,1)),SUBSTITUTE('Model output'!D262," ",""))),"")</f>
        <v>2</v>
      </c>
      <c r="D263" s="1" t="str">
        <f>IF(ISNUMBER(SEARCH("lymph node",'Model output'!E262)),"1", IF(AND('Model output'!E262&lt;&gt;"",ISNUMBER('Model output'!E262),'Model output'!E262&gt;0),"1",IF(OR(ISNUMBER(SEARCH("0",'Model output'!E262)), ISNUMBER(SEARCH("1",'Model output'!E262)), ISNUMBER(SEARCH("1a",'Model output'!E262)), ISNUMBER(SEARCH("1b",'Model output'!E262)), ISNUMBER(SEARCH("X",'Model output'!E262))), IF(ISNUMBER(SEARCH("pN",'Model output'!E262)),IF(OR(ISNUMBER(SEARCH("a",'Model output'!E262)),ISNUMBER(SEARCH("b",'Model output'!E262))),MID(SUBSTITUTE('Model output'!E262," ",""),SEARCH("pN",'Model output'!E262)+2,2),MID(SUBSTITUTE('Model output'!E262," ",""),SEARCH("pN",'Model output'!E262)+2,1)),IF(ISNUMBER(SEARCH("N",'Model output'!E262)),IF(OR(ISNUMBER(SEARCH("a",'Model output'!E262)),ISNUMBER(SEARCH("b",'Model output'!E262))),MID(SUBSTITUTE('Model output'!E262," ",""),SEARCH("N",'Model output'!E262)+1,2),MID(SUBSTITUTE('Model output'!E262," ",""),SEARCH("N",'Model output'!E262)+1,1)),SUBSTITUTE('Model output'!E262," ",""))),"")))</f>
        <v/>
      </c>
      <c r="E263" s="1" t="str">
        <f>IF(OR(ISNUMBER(SEARCH("Not applicable",'Model output'!F262)), ISNUMBER(SEARCH("N/A",'Model output'!F262))),"0",IF(OR(ISNUMBER(SEARCH("0",'Model output'!F262)), ISNUMBER(SEARCH("1",'Model output'!F262)), ISNUMBER(SEARCH("X",'Model output'!F262))), IF(ISNUMBER(SEARCH("pM",'Model output'!F262)),MID(SUBSTITUTE('Model output'!F262," ",""),SEARCH("pM",'Model output'!F262)+2,1),IF(ISNUMBER(SEARCH("M",'Model output'!F262)),MID(SUBSTITUTE('Model output'!F262," ",""),SEARCH("M",'Model output'!F262)+1,1),SUBSTITUTE('Model output'!F262," ",""))),""))</f>
        <v>0</v>
      </c>
      <c r="F263" t="str">
        <f t="shared" si="49"/>
        <v>positive</v>
      </c>
      <c r="G263" t="str">
        <f>IF(OR('Model output'!G262="",AND(ISNUMBER('Model output'!J262),'Model output'!J262&lt;1)),"",IF(OR(ISNUMBER(SEARCH("lateral",'Model output'!G262)),ISNUMBER(SEARCH("cervical",'Model output'!G262)),ISNUMBER(SEARCH("jugular",'Model output'!G262)),ISNUMBER(SEARCH("left neck",'Model output'!G262)),ISNUMBER(SEARCH("left anterior neck",'Model output'!G262)),ISNUMBER(SEARCH("left posterior neck",'Model output'!G262)),ISNUMBER(SEARCH("right neck",'Model output'!G262)),ISNUMBER(SEARCH("right anterior neck",'Model output'!G262)),ISNUMBER(SEARCH("right posterior neck",'Model output'!G262)),AND(ISNUMBER(SEARCH("level",'Model output'!G262)),OR(,ISNUMBER(SEARCH("II",'Model output'!G262)),ISNUMBER(SEARCH("two",'Model output'!G262)),AND(ISNUMBER(SEARCH("2",'Model output'!G262)),NOT(ISNUMBER(SEARCH("1 of 2",'Model output'!G262)))),ISNUMBER(SEARCH("III",'Model output'!G262)),AND(ISNUMBER(SEARCH("three",'Model output'!G262)),NOT(ISNUMBER(SEARCH("#3 (three)",'Model output'!G262)))),AND(ISNUMBER(SEARCH("3",'Model output'!G262)),NOT(ISNUMBER(SEARCH("#3 (three)",'Model output'!G262)))),ISNUMBER(SEARCH("IV",'Model output'!G262)),ISNUMBER(SEARCH("four",'Model output'!G262)),ISNUMBER(SEARCH("4",'Model output'!G262)),ISNUMBER(SEARCH("V ",'Model output'!G262)),ISNUMBER(SEARCH("five",'Model output'!G262)),ISNUMBER(SEARCH("5",'Model output'!G262))))), "lateral", "central"))</f>
        <v/>
      </c>
      <c r="H263" t="str">
        <f>IF('Model output'!H262="","negative",IF(OR(ISNUMBER(SEARCH("lymph node",'Model output'!H262)),ISNUMBER(SEARCH("gland",'Model output'!H262)),ISNUMBER(SEARCH("lobe",'Model output'!H262)),ISNUMBER(SEARCH("isthmus",'Model output'!H262)),ISNUMBER(SEARCH("mediastinum",'Model output'!H262)),ISNUMBER(SEARCH("Not mentioned",'Model output'!H262)), ISNUMBER(SEARCH("Not applicable",'Model output'!H262)), ISNUMBER(SEARCH("paratracheal",'Model output'!H262)),ISNUMBER(SEARCH("fibroadipose tissue",'Model output'!H262)),ISNUMBER(SEARCH("thyroid node",'Model output'!H262)),ISNUMBER(SEARCH("skeletal muscle",'Model output'!H262)),ISNUMBER(SEARCH("right",'Model output'!H262)),ISNUMBER(SEARCH("left",'Model output'!H262)),ISNUMBER(SEARCH("Not specified",'Model output'!H262)),ISNUMBER(SEARCH("N/A",'Model output'!H262))),"negative","positive"))</f>
        <v>negative</v>
      </c>
      <c r="I263">
        <f>IF(OR('Model output'!I262="",'Model output'!I262="Not answered",'Model output'!I262="Not mentioned"),"",IF(ISNUMBER('Model output'!I262),'Model output'!I262,1))</f>
        <v>23</v>
      </c>
      <c r="J263">
        <f>IF(OR('Model output'!J262="",'Model output'!J262="Not answered",'Model output'!J262="Not mentioned"),"",IF(AND(ISNUMBER('Model output'!J262),'Model output'!J262&lt;=I263),'Model output'!J262,IF(AND(ISNUMBER('Model output'!J262), 'Model output'!J262&gt;=DATE(2024,1,1)), MIN(DAY('Model output'!J262), MONTH('Model output'!J262), YEAR('Model output'!J262)), IF(ISNUMBER(SEARCH("0/",'Model output'!J262)),0,IF(ISNUMBER(SEARCH("/",'Model output'!J262)), VALUE(LEFT('Model output'!J262, SEARCH("/",'Model output'!J262)-1)),1)))))</f>
        <v>14</v>
      </c>
      <c r="K263" t="str" cm="1">
        <f t="array" ref="K263">IF(COUNT(FIND({0,1,2,3,4,5,6,7,8,9},'Model output'!K262))&gt;0,'Model output'!K262,"")</f>
        <v/>
      </c>
      <c r="L263" s="8" t="str">
        <f t="shared" si="50"/>
        <v/>
      </c>
      <c r="M263" t="str" cm="1">
        <f t="array" ref="M263">IF(L263="","",IF(ISNUMBER(SEARCH("cm",L263)),MAX(VALUE(SUBSTITUTE(_xlfn.FILTERXML("&lt;t&gt;&lt;s&gt;"&amp;SUBSTITUTE(L263,",","&lt;/s&gt;&lt;s&gt;")&amp;"&lt;/s&gt;&lt;/t&gt;","//s"),"cm",""))),MAX(VALUE(SUBSTITUTE(_xlfn.FILTERXML("&lt;t&gt;&lt;s&gt;"&amp;SUBSTITUTE(L263,",","&lt;/s&gt;&lt;s&gt;")&amp;"&lt;/s&gt;&lt;/t&gt;","//s"),"mm","")))/10))</f>
        <v/>
      </c>
      <c r="N263" t="str">
        <f>IF('Model output'!L262="","",'Model output'!L262)</f>
        <v>Papillary</v>
      </c>
      <c r="O263" t="str">
        <f>IF('Model output'!M262="","",'Model output'!M262)</f>
        <v/>
      </c>
      <c r="P263" t="str">
        <f>IF('Model output'!N262="","",'Model output'!N262)</f>
        <v>2.5 cm</v>
      </c>
      <c r="Q263" t="str">
        <f t="shared" si="51"/>
        <v>2.5cm</v>
      </c>
      <c r="R263" cm="1">
        <f t="array" ref="R263">IF(Q263="","",IF(ISNUMBER(SEARCH("cm",Q263)),MAX(VALUE(SUBSTITUTE(_xlfn.FILTERXML("&lt;t&gt;&lt;s&gt;"&amp;SUBSTITUTE(Q263,",","&lt;/s&gt;&lt;s&gt;")&amp;"&lt;/s&gt;&lt;/t&gt;","//s"),"cm",""))),MAX(VALUE(SUBSTITUTE(_xlfn.FILTERXML("&lt;t&gt;&lt;s&gt;"&amp;SUBSTITUTE(Q263,",","&lt;/s&gt;&lt;s&gt;")&amp;"&lt;/s&gt;&lt;/t&gt;","//s"),"mm","")))/10))</f>
        <v>2.5</v>
      </c>
      <c r="S263" t="str">
        <f>IF(OR('Model output'!P262="",ISNUMBER(SEARCH("Not identified", 'Model output'!P262)),ISNUMBER(SEARCH("Absent",'Model output'!P262)),AND(ISNUMBER(SEARCH("No",'Model output'!P262)),NOT(ISNUMBER(SEARCH("diagnostic",'Model output'!P262)))),ISNUMBER(SEARCH("Negative",'Model output'!P262))),"negative","positive")</f>
        <v>positive</v>
      </c>
      <c r="T263">
        <f>IF('Model output'!O262="","",'Model output'!O262)</f>
        <v>1</v>
      </c>
      <c r="U263" t="str">
        <f>IF('Model output'!Q262&lt;&gt;"",'Model output'!Q262,IF('Classification result'!S263="positive",IF(ISNUMBER(SEARCH("single",'Model output'!P262)),1,IF(OR(ISNUMBER(SEARCH("&lt;4",'Model output'!P262)),ISNUMBER(SEARCH("&lt; 4",'Model output'!P262)),ISNUMBER(SEARCH("less than 4",'Model output'!P262))),"&lt;4",IF(OR(ISNUMBER(SEARCH("&gt;4",'Model output'!P262)),ISNUMBER(SEARCH("&gt; 4",'Model output'!P262)),ISNUMBER(SEARCH("4 or more",'Model output'!P262))),"&gt;4",""))), ""))</f>
        <v>Less than 4 vessels</v>
      </c>
      <c r="V263" t="str">
        <f>IF(S263="negative","",IF(OR(ISNUMBER(SEARCH("Focal",'Model output'!P262)),'Classification result'!U263&lt;4,ISNUMBER(SEARCH("Focal",'Classification result'!U263)),ISNUMBER(SEARCH("&lt;4",'Classification result'!U263)),ISNUMBER(SEARCH("&lt; 4",'Classification result'!U263))),"minimal", IF(OR(ISNUMBER(SEARCH("Extensive",'Model output'!P262)),ISNUMBER(SEARCH("Extensive",'Classification result'!U263)),ISNUMBER(SEARCH("&gt;4",'Classification result'!U263)),ISNUMBER(SEARCH("&gt; 4",'Classification result'!U263)),ISNUMBER(SEARCH("4 or more",'Classification result'!U263))),"extensive","")))</f>
        <v/>
      </c>
      <c r="W263" t="str">
        <f>IF(OR('Model output'!R262="",ISNUMBER(SEARCH("Not identified", 'Model output'!R262)),ISNUMBER(SEARCH("Absent",'Model output'!R262)),ISNUMBER(SEARCH("No",'Model output'!R262)),ISNUMBER(SEARCH("Negative",'Model output'!R262)),ISNUMBER(SEARCH("None seen",'Model output'!R262)),ISNUMBER(SEARCH("Free",'Model output'!R262)),ISNUMBER(SEARCH("Cannot be assessed",'Model output'!R262))),"negative","positive")</f>
        <v>positive</v>
      </c>
      <c r="X263" s="15" t="str">
        <f>IF('Model output'!S262="","",'Model output'!S262)</f>
        <v>Focally Present</v>
      </c>
      <c r="Y263" t="str">
        <f>IF(OR('Model output'!S262="",ISNUMBER(SEARCH("Absent",'Model output'!S262)),ISNUMBER(SEARCH("Not identified",'Model output'!S262)),AND(ISNUMBER(SEARCH("No",'Model output'!S262)),NOT(ISNUMBER(SEARCH("carcinoma",'Model output'!S262)))),ISNUMBER(SEARCH("confined to the thyroid",'Model output'!S262)),ISNUMBER(SEARCH("negative",'Model output'!S262))),"negative",IF(Z263="positive","gETE", "positive"))</f>
        <v>positive</v>
      </c>
      <c r="Z263" t="str">
        <f>IF(OR('Model output'!S262="",ISNUMBER(SEARCH("Absent",'Model output'!S262)),ISNUMBER(SEARCH("Not identified",'Model output'!S262)),ISNUMBER(SEARCH("No",'Model output'!S262)),ISNUMBER(SEARCH("Minimal",'Model output'!S262)),ISNUMBER(SEARCH("negative",'Model output'!S262))),"negative",IF(OR(ISNUMBER(SEARCH("extensive",X263)),ISNUMBER(SEARCH("skeletal muscle",X263)),ISNUMBER(SEARCH("larynx",X263)),ISNUMBER(SEARCH("trachea",X263)),ISNUMBER(SEARCH("esophagus",X263)),ISNUMBER(SEARCH("recurrent laryngeal nerve",X263))),"positive","negative"))</f>
        <v>negative</v>
      </c>
      <c r="AA263" t="str">
        <f>IF('Model output'!T262="","",IF('Model output'!T262="Not mentioned", "No", "Yes"))</f>
        <v/>
      </c>
      <c r="AB263" t="str">
        <f>IF(AA263&lt;&gt;"Yes","",IF(OR('Model output'!U262="",ISNUMBER(SEARCH("Not identified",'Model output'!U262))),"",'Model output'!U262))</f>
        <v/>
      </c>
      <c r="AC263" s="1" t="str">
        <f>IF(OR('Model output'!V262="", 'Model output'!V262="No", AND(ISERROR(SEARCH("Positive",'Model output'!V262)), ISNUMBER(SEARCH("Negative",'Model output'!V262))), AND(ISNUMBER(SEARCH("Uninvolved",'Model output'!V262)),NOT(ISNUMBER(SEARCH("margins involved",'Model output'!V262)))), ISNUMBER(SEARCH("not involved",'Model output'!V262)), ISNUMBER(SEARCH("None",'Model output'!V262)), ISNUMBER(SEARCH("Free",'Model output'!V262)), ISNUMBER(SEARCH("1 mm",'Model output'!V262)), ISNUMBER(SEARCH("0.1 CM",'Model output'!V262)), ISNUMBER(SEARCH("less than 0.2 mm",'Model output'!V262)), ISNUMBER(SEARCH("less than 0.5 mm",'Model output'!V262)), ISNUMBER(SEARCH("less than 1.0 mm",'Model output'!V262)), ISNUMBER(SEARCH("noted very close",'Model output'!V262)), ISNUMBER(SEARCH("abut",'Model output'!V262)), ISNUMBER(SEARCH("not mentioned",'Model output'!V262)), ISNUMBER(SEARCH("Cannot be assessed",'Model output'!V262)), ISNUMBER(SEARCH("Lymphocyte invasion - present",'Model output'!V262)), ISNUMBER(SEARCH("capsule",'Model output'!V262))), "negative", "positive")</f>
        <v>negative</v>
      </c>
      <c r="AE263" s="28" t="str" cm="1">
        <f t="array" aca="1" ref="AE263" ca="1">IF(OR(AC263="positive",Z263="positive",AND(OR(ISNUMBER(SEARCH("Follicular carcinoma",N263)),ISNUMBER(SEARCH("Follicular thyroid carcinoma",N263))),V263="extensive"),AND(AND(ISNUMBER(J263),J263&gt;0),AND(ISNUMBER(M263),M263&gt;3)),OR(H263="positive",AH263=1)),"high",IF(OR(ISNUMBER(SEARCH("lateral",G263,1)),ISNUMBER(SEARCH("positive",Y263,1)),ISNUMBER(SEARCH("tall",O263,1)),ISNUMBER(SEARCH("hobnail",O263,1)),ISNUMBER(SEARCH("cribriform",O263,1)),ISNUMBER(SEARCH("diffuse",O263,1)),ISNUMBER(SEARCH("columnar",O263,1)),ISNUMBER(SEARCH("solid",O263,1)),ISNUMBER(SEARCH("tall",N263,1)),ISNUMBER(SEARCH("hobnail",N263,1)),ISNUMBER(SEARCH("cribriform",N263,1)),ISNUMBER(SEARCH("diffuse",N263,1)),ISNUMBER(SEARCH("columnar",N263,1)),ISNUMBER(SEARCH("solid",N263,1)),AND(ISNUMBER(SEARCH("papillary",N263,1)),S263="positive"),AND(AND(ISNUMBER(J263),J263&gt;=5),M263=""),AND(AND(ISNUMBER(J263),J263&gt;=5),AND(ISNUMBER(M263),M263&gt;=1)),AND(ISNUMBER(SERACH("papillary",N263)),OR(Y263="positive",Z263="positive"), ISNUMBER(SEARCH("BRAF",AB263)))),"intermediate","low"))</f>
        <v>intermediate</v>
      </c>
      <c r="AF263" s="29" t="str">
        <f t="shared" si="52"/>
        <v>2</v>
      </c>
      <c r="AG263" s="29" t="str">
        <f t="shared" si="53"/>
        <v>1a</v>
      </c>
      <c r="AH263" s="29" t="str">
        <f t="shared" si="54"/>
        <v>0</v>
      </c>
      <c r="AI263" s="35" t="str">
        <f t="shared" si="55"/>
        <v>I</v>
      </c>
      <c r="AJ263" s="32" t="s">
        <v>711</v>
      </c>
      <c r="AK263" s="34" t="s">
        <v>935</v>
      </c>
      <c r="AL263" s="34" t="s">
        <v>932</v>
      </c>
      <c r="AM263" s="34" t="s">
        <v>936</v>
      </c>
      <c r="AN263" s="34" t="s">
        <v>66</v>
      </c>
      <c r="AO263" s="32">
        <f t="shared" ca="1" si="56"/>
        <v>0</v>
      </c>
      <c r="AP263" s="34">
        <f t="shared" si="57"/>
        <v>1</v>
      </c>
      <c r="AQ263" s="34">
        <f t="shared" si="58"/>
        <v>0</v>
      </c>
      <c r="AR263" s="34">
        <f t="shared" si="59"/>
        <v>1</v>
      </c>
      <c r="AS263" s="35">
        <f t="shared" si="60"/>
        <v>1</v>
      </c>
    </row>
    <row r="264" spans="1:45">
      <c r="A264" t="str">
        <f>'Model output'!A263</f>
        <v>TCGA-H2-A26U</v>
      </c>
      <c r="B264" s="26">
        <v>54</v>
      </c>
      <c r="C264" s="1" t="str">
        <f>IF(OR(ISNUMBER(SEARCH("0",'Model output'!D263)), ISNUMBER(SEARCH("1",'Model output'!D263)), ISNUMBER(SEARCH("1a",'Model output'!D263)), ISNUMBER(SEARCH("1b",'Model output'!D263)), ISNUMBER(SEARCH("2",'Model output'!D263)), ISNUMBER(SEARCH("3",'Model output'!D263)), ISNUMBER(SEARCH("4a",'Model output'!D263)), ISNUMBER(SEARCH("4b",'Model output'!D263))), IF(ISNUMBER(SEARCH("pT",'Model output'!D263)),IF(OR(ISNUMBER(SEARCH("a",'Model output'!D263)),ISNUMBER(SEARCH("b",'Model output'!D263))),MID(SUBSTITUTE('Model output'!D263," ",""),SEARCH("pT",'Model output'!D263)+2,2),MID(SUBSTITUTE('Model output'!D263," ",""),SEARCH("pT",'Model output'!D263)+2,1)),IF(ISNUMBER(SEARCH("T",'Model output'!D263)),IF(OR(ISNUMBER(SEARCH("a",'Model output'!D263)),ISNUMBER(SEARCH("b",'Model output'!D263))),MID(SUBSTITUTE('Model output'!D263," ",""),SEARCH("T",'Model output'!D263)+1,2),MID(SUBSTITUTE('Model output'!D263," ",""),SEARCH("T",'Model output'!D263)+1,1)),SUBSTITUTE('Model output'!D263," ",""))),"")</f>
        <v>3</v>
      </c>
      <c r="D264" s="1" t="str">
        <f>IF(ISNUMBER(SEARCH("lymph node",'Model output'!E263)),"1", IF(AND('Model output'!E263&lt;&gt;"",ISNUMBER('Model output'!E263),'Model output'!E263&gt;0),"1",IF(OR(ISNUMBER(SEARCH("0",'Model output'!E263)), ISNUMBER(SEARCH("1",'Model output'!E263)), ISNUMBER(SEARCH("1a",'Model output'!E263)), ISNUMBER(SEARCH("1b",'Model output'!E263)), ISNUMBER(SEARCH("X",'Model output'!E263))), IF(ISNUMBER(SEARCH("pN",'Model output'!E263)),IF(OR(ISNUMBER(SEARCH("a",'Model output'!E263)),ISNUMBER(SEARCH("b",'Model output'!E263))),MID(SUBSTITUTE('Model output'!E263," ",""),SEARCH("pN",'Model output'!E263)+2,2),MID(SUBSTITUTE('Model output'!E263," ",""),SEARCH("pN",'Model output'!E263)+2,1)),IF(ISNUMBER(SEARCH("N",'Model output'!E263)),IF(OR(ISNUMBER(SEARCH("a",'Model output'!E263)),ISNUMBER(SEARCH("b",'Model output'!E263))),MID(SUBSTITUTE('Model output'!E263," ",""),SEARCH("N",'Model output'!E263)+1,2),MID(SUBSTITUTE('Model output'!E263," ",""),SEARCH("N",'Model output'!E263)+1,1)),SUBSTITUTE('Model output'!E263," ",""))),"")))</f>
        <v>0</v>
      </c>
      <c r="E264" s="1" t="str">
        <f>IF(OR(ISNUMBER(SEARCH("Not applicable",'Model output'!F263)), ISNUMBER(SEARCH("N/A",'Model output'!F263))),"0",IF(OR(ISNUMBER(SEARCH("0",'Model output'!F263)), ISNUMBER(SEARCH("1",'Model output'!F263)), ISNUMBER(SEARCH("X",'Model output'!F263))), IF(ISNUMBER(SEARCH("pM",'Model output'!F263)),MID(SUBSTITUTE('Model output'!F263," ",""),SEARCH("pM",'Model output'!F263)+2,1),IF(ISNUMBER(SEARCH("M",'Model output'!F263)),MID(SUBSTITUTE('Model output'!F263," ",""),SEARCH("M",'Model output'!F263)+1,1),SUBSTITUTE('Model output'!F263," ",""))),""))</f>
        <v>X</v>
      </c>
      <c r="F264" t="str">
        <f t="shared" si="49"/>
        <v>negative</v>
      </c>
      <c r="G264" t="str">
        <f>IF(OR('Model output'!G263="",AND(ISNUMBER('Model output'!J263),'Model output'!J263&lt;1)),"",IF(OR(ISNUMBER(SEARCH("lateral",'Model output'!G263)),ISNUMBER(SEARCH("cervical",'Model output'!G263)),ISNUMBER(SEARCH("jugular",'Model output'!G263)),ISNUMBER(SEARCH("left neck",'Model output'!G263)),ISNUMBER(SEARCH("left anterior neck",'Model output'!G263)),ISNUMBER(SEARCH("left posterior neck",'Model output'!G263)),ISNUMBER(SEARCH("right neck",'Model output'!G263)),ISNUMBER(SEARCH("right anterior neck",'Model output'!G263)),ISNUMBER(SEARCH("right posterior neck",'Model output'!G263)),AND(ISNUMBER(SEARCH("level",'Model output'!G263)),OR(,ISNUMBER(SEARCH("II",'Model output'!G263)),ISNUMBER(SEARCH("two",'Model output'!G263)),AND(ISNUMBER(SEARCH("2",'Model output'!G263)),NOT(ISNUMBER(SEARCH("1 of 2",'Model output'!G263)))),ISNUMBER(SEARCH("III",'Model output'!G263)),AND(ISNUMBER(SEARCH("three",'Model output'!G263)),NOT(ISNUMBER(SEARCH("#3 (three)",'Model output'!G263)))),AND(ISNUMBER(SEARCH("3",'Model output'!G263)),NOT(ISNUMBER(SEARCH("#3 (three)",'Model output'!G263)))),ISNUMBER(SEARCH("IV",'Model output'!G263)),ISNUMBER(SEARCH("four",'Model output'!G263)),ISNUMBER(SEARCH("4",'Model output'!G263)),ISNUMBER(SEARCH("V ",'Model output'!G263)),ISNUMBER(SEARCH("five",'Model output'!G263)),ISNUMBER(SEARCH("5",'Model output'!G263))))), "lateral", "central"))</f>
        <v/>
      </c>
      <c r="H264" t="str">
        <f>IF('Model output'!H263="","negative",IF(OR(ISNUMBER(SEARCH("lymph node",'Model output'!H263)),ISNUMBER(SEARCH("gland",'Model output'!H263)),ISNUMBER(SEARCH("lobe",'Model output'!H263)),ISNUMBER(SEARCH("isthmus",'Model output'!H263)),ISNUMBER(SEARCH("mediastinum",'Model output'!H263)),ISNUMBER(SEARCH("Not mentioned",'Model output'!H263)), ISNUMBER(SEARCH("Not applicable",'Model output'!H263)), ISNUMBER(SEARCH("paratracheal",'Model output'!H263)),ISNUMBER(SEARCH("fibroadipose tissue",'Model output'!H263)),ISNUMBER(SEARCH("thyroid node",'Model output'!H263)),ISNUMBER(SEARCH("skeletal muscle",'Model output'!H263)),ISNUMBER(SEARCH("right",'Model output'!H263)),ISNUMBER(SEARCH("left",'Model output'!H263)),ISNUMBER(SEARCH("Not specified",'Model output'!H263)),ISNUMBER(SEARCH("N/A",'Model output'!H263))),"negative","positive"))</f>
        <v>negative</v>
      </c>
      <c r="I264">
        <f>IF(OR('Model output'!I263="",'Model output'!I263="Not answered",'Model output'!I263="Not mentioned"),"",IF(ISNUMBER('Model output'!I263),'Model output'!I263,1))</f>
        <v>7</v>
      </c>
      <c r="J264">
        <f>IF(OR('Model output'!J263="",'Model output'!J263="Not answered",'Model output'!J263="Not mentioned"),"",IF(AND(ISNUMBER('Model output'!J263),'Model output'!J263&lt;=I264),'Model output'!J263,IF(AND(ISNUMBER('Model output'!J263), 'Model output'!J263&gt;=DATE(2024,1,1)), MIN(DAY('Model output'!J263), MONTH('Model output'!J263), YEAR('Model output'!J263)), IF(ISNUMBER(SEARCH("0/",'Model output'!J263)),0,IF(ISNUMBER(SEARCH("/",'Model output'!J263)), VALUE(LEFT('Model output'!J263, SEARCH("/",'Model output'!J263)-1)),1)))))</f>
        <v>0</v>
      </c>
      <c r="K264" t="str" cm="1">
        <f t="array" ref="K264">IF(COUNT(FIND({0,1,2,3,4,5,6,7,8,9},'Model output'!K263))&gt;0,'Model output'!K263,"")</f>
        <v/>
      </c>
      <c r="L264" s="8" t="str">
        <f t="shared" si="50"/>
        <v/>
      </c>
      <c r="M264" t="str" cm="1">
        <f t="array" ref="M264">IF(L264="","",IF(ISNUMBER(SEARCH("cm",L264)),MAX(VALUE(SUBSTITUTE(_xlfn.FILTERXML("&lt;t&gt;&lt;s&gt;"&amp;SUBSTITUTE(L264,",","&lt;/s&gt;&lt;s&gt;")&amp;"&lt;/s&gt;&lt;/t&gt;","//s"),"cm",""))),MAX(VALUE(SUBSTITUTE(_xlfn.FILTERXML("&lt;t&gt;&lt;s&gt;"&amp;SUBSTITUTE(L264,",","&lt;/s&gt;&lt;s&gt;")&amp;"&lt;/s&gt;&lt;/t&gt;","//s"),"mm","")))/10))</f>
        <v/>
      </c>
      <c r="N264" t="str">
        <f>IF('Model output'!L263="","",'Model output'!L263)</f>
        <v>papillary</v>
      </c>
      <c r="O264" t="str">
        <f>IF('Model output'!M263="","",'Model output'!M263)</f>
        <v/>
      </c>
      <c r="P264" t="str">
        <f>IF('Model output'!N263="","",'Model output'!N263)</f>
        <v>1.5 cm</v>
      </c>
      <c r="Q264" t="str">
        <f t="shared" si="51"/>
        <v>1.5cm</v>
      </c>
      <c r="R264" cm="1">
        <f t="array" ref="R264">IF(Q264="","",IF(ISNUMBER(SEARCH("cm",Q264)),MAX(VALUE(SUBSTITUTE(_xlfn.FILTERXML("&lt;t&gt;&lt;s&gt;"&amp;SUBSTITUTE(Q264,",","&lt;/s&gt;&lt;s&gt;")&amp;"&lt;/s&gt;&lt;/t&gt;","//s"),"cm",""))),MAX(VALUE(SUBSTITUTE(_xlfn.FILTERXML("&lt;t&gt;&lt;s&gt;"&amp;SUBSTITUTE(Q264,",","&lt;/s&gt;&lt;s&gt;")&amp;"&lt;/s&gt;&lt;/t&gt;","//s"),"mm","")))/10))</f>
        <v>1.5</v>
      </c>
      <c r="S264" t="str">
        <f>IF(OR('Model output'!P263="",ISNUMBER(SEARCH("Not identified", 'Model output'!P263)),ISNUMBER(SEARCH("Absent",'Model output'!P263)),AND(ISNUMBER(SEARCH("No",'Model output'!P263)),NOT(ISNUMBER(SEARCH("diagnostic",'Model output'!P263)))),ISNUMBER(SEARCH("Negative",'Model output'!P263))),"negative","positive")</f>
        <v>negative</v>
      </c>
      <c r="T264">
        <f>IF('Model output'!O263="","",'Model output'!O263)</f>
        <v>2</v>
      </c>
      <c r="U264" t="str">
        <f>IF('Model output'!Q263&lt;&gt;"",'Model output'!Q263,IF('Classification result'!S264="positive",IF(ISNUMBER(SEARCH("single",'Model output'!P263)),1,IF(OR(ISNUMBER(SEARCH("&lt;4",'Model output'!P263)),ISNUMBER(SEARCH("&lt; 4",'Model output'!P263)),ISNUMBER(SEARCH("less than 4",'Model output'!P263))),"&lt;4",IF(OR(ISNUMBER(SEARCH("&gt;4",'Model output'!P263)),ISNUMBER(SEARCH("&gt; 4",'Model output'!P263)),ISNUMBER(SEARCH("4 or more",'Model output'!P263))),"&gt;4",""))), ""))</f>
        <v/>
      </c>
      <c r="V264" t="str">
        <f>IF(S264="negative","",IF(OR(ISNUMBER(SEARCH("Focal",'Model output'!P263)),'Classification result'!U264&lt;4,ISNUMBER(SEARCH("Focal",'Classification result'!U264)),ISNUMBER(SEARCH("&lt;4",'Classification result'!U264)),ISNUMBER(SEARCH("&lt; 4",'Classification result'!U264))),"minimal", IF(OR(ISNUMBER(SEARCH("Extensive",'Model output'!P263)),ISNUMBER(SEARCH("Extensive",'Classification result'!U264)),ISNUMBER(SEARCH("&gt;4",'Classification result'!U264)),ISNUMBER(SEARCH("&gt; 4",'Classification result'!U264)),ISNUMBER(SEARCH("4 or more",'Classification result'!U264))),"extensive","")))</f>
        <v/>
      </c>
      <c r="W264" t="str">
        <f>IF(OR('Model output'!R263="",ISNUMBER(SEARCH("Not identified", 'Model output'!R263)),ISNUMBER(SEARCH("Absent",'Model output'!R263)),ISNUMBER(SEARCH("No",'Model output'!R263)),ISNUMBER(SEARCH("Negative",'Model output'!R263)),ISNUMBER(SEARCH("None seen",'Model output'!R263)),ISNUMBER(SEARCH("Free",'Model output'!R263)),ISNUMBER(SEARCH("Cannot be assessed",'Model output'!R263))),"negative","positive")</f>
        <v>negative</v>
      </c>
      <c r="X264" s="15" t="str">
        <f>IF('Model output'!S263="","",'Model output'!S263)</f>
        <v>minimal</v>
      </c>
      <c r="Y264" t="str">
        <f>IF(OR('Model output'!S263="",ISNUMBER(SEARCH("Absent",'Model output'!S263)),ISNUMBER(SEARCH("Not identified",'Model output'!S263)),AND(ISNUMBER(SEARCH("No",'Model output'!S263)),NOT(ISNUMBER(SEARCH("carcinoma",'Model output'!S263)))),ISNUMBER(SEARCH("confined to the thyroid",'Model output'!S263)),ISNUMBER(SEARCH("negative",'Model output'!S263))),"negative",IF(Z264="positive","gETE", "positive"))</f>
        <v>positive</v>
      </c>
      <c r="Z264" t="str">
        <f>IF(OR('Model output'!S263="",ISNUMBER(SEARCH("Absent",'Model output'!S263)),ISNUMBER(SEARCH("Not identified",'Model output'!S263)),ISNUMBER(SEARCH("No",'Model output'!S263)),ISNUMBER(SEARCH("Minimal",'Model output'!S263)),ISNUMBER(SEARCH("negative",'Model output'!S263))),"negative",IF(OR(ISNUMBER(SEARCH("extensive",X264)),ISNUMBER(SEARCH("skeletal muscle",X264)),ISNUMBER(SEARCH("larynx",X264)),ISNUMBER(SEARCH("trachea",X264)),ISNUMBER(SEARCH("esophagus",X264)),ISNUMBER(SEARCH("recurrent laryngeal nerve",X264))),"positive","negative"))</f>
        <v>negative</v>
      </c>
      <c r="AA264" t="str">
        <f>IF('Model output'!T263="","",IF('Model output'!T263="Not mentioned", "No", "Yes"))</f>
        <v/>
      </c>
      <c r="AB264" t="str">
        <f>IF(AA264&lt;&gt;"Yes","",IF(OR('Model output'!U263="",ISNUMBER(SEARCH("Not identified",'Model output'!U263))),"",'Model output'!U263))</f>
        <v/>
      </c>
      <c r="AC264" s="1" t="str">
        <f>IF(OR('Model output'!V263="", 'Model output'!V263="No", AND(ISERROR(SEARCH("Positive",'Model output'!V263)), ISNUMBER(SEARCH("Negative",'Model output'!V263))), AND(ISNUMBER(SEARCH("Uninvolved",'Model output'!V263)),NOT(ISNUMBER(SEARCH("margins involved",'Model output'!V263)))), ISNUMBER(SEARCH("not involved",'Model output'!V263)), ISNUMBER(SEARCH("None",'Model output'!V263)), ISNUMBER(SEARCH("Free",'Model output'!V263)), ISNUMBER(SEARCH("1 mm",'Model output'!V263)), ISNUMBER(SEARCH("0.1 CM",'Model output'!V263)), ISNUMBER(SEARCH("less than 0.2 mm",'Model output'!V263)), ISNUMBER(SEARCH("less than 0.5 mm",'Model output'!V263)), ISNUMBER(SEARCH("less than 1.0 mm",'Model output'!V263)), ISNUMBER(SEARCH("noted very close",'Model output'!V263)), ISNUMBER(SEARCH("abut",'Model output'!V263)), ISNUMBER(SEARCH("not mentioned",'Model output'!V263)), ISNUMBER(SEARCH("Cannot be assessed",'Model output'!V263)), ISNUMBER(SEARCH("Lymphocyte invasion - present",'Model output'!V263)), ISNUMBER(SEARCH("capsule",'Model output'!V263))), "negative", "positive")</f>
        <v>positive</v>
      </c>
      <c r="AE264" s="28" t="str" cm="1">
        <f t="array" ref="AE264">IF(OR(AC264="positive",Z264="positive",AND(OR(ISNUMBER(SEARCH("Follicular carcinoma",N264)),ISNUMBER(SEARCH("Follicular thyroid carcinoma",N264))),V264="extensive"),AND(AND(ISNUMBER(J264),J264&gt;0),AND(ISNUMBER(M264),M264&gt;3)),OR(H264="positive",AH264=1)),"high",IF(OR(ISNUMBER(SEARCH("lateral",G264,1)),ISNUMBER(SEARCH("positive",Y264,1)),ISNUMBER(SEARCH("tall",O264,1)),ISNUMBER(SEARCH("hobnail",O264,1)),ISNUMBER(SEARCH("cribriform",O264,1)),ISNUMBER(SEARCH("diffuse",O264,1)),ISNUMBER(SEARCH("columnar",O264,1)),ISNUMBER(SEARCH("solid",O264,1)),ISNUMBER(SEARCH("tall",N264,1)),ISNUMBER(SEARCH("hobnail",N264,1)),ISNUMBER(SEARCH("cribriform",N264,1)),ISNUMBER(SEARCH("diffuse",N264,1)),ISNUMBER(SEARCH("columnar",N264,1)),ISNUMBER(SEARCH("solid",N264,1)),AND(ISNUMBER(SEARCH("papillary",N264,1)),S264="positive"),AND(AND(ISNUMBER(J264),J264&gt;=5),M264=""),AND(AND(ISNUMBER(J264),J264&gt;=5),AND(ISNUMBER(M264),M264&gt;=1)),AND(ISNUMBER(SERACH("papillary",N264)),OR(Y264="positive",Z264="positive"), ISNUMBER(SEARCH("BRAF",AB264)))),"intermediate","low"))</f>
        <v>high</v>
      </c>
      <c r="AF264" s="29" t="str">
        <f t="shared" si="52"/>
        <v>1b</v>
      </c>
      <c r="AG264" s="29" t="str">
        <f t="shared" si="53"/>
        <v>0</v>
      </c>
      <c r="AH264" s="29" t="str">
        <f t="shared" si="54"/>
        <v>0</v>
      </c>
      <c r="AI264" s="35" t="str">
        <f t="shared" si="55"/>
        <v>I</v>
      </c>
      <c r="AJ264" s="32" t="s">
        <v>711</v>
      </c>
      <c r="AK264" s="34" t="s">
        <v>932</v>
      </c>
      <c r="AL264" s="34" t="s">
        <v>933</v>
      </c>
      <c r="AM264" s="34" t="s">
        <v>936</v>
      </c>
      <c r="AN264" s="34" t="s">
        <v>66</v>
      </c>
      <c r="AO264" s="32">
        <f t="shared" si="56"/>
        <v>1</v>
      </c>
      <c r="AP264" s="34">
        <f t="shared" si="57"/>
        <v>1</v>
      </c>
      <c r="AQ264" s="34">
        <f t="shared" si="58"/>
        <v>1</v>
      </c>
      <c r="AR264" s="34">
        <f t="shared" si="59"/>
        <v>1</v>
      </c>
      <c r="AS264" s="35">
        <f t="shared" si="60"/>
        <v>1</v>
      </c>
    </row>
    <row r="265" spans="1:45">
      <c r="A265" t="str">
        <f>'Model output'!A264</f>
        <v>TCGA-H2-A2K9</v>
      </c>
      <c r="B265" s="26">
        <v>25</v>
      </c>
      <c r="C265" s="1" t="str">
        <f>IF(OR(ISNUMBER(SEARCH("0",'Model output'!D264)), ISNUMBER(SEARCH("1",'Model output'!D264)), ISNUMBER(SEARCH("1a",'Model output'!D264)), ISNUMBER(SEARCH("1b",'Model output'!D264)), ISNUMBER(SEARCH("2",'Model output'!D264)), ISNUMBER(SEARCH("3",'Model output'!D264)), ISNUMBER(SEARCH("4a",'Model output'!D264)), ISNUMBER(SEARCH("4b",'Model output'!D264))), IF(ISNUMBER(SEARCH("pT",'Model output'!D264)),IF(OR(ISNUMBER(SEARCH("a",'Model output'!D264)),ISNUMBER(SEARCH("b",'Model output'!D264))),MID(SUBSTITUTE('Model output'!D264," ",""),SEARCH("pT",'Model output'!D264)+2,2),MID(SUBSTITUTE('Model output'!D264," ",""),SEARCH("pT",'Model output'!D264)+2,1)),IF(ISNUMBER(SEARCH("T",'Model output'!D264)),IF(OR(ISNUMBER(SEARCH("a",'Model output'!D264)),ISNUMBER(SEARCH("b",'Model output'!D264))),MID(SUBSTITUTE('Model output'!D264," ",""),SEARCH("T",'Model output'!D264)+1,2),MID(SUBSTITUTE('Model output'!D264," ",""),SEARCH("T",'Model output'!D264)+1,1)),SUBSTITUTE('Model output'!D264," ",""))),"")</f>
        <v/>
      </c>
      <c r="D265" s="1" t="str">
        <f>IF(ISNUMBER(SEARCH("lymph node",'Model output'!E264)),"1", IF(AND('Model output'!E264&lt;&gt;"",ISNUMBER('Model output'!E264),'Model output'!E264&gt;0),"1",IF(OR(ISNUMBER(SEARCH("0",'Model output'!E264)), ISNUMBER(SEARCH("1",'Model output'!E264)), ISNUMBER(SEARCH("1a",'Model output'!E264)), ISNUMBER(SEARCH("1b",'Model output'!E264)), ISNUMBER(SEARCH("X",'Model output'!E264))), IF(ISNUMBER(SEARCH("pN",'Model output'!E264)),IF(OR(ISNUMBER(SEARCH("a",'Model output'!E264)),ISNUMBER(SEARCH("b",'Model output'!E264))),MID(SUBSTITUTE('Model output'!E264," ",""),SEARCH("pN",'Model output'!E264)+2,2),MID(SUBSTITUTE('Model output'!E264," ",""),SEARCH("pN",'Model output'!E264)+2,1)),IF(ISNUMBER(SEARCH("N",'Model output'!E264)),IF(OR(ISNUMBER(SEARCH("a",'Model output'!E264)),ISNUMBER(SEARCH("b",'Model output'!E264))),MID(SUBSTITUTE('Model output'!E264," ",""),SEARCH("N",'Model output'!E264)+1,2),MID(SUBSTITUTE('Model output'!E264," ",""),SEARCH("N",'Model output'!E264)+1,1)),SUBSTITUTE('Model output'!E264," ",""))),"")))</f>
        <v/>
      </c>
      <c r="E265" s="1" t="str">
        <f>IF(OR(ISNUMBER(SEARCH("Not applicable",'Model output'!F264)), ISNUMBER(SEARCH("N/A",'Model output'!F264))),"0",IF(OR(ISNUMBER(SEARCH("0",'Model output'!F264)), ISNUMBER(SEARCH("1",'Model output'!F264)), ISNUMBER(SEARCH("X",'Model output'!F264))), IF(ISNUMBER(SEARCH("pM",'Model output'!F264)),MID(SUBSTITUTE('Model output'!F264," ",""),SEARCH("pM",'Model output'!F264)+2,1),IF(ISNUMBER(SEARCH("M",'Model output'!F264)),MID(SUBSTITUTE('Model output'!F264," ",""),SEARCH("M",'Model output'!F264)+1,1),SUBSTITUTE('Model output'!F264," ",""))),""))</f>
        <v/>
      </c>
      <c r="F265" t="str">
        <f t="shared" si="49"/>
        <v>positive</v>
      </c>
      <c r="G265" t="str">
        <f>IF(OR('Model output'!G264="",AND(ISNUMBER('Model output'!J264),'Model output'!J264&lt;1)),"",IF(OR(ISNUMBER(SEARCH("lateral",'Model output'!G264)),ISNUMBER(SEARCH("cervical",'Model output'!G264)),ISNUMBER(SEARCH("jugular",'Model output'!G264)),ISNUMBER(SEARCH("left neck",'Model output'!G264)),ISNUMBER(SEARCH("left anterior neck",'Model output'!G264)),ISNUMBER(SEARCH("left posterior neck",'Model output'!G264)),ISNUMBER(SEARCH("right neck",'Model output'!G264)),ISNUMBER(SEARCH("right anterior neck",'Model output'!G264)),ISNUMBER(SEARCH("right posterior neck",'Model output'!G264)),AND(ISNUMBER(SEARCH("level",'Model output'!G264)),OR(,ISNUMBER(SEARCH("II",'Model output'!G264)),ISNUMBER(SEARCH("two",'Model output'!G264)),AND(ISNUMBER(SEARCH("2",'Model output'!G264)),NOT(ISNUMBER(SEARCH("1 of 2",'Model output'!G264)))),ISNUMBER(SEARCH("III",'Model output'!G264)),AND(ISNUMBER(SEARCH("three",'Model output'!G264)),NOT(ISNUMBER(SEARCH("#3 (three)",'Model output'!G264)))),AND(ISNUMBER(SEARCH("3",'Model output'!G264)),NOT(ISNUMBER(SEARCH("#3 (three)",'Model output'!G264)))),ISNUMBER(SEARCH("IV",'Model output'!G264)),ISNUMBER(SEARCH("four",'Model output'!G264)),ISNUMBER(SEARCH("4",'Model output'!G264)),ISNUMBER(SEARCH("V ",'Model output'!G264)),ISNUMBER(SEARCH("five",'Model output'!G264)),ISNUMBER(SEARCH("5",'Model output'!G264))))), "lateral", "central"))</f>
        <v/>
      </c>
      <c r="H265" t="str">
        <f>IF('Model output'!H264="","negative",IF(OR(ISNUMBER(SEARCH("lymph node",'Model output'!H264)),ISNUMBER(SEARCH("gland",'Model output'!H264)),ISNUMBER(SEARCH("lobe",'Model output'!H264)),ISNUMBER(SEARCH("isthmus",'Model output'!H264)),ISNUMBER(SEARCH("mediastinum",'Model output'!H264)),ISNUMBER(SEARCH("Not mentioned",'Model output'!H264)), ISNUMBER(SEARCH("Not applicable",'Model output'!H264)), ISNUMBER(SEARCH("paratracheal",'Model output'!H264)),ISNUMBER(SEARCH("fibroadipose tissue",'Model output'!H264)),ISNUMBER(SEARCH("thyroid node",'Model output'!H264)),ISNUMBER(SEARCH("skeletal muscle",'Model output'!H264)),ISNUMBER(SEARCH("right",'Model output'!H264)),ISNUMBER(SEARCH("left",'Model output'!H264)),ISNUMBER(SEARCH("Not specified",'Model output'!H264)),ISNUMBER(SEARCH("N/A",'Model output'!H264))),"negative","positive"))</f>
        <v>negative</v>
      </c>
      <c r="I265">
        <f>IF(OR('Model output'!I264="",'Model output'!I264="Not answered",'Model output'!I264="Not mentioned"),"",IF(ISNUMBER('Model output'!I264),'Model output'!I264,1))</f>
        <v>14</v>
      </c>
      <c r="J265">
        <f>IF(OR('Model output'!J264="",'Model output'!J264="Not answered",'Model output'!J264="Not mentioned"),"",IF(AND(ISNUMBER('Model output'!J264),'Model output'!J264&lt;=I265),'Model output'!J264,IF(AND(ISNUMBER('Model output'!J264), 'Model output'!J264&gt;=DATE(2024,1,1)), MIN(DAY('Model output'!J264), MONTH('Model output'!J264), YEAR('Model output'!J264)), IF(ISNUMBER(SEARCH("0/",'Model output'!J264)),0,IF(ISNUMBER(SEARCH("/",'Model output'!J264)), VALUE(LEFT('Model output'!J264, SEARCH("/",'Model output'!J264)-1)),1)))))</f>
        <v>11</v>
      </c>
      <c r="K265" t="str" cm="1">
        <f t="array" ref="K265">IF(COUNT(FIND({0,1,2,3,4,5,6,7,8,9},'Model output'!K264))&gt;0,'Model output'!K264,"")</f>
        <v>3.5 mm</v>
      </c>
      <c r="L265" s="8" t="str">
        <f t="shared" si="50"/>
        <v>3.5mm</v>
      </c>
      <c r="M265" cm="1">
        <f t="array" ref="M265">IF(L265="","",IF(ISNUMBER(SEARCH("cm",L265)),MAX(VALUE(SUBSTITUTE(_xlfn.FILTERXML("&lt;t&gt;&lt;s&gt;"&amp;SUBSTITUTE(L265,",","&lt;/s&gt;&lt;s&gt;")&amp;"&lt;/s&gt;&lt;/t&gt;","//s"),"cm",""))),MAX(VALUE(SUBSTITUTE(_xlfn.FILTERXML("&lt;t&gt;&lt;s&gt;"&amp;SUBSTITUTE(L265,",","&lt;/s&gt;&lt;s&gt;")&amp;"&lt;/s&gt;&lt;/t&gt;","//s"),"mm","")))/10))</f>
        <v>0.35</v>
      </c>
      <c r="N265" t="str">
        <f>IF('Model output'!L264="","",'Model output'!L264)</f>
        <v>Papillary carcinoma, papillary and follicular variant</v>
      </c>
      <c r="O265" t="str">
        <f>IF('Model output'!M264="","",'Model output'!M264)</f>
        <v/>
      </c>
      <c r="P265" t="str">
        <f>IF('Model output'!N264="","",'Model output'!N264)</f>
        <v>2.8 cm</v>
      </c>
      <c r="Q265" t="str">
        <f t="shared" si="51"/>
        <v>2.8cm</v>
      </c>
      <c r="R265" cm="1">
        <f t="array" ref="R265">IF(Q265="","",IF(ISNUMBER(SEARCH("cm",Q265)),MAX(VALUE(SUBSTITUTE(_xlfn.FILTERXML("&lt;t&gt;&lt;s&gt;"&amp;SUBSTITUTE(Q265,",","&lt;/s&gt;&lt;s&gt;")&amp;"&lt;/s&gt;&lt;/t&gt;","//s"),"cm",""))),MAX(VALUE(SUBSTITUTE(_xlfn.FILTERXML("&lt;t&gt;&lt;s&gt;"&amp;SUBSTITUTE(Q265,",","&lt;/s&gt;&lt;s&gt;")&amp;"&lt;/s&gt;&lt;/t&gt;","//s"),"mm","")))/10))</f>
        <v>2.8</v>
      </c>
      <c r="S265" t="str">
        <f>IF(OR('Model output'!P264="",ISNUMBER(SEARCH("Not identified", 'Model output'!P264)),ISNUMBER(SEARCH("Absent",'Model output'!P264)),AND(ISNUMBER(SEARCH("No",'Model output'!P264)),NOT(ISNUMBER(SEARCH("diagnostic",'Model output'!P264)))),ISNUMBER(SEARCH("Negative",'Model output'!P264))),"negative","positive")</f>
        <v>positive</v>
      </c>
      <c r="T265" t="str">
        <f>IF('Model output'!O264="","",'Model output'!O264)</f>
        <v>2 (right and left lobes)</v>
      </c>
      <c r="U265" t="str">
        <f>IF('Model output'!Q264&lt;&gt;"",'Model output'!Q264,IF('Classification result'!S265="positive",IF(ISNUMBER(SEARCH("single",'Model output'!P264)),1,IF(OR(ISNUMBER(SEARCH("&lt;4",'Model output'!P264)),ISNUMBER(SEARCH("&lt; 4",'Model output'!P264)),ISNUMBER(SEARCH("less than 4",'Model output'!P264))),"&lt;4",IF(OR(ISNUMBER(SEARCH("&gt;4",'Model output'!P264)),ISNUMBER(SEARCH("&gt; 4",'Model output'!P264)),ISNUMBER(SEARCH("4 or more",'Model output'!P264))),"&gt;4",""))), ""))</f>
        <v/>
      </c>
      <c r="V265" t="str">
        <f>IF(S265="negative","",IF(OR(ISNUMBER(SEARCH("Focal",'Model output'!P264)),'Classification result'!U265&lt;4,ISNUMBER(SEARCH("Focal",'Classification result'!U265)),ISNUMBER(SEARCH("&lt;4",'Classification result'!U265)),ISNUMBER(SEARCH("&lt; 4",'Classification result'!U265))),"minimal", IF(OR(ISNUMBER(SEARCH("Extensive",'Model output'!P264)),ISNUMBER(SEARCH("Extensive",'Classification result'!U265)),ISNUMBER(SEARCH("&gt;4",'Classification result'!U265)),ISNUMBER(SEARCH("&gt; 4",'Classification result'!U265)),ISNUMBER(SEARCH("4 or more",'Classification result'!U265))),"extensive","")))</f>
        <v/>
      </c>
      <c r="W265" t="str">
        <f>IF(OR('Model output'!R264="",ISNUMBER(SEARCH("Not identified", 'Model output'!R264)),ISNUMBER(SEARCH("Absent",'Model output'!R264)),ISNUMBER(SEARCH("No",'Model output'!R264)),ISNUMBER(SEARCH("Negative",'Model output'!R264)),ISNUMBER(SEARCH("None seen",'Model output'!R264)),ISNUMBER(SEARCH("Free",'Model output'!R264)),ISNUMBER(SEARCH("Cannot be assessed",'Model output'!R264))),"negative","positive")</f>
        <v>positive</v>
      </c>
      <c r="X265" s="15" t="str">
        <f>IF('Model output'!S264="","",'Model output'!S264)</f>
        <v/>
      </c>
      <c r="Y265" t="str">
        <f>IF(OR('Model output'!S264="",ISNUMBER(SEARCH("Absent",'Model output'!S264)),ISNUMBER(SEARCH("Not identified",'Model output'!S264)),AND(ISNUMBER(SEARCH("No",'Model output'!S264)),NOT(ISNUMBER(SEARCH("carcinoma",'Model output'!S264)))),ISNUMBER(SEARCH("confined to the thyroid",'Model output'!S264)),ISNUMBER(SEARCH("negative",'Model output'!S264))),"negative",IF(Z265="positive","gETE", "positive"))</f>
        <v>negative</v>
      </c>
      <c r="Z265" t="str">
        <f>IF(OR('Model output'!S264="",ISNUMBER(SEARCH("Absent",'Model output'!S264)),ISNUMBER(SEARCH("Not identified",'Model output'!S264)),ISNUMBER(SEARCH("No",'Model output'!S264)),ISNUMBER(SEARCH("Minimal",'Model output'!S264)),ISNUMBER(SEARCH("negative",'Model output'!S264))),"negative",IF(OR(ISNUMBER(SEARCH("extensive",X265)),ISNUMBER(SEARCH("skeletal muscle",X265)),ISNUMBER(SEARCH("larynx",X265)),ISNUMBER(SEARCH("trachea",X265)),ISNUMBER(SEARCH("esophagus",X265)),ISNUMBER(SEARCH("recurrent laryngeal nerve",X265))),"positive","negative"))</f>
        <v>negative</v>
      </c>
      <c r="AA265" t="str">
        <f>IF('Model output'!T264="","",IF('Model output'!T264="Not mentioned", "No", "Yes"))</f>
        <v/>
      </c>
      <c r="AB265" t="str">
        <f>IF(AA265&lt;&gt;"Yes","",IF(OR('Model output'!U264="",ISNUMBER(SEARCH("Not identified",'Model output'!U264))),"",'Model output'!U264))</f>
        <v/>
      </c>
      <c r="AC265" s="1" t="str">
        <f>IF(OR('Model output'!V264="", 'Model output'!V264="No", AND(ISERROR(SEARCH("Positive",'Model output'!V264)), ISNUMBER(SEARCH("Negative",'Model output'!V264))), AND(ISNUMBER(SEARCH("Uninvolved",'Model output'!V264)),NOT(ISNUMBER(SEARCH("margins involved",'Model output'!V264)))), ISNUMBER(SEARCH("not involved",'Model output'!V264)), ISNUMBER(SEARCH("None",'Model output'!V264)), ISNUMBER(SEARCH("Free",'Model output'!V264)), ISNUMBER(SEARCH("1 mm",'Model output'!V264)), ISNUMBER(SEARCH("0.1 CM",'Model output'!V264)), ISNUMBER(SEARCH("less than 0.2 mm",'Model output'!V264)), ISNUMBER(SEARCH("less than 0.5 mm",'Model output'!V264)), ISNUMBER(SEARCH("less than 1.0 mm",'Model output'!V264)), ISNUMBER(SEARCH("noted very close",'Model output'!V264)), ISNUMBER(SEARCH("abut",'Model output'!V264)), ISNUMBER(SEARCH("not mentioned",'Model output'!V264)), ISNUMBER(SEARCH("Cannot be assessed",'Model output'!V264)), ISNUMBER(SEARCH("Lymphocyte invasion - present",'Model output'!V264)), ISNUMBER(SEARCH("capsule",'Model output'!V264))), "negative", "positive")</f>
        <v>negative</v>
      </c>
      <c r="AE265" s="28" t="str" cm="1">
        <f t="array" aca="1" ref="AE265" ca="1">IF(OR(AC265="positive",Z265="positive",AND(OR(ISNUMBER(SEARCH("Follicular carcinoma",N265)),ISNUMBER(SEARCH("Follicular thyroid carcinoma",N265))),V265="extensive"),AND(AND(ISNUMBER(J265),J265&gt;0),AND(ISNUMBER(M265),M265&gt;3)),OR(H265="positive",AH265=1)),"high",IF(OR(ISNUMBER(SEARCH("lateral",G265,1)),ISNUMBER(SEARCH("positive",Y265,1)),ISNUMBER(SEARCH("tall",O265,1)),ISNUMBER(SEARCH("hobnail",O265,1)),ISNUMBER(SEARCH("cribriform",O265,1)),ISNUMBER(SEARCH("diffuse",O265,1)),ISNUMBER(SEARCH("columnar",O265,1)),ISNUMBER(SEARCH("solid",O265,1)),ISNUMBER(SEARCH("tall",N265,1)),ISNUMBER(SEARCH("hobnail",N265,1)),ISNUMBER(SEARCH("cribriform",N265,1)),ISNUMBER(SEARCH("diffuse",N265,1)),ISNUMBER(SEARCH("columnar",N265,1)),ISNUMBER(SEARCH("solid",N265,1)),AND(ISNUMBER(SEARCH("papillary",N265,1)),S265="positive"),AND(AND(ISNUMBER(J265),J265&gt;=5),M265=""),AND(AND(ISNUMBER(J265),J265&gt;=5),AND(ISNUMBER(M265),M265&gt;=1)),AND(ISNUMBER(SERACH("papillary",N265)),OR(Y265="positive",Z265="positive"), ISNUMBER(SEARCH("BRAF",AB265)))),"intermediate","low"))</f>
        <v>intermediate</v>
      </c>
      <c r="AF265" s="29" t="str">
        <f t="shared" si="52"/>
        <v>2</v>
      </c>
      <c r="AG265" s="29" t="str">
        <f t="shared" si="53"/>
        <v>1a</v>
      </c>
      <c r="AH265" s="29" t="str">
        <f t="shared" si="54"/>
        <v>0</v>
      </c>
      <c r="AI265" s="35" t="str">
        <f t="shared" si="55"/>
        <v>I</v>
      </c>
      <c r="AJ265" s="32" t="s">
        <v>714</v>
      </c>
      <c r="AK265" s="34" t="s">
        <v>935</v>
      </c>
      <c r="AL265" s="34" t="s">
        <v>617</v>
      </c>
      <c r="AM265" s="34" t="s">
        <v>936</v>
      </c>
      <c r="AN265" s="34" t="s">
        <v>66</v>
      </c>
      <c r="AO265" s="32">
        <f t="shared" ca="1" si="56"/>
        <v>1</v>
      </c>
      <c r="AP265" s="34">
        <f t="shared" si="57"/>
        <v>1</v>
      </c>
      <c r="AQ265" s="34">
        <f t="shared" si="58"/>
        <v>1</v>
      </c>
      <c r="AR265" s="34">
        <f t="shared" si="59"/>
        <v>1</v>
      </c>
      <c r="AS265" s="35">
        <f t="shared" si="60"/>
        <v>1</v>
      </c>
    </row>
    <row r="266" spans="1:45">
      <c r="A266" t="str">
        <f>'Model output'!A265</f>
        <v>TCGA-H2-A3RI</v>
      </c>
      <c r="B266" s="26">
        <v>29</v>
      </c>
      <c r="C266" s="1" t="str">
        <f>IF(OR(ISNUMBER(SEARCH("0",'Model output'!D265)), ISNUMBER(SEARCH("1",'Model output'!D265)), ISNUMBER(SEARCH("1a",'Model output'!D265)), ISNUMBER(SEARCH("1b",'Model output'!D265)), ISNUMBER(SEARCH("2",'Model output'!D265)), ISNUMBER(SEARCH("3",'Model output'!D265)), ISNUMBER(SEARCH("4a",'Model output'!D265)), ISNUMBER(SEARCH("4b",'Model output'!D265))), IF(ISNUMBER(SEARCH("pT",'Model output'!D265)),IF(OR(ISNUMBER(SEARCH("a",'Model output'!D265)),ISNUMBER(SEARCH("b",'Model output'!D265))),MID(SUBSTITUTE('Model output'!D265," ",""),SEARCH("pT",'Model output'!D265)+2,2),MID(SUBSTITUTE('Model output'!D265," ",""),SEARCH("pT",'Model output'!D265)+2,1)),IF(ISNUMBER(SEARCH("T",'Model output'!D265)),IF(OR(ISNUMBER(SEARCH("a",'Model output'!D265)),ISNUMBER(SEARCH("b",'Model output'!D265))),MID(SUBSTITUTE('Model output'!D265," ",""),SEARCH("T",'Model output'!D265)+1,2),MID(SUBSTITUTE('Model output'!D265," ",""),SEARCH("T",'Model output'!D265)+1,1)),SUBSTITUTE('Model output'!D265," ",""))),"")</f>
        <v>3</v>
      </c>
      <c r="D266" s="1" t="str">
        <f>IF(ISNUMBER(SEARCH("lymph node",'Model output'!E265)),"1", IF(AND('Model output'!E265&lt;&gt;"",ISNUMBER('Model output'!E265),'Model output'!E265&gt;0),"1",IF(OR(ISNUMBER(SEARCH("0",'Model output'!E265)), ISNUMBER(SEARCH("1",'Model output'!E265)), ISNUMBER(SEARCH("1a",'Model output'!E265)), ISNUMBER(SEARCH("1b",'Model output'!E265)), ISNUMBER(SEARCH("X",'Model output'!E265))), IF(ISNUMBER(SEARCH("pN",'Model output'!E265)),IF(OR(ISNUMBER(SEARCH("a",'Model output'!E265)),ISNUMBER(SEARCH("b",'Model output'!E265))),MID(SUBSTITUTE('Model output'!E265," ",""),SEARCH("pN",'Model output'!E265)+2,2),MID(SUBSTITUTE('Model output'!E265," ",""),SEARCH("pN",'Model output'!E265)+2,1)),IF(ISNUMBER(SEARCH("N",'Model output'!E265)),IF(OR(ISNUMBER(SEARCH("a",'Model output'!E265)),ISNUMBER(SEARCH("b",'Model output'!E265))),MID(SUBSTITUTE('Model output'!E265," ",""),SEARCH("N",'Model output'!E265)+1,2),MID(SUBSTITUTE('Model output'!E265," ",""),SEARCH("N",'Model output'!E265)+1,1)),SUBSTITUTE('Model output'!E265," ",""))),"")))</f>
        <v>0</v>
      </c>
      <c r="E266" s="1" t="str">
        <f>IF(OR(ISNUMBER(SEARCH("Not applicable",'Model output'!F265)), ISNUMBER(SEARCH("N/A",'Model output'!F265))),"0",IF(OR(ISNUMBER(SEARCH("0",'Model output'!F265)), ISNUMBER(SEARCH("1",'Model output'!F265)), ISNUMBER(SEARCH("X",'Model output'!F265))), IF(ISNUMBER(SEARCH("pM",'Model output'!F265)),MID(SUBSTITUTE('Model output'!F265," ",""),SEARCH("pM",'Model output'!F265)+2,1),IF(ISNUMBER(SEARCH("M",'Model output'!F265)),MID(SUBSTITUTE('Model output'!F265," ",""),SEARCH("M",'Model output'!F265)+1,1),SUBSTITUTE('Model output'!F265," ",""))),""))</f>
        <v>X</v>
      </c>
      <c r="F266" t="str">
        <f t="shared" si="49"/>
        <v>negative</v>
      </c>
      <c r="G266" t="str">
        <f>IF(OR('Model output'!G265="",AND(ISNUMBER('Model output'!J265),'Model output'!J265&lt;1)),"",IF(OR(ISNUMBER(SEARCH("lateral",'Model output'!G265)),ISNUMBER(SEARCH("cervical",'Model output'!G265)),ISNUMBER(SEARCH("jugular",'Model output'!G265)),ISNUMBER(SEARCH("left neck",'Model output'!G265)),ISNUMBER(SEARCH("left anterior neck",'Model output'!G265)),ISNUMBER(SEARCH("left posterior neck",'Model output'!G265)),ISNUMBER(SEARCH("right neck",'Model output'!G265)),ISNUMBER(SEARCH("right anterior neck",'Model output'!G265)),ISNUMBER(SEARCH("right posterior neck",'Model output'!G265)),AND(ISNUMBER(SEARCH("level",'Model output'!G265)),OR(,ISNUMBER(SEARCH("II",'Model output'!G265)),ISNUMBER(SEARCH("two",'Model output'!G265)),AND(ISNUMBER(SEARCH("2",'Model output'!G265)),NOT(ISNUMBER(SEARCH("1 of 2",'Model output'!G265)))),ISNUMBER(SEARCH("III",'Model output'!G265)),AND(ISNUMBER(SEARCH("three",'Model output'!G265)),NOT(ISNUMBER(SEARCH("#3 (three)",'Model output'!G265)))),AND(ISNUMBER(SEARCH("3",'Model output'!G265)),NOT(ISNUMBER(SEARCH("#3 (three)",'Model output'!G265)))),ISNUMBER(SEARCH("IV",'Model output'!G265)),ISNUMBER(SEARCH("four",'Model output'!G265)),ISNUMBER(SEARCH("4",'Model output'!G265)),ISNUMBER(SEARCH("V ",'Model output'!G265)),ISNUMBER(SEARCH("five",'Model output'!G265)),ISNUMBER(SEARCH("5",'Model output'!G265))))), "lateral", "central"))</f>
        <v/>
      </c>
      <c r="H266" t="str">
        <f>IF('Model output'!H265="","negative",IF(OR(ISNUMBER(SEARCH("lymph node",'Model output'!H265)),ISNUMBER(SEARCH("gland",'Model output'!H265)),ISNUMBER(SEARCH("lobe",'Model output'!H265)),ISNUMBER(SEARCH("isthmus",'Model output'!H265)),ISNUMBER(SEARCH("mediastinum",'Model output'!H265)),ISNUMBER(SEARCH("Not mentioned",'Model output'!H265)), ISNUMBER(SEARCH("Not applicable",'Model output'!H265)), ISNUMBER(SEARCH("paratracheal",'Model output'!H265)),ISNUMBER(SEARCH("fibroadipose tissue",'Model output'!H265)),ISNUMBER(SEARCH("thyroid node",'Model output'!H265)),ISNUMBER(SEARCH("skeletal muscle",'Model output'!H265)),ISNUMBER(SEARCH("right",'Model output'!H265)),ISNUMBER(SEARCH("left",'Model output'!H265)),ISNUMBER(SEARCH("Not specified",'Model output'!H265)),ISNUMBER(SEARCH("N/A",'Model output'!H265))),"negative","positive"))</f>
        <v>negative</v>
      </c>
      <c r="I266">
        <f>IF(OR('Model output'!I265="",'Model output'!I265="Not answered",'Model output'!I265="Not mentioned"),"",IF(ISNUMBER('Model output'!I265),'Model output'!I265,1))</f>
        <v>5</v>
      </c>
      <c r="J266">
        <f>IF(OR('Model output'!J265="",'Model output'!J265="Not answered",'Model output'!J265="Not mentioned"),"",IF(AND(ISNUMBER('Model output'!J265),'Model output'!J265&lt;=I266),'Model output'!J265,IF(AND(ISNUMBER('Model output'!J265), 'Model output'!J265&gt;=DATE(2024,1,1)), MIN(DAY('Model output'!J265), MONTH('Model output'!J265), YEAR('Model output'!J265)), IF(ISNUMBER(SEARCH("0/",'Model output'!J265)),0,IF(ISNUMBER(SEARCH("/",'Model output'!J265)), VALUE(LEFT('Model output'!J265, SEARCH("/",'Model output'!J265)-1)),1)))))</f>
        <v>0</v>
      </c>
      <c r="K266" t="str" cm="1">
        <f t="array" ref="K266">IF(COUNT(FIND({0,1,2,3,4,5,6,7,8,9},'Model output'!K265))&gt;0,'Model output'!K265,"")</f>
        <v/>
      </c>
      <c r="L266" s="8" t="str">
        <f t="shared" si="50"/>
        <v/>
      </c>
      <c r="M266" t="str" cm="1">
        <f t="array" ref="M266">IF(L266="","",IF(ISNUMBER(SEARCH("cm",L266)),MAX(VALUE(SUBSTITUTE(_xlfn.FILTERXML("&lt;t&gt;&lt;s&gt;"&amp;SUBSTITUTE(L266,",","&lt;/s&gt;&lt;s&gt;")&amp;"&lt;/s&gt;&lt;/t&gt;","//s"),"cm",""))),MAX(VALUE(SUBSTITUTE(_xlfn.FILTERXML("&lt;t&gt;&lt;s&gt;"&amp;SUBSTITUTE(L266,",","&lt;/s&gt;&lt;s&gt;")&amp;"&lt;/s&gt;&lt;/t&gt;","//s"),"mm","")))/10))</f>
        <v/>
      </c>
      <c r="N266" t="str">
        <f>IF('Model output'!L265="","",'Model output'!L265)</f>
        <v>Papillary</v>
      </c>
      <c r="O266" t="str">
        <f>IF('Model output'!M265="","",'Model output'!M265)</f>
        <v/>
      </c>
      <c r="P266" t="str">
        <f>IF('Model output'!N265="","",'Model output'!N265)</f>
        <v>2.7 cm</v>
      </c>
      <c r="Q266" t="str">
        <f t="shared" si="51"/>
        <v>2.7cm</v>
      </c>
      <c r="R266" cm="1">
        <f t="array" ref="R266">IF(Q266="","",IF(ISNUMBER(SEARCH("cm",Q266)),MAX(VALUE(SUBSTITUTE(_xlfn.FILTERXML("&lt;t&gt;&lt;s&gt;"&amp;SUBSTITUTE(Q266,",","&lt;/s&gt;&lt;s&gt;")&amp;"&lt;/s&gt;&lt;/t&gt;","//s"),"cm",""))),MAX(VALUE(SUBSTITUTE(_xlfn.FILTERXML("&lt;t&gt;&lt;s&gt;"&amp;SUBSTITUTE(Q266,",","&lt;/s&gt;&lt;s&gt;")&amp;"&lt;/s&gt;&lt;/t&gt;","//s"),"mm","")))/10))</f>
        <v>2.7</v>
      </c>
      <c r="S266" t="str">
        <f>IF(OR('Model output'!P265="",ISNUMBER(SEARCH("Not identified", 'Model output'!P265)),ISNUMBER(SEARCH("Absent",'Model output'!P265)),AND(ISNUMBER(SEARCH("No",'Model output'!P265)),NOT(ISNUMBER(SEARCH("diagnostic",'Model output'!P265)))),ISNUMBER(SEARCH("Negative",'Model output'!P265))),"negative","positive")</f>
        <v>negative</v>
      </c>
      <c r="T266">
        <f>IF('Model output'!O265="","",'Model output'!O265)</f>
        <v>1</v>
      </c>
      <c r="U266" t="str">
        <f>IF('Model output'!Q265&lt;&gt;"",'Model output'!Q265,IF('Classification result'!S266="positive",IF(ISNUMBER(SEARCH("single",'Model output'!P265)),1,IF(OR(ISNUMBER(SEARCH("&lt;4",'Model output'!P265)),ISNUMBER(SEARCH("&lt; 4",'Model output'!P265)),ISNUMBER(SEARCH("less than 4",'Model output'!P265))),"&lt;4",IF(OR(ISNUMBER(SEARCH("&gt;4",'Model output'!P265)),ISNUMBER(SEARCH("&gt; 4",'Model output'!P265)),ISNUMBER(SEARCH("4 or more",'Model output'!P265))),"&gt;4",""))), ""))</f>
        <v/>
      </c>
      <c r="V266" t="str">
        <f>IF(S266="negative","",IF(OR(ISNUMBER(SEARCH("Focal",'Model output'!P265)),'Classification result'!U266&lt;4,ISNUMBER(SEARCH("Focal",'Classification result'!U266)),ISNUMBER(SEARCH("&lt;4",'Classification result'!U266)),ISNUMBER(SEARCH("&lt; 4",'Classification result'!U266))),"minimal", IF(OR(ISNUMBER(SEARCH("Extensive",'Model output'!P265)),ISNUMBER(SEARCH("Extensive",'Classification result'!U266)),ISNUMBER(SEARCH("&gt;4",'Classification result'!U266)),ISNUMBER(SEARCH("&gt; 4",'Classification result'!U266)),ISNUMBER(SEARCH("4 or more",'Classification result'!U266))),"extensive","")))</f>
        <v/>
      </c>
      <c r="W266" t="str">
        <f>IF(OR('Model output'!R265="",ISNUMBER(SEARCH("Not identified", 'Model output'!R265)),ISNUMBER(SEARCH("Absent",'Model output'!R265)),ISNUMBER(SEARCH("No",'Model output'!R265)),ISNUMBER(SEARCH("Negative",'Model output'!R265)),ISNUMBER(SEARCH("None seen",'Model output'!R265)),ISNUMBER(SEARCH("Free",'Model output'!R265)),ISNUMBER(SEARCH("Cannot be assessed",'Model output'!R265))),"negative","positive")</f>
        <v>negative</v>
      </c>
      <c r="X266" s="15" t="str">
        <f>IF('Model output'!S265="","",'Model output'!S265)</f>
        <v>Not identified</v>
      </c>
      <c r="Y266" t="str">
        <f>IF(OR('Model output'!S265="",ISNUMBER(SEARCH("Absent",'Model output'!S265)),ISNUMBER(SEARCH("Not identified",'Model output'!S265)),AND(ISNUMBER(SEARCH("No",'Model output'!S265)),NOT(ISNUMBER(SEARCH("carcinoma",'Model output'!S265)))),ISNUMBER(SEARCH("confined to the thyroid",'Model output'!S265)),ISNUMBER(SEARCH("negative",'Model output'!S265))),"negative",IF(Z266="positive","gETE", "positive"))</f>
        <v>negative</v>
      </c>
      <c r="Z266" t="str">
        <f>IF(OR('Model output'!S265="",ISNUMBER(SEARCH("Absent",'Model output'!S265)),ISNUMBER(SEARCH("Not identified",'Model output'!S265)),ISNUMBER(SEARCH("No",'Model output'!S265)),ISNUMBER(SEARCH("Minimal",'Model output'!S265)),ISNUMBER(SEARCH("negative",'Model output'!S265))),"negative",IF(OR(ISNUMBER(SEARCH("extensive",X266)),ISNUMBER(SEARCH("skeletal muscle",X266)),ISNUMBER(SEARCH("larynx",X266)),ISNUMBER(SEARCH("trachea",X266)),ISNUMBER(SEARCH("esophagus",X266)),ISNUMBER(SEARCH("recurrent laryngeal nerve",X266))),"positive","negative"))</f>
        <v>negative</v>
      </c>
      <c r="AA266" t="str">
        <f>IF('Model output'!T265="","",IF('Model output'!T265="Not mentioned", "No", "Yes"))</f>
        <v/>
      </c>
      <c r="AB266" t="str">
        <f>IF(AA266&lt;&gt;"Yes","",IF(OR('Model output'!U265="",ISNUMBER(SEARCH("Not identified",'Model output'!U265))),"",'Model output'!U265))</f>
        <v/>
      </c>
      <c r="AC266" s="1" t="str">
        <f>IF(OR('Model output'!V265="", 'Model output'!V265="No", AND(ISERROR(SEARCH("Positive",'Model output'!V265)), ISNUMBER(SEARCH("Negative",'Model output'!V265))), AND(ISNUMBER(SEARCH("Uninvolved",'Model output'!V265)),NOT(ISNUMBER(SEARCH("margins involved",'Model output'!V265)))), ISNUMBER(SEARCH("not involved",'Model output'!V265)), ISNUMBER(SEARCH("None",'Model output'!V265)), ISNUMBER(SEARCH("Free",'Model output'!V265)), ISNUMBER(SEARCH("1 mm",'Model output'!V265)), ISNUMBER(SEARCH("0.1 CM",'Model output'!V265)), ISNUMBER(SEARCH("less than 0.2 mm",'Model output'!V265)), ISNUMBER(SEARCH("less than 0.5 mm",'Model output'!V265)), ISNUMBER(SEARCH("less than 1.0 mm",'Model output'!V265)), ISNUMBER(SEARCH("noted very close",'Model output'!V265)), ISNUMBER(SEARCH("abut",'Model output'!V265)), ISNUMBER(SEARCH("not mentioned",'Model output'!V265)), ISNUMBER(SEARCH("Cannot be assessed",'Model output'!V265)), ISNUMBER(SEARCH("Lymphocyte invasion - present",'Model output'!V265)), ISNUMBER(SEARCH("capsule",'Model output'!V265))), "negative", "positive")</f>
        <v>negative</v>
      </c>
      <c r="AE266" s="28" t="str" cm="1">
        <f t="array" aca="1" ref="AE266" ca="1">IF(OR(AC266="positive",Z266="positive",AND(OR(ISNUMBER(SEARCH("Follicular carcinoma",N266)),ISNUMBER(SEARCH("Follicular thyroid carcinoma",N266))),V266="extensive"),AND(AND(ISNUMBER(J266),J266&gt;0),AND(ISNUMBER(M266),M266&gt;3)),OR(H266="positive",AH266=1)),"high",IF(OR(ISNUMBER(SEARCH("lateral",G266,1)),ISNUMBER(SEARCH("positive",Y266,1)),ISNUMBER(SEARCH("tall",O266,1)),ISNUMBER(SEARCH("hobnail",O266,1)),ISNUMBER(SEARCH("cribriform",O266,1)),ISNUMBER(SEARCH("diffuse",O266,1)),ISNUMBER(SEARCH("columnar",O266,1)),ISNUMBER(SEARCH("solid",O266,1)),ISNUMBER(SEARCH("tall",N266,1)),ISNUMBER(SEARCH("hobnail",N266,1)),ISNUMBER(SEARCH("cribriform",N266,1)),ISNUMBER(SEARCH("diffuse",N266,1)),ISNUMBER(SEARCH("columnar",N266,1)),ISNUMBER(SEARCH("solid",N266,1)),AND(ISNUMBER(SEARCH("papillary",N266,1)),S266="positive"),AND(AND(ISNUMBER(J266),J266&gt;=5),M266=""),AND(AND(ISNUMBER(J266),J266&gt;=5),AND(ISNUMBER(M266),M266&gt;=1)),AND(ISNUMBER(SERACH("papillary",N266)),OR(Y266="positive",Z266="positive"), ISNUMBER(SEARCH("BRAF",AB266)))),"intermediate","low"))</f>
        <v>low</v>
      </c>
      <c r="AF266" s="29" t="str">
        <f t="shared" si="52"/>
        <v>2</v>
      </c>
      <c r="AG266" s="29" t="str">
        <f t="shared" si="53"/>
        <v>0</v>
      </c>
      <c r="AH266" s="29" t="str">
        <f t="shared" si="54"/>
        <v>0</v>
      </c>
      <c r="AI266" s="35" t="str">
        <f t="shared" si="55"/>
        <v>I</v>
      </c>
      <c r="AJ266" s="32" t="s">
        <v>714</v>
      </c>
      <c r="AK266" s="34" t="s">
        <v>935</v>
      </c>
      <c r="AL266" s="34" t="s">
        <v>933</v>
      </c>
      <c r="AM266" s="34" t="s">
        <v>936</v>
      </c>
      <c r="AN266" s="34" t="s">
        <v>66</v>
      </c>
      <c r="AO266" s="32">
        <f t="shared" ca="1" si="56"/>
        <v>0</v>
      </c>
      <c r="AP266" s="34">
        <f t="shared" si="57"/>
        <v>1</v>
      </c>
      <c r="AQ266" s="34">
        <f t="shared" si="58"/>
        <v>1</v>
      </c>
      <c r="AR266" s="34">
        <f t="shared" si="59"/>
        <v>1</v>
      </c>
      <c r="AS266" s="35">
        <f t="shared" si="60"/>
        <v>1</v>
      </c>
    </row>
    <row r="267" spans="1:45">
      <c r="A267" t="str">
        <f>'Model output'!A266</f>
        <v>TCGA-H2-A421</v>
      </c>
      <c r="B267" s="26">
        <v>34</v>
      </c>
      <c r="C267" s="1" t="str">
        <f>IF(OR(ISNUMBER(SEARCH("0",'Model output'!D266)), ISNUMBER(SEARCH("1",'Model output'!D266)), ISNUMBER(SEARCH("1a",'Model output'!D266)), ISNUMBER(SEARCH("1b",'Model output'!D266)), ISNUMBER(SEARCH("2",'Model output'!D266)), ISNUMBER(SEARCH("3",'Model output'!D266)), ISNUMBER(SEARCH("4a",'Model output'!D266)), ISNUMBER(SEARCH("4b",'Model output'!D266))), IF(ISNUMBER(SEARCH("pT",'Model output'!D266)),IF(OR(ISNUMBER(SEARCH("a",'Model output'!D266)),ISNUMBER(SEARCH("b",'Model output'!D266))),MID(SUBSTITUTE('Model output'!D266," ",""),SEARCH("pT",'Model output'!D266)+2,2),MID(SUBSTITUTE('Model output'!D266," ",""),SEARCH("pT",'Model output'!D266)+2,1)),IF(ISNUMBER(SEARCH("T",'Model output'!D266)),IF(OR(ISNUMBER(SEARCH("a",'Model output'!D266)),ISNUMBER(SEARCH("b",'Model output'!D266))),MID(SUBSTITUTE('Model output'!D266," ",""),SEARCH("T",'Model output'!D266)+1,2),MID(SUBSTITUTE('Model output'!D266," ",""),SEARCH("T",'Model output'!D266)+1,1)),SUBSTITUTE('Model output'!D266," ",""))),"")</f>
        <v>1</v>
      </c>
      <c r="D267" s="1" t="str">
        <f>IF(ISNUMBER(SEARCH("lymph node",'Model output'!E266)),"1", IF(AND('Model output'!E266&lt;&gt;"",ISNUMBER('Model output'!E266),'Model output'!E266&gt;0),"1",IF(OR(ISNUMBER(SEARCH("0",'Model output'!E266)), ISNUMBER(SEARCH("1",'Model output'!E266)), ISNUMBER(SEARCH("1a",'Model output'!E266)), ISNUMBER(SEARCH("1b",'Model output'!E266)), ISNUMBER(SEARCH("X",'Model output'!E266))), IF(ISNUMBER(SEARCH("pN",'Model output'!E266)),IF(OR(ISNUMBER(SEARCH("a",'Model output'!E266)),ISNUMBER(SEARCH("b",'Model output'!E266))),MID(SUBSTITUTE('Model output'!E266," ",""),SEARCH("pN",'Model output'!E266)+2,2),MID(SUBSTITUTE('Model output'!E266," ",""),SEARCH("pN",'Model output'!E266)+2,1)),IF(ISNUMBER(SEARCH("N",'Model output'!E266)),IF(OR(ISNUMBER(SEARCH("a",'Model output'!E266)),ISNUMBER(SEARCH("b",'Model output'!E266))),MID(SUBSTITUTE('Model output'!E266," ",""),SEARCH("N",'Model output'!E266)+1,2),MID(SUBSTITUTE('Model output'!E266," ",""),SEARCH("N",'Model output'!E266)+1,1)),SUBSTITUTE('Model output'!E266," ",""))),"")))</f>
        <v>1a</v>
      </c>
      <c r="E267" s="1" t="str">
        <f>IF(OR(ISNUMBER(SEARCH("Not applicable",'Model output'!F266)), ISNUMBER(SEARCH("N/A",'Model output'!F266))),"0",IF(OR(ISNUMBER(SEARCH("0",'Model output'!F266)), ISNUMBER(SEARCH("1",'Model output'!F266)), ISNUMBER(SEARCH("X",'Model output'!F266))), IF(ISNUMBER(SEARCH("pM",'Model output'!F266)),MID(SUBSTITUTE('Model output'!F266," ",""),SEARCH("pM",'Model output'!F266)+2,1),IF(ISNUMBER(SEARCH("M",'Model output'!F266)),MID(SUBSTITUTE('Model output'!F266," ",""),SEARCH("M",'Model output'!F266)+1,1),SUBSTITUTE('Model output'!F266," ",""))),""))</f>
        <v/>
      </c>
      <c r="F267" t="str">
        <f t="shared" si="49"/>
        <v>positive</v>
      </c>
      <c r="G267" t="str">
        <f>IF(OR('Model output'!G266="",AND(ISNUMBER('Model output'!J266),'Model output'!J266&lt;1)),"",IF(OR(ISNUMBER(SEARCH("lateral",'Model output'!G266)),ISNUMBER(SEARCH("cervical",'Model output'!G266)),ISNUMBER(SEARCH("jugular",'Model output'!G266)),ISNUMBER(SEARCH("left neck",'Model output'!G266)),ISNUMBER(SEARCH("left anterior neck",'Model output'!G266)),ISNUMBER(SEARCH("left posterior neck",'Model output'!G266)),ISNUMBER(SEARCH("right neck",'Model output'!G266)),ISNUMBER(SEARCH("right anterior neck",'Model output'!G266)),ISNUMBER(SEARCH("right posterior neck",'Model output'!G266)),AND(ISNUMBER(SEARCH("level",'Model output'!G266)),OR(,ISNUMBER(SEARCH("II",'Model output'!G266)),ISNUMBER(SEARCH("two",'Model output'!G266)),AND(ISNUMBER(SEARCH("2",'Model output'!G266)),NOT(ISNUMBER(SEARCH("1 of 2",'Model output'!G266)))),ISNUMBER(SEARCH("III",'Model output'!G266)),AND(ISNUMBER(SEARCH("three",'Model output'!G266)),NOT(ISNUMBER(SEARCH("#3 (three)",'Model output'!G266)))),AND(ISNUMBER(SEARCH("3",'Model output'!G266)),NOT(ISNUMBER(SEARCH("#3 (three)",'Model output'!G266)))),ISNUMBER(SEARCH("IV",'Model output'!G266)),ISNUMBER(SEARCH("four",'Model output'!G266)),ISNUMBER(SEARCH("4",'Model output'!G266)),ISNUMBER(SEARCH("V ",'Model output'!G266)),ISNUMBER(SEARCH("five",'Model output'!G266)),ISNUMBER(SEARCH("5",'Model output'!G266))))), "lateral", "central"))</f>
        <v/>
      </c>
      <c r="H267" t="str">
        <f>IF('Model output'!H266="","negative",IF(OR(ISNUMBER(SEARCH("lymph node",'Model output'!H266)),ISNUMBER(SEARCH("gland",'Model output'!H266)),ISNUMBER(SEARCH("lobe",'Model output'!H266)),ISNUMBER(SEARCH("isthmus",'Model output'!H266)),ISNUMBER(SEARCH("mediastinum",'Model output'!H266)),ISNUMBER(SEARCH("Not mentioned",'Model output'!H266)), ISNUMBER(SEARCH("Not applicable",'Model output'!H266)), ISNUMBER(SEARCH("paratracheal",'Model output'!H266)),ISNUMBER(SEARCH("fibroadipose tissue",'Model output'!H266)),ISNUMBER(SEARCH("thyroid node",'Model output'!H266)),ISNUMBER(SEARCH("skeletal muscle",'Model output'!H266)),ISNUMBER(SEARCH("right",'Model output'!H266)),ISNUMBER(SEARCH("left",'Model output'!H266)),ISNUMBER(SEARCH("Not specified",'Model output'!H266)),ISNUMBER(SEARCH("N/A",'Model output'!H266))),"negative","positive"))</f>
        <v>negative</v>
      </c>
      <c r="I267">
        <f>IF(OR('Model output'!I266="",'Model output'!I266="Not answered",'Model output'!I266="Not mentioned"),"",IF(ISNUMBER('Model output'!I266),'Model output'!I266,1))</f>
        <v>3</v>
      </c>
      <c r="J267">
        <f>IF(OR('Model output'!J266="",'Model output'!J266="Not answered",'Model output'!J266="Not mentioned"),"",IF(AND(ISNUMBER('Model output'!J266),'Model output'!J266&lt;=I267),'Model output'!J266,IF(AND(ISNUMBER('Model output'!J266), 'Model output'!J266&gt;=DATE(2024,1,1)), MIN(DAY('Model output'!J266), MONTH('Model output'!J266), YEAR('Model output'!J266)), IF(ISNUMBER(SEARCH("0/",'Model output'!J266)),0,IF(ISNUMBER(SEARCH("/",'Model output'!J266)), VALUE(LEFT('Model output'!J266, SEARCH("/",'Model output'!J266)-1)),1)))))</f>
        <v>2</v>
      </c>
      <c r="K267" t="str" cm="1">
        <f t="array" ref="K267">IF(COUNT(FIND({0,1,2,3,4,5,6,7,8,9},'Model output'!K266))&gt;0,'Model output'!K266,"")</f>
        <v>1 mm</v>
      </c>
      <c r="L267" s="8" t="str">
        <f t="shared" si="50"/>
        <v>1mm</v>
      </c>
      <c r="M267" cm="1">
        <f t="array" ref="M267">IF(L267="","",IF(ISNUMBER(SEARCH("cm",L267)),MAX(VALUE(SUBSTITUTE(_xlfn.FILTERXML("&lt;t&gt;&lt;s&gt;"&amp;SUBSTITUTE(L267,",","&lt;/s&gt;&lt;s&gt;")&amp;"&lt;/s&gt;&lt;/t&gt;","//s"),"cm",""))),MAX(VALUE(SUBSTITUTE(_xlfn.FILTERXML("&lt;t&gt;&lt;s&gt;"&amp;SUBSTITUTE(L267,",","&lt;/s&gt;&lt;s&gt;")&amp;"&lt;/s&gt;&lt;/t&gt;","//s"),"mm","")))/10))</f>
        <v>0.1</v>
      </c>
      <c r="N267" t="str">
        <f>IF('Model output'!L266="","",'Model output'!L266)</f>
        <v>Papillary</v>
      </c>
      <c r="O267" t="str">
        <f>IF('Model output'!M266="","",'Model output'!M266)</f>
        <v/>
      </c>
      <c r="P267" t="str">
        <f>IF('Model output'!N266="","",'Model output'!N266)</f>
        <v>1.5 cm</v>
      </c>
      <c r="Q267" t="str">
        <f t="shared" si="51"/>
        <v>1.5cm</v>
      </c>
      <c r="R267" cm="1">
        <f t="array" ref="R267">IF(Q267="","",IF(ISNUMBER(SEARCH("cm",Q267)),MAX(VALUE(SUBSTITUTE(_xlfn.FILTERXML("&lt;t&gt;&lt;s&gt;"&amp;SUBSTITUTE(Q267,",","&lt;/s&gt;&lt;s&gt;")&amp;"&lt;/s&gt;&lt;/t&gt;","//s"),"cm",""))),MAX(VALUE(SUBSTITUTE(_xlfn.FILTERXML("&lt;t&gt;&lt;s&gt;"&amp;SUBSTITUTE(Q267,",","&lt;/s&gt;&lt;s&gt;")&amp;"&lt;/s&gt;&lt;/t&gt;","//s"),"mm","")))/10))</f>
        <v>1.5</v>
      </c>
      <c r="S267" t="str">
        <f>IF(OR('Model output'!P266="",ISNUMBER(SEARCH("Not identified", 'Model output'!P266)),ISNUMBER(SEARCH("Absent",'Model output'!P266)),AND(ISNUMBER(SEARCH("No",'Model output'!P266)),NOT(ISNUMBER(SEARCH("diagnostic",'Model output'!P266)))),ISNUMBER(SEARCH("Negative",'Model output'!P266))),"negative","positive")</f>
        <v>negative</v>
      </c>
      <c r="T267">
        <f>IF('Model output'!O266="","",'Model output'!O266)</f>
        <v>1</v>
      </c>
      <c r="U267" t="str">
        <f>IF('Model output'!Q266&lt;&gt;"",'Model output'!Q266,IF('Classification result'!S267="positive",IF(ISNUMBER(SEARCH("single",'Model output'!P266)),1,IF(OR(ISNUMBER(SEARCH("&lt;4",'Model output'!P266)),ISNUMBER(SEARCH("&lt; 4",'Model output'!P266)),ISNUMBER(SEARCH("less than 4",'Model output'!P266))),"&lt;4",IF(OR(ISNUMBER(SEARCH("&gt;4",'Model output'!P266)),ISNUMBER(SEARCH("&gt; 4",'Model output'!P266)),ISNUMBER(SEARCH("4 or more",'Model output'!P266))),"&gt;4",""))), ""))</f>
        <v/>
      </c>
      <c r="V267" t="str">
        <f>IF(S267="negative","",IF(OR(ISNUMBER(SEARCH("Focal",'Model output'!P266)),'Classification result'!U267&lt;4,ISNUMBER(SEARCH("Focal",'Classification result'!U267)),ISNUMBER(SEARCH("&lt;4",'Classification result'!U267)),ISNUMBER(SEARCH("&lt; 4",'Classification result'!U267))),"minimal", IF(OR(ISNUMBER(SEARCH("Extensive",'Model output'!P266)),ISNUMBER(SEARCH("Extensive",'Classification result'!U267)),ISNUMBER(SEARCH("&gt;4",'Classification result'!U267)),ISNUMBER(SEARCH("&gt; 4",'Classification result'!U267)),ISNUMBER(SEARCH("4 or more",'Classification result'!U267))),"extensive","")))</f>
        <v/>
      </c>
      <c r="W267" t="str">
        <f>IF(OR('Model output'!R266="",ISNUMBER(SEARCH("Not identified", 'Model output'!R266)),ISNUMBER(SEARCH("Absent",'Model output'!R266)),ISNUMBER(SEARCH("No",'Model output'!R266)),ISNUMBER(SEARCH("Negative",'Model output'!R266)),ISNUMBER(SEARCH("None seen",'Model output'!R266)),ISNUMBER(SEARCH("Free",'Model output'!R266)),ISNUMBER(SEARCH("Cannot be assessed",'Model output'!R266))),"negative","positive")</f>
        <v>negative</v>
      </c>
      <c r="X267" s="15" t="str">
        <f>IF('Model output'!S266="","",'Model output'!S266)</f>
        <v/>
      </c>
      <c r="Y267" t="str">
        <f>IF(OR('Model output'!S266="",ISNUMBER(SEARCH("Absent",'Model output'!S266)),ISNUMBER(SEARCH("Not identified",'Model output'!S266)),AND(ISNUMBER(SEARCH("No",'Model output'!S266)),NOT(ISNUMBER(SEARCH("carcinoma",'Model output'!S266)))),ISNUMBER(SEARCH("confined to the thyroid",'Model output'!S266)),ISNUMBER(SEARCH("negative",'Model output'!S266))),"negative",IF(Z267="positive","gETE", "positive"))</f>
        <v>negative</v>
      </c>
      <c r="Z267" t="str">
        <f>IF(OR('Model output'!S266="",ISNUMBER(SEARCH("Absent",'Model output'!S266)),ISNUMBER(SEARCH("Not identified",'Model output'!S266)),ISNUMBER(SEARCH("No",'Model output'!S266)),ISNUMBER(SEARCH("Minimal",'Model output'!S266)),ISNUMBER(SEARCH("negative",'Model output'!S266))),"negative",IF(OR(ISNUMBER(SEARCH("extensive",X267)),ISNUMBER(SEARCH("skeletal muscle",X267)),ISNUMBER(SEARCH("larynx",X267)),ISNUMBER(SEARCH("trachea",X267)),ISNUMBER(SEARCH("esophagus",X267)),ISNUMBER(SEARCH("recurrent laryngeal nerve",X267))),"positive","negative"))</f>
        <v>negative</v>
      </c>
      <c r="AA267" t="str">
        <f>IF('Model output'!T266="","",IF('Model output'!T266="Not mentioned", "No", "Yes"))</f>
        <v/>
      </c>
      <c r="AB267" t="str">
        <f>IF(AA267&lt;&gt;"Yes","",IF(OR('Model output'!U266="",ISNUMBER(SEARCH("Not identified",'Model output'!U266))),"",'Model output'!U266))</f>
        <v/>
      </c>
      <c r="AC267" s="1" t="str">
        <f>IF(OR('Model output'!V266="", 'Model output'!V266="No", AND(ISERROR(SEARCH("Positive",'Model output'!V266)), ISNUMBER(SEARCH("Negative",'Model output'!V266))), AND(ISNUMBER(SEARCH("Uninvolved",'Model output'!V266)),NOT(ISNUMBER(SEARCH("margins involved",'Model output'!V266)))), ISNUMBER(SEARCH("not involved",'Model output'!V266)), ISNUMBER(SEARCH("None",'Model output'!V266)), ISNUMBER(SEARCH("Free",'Model output'!V266)), ISNUMBER(SEARCH("1 mm",'Model output'!V266)), ISNUMBER(SEARCH("0.1 CM",'Model output'!V266)), ISNUMBER(SEARCH("less than 0.2 mm",'Model output'!V266)), ISNUMBER(SEARCH("less than 0.5 mm",'Model output'!V266)), ISNUMBER(SEARCH("less than 1.0 mm",'Model output'!V266)), ISNUMBER(SEARCH("noted very close",'Model output'!V266)), ISNUMBER(SEARCH("abut",'Model output'!V266)), ISNUMBER(SEARCH("not mentioned",'Model output'!V266)), ISNUMBER(SEARCH("Cannot be assessed",'Model output'!V266)), ISNUMBER(SEARCH("Lymphocyte invasion - present",'Model output'!V266)), ISNUMBER(SEARCH("capsule",'Model output'!V266))), "negative", "positive")</f>
        <v>positive</v>
      </c>
      <c r="AE267" s="28" t="str" cm="1">
        <f t="array" ref="AE267">IF(OR(AC267="positive",Z267="positive",AND(OR(ISNUMBER(SEARCH("Follicular carcinoma",N267)),ISNUMBER(SEARCH("Follicular thyroid carcinoma",N267))),V267="extensive"),AND(AND(ISNUMBER(J267),J267&gt;0),AND(ISNUMBER(M267),M267&gt;3)),OR(H267="positive",AH267=1)),"high",IF(OR(ISNUMBER(SEARCH("lateral",G267,1)),ISNUMBER(SEARCH("positive",Y267,1)),ISNUMBER(SEARCH("tall",O267,1)),ISNUMBER(SEARCH("hobnail",O267,1)),ISNUMBER(SEARCH("cribriform",O267,1)),ISNUMBER(SEARCH("diffuse",O267,1)),ISNUMBER(SEARCH("columnar",O267,1)),ISNUMBER(SEARCH("solid",O267,1)),ISNUMBER(SEARCH("tall",N267,1)),ISNUMBER(SEARCH("hobnail",N267,1)),ISNUMBER(SEARCH("cribriform",N267,1)),ISNUMBER(SEARCH("diffuse",N267,1)),ISNUMBER(SEARCH("columnar",N267,1)),ISNUMBER(SEARCH("solid",N267,1)),AND(ISNUMBER(SEARCH("papillary",N267,1)),S267="positive"),AND(AND(ISNUMBER(J267),J267&gt;=5),M267=""),AND(AND(ISNUMBER(J267),J267&gt;=5),AND(ISNUMBER(M267),M267&gt;=1)),AND(ISNUMBER(SERACH("papillary",N267)),OR(Y267="positive",Z267="positive"), ISNUMBER(SEARCH("BRAF",AB267)))),"intermediate","low"))</f>
        <v>high</v>
      </c>
      <c r="AF267" s="29" t="str">
        <f t="shared" si="52"/>
        <v>1b</v>
      </c>
      <c r="AG267" s="29" t="str">
        <f t="shared" si="53"/>
        <v>1a</v>
      </c>
      <c r="AH267" s="29" t="str">
        <f t="shared" si="54"/>
        <v>0</v>
      </c>
      <c r="AI267" s="35" t="str">
        <f t="shared" si="55"/>
        <v>I</v>
      </c>
      <c r="AJ267" s="32" t="s">
        <v>711</v>
      </c>
      <c r="AK267" s="34" t="s">
        <v>932</v>
      </c>
      <c r="AL267" s="34" t="s">
        <v>617</v>
      </c>
      <c r="AM267" s="34" t="s">
        <v>933</v>
      </c>
      <c r="AN267" s="34" t="s">
        <v>66</v>
      </c>
      <c r="AO267" s="32">
        <f t="shared" si="56"/>
        <v>1</v>
      </c>
      <c r="AP267" s="34">
        <f t="shared" si="57"/>
        <v>1</v>
      </c>
      <c r="AQ267" s="34">
        <f t="shared" si="58"/>
        <v>1</v>
      </c>
      <c r="AR267" s="34">
        <f t="shared" si="59"/>
        <v>1</v>
      </c>
      <c r="AS267" s="35">
        <f t="shared" si="60"/>
        <v>1</v>
      </c>
    </row>
    <row r="268" spans="1:45">
      <c r="A268" t="str">
        <f>'Model output'!A267</f>
        <v>TCGA-H2-A422</v>
      </c>
      <c r="B268" s="26">
        <v>40</v>
      </c>
      <c r="C268" s="1" t="str">
        <f>IF(OR(ISNUMBER(SEARCH("0",'Model output'!D267)), ISNUMBER(SEARCH("1",'Model output'!D267)), ISNUMBER(SEARCH("1a",'Model output'!D267)), ISNUMBER(SEARCH("1b",'Model output'!D267)), ISNUMBER(SEARCH("2",'Model output'!D267)), ISNUMBER(SEARCH("3",'Model output'!D267)), ISNUMBER(SEARCH("4a",'Model output'!D267)), ISNUMBER(SEARCH("4b",'Model output'!D267))), IF(ISNUMBER(SEARCH("pT",'Model output'!D267)),IF(OR(ISNUMBER(SEARCH("a",'Model output'!D267)),ISNUMBER(SEARCH("b",'Model output'!D267))),MID(SUBSTITUTE('Model output'!D267," ",""),SEARCH("pT",'Model output'!D267)+2,2),MID(SUBSTITUTE('Model output'!D267," ",""),SEARCH("pT",'Model output'!D267)+2,1)),IF(ISNUMBER(SEARCH("T",'Model output'!D267)),IF(OR(ISNUMBER(SEARCH("a",'Model output'!D267)),ISNUMBER(SEARCH("b",'Model output'!D267))),MID(SUBSTITUTE('Model output'!D267," ",""),SEARCH("T",'Model output'!D267)+1,2),MID(SUBSTITUTE('Model output'!D267," ",""),SEARCH("T",'Model output'!D267)+1,1)),SUBSTITUTE('Model output'!D267," ",""))),"")</f>
        <v>2</v>
      </c>
      <c r="D268" s="1" t="str">
        <f>IF(ISNUMBER(SEARCH("lymph node",'Model output'!E267)),"1", IF(AND('Model output'!E267&lt;&gt;"",ISNUMBER('Model output'!E267),'Model output'!E267&gt;0),"1",IF(OR(ISNUMBER(SEARCH("0",'Model output'!E267)), ISNUMBER(SEARCH("1",'Model output'!E267)), ISNUMBER(SEARCH("1a",'Model output'!E267)), ISNUMBER(SEARCH("1b",'Model output'!E267)), ISNUMBER(SEARCH("X",'Model output'!E267))), IF(ISNUMBER(SEARCH("pN",'Model output'!E267)),IF(OR(ISNUMBER(SEARCH("a",'Model output'!E267)),ISNUMBER(SEARCH("b",'Model output'!E267))),MID(SUBSTITUTE('Model output'!E267," ",""),SEARCH("pN",'Model output'!E267)+2,2),MID(SUBSTITUTE('Model output'!E267," ",""),SEARCH("pN",'Model output'!E267)+2,1)),IF(ISNUMBER(SEARCH("N",'Model output'!E267)),IF(OR(ISNUMBER(SEARCH("a",'Model output'!E267)),ISNUMBER(SEARCH("b",'Model output'!E267))),MID(SUBSTITUTE('Model output'!E267," ",""),SEARCH("N",'Model output'!E267)+1,2),MID(SUBSTITUTE('Model output'!E267," ",""),SEARCH("N",'Model output'!E267)+1,1)),SUBSTITUTE('Model output'!E267," ",""))),"")))</f>
        <v>0</v>
      </c>
      <c r="E268" s="1" t="str">
        <f>IF(OR(ISNUMBER(SEARCH("Not applicable",'Model output'!F267)), ISNUMBER(SEARCH("N/A",'Model output'!F267))),"0",IF(OR(ISNUMBER(SEARCH("0",'Model output'!F267)), ISNUMBER(SEARCH("1",'Model output'!F267)), ISNUMBER(SEARCH("X",'Model output'!F267))), IF(ISNUMBER(SEARCH("pM",'Model output'!F267)),MID(SUBSTITUTE('Model output'!F267," ",""),SEARCH("pM",'Model output'!F267)+2,1),IF(ISNUMBER(SEARCH("M",'Model output'!F267)),MID(SUBSTITUTE('Model output'!F267," ",""),SEARCH("M",'Model output'!F267)+1,1),SUBSTITUTE('Model output'!F267," ",""))),""))</f>
        <v>x</v>
      </c>
      <c r="F268" t="str">
        <f t="shared" si="49"/>
        <v>negative</v>
      </c>
      <c r="G268" t="str">
        <f>IF(OR('Model output'!G267="",AND(ISNUMBER('Model output'!J267),'Model output'!J267&lt;1)),"",IF(OR(ISNUMBER(SEARCH("lateral",'Model output'!G267)),ISNUMBER(SEARCH("cervical",'Model output'!G267)),ISNUMBER(SEARCH("jugular",'Model output'!G267)),ISNUMBER(SEARCH("left neck",'Model output'!G267)),ISNUMBER(SEARCH("left anterior neck",'Model output'!G267)),ISNUMBER(SEARCH("left posterior neck",'Model output'!G267)),ISNUMBER(SEARCH("right neck",'Model output'!G267)),ISNUMBER(SEARCH("right anterior neck",'Model output'!G267)),ISNUMBER(SEARCH("right posterior neck",'Model output'!G267)),AND(ISNUMBER(SEARCH("level",'Model output'!G267)),OR(,ISNUMBER(SEARCH("II",'Model output'!G267)),ISNUMBER(SEARCH("two",'Model output'!G267)),AND(ISNUMBER(SEARCH("2",'Model output'!G267)),NOT(ISNUMBER(SEARCH("1 of 2",'Model output'!G267)))),ISNUMBER(SEARCH("III",'Model output'!G267)),AND(ISNUMBER(SEARCH("three",'Model output'!G267)),NOT(ISNUMBER(SEARCH("#3 (three)",'Model output'!G267)))),AND(ISNUMBER(SEARCH("3",'Model output'!G267)),NOT(ISNUMBER(SEARCH("#3 (three)",'Model output'!G267)))),ISNUMBER(SEARCH("IV",'Model output'!G267)),ISNUMBER(SEARCH("four",'Model output'!G267)),ISNUMBER(SEARCH("4",'Model output'!G267)),ISNUMBER(SEARCH("V ",'Model output'!G267)),ISNUMBER(SEARCH("five",'Model output'!G267)),ISNUMBER(SEARCH("5",'Model output'!G267))))), "lateral", "central"))</f>
        <v/>
      </c>
      <c r="H268" t="str">
        <f>IF('Model output'!H267="","negative",IF(OR(ISNUMBER(SEARCH("lymph node",'Model output'!H267)),ISNUMBER(SEARCH("gland",'Model output'!H267)),ISNUMBER(SEARCH("lobe",'Model output'!H267)),ISNUMBER(SEARCH("isthmus",'Model output'!H267)),ISNUMBER(SEARCH("mediastinum",'Model output'!H267)),ISNUMBER(SEARCH("Not mentioned",'Model output'!H267)), ISNUMBER(SEARCH("Not applicable",'Model output'!H267)), ISNUMBER(SEARCH("paratracheal",'Model output'!H267)),ISNUMBER(SEARCH("fibroadipose tissue",'Model output'!H267)),ISNUMBER(SEARCH("thyroid node",'Model output'!H267)),ISNUMBER(SEARCH("skeletal muscle",'Model output'!H267)),ISNUMBER(SEARCH("right",'Model output'!H267)),ISNUMBER(SEARCH("left",'Model output'!H267)),ISNUMBER(SEARCH("Not specified",'Model output'!H267)),ISNUMBER(SEARCH("N/A",'Model output'!H267))),"negative","positive"))</f>
        <v>negative</v>
      </c>
      <c r="I268">
        <f>IF(OR('Model output'!I267="",'Model output'!I267="Not answered",'Model output'!I267="Not mentioned"),"",IF(ISNUMBER('Model output'!I267),'Model output'!I267,1))</f>
        <v>3</v>
      </c>
      <c r="J268">
        <f>IF(OR('Model output'!J267="",'Model output'!J267="Not answered",'Model output'!J267="Not mentioned"),"",IF(AND(ISNUMBER('Model output'!J267),'Model output'!J267&lt;=I268),'Model output'!J267,IF(AND(ISNUMBER('Model output'!J267), 'Model output'!J267&gt;=DATE(2024,1,1)), MIN(DAY('Model output'!J267), MONTH('Model output'!J267), YEAR('Model output'!J267)), IF(ISNUMBER(SEARCH("0/",'Model output'!J267)),0,IF(ISNUMBER(SEARCH("/",'Model output'!J267)), VALUE(LEFT('Model output'!J267, SEARCH("/",'Model output'!J267)-1)),1)))))</f>
        <v>0</v>
      </c>
      <c r="K268" t="str" cm="1">
        <f t="array" ref="K268">IF(COUNT(FIND({0,1,2,3,4,5,6,7,8,9},'Model output'!K267))&gt;0,'Model output'!K267,"")</f>
        <v/>
      </c>
      <c r="L268" s="8" t="str">
        <f t="shared" si="50"/>
        <v/>
      </c>
      <c r="M268" t="str" cm="1">
        <f t="array" ref="M268">IF(L268="","",IF(ISNUMBER(SEARCH("cm",L268)),MAX(VALUE(SUBSTITUTE(_xlfn.FILTERXML("&lt;t&gt;&lt;s&gt;"&amp;SUBSTITUTE(L268,",","&lt;/s&gt;&lt;s&gt;")&amp;"&lt;/s&gt;&lt;/t&gt;","//s"),"cm",""))),MAX(VALUE(SUBSTITUTE(_xlfn.FILTERXML("&lt;t&gt;&lt;s&gt;"&amp;SUBSTITUTE(L268,",","&lt;/s&gt;&lt;s&gt;")&amp;"&lt;/s&gt;&lt;/t&gt;","//s"),"mm","")))/10))</f>
        <v/>
      </c>
      <c r="N268" t="str">
        <f>IF('Model output'!L267="","",'Model output'!L267)</f>
        <v>Papillary</v>
      </c>
      <c r="O268" t="str">
        <f>IF('Model output'!M267="","",'Model output'!M267)</f>
        <v/>
      </c>
      <c r="P268" t="str">
        <f>IF('Model output'!N267="","",'Model output'!N267)</f>
        <v>3 CM</v>
      </c>
      <c r="Q268" t="str">
        <f t="shared" si="51"/>
        <v>3cm</v>
      </c>
      <c r="R268" cm="1">
        <f t="array" ref="R268">IF(Q268="","",IF(ISNUMBER(SEARCH("cm",Q268)),MAX(VALUE(SUBSTITUTE(_xlfn.FILTERXML("&lt;t&gt;&lt;s&gt;"&amp;SUBSTITUTE(Q268,",","&lt;/s&gt;&lt;s&gt;")&amp;"&lt;/s&gt;&lt;/t&gt;","//s"),"cm",""))),MAX(VALUE(SUBSTITUTE(_xlfn.FILTERXML("&lt;t&gt;&lt;s&gt;"&amp;SUBSTITUTE(Q268,",","&lt;/s&gt;&lt;s&gt;")&amp;"&lt;/s&gt;&lt;/t&gt;","//s"),"mm","")))/10))</f>
        <v>3</v>
      </c>
      <c r="S268" t="str">
        <f>IF(OR('Model output'!P267="",ISNUMBER(SEARCH("Not identified", 'Model output'!P267)),ISNUMBER(SEARCH("Absent",'Model output'!P267)),AND(ISNUMBER(SEARCH("No",'Model output'!P267)),NOT(ISNUMBER(SEARCH("diagnostic",'Model output'!P267)))),ISNUMBER(SEARCH("Negative",'Model output'!P267))),"negative","positive")</f>
        <v>positive</v>
      </c>
      <c r="T268">
        <f>IF('Model output'!O267="","",'Model output'!O267)</f>
        <v>1</v>
      </c>
      <c r="U268" t="str">
        <f>IF('Model output'!Q267&lt;&gt;"",'Model output'!Q267,IF('Classification result'!S268="positive",IF(ISNUMBER(SEARCH("single",'Model output'!P267)),1,IF(OR(ISNUMBER(SEARCH("&lt;4",'Model output'!P267)),ISNUMBER(SEARCH("&lt; 4",'Model output'!P267)),ISNUMBER(SEARCH("less than 4",'Model output'!P267))),"&lt;4",IF(OR(ISNUMBER(SEARCH("&gt;4",'Model output'!P267)),ISNUMBER(SEARCH("&gt; 4",'Model output'!P267)),ISNUMBER(SEARCH("4 or more",'Model output'!P267))),"&gt;4",""))), ""))</f>
        <v/>
      </c>
      <c r="V268" t="str">
        <f>IF(S268="negative","",IF(OR(ISNUMBER(SEARCH("Focal",'Model output'!P267)),'Classification result'!U268&lt;4,ISNUMBER(SEARCH("Focal",'Classification result'!U268)),ISNUMBER(SEARCH("&lt;4",'Classification result'!U268)),ISNUMBER(SEARCH("&lt; 4",'Classification result'!U268))),"minimal", IF(OR(ISNUMBER(SEARCH("Extensive",'Model output'!P267)),ISNUMBER(SEARCH("Extensive",'Classification result'!U268)),ISNUMBER(SEARCH("&gt;4",'Classification result'!U268)),ISNUMBER(SEARCH("&gt; 4",'Classification result'!U268)),ISNUMBER(SEARCH("4 or more",'Classification result'!U268))),"extensive","")))</f>
        <v/>
      </c>
      <c r="W268" t="str">
        <f>IF(OR('Model output'!R267="",ISNUMBER(SEARCH("Not identified", 'Model output'!R267)),ISNUMBER(SEARCH("Absent",'Model output'!R267)),ISNUMBER(SEARCH("No",'Model output'!R267)),ISNUMBER(SEARCH("Negative",'Model output'!R267)),ISNUMBER(SEARCH("None seen",'Model output'!R267)),ISNUMBER(SEARCH("Free",'Model output'!R267)),ISNUMBER(SEARCH("Cannot be assessed",'Model output'!R267))),"negative","positive")</f>
        <v>negative</v>
      </c>
      <c r="X268" s="15" t="str">
        <f>IF('Model output'!S267="","",'Model output'!S267)</f>
        <v/>
      </c>
      <c r="Y268" t="str">
        <f>IF(OR('Model output'!S267="",ISNUMBER(SEARCH("Absent",'Model output'!S267)),ISNUMBER(SEARCH("Not identified",'Model output'!S267)),AND(ISNUMBER(SEARCH("No",'Model output'!S267)),NOT(ISNUMBER(SEARCH("carcinoma",'Model output'!S267)))),ISNUMBER(SEARCH("confined to the thyroid",'Model output'!S267)),ISNUMBER(SEARCH("negative",'Model output'!S267))),"negative",IF(Z268="positive","gETE", "positive"))</f>
        <v>negative</v>
      </c>
      <c r="Z268" t="str">
        <f>IF(OR('Model output'!S267="",ISNUMBER(SEARCH("Absent",'Model output'!S267)),ISNUMBER(SEARCH("Not identified",'Model output'!S267)),ISNUMBER(SEARCH("No",'Model output'!S267)),ISNUMBER(SEARCH("Minimal",'Model output'!S267)),ISNUMBER(SEARCH("negative",'Model output'!S267))),"negative",IF(OR(ISNUMBER(SEARCH("extensive",X268)),ISNUMBER(SEARCH("skeletal muscle",X268)),ISNUMBER(SEARCH("larynx",X268)),ISNUMBER(SEARCH("trachea",X268)),ISNUMBER(SEARCH("esophagus",X268)),ISNUMBER(SEARCH("recurrent laryngeal nerve",X268))),"positive","negative"))</f>
        <v>negative</v>
      </c>
      <c r="AA268" t="str">
        <f>IF('Model output'!T267="","",IF('Model output'!T267="Not mentioned", "No", "Yes"))</f>
        <v/>
      </c>
      <c r="AB268" t="str">
        <f>IF(AA268&lt;&gt;"Yes","",IF(OR('Model output'!U267="",ISNUMBER(SEARCH("Not identified",'Model output'!U267))),"",'Model output'!U267))</f>
        <v/>
      </c>
      <c r="AC268" s="1" t="str">
        <f>IF(OR('Model output'!V267="", 'Model output'!V267="No", AND(ISERROR(SEARCH("Positive",'Model output'!V267)), ISNUMBER(SEARCH("Negative",'Model output'!V267))), AND(ISNUMBER(SEARCH("Uninvolved",'Model output'!V267)),NOT(ISNUMBER(SEARCH("margins involved",'Model output'!V267)))), ISNUMBER(SEARCH("not involved",'Model output'!V267)), ISNUMBER(SEARCH("None",'Model output'!V267)), ISNUMBER(SEARCH("Free",'Model output'!V267)), ISNUMBER(SEARCH("1 mm",'Model output'!V267)), ISNUMBER(SEARCH("0.1 CM",'Model output'!V267)), ISNUMBER(SEARCH("less than 0.2 mm",'Model output'!V267)), ISNUMBER(SEARCH("less than 0.5 mm",'Model output'!V267)), ISNUMBER(SEARCH("less than 1.0 mm",'Model output'!V267)), ISNUMBER(SEARCH("noted very close",'Model output'!V267)), ISNUMBER(SEARCH("abut",'Model output'!V267)), ISNUMBER(SEARCH("not mentioned",'Model output'!V267)), ISNUMBER(SEARCH("Cannot be assessed",'Model output'!V267)), ISNUMBER(SEARCH("Lymphocyte invasion - present",'Model output'!V267)), ISNUMBER(SEARCH("capsule",'Model output'!V267))), "negative", "positive")</f>
        <v>negative</v>
      </c>
      <c r="AE268" s="28" t="str" cm="1">
        <f t="array" aca="1" ref="AE268" ca="1">IF(OR(AC268="positive",Z268="positive",AND(OR(ISNUMBER(SEARCH("Follicular carcinoma",N268)),ISNUMBER(SEARCH("Follicular thyroid carcinoma",N268))),V268="extensive"),AND(AND(ISNUMBER(J268),J268&gt;0),AND(ISNUMBER(M268),M268&gt;3)),OR(H268="positive",AH268=1)),"high",IF(OR(ISNUMBER(SEARCH("lateral",G268,1)),ISNUMBER(SEARCH("positive",Y268,1)),ISNUMBER(SEARCH("tall",O268,1)),ISNUMBER(SEARCH("hobnail",O268,1)),ISNUMBER(SEARCH("cribriform",O268,1)),ISNUMBER(SEARCH("diffuse",O268,1)),ISNUMBER(SEARCH("columnar",O268,1)),ISNUMBER(SEARCH("solid",O268,1)),ISNUMBER(SEARCH("tall",N268,1)),ISNUMBER(SEARCH("hobnail",N268,1)),ISNUMBER(SEARCH("cribriform",N268,1)),ISNUMBER(SEARCH("diffuse",N268,1)),ISNUMBER(SEARCH("columnar",N268,1)),ISNUMBER(SEARCH("solid",N268,1)),AND(ISNUMBER(SEARCH("papillary",N268,1)),S268="positive"),AND(AND(ISNUMBER(J268),J268&gt;=5),M268=""),AND(AND(ISNUMBER(J268),J268&gt;=5),AND(ISNUMBER(M268),M268&gt;=1)),AND(ISNUMBER(SERACH("papillary",N268)),OR(Y268="positive",Z268="positive"), ISNUMBER(SEARCH("BRAF",AB268)))),"intermediate","low"))</f>
        <v>intermediate</v>
      </c>
      <c r="AF268" s="29" t="str">
        <f t="shared" si="52"/>
        <v>2</v>
      </c>
      <c r="AG268" s="29" t="str">
        <f t="shared" si="53"/>
        <v>0</v>
      </c>
      <c r="AH268" s="29" t="str">
        <f t="shared" si="54"/>
        <v>0</v>
      </c>
      <c r="AI268" s="35" t="str">
        <f t="shared" si="55"/>
        <v>I</v>
      </c>
      <c r="AJ268" s="32" t="s">
        <v>714</v>
      </c>
      <c r="AK268" s="34" t="s">
        <v>935</v>
      </c>
      <c r="AL268" s="34" t="s">
        <v>933</v>
      </c>
      <c r="AM268" s="34" t="s">
        <v>936</v>
      </c>
      <c r="AN268" s="34" t="s">
        <v>66</v>
      </c>
      <c r="AO268" s="32">
        <f t="shared" ca="1" si="56"/>
        <v>1</v>
      </c>
      <c r="AP268" s="34">
        <f t="shared" si="57"/>
        <v>1</v>
      </c>
      <c r="AQ268" s="34">
        <f t="shared" si="58"/>
        <v>1</v>
      </c>
      <c r="AR268" s="34">
        <f t="shared" si="59"/>
        <v>1</v>
      </c>
      <c r="AS268" s="35">
        <f t="shared" si="60"/>
        <v>1</v>
      </c>
    </row>
    <row r="269" spans="1:45">
      <c r="A269" t="str">
        <f>'Model output'!A268</f>
        <v>TCGA-IM-A41Y</v>
      </c>
      <c r="B269" s="26">
        <v>42</v>
      </c>
      <c r="C269" s="1" t="str">
        <f>IF(OR(ISNUMBER(SEARCH("0",'Model output'!D268)), ISNUMBER(SEARCH("1",'Model output'!D268)), ISNUMBER(SEARCH("1a",'Model output'!D268)), ISNUMBER(SEARCH("1b",'Model output'!D268)), ISNUMBER(SEARCH("2",'Model output'!D268)), ISNUMBER(SEARCH("3",'Model output'!D268)), ISNUMBER(SEARCH("4a",'Model output'!D268)), ISNUMBER(SEARCH("4b",'Model output'!D268))), IF(ISNUMBER(SEARCH("pT",'Model output'!D268)),IF(OR(ISNUMBER(SEARCH("a",'Model output'!D268)),ISNUMBER(SEARCH("b",'Model output'!D268))),MID(SUBSTITUTE('Model output'!D268," ",""),SEARCH("pT",'Model output'!D268)+2,2),MID(SUBSTITUTE('Model output'!D268," ",""),SEARCH("pT",'Model output'!D268)+2,1)),IF(ISNUMBER(SEARCH("T",'Model output'!D268)),IF(OR(ISNUMBER(SEARCH("a",'Model output'!D268)),ISNUMBER(SEARCH("b",'Model output'!D268))),MID(SUBSTITUTE('Model output'!D268," ",""),SEARCH("T",'Model output'!D268)+1,2),MID(SUBSTITUTE('Model output'!D268," ",""),SEARCH("T",'Model output'!D268)+1,1)),SUBSTITUTE('Model output'!D268," ",""))),"")</f>
        <v>3</v>
      </c>
      <c r="D269" s="1" t="str">
        <f>IF(ISNUMBER(SEARCH("lymph node",'Model output'!E268)),"1", IF(AND('Model output'!E268&lt;&gt;"",ISNUMBER('Model output'!E268),'Model output'!E268&gt;0),"1",IF(OR(ISNUMBER(SEARCH("0",'Model output'!E268)), ISNUMBER(SEARCH("1",'Model output'!E268)), ISNUMBER(SEARCH("1a",'Model output'!E268)), ISNUMBER(SEARCH("1b",'Model output'!E268)), ISNUMBER(SEARCH("X",'Model output'!E268))), IF(ISNUMBER(SEARCH("pN",'Model output'!E268)),IF(OR(ISNUMBER(SEARCH("a",'Model output'!E268)),ISNUMBER(SEARCH("b",'Model output'!E268))),MID(SUBSTITUTE('Model output'!E268," ",""),SEARCH("pN",'Model output'!E268)+2,2),MID(SUBSTITUTE('Model output'!E268," ",""),SEARCH("pN",'Model output'!E268)+2,1)),IF(ISNUMBER(SEARCH("N",'Model output'!E268)),IF(OR(ISNUMBER(SEARCH("a",'Model output'!E268)),ISNUMBER(SEARCH("b",'Model output'!E268))),MID(SUBSTITUTE('Model output'!E268," ",""),SEARCH("N",'Model output'!E268)+1,2),MID(SUBSTITUTE('Model output'!E268," ",""),SEARCH("N",'Model output'!E268)+1,1)),SUBSTITUTE('Model output'!E268," ",""))),"")))</f>
        <v>1a</v>
      </c>
      <c r="E269" s="1" t="str">
        <f>IF(OR(ISNUMBER(SEARCH("Not applicable",'Model output'!F268)), ISNUMBER(SEARCH("N/A",'Model output'!F268))),"0",IF(OR(ISNUMBER(SEARCH("0",'Model output'!F268)), ISNUMBER(SEARCH("1",'Model output'!F268)), ISNUMBER(SEARCH("X",'Model output'!F268))), IF(ISNUMBER(SEARCH("pM",'Model output'!F268)),MID(SUBSTITUTE('Model output'!F268," ",""),SEARCH("pM",'Model output'!F268)+2,1),IF(ISNUMBER(SEARCH("M",'Model output'!F268)),MID(SUBSTITUTE('Model output'!F268," ",""),SEARCH("M",'Model output'!F268)+1,1),SUBSTITUTE('Model output'!F268," ",""))),""))</f>
        <v/>
      </c>
      <c r="F269" t="str">
        <f t="shared" si="49"/>
        <v>positive</v>
      </c>
      <c r="G269" t="str">
        <f>IF(OR('Model output'!G268="",AND(ISNUMBER('Model output'!J268),'Model output'!J268&lt;1)),"",IF(OR(ISNUMBER(SEARCH("lateral",'Model output'!G268)),ISNUMBER(SEARCH("cervical",'Model output'!G268)),ISNUMBER(SEARCH("jugular",'Model output'!G268)),ISNUMBER(SEARCH("left neck",'Model output'!G268)),ISNUMBER(SEARCH("left anterior neck",'Model output'!G268)),ISNUMBER(SEARCH("left posterior neck",'Model output'!G268)),ISNUMBER(SEARCH("right neck",'Model output'!G268)),ISNUMBER(SEARCH("right anterior neck",'Model output'!G268)),ISNUMBER(SEARCH("right posterior neck",'Model output'!G268)),AND(ISNUMBER(SEARCH("level",'Model output'!G268)),OR(,ISNUMBER(SEARCH("II",'Model output'!G268)),ISNUMBER(SEARCH("two",'Model output'!G268)),AND(ISNUMBER(SEARCH("2",'Model output'!G268)),NOT(ISNUMBER(SEARCH("1 of 2",'Model output'!G268)))),ISNUMBER(SEARCH("III",'Model output'!G268)),AND(ISNUMBER(SEARCH("three",'Model output'!G268)),NOT(ISNUMBER(SEARCH("#3 (three)",'Model output'!G268)))),AND(ISNUMBER(SEARCH("3",'Model output'!G268)),NOT(ISNUMBER(SEARCH("#3 (three)",'Model output'!G268)))),ISNUMBER(SEARCH("IV",'Model output'!G268)),ISNUMBER(SEARCH("four",'Model output'!G268)),ISNUMBER(SEARCH("4",'Model output'!G268)),ISNUMBER(SEARCH("V ",'Model output'!G268)),ISNUMBER(SEARCH("five",'Model output'!G268)),ISNUMBER(SEARCH("5",'Model output'!G268))))), "lateral", "central"))</f>
        <v>central</v>
      </c>
      <c r="H269" t="str">
        <f>IF('Model output'!H268="","negative",IF(OR(ISNUMBER(SEARCH("lymph node",'Model output'!H268)),ISNUMBER(SEARCH("gland",'Model output'!H268)),ISNUMBER(SEARCH("lobe",'Model output'!H268)),ISNUMBER(SEARCH("isthmus",'Model output'!H268)),ISNUMBER(SEARCH("mediastinum",'Model output'!H268)),ISNUMBER(SEARCH("Not mentioned",'Model output'!H268)), ISNUMBER(SEARCH("Not applicable",'Model output'!H268)), ISNUMBER(SEARCH("paratracheal",'Model output'!H268)),ISNUMBER(SEARCH("fibroadipose tissue",'Model output'!H268)),ISNUMBER(SEARCH("thyroid node",'Model output'!H268)),ISNUMBER(SEARCH("skeletal muscle",'Model output'!H268)),ISNUMBER(SEARCH("right",'Model output'!H268)),ISNUMBER(SEARCH("left",'Model output'!H268)),ISNUMBER(SEARCH("Not specified",'Model output'!H268)),ISNUMBER(SEARCH("N/A",'Model output'!H268))),"negative","positive"))</f>
        <v>negative</v>
      </c>
      <c r="I269">
        <f>IF(OR('Model output'!I268="",'Model output'!I268="Not answered",'Model output'!I268="Not mentioned"),"",IF(ISNUMBER('Model output'!I268),'Model output'!I268,1))</f>
        <v>18</v>
      </c>
      <c r="J269">
        <f>IF(OR('Model output'!J268="",'Model output'!J268="Not answered",'Model output'!J268="Not mentioned"),"",IF(AND(ISNUMBER('Model output'!J268),'Model output'!J268&lt;=I269),'Model output'!J268,IF(AND(ISNUMBER('Model output'!J268), 'Model output'!J268&gt;=DATE(2024,1,1)), MIN(DAY('Model output'!J268), MONTH('Model output'!J268), YEAR('Model output'!J268)), IF(ISNUMBER(SEARCH("0/",'Model output'!J268)),0,IF(ISNUMBER(SEARCH("/",'Model output'!J268)), VALUE(LEFT('Model output'!J268, SEARCH("/",'Model output'!J268)-1)),1)))))</f>
        <v>4</v>
      </c>
      <c r="K269" t="str" cm="1">
        <f t="array" ref="K269">IF(COUNT(FIND({0,1,2,3,4,5,6,7,8,9},'Model output'!K268))&gt;0,'Model output'!K268,"")</f>
        <v>0.1 cm</v>
      </c>
      <c r="L269" s="8" t="str">
        <f t="shared" si="50"/>
        <v>0.1cm</v>
      </c>
      <c r="M269" cm="1">
        <f t="array" ref="M269">IF(L269="","",IF(ISNUMBER(SEARCH("cm",L269)),MAX(VALUE(SUBSTITUTE(_xlfn.FILTERXML("&lt;t&gt;&lt;s&gt;"&amp;SUBSTITUTE(L269,",","&lt;/s&gt;&lt;s&gt;")&amp;"&lt;/s&gt;&lt;/t&gt;","//s"),"cm",""))),MAX(VALUE(SUBSTITUTE(_xlfn.FILTERXML("&lt;t&gt;&lt;s&gt;"&amp;SUBSTITUTE(L269,",","&lt;/s&gt;&lt;s&gt;")&amp;"&lt;/s&gt;&lt;/t&gt;","//s"),"mm","")))/10))</f>
        <v>0.1</v>
      </c>
      <c r="N269" t="str">
        <f>IF('Model output'!L268="","",'Model output'!L268)</f>
        <v>Papillary</v>
      </c>
      <c r="O269" t="str">
        <f>IF('Model output'!M268="","",'Model output'!M268)</f>
        <v>Diffuse sclerosing, Tall cell</v>
      </c>
      <c r="P269" t="str">
        <f>IF('Model output'!N268="","",'Model output'!N268)</f>
        <v>6.8 cm</v>
      </c>
      <c r="Q269" t="str">
        <f t="shared" si="51"/>
        <v>6.8cm</v>
      </c>
      <c r="R269" cm="1">
        <f t="array" ref="R269">IF(Q269="","",IF(ISNUMBER(SEARCH("cm",Q269)),MAX(VALUE(SUBSTITUTE(_xlfn.FILTERXML("&lt;t&gt;&lt;s&gt;"&amp;SUBSTITUTE(Q269,",","&lt;/s&gt;&lt;s&gt;")&amp;"&lt;/s&gt;&lt;/t&gt;","//s"),"cm",""))),MAX(VALUE(SUBSTITUTE(_xlfn.FILTERXML("&lt;t&gt;&lt;s&gt;"&amp;SUBSTITUTE(Q269,",","&lt;/s&gt;&lt;s&gt;")&amp;"&lt;/s&gt;&lt;/t&gt;","//s"),"mm","")))/10))</f>
        <v>6.8</v>
      </c>
      <c r="S269" t="str">
        <f>IF(OR('Model output'!P268="",ISNUMBER(SEARCH("Not identified", 'Model output'!P268)),ISNUMBER(SEARCH("Absent",'Model output'!P268)),AND(ISNUMBER(SEARCH("No",'Model output'!P268)),NOT(ISNUMBER(SEARCH("diagnostic",'Model output'!P268)))),ISNUMBER(SEARCH("Negative",'Model output'!P268))),"negative","positive")</f>
        <v>positive</v>
      </c>
      <c r="T269">
        <f>IF('Model output'!O268="","",'Model output'!O268)</f>
        <v>2</v>
      </c>
      <c r="U269" t="str">
        <f>IF('Model output'!Q268&lt;&gt;"",'Model output'!Q268,IF('Classification result'!S269="positive",IF(ISNUMBER(SEARCH("single",'Model output'!P268)),1,IF(OR(ISNUMBER(SEARCH("&lt;4",'Model output'!P268)),ISNUMBER(SEARCH("&lt; 4",'Model output'!P268)),ISNUMBER(SEARCH("less than 4",'Model output'!P268))),"&lt;4",IF(OR(ISNUMBER(SEARCH("&gt;4",'Model output'!P268)),ISNUMBER(SEARCH("&gt; 4",'Model output'!P268)),ISNUMBER(SEARCH("4 or more",'Model output'!P268))),"&gt;4",""))), ""))</f>
        <v/>
      </c>
      <c r="V269" t="str">
        <f>IF(S269="negative","",IF(OR(ISNUMBER(SEARCH("Focal",'Model output'!P268)),'Classification result'!U269&lt;4,ISNUMBER(SEARCH("Focal",'Classification result'!U269)),ISNUMBER(SEARCH("&lt;4",'Classification result'!U269)),ISNUMBER(SEARCH("&lt; 4",'Classification result'!U269))),"minimal", IF(OR(ISNUMBER(SEARCH("Extensive",'Model output'!P268)),ISNUMBER(SEARCH("Extensive",'Classification result'!U269)),ISNUMBER(SEARCH("&gt;4",'Classification result'!U269)),ISNUMBER(SEARCH("&gt; 4",'Classification result'!U269)),ISNUMBER(SEARCH("4 or more",'Classification result'!U269))),"extensive","")))</f>
        <v/>
      </c>
      <c r="W269" t="str">
        <f>IF(OR('Model output'!R268="",ISNUMBER(SEARCH("Not identified", 'Model output'!R268)),ISNUMBER(SEARCH("Absent",'Model output'!R268)),ISNUMBER(SEARCH("No",'Model output'!R268)),ISNUMBER(SEARCH("Negative",'Model output'!R268)),ISNUMBER(SEARCH("None seen",'Model output'!R268)),ISNUMBER(SEARCH("Free",'Model output'!R268)),ISNUMBER(SEARCH("Cannot be assessed",'Model output'!R268))),"negative","positive")</f>
        <v>negative</v>
      </c>
      <c r="X269" s="15" t="str">
        <f>IF('Model output'!S268="","",'Model output'!S268)</f>
        <v>Not identified</v>
      </c>
      <c r="Y269" t="str">
        <f>IF(OR('Model output'!S268="",ISNUMBER(SEARCH("Absent",'Model output'!S268)),ISNUMBER(SEARCH("Not identified",'Model output'!S268)),AND(ISNUMBER(SEARCH("No",'Model output'!S268)),NOT(ISNUMBER(SEARCH("carcinoma",'Model output'!S268)))),ISNUMBER(SEARCH("confined to the thyroid",'Model output'!S268)),ISNUMBER(SEARCH("negative",'Model output'!S268))),"negative",IF(Z269="positive","gETE", "positive"))</f>
        <v>negative</v>
      </c>
      <c r="Z269" t="str">
        <f>IF(OR('Model output'!S268="",ISNUMBER(SEARCH("Absent",'Model output'!S268)),ISNUMBER(SEARCH("Not identified",'Model output'!S268)),ISNUMBER(SEARCH("No",'Model output'!S268)),ISNUMBER(SEARCH("Minimal",'Model output'!S268)),ISNUMBER(SEARCH("negative",'Model output'!S268))),"negative",IF(OR(ISNUMBER(SEARCH("extensive",X269)),ISNUMBER(SEARCH("skeletal muscle",X269)),ISNUMBER(SEARCH("larynx",X269)),ISNUMBER(SEARCH("trachea",X269)),ISNUMBER(SEARCH("esophagus",X269)),ISNUMBER(SEARCH("recurrent laryngeal nerve",X269))),"positive","negative"))</f>
        <v>negative</v>
      </c>
      <c r="AA269" t="str">
        <f>IF('Model output'!T268="","",IF('Model output'!T268="Not mentioned", "No", "Yes"))</f>
        <v/>
      </c>
      <c r="AB269" t="str">
        <f>IF(AA269&lt;&gt;"Yes","",IF(OR('Model output'!U268="",ISNUMBER(SEARCH("Not identified",'Model output'!U268))),"",'Model output'!U268))</f>
        <v/>
      </c>
      <c r="AC269" s="1" t="str">
        <f>IF(OR('Model output'!V268="", 'Model output'!V268="No", AND(ISERROR(SEARCH("Positive",'Model output'!V268)), ISNUMBER(SEARCH("Negative",'Model output'!V268))), AND(ISNUMBER(SEARCH("Uninvolved",'Model output'!V268)),NOT(ISNUMBER(SEARCH("margins involved",'Model output'!V268)))), ISNUMBER(SEARCH("not involved",'Model output'!V268)), ISNUMBER(SEARCH("None",'Model output'!V268)), ISNUMBER(SEARCH("Free",'Model output'!V268)), ISNUMBER(SEARCH("1 mm",'Model output'!V268)), ISNUMBER(SEARCH("0.1 CM",'Model output'!V268)), ISNUMBER(SEARCH("less than 0.2 mm",'Model output'!V268)), ISNUMBER(SEARCH("less than 0.5 mm",'Model output'!V268)), ISNUMBER(SEARCH("less than 1.0 mm",'Model output'!V268)), ISNUMBER(SEARCH("noted very close",'Model output'!V268)), ISNUMBER(SEARCH("abut",'Model output'!V268)), ISNUMBER(SEARCH("not mentioned",'Model output'!V268)), ISNUMBER(SEARCH("Cannot be assessed",'Model output'!V268)), ISNUMBER(SEARCH("Lymphocyte invasion - present",'Model output'!V268)), ISNUMBER(SEARCH("capsule",'Model output'!V268))), "negative", "positive")</f>
        <v>negative</v>
      </c>
      <c r="AE269" s="28" t="str" cm="1">
        <f t="array" aca="1" ref="AE269" ca="1">IF(OR(AC269="positive",Z269="positive",AND(OR(ISNUMBER(SEARCH("Follicular carcinoma",N269)),ISNUMBER(SEARCH("Follicular thyroid carcinoma",N269))),V269="extensive"),AND(AND(ISNUMBER(J269),J269&gt;0),AND(ISNUMBER(M269),M269&gt;3)),OR(H269="positive",AH269=1)),"high",IF(OR(ISNUMBER(SEARCH("lateral",G269,1)),ISNUMBER(SEARCH("positive",Y269,1)),ISNUMBER(SEARCH("tall",O269,1)),ISNUMBER(SEARCH("hobnail",O269,1)),ISNUMBER(SEARCH("cribriform",O269,1)),ISNUMBER(SEARCH("diffuse",O269,1)),ISNUMBER(SEARCH("columnar",O269,1)),ISNUMBER(SEARCH("solid",O269,1)),ISNUMBER(SEARCH("tall",N269,1)),ISNUMBER(SEARCH("hobnail",N269,1)),ISNUMBER(SEARCH("cribriform",N269,1)),ISNUMBER(SEARCH("diffuse",N269,1)),ISNUMBER(SEARCH("columnar",N269,1)),ISNUMBER(SEARCH("solid",N269,1)),AND(ISNUMBER(SEARCH("papillary",N269,1)),S269="positive"),AND(AND(ISNUMBER(J269),J269&gt;=5),M269=""),AND(AND(ISNUMBER(J269),J269&gt;=5),AND(ISNUMBER(M269),M269&gt;=1)),AND(ISNUMBER(SERACH("papillary",N269)),OR(Y269="positive",Z269="positive"), ISNUMBER(SEARCH("BRAF",AB269)))),"intermediate","low"))</f>
        <v>intermediate</v>
      </c>
      <c r="AF269" s="29" t="str">
        <f t="shared" si="52"/>
        <v>3a</v>
      </c>
      <c r="AG269" s="29" t="str">
        <f t="shared" si="53"/>
        <v>1a</v>
      </c>
      <c r="AH269" s="29" t="str">
        <f t="shared" si="54"/>
        <v>0</v>
      </c>
      <c r="AI269" s="35" t="str">
        <f t="shared" si="55"/>
        <v>I</v>
      </c>
      <c r="AJ269" s="32" t="s">
        <v>711</v>
      </c>
      <c r="AK269" s="34" t="s">
        <v>937</v>
      </c>
      <c r="AL269" s="34" t="s">
        <v>617</v>
      </c>
      <c r="AM269" s="34" t="s">
        <v>936</v>
      </c>
      <c r="AN269" s="34" t="s">
        <v>66</v>
      </c>
      <c r="AO269" s="32">
        <f t="shared" ca="1" si="56"/>
        <v>0</v>
      </c>
      <c r="AP269" s="34">
        <f t="shared" si="57"/>
        <v>1</v>
      </c>
      <c r="AQ269" s="34">
        <f t="shared" si="58"/>
        <v>1</v>
      </c>
      <c r="AR269" s="34">
        <f t="shared" si="59"/>
        <v>1</v>
      </c>
      <c r="AS269" s="35">
        <f t="shared" si="60"/>
        <v>1</v>
      </c>
    </row>
    <row r="270" spans="1:45">
      <c r="A270" t="str">
        <f>'Model output'!A269</f>
        <v>TCGA-IM-A41Z</v>
      </c>
      <c r="B270" s="26">
        <v>37</v>
      </c>
      <c r="C270" s="1" t="str">
        <f>IF(OR(ISNUMBER(SEARCH("0",'Model output'!D269)), ISNUMBER(SEARCH("1",'Model output'!D269)), ISNUMBER(SEARCH("1a",'Model output'!D269)), ISNUMBER(SEARCH("1b",'Model output'!D269)), ISNUMBER(SEARCH("2",'Model output'!D269)), ISNUMBER(SEARCH("3",'Model output'!D269)), ISNUMBER(SEARCH("4a",'Model output'!D269)), ISNUMBER(SEARCH("4b",'Model output'!D269))), IF(ISNUMBER(SEARCH("pT",'Model output'!D269)),IF(OR(ISNUMBER(SEARCH("a",'Model output'!D269)),ISNUMBER(SEARCH("b",'Model output'!D269))),MID(SUBSTITUTE('Model output'!D269," ",""),SEARCH("pT",'Model output'!D269)+2,2),MID(SUBSTITUTE('Model output'!D269," ",""),SEARCH("pT",'Model output'!D269)+2,1)),IF(ISNUMBER(SEARCH("T",'Model output'!D269)),IF(OR(ISNUMBER(SEARCH("a",'Model output'!D269)),ISNUMBER(SEARCH("b",'Model output'!D269))),MID(SUBSTITUTE('Model output'!D269," ",""),SEARCH("T",'Model output'!D269)+1,2),MID(SUBSTITUTE('Model output'!D269," ",""),SEARCH("T",'Model output'!D269)+1,1)),SUBSTITUTE('Model output'!D269," ",""))),"")</f>
        <v>1b</v>
      </c>
      <c r="D270" s="1" t="str">
        <f>IF(ISNUMBER(SEARCH("lymph node",'Model output'!E269)),"1", IF(AND('Model output'!E269&lt;&gt;"",ISNUMBER('Model output'!E269),'Model output'!E269&gt;0),"1",IF(OR(ISNUMBER(SEARCH("0",'Model output'!E269)), ISNUMBER(SEARCH("1",'Model output'!E269)), ISNUMBER(SEARCH("1a",'Model output'!E269)), ISNUMBER(SEARCH("1b",'Model output'!E269)), ISNUMBER(SEARCH("X",'Model output'!E269))), IF(ISNUMBER(SEARCH("pN",'Model output'!E269)),IF(OR(ISNUMBER(SEARCH("a",'Model output'!E269)),ISNUMBER(SEARCH("b",'Model output'!E269))),MID(SUBSTITUTE('Model output'!E269," ",""),SEARCH("pN",'Model output'!E269)+2,2),MID(SUBSTITUTE('Model output'!E269," ",""),SEARCH("pN",'Model output'!E269)+2,1)),IF(ISNUMBER(SEARCH("N",'Model output'!E269)),IF(OR(ISNUMBER(SEARCH("a",'Model output'!E269)),ISNUMBER(SEARCH("b",'Model output'!E269))),MID(SUBSTITUTE('Model output'!E269," ",""),SEARCH("N",'Model output'!E269)+1,2),MID(SUBSTITUTE('Model output'!E269," ",""),SEARCH("N",'Model output'!E269)+1,1)),SUBSTITUTE('Model output'!E269," ",""))),"")))</f>
        <v>0</v>
      </c>
      <c r="E270" s="1" t="str">
        <f>IF(OR(ISNUMBER(SEARCH("Not applicable",'Model output'!F269)), ISNUMBER(SEARCH("N/A",'Model output'!F269))),"0",IF(OR(ISNUMBER(SEARCH("0",'Model output'!F269)), ISNUMBER(SEARCH("1",'Model output'!F269)), ISNUMBER(SEARCH("X",'Model output'!F269))), IF(ISNUMBER(SEARCH("pM",'Model output'!F269)),MID(SUBSTITUTE('Model output'!F269," ",""),SEARCH("pM",'Model output'!F269)+2,1),IF(ISNUMBER(SEARCH("M",'Model output'!F269)),MID(SUBSTITUTE('Model output'!F269," ",""),SEARCH("M",'Model output'!F269)+1,1),SUBSTITUTE('Model output'!F269," ",""))),""))</f>
        <v>0</v>
      </c>
      <c r="F270" t="str">
        <f t="shared" si="49"/>
        <v>positive</v>
      </c>
      <c r="G270" t="str">
        <f>IF(OR('Model output'!G269="",AND(ISNUMBER('Model output'!J269),'Model output'!J269&lt;1)),"",IF(OR(ISNUMBER(SEARCH("lateral",'Model output'!G269)),ISNUMBER(SEARCH("cervical",'Model output'!G269)),ISNUMBER(SEARCH("jugular",'Model output'!G269)),ISNUMBER(SEARCH("left neck",'Model output'!G269)),ISNUMBER(SEARCH("left anterior neck",'Model output'!G269)),ISNUMBER(SEARCH("left posterior neck",'Model output'!G269)),ISNUMBER(SEARCH("right neck",'Model output'!G269)),ISNUMBER(SEARCH("right anterior neck",'Model output'!G269)),ISNUMBER(SEARCH("right posterior neck",'Model output'!G269)),AND(ISNUMBER(SEARCH("level",'Model output'!G269)),OR(,ISNUMBER(SEARCH("II",'Model output'!G269)),ISNUMBER(SEARCH("two",'Model output'!G269)),AND(ISNUMBER(SEARCH("2",'Model output'!G269)),NOT(ISNUMBER(SEARCH("1 of 2",'Model output'!G269)))),ISNUMBER(SEARCH("III",'Model output'!G269)),AND(ISNUMBER(SEARCH("three",'Model output'!G269)),NOT(ISNUMBER(SEARCH("#3 (three)",'Model output'!G269)))),AND(ISNUMBER(SEARCH("3",'Model output'!G269)),NOT(ISNUMBER(SEARCH("#3 (three)",'Model output'!G269)))),ISNUMBER(SEARCH("IV",'Model output'!G269)),ISNUMBER(SEARCH("four",'Model output'!G269)),ISNUMBER(SEARCH("4",'Model output'!G269)),ISNUMBER(SEARCH("V ",'Model output'!G269)),ISNUMBER(SEARCH("five",'Model output'!G269)),ISNUMBER(SEARCH("5",'Model output'!G269))))), "lateral", "central"))</f>
        <v/>
      </c>
      <c r="H270" t="str">
        <f>IF('Model output'!H269="","negative",IF(OR(ISNUMBER(SEARCH("lymph node",'Model output'!H269)),ISNUMBER(SEARCH("gland",'Model output'!H269)),ISNUMBER(SEARCH("lobe",'Model output'!H269)),ISNUMBER(SEARCH("isthmus",'Model output'!H269)),ISNUMBER(SEARCH("mediastinum",'Model output'!H269)),ISNUMBER(SEARCH("Not mentioned",'Model output'!H269)), ISNUMBER(SEARCH("Not applicable",'Model output'!H269)), ISNUMBER(SEARCH("paratracheal",'Model output'!H269)),ISNUMBER(SEARCH("fibroadipose tissue",'Model output'!H269)),ISNUMBER(SEARCH("thyroid node",'Model output'!H269)),ISNUMBER(SEARCH("skeletal muscle",'Model output'!H269)),ISNUMBER(SEARCH("right",'Model output'!H269)),ISNUMBER(SEARCH("left",'Model output'!H269)),ISNUMBER(SEARCH("Not specified",'Model output'!H269)),ISNUMBER(SEARCH("N/A",'Model output'!H269))),"negative","positive"))</f>
        <v>negative</v>
      </c>
      <c r="I270">
        <f>IF(OR('Model output'!I269="",'Model output'!I269="Not answered",'Model output'!I269="Not mentioned"),"",IF(ISNUMBER('Model output'!I269),'Model output'!I269,1))</f>
        <v>20</v>
      </c>
      <c r="J270">
        <f>IF(OR('Model output'!J269="",'Model output'!J269="Not answered",'Model output'!J269="Not mentioned"),"",IF(AND(ISNUMBER('Model output'!J269),'Model output'!J269&lt;=I270),'Model output'!J269,IF(AND(ISNUMBER('Model output'!J269), 'Model output'!J269&gt;=DATE(2024,1,1)), MIN(DAY('Model output'!J269), MONTH('Model output'!J269), YEAR('Model output'!J269)), IF(ISNUMBER(SEARCH("0/",'Model output'!J269)),0,IF(ISNUMBER(SEARCH("/",'Model output'!J269)), VALUE(LEFT('Model output'!J269, SEARCH("/",'Model output'!J269)-1)),1)))))</f>
        <v>1</v>
      </c>
      <c r="K270" t="str" cm="1">
        <f t="array" ref="K270">IF(COUNT(FIND({0,1,2,3,4,5,6,7,8,9},'Model output'!K269))&gt;0,'Model output'!K269,"")</f>
        <v/>
      </c>
      <c r="L270" s="8" t="str">
        <f t="shared" si="50"/>
        <v/>
      </c>
      <c r="M270" t="str" cm="1">
        <f t="array" ref="M270">IF(L270="","",IF(ISNUMBER(SEARCH("cm",L270)),MAX(VALUE(SUBSTITUTE(_xlfn.FILTERXML("&lt;t&gt;&lt;s&gt;"&amp;SUBSTITUTE(L270,",","&lt;/s&gt;&lt;s&gt;")&amp;"&lt;/s&gt;&lt;/t&gt;","//s"),"cm",""))),MAX(VALUE(SUBSTITUTE(_xlfn.FILTERXML("&lt;t&gt;&lt;s&gt;"&amp;SUBSTITUTE(L270,",","&lt;/s&gt;&lt;s&gt;")&amp;"&lt;/s&gt;&lt;/t&gt;","//s"),"mm","")))/10))</f>
        <v/>
      </c>
      <c r="N270" t="str">
        <f>IF('Model output'!L269="","",'Model output'!L269)</f>
        <v>Papillary</v>
      </c>
      <c r="O270" t="str">
        <f>IF('Model output'!M269="","",'Model output'!M269)</f>
        <v>Follicular variant</v>
      </c>
      <c r="P270" t="str">
        <f>IF('Model output'!N269="","",'Model output'!N269)</f>
        <v>1.5 cm</v>
      </c>
      <c r="Q270" t="str">
        <f t="shared" si="51"/>
        <v>1.5cm</v>
      </c>
      <c r="R270" cm="1">
        <f t="array" ref="R270">IF(Q270="","",IF(ISNUMBER(SEARCH("cm",Q270)),MAX(VALUE(SUBSTITUTE(_xlfn.FILTERXML("&lt;t&gt;&lt;s&gt;"&amp;SUBSTITUTE(Q270,",","&lt;/s&gt;&lt;s&gt;")&amp;"&lt;/s&gt;&lt;/t&gt;","//s"),"cm",""))),MAX(VALUE(SUBSTITUTE(_xlfn.FILTERXML("&lt;t&gt;&lt;s&gt;"&amp;SUBSTITUTE(Q270,",","&lt;/s&gt;&lt;s&gt;")&amp;"&lt;/s&gt;&lt;/t&gt;","//s"),"mm","")))/10))</f>
        <v>1.5</v>
      </c>
      <c r="S270" t="str">
        <f>IF(OR('Model output'!P269="",ISNUMBER(SEARCH("Not identified", 'Model output'!P269)),ISNUMBER(SEARCH("Absent",'Model output'!P269)),AND(ISNUMBER(SEARCH("No",'Model output'!P269)),NOT(ISNUMBER(SEARCH("diagnostic",'Model output'!P269)))),ISNUMBER(SEARCH("Negative",'Model output'!P269))),"negative","positive")</f>
        <v>negative</v>
      </c>
      <c r="T270">
        <f>IF('Model output'!O269="","",'Model output'!O269)</f>
        <v>2</v>
      </c>
      <c r="U270" t="str">
        <f>IF('Model output'!Q269&lt;&gt;"",'Model output'!Q269,IF('Classification result'!S270="positive",IF(ISNUMBER(SEARCH("single",'Model output'!P269)),1,IF(OR(ISNUMBER(SEARCH("&lt;4",'Model output'!P269)),ISNUMBER(SEARCH("&lt; 4",'Model output'!P269)),ISNUMBER(SEARCH("less than 4",'Model output'!P269))),"&lt;4",IF(OR(ISNUMBER(SEARCH("&gt;4",'Model output'!P269)),ISNUMBER(SEARCH("&gt; 4",'Model output'!P269)),ISNUMBER(SEARCH("4 or more",'Model output'!P269))),"&gt;4",""))), ""))</f>
        <v/>
      </c>
      <c r="V270" t="str">
        <f>IF(S270="negative","",IF(OR(ISNUMBER(SEARCH("Focal",'Model output'!P269)),'Classification result'!U270&lt;4,ISNUMBER(SEARCH("Focal",'Classification result'!U270)),ISNUMBER(SEARCH("&lt;4",'Classification result'!U270)),ISNUMBER(SEARCH("&lt; 4",'Classification result'!U270))),"minimal", IF(OR(ISNUMBER(SEARCH("Extensive",'Model output'!P269)),ISNUMBER(SEARCH("Extensive",'Classification result'!U270)),ISNUMBER(SEARCH("&gt;4",'Classification result'!U270)),ISNUMBER(SEARCH("&gt; 4",'Classification result'!U270)),ISNUMBER(SEARCH("4 or more",'Classification result'!U270))),"extensive","")))</f>
        <v/>
      </c>
      <c r="W270" t="str">
        <f>IF(OR('Model output'!R269="",ISNUMBER(SEARCH("Not identified", 'Model output'!R269)),ISNUMBER(SEARCH("Absent",'Model output'!R269)),ISNUMBER(SEARCH("No",'Model output'!R269)),ISNUMBER(SEARCH("Negative",'Model output'!R269)),ISNUMBER(SEARCH("None seen",'Model output'!R269)),ISNUMBER(SEARCH("Free",'Model output'!R269)),ISNUMBER(SEARCH("Cannot be assessed",'Model output'!R269))),"negative","positive")</f>
        <v>negative</v>
      </c>
      <c r="X270" s="15" t="str">
        <f>IF('Model output'!S269="","",'Model output'!S269)</f>
        <v>Not identified</v>
      </c>
      <c r="Y270" t="str">
        <f>IF(OR('Model output'!S269="",ISNUMBER(SEARCH("Absent",'Model output'!S269)),ISNUMBER(SEARCH("Not identified",'Model output'!S269)),AND(ISNUMBER(SEARCH("No",'Model output'!S269)),NOT(ISNUMBER(SEARCH("carcinoma",'Model output'!S269)))),ISNUMBER(SEARCH("confined to the thyroid",'Model output'!S269)),ISNUMBER(SEARCH("negative",'Model output'!S269))),"negative",IF(Z270="positive","gETE", "positive"))</f>
        <v>negative</v>
      </c>
      <c r="Z270" t="str">
        <f>IF(OR('Model output'!S269="",ISNUMBER(SEARCH("Absent",'Model output'!S269)),ISNUMBER(SEARCH("Not identified",'Model output'!S269)),ISNUMBER(SEARCH("No",'Model output'!S269)),ISNUMBER(SEARCH("Minimal",'Model output'!S269)),ISNUMBER(SEARCH("negative",'Model output'!S269))),"negative",IF(OR(ISNUMBER(SEARCH("extensive",X270)),ISNUMBER(SEARCH("skeletal muscle",X270)),ISNUMBER(SEARCH("larynx",X270)),ISNUMBER(SEARCH("trachea",X270)),ISNUMBER(SEARCH("esophagus",X270)),ISNUMBER(SEARCH("recurrent laryngeal nerve",X270))),"positive","negative"))</f>
        <v>negative</v>
      </c>
      <c r="AA270" t="str">
        <f>IF('Model output'!T269="","",IF('Model output'!T269="Not mentioned", "No", "Yes"))</f>
        <v/>
      </c>
      <c r="AB270" t="str">
        <f>IF(AA270&lt;&gt;"Yes","",IF(OR('Model output'!U269="",ISNUMBER(SEARCH("Not identified",'Model output'!U269))),"",'Model output'!U269))</f>
        <v/>
      </c>
      <c r="AC270" s="1" t="str">
        <f>IF(OR('Model output'!V269="", 'Model output'!V269="No", AND(ISERROR(SEARCH("Positive",'Model output'!V269)), ISNUMBER(SEARCH("Negative",'Model output'!V269))), AND(ISNUMBER(SEARCH("Uninvolved",'Model output'!V269)),NOT(ISNUMBER(SEARCH("margins involved",'Model output'!V269)))), ISNUMBER(SEARCH("not involved",'Model output'!V269)), ISNUMBER(SEARCH("None",'Model output'!V269)), ISNUMBER(SEARCH("Free",'Model output'!V269)), ISNUMBER(SEARCH("1 mm",'Model output'!V269)), ISNUMBER(SEARCH("0.1 CM",'Model output'!V269)), ISNUMBER(SEARCH("less than 0.2 mm",'Model output'!V269)), ISNUMBER(SEARCH("less than 0.5 mm",'Model output'!V269)), ISNUMBER(SEARCH("less than 1.0 mm",'Model output'!V269)), ISNUMBER(SEARCH("noted very close",'Model output'!V269)), ISNUMBER(SEARCH("abut",'Model output'!V269)), ISNUMBER(SEARCH("not mentioned",'Model output'!V269)), ISNUMBER(SEARCH("Cannot be assessed",'Model output'!V269)), ISNUMBER(SEARCH("Lymphocyte invasion - present",'Model output'!V269)), ISNUMBER(SEARCH("capsule",'Model output'!V269))), "negative", "positive")</f>
        <v>negative</v>
      </c>
      <c r="AE270" s="28" t="str" cm="1">
        <f t="array" aca="1" ref="AE270" ca="1">IF(OR(AC270="positive",Z270="positive",AND(OR(ISNUMBER(SEARCH("Follicular carcinoma",N270)),ISNUMBER(SEARCH("Follicular thyroid carcinoma",N270))),V270="extensive"),AND(AND(ISNUMBER(J270),J270&gt;0),AND(ISNUMBER(M270),M270&gt;3)),OR(H270="positive",AH270=1)),"high",IF(OR(ISNUMBER(SEARCH("lateral",G270,1)),ISNUMBER(SEARCH("positive",Y270,1)),ISNUMBER(SEARCH("tall",O270,1)),ISNUMBER(SEARCH("hobnail",O270,1)),ISNUMBER(SEARCH("cribriform",O270,1)),ISNUMBER(SEARCH("diffuse",O270,1)),ISNUMBER(SEARCH("columnar",O270,1)),ISNUMBER(SEARCH("solid",O270,1)),ISNUMBER(SEARCH("tall",N270,1)),ISNUMBER(SEARCH("hobnail",N270,1)),ISNUMBER(SEARCH("cribriform",N270,1)),ISNUMBER(SEARCH("diffuse",N270,1)),ISNUMBER(SEARCH("columnar",N270,1)),ISNUMBER(SEARCH("solid",N270,1)),AND(ISNUMBER(SEARCH("papillary",N270,1)),S270="positive"),AND(AND(ISNUMBER(J270),J270&gt;=5),M270=""),AND(AND(ISNUMBER(J270),J270&gt;=5),AND(ISNUMBER(M270),M270&gt;=1)),AND(ISNUMBER(SERACH("papillary",N270)),OR(Y270="positive",Z270="positive"), ISNUMBER(SEARCH("BRAF",AB270)))),"intermediate","low"))</f>
        <v>low</v>
      </c>
      <c r="AF270" s="29" t="str">
        <f t="shared" si="52"/>
        <v>1b</v>
      </c>
      <c r="AG270" s="29" t="str">
        <f t="shared" si="53"/>
        <v>1a</v>
      </c>
      <c r="AH270" s="29" t="str">
        <f t="shared" si="54"/>
        <v>0</v>
      </c>
      <c r="AI270" s="35" t="str">
        <f t="shared" si="55"/>
        <v>I</v>
      </c>
      <c r="AJ270" s="32" t="s">
        <v>713</v>
      </c>
      <c r="AK270" s="34" t="s">
        <v>932</v>
      </c>
      <c r="AL270" s="34" t="s">
        <v>933</v>
      </c>
      <c r="AM270" s="34" t="s">
        <v>936</v>
      </c>
      <c r="AN270" s="34" t="s">
        <v>66</v>
      </c>
      <c r="AO270" s="32">
        <f t="shared" ca="1" si="56"/>
        <v>1</v>
      </c>
      <c r="AP270" s="34">
        <f t="shared" si="57"/>
        <v>1</v>
      </c>
      <c r="AQ270" s="34">
        <f t="shared" si="58"/>
        <v>0</v>
      </c>
      <c r="AR270" s="34">
        <f t="shared" si="59"/>
        <v>1</v>
      </c>
      <c r="AS270" s="35">
        <f t="shared" si="60"/>
        <v>1</v>
      </c>
    </row>
    <row r="271" spans="1:45">
      <c r="A271" t="str">
        <f>'Model output'!A270</f>
        <v>TCGA-IM-A420</v>
      </c>
      <c r="B271" s="26">
        <v>39</v>
      </c>
      <c r="C271" s="1" t="str">
        <f>IF(OR(ISNUMBER(SEARCH("0",'Model output'!D270)), ISNUMBER(SEARCH("1",'Model output'!D270)), ISNUMBER(SEARCH("1a",'Model output'!D270)), ISNUMBER(SEARCH("1b",'Model output'!D270)), ISNUMBER(SEARCH("2",'Model output'!D270)), ISNUMBER(SEARCH("3",'Model output'!D270)), ISNUMBER(SEARCH("4a",'Model output'!D270)), ISNUMBER(SEARCH("4b",'Model output'!D270))), IF(ISNUMBER(SEARCH("pT",'Model output'!D270)),IF(OR(ISNUMBER(SEARCH("a",'Model output'!D270)),ISNUMBER(SEARCH("b",'Model output'!D270))),MID(SUBSTITUTE('Model output'!D270," ",""),SEARCH("pT",'Model output'!D270)+2,2),MID(SUBSTITUTE('Model output'!D270," ",""),SEARCH("pT",'Model output'!D270)+2,1)),IF(ISNUMBER(SEARCH("T",'Model output'!D270)),IF(OR(ISNUMBER(SEARCH("a",'Model output'!D270)),ISNUMBER(SEARCH("b",'Model output'!D270))),MID(SUBSTITUTE('Model output'!D270," ",""),SEARCH("T",'Model output'!D270)+1,2),MID(SUBSTITUTE('Model output'!D270," ",""),SEARCH("T",'Model output'!D270)+1,1)),SUBSTITUTE('Model output'!D270," ",""))),"")</f>
        <v>2</v>
      </c>
      <c r="D271" s="1" t="str">
        <f>IF(ISNUMBER(SEARCH("lymph node",'Model output'!E270)),"1", IF(AND('Model output'!E270&lt;&gt;"",ISNUMBER('Model output'!E270),'Model output'!E270&gt;0),"1",IF(OR(ISNUMBER(SEARCH("0",'Model output'!E270)), ISNUMBER(SEARCH("1",'Model output'!E270)), ISNUMBER(SEARCH("1a",'Model output'!E270)), ISNUMBER(SEARCH("1b",'Model output'!E270)), ISNUMBER(SEARCH("X",'Model output'!E270))), IF(ISNUMBER(SEARCH("pN",'Model output'!E270)),IF(OR(ISNUMBER(SEARCH("a",'Model output'!E270)),ISNUMBER(SEARCH("b",'Model output'!E270))),MID(SUBSTITUTE('Model output'!E270," ",""),SEARCH("pN",'Model output'!E270)+2,2),MID(SUBSTITUTE('Model output'!E270," ",""),SEARCH("pN",'Model output'!E270)+2,1)),IF(ISNUMBER(SEARCH("N",'Model output'!E270)),IF(OR(ISNUMBER(SEARCH("a",'Model output'!E270)),ISNUMBER(SEARCH("b",'Model output'!E270))),MID(SUBSTITUTE('Model output'!E270," ",""),SEARCH("N",'Model output'!E270)+1,2),MID(SUBSTITUTE('Model output'!E270," ",""),SEARCH("N",'Model output'!E270)+1,1)),SUBSTITUTE('Model output'!E270," ",""))),"")))</f>
        <v>1a</v>
      </c>
      <c r="E271" s="1" t="str">
        <f>IF(OR(ISNUMBER(SEARCH("Not applicable",'Model output'!F270)), ISNUMBER(SEARCH("N/A",'Model output'!F270))),"0",IF(OR(ISNUMBER(SEARCH("0",'Model output'!F270)), ISNUMBER(SEARCH("1",'Model output'!F270)), ISNUMBER(SEARCH("X",'Model output'!F270))), IF(ISNUMBER(SEARCH("pM",'Model output'!F270)),MID(SUBSTITUTE('Model output'!F270," ",""),SEARCH("pM",'Model output'!F270)+2,1),IF(ISNUMBER(SEARCH("M",'Model output'!F270)),MID(SUBSTITUTE('Model output'!F270," ",""),SEARCH("M",'Model output'!F270)+1,1),SUBSTITUTE('Model output'!F270," ",""))),""))</f>
        <v>X</v>
      </c>
      <c r="F271" t="str">
        <f t="shared" si="49"/>
        <v>positive</v>
      </c>
      <c r="G271" t="str">
        <f>IF(OR('Model output'!G270="",AND(ISNUMBER('Model output'!J270),'Model output'!J270&lt;1)),"",IF(OR(ISNUMBER(SEARCH("lateral",'Model output'!G270)),ISNUMBER(SEARCH("cervical",'Model output'!G270)),ISNUMBER(SEARCH("jugular",'Model output'!G270)),ISNUMBER(SEARCH("left neck",'Model output'!G270)),ISNUMBER(SEARCH("left anterior neck",'Model output'!G270)),ISNUMBER(SEARCH("left posterior neck",'Model output'!G270)),ISNUMBER(SEARCH("right neck",'Model output'!G270)),ISNUMBER(SEARCH("right anterior neck",'Model output'!G270)),ISNUMBER(SEARCH("right posterior neck",'Model output'!G270)),AND(ISNUMBER(SEARCH("level",'Model output'!G270)),OR(,ISNUMBER(SEARCH("II",'Model output'!G270)),ISNUMBER(SEARCH("two",'Model output'!G270)),AND(ISNUMBER(SEARCH("2",'Model output'!G270)),NOT(ISNUMBER(SEARCH("1 of 2",'Model output'!G270)))),ISNUMBER(SEARCH("III",'Model output'!G270)),AND(ISNUMBER(SEARCH("three",'Model output'!G270)),NOT(ISNUMBER(SEARCH("#3 (three)",'Model output'!G270)))),AND(ISNUMBER(SEARCH("3",'Model output'!G270)),NOT(ISNUMBER(SEARCH("#3 (three)",'Model output'!G270)))),ISNUMBER(SEARCH("IV",'Model output'!G270)),ISNUMBER(SEARCH("four",'Model output'!G270)),ISNUMBER(SEARCH("4",'Model output'!G270)),ISNUMBER(SEARCH("V ",'Model output'!G270)),ISNUMBER(SEARCH("five",'Model output'!G270)),ISNUMBER(SEARCH("5",'Model output'!G270))))), "lateral", "central"))</f>
        <v/>
      </c>
      <c r="H271" t="str">
        <f>IF('Model output'!H270="","negative",IF(OR(ISNUMBER(SEARCH("lymph node",'Model output'!H270)),ISNUMBER(SEARCH("gland",'Model output'!H270)),ISNUMBER(SEARCH("lobe",'Model output'!H270)),ISNUMBER(SEARCH("isthmus",'Model output'!H270)),ISNUMBER(SEARCH("mediastinum",'Model output'!H270)),ISNUMBER(SEARCH("Not mentioned",'Model output'!H270)), ISNUMBER(SEARCH("Not applicable",'Model output'!H270)), ISNUMBER(SEARCH("paratracheal",'Model output'!H270)),ISNUMBER(SEARCH("fibroadipose tissue",'Model output'!H270)),ISNUMBER(SEARCH("thyroid node",'Model output'!H270)),ISNUMBER(SEARCH("skeletal muscle",'Model output'!H270)),ISNUMBER(SEARCH("right",'Model output'!H270)),ISNUMBER(SEARCH("left",'Model output'!H270)),ISNUMBER(SEARCH("Not specified",'Model output'!H270)),ISNUMBER(SEARCH("N/A",'Model output'!H270))),"negative","positive"))</f>
        <v>negative</v>
      </c>
      <c r="I271">
        <f>IF(OR('Model output'!I270="",'Model output'!I270="Not answered",'Model output'!I270="Not mentioned"),"",IF(ISNUMBER('Model output'!I270),'Model output'!I270,1))</f>
        <v>14</v>
      </c>
      <c r="J271">
        <f>IF(OR('Model output'!J270="",'Model output'!J270="Not answered",'Model output'!J270="Not mentioned"),"",IF(AND(ISNUMBER('Model output'!J270),'Model output'!J270&lt;=I271),'Model output'!J270,IF(AND(ISNUMBER('Model output'!J270), 'Model output'!J270&gt;=DATE(2024,1,1)), MIN(DAY('Model output'!J270), MONTH('Model output'!J270), YEAR('Model output'!J270)), IF(ISNUMBER(SEARCH("0/",'Model output'!J270)),0,IF(ISNUMBER(SEARCH("/",'Model output'!J270)), VALUE(LEFT('Model output'!J270, SEARCH("/",'Model output'!J270)-1)),1)))))</f>
        <v>5</v>
      </c>
      <c r="K271" t="str" cm="1">
        <f t="array" ref="K271">IF(COUNT(FIND({0,1,2,3,4,5,6,7,8,9},'Model output'!K270))&gt;0,'Model output'!K270,"")</f>
        <v/>
      </c>
      <c r="L271" s="8" t="str">
        <f t="shared" si="50"/>
        <v/>
      </c>
      <c r="M271" t="str" cm="1">
        <f t="array" ref="M271">IF(L271="","",IF(ISNUMBER(SEARCH("cm",L271)),MAX(VALUE(SUBSTITUTE(_xlfn.FILTERXML("&lt;t&gt;&lt;s&gt;"&amp;SUBSTITUTE(L271,",","&lt;/s&gt;&lt;s&gt;")&amp;"&lt;/s&gt;&lt;/t&gt;","//s"),"cm",""))),MAX(VALUE(SUBSTITUTE(_xlfn.FILTERXML("&lt;t&gt;&lt;s&gt;"&amp;SUBSTITUTE(L271,",","&lt;/s&gt;&lt;s&gt;")&amp;"&lt;/s&gt;&lt;/t&gt;","//s"),"mm","")))/10))</f>
        <v/>
      </c>
      <c r="N271" t="str">
        <f>IF('Model output'!L270="","",'Model output'!L270)</f>
        <v>Papillary carcinoma</v>
      </c>
      <c r="O271" t="str">
        <f>IF('Model output'!M270="","",'Model output'!M270)</f>
        <v>Classical (usual), Follicular variant</v>
      </c>
      <c r="P271" t="str">
        <f>IF('Model output'!N270="","",'Model output'!N270)</f>
        <v>4 cm</v>
      </c>
      <c r="Q271" t="str">
        <f t="shared" si="51"/>
        <v>4cm</v>
      </c>
      <c r="R271" cm="1">
        <f t="array" ref="R271">IF(Q271="","",IF(ISNUMBER(SEARCH("cm",Q271)),MAX(VALUE(SUBSTITUTE(_xlfn.FILTERXML("&lt;t&gt;&lt;s&gt;"&amp;SUBSTITUTE(Q271,",","&lt;/s&gt;&lt;s&gt;")&amp;"&lt;/s&gt;&lt;/t&gt;","//s"),"cm",""))),MAX(VALUE(SUBSTITUTE(_xlfn.FILTERXML("&lt;t&gt;&lt;s&gt;"&amp;SUBSTITUTE(Q271,",","&lt;/s&gt;&lt;s&gt;")&amp;"&lt;/s&gt;&lt;/t&gt;","//s"),"mm","")))/10))</f>
        <v>4</v>
      </c>
      <c r="S271" t="str">
        <f>IF(OR('Model output'!P270="",ISNUMBER(SEARCH("Not identified", 'Model output'!P270)),ISNUMBER(SEARCH("Absent",'Model output'!P270)),AND(ISNUMBER(SEARCH("No",'Model output'!P270)),NOT(ISNUMBER(SEARCH("diagnostic",'Model output'!P270)))),ISNUMBER(SEARCH("Negative",'Model output'!P270))),"negative","positive")</f>
        <v>positive</v>
      </c>
      <c r="T271">
        <f>IF('Model output'!O270="","",'Model output'!O270)</f>
        <v>2</v>
      </c>
      <c r="U271" t="str">
        <f>IF('Model output'!Q270&lt;&gt;"",'Model output'!Q270,IF('Classification result'!S271="positive",IF(ISNUMBER(SEARCH("single",'Model output'!P270)),1,IF(OR(ISNUMBER(SEARCH("&lt;4",'Model output'!P270)),ISNUMBER(SEARCH("&lt; 4",'Model output'!P270)),ISNUMBER(SEARCH("less than 4",'Model output'!P270))),"&lt;4",IF(OR(ISNUMBER(SEARCH("&gt;4",'Model output'!P270)),ISNUMBER(SEARCH("&gt; 4",'Model output'!P270)),ISNUMBER(SEARCH("4 or more",'Model output'!P270))),"&gt;4",""))), ""))</f>
        <v>Extensive (4 or more)</v>
      </c>
      <c r="V271" t="str">
        <f>IF(S271="negative","",IF(OR(ISNUMBER(SEARCH("Focal",'Model output'!P270)),'Classification result'!U271&lt;4,ISNUMBER(SEARCH("Focal",'Classification result'!U271)),ISNUMBER(SEARCH("&lt;4",'Classification result'!U271)),ISNUMBER(SEARCH("&lt; 4",'Classification result'!U271))),"minimal", IF(OR(ISNUMBER(SEARCH("Extensive",'Model output'!P270)),ISNUMBER(SEARCH("Extensive",'Classification result'!U271)),ISNUMBER(SEARCH("&gt;4",'Classification result'!U271)),ISNUMBER(SEARCH("&gt; 4",'Classification result'!U271)),ISNUMBER(SEARCH("4 or more",'Classification result'!U271))),"extensive","")))</f>
        <v>extensive</v>
      </c>
      <c r="W271" t="str">
        <f>IF(OR('Model output'!R270="",ISNUMBER(SEARCH("Not identified", 'Model output'!R270)),ISNUMBER(SEARCH("Absent",'Model output'!R270)),ISNUMBER(SEARCH("No",'Model output'!R270)),ISNUMBER(SEARCH("Negative",'Model output'!R270)),ISNUMBER(SEARCH("None seen",'Model output'!R270)),ISNUMBER(SEARCH("Free",'Model output'!R270)),ISNUMBER(SEARCH("Cannot be assessed",'Model output'!R270))),"negative","positive")</f>
        <v>positive</v>
      </c>
      <c r="X271" s="15" t="str">
        <f>IF('Model output'!S270="","",'Model output'!S270)</f>
        <v>Not identified</v>
      </c>
      <c r="Y271" t="str">
        <f>IF(OR('Model output'!S270="",ISNUMBER(SEARCH("Absent",'Model output'!S270)),ISNUMBER(SEARCH("Not identified",'Model output'!S270)),AND(ISNUMBER(SEARCH("No",'Model output'!S270)),NOT(ISNUMBER(SEARCH("carcinoma",'Model output'!S270)))),ISNUMBER(SEARCH("confined to the thyroid",'Model output'!S270)),ISNUMBER(SEARCH("negative",'Model output'!S270))),"negative",IF(Z271="positive","gETE", "positive"))</f>
        <v>negative</v>
      </c>
      <c r="Z271" t="str">
        <f>IF(OR('Model output'!S270="",ISNUMBER(SEARCH("Absent",'Model output'!S270)),ISNUMBER(SEARCH("Not identified",'Model output'!S270)),ISNUMBER(SEARCH("No",'Model output'!S270)),ISNUMBER(SEARCH("Minimal",'Model output'!S270)),ISNUMBER(SEARCH("negative",'Model output'!S270))),"negative",IF(OR(ISNUMBER(SEARCH("extensive",X271)),ISNUMBER(SEARCH("skeletal muscle",X271)),ISNUMBER(SEARCH("larynx",X271)),ISNUMBER(SEARCH("trachea",X271)),ISNUMBER(SEARCH("esophagus",X271)),ISNUMBER(SEARCH("recurrent laryngeal nerve",X271))),"positive","negative"))</f>
        <v>negative</v>
      </c>
      <c r="AA271" t="str">
        <f>IF('Model output'!T270="","",IF('Model output'!T270="Not mentioned", "No", "Yes"))</f>
        <v/>
      </c>
      <c r="AB271" t="str">
        <f>IF(AA271&lt;&gt;"Yes","",IF(OR('Model output'!U270="",ISNUMBER(SEARCH("Not identified",'Model output'!U270))),"",'Model output'!U270))</f>
        <v/>
      </c>
      <c r="AC271" s="1" t="str">
        <f>IF(OR('Model output'!V270="", 'Model output'!V270="No", AND(ISERROR(SEARCH("Positive",'Model output'!V270)), ISNUMBER(SEARCH("Negative",'Model output'!V270))), AND(ISNUMBER(SEARCH("Uninvolved",'Model output'!V270)),NOT(ISNUMBER(SEARCH("margins involved",'Model output'!V270)))), ISNUMBER(SEARCH("not involved",'Model output'!V270)), ISNUMBER(SEARCH("None",'Model output'!V270)), ISNUMBER(SEARCH("Free",'Model output'!V270)), ISNUMBER(SEARCH("1 mm",'Model output'!V270)), ISNUMBER(SEARCH("0.1 CM",'Model output'!V270)), ISNUMBER(SEARCH("less than 0.2 mm",'Model output'!V270)), ISNUMBER(SEARCH("less than 0.5 mm",'Model output'!V270)), ISNUMBER(SEARCH("less than 1.0 mm",'Model output'!V270)), ISNUMBER(SEARCH("noted very close",'Model output'!V270)), ISNUMBER(SEARCH("abut",'Model output'!V270)), ISNUMBER(SEARCH("not mentioned",'Model output'!V270)), ISNUMBER(SEARCH("Cannot be assessed",'Model output'!V270)), ISNUMBER(SEARCH("Lymphocyte invasion - present",'Model output'!V270)), ISNUMBER(SEARCH("capsule",'Model output'!V270))), "negative", "positive")</f>
        <v>negative</v>
      </c>
      <c r="AE271" s="28" t="str" cm="1">
        <f t="array" aca="1" ref="AE271" ca="1">IF(OR(AC271="positive",Z271="positive",AND(OR(ISNUMBER(SEARCH("Follicular carcinoma",N271)),ISNUMBER(SEARCH("Follicular thyroid carcinoma",N271))),V271="extensive"),AND(AND(ISNUMBER(J271),J271&gt;0),AND(ISNUMBER(M271),M271&gt;3)),OR(H271="positive",AH271=1)),"high",IF(OR(ISNUMBER(SEARCH("lateral",G271,1)),ISNUMBER(SEARCH("positive",Y271,1)),ISNUMBER(SEARCH("tall",O271,1)),ISNUMBER(SEARCH("hobnail",O271,1)),ISNUMBER(SEARCH("cribriform",O271,1)),ISNUMBER(SEARCH("diffuse",O271,1)),ISNUMBER(SEARCH("columnar",O271,1)),ISNUMBER(SEARCH("solid",O271,1)),ISNUMBER(SEARCH("tall",N271,1)),ISNUMBER(SEARCH("hobnail",N271,1)),ISNUMBER(SEARCH("cribriform",N271,1)),ISNUMBER(SEARCH("diffuse",N271,1)),ISNUMBER(SEARCH("columnar",N271,1)),ISNUMBER(SEARCH("solid",N271,1)),AND(ISNUMBER(SEARCH("papillary",N271,1)),S271="positive"),AND(AND(ISNUMBER(J271),J271&gt;=5),M271=""),AND(AND(ISNUMBER(J271),J271&gt;=5),AND(ISNUMBER(M271),M271&gt;=1)),AND(ISNUMBER(SERACH("papillary",N271)),OR(Y271="positive",Z271="positive"), ISNUMBER(SEARCH("BRAF",AB271)))),"intermediate","low"))</f>
        <v>intermediate</v>
      </c>
      <c r="AF271" s="29" t="str">
        <f t="shared" si="52"/>
        <v>2</v>
      </c>
      <c r="AG271" s="29" t="str">
        <f t="shared" si="53"/>
        <v>1a</v>
      </c>
      <c r="AH271" s="29" t="str">
        <f t="shared" si="54"/>
        <v>0</v>
      </c>
      <c r="AI271" s="35" t="str">
        <f t="shared" si="55"/>
        <v>I</v>
      </c>
      <c r="AJ271" s="32" t="s">
        <v>714</v>
      </c>
      <c r="AK271" s="34" t="s">
        <v>935</v>
      </c>
      <c r="AL271" s="34" t="s">
        <v>617</v>
      </c>
      <c r="AM271" s="34" t="s">
        <v>936</v>
      </c>
      <c r="AN271" s="34" t="s">
        <v>66</v>
      </c>
      <c r="AO271" s="32">
        <f t="shared" ca="1" si="56"/>
        <v>1</v>
      </c>
      <c r="AP271" s="34">
        <f t="shared" si="57"/>
        <v>1</v>
      </c>
      <c r="AQ271" s="34">
        <f t="shared" si="58"/>
        <v>1</v>
      </c>
      <c r="AR271" s="34">
        <f t="shared" si="59"/>
        <v>1</v>
      </c>
      <c r="AS271" s="35">
        <f t="shared" si="60"/>
        <v>1</v>
      </c>
    </row>
    <row r="272" spans="1:45">
      <c r="A272" t="str">
        <f>'Model output'!A271</f>
        <v>TCGA-IM-A4EB</v>
      </c>
      <c r="B272" s="26">
        <v>37</v>
      </c>
      <c r="C272" s="1" t="str">
        <f>IF(OR(ISNUMBER(SEARCH("0",'Model output'!D271)), ISNUMBER(SEARCH("1",'Model output'!D271)), ISNUMBER(SEARCH("1a",'Model output'!D271)), ISNUMBER(SEARCH("1b",'Model output'!D271)), ISNUMBER(SEARCH("2",'Model output'!D271)), ISNUMBER(SEARCH("3",'Model output'!D271)), ISNUMBER(SEARCH("4a",'Model output'!D271)), ISNUMBER(SEARCH("4b",'Model output'!D271))), IF(ISNUMBER(SEARCH("pT",'Model output'!D271)),IF(OR(ISNUMBER(SEARCH("a",'Model output'!D271)),ISNUMBER(SEARCH("b",'Model output'!D271))),MID(SUBSTITUTE('Model output'!D271," ",""),SEARCH("pT",'Model output'!D271)+2,2),MID(SUBSTITUTE('Model output'!D271," ",""),SEARCH("pT",'Model output'!D271)+2,1)),IF(ISNUMBER(SEARCH("T",'Model output'!D271)),IF(OR(ISNUMBER(SEARCH("a",'Model output'!D271)),ISNUMBER(SEARCH("b",'Model output'!D271))),MID(SUBSTITUTE('Model output'!D271," ",""),SEARCH("T",'Model output'!D271)+1,2),MID(SUBSTITUTE('Model output'!D271," ",""),SEARCH("T",'Model output'!D271)+1,1)),SUBSTITUTE('Model output'!D271," ",""))),"")</f>
        <v>3</v>
      </c>
      <c r="D272" s="1" t="str">
        <f>IF(ISNUMBER(SEARCH("lymph node",'Model output'!E271)),"1", IF(AND('Model output'!E271&lt;&gt;"",ISNUMBER('Model output'!E271),'Model output'!E271&gt;0),"1",IF(OR(ISNUMBER(SEARCH("0",'Model output'!E271)), ISNUMBER(SEARCH("1",'Model output'!E271)), ISNUMBER(SEARCH("1a",'Model output'!E271)), ISNUMBER(SEARCH("1b",'Model output'!E271)), ISNUMBER(SEARCH("X",'Model output'!E271))), IF(ISNUMBER(SEARCH("pN",'Model output'!E271)),IF(OR(ISNUMBER(SEARCH("a",'Model output'!E271)),ISNUMBER(SEARCH("b",'Model output'!E271))),MID(SUBSTITUTE('Model output'!E271," ",""),SEARCH("pN",'Model output'!E271)+2,2),MID(SUBSTITUTE('Model output'!E271," ",""),SEARCH("pN",'Model output'!E271)+2,1)),IF(ISNUMBER(SEARCH("N",'Model output'!E271)),IF(OR(ISNUMBER(SEARCH("a",'Model output'!E271)),ISNUMBER(SEARCH("b",'Model output'!E271))),MID(SUBSTITUTE('Model output'!E271," ",""),SEARCH("N",'Model output'!E271)+1,2),MID(SUBSTITUTE('Model output'!E271," ",""),SEARCH("N",'Model output'!E271)+1,1)),SUBSTITUTE('Model output'!E271," ",""))),"")))</f>
        <v>1b</v>
      </c>
      <c r="E272" s="1" t="str">
        <f>IF(OR(ISNUMBER(SEARCH("Not applicable",'Model output'!F271)), ISNUMBER(SEARCH("N/A",'Model output'!F271))),"0",IF(OR(ISNUMBER(SEARCH("0",'Model output'!F271)), ISNUMBER(SEARCH("1",'Model output'!F271)), ISNUMBER(SEARCH("X",'Model output'!F271))), IF(ISNUMBER(SEARCH("pM",'Model output'!F271)),MID(SUBSTITUTE('Model output'!F271," ",""),SEARCH("pM",'Model output'!F271)+2,1),IF(ISNUMBER(SEARCH("M",'Model output'!F271)),MID(SUBSTITUTE('Model output'!F271," ",""),SEARCH("M",'Model output'!F271)+1,1),SUBSTITUTE('Model output'!F271," ",""))),""))</f>
        <v/>
      </c>
      <c r="F272" t="str">
        <f t="shared" si="49"/>
        <v>positive</v>
      </c>
      <c r="G272" t="str">
        <f>IF(OR('Model output'!G271="",AND(ISNUMBER('Model output'!J271),'Model output'!J271&lt;1)),"",IF(OR(ISNUMBER(SEARCH("lateral",'Model output'!G271)),ISNUMBER(SEARCH("cervical",'Model output'!G271)),ISNUMBER(SEARCH("jugular",'Model output'!G271)),ISNUMBER(SEARCH("left neck",'Model output'!G271)),ISNUMBER(SEARCH("left anterior neck",'Model output'!G271)),ISNUMBER(SEARCH("left posterior neck",'Model output'!G271)),ISNUMBER(SEARCH("right neck",'Model output'!G271)),ISNUMBER(SEARCH("right anterior neck",'Model output'!G271)),ISNUMBER(SEARCH("right posterior neck",'Model output'!G271)),AND(ISNUMBER(SEARCH("level",'Model output'!G271)),OR(,ISNUMBER(SEARCH("II",'Model output'!G271)),ISNUMBER(SEARCH("two",'Model output'!G271)),AND(ISNUMBER(SEARCH("2",'Model output'!G271)),NOT(ISNUMBER(SEARCH("1 of 2",'Model output'!G271)))),ISNUMBER(SEARCH("III",'Model output'!G271)),AND(ISNUMBER(SEARCH("three",'Model output'!G271)),NOT(ISNUMBER(SEARCH("#3 (three)",'Model output'!G271)))),AND(ISNUMBER(SEARCH("3",'Model output'!G271)),NOT(ISNUMBER(SEARCH("#3 (three)",'Model output'!G271)))),ISNUMBER(SEARCH("IV",'Model output'!G271)),ISNUMBER(SEARCH("four",'Model output'!G271)),ISNUMBER(SEARCH("4",'Model output'!G271)),ISNUMBER(SEARCH("V ",'Model output'!G271)),ISNUMBER(SEARCH("five",'Model output'!G271)),ISNUMBER(SEARCH("5",'Model output'!G271))))), "lateral", "central"))</f>
        <v/>
      </c>
      <c r="H272" t="str">
        <f>IF('Model output'!H271="","negative",IF(OR(ISNUMBER(SEARCH("lymph node",'Model output'!H271)),ISNUMBER(SEARCH("gland",'Model output'!H271)),ISNUMBER(SEARCH("lobe",'Model output'!H271)),ISNUMBER(SEARCH("isthmus",'Model output'!H271)),ISNUMBER(SEARCH("mediastinum",'Model output'!H271)),ISNUMBER(SEARCH("Not mentioned",'Model output'!H271)), ISNUMBER(SEARCH("Not applicable",'Model output'!H271)), ISNUMBER(SEARCH("paratracheal",'Model output'!H271)),ISNUMBER(SEARCH("fibroadipose tissue",'Model output'!H271)),ISNUMBER(SEARCH("thyroid node",'Model output'!H271)),ISNUMBER(SEARCH("skeletal muscle",'Model output'!H271)),ISNUMBER(SEARCH("right",'Model output'!H271)),ISNUMBER(SEARCH("left",'Model output'!H271)),ISNUMBER(SEARCH("Not specified",'Model output'!H271)),ISNUMBER(SEARCH("N/A",'Model output'!H271))),"negative","positive"))</f>
        <v>negative</v>
      </c>
      <c r="I272">
        <f>IF(OR('Model output'!I271="",'Model output'!I271="Not answered",'Model output'!I271="Not mentioned"),"",IF(ISNUMBER('Model output'!I271),'Model output'!I271,1))</f>
        <v>11</v>
      </c>
      <c r="J272">
        <f>IF(OR('Model output'!J271="",'Model output'!J271="Not answered",'Model output'!J271="Not mentioned"),"",IF(AND(ISNUMBER('Model output'!J271),'Model output'!J271&lt;=I272),'Model output'!J271,IF(AND(ISNUMBER('Model output'!J271), 'Model output'!J271&gt;=DATE(2024,1,1)), MIN(DAY('Model output'!J271), MONTH('Model output'!J271), YEAR('Model output'!J271)), IF(ISNUMBER(SEARCH("0/",'Model output'!J271)),0,IF(ISNUMBER(SEARCH("/",'Model output'!J271)), VALUE(LEFT('Model output'!J271, SEARCH("/",'Model output'!J271)-1)),1)))))</f>
        <v>9</v>
      </c>
      <c r="K272" t="str" cm="1">
        <f t="array" ref="K272">IF(COUNT(FIND({0,1,2,3,4,5,6,7,8,9},'Model output'!K271))&gt;0,'Model output'!K271,"")</f>
        <v>0.9 cm</v>
      </c>
      <c r="L272" s="8" t="str">
        <f t="shared" si="50"/>
        <v>0.9cm</v>
      </c>
      <c r="M272" cm="1">
        <f t="array" ref="M272">IF(L272="","",IF(ISNUMBER(SEARCH("cm",L272)),MAX(VALUE(SUBSTITUTE(_xlfn.FILTERXML("&lt;t&gt;&lt;s&gt;"&amp;SUBSTITUTE(L272,",","&lt;/s&gt;&lt;s&gt;")&amp;"&lt;/s&gt;&lt;/t&gt;","//s"),"cm",""))),MAX(VALUE(SUBSTITUTE(_xlfn.FILTERXML("&lt;t&gt;&lt;s&gt;"&amp;SUBSTITUTE(L272,",","&lt;/s&gt;&lt;s&gt;")&amp;"&lt;/s&gt;&lt;/t&gt;","//s"),"mm","")))/10))</f>
        <v>0.9</v>
      </c>
      <c r="N272" t="str">
        <f>IF('Model output'!L271="","",'Model output'!L271)</f>
        <v>Papillary carcinoma</v>
      </c>
      <c r="O272" t="str">
        <f>IF('Model output'!M271="","",'Model output'!M271)</f>
        <v>Classical (usual), Diffuse sclerosing variant, Tall cell variant</v>
      </c>
      <c r="P272" t="str">
        <f>IF('Model output'!N271="","",'Model output'!N271)</f>
        <v>3 cm</v>
      </c>
      <c r="Q272" t="str">
        <f t="shared" si="51"/>
        <v>3cm</v>
      </c>
      <c r="R272" cm="1">
        <f t="array" ref="R272">IF(Q272="","",IF(ISNUMBER(SEARCH("cm",Q272)),MAX(VALUE(SUBSTITUTE(_xlfn.FILTERXML("&lt;t&gt;&lt;s&gt;"&amp;SUBSTITUTE(Q272,",","&lt;/s&gt;&lt;s&gt;")&amp;"&lt;/s&gt;&lt;/t&gt;","//s"),"cm",""))),MAX(VALUE(SUBSTITUTE(_xlfn.FILTERXML("&lt;t&gt;&lt;s&gt;"&amp;SUBSTITUTE(Q272,",","&lt;/s&gt;&lt;s&gt;")&amp;"&lt;/s&gt;&lt;/t&gt;","//s"),"mm","")))/10))</f>
        <v>3</v>
      </c>
      <c r="S272" t="str">
        <f>IF(OR('Model output'!P271="",ISNUMBER(SEARCH("Not identified", 'Model output'!P271)),ISNUMBER(SEARCH("Absent",'Model output'!P271)),AND(ISNUMBER(SEARCH("No",'Model output'!P271)),NOT(ISNUMBER(SEARCH("diagnostic",'Model output'!P271)))),ISNUMBER(SEARCH("Negative",'Model output'!P271))),"negative","positive")</f>
        <v>positive</v>
      </c>
      <c r="T272">
        <f>IF('Model output'!O271="","",'Model output'!O271)</f>
        <v>1</v>
      </c>
      <c r="U272" t="str">
        <f>IF('Model output'!Q271&lt;&gt;"",'Model output'!Q271,IF('Classification result'!S272="positive",IF(ISNUMBER(SEARCH("single",'Model output'!P271)),1,IF(OR(ISNUMBER(SEARCH("&lt;4",'Model output'!P271)),ISNUMBER(SEARCH("&lt; 4",'Model output'!P271)),ISNUMBER(SEARCH("less than 4",'Model output'!P271))),"&lt;4",IF(OR(ISNUMBER(SEARCH("&gt;4",'Model output'!P271)),ISNUMBER(SEARCH("&gt; 4",'Model output'!P271)),ISNUMBER(SEARCH("4 or more",'Model output'!P271))),"&gt;4",""))), ""))</f>
        <v>Extensive (4 or more)</v>
      </c>
      <c r="V272" t="str">
        <f>IF(S272="negative","",IF(OR(ISNUMBER(SEARCH("Focal",'Model output'!P271)),'Classification result'!U272&lt;4,ISNUMBER(SEARCH("Focal",'Classification result'!U272)),ISNUMBER(SEARCH("&lt;4",'Classification result'!U272)),ISNUMBER(SEARCH("&lt; 4",'Classification result'!U272))),"minimal", IF(OR(ISNUMBER(SEARCH("Extensive",'Model output'!P271)),ISNUMBER(SEARCH("Extensive",'Classification result'!U272)),ISNUMBER(SEARCH("&gt;4",'Classification result'!U272)),ISNUMBER(SEARCH("&gt; 4",'Classification result'!U272)),ISNUMBER(SEARCH("4 or more",'Classification result'!U272))),"extensive","")))</f>
        <v>extensive</v>
      </c>
      <c r="W272" t="str">
        <f>IF(OR('Model output'!R271="",ISNUMBER(SEARCH("Not identified", 'Model output'!R271)),ISNUMBER(SEARCH("Absent",'Model output'!R271)),ISNUMBER(SEARCH("No",'Model output'!R271)),ISNUMBER(SEARCH("Negative",'Model output'!R271)),ISNUMBER(SEARCH("None seen",'Model output'!R271)),ISNUMBER(SEARCH("Free",'Model output'!R271)),ISNUMBER(SEARCH("Cannot be assessed",'Model output'!R271))),"negative","positive")</f>
        <v>negative</v>
      </c>
      <c r="X272" s="15" t="str">
        <f>IF('Model output'!S271="","",'Model output'!S271)</f>
        <v>Present</v>
      </c>
      <c r="Y272" t="str">
        <f>IF(OR('Model output'!S271="",ISNUMBER(SEARCH("Absent",'Model output'!S271)),ISNUMBER(SEARCH("Not identified",'Model output'!S271)),AND(ISNUMBER(SEARCH("No",'Model output'!S271)),NOT(ISNUMBER(SEARCH("carcinoma",'Model output'!S271)))),ISNUMBER(SEARCH("confined to the thyroid",'Model output'!S271)),ISNUMBER(SEARCH("negative",'Model output'!S271))),"negative",IF(Z272="positive","gETE", "positive"))</f>
        <v>positive</v>
      </c>
      <c r="Z272" t="str">
        <f>IF(OR('Model output'!S271="",ISNUMBER(SEARCH("Absent",'Model output'!S271)),ISNUMBER(SEARCH("Not identified",'Model output'!S271)),ISNUMBER(SEARCH("No",'Model output'!S271)),ISNUMBER(SEARCH("Minimal",'Model output'!S271)),ISNUMBER(SEARCH("negative",'Model output'!S271))),"negative",IF(OR(ISNUMBER(SEARCH("extensive",X272)),ISNUMBER(SEARCH("skeletal muscle",X272)),ISNUMBER(SEARCH("larynx",X272)),ISNUMBER(SEARCH("trachea",X272)),ISNUMBER(SEARCH("esophagus",X272)),ISNUMBER(SEARCH("recurrent laryngeal nerve",X272))),"positive","negative"))</f>
        <v>negative</v>
      </c>
      <c r="AA272" t="str">
        <f>IF('Model output'!T271="","",IF('Model output'!T271="Not mentioned", "No", "Yes"))</f>
        <v/>
      </c>
      <c r="AB272" t="str">
        <f>IF(AA272&lt;&gt;"Yes","",IF(OR('Model output'!U271="",ISNUMBER(SEARCH("Not identified",'Model output'!U271))),"",'Model output'!U271))</f>
        <v/>
      </c>
      <c r="AC272" s="1" t="str">
        <f>IF(OR('Model output'!V271="", 'Model output'!V271="No", AND(ISERROR(SEARCH("Positive",'Model output'!V271)), ISNUMBER(SEARCH("Negative",'Model output'!V271))), AND(ISNUMBER(SEARCH("Uninvolved",'Model output'!V271)),NOT(ISNUMBER(SEARCH("margins involved",'Model output'!V271)))), ISNUMBER(SEARCH("not involved",'Model output'!V271)), ISNUMBER(SEARCH("None",'Model output'!V271)), ISNUMBER(SEARCH("Free",'Model output'!V271)), ISNUMBER(SEARCH("1 mm",'Model output'!V271)), ISNUMBER(SEARCH("0.1 CM",'Model output'!V271)), ISNUMBER(SEARCH("less than 0.2 mm",'Model output'!V271)), ISNUMBER(SEARCH("less than 0.5 mm",'Model output'!V271)), ISNUMBER(SEARCH("less than 1.0 mm",'Model output'!V271)), ISNUMBER(SEARCH("noted very close",'Model output'!V271)), ISNUMBER(SEARCH("abut",'Model output'!V271)), ISNUMBER(SEARCH("not mentioned",'Model output'!V271)), ISNUMBER(SEARCH("Cannot be assessed",'Model output'!V271)), ISNUMBER(SEARCH("Lymphocyte invasion - present",'Model output'!V271)), ISNUMBER(SEARCH("capsule",'Model output'!V271))), "negative", "positive")</f>
        <v>negative</v>
      </c>
      <c r="AE272" s="28" t="str" cm="1">
        <f t="array" aca="1" ref="AE272" ca="1">IF(OR(AC272="positive",Z272="positive",AND(OR(ISNUMBER(SEARCH("Follicular carcinoma",N272)),ISNUMBER(SEARCH("Follicular thyroid carcinoma",N272))),V272="extensive"),AND(AND(ISNUMBER(J272),J272&gt;0),AND(ISNUMBER(M272),M272&gt;3)),OR(H272="positive",AH272=1)),"high",IF(OR(ISNUMBER(SEARCH("lateral",G272,1)),ISNUMBER(SEARCH("positive",Y272,1)),ISNUMBER(SEARCH("tall",O272,1)),ISNUMBER(SEARCH("hobnail",O272,1)),ISNUMBER(SEARCH("cribriform",O272,1)),ISNUMBER(SEARCH("diffuse",O272,1)),ISNUMBER(SEARCH("columnar",O272,1)),ISNUMBER(SEARCH("solid",O272,1)),ISNUMBER(SEARCH("tall",N272,1)),ISNUMBER(SEARCH("hobnail",N272,1)),ISNUMBER(SEARCH("cribriform",N272,1)),ISNUMBER(SEARCH("diffuse",N272,1)),ISNUMBER(SEARCH("columnar",N272,1)),ISNUMBER(SEARCH("solid",N272,1)),AND(ISNUMBER(SEARCH("papillary",N272,1)),S272="positive"),AND(AND(ISNUMBER(J272),J272&gt;=5),M272=""),AND(AND(ISNUMBER(J272),J272&gt;=5),AND(ISNUMBER(M272),M272&gt;=1)),AND(ISNUMBER(SERACH("papillary",N272)),OR(Y272="positive",Z272="positive"), ISNUMBER(SEARCH("BRAF",AB272)))),"intermediate","low"))</f>
        <v>intermediate</v>
      </c>
      <c r="AF272" s="29" t="str">
        <f t="shared" si="52"/>
        <v>2</v>
      </c>
      <c r="AG272" s="29" t="str">
        <f t="shared" si="53"/>
        <v>1a</v>
      </c>
      <c r="AH272" s="29" t="str">
        <f t="shared" si="54"/>
        <v>0</v>
      </c>
      <c r="AI272" s="35" t="str">
        <f t="shared" si="55"/>
        <v>I</v>
      </c>
      <c r="AJ272" s="32" t="s">
        <v>714</v>
      </c>
      <c r="AK272" s="34" t="s">
        <v>935</v>
      </c>
      <c r="AL272" s="34" t="s">
        <v>617</v>
      </c>
      <c r="AM272" s="34" t="s">
        <v>936</v>
      </c>
      <c r="AN272" s="34" t="s">
        <v>66</v>
      </c>
      <c r="AO272" s="32">
        <f t="shared" ca="1" si="56"/>
        <v>1</v>
      </c>
      <c r="AP272" s="34">
        <f t="shared" si="57"/>
        <v>1</v>
      </c>
      <c r="AQ272" s="34">
        <f t="shared" si="58"/>
        <v>1</v>
      </c>
      <c r="AR272" s="34">
        <f t="shared" si="59"/>
        <v>1</v>
      </c>
      <c r="AS272" s="35">
        <f t="shared" si="60"/>
        <v>1</v>
      </c>
    </row>
    <row r="273" spans="1:45">
      <c r="A273" t="str">
        <f>'Model output'!A272</f>
        <v>TCGA-J8-A3NZ</v>
      </c>
      <c r="B273" s="26">
        <v>52</v>
      </c>
      <c r="C273" s="1" t="str">
        <f>IF(OR(ISNUMBER(SEARCH("0",'Model output'!D272)), ISNUMBER(SEARCH("1",'Model output'!D272)), ISNUMBER(SEARCH("1a",'Model output'!D272)), ISNUMBER(SEARCH("1b",'Model output'!D272)), ISNUMBER(SEARCH("2",'Model output'!D272)), ISNUMBER(SEARCH("3",'Model output'!D272)), ISNUMBER(SEARCH("4a",'Model output'!D272)), ISNUMBER(SEARCH("4b",'Model output'!D272))), IF(ISNUMBER(SEARCH("pT",'Model output'!D272)),IF(OR(ISNUMBER(SEARCH("a",'Model output'!D272)),ISNUMBER(SEARCH("b",'Model output'!D272))),MID(SUBSTITUTE('Model output'!D272," ",""),SEARCH("pT",'Model output'!D272)+2,2),MID(SUBSTITUTE('Model output'!D272," ",""),SEARCH("pT",'Model output'!D272)+2,1)),IF(ISNUMBER(SEARCH("T",'Model output'!D272)),IF(OR(ISNUMBER(SEARCH("a",'Model output'!D272)),ISNUMBER(SEARCH("b",'Model output'!D272))),MID(SUBSTITUTE('Model output'!D272," ",""),SEARCH("T",'Model output'!D272)+1,2),MID(SUBSTITUTE('Model output'!D272," ",""),SEARCH("T",'Model output'!D272)+1,1)),SUBSTITUTE('Model output'!D272," ",""))),"")</f>
        <v>3</v>
      </c>
      <c r="D273" s="1" t="str">
        <f>IF(ISNUMBER(SEARCH("lymph node",'Model output'!E272)),"1", IF(AND('Model output'!E272&lt;&gt;"",ISNUMBER('Model output'!E272),'Model output'!E272&gt;0),"1",IF(OR(ISNUMBER(SEARCH("0",'Model output'!E272)), ISNUMBER(SEARCH("1",'Model output'!E272)), ISNUMBER(SEARCH("1a",'Model output'!E272)), ISNUMBER(SEARCH("1b",'Model output'!E272)), ISNUMBER(SEARCH("X",'Model output'!E272))), IF(ISNUMBER(SEARCH("pN",'Model output'!E272)),IF(OR(ISNUMBER(SEARCH("a",'Model output'!E272)),ISNUMBER(SEARCH("b",'Model output'!E272))),MID(SUBSTITUTE('Model output'!E272," ",""),SEARCH("pN",'Model output'!E272)+2,2),MID(SUBSTITUTE('Model output'!E272," ",""),SEARCH("pN",'Model output'!E272)+2,1)),IF(ISNUMBER(SEARCH("N",'Model output'!E272)),IF(OR(ISNUMBER(SEARCH("a",'Model output'!E272)),ISNUMBER(SEARCH("b",'Model output'!E272))),MID(SUBSTITUTE('Model output'!E272," ",""),SEARCH("N",'Model output'!E272)+1,2),MID(SUBSTITUTE('Model output'!E272," ",""),SEARCH("N",'Model output'!E272)+1,1)),SUBSTITUTE('Model output'!E272," ",""))),"")))</f>
        <v>1a</v>
      </c>
      <c r="E273" s="1" t="str">
        <f>IF(OR(ISNUMBER(SEARCH("Not applicable",'Model output'!F272)), ISNUMBER(SEARCH("N/A",'Model output'!F272))),"0",IF(OR(ISNUMBER(SEARCH("0",'Model output'!F272)), ISNUMBER(SEARCH("1",'Model output'!F272)), ISNUMBER(SEARCH("X",'Model output'!F272))), IF(ISNUMBER(SEARCH("pM",'Model output'!F272)),MID(SUBSTITUTE('Model output'!F272," ",""),SEARCH("pM",'Model output'!F272)+2,1),IF(ISNUMBER(SEARCH("M",'Model output'!F272)),MID(SUBSTITUTE('Model output'!F272," ",""),SEARCH("M",'Model output'!F272)+1,1),SUBSTITUTE('Model output'!F272," ",""))),""))</f>
        <v>0</v>
      </c>
      <c r="F273" t="str">
        <f t="shared" si="49"/>
        <v>positive</v>
      </c>
      <c r="G273" t="str">
        <f>IF(OR('Model output'!G272="",AND(ISNUMBER('Model output'!J272),'Model output'!J272&lt;1)),"",IF(OR(ISNUMBER(SEARCH("lateral",'Model output'!G272)),ISNUMBER(SEARCH("cervical",'Model output'!G272)),ISNUMBER(SEARCH("jugular",'Model output'!G272)),ISNUMBER(SEARCH("left neck",'Model output'!G272)),ISNUMBER(SEARCH("left anterior neck",'Model output'!G272)),ISNUMBER(SEARCH("left posterior neck",'Model output'!G272)),ISNUMBER(SEARCH("right neck",'Model output'!G272)),ISNUMBER(SEARCH("right anterior neck",'Model output'!G272)),ISNUMBER(SEARCH("right posterior neck",'Model output'!G272)),AND(ISNUMBER(SEARCH("level",'Model output'!G272)),OR(,ISNUMBER(SEARCH("II",'Model output'!G272)),ISNUMBER(SEARCH("two",'Model output'!G272)),AND(ISNUMBER(SEARCH("2",'Model output'!G272)),NOT(ISNUMBER(SEARCH("1 of 2",'Model output'!G272)))),ISNUMBER(SEARCH("III",'Model output'!G272)),AND(ISNUMBER(SEARCH("three",'Model output'!G272)),NOT(ISNUMBER(SEARCH("#3 (three)",'Model output'!G272)))),AND(ISNUMBER(SEARCH("3",'Model output'!G272)),NOT(ISNUMBER(SEARCH("#3 (three)",'Model output'!G272)))),ISNUMBER(SEARCH("IV",'Model output'!G272)),ISNUMBER(SEARCH("four",'Model output'!G272)),ISNUMBER(SEARCH("4",'Model output'!G272)),ISNUMBER(SEARCH("V ",'Model output'!G272)),ISNUMBER(SEARCH("five",'Model output'!G272)),ISNUMBER(SEARCH("5",'Model output'!G272))))), "lateral", "central"))</f>
        <v/>
      </c>
      <c r="H273" t="str">
        <f>IF('Model output'!H272="","negative",IF(OR(ISNUMBER(SEARCH("lymph node",'Model output'!H272)),ISNUMBER(SEARCH("gland",'Model output'!H272)),ISNUMBER(SEARCH("lobe",'Model output'!H272)),ISNUMBER(SEARCH("isthmus",'Model output'!H272)),ISNUMBER(SEARCH("mediastinum",'Model output'!H272)),ISNUMBER(SEARCH("Not mentioned",'Model output'!H272)), ISNUMBER(SEARCH("Not applicable",'Model output'!H272)), ISNUMBER(SEARCH("paratracheal",'Model output'!H272)),ISNUMBER(SEARCH("fibroadipose tissue",'Model output'!H272)),ISNUMBER(SEARCH("thyroid node",'Model output'!H272)),ISNUMBER(SEARCH("skeletal muscle",'Model output'!H272)),ISNUMBER(SEARCH("right",'Model output'!H272)),ISNUMBER(SEARCH("left",'Model output'!H272)),ISNUMBER(SEARCH("Not specified",'Model output'!H272)),ISNUMBER(SEARCH("N/A",'Model output'!H272))),"negative","positive"))</f>
        <v>negative</v>
      </c>
      <c r="I273">
        <f>IF(OR('Model output'!I272="",'Model output'!I272="Not answered",'Model output'!I272="Not mentioned"),"",IF(ISNUMBER('Model output'!I272),'Model output'!I272,1))</f>
        <v>9</v>
      </c>
      <c r="J273">
        <f>IF(OR('Model output'!J272="",'Model output'!J272="Not answered",'Model output'!J272="Not mentioned"),"",IF(AND(ISNUMBER('Model output'!J272),'Model output'!J272&lt;=I273),'Model output'!J272,IF(AND(ISNUMBER('Model output'!J272), 'Model output'!J272&gt;=DATE(2024,1,1)), MIN(DAY('Model output'!J272), MONTH('Model output'!J272), YEAR('Model output'!J272)), IF(ISNUMBER(SEARCH("0/",'Model output'!J272)),0,IF(ISNUMBER(SEARCH("/",'Model output'!J272)), VALUE(LEFT('Model output'!J272, SEARCH("/",'Model output'!J272)-1)),1)))))</f>
        <v>2</v>
      </c>
      <c r="K273" t="str" cm="1">
        <f t="array" ref="K273">IF(COUNT(FIND({0,1,2,3,4,5,6,7,8,9},'Model output'!K272))&gt;0,'Model output'!K272,"")</f>
        <v/>
      </c>
      <c r="L273" s="8" t="str">
        <f t="shared" si="50"/>
        <v/>
      </c>
      <c r="M273" t="str" cm="1">
        <f t="array" ref="M273">IF(L273="","",IF(ISNUMBER(SEARCH("cm",L273)),MAX(VALUE(SUBSTITUTE(_xlfn.FILTERXML("&lt;t&gt;&lt;s&gt;"&amp;SUBSTITUTE(L273,",","&lt;/s&gt;&lt;s&gt;")&amp;"&lt;/s&gt;&lt;/t&gt;","//s"),"cm",""))),MAX(VALUE(SUBSTITUTE(_xlfn.FILTERXML("&lt;t&gt;&lt;s&gt;"&amp;SUBSTITUTE(L273,",","&lt;/s&gt;&lt;s&gt;")&amp;"&lt;/s&gt;&lt;/t&gt;","//s"),"mm","")))/10))</f>
        <v/>
      </c>
      <c r="N273" t="str">
        <f>IF('Model output'!L272="","",'Model output'!L272)</f>
        <v>Papillary</v>
      </c>
      <c r="O273" t="str">
        <f>IF('Model output'!M272="","",'Model output'!M272)</f>
        <v/>
      </c>
      <c r="P273" t="str">
        <f>IF('Model output'!N272="","",'Model output'!N272)</f>
        <v>3.5 cm</v>
      </c>
      <c r="Q273" t="str">
        <f t="shared" si="51"/>
        <v>3.5cm</v>
      </c>
      <c r="R273" cm="1">
        <f t="array" ref="R273">IF(Q273="","",IF(ISNUMBER(SEARCH("cm",Q273)),MAX(VALUE(SUBSTITUTE(_xlfn.FILTERXML("&lt;t&gt;&lt;s&gt;"&amp;SUBSTITUTE(Q273,",","&lt;/s&gt;&lt;s&gt;")&amp;"&lt;/s&gt;&lt;/t&gt;","//s"),"cm",""))),MAX(VALUE(SUBSTITUTE(_xlfn.FILTERXML("&lt;t&gt;&lt;s&gt;"&amp;SUBSTITUTE(Q273,",","&lt;/s&gt;&lt;s&gt;")&amp;"&lt;/s&gt;&lt;/t&gt;","//s"),"mm","")))/10))</f>
        <v>3.5</v>
      </c>
      <c r="S273" t="str">
        <f>IF(OR('Model output'!P272="",ISNUMBER(SEARCH("Not identified", 'Model output'!P272)),ISNUMBER(SEARCH("Absent",'Model output'!P272)),AND(ISNUMBER(SEARCH("No",'Model output'!P272)),NOT(ISNUMBER(SEARCH("diagnostic",'Model output'!P272)))),ISNUMBER(SEARCH("Negative",'Model output'!P272))),"negative","positive")</f>
        <v>negative</v>
      </c>
      <c r="T273">
        <f>IF('Model output'!O272="","",'Model output'!O272)</f>
        <v>1</v>
      </c>
      <c r="U273" t="str">
        <f>IF('Model output'!Q272&lt;&gt;"",'Model output'!Q272,IF('Classification result'!S273="positive",IF(ISNUMBER(SEARCH("single",'Model output'!P272)),1,IF(OR(ISNUMBER(SEARCH("&lt;4",'Model output'!P272)),ISNUMBER(SEARCH("&lt; 4",'Model output'!P272)),ISNUMBER(SEARCH("less than 4",'Model output'!P272))),"&lt;4",IF(OR(ISNUMBER(SEARCH("&gt;4",'Model output'!P272)),ISNUMBER(SEARCH("&gt; 4",'Model output'!P272)),ISNUMBER(SEARCH("4 or more",'Model output'!P272))),"&gt;4",""))), ""))</f>
        <v/>
      </c>
      <c r="V273" t="str">
        <f>IF(S273="negative","",IF(OR(ISNUMBER(SEARCH("Focal",'Model output'!P272)),'Classification result'!U273&lt;4,ISNUMBER(SEARCH("Focal",'Classification result'!U273)),ISNUMBER(SEARCH("&lt;4",'Classification result'!U273)),ISNUMBER(SEARCH("&lt; 4",'Classification result'!U273))),"minimal", IF(OR(ISNUMBER(SEARCH("Extensive",'Model output'!P272)),ISNUMBER(SEARCH("Extensive",'Classification result'!U273)),ISNUMBER(SEARCH("&gt;4",'Classification result'!U273)),ISNUMBER(SEARCH("&gt; 4",'Classification result'!U273)),ISNUMBER(SEARCH("4 or more",'Classification result'!U273))),"extensive","")))</f>
        <v/>
      </c>
      <c r="W273" t="str">
        <f>IF(OR('Model output'!R272="",ISNUMBER(SEARCH("Not identified", 'Model output'!R272)),ISNUMBER(SEARCH("Absent",'Model output'!R272)),ISNUMBER(SEARCH("No",'Model output'!R272)),ISNUMBER(SEARCH("Negative",'Model output'!R272)),ISNUMBER(SEARCH("None seen",'Model output'!R272)),ISNUMBER(SEARCH("Free",'Model output'!R272)),ISNUMBER(SEARCH("Cannot be assessed",'Model output'!R272))),"negative","positive")</f>
        <v>negative</v>
      </c>
      <c r="X273" s="15" t="str">
        <f>IF('Model output'!S272="","",'Model output'!S272)</f>
        <v>Present, Minimal</v>
      </c>
      <c r="Y273" t="str">
        <f>IF(OR('Model output'!S272="",ISNUMBER(SEARCH("Absent",'Model output'!S272)),ISNUMBER(SEARCH("Not identified",'Model output'!S272)),AND(ISNUMBER(SEARCH("No",'Model output'!S272)),NOT(ISNUMBER(SEARCH("carcinoma",'Model output'!S272)))),ISNUMBER(SEARCH("confined to the thyroid",'Model output'!S272)),ISNUMBER(SEARCH("negative",'Model output'!S272))),"negative",IF(Z273="positive","gETE", "positive"))</f>
        <v>positive</v>
      </c>
      <c r="Z273" t="str">
        <f>IF(OR('Model output'!S272="",ISNUMBER(SEARCH("Absent",'Model output'!S272)),ISNUMBER(SEARCH("Not identified",'Model output'!S272)),ISNUMBER(SEARCH("No",'Model output'!S272)),ISNUMBER(SEARCH("Minimal",'Model output'!S272)),ISNUMBER(SEARCH("negative",'Model output'!S272))),"negative",IF(OR(ISNUMBER(SEARCH("extensive",X273)),ISNUMBER(SEARCH("skeletal muscle",X273)),ISNUMBER(SEARCH("larynx",X273)),ISNUMBER(SEARCH("trachea",X273)),ISNUMBER(SEARCH("esophagus",X273)),ISNUMBER(SEARCH("recurrent laryngeal nerve",X273))),"positive","negative"))</f>
        <v>negative</v>
      </c>
      <c r="AA273" t="str">
        <f>IF('Model output'!T272="","",IF('Model output'!T272="Not mentioned", "No", "Yes"))</f>
        <v/>
      </c>
      <c r="AB273" t="str">
        <f>IF(AA273&lt;&gt;"Yes","",IF(OR('Model output'!U272="",ISNUMBER(SEARCH("Not identified",'Model output'!U272))),"",'Model output'!U272))</f>
        <v/>
      </c>
      <c r="AC273" s="1" t="str">
        <f>IF(OR('Model output'!V272="", 'Model output'!V272="No", AND(ISERROR(SEARCH("Positive",'Model output'!V272)), ISNUMBER(SEARCH("Negative",'Model output'!V272))), AND(ISNUMBER(SEARCH("Uninvolved",'Model output'!V272)),NOT(ISNUMBER(SEARCH("margins involved",'Model output'!V272)))), ISNUMBER(SEARCH("not involved",'Model output'!V272)), ISNUMBER(SEARCH("None",'Model output'!V272)), ISNUMBER(SEARCH("Free",'Model output'!V272)), ISNUMBER(SEARCH("1 mm",'Model output'!V272)), ISNUMBER(SEARCH("0.1 CM",'Model output'!V272)), ISNUMBER(SEARCH("less than 0.2 mm",'Model output'!V272)), ISNUMBER(SEARCH("less than 0.5 mm",'Model output'!V272)), ISNUMBER(SEARCH("less than 1.0 mm",'Model output'!V272)), ISNUMBER(SEARCH("noted very close",'Model output'!V272)), ISNUMBER(SEARCH("abut",'Model output'!V272)), ISNUMBER(SEARCH("not mentioned",'Model output'!V272)), ISNUMBER(SEARCH("Cannot be assessed",'Model output'!V272)), ISNUMBER(SEARCH("Lymphocyte invasion - present",'Model output'!V272)), ISNUMBER(SEARCH("capsule",'Model output'!V272))), "negative", "positive")</f>
        <v>negative</v>
      </c>
      <c r="AE273" s="28" t="str" cm="1">
        <f t="array" aca="1" ref="AE273" ca="1">IF(OR(AC273="positive",Z273="positive",AND(OR(ISNUMBER(SEARCH("Follicular carcinoma",N273)),ISNUMBER(SEARCH("Follicular thyroid carcinoma",N273))),V273="extensive"),AND(AND(ISNUMBER(J273),J273&gt;0),AND(ISNUMBER(M273),M273&gt;3)),OR(H273="positive",AH273=1)),"high",IF(OR(ISNUMBER(SEARCH("lateral",G273,1)),ISNUMBER(SEARCH("positive",Y273,1)),ISNUMBER(SEARCH("tall",O273,1)),ISNUMBER(SEARCH("hobnail",O273,1)),ISNUMBER(SEARCH("cribriform",O273,1)),ISNUMBER(SEARCH("diffuse",O273,1)),ISNUMBER(SEARCH("columnar",O273,1)),ISNUMBER(SEARCH("solid",O273,1)),ISNUMBER(SEARCH("tall",N273,1)),ISNUMBER(SEARCH("hobnail",N273,1)),ISNUMBER(SEARCH("cribriform",N273,1)),ISNUMBER(SEARCH("diffuse",N273,1)),ISNUMBER(SEARCH("columnar",N273,1)),ISNUMBER(SEARCH("solid",N273,1)),AND(ISNUMBER(SEARCH("papillary",N273,1)),S273="positive"),AND(AND(ISNUMBER(J273),J273&gt;=5),M273=""),AND(AND(ISNUMBER(J273),J273&gt;=5),AND(ISNUMBER(M273),M273&gt;=1)),AND(ISNUMBER(SERACH("papillary",N273)),OR(Y273="positive",Z273="positive"), ISNUMBER(SEARCH("BRAF",AB273)))),"intermediate","low"))</f>
        <v>intermediate</v>
      </c>
      <c r="AF273" s="29" t="str">
        <f t="shared" si="52"/>
        <v>2</v>
      </c>
      <c r="AG273" s="29" t="str">
        <f t="shared" si="53"/>
        <v>1a</v>
      </c>
      <c r="AH273" s="29" t="str">
        <f t="shared" si="54"/>
        <v>0</v>
      </c>
      <c r="AI273" s="35" t="str">
        <f t="shared" si="55"/>
        <v>I</v>
      </c>
      <c r="AJ273" s="32" t="s">
        <v>714</v>
      </c>
      <c r="AK273" s="34" t="s">
        <v>935</v>
      </c>
      <c r="AL273" s="34" t="s">
        <v>617</v>
      </c>
      <c r="AM273" s="34" t="s">
        <v>936</v>
      </c>
      <c r="AN273" s="34" t="s">
        <v>66</v>
      </c>
      <c r="AO273" s="32">
        <f t="shared" ca="1" si="56"/>
        <v>1</v>
      </c>
      <c r="AP273" s="34">
        <f t="shared" si="57"/>
        <v>1</v>
      </c>
      <c r="AQ273" s="34">
        <f t="shared" si="58"/>
        <v>1</v>
      </c>
      <c r="AR273" s="34">
        <f t="shared" si="59"/>
        <v>1</v>
      </c>
      <c r="AS273" s="35">
        <f t="shared" si="60"/>
        <v>1</v>
      </c>
    </row>
    <row r="274" spans="1:45">
      <c r="A274" t="str">
        <f>'Model output'!A273</f>
        <v>TCGA-J8-A3O1</v>
      </c>
      <c r="B274" s="26">
        <v>33</v>
      </c>
      <c r="C274" s="1" t="str">
        <f>IF(OR(ISNUMBER(SEARCH("0",'Model output'!D273)), ISNUMBER(SEARCH("1",'Model output'!D273)), ISNUMBER(SEARCH("1a",'Model output'!D273)), ISNUMBER(SEARCH("1b",'Model output'!D273)), ISNUMBER(SEARCH("2",'Model output'!D273)), ISNUMBER(SEARCH("3",'Model output'!D273)), ISNUMBER(SEARCH("4a",'Model output'!D273)), ISNUMBER(SEARCH("4b",'Model output'!D273))), IF(ISNUMBER(SEARCH("pT",'Model output'!D273)),IF(OR(ISNUMBER(SEARCH("a",'Model output'!D273)),ISNUMBER(SEARCH("b",'Model output'!D273))),MID(SUBSTITUTE('Model output'!D273," ",""),SEARCH("pT",'Model output'!D273)+2,2),MID(SUBSTITUTE('Model output'!D273," ",""),SEARCH("pT",'Model output'!D273)+2,1)),IF(ISNUMBER(SEARCH("T",'Model output'!D273)),IF(OR(ISNUMBER(SEARCH("a",'Model output'!D273)),ISNUMBER(SEARCH("b",'Model output'!D273))),MID(SUBSTITUTE('Model output'!D273," ",""),SEARCH("T",'Model output'!D273)+1,2),MID(SUBSTITUTE('Model output'!D273," ",""),SEARCH("T",'Model output'!D273)+1,1)),SUBSTITUTE('Model output'!D273," ",""))),"")</f>
        <v>3</v>
      </c>
      <c r="D274" s="1" t="str">
        <f>IF(ISNUMBER(SEARCH("lymph node",'Model output'!E273)),"1", IF(AND('Model output'!E273&lt;&gt;"",ISNUMBER('Model output'!E273),'Model output'!E273&gt;0),"1",IF(OR(ISNUMBER(SEARCH("0",'Model output'!E273)), ISNUMBER(SEARCH("1",'Model output'!E273)), ISNUMBER(SEARCH("1a",'Model output'!E273)), ISNUMBER(SEARCH("1b",'Model output'!E273)), ISNUMBER(SEARCH("X",'Model output'!E273))), IF(ISNUMBER(SEARCH("pN",'Model output'!E273)),IF(OR(ISNUMBER(SEARCH("a",'Model output'!E273)),ISNUMBER(SEARCH("b",'Model output'!E273))),MID(SUBSTITUTE('Model output'!E273," ",""),SEARCH("pN",'Model output'!E273)+2,2),MID(SUBSTITUTE('Model output'!E273," ",""),SEARCH("pN",'Model output'!E273)+2,1)),IF(ISNUMBER(SEARCH("N",'Model output'!E273)),IF(OR(ISNUMBER(SEARCH("a",'Model output'!E273)),ISNUMBER(SEARCH("b",'Model output'!E273))),MID(SUBSTITUTE('Model output'!E273," ",""),SEARCH("N",'Model output'!E273)+1,2),MID(SUBSTITUTE('Model output'!E273," ",""),SEARCH("N",'Model output'!E273)+1,1)),SUBSTITUTE('Model output'!E273," ",""))),"")))</f>
        <v>1b</v>
      </c>
      <c r="E274" s="1" t="str">
        <f>IF(OR(ISNUMBER(SEARCH("Not applicable",'Model output'!F273)), ISNUMBER(SEARCH("N/A",'Model output'!F273))),"0",IF(OR(ISNUMBER(SEARCH("0",'Model output'!F273)), ISNUMBER(SEARCH("1",'Model output'!F273)), ISNUMBER(SEARCH("X",'Model output'!F273))), IF(ISNUMBER(SEARCH("pM",'Model output'!F273)),MID(SUBSTITUTE('Model output'!F273," ",""),SEARCH("pM",'Model output'!F273)+2,1),IF(ISNUMBER(SEARCH("M",'Model output'!F273)),MID(SUBSTITUTE('Model output'!F273," ",""),SEARCH("M",'Model output'!F273)+1,1),SUBSTITUTE('Model output'!F273," ",""))),""))</f>
        <v/>
      </c>
      <c r="F274" t="str">
        <f t="shared" si="49"/>
        <v>positive</v>
      </c>
      <c r="G274" t="str">
        <f>IF(OR('Model output'!G273="",AND(ISNUMBER('Model output'!J273),'Model output'!J273&lt;1)),"",IF(OR(ISNUMBER(SEARCH("lateral",'Model output'!G273)),ISNUMBER(SEARCH("cervical",'Model output'!G273)),ISNUMBER(SEARCH("jugular",'Model output'!G273)),ISNUMBER(SEARCH("left neck",'Model output'!G273)),ISNUMBER(SEARCH("left anterior neck",'Model output'!G273)),ISNUMBER(SEARCH("left posterior neck",'Model output'!G273)),ISNUMBER(SEARCH("right neck",'Model output'!G273)),ISNUMBER(SEARCH("right anterior neck",'Model output'!G273)),ISNUMBER(SEARCH("right posterior neck",'Model output'!G273)),AND(ISNUMBER(SEARCH("level",'Model output'!G273)),OR(,ISNUMBER(SEARCH("II",'Model output'!G273)),ISNUMBER(SEARCH("two",'Model output'!G273)),AND(ISNUMBER(SEARCH("2",'Model output'!G273)),NOT(ISNUMBER(SEARCH("1 of 2",'Model output'!G273)))),ISNUMBER(SEARCH("III",'Model output'!G273)),AND(ISNUMBER(SEARCH("three",'Model output'!G273)),NOT(ISNUMBER(SEARCH("#3 (three)",'Model output'!G273)))),AND(ISNUMBER(SEARCH("3",'Model output'!G273)),NOT(ISNUMBER(SEARCH("#3 (three)",'Model output'!G273)))),ISNUMBER(SEARCH("IV",'Model output'!G273)),ISNUMBER(SEARCH("four",'Model output'!G273)),ISNUMBER(SEARCH("4",'Model output'!G273)),ISNUMBER(SEARCH("V ",'Model output'!G273)),ISNUMBER(SEARCH("five",'Model output'!G273)),ISNUMBER(SEARCH("5",'Model output'!G273))))), "lateral", "central"))</f>
        <v>lateral</v>
      </c>
      <c r="H274" t="str">
        <f>IF('Model output'!H273="","negative",IF(OR(ISNUMBER(SEARCH("lymph node",'Model output'!H273)),ISNUMBER(SEARCH("gland",'Model output'!H273)),ISNUMBER(SEARCH("lobe",'Model output'!H273)),ISNUMBER(SEARCH("isthmus",'Model output'!H273)),ISNUMBER(SEARCH("mediastinum",'Model output'!H273)),ISNUMBER(SEARCH("Not mentioned",'Model output'!H273)), ISNUMBER(SEARCH("Not applicable",'Model output'!H273)), ISNUMBER(SEARCH("paratracheal",'Model output'!H273)),ISNUMBER(SEARCH("fibroadipose tissue",'Model output'!H273)),ISNUMBER(SEARCH("thyroid node",'Model output'!H273)),ISNUMBER(SEARCH("skeletal muscle",'Model output'!H273)),ISNUMBER(SEARCH("right",'Model output'!H273)),ISNUMBER(SEARCH("left",'Model output'!H273)),ISNUMBER(SEARCH("Not specified",'Model output'!H273)),ISNUMBER(SEARCH("N/A",'Model output'!H273))),"negative","positive"))</f>
        <v>negative</v>
      </c>
      <c r="I274">
        <f>IF(OR('Model output'!I273="",'Model output'!I273="Not answered",'Model output'!I273="Not mentioned"),"",IF(ISNUMBER('Model output'!I273),'Model output'!I273,1))</f>
        <v>19</v>
      </c>
      <c r="J274">
        <f>IF(OR('Model output'!J273="",'Model output'!J273="Not answered",'Model output'!J273="Not mentioned"),"",IF(AND(ISNUMBER('Model output'!J273),'Model output'!J273&lt;=I274),'Model output'!J273,IF(AND(ISNUMBER('Model output'!J273), 'Model output'!J273&gt;=DATE(2024,1,1)), MIN(DAY('Model output'!J273), MONTH('Model output'!J273), YEAR('Model output'!J273)), IF(ISNUMBER(SEARCH("0/",'Model output'!J273)),0,IF(ISNUMBER(SEARCH("/",'Model output'!J273)), VALUE(LEFT('Model output'!J273, SEARCH("/",'Model output'!J273)-1)),1)))))</f>
        <v>12</v>
      </c>
      <c r="K274" t="str" cm="1">
        <f t="array" ref="K274">IF(COUNT(FIND({0,1,2,3,4,5,6,7,8,9},'Model output'!K273))&gt;0,'Model output'!K273,"")</f>
        <v/>
      </c>
      <c r="L274" s="8" t="str">
        <f t="shared" si="50"/>
        <v/>
      </c>
      <c r="M274" t="str" cm="1">
        <f t="array" ref="M274">IF(L274="","",IF(ISNUMBER(SEARCH("cm",L274)),MAX(VALUE(SUBSTITUTE(_xlfn.FILTERXML("&lt;t&gt;&lt;s&gt;"&amp;SUBSTITUTE(L274,",","&lt;/s&gt;&lt;s&gt;")&amp;"&lt;/s&gt;&lt;/t&gt;","//s"),"cm",""))),MAX(VALUE(SUBSTITUTE(_xlfn.FILTERXML("&lt;t&gt;&lt;s&gt;"&amp;SUBSTITUTE(L274,",","&lt;/s&gt;&lt;s&gt;")&amp;"&lt;/s&gt;&lt;/t&gt;","//s"),"mm","")))/10))</f>
        <v/>
      </c>
      <c r="N274" t="str">
        <f>IF('Model output'!L273="","",'Model output'!L273)</f>
        <v>Papillary</v>
      </c>
      <c r="O274" t="str">
        <f>IF('Model output'!M273="","",'Model output'!M273)</f>
        <v/>
      </c>
      <c r="P274" t="str">
        <f>IF('Model output'!N273="","",'Model output'!N273)</f>
        <v>6.5 cm</v>
      </c>
      <c r="Q274" t="str">
        <f t="shared" si="51"/>
        <v>6.5cm</v>
      </c>
      <c r="R274" cm="1">
        <f t="array" ref="R274">IF(Q274="","",IF(ISNUMBER(SEARCH("cm",Q274)),MAX(VALUE(SUBSTITUTE(_xlfn.FILTERXML("&lt;t&gt;&lt;s&gt;"&amp;SUBSTITUTE(Q274,",","&lt;/s&gt;&lt;s&gt;")&amp;"&lt;/s&gt;&lt;/t&gt;","//s"),"cm",""))),MAX(VALUE(SUBSTITUTE(_xlfn.FILTERXML("&lt;t&gt;&lt;s&gt;"&amp;SUBSTITUTE(Q274,",","&lt;/s&gt;&lt;s&gt;")&amp;"&lt;/s&gt;&lt;/t&gt;","//s"),"mm","")))/10))</f>
        <v>6.5</v>
      </c>
      <c r="S274" t="str">
        <f>IF(OR('Model output'!P273="",ISNUMBER(SEARCH("Not identified", 'Model output'!P273)),ISNUMBER(SEARCH("Absent",'Model output'!P273)),AND(ISNUMBER(SEARCH("No",'Model output'!P273)),NOT(ISNUMBER(SEARCH("diagnostic",'Model output'!P273)))),ISNUMBER(SEARCH("Negative",'Model output'!P273))),"negative","positive")</f>
        <v>positive</v>
      </c>
      <c r="T274">
        <f>IF('Model output'!O273="","",'Model output'!O273)</f>
        <v>1</v>
      </c>
      <c r="U274" t="str">
        <f>IF('Model output'!Q273&lt;&gt;"",'Model output'!Q273,IF('Classification result'!S274="positive",IF(ISNUMBER(SEARCH("single",'Model output'!P273)),1,IF(OR(ISNUMBER(SEARCH("&lt;4",'Model output'!P273)),ISNUMBER(SEARCH("&lt; 4",'Model output'!P273)),ISNUMBER(SEARCH("less than 4",'Model output'!P273))),"&lt;4",IF(OR(ISNUMBER(SEARCH("&gt;4",'Model output'!P273)),ISNUMBER(SEARCH("&gt; 4",'Model output'!P273)),ISNUMBER(SEARCH("4 or more",'Model output'!P273))),"&gt;4",""))), ""))</f>
        <v>Less than 4</v>
      </c>
      <c r="V274" t="str">
        <f>IF(S274="negative","",IF(OR(ISNUMBER(SEARCH("Focal",'Model output'!P273)),'Classification result'!U274&lt;4,ISNUMBER(SEARCH("Focal",'Classification result'!U274)),ISNUMBER(SEARCH("&lt;4",'Classification result'!U274)),ISNUMBER(SEARCH("&lt; 4",'Classification result'!U274))),"minimal", IF(OR(ISNUMBER(SEARCH("Extensive",'Model output'!P273)),ISNUMBER(SEARCH("Extensive",'Classification result'!U274)),ISNUMBER(SEARCH("&gt;4",'Classification result'!U274)),ISNUMBER(SEARCH("&gt; 4",'Classification result'!U274)),ISNUMBER(SEARCH("4 or more",'Classification result'!U274))),"extensive","")))</f>
        <v>minimal</v>
      </c>
      <c r="W274" t="str">
        <f>IF(OR('Model output'!R273="",ISNUMBER(SEARCH("Not identified", 'Model output'!R273)),ISNUMBER(SEARCH("Absent",'Model output'!R273)),ISNUMBER(SEARCH("No",'Model output'!R273)),ISNUMBER(SEARCH("Negative",'Model output'!R273)),ISNUMBER(SEARCH("None seen",'Model output'!R273)),ISNUMBER(SEARCH("Free",'Model output'!R273)),ISNUMBER(SEARCH("Cannot be assessed",'Model output'!R273))),"negative","positive")</f>
        <v>negative</v>
      </c>
      <c r="X274" s="15" t="str">
        <f>IF('Model output'!S273="","",'Model output'!S273)</f>
        <v>Not identified</v>
      </c>
      <c r="Y274" t="str">
        <f>IF(OR('Model output'!S273="",ISNUMBER(SEARCH("Absent",'Model output'!S273)),ISNUMBER(SEARCH("Not identified",'Model output'!S273)),AND(ISNUMBER(SEARCH("No",'Model output'!S273)),NOT(ISNUMBER(SEARCH("carcinoma",'Model output'!S273)))),ISNUMBER(SEARCH("confined to the thyroid",'Model output'!S273)),ISNUMBER(SEARCH("negative",'Model output'!S273))),"negative",IF(Z274="positive","gETE", "positive"))</f>
        <v>negative</v>
      </c>
      <c r="Z274" t="str">
        <f>IF(OR('Model output'!S273="",ISNUMBER(SEARCH("Absent",'Model output'!S273)),ISNUMBER(SEARCH("Not identified",'Model output'!S273)),ISNUMBER(SEARCH("No",'Model output'!S273)),ISNUMBER(SEARCH("Minimal",'Model output'!S273)),ISNUMBER(SEARCH("negative",'Model output'!S273))),"negative",IF(OR(ISNUMBER(SEARCH("extensive",X274)),ISNUMBER(SEARCH("skeletal muscle",X274)),ISNUMBER(SEARCH("larynx",X274)),ISNUMBER(SEARCH("trachea",X274)),ISNUMBER(SEARCH("esophagus",X274)),ISNUMBER(SEARCH("recurrent laryngeal nerve",X274))),"positive","negative"))</f>
        <v>negative</v>
      </c>
      <c r="AA274" t="str">
        <f>IF('Model output'!T273="","",IF('Model output'!T273="Not mentioned", "No", "Yes"))</f>
        <v/>
      </c>
      <c r="AB274" t="str">
        <f>IF(AA274&lt;&gt;"Yes","",IF(OR('Model output'!U273="",ISNUMBER(SEARCH("Not identified",'Model output'!U273))),"",'Model output'!U273))</f>
        <v/>
      </c>
      <c r="AC274" s="1" t="str">
        <f>IF(OR('Model output'!V273="", 'Model output'!V273="No", AND(ISERROR(SEARCH("Positive",'Model output'!V273)), ISNUMBER(SEARCH("Negative",'Model output'!V273))), AND(ISNUMBER(SEARCH("Uninvolved",'Model output'!V273)),NOT(ISNUMBER(SEARCH("margins involved",'Model output'!V273)))), ISNUMBER(SEARCH("not involved",'Model output'!V273)), ISNUMBER(SEARCH("None",'Model output'!V273)), ISNUMBER(SEARCH("Free",'Model output'!V273)), ISNUMBER(SEARCH("1 mm",'Model output'!V273)), ISNUMBER(SEARCH("0.1 CM",'Model output'!V273)), ISNUMBER(SEARCH("less than 0.2 mm",'Model output'!V273)), ISNUMBER(SEARCH("less than 0.5 mm",'Model output'!V273)), ISNUMBER(SEARCH("less than 1.0 mm",'Model output'!V273)), ISNUMBER(SEARCH("noted very close",'Model output'!V273)), ISNUMBER(SEARCH("abut",'Model output'!V273)), ISNUMBER(SEARCH("not mentioned",'Model output'!V273)), ISNUMBER(SEARCH("Cannot be assessed",'Model output'!V273)), ISNUMBER(SEARCH("Lymphocyte invasion - present",'Model output'!V273)), ISNUMBER(SEARCH("capsule",'Model output'!V273))), "negative", "positive")</f>
        <v>negative</v>
      </c>
      <c r="AE274" s="28" t="str" cm="1">
        <f t="array" aca="1" ref="AE274" ca="1">IF(OR(AC274="positive",Z274="positive",AND(OR(ISNUMBER(SEARCH("Follicular carcinoma",N274)),ISNUMBER(SEARCH("Follicular thyroid carcinoma",N274))),V274="extensive"),AND(AND(ISNUMBER(J274),J274&gt;0),AND(ISNUMBER(M274),M274&gt;3)),OR(H274="positive",AH274=1)),"high",IF(OR(ISNUMBER(SEARCH("lateral",G274,1)),ISNUMBER(SEARCH("positive",Y274,1)),ISNUMBER(SEARCH("tall",O274,1)),ISNUMBER(SEARCH("hobnail",O274,1)),ISNUMBER(SEARCH("cribriform",O274,1)),ISNUMBER(SEARCH("diffuse",O274,1)),ISNUMBER(SEARCH("columnar",O274,1)),ISNUMBER(SEARCH("solid",O274,1)),ISNUMBER(SEARCH("tall",N274,1)),ISNUMBER(SEARCH("hobnail",N274,1)),ISNUMBER(SEARCH("cribriform",N274,1)),ISNUMBER(SEARCH("diffuse",N274,1)),ISNUMBER(SEARCH("columnar",N274,1)),ISNUMBER(SEARCH("solid",N274,1)),AND(ISNUMBER(SEARCH("papillary",N274,1)),S274="positive"),AND(AND(ISNUMBER(J274),J274&gt;=5),M274=""),AND(AND(ISNUMBER(J274),J274&gt;=5),AND(ISNUMBER(M274),M274&gt;=1)),AND(ISNUMBER(SERACH("papillary",N274)),OR(Y274="positive",Z274="positive"), ISNUMBER(SEARCH("BRAF",AB274)))),"intermediate","low"))</f>
        <v>intermediate</v>
      </c>
      <c r="AF274" s="29" t="str">
        <f t="shared" si="52"/>
        <v>3a</v>
      </c>
      <c r="AG274" s="29" t="str">
        <f t="shared" si="53"/>
        <v>1b</v>
      </c>
      <c r="AH274" s="29" t="str">
        <f t="shared" si="54"/>
        <v>0</v>
      </c>
      <c r="AI274" s="35" t="str">
        <f t="shared" si="55"/>
        <v>I</v>
      </c>
      <c r="AJ274" s="32" t="s">
        <v>714</v>
      </c>
      <c r="AK274" s="34" t="s">
        <v>937</v>
      </c>
      <c r="AL274" s="34" t="s">
        <v>932</v>
      </c>
      <c r="AM274" s="34" t="s">
        <v>936</v>
      </c>
      <c r="AN274" s="34" t="s">
        <v>66</v>
      </c>
      <c r="AO274" s="32">
        <f t="shared" ca="1" si="56"/>
        <v>1</v>
      </c>
      <c r="AP274" s="34">
        <f t="shared" si="57"/>
        <v>1</v>
      </c>
      <c r="AQ274" s="34">
        <f t="shared" si="58"/>
        <v>1</v>
      </c>
      <c r="AR274" s="34">
        <f t="shared" si="59"/>
        <v>1</v>
      </c>
      <c r="AS274" s="35">
        <f t="shared" si="60"/>
        <v>1</v>
      </c>
    </row>
    <row r="275" spans="1:45">
      <c r="A275" t="str">
        <f>'Model output'!A274</f>
        <v>TCGA-J8-A3O2</v>
      </c>
      <c r="B275" s="26">
        <v>39</v>
      </c>
      <c r="C275" s="1" t="str">
        <f>IF(OR(ISNUMBER(SEARCH("0",'Model output'!D274)), ISNUMBER(SEARCH("1",'Model output'!D274)), ISNUMBER(SEARCH("1a",'Model output'!D274)), ISNUMBER(SEARCH("1b",'Model output'!D274)), ISNUMBER(SEARCH("2",'Model output'!D274)), ISNUMBER(SEARCH("3",'Model output'!D274)), ISNUMBER(SEARCH("4a",'Model output'!D274)), ISNUMBER(SEARCH("4b",'Model output'!D274))), IF(ISNUMBER(SEARCH("pT",'Model output'!D274)),IF(OR(ISNUMBER(SEARCH("a",'Model output'!D274)),ISNUMBER(SEARCH("b",'Model output'!D274))),MID(SUBSTITUTE('Model output'!D274," ",""),SEARCH("pT",'Model output'!D274)+2,2),MID(SUBSTITUTE('Model output'!D274," ",""),SEARCH("pT",'Model output'!D274)+2,1)),IF(ISNUMBER(SEARCH("T",'Model output'!D274)),IF(OR(ISNUMBER(SEARCH("a",'Model output'!D274)),ISNUMBER(SEARCH("b",'Model output'!D274))),MID(SUBSTITUTE('Model output'!D274," ",""),SEARCH("T",'Model output'!D274)+1,2),MID(SUBSTITUTE('Model output'!D274," ",""),SEARCH("T",'Model output'!D274)+1,1)),SUBSTITUTE('Model output'!D274," ",""))),"")</f>
        <v>3</v>
      </c>
      <c r="D275" s="1" t="str">
        <f>IF(ISNUMBER(SEARCH("lymph node",'Model output'!E274)),"1", IF(AND('Model output'!E274&lt;&gt;"",ISNUMBER('Model output'!E274),'Model output'!E274&gt;0),"1",IF(OR(ISNUMBER(SEARCH("0",'Model output'!E274)), ISNUMBER(SEARCH("1",'Model output'!E274)), ISNUMBER(SEARCH("1a",'Model output'!E274)), ISNUMBER(SEARCH("1b",'Model output'!E274)), ISNUMBER(SEARCH("X",'Model output'!E274))), IF(ISNUMBER(SEARCH("pN",'Model output'!E274)),IF(OR(ISNUMBER(SEARCH("a",'Model output'!E274)),ISNUMBER(SEARCH("b",'Model output'!E274))),MID(SUBSTITUTE('Model output'!E274," ",""),SEARCH("pN",'Model output'!E274)+2,2),MID(SUBSTITUTE('Model output'!E274," ",""),SEARCH("pN",'Model output'!E274)+2,1)),IF(ISNUMBER(SEARCH("N",'Model output'!E274)),IF(OR(ISNUMBER(SEARCH("a",'Model output'!E274)),ISNUMBER(SEARCH("b",'Model output'!E274))),MID(SUBSTITUTE('Model output'!E274," ",""),SEARCH("N",'Model output'!E274)+1,2),MID(SUBSTITUTE('Model output'!E274," ",""),SEARCH("N",'Model output'!E274)+1,1)),SUBSTITUTE('Model output'!E274," ",""))),"")))</f>
        <v>1b</v>
      </c>
      <c r="E275" s="1" t="str">
        <f>IF(OR(ISNUMBER(SEARCH("Not applicable",'Model output'!F274)), ISNUMBER(SEARCH("N/A",'Model output'!F274))),"0",IF(OR(ISNUMBER(SEARCH("0",'Model output'!F274)), ISNUMBER(SEARCH("1",'Model output'!F274)), ISNUMBER(SEARCH("X",'Model output'!F274))), IF(ISNUMBER(SEARCH("pM",'Model output'!F274)),MID(SUBSTITUTE('Model output'!F274," ",""),SEARCH("pM",'Model output'!F274)+2,1),IF(ISNUMBER(SEARCH("M",'Model output'!F274)),MID(SUBSTITUTE('Model output'!F274," ",""),SEARCH("M",'Model output'!F274)+1,1),SUBSTITUTE('Model output'!F274," ",""))),""))</f>
        <v/>
      </c>
      <c r="F275" t="str">
        <f t="shared" si="49"/>
        <v>positive</v>
      </c>
      <c r="G275" t="str">
        <f>IF(OR('Model output'!G274="",AND(ISNUMBER('Model output'!J274),'Model output'!J274&lt;1)),"",IF(OR(ISNUMBER(SEARCH("lateral",'Model output'!G274)),ISNUMBER(SEARCH("cervical",'Model output'!G274)),ISNUMBER(SEARCH("jugular",'Model output'!G274)),ISNUMBER(SEARCH("left neck",'Model output'!G274)),ISNUMBER(SEARCH("left anterior neck",'Model output'!G274)),ISNUMBER(SEARCH("left posterior neck",'Model output'!G274)),ISNUMBER(SEARCH("right neck",'Model output'!G274)),ISNUMBER(SEARCH("right anterior neck",'Model output'!G274)),ISNUMBER(SEARCH("right posterior neck",'Model output'!G274)),AND(ISNUMBER(SEARCH("level",'Model output'!G274)),OR(,ISNUMBER(SEARCH("II",'Model output'!G274)),ISNUMBER(SEARCH("two",'Model output'!G274)),AND(ISNUMBER(SEARCH("2",'Model output'!G274)),NOT(ISNUMBER(SEARCH("1 of 2",'Model output'!G274)))),ISNUMBER(SEARCH("III",'Model output'!G274)),AND(ISNUMBER(SEARCH("three",'Model output'!G274)),NOT(ISNUMBER(SEARCH("#3 (three)",'Model output'!G274)))),AND(ISNUMBER(SEARCH("3",'Model output'!G274)),NOT(ISNUMBER(SEARCH("#3 (three)",'Model output'!G274)))),ISNUMBER(SEARCH("IV",'Model output'!G274)),ISNUMBER(SEARCH("four",'Model output'!G274)),ISNUMBER(SEARCH("4",'Model output'!G274)),ISNUMBER(SEARCH("V ",'Model output'!G274)),ISNUMBER(SEARCH("five",'Model output'!G274)),ISNUMBER(SEARCH("5",'Model output'!G274))))), "lateral", "central"))</f>
        <v>central</v>
      </c>
      <c r="H275" t="str">
        <f>IF('Model output'!H274="","negative",IF(OR(ISNUMBER(SEARCH("lymph node",'Model output'!H274)),ISNUMBER(SEARCH("gland",'Model output'!H274)),ISNUMBER(SEARCH("lobe",'Model output'!H274)),ISNUMBER(SEARCH("isthmus",'Model output'!H274)),ISNUMBER(SEARCH("mediastinum",'Model output'!H274)),ISNUMBER(SEARCH("Not mentioned",'Model output'!H274)), ISNUMBER(SEARCH("Not applicable",'Model output'!H274)), ISNUMBER(SEARCH("paratracheal",'Model output'!H274)),ISNUMBER(SEARCH("fibroadipose tissue",'Model output'!H274)),ISNUMBER(SEARCH("thyroid node",'Model output'!H274)),ISNUMBER(SEARCH("skeletal muscle",'Model output'!H274)),ISNUMBER(SEARCH("right",'Model output'!H274)),ISNUMBER(SEARCH("left",'Model output'!H274)),ISNUMBER(SEARCH("Not specified",'Model output'!H274)),ISNUMBER(SEARCH("N/A",'Model output'!H274))),"negative","positive"))</f>
        <v>negative</v>
      </c>
      <c r="I275">
        <f>IF(OR('Model output'!I274="",'Model output'!I274="Not answered",'Model output'!I274="Not mentioned"),"",IF(ISNUMBER('Model output'!I274),'Model output'!I274,1))</f>
        <v>106</v>
      </c>
      <c r="J275">
        <f>IF(OR('Model output'!J274="",'Model output'!J274="Not answered",'Model output'!J274="Not mentioned"),"",IF(AND(ISNUMBER('Model output'!J274),'Model output'!J274&lt;=I275),'Model output'!J274,IF(AND(ISNUMBER('Model output'!J274), 'Model output'!J274&gt;=DATE(2024,1,1)), MIN(DAY('Model output'!J274), MONTH('Model output'!J274), YEAR('Model output'!J274)), IF(ISNUMBER(SEARCH("0/",'Model output'!J274)),0,IF(ISNUMBER(SEARCH("/",'Model output'!J274)), VALUE(LEFT('Model output'!J274, SEARCH("/",'Model output'!J274)-1)),1)))))</f>
        <v>23</v>
      </c>
      <c r="K275" t="str" cm="1">
        <f t="array" ref="K275">IF(COUNT(FIND({0,1,2,3,4,5,6,7,8,9},'Model output'!K274))&gt;0,'Model output'!K274,"")</f>
        <v>1.5 cm</v>
      </c>
      <c r="L275" s="8" t="str">
        <f t="shared" si="50"/>
        <v>1.5cm</v>
      </c>
      <c r="M275" cm="1">
        <f t="array" ref="M275">IF(L275="","",IF(ISNUMBER(SEARCH("cm",L275)),MAX(VALUE(SUBSTITUTE(_xlfn.FILTERXML("&lt;t&gt;&lt;s&gt;"&amp;SUBSTITUTE(L275,",","&lt;/s&gt;&lt;s&gt;")&amp;"&lt;/s&gt;&lt;/t&gt;","//s"),"cm",""))),MAX(VALUE(SUBSTITUTE(_xlfn.FILTERXML("&lt;t&gt;&lt;s&gt;"&amp;SUBSTITUTE(L275,",","&lt;/s&gt;&lt;s&gt;")&amp;"&lt;/s&gt;&lt;/t&gt;","//s"),"mm","")))/10))</f>
        <v>1.5</v>
      </c>
      <c r="N275" t="str">
        <f>IF('Model output'!L274="","",'Model output'!L274)</f>
        <v>Papillary carcinoma, Classical (usual)</v>
      </c>
      <c r="O275" t="str">
        <f>IF('Model output'!M274="","",'Model output'!M274)</f>
        <v/>
      </c>
      <c r="P275" t="str">
        <f>IF('Model output'!N274="","",'Model output'!N274)</f>
        <v>3.5 cm</v>
      </c>
      <c r="Q275" t="str">
        <f t="shared" si="51"/>
        <v>3.5cm</v>
      </c>
      <c r="R275" cm="1">
        <f t="array" ref="R275">IF(Q275="","",IF(ISNUMBER(SEARCH("cm",Q275)),MAX(VALUE(SUBSTITUTE(_xlfn.FILTERXML("&lt;t&gt;&lt;s&gt;"&amp;SUBSTITUTE(Q275,",","&lt;/s&gt;&lt;s&gt;")&amp;"&lt;/s&gt;&lt;/t&gt;","//s"),"cm",""))),MAX(VALUE(SUBSTITUTE(_xlfn.FILTERXML("&lt;t&gt;&lt;s&gt;"&amp;SUBSTITUTE(Q275,",","&lt;/s&gt;&lt;s&gt;")&amp;"&lt;/s&gt;&lt;/t&gt;","//s"),"mm","")))/10))</f>
        <v>3.5</v>
      </c>
      <c r="S275" t="str">
        <f>IF(OR('Model output'!P274="",ISNUMBER(SEARCH("Not identified", 'Model output'!P274)),ISNUMBER(SEARCH("Absent",'Model output'!P274)),AND(ISNUMBER(SEARCH("No",'Model output'!P274)),NOT(ISNUMBER(SEARCH("diagnostic",'Model output'!P274)))),ISNUMBER(SEARCH("Negative",'Model output'!P274))),"negative","positive")</f>
        <v>positive</v>
      </c>
      <c r="T275" t="str">
        <f>IF('Model output'!O274="","",'Model output'!O274)</f>
        <v>Multiple</v>
      </c>
      <c r="U275" t="str">
        <f>IF('Model output'!Q274&lt;&gt;"",'Model output'!Q274,IF('Classification result'!S275="positive",IF(ISNUMBER(SEARCH("single",'Model output'!P274)),1,IF(OR(ISNUMBER(SEARCH("&lt;4",'Model output'!P274)),ISNUMBER(SEARCH("&lt; 4",'Model output'!P274)),ISNUMBER(SEARCH("less than 4",'Model output'!P274))),"&lt;4",IF(OR(ISNUMBER(SEARCH("&gt;4",'Model output'!P274)),ISNUMBER(SEARCH("&gt; 4",'Model output'!P274)),ISNUMBER(SEARCH("4 or more",'Model output'!P274))),"&gt;4",""))), ""))</f>
        <v>Minimal</v>
      </c>
      <c r="V275" t="str">
        <f>IF(S275="negative","",IF(OR(ISNUMBER(SEARCH("Focal",'Model output'!P274)),'Classification result'!U275&lt;4,ISNUMBER(SEARCH("Focal",'Classification result'!U275)),ISNUMBER(SEARCH("&lt;4",'Classification result'!U275)),ISNUMBER(SEARCH("&lt; 4",'Classification result'!U275))),"minimal", IF(OR(ISNUMBER(SEARCH("Extensive",'Model output'!P274)),ISNUMBER(SEARCH("Extensive",'Classification result'!U275)),ISNUMBER(SEARCH("&gt;4",'Classification result'!U275)),ISNUMBER(SEARCH("&gt; 4",'Classification result'!U275)),ISNUMBER(SEARCH("4 or more",'Classification result'!U275))),"extensive","")))</f>
        <v/>
      </c>
      <c r="W275" t="str">
        <f>IF(OR('Model output'!R274="",ISNUMBER(SEARCH("Not identified", 'Model output'!R274)),ISNUMBER(SEARCH("Absent",'Model output'!R274)),ISNUMBER(SEARCH("No",'Model output'!R274)),ISNUMBER(SEARCH("Negative",'Model output'!R274)),ISNUMBER(SEARCH("None seen",'Model output'!R274)),ISNUMBER(SEARCH("Free",'Model output'!R274)),ISNUMBER(SEARCH("Cannot be assessed",'Model output'!R274))),"negative","positive")</f>
        <v>positive</v>
      </c>
      <c r="X275" s="15" t="str">
        <f>IF('Model output'!S274="","",'Model output'!S274)</f>
        <v>Present, Minimal</v>
      </c>
      <c r="Y275" t="str">
        <f>IF(OR('Model output'!S274="",ISNUMBER(SEARCH("Absent",'Model output'!S274)),ISNUMBER(SEARCH("Not identified",'Model output'!S274)),AND(ISNUMBER(SEARCH("No",'Model output'!S274)),NOT(ISNUMBER(SEARCH("carcinoma",'Model output'!S274)))),ISNUMBER(SEARCH("confined to the thyroid",'Model output'!S274)),ISNUMBER(SEARCH("negative",'Model output'!S274))),"negative",IF(Z275="positive","gETE", "positive"))</f>
        <v>positive</v>
      </c>
      <c r="Z275" t="str">
        <f>IF(OR('Model output'!S274="",ISNUMBER(SEARCH("Absent",'Model output'!S274)),ISNUMBER(SEARCH("Not identified",'Model output'!S274)),ISNUMBER(SEARCH("No",'Model output'!S274)),ISNUMBER(SEARCH("Minimal",'Model output'!S274)),ISNUMBER(SEARCH("negative",'Model output'!S274))),"negative",IF(OR(ISNUMBER(SEARCH("extensive",X275)),ISNUMBER(SEARCH("skeletal muscle",X275)),ISNUMBER(SEARCH("larynx",X275)),ISNUMBER(SEARCH("trachea",X275)),ISNUMBER(SEARCH("esophagus",X275)),ISNUMBER(SEARCH("recurrent laryngeal nerve",X275))),"positive","negative"))</f>
        <v>negative</v>
      </c>
      <c r="AA275" t="str">
        <f>IF('Model output'!T274="","",IF('Model output'!T274="Not mentioned", "No", "Yes"))</f>
        <v/>
      </c>
      <c r="AB275" t="str">
        <f>IF(AA275&lt;&gt;"Yes","",IF(OR('Model output'!U274="",ISNUMBER(SEARCH("Not identified",'Model output'!U274))),"",'Model output'!U274))</f>
        <v/>
      </c>
      <c r="AC275" s="1" t="str">
        <f>IF(OR('Model output'!V274="", 'Model output'!V274="No", AND(ISERROR(SEARCH("Positive",'Model output'!V274)), ISNUMBER(SEARCH("Negative",'Model output'!V274))), AND(ISNUMBER(SEARCH("Uninvolved",'Model output'!V274)),NOT(ISNUMBER(SEARCH("margins involved",'Model output'!V274)))), ISNUMBER(SEARCH("not involved",'Model output'!V274)), ISNUMBER(SEARCH("None",'Model output'!V274)), ISNUMBER(SEARCH("Free",'Model output'!V274)), ISNUMBER(SEARCH("1 mm",'Model output'!V274)), ISNUMBER(SEARCH("0.1 CM",'Model output'!V274)), ISNUMBER(SEARCH("less than 0.2 mm",'Model output'!V274)), ISNUMBER(SEARCH("less than 0.5 mm",'Model output'!V274)), ISNUMBER(SEARCH("less than 1.0 mm",'Model output'!V274)), ISNUMBER(SEARCH("noted very close",'Model output'!V274)), ISNUMBER(SEARCH("abut",'Model output'!V274)), ISNUMBER(SEARCH("not mentioned",'Model output'!V274)), ISNUMBER(SEARCH("Cannot be assessed",'Model output'!V274)), ISNUMBER(SEARCH("Lymphocyte invasion - present",'Model output'!V274)), ISNUMBER(SEARCH("capsule",'Model output'!V274))), "negative", "positive")</f>
        <v>positive</v>
      </c>
      <c r="AE275" s="28" t="str" cm="1">
        <f t="array" ref="AE275">IF(OR(AC275="positive",Z275="positive",AND(OR(ISNUMBER(SEARCH("Follicular carcinoma",N275)),ISNUMBER(SEARCH("Follicular thyroid carcinoma",N275))),V275="extensive"),AND(AND(ISNUMBER(J275),J275&gt;0),AND(ISNUMBER(M275),M275&gt;3)),OR(H275="positive",AH275=1)),"high",IF(OR(ISNUMBER(SEARCH("lateral",G275,1)),ISNUMBER(SEARCH("positive",Y275,1)),ISNUMBER(SEARCH("tall",O275,1)),ISNUMBER(SEARCH("hobnail",O275,1)),ISNUMBER(SEARCH("cribriform",O275,1)),ISNUMBER(SEARCH("diffuse",O275,1)),ISNUMBER(SEARCH("columnar",O275,1)),ISNUMBER(SEARCH("solid",O275,1)),ISNUMBER(SEARCH("tall",N275,1)),ISNUMBER(SEARCH("hobnail",N275,1)),ISNUMBER(SEARCH("cribriform",N275,1)),ISNUMBER(SEARCH("diffuse",N275,1)),ISNUMBER(SEARCH("columnar",N275,1)),ISNUMBER(SEARCH("solid",N275,1)),AND(ISNUMBER(SEARCH("papillary",N275,1)),S275="positive"),AND(AND(ISNUMBER(J275),J275&gt;=5),M275=""),AND(AND(ISNUMBER(J275),J275&gt;=5),AND(ISNUMBER(M275),M275&gt;=1)),AND(ISNUMBER(SERACH("papillary",N275)),OR(Y275="positive",Z275="positive"), ISNUMBER(SEARCH("BRAF",AB275)))),"intermediate","low"))</f>
        <v>high</v>
      </c>
      <c r="AF275" s="29" t="str">
        <f t="shared" si="52"/>
        <v>2</v>
      </c>
      <c r="AG275" s="29" t="str">
        <f t="shared" si="53"/>
        <v>1a</v>
      </c>
      <c r="AH275" s="29" t="str">
        <f t="shared" si="54"/>
        <v>0</v>
      </c>
      <c r="AI275" s="35" t="str">
        <f t="shared" si="55"/>
        <v>I</v>
      </c>
      <c r="AJ275" s="32" t="s">
        <v>711</v>
      </c>
      <c r="AK275" s="34" t="s">
        <v>935</v>
      </c>
      <c r="AL275" s="34" t="s">
        <v>932</v>
      </c>
      <c r="AM275" s="34" t="s">
        <v>936</v>
      </c>
      <c r="AN275" s="34" t="s">
        <v>66</v>
      </c>
      <c r="AO275" s="32">
        <f t="shared" si="56"/>
        <v>1</v>
      </c>
      <c r="AP275" s="34">
        <f t="shared" si="57"/>
        <v>1</v>
      </c>
      <c r="AQ275" s="34">
        <f t="shared" si="58"/>
        <v>0</v>
      </c>
      <c r="AR275" s="34">
        <f t="shared" si="59"/>
        <v>1</v>
      </c>
      <c r="AS275" s="35">
        <f t="shared" si="60"/>
        <v>1</v>
      </c>
    </row>
    <row r="276" spans="1:45">
      <c r="A276" t="str">
        <f>'Model output'!A275</f>
        <v>TCGA-J8-A3YE</v>
      </c>
      <c r="B276" s="26">
        <v>31</v>
      </c>
      <c r="C276" s="1" t="str">
        <f>IF(OR(ISNUMBER(SEARCH("0",'Model output'!D275)), ISNUMBER(SEARCH("1",'Model output'!D275)), ISNUMBER(SEARCH("1a",'Model output'!D275)), ISNUMBER(SEARCH("1b",'Model output'!D275)), ISNUMBER(SEARCH("2",'Model output'!D275)), ISNUMBER(SEARCH("3",'Model output'!D275)), ISNUMBER(SEARCH("4a",'Model output'!D275)), ISNUMBER(SEARCH("4b",'Model output'!D275))), IF(ISNUMBER(SEARCH("pT",'Model output'!D275)),IF(OR(ISNUMBER(SEARCH("a",'Model output'!D275)),ISNUMBER(SEARCH("b",'Model output'!D275))),MID(SUBSTITUTE('Model output'!D275," ",""),SEARCH("pT",'Model output'!D275)+2,2),MID(SUBSTITUTE('Model output'!D275," ",""),SEARCH("pT",'Model output'!D275)+2,1)),IF(ISNUMBER(SEARCH("T",'Model output'!D275)),IF(OR(ISNUMBER(SEARCH("a",'Model output'!D275)),ISNUMBER(SEARCH("b",'Model output'!D275))),MID(SUBSTITUTE('Model output'!D275," ",""),SEARCH("T",'Model output'!D275)+1,2),MID(SUBSTITUTE('Model output'!D275," ",""),SEARCH("T",'Model output'!D275)+1,1)),SUBSTITUTE('Model output'!D275," ",""))),"")</f>
        <v>3</v>
      </c>
      <c r="D276" s="1" t="str">
        <f>IF(ISNUMBER(SEARCH("lymph node",'Model output'!E275)),"1", IF(AND('Model output'!E275&lt;&gt;"",ISNUMBER('Model output'!E275),'Model output'!E275&gt;0),"1",IF(OR(ISNUMBER(SEARCH("0",'Model output'!E275)), ISNUMBER(SEARCH("1",'Model output'!E275)), ISNUMBER(SEARCH("1a",'Model output'!E275)), ISNUMBER(SEARCH("1b",'Model output'!E275)), ISNUMBER(SEARCH("X",'Model output'!E275))), IF(ISNUMBER(SEARCH("pN",'Model output'!E275)),IF(OR(ISNUMBER(SEARCH("a",'Model output'!E275)),ISNUMBER(SEARCH("b",'Model output'!E275))),MID(SUBSTITUTE('Model output'!E275," ",""),SEARCH("pN",'Model output'!E275)+2,2),MID(SUBSTITUTE('Model output'!E275," ",""),SEARCH("pN",'Model output'!E275)+2,1)),IF(ISNUMBER(SEARCH("N",'Model output'!E275)),IF(OR(ISNUMBER(SEARCH("a",'Model output'!E275)),ISNUMBER(SEARCH("b",'Model output'!E275))),MID(SUBSTITUTE('Model output'!E275," ",""),SEARCH("N",'Model output'!E275)+1,2),MID(SUBSTITUTE('Model output'!E275," ",""),SEARCH("N",'Model output'!E275)+1,1)),SUBSTITUTE('Model output'!E275," ",""))),"")))</f>
        <v>1a</v>
      </c>
      <c r="E276" s="1" t="str">
        <f>IF(OR(ISNUMBER(SEARCH("Not applicable",'Model output'!F275)), ISNUMBER(SEARCH("N/A",'Model output'!F275))),"0",IF(OR(ISNUMBER(SEARCH("0",'Model output'!F275)), ISNUMBER(SEARCH("1",'Model output'!F275)), ISNUMBER(SEARCH("X",'Model output'!F275))), IF(ISNUMBER(SEARCH("pM",'Model output'!F275)),MID(SUBSTITUTE('Model output'!F275," ",""),SEARCH("pM",'Model output'!F275)+2,1),IF(ISNUMBER(SEARCH("M",'Model output'!F275)),MID(SUBSTITUTE('Model output'!F275," ",""),SEARCH("M",'Model output'!F275)+1,1),SUBSTITUTE('Model output'!F275," ",""))),""))</f>
        <v>0</v>
      </c>
      <c r="F276" t="str">
        <f t="shared" si="49"/>
        <v>positive</v>
      </c>
      <c r="G276" t="str">
        <f>IF(OR('Model output'!G275="",AND(ISNUMBER('Model output'!J275),'Model output'!J275&lt;1)),"",IF(OR(ISNUMBER(SEARCH("lateral",'Model output'!G275)),ISNUMBER(SEARCH("cervical",'Model output'!G275)),ISNUMBER(SEARCH("jugular",'Model output'!G275)),ISNUMBER(SEARCH("left neck",'Model output'!G275)),ISNUMBER(SEARCH("left anterior neck",'Model output'!G275)),ISNUMBER(SEARCH("left posterior neck",'Model output'!G275)),ISNUMBER(SEARCH("right neck",'Model output'!G275)),ISNUMBER(SEARCH("right anterior neck",'Model output'!G275)),ISNUMBER(SEARCH("right posterior neck",'Model output'!G275)),AND(ISNUMBER(SEARCH("level",'Model output'!G275)),OR(,ISNUMBER(SEARCH("II",'Model output'!G275)),ISNUMBER(SEARCH("two",'Model output'!G275)),AND(ISNUMBER(SEARCH("2",'Model output'!G275)),NOT(ISNUMBER(SEARCH("1 of 2",'Model output'!G275)))),ISNUMBER(SEARCH("III",'Model output'!G275)),AND(ISNUMBER(SEARCH("three",'Model output'!G275)),NOT(ISNUMBER(SEARCH("#3 (three)",'Model output'!G275)))),AND(ISNUMBER(SEARCH("3",'Model output'!G275)),NOT(ISNUMBER(SEARCH("#3 (three)",'Model output'!G275)))),ISNUMBER(SEARCH("IV",'Model output'!G275)),ISNUMBER(SEARCH("four",'Model output'!G275)),ISNUMBER(SEARCH("4",'Model output'!G275)),ISNUMBER(SEARCH("V ",'Model output'!G275)),ISNUMBER(SEARCH("five",'Model output'!G275)),ISNUMBER(SEARCH("5",'Model output'!G275))))), "lateral", "central"))</f>
        <v>central</v>
      </c>
      <c r="H276" t="str">
        <f>IF('Model output'!H275="","negative",IF(OR(ISNUMBER(SEARCH("lymph node",'Model output'!H275)),ISNUMBER(SEARCH("gland",'Model output'!H275)),ISNUMBER(SEARCH("lobe",'Model output'!H275)),ISNUMBER(SEARCH("isthmus",'Model output'!H275)),ISNUMBER(SEARCH("mediastinum",'Model output'!H275)),ISNUMBER(SEARCH("Not mentioned",'Model output'!H275)), ISNUMBER(SEARCH("Not applicable",'Model output'!H275)), ISNUMBER(SEARCH("paratracheal",'Model output'!H275)),ISNUMBER(SEARCH("fibroadipose tissue",'Model output'!H275)),ISNUMBER(SEARCH("thyroid node",'Model output'!H275)),ISNUMBER(SEARCH("skeletal muscle",'Model output'!H275)),ISNUMBER(SEARCH("right",'Model output'!H275)),ISNUMBER(SEARCH("left",'Model output'!H275)),ISNUMBER(SEARCH("Not specified",'Model output'!H275)),ISNUMBER(SEARCH("N/A",'Model output'!H275))),"negative","positive"))</f>
        <v>negative</v>
      </c>
      <c r="I276">
        <f>IF(OR('Model output'!I275="",'Model output'!I275="Not answered",'Model output'!I275="Not mentioned"),"",IF(ISNUMBER('Model output'!I275),'Model output'!I275,1))</f>
        <v>4</v>
      </c>
      <c r="J276">
        <f>IF(OR('Model output'!J275="",'Model output'!J275="Not answered",'Model output'!J275="Not mentioned"),"",IF(AND(ISNUMBER('Model output'!J275),'Model output'!J275&lt;=I276),'Model output'!J275,IF(AND(ISNUMBER('Model output'!J275), 'Model output'!J275&gt;=DATE(2024,1,1)), MIN(DAY('Model output'!J275), MONTH('Model output'!J275), YEAR('Model output'!J275)), IF(ISNUMBER(SEARCH("0/",'Model output'!J275)),0,IF(ISNUMBER(SEARCH("/",'Model output'!J275)), VALUE(LEFT('Model output'!J275, SEARCH("/",'Model output'!J275)-1)),1)))))</f>
        <v>1</v>
      </c>
      <c r="K276" t="str" cm="1">
        <f t="array" ref="K276">IF(COUNT(FIND({0,1,2,3,4,5,6,7,8,9},'Model output'!K275))&gt;0,'Model output'!K275,"")</f>
        <v/>
      </c>
      <c r="L276" s="8" t="str">
        <f t="shared" si="50"/>
        <v/>
      </c>
      <c r="M276" t="str" cm="1">
        <f t="array" ref="M276">IF(L276="","",IF(ISNUMBER(SEARCH("cm",L276)),MAX(VALUE(SUBSTITUTE(_xlfn.FILTERXML("&lt;t&gt;&lt;s&gt;"&amp;SUBSTITUTE(L276,",","&lt;/s&gt;&lt;s&gt;")&amp;"&lt;/s&gt;&lt;/t&gt;","//s"),"cm",""))),MAX(VALUE(SUBSTITUTE(_xlfn.FILTERXML("&lt;t&gt;&lt;s&gt;"&amp;SUBSTITUTE(L276,",","&lt;/s&gt;&lt;s&gt;")&amp;"&lt;/s&gt;&lt;/t&gt;","//s"),"mm","")))/10))</f>
        <v/>
      </c>
      <c r="N276" t="str">
        <f>IF('Model output'!L275="","",'Model output'!L275)</f>
        <v>Papillary carcinoma, Classical (usual)</v>
      </c>
      <c r="O276" t="str">
        <f>IF('Model output'!M275="","",'Model output'!M275)</f>
        <v/>
      </c>
      <c r="P276" t="str">
        <f>IF('Model output'!N275="","",'Model output'!N275)</f>
        <v>3.5 cm</v>
      </c>
      <c r="Q276" t="str">
        <f t="shared" si="51"/>
        <v>3.5cm</v>
      </c>
      <c r="R276" cm="1">
        <f t="array" ref="R276">IF(Q276="","",IF(ISNUMBER(SEARCH("cm",Q276)),MAX(VALUE(SUBSTITUTE(_xlfn.FILTERXML("&lt;t&gt;&lt;s&gt;"&amp;SUBSTITUTE(Q276,",","&lt;/s&gt;&lt;s&gt;")&amp;"&lt;/s&gt;&lt;/t&gt;","//s"),"cm",""))),MAX(VALUE(SUBSTITUTE(_xlfn.FILTERXML("&lt;t&gt;&lt;s&gt;"&amp;SUBSTITUTE(Q276,",","&lt;/s&gt;&lt;s&gt;")&amp;"&lt;/s&gt;&lt;/t&gt;","//s"),"mm","")))/10))</f>
        <v>3.5</v>
      </c>
      <c r="S276" t="str">
        <f>IF(OR('Model output'!P275="",ISNUMBER(SEARCH("Not identified", 'Model output'!P275)),ISNUMBER(SEARCH("Absent",'Model output'!P275)),AND(ISNUMBER(SEARCH("No",'Model output'!P275)),NOT(ISNUMBER(SEARCH("diagnostic",'Model output'!P275)))),ISNUMBER(SEARCH("Negative",'Model output'!P275))),"negative","positive")</f>
        <v>negative</v>
      </c>
      <c r="T276">
        <f>IF('Model output'!O275="","",'Model output'!O275)</f>
        <v>1</v>
      </c>
      <c r="U276" t="str">
        <f>IF('Model output'!Q275&lt;&gt;"",'Model output'!Q275,IF('Classification result'!S276="positive",IF(ISNUMBER(SEARCH("single",'Model output'!P275)),1,IF(OR(ISNUMBER(SEARCH("&lt;4",'Model output'!P275)),ISNUMBER(SEARCH("&lt; 4",'Model output'!P275)),ISNUMBER(SEARCH("less than 4",'Model output'!P275))),"&lt;4",IF(OR(ISNUMBER(SEARCH("&gt;4",'Model output'!P275)),ISNUMBER(SEARCH("&gt; 4",'Model output'!P275)),ISNUMBER(SEARCH("4 or more",'Model output'!P275))),"&gt;4",""))), ""))</f>
        <v/>
      </c>
      <c r="V276" t="str">
        <f>IF(S276="negative","",IF(OR(ISNUMBER(SEARCH("Focal",'Model output'!P275)),'Classification result'!U276&lt;4,ISNUMBER(SEARCH("Focal",'Classification result'!U276)),ISNUMBER(SEARCH("&lt;4",'Classification result'!U276)),ISNUMBER(SEARCH("&lt; 4",'Classification result'!U276))),"minimal", IF(OR(ISNUMBER(SEARCH("Extensive",'Model output'!P275)),ISNUMBER(SEARCH("Extensive",'Classification result'!U276)),ISNUMBER(SEARCH("&gt;4",'Classification result'!U276)),ISNUMBER(SEARCH("&gt; 4",'Classification result'!U276)),ISNUMBER(SEARCH("4 or more",'Classification result'!U276))),"extensive","")))</f>
        <v/>
      </c>
      <c r="W276" t="str">
        <f>IF(OR('Model output'!R275="",ISNUMBER(SEARCH("Not identified", 'Model output'!R275)),ISNUMBER(SEARCH("Absent",'Model output'!R275)),ISNUMBER(SEARCH("No",'Model output'!R275)),ISNUMBER(SEARCH("Negative",'Model output'!R275)),ISNUMBER(SEARCH("None seen",'Model output'!R275)),ISNUMBER(SEARCH("Free",'Model output'!R275)),ISNUMBER(SEARCH("Cannot be assessed",'Model output'!R275))),"negative","positive")</f>
        <v>negative</v>
      </c>
      <c r="X276" s="15" t="str">
        <f>IF('Model output'!S275="","",'Model output'!S275)</f>
        <v>Present, Minimal</v>
      </c>
      <c r="Y276" t="str">
        <f>IF(OR('Model output'!S275="",ISNUMBER(SEARCH("Absent",'Model output'!S275)),ISNUMBER(SEARCH("Not identified",'Model output'!S275)),AND(ISNUMBER(SEARCH("No",'Model output'!S275)),NOT(ISNUMBER(SEARCH("carcinoma",'Model output'!S275)))),ISNUMBER(SEARCH("confined to the thyroid",'Model output'!S275)),ISNUMBER(SEARCH("negative",'Model output'!S275))),"negative",IF(Z276="positive","gETE", "positive"))</f>
        <v>positive</v>
      </c>
      <c r="Z276" t="str">
        <f>IF(OR('Model output'!S275="",ISNUMBER(SEARCH("Absent",'Model output'!S275)),ISNUMBER(SEARCH("Not identified",'Model output'!S275)),ISNUMBER(SEARCH("No",'Model output'!S275)),ISNUMBER(SEARCH("Minimal",'Model output'!S275)),ISNUMBER(SEARCH("negative",'Model output'!S275))),"negative",IF(OR(ISNUMBER(SEARCH("extensive",X276)),ISNUMBER(SEARCH("skeletal muscle",X276)),ISNUMBER(SEARCH("larynx",X276)),ISNUMBER(SEARCH("trachea",X276)),ISNUMBER(SEARCH("esophagus",X276)),ISNUMBER(SEARCH("recurrent laryngeal nerve",X276))),"positive","negative"))</f>
        <v>negative</v>
      </c>
      <c r="AA276" t="str">
        <f>IF('Model output'!T275="","",IF('Model output'!T275="Not mentioned", "No", "Yes"))</f>
        <v/>
      </c>
      <c r="AB276" t="str">
        <f>IF(AA276&lt;&gt;"Yes","",IF(OR('Model output'!U275="",ISNUMBER(SEARCH("Not identified",'Model output'!U275))),"",'Model output'!U275))</f>
        <v/>
      </c>
      <c r="AC276" s="1" t="str">
        <f>IF(OR('Model output'!V275="", 'Model output'!V275="No", AND(ISERROR(SEARCH("Positive",'Model output'!V275)), ISNUMBER(SEARCH("Negative",'Model output'!V275))), AND(ISNUMBER(SEARCH("Uninvolved",'Model output'!V275)),NOT(ISNUMBER(SEARCH("margins involved",'Model output'!V275)))), ISNUMBER(SEARCH("not involved",'Model output'!V275)), ISNUMBER(SEARCH("None",'Model output'!V275)), ISNUMBER(SEARCH("Free",'Model output'!V275)), ISNUMBER(SEARCH("1 mm",'Model output'!V275)), ISNUMBER(SEARCH("0.1 CM",'Model output'!V275)), ISNUMBER(SEARCH("less than 0.2 mm",'Model output'!V275)), ISNUMBER(SEARCH("less than 0.5 mm",'Model output'!V275)), ISNUMBER(SEARCH("less than 1.0 mm",'Model output'!V275)), ISNUMBER(SEARCH("noted very close",'Model output'!V275)), ISNUMBER(SEARCH("abut",'Model output'!V275)), ISNUMBER(SEARCH("not mentioned",'Model output'!V275)), ISNUMBER(SEARCH("Cannot be assessed",'Model output'!V275)), ISNUMBER(SEARCH("Lymphocyte invasion - present",'Model output'!V275)), ISNUMBER(SEARCH("capsule",'Model output'!V275))), "negative", "positive")</f>
        <v>negative</v>
      </c>
      <c r="AE276" s="28" t="str" cm="1">
        <f t="array" aca="1" ref="AE276" ca="1">IF(OR(AC276="positive",Z276="positive",AND(OR(ISNUMBER(SEARCH("Follicular carcinoma",N276)),ISNUMBER(SEARCH("Follicular thyroid carcinoma",N276))),V276="extensive"),AND(AND(ISNUMBER(J276),J276&gt;0),AND(ISNUMBER(M276),M276&gt;3)),OR(H276="positive",AH276=1)),"high",IF(OR(ISNUMBER(SEARCH("lateral",G276,1)),ISNUMBER(SEARCH("positive",Y276,1)),ISNUMBER(SEARCH("tall",O276,1)),ISNUMBER(SEARCH("hobnail",O276,1)),ISNUMBER(SEARCH("cribriform",O276,1)),ISNUMBER(SEARCH("diffuse",O276,1)),ISNUMBER(SEARCH("columnar",O276,1)),ISNUMBER(SEARCH("solid",O276,1)),ISNUMBER(SEARCH("tall",N276,1)),ISNUMBER(SEARCH("hobnail",N276,1)),ISNUMBER(SEARCH("cribriform",N276,1)),ISNUMBER(SEARCH("diffuse",N276,1)),ISNUMBER(SEARCH("columnar",N276,1)),ISNUMBER(SEARCH("solid",N276,1)),AND(ISNUMBER(SEARCH("papillary",N276,1)),S276="positive"),AND(AND(ISNUMBER(J276),J276&gt;=5),M276=""),AND(AND(ISNUMBER(J276),J276&gt;=5),AND(ISNUMBER(M276),M276&gt;=1)),AND(ISNUMBER(SERACH("papillary",N276)),OR(Y276="positive",Z276="positive"), ISNUMBER(SEARCH("BRAF",AB276)))),"intermediate","low"))</f>
        <v>intermediate</v>
      </c>
      <c r="AF276" s="29" t="str">
        <f t="shared" si="52"/>
        <v>2</v>
      </c>
      <c r="AG276" s="29" t="str">
        <f t="shared" si="53"/>
        <v>1a</v>
      </c>
      <c r="AH276" s="29" t="str">
        <f t="shared" si="54"/>
        <v>0</v>
      </c>
      <c r="AI276" s="35" t="str">
        <f t="shared" si="55"/>
        <v>I</v>
      </c>
      <c r="AJ276" s="32" t="s">
        <v>711</v>
      </c>
      <c r="AK276" s="34" t="s">
        <v>931</v>
      </c>
      <c r="AL276" s="34" t="s">
        <v>617</v>
      </c>
      <c r="AM276" s="34" t="s">
        <v>936</v>
      </c>
      <c r="AN276" s="34" t="s">
        <v>66</v>
      </c>
      <c r="AO276" s="32">
        <f t="shared" ca="1" si="56"/>
        <v>0</v>
      </c>
      <c r="AP276" s="34">
        <f t="shared" si="57"/>
        <v>0</v>
      </c>
      <c r="AQ276" s="34">
        <f t="shared" si="58"/>
        <v>1</v>
      </c>
      <c r="AR276" s="34">
        <f t="shared" si="59"/>
        <v>1</v>
      </c>
      <c r="AS276" s="35">
        <f t="shared" si="60"/>
        <v>1</v>
      </c>
    </row>
    <row r="277" spans="1:45">
      <c r="A277" t="str">
        <f>'Model output'!A276</f>
        <v>TCGA-J8-A3YH</v>
      </c>
      <c r="B277" s="26">
        <v>39</v>
      </c>
      <c r="C277" s="1" t="str">
        <f>IF(OR(ISNUMBER(SEARCH("0",'Model output'!D276)), ISNUMBER(SEARCH("1",'Model output'!D276)), ISNUMBER(SEARCH("1a",'Model output'!D276)), ISNUMBER(SEARCH("1b",'Model output'!D276)), ISNUMBER(SEARCH("2",'Model output'!D276)), ISNUMBER(SEARCH("3",'Model output'!D276)), ISNUMBER(SEARCH("4a",'Model output'!D276)), ISNUMBER(SEARCH("4b",'Model output'!D276))), IF(ISNUMBER(SEARCH("pT",'Model output'!D276)),IF(OR(ISNUMBER(SEARCH("a",'Model output'!D276)),ISNUMBER(SEARCH("b",'Model output'!D276))),MID(SUBSTITUTE('Model output'!D276," ",""),SEARCH("pT",'Model output'!D276)+2,2),MID(SUBSTITUTE('Model output'!D276," ",""),SEARCH("pT",'Model output'!D276)+2,1)),IF(ISNUMBER(SEARCH("T",'Model output'!D276)),IF(OR(ISNUMBER(SEARCH("a",'Model output'!D276)),ISNUMBER(SEARCH("b",'Model output'!D276))),MID(SUBSTITUTE('Model output'!D276," ",""),SEARCH("T",'Model output'!D276)+1,2),MID(SUBSTITUTE('Model output'!D276," ",""),SEARCH("T",'Model output'!D276)+1,1)),SUBSTITUTE('Model output'!D276," ",""))),"")</f>
        <v>3</v>
      </c>
      <c r="D277" s="1" t="str">
        <f>IF(ISNUMBER(SEARCH("lymph node",'Model output'!E276)),"1", IF(AND('Model output'!E276&lt;&gt;"",ISNUMBER('Model output'!E276),'Model output'!E276&gt;0),"1",IF(OR(ISNUMBER(SEARCH("0",'Model output'!E276)), ISNUMBER(SEARCH("1",'Model output'!E276)), ISNUMBER(SEARCH("1a",'Model output'!E276)), ISNUMBER(SEARCH("1b",'Model output'!E276)), ISNUMBER(SEARCH("X",'Model output'!E276))), IF(ISNUMBER(SEARCH("pN",'Model output'!E276)),IF(OR(ISNUMBER(SEARCH("a",'Model output'!E276)),ISNUMBER(SEARCH("b",'Model output'!E276))),MID(SUBSTITUTE('Model output'!E276," ",""),SEARCH("pN",'Model output'!E276)+2,2),MID(SUBSTITUTE('Model output'!E276," ",""),SEARCH("pN",'Model output'!E276)+2,1)),IF(ISNUMBER(SEARCH("N",'Model output'!E276)),IF(OR(ISNUMBER(SEARCH("a",'Model output'!E276)),ISNUMBER(SEARCH("b",'Model output'!E276))),MID(SUBSTITUTE('Model output'!E276," ",""),SEARCH("N",'Model output'!E276)+1,2),MID(SUBSTITUTE('Model output'!E276," ",""),SEARCH("N",'Model output'!E276)+1,1)),SUBSTITUTE('Model output'!E276," ",""))),"")))</f>
        <v>1b</v>
      </c>
      <c r="E277" s="1" t="str">
        <f>IF(OR(ISNUMBER(SEARCH("Not applicable",'Model output'!F276)), ISNUMBER(SEARCH("N/A",'Model output'!F276))),"0",IF(OR(ISNUMBER(SEARCH("0",'Model output'!F276)), ISNUMBER(SEARCH("1",'Model output'!F276)), ISNUMBER(SEARCH("X",'Model output'!F276))), IF(ISNUMBER(SEARCH("pM",'Model output'!F276)),MID(SUBSTITUTE('Model output'!F276," ",""),SEARCH("pM",'Model output'!F276)+2,1),IF(ISNUMBER(SEARCH("M",'Model output'!F276)),MID(SUBSTITUTE('Model output'!F276," ",""),SEARCH("M",'Model output'!F276)+1,1),SUBSTITUTE('Model output'!F276," ",""))),""))</f>
        <v>0</v>
      </c>
      <c r="F277" t="str">
        <f t="shared" si="49"/>
        <v>positive</v>
      </c>
      <c r="G277" t="str">
        <f>IF(OR('Model output'!G276="",AND(ISNUMBER('Model output'!J276),'Model output'!J276&lt;1)),"",IF(OR(ISNUMBER(SEARCH("lateral",'Model output'!G276)),ISNUMBER(SEARCH("cervical",'Model output'!G276)),ISNUMBER(SEARCH("jugular",'Model output'!G276)),ISNUMBER(SEARCH("left neck",'Model output'!G276)),ISNUMBER(SEARCH("left anterior neck",'Model output'!G276)),ISNUMBER(SEARCH("left posterior neck",'Model output'!G276)),ISNUMBER(SEARCH("right neck",'Model output'!G276)),ISNUMBER(SEARCH("right anterior neck",'Model output'!G276)),ISNUMBER(SEARCH("right posterior neck",'Model output'!G276)),AND(ISNUMBER(SEARCH("level",'Model output'!G276)),OR(,ISNUMBER(SEARCH("II",'Model output'!G276)),ISNUMBER(SEARCH("two",'Model output'!G276)),AND(ISNUMBER(SEARCH("2",'Model output'!G276)),NOT(ISNUMBER(SEARCH("1 of 2",'Model output'!G276)))),ISNUMBER(SEARCH("III",'Model output'!G276)),AND(ISNUMBER(SEARCH("three",'Model output'!G276)),NOT(ISNUMBER(SEARCH("#3 (three)",'Model output'!G276)))),AND(ISNUMBER(SEARCH("3",'Model output'!G276)),NOT(ISNUMBER(SEARCH("#3 (three)",'Model output'!G276)))),ISNUMBER(SEARCH("IV",'Model output'!G276)),ISNUMBER(SEARCH("four",'Model output'!G276)),ISNUMBER(SEARCH("4",'Model output'!G276)),ISNUMBER(SEARCH("V ",'Model output'!G276)),ISNUMBER(SEARCH("five",'Model output'!G276)),ISNUMBER(SEARCH("5",'Model output'!G276))))), "lateral", "central"))</f>
        <v>lateral</v>
      </c>
      <c r="H277" t="str">
        <f>IF('Model output'!H276="","negative",IF(OR(ISNUMBER(SEARCH("lymph node",'Model output'!H276)),ISNUMBER(SEARCH("gland",'Model output'!H276)),ISNUMBER(SEARCH("lobe",'Model output'!H276)),ISNUMBER(SEARCH("isthmus",'Model output'!H276)),ISNUMBER(SEARCH("mediastinum",'Model output'!H276)),ISNUMBER(SEARCH("Not mentioned",'Model output'!H276)), ISNUMBER(SEARCH("Not applicable",'Model output'!H276)), ISNUMBER(SEARCH("paratracheal",'Model output'!H276)),ISNUMBER(SEARCH("fibroadipose tissue",'Model output'!H276)),ISNUMBER(SEARCH("thyroid node",'Model output'!H276)),ISNUMBER(SEARCH("skeletal muscle",'Model output'!H276)),ISNUMBER(SEARCH("right",'Model output'!H276)),ISNUMBER(SEARCH("left",'Model output'!H276)),ISNUMBER(SEARCH("Not specified",'Model output'!H276)),ISNUMBER(SEARCH("N/A",'Model output'!H276))),"negative","positive"))</f>
        <v>negative</v>
      </c>
      <c r="I277">
        <f>IF(OR('Model output'!I276="",'Model output'!I276="Not answered",'Model output'!I276="Not mentioned"),"",IF(ISNUMBER('Model output'!I276),'Model output'!I276,1))</f>
        <v>40</v>
      </c>
      <c r="J277">
        <f>IF(OR('Model output'!J276="",'Model output'!J276="Not answered",'Model output'!J276="Not mentioned"),"",IF(AND(ISNUMBER('Model output'!J276),'Model output'!J276&lt;=I277),'Model output'!J276,IF(AND(ISNUMBER('Model output'!J276), 'Model output'!J276&gt;=DATE(2024,1,1)), MIN(DAY('Model output'!J276), MONTH('Model output'!J276), YEAR('Model output'!J276)), IF(ISNUMBER(SEARCH("0/",'Model output'!J276)),0,IF(ISNUMBER(SEARCH("/",'Model output'!J276)), VALUE(LEFT('Model output'!J276, SEARCH("/",'Model output'!J276)-1)),1)))))</f>
        <v>13</v>
      </c>
      <c r="K277" t="str" cm="1">
        <f t="array" ref="K277">IF(COUNT(FIND({0,1,2,3,4,5,6,7,8,9},'Model output'!K276))&gt;0,'Model output'!K276,"")</f>
        <v/>
      </c>
      <c r="L277" s="8" t="str">
        <f t="shared" si="50"/>
        <v/>
      </c>
      <c r="M277" t="str" cm="1">
        <f t="array" ref="M277">IF(L277="","",IF(ISNUMBER(SEARCH("cm",L277)),MAX(VALUE(SUBSTITUTE(_xlfn.FILTERXML("&lt;t&gt;&lt;s&gt;"&amp;SUBSTITUTE(L277,",","&lt;/s&gt;&lt;s&gt;")&amp;"&lt;/s&gt;&lt;/t&gt;","//s"),"cm",""))),MAX(VALUE(SUBSTITUTE(_xlfn.FILTERXML("&lt;t&gt;&lt;s&gt;"&amp;SUBSTITUTE(L277,",","&lt;/s&gt;&lt;s&gt;")&amp;"&lt;/s&gt;&lt;/t&gt;","//s"),"mm","")))/10))</f>
        <v/>
      </c>
      <c r="N277" t="str">
        <f>IF('Model output'!L276="","",'Model output'!L276)</f>
        <v>papillary</v>
      </c>
      <c r="O277" t="str">
        <f>IF('Model output'!M276="","",'Model output'!M276)</f>
        <v>Classical (usual)</v>
      </c>
      <c r="P277" t="str">
        <f>IF('Model output'!N276="","",'Model output'!N276)</f>
        <v>4.5 cm</v>
      </c>
      <c r="Q277" t="str">
        <f t="shared" si="51"/>
        <v>4.5cm</v>
      </c>
      <c r="R277" cm="1">
        <f t="array" ref="R277">IF(Q277="","",IF(ISNUMBER(SEARCH("cm",Q277)),MAX(VALUE(SUBSTITUTE(_xlfn.FILTERXML("&lt;t&gt;&lt;s&gt;"&amp;SUBSTITUTE(Q277,",","&lt;/s&gt;&lt;s&gt;")&amp;"&lt;/s&gt;&lt;/t&gt;","//s"),"cm",""))),MAX(VALUE(SUBSTITUTE(_xlfn.FILTERXML("&lt;t&gt;&lt;s&gt;"&amp;SUBSTITUTE(Q277,",","&lt;/s&gt;&lt;s&gt;")&amp;"&lt;/s&gt;&lt;/t&gt;","//s"),"mm","")))/10))</f>
        <v>4.5</v>
      </c>
      <c r="S277" t="str">
        <f>IF(OR('Model output'!P276="",ISNUMBER(SEARCH("Not identified", 'Model output'!P276)),ISNUMBER(SEARCH("Absent",'Model output'!P276)),AND(ISNUMBER(SEARCH("No",'Model output'!P276)),NOT(ISNUMBER(SEARCH("diagnostic",'Model output'!P276)))),ISNUMBER(SEARCH("Negative",'Model output'!P276))),"negative","positive")</f>
        <v>positive</v>
      </c>
      <c r="T277">
        <f>IF('Model output'!O276="","",'Model output'!O276)</f>
        <v>2</v>
      </c>
      <c r="U277" t="str">
        <f>IF('Model output'!Q276&lt;&gt;"",'Model output'!Q276,IF('Classification result'!S277="positive",IF(ISNUMBER(SEARCH("single",'Model output'!P276)),1,IF(OR(ISNUMBER(SEARCH("&lt;4",'Model output'!P276)),ISNUMBER(SEARCH("&lt; 4",'Model output'!P276)),ISNUMBER(SEARCH("less than 4",'Model output'!P276))),"&lt;4",IF(OR(ISNUMBER(SEARCH("&gt;4",'Model output'!P276)),ISNUMBER(SEARCH("&gt; 4",'Model output'!P276)),ISNUMBER(SEARCH("4 or more",'Model output'!P276))),"&gt;4",""))), ""))</f>
        <v>Not mentioned</v>
      </c>
      <c r="V277" t="str">
        <f>IF(S277="negative","",IF(OR(ISNUMBER(SEARCH("Focal",'Model output'!P276)),'Classification result'!U277&lt;4,ISNUMBER(SEARCH("Focal",'Classification result'!U277)),ISNUMBER(SEARCH("&lt;4",'Classification result'!U277)),ISNUMBER(SEARCH("&lt; 4",'Classification result'!U277))),"minimal", IF(OR(ISNUMBER(SEARCH("Extensive",'Model output'!P276)),ISNUMBER(SEARCH("Extensive",'Classification result'!U277)),ISNUMBER(SEARCH("&gt;4",'Classification result'!U277)),ISNUMBER(SEARCH("&gt; 4",'Classification result'!U277)),ISNUMBER(SEARCH("4 or more",'Classification result'!U277))),"extensive","")))</f>
        <v/>
      </c>
      <c r="W277" t="str">
        <f>IF(OR('Model output'!R276="",ISNUMBER(SEARCH("Not identified", 'Model output'!R276)),ISNUMBER(SEARCH("Absent",'Model output'!R276)),ISNUMBER(SEARCH("No",'Model output'!R276)),ISNUMBER(SEARCH("Negative",'Model output'!R276)),ISNUMBER(SEARCH("None seen",'Model output'!R276)),ISNUMBER(SEARCH("Free",'Model output'!R276)),ISNUMBER(SEARCH("Cannot be assessed",'Model output'!R276))),"negative","positive")</f>
        <v>negative</v>
      </c>
      <c r="X277" s="15" t="str">
        <f>IF('Model output'!S276="","",'Model output'!S276)</f>
        <v>Not identified</v>
      </c>
      <c r="Y277" t="str">
        <f>IF(OR('Model output'!S276="",ISNUMBER(SEARCH("Absent",'Model output'!S276)),ISNUMBER(SEARCH("Not identified",'Model output'!S276)),AND(ISNUMBER(SEARCH("No",'Model output'!S276)),NOT(ISNUMBER(SEARCH("carcinoma",'Model output'!S276)))),ISNUMBER(SEARCH("confined to the thyroid",'Model output'!S276)),ISNUMBER(SEARCH("negative",'Model output'!S276))),"negative",IF(Z277="positive","gETE", "positive"))</f>
        <v>negative</v>
      </c>
      <c r="Z277" t="str">
        <f>IF(OR('Model output'!S276="",ISNUMBER(SEARCH("Absent",'Model output'!S276)),ISNUMBER(SEARCH("Not identified",'Model output'!S276)),ISNUMBER(SEARCH("No",'Model output'!S276)),ISNUMBER(SEARCH("Minimal",'Model output'!S276)),ISNUMBER(SEARCH("negative",'Model output'!S276))),"negative",IF(OR(ISNUMBER(SEARCH("extensive",X277)),ISNUMBER(SEARCH("skeletal muscle",X277)),ISNUMBER(SEARCH("larynx",X277)),ISNUMBER(SEARCH("trachea",X277)),ISNUMBER(SEARCH("esophagus",X277)),ISNUMBER(SEARCH("recurrent laryngeal nerve",X277))),"positive","negative"))</f>
        <v>negative</v>
      </c>
      <c r="AA277" t="str">
        <f>IF('Model output'!T276="","",IF('Model output'!T276="Not mentioned", "No", "Yes"))</f>
        <v/>
      </c>
      <c r="AB277" t="str">
        <f>IF(AA277&lt;&gt;"Yes","",IF(OR('Model output'!U276="",ISNUMBER(SEARCH("Not identified",'Model output'!U276))),"",'Model output'!U276))</f>
        <v/>
      </c>
      <c r="AC277" s="1" t="str">
        <f>IF(OR('Model output'!V276="", 'Model output'!V276="No", AND(ISERROR(SEARCH("Positive",'Model output'!V276)), ISNUMBER(SEARCH("Negative",'Model output'!V276))), AND(ISNUMBER(SEARCH("Uninvolved",'Model output'!V276)),NOT(ISNUMBER(SEARCH("margins involved",'Model output'!V276)))), ISNUMBER(SEARCH("not involved",'Model output'!V276)), ISNUMBER(SEARCH("None",'Model output'!V276)), ISNUMBER(SEARCH("Free",'Model output'!V276)), ISNUMBER(SEARCH("1 mm",'Model output'!V276)), ISNUMBER(SEARCH("0.1 CM",'Model output'!V276)), ISNUMBER(SEARCH("less than 0.2 mm",'Model output'!V276)), ISNUMBER(SEARCH("less than 0.5 mm",'Model output'!V276)), ISNUMBER(SEARCH("less than 1.0 mm",'Model output'!V276)), ISNUMBER(SEARCH("noted very close",'Model output'!V276)), ISNUMBER(SEARCH("abut",'Model output'!V276)), ISNUMBER(SEARCH("not mentioned",'Model output'!V276)), ISNUMBER(SEARCH("Cannot be assessed",'Model output'!V276)), ISNUMBER(SEARCH("Lymphocyte invasion - present",'Model output'!V276)), ISNUMBER(SEARCH("capsule",'Model output'!V276))), "negative", "positive")</f>
        <v>negative</v>
      </c>
      <c r="AE277" s="28" t="str" cm="1">
        <f t="array" aca="1" ref="AE277" ca="1">IF(OR(AC277="positive",Z277="positive",AND(OR(ISNUMBER(SEARCH("Follicular carcinoma",N277)),ISNUMBER(SEARCH("Follicular thyroid carcinoma",N277))),V277="extensive"),AND(AND(ISNUMBER(J277),J277&gt;0),AND(ISNUMBER(M277),M277&gt;3)),OR(H277="positive",AH277=1)),"high",IF(OR(ISNUMBER(SEARCH("lateral",G277,1)),ISNUMBER(SEARCH("positive",Y277,1)),ISNUMBER(SEARCH("tall",O277,1)),ISNUMBER(SEARCH("hobnail",O277,1)),ISNUMBER(SEARCH("cribriform",O277,1)),ISNUMBER(SEARCH("diffuse",O277,1)),ISNUMBER(SEARCH("columnar",O277,1)),ISNUMBER(SEARCH("solid",O277,1)),ISNUMBER(SEARCH("tall",N277,1)),ISNUMBER(SEARCH("hobnail",N277,1)),ISNUMBER(SEARCH("cribriform",N277,1)),ISNUMBER(SEARCH("diffuse",N277,1)),ISNUMBER(SEARCH("columnar",N277,1)),ISNUMBER(SEARCH("solid",N277,1)),AND(ISNUMBER(SEARCH("papillary",N277,1)),S277="positive"),AND(AND(ISNUMBER(J277),J277&gt;=5),M277=""),AND(AND(ISNUMBER(J277),J277&gt;=5),AND(ISNUMBER(M277),M277&gt;=1)),AND(ISNUMBER(SERACH("papillary",N277)),OR(Y277="positive",Z277="positive"), ISNUMBER(SEARCH("BRAF",AB277)))),"intermediate","low"))</f>
        <v>intermediate</v>
      </c>
      <c r="AF277" s="29" t="str">
        <f t="shared" si="52"/>
        <v>3a</v>
      </c>
      <c r="AG277" s="29" t="str">
        <f t="shared" si="53"/>
        <v>1b</v>
      </c>
      <c r="AH277" s="29" t="str">
        <f t="shared" si="54"/>
        <v>0</v>
      </c>
      <c r="AI277" s="35" t="str">
        <f t="shared" si="55"/>
        <v>I</v>
      </c>
      <c r="AJ277" s="32" t="s">
        <v>714</v>
      </c>
      <c r="AK277" s="34" t="s">
        <v>937</v>
      </c>
      <c r="AL277" s="34" t="s">
        <v>932</v>
      </c>
      <c r="AM277" s="34" t="s">
        <v>936</v>
      </c>
      <c r="AN277" s="34" t="s">
        <v>66</v>
      </c>
      <c r="AO277" s="32">
        <f t="shared" ca="1" si="56"/>
        <v>1</v>
      </c>
      <c r="AP277" s="34">
        <f t="shared" si="57"/>
        <v>1</v>
      </c>
      <c r="AQ277" s="34">
        <f t="shared" si="58"/>
        <v>1</v>
      </c>
      <c r="AR277" s="34">
        <f t="shared" si="59"/>
        <v>1</v>
      </c>
      <c r="AS277" s="35">
        <f t="shared" si="60"/>
        <v>1</v>
      </c>
    </row>
    <row r="278" spans="1:45">
      <c r="A278" t="str">
        <f>'Model output'!A277</f>
        <v>TCGA-KS-A4I1</v>
      </c>
      <c r="B278" s="26">
        <v>37</v>
      </c>
      <c r="C278" s="1" t="str">
        <f>IF(OR(ISNUMBER(SEARCH("0",'Model output'!D277)), ISNUMBER(SEARCH("1",'Model output'!D277)), ISNUMBER(SEARCH("1a",'Model output'!D277)), ISNUMBER(SEARCH("1b",'Model output'!D277)), ISNUMBER(SEARCH("2",'Model output'!D277)), ISNUMBER(SEARCH("3",'Model output'!D277)), ISNUMBER(SEARCH("4a",'Model output'!D277)), ISNUMBER(SEARCH("4b",'Model output'!D277))), IF(ISNUMBER(SEARCH("pT",'Model output'!D277)),IF(OR(ISNUMBER(SEARCH("a",'Model output'!D277)),ISNUMBER(SEARCH("b",'Model output'!D277))),MID(SUBSTITUTE('Model output'!D277," ",""),SEARCH("pT",'Model output'!D277)+2,2),MID(SUBSTITUTE('Model output'!D277," ",""),SEARCH("pT",'Model output'!D277)+2,1)),IF(ISNUMBER(SEARCH("T",'Model output'!D277)),IF(OR(ISNUMBER(SEARCH("a",'Model output'!D277)),ISNUMBER(SEARCH("b",'Model output'!D277))),MID(SUBSTITUTE('Model output'!D277," ",""),SEARCH("T",'Model output'!D277)+1,2),MID(SUBSTITUTE('Model output'!D277," ",""),SEARCH("T",'Model output'!D277)+1,1)),SUBSTITUTE('Model output'!D277," ",""))),"")</f>
        <v>2</v>
      </c>
      <c r="D278" s="1" t="str">
        <f>IF(ISNUMBER(SEARCH("lymph node",'Model output'!E277)),"1", IF(AND('Model output'!E277&lt;&gt;"",ISNUMBER('Model output'!E277),'Model output'!E277&gt;0),"1",IF(OR(ISNUMBER(SEARCH("0",'Model output'!E277)), ISNUMBER(SEARCH("1",'Model output'!E277)), ISNUMBER(SEARCH("1a",'Model output'!E277)), ISNUMBER(SEARCH("1b",'Model output'!E277)), ISNUMBER(SEARCH("X",'Model output'!E277))), IF(ISNUMBER(SEARCH("pN",'Model output'!E277)),IF(OR(ISNUMBER(SEARCH("a",'Model output'!E277)),ISNUMBER(SEARCH("b",'Model output'!E277))),MID(SUBSTITUTE('Model output'!E277," ",""),SEARCH("pN",'Model output'!E277)+2,2),MID(SUBSTITUTE('Model output'!E277," ",""),SEARCH("pN",'Model output'!E277)+2,1)),IF(ISNUMBER(SEARCH("N",'Model output'!E277)),IF(OR(ISNUMBER(SEARCH("a",'Model output'!E277)),ISNUMBER(SEARCH("b",'Model output'!E277))),MID(SUBSTITUTE('Model output'!E277," ",""),SEARCH("N",'Model output'!E277)+1,2),MID(SUBSTITUTE('Model output'!E277," ",""),SEARCH("N",'Model output'!E277)+1,1)),SUBSTITUTE('Model output'!E277," ",""))),"")))</f>
        <v>X</v>
      </c>
      <c r="E278" s="1" t="str">
        <f>IF(OR(ISNUMBER(SEARCH("Not applicable",'Model output'!F277)), ISNUMBER(SEARCH("N/A",'Model output'!F277))),"0",IF(OR(ISNUMBER(SEARCH("0",'Model output'!F277)), ISNUMBER(SEARCH("1",'Model output'!F277)), ISNUMBER(SEARCH("X",'Model output'!F277))), IF(ISNUMBER(SEARCH("pM",'Model output'!F277)),MID(SUBSTITUTE('Model output'!F277," ",""),SEARCH("pM",'Model output'!F277)+2,1),IF(ISNUMBER(SEARCH("M",'Model output'!F277)),MID(SUBSTITUTE('Model output'!F277," ",""),SEARCH("M",'Model output'!F277)+1,1),SUBSTITUTE('Model output'!F277," ",""))),""))</f>
        <v>0</v>
      </c>
      <c r="F278" t="str">
        <f t="shared" si="49"/>
        <v>negative</v>
      </c>
      <c r="G278" t="str">
        <f>IF(OR('Model output'!G277="",AND(ISNUMBER('Model output'!J277),'Model output'!J277&lt;1)),"",IF(OR(ISNUMBER(SEARCH("lateral",'Model output'!G277)),ISNUMBER(SEARCH("cervical",'Model output'!G277)),ISNUMBER(SEARCH("jugular",'Model output'!G277)),ISNUMBER(SEARCH("left neck",'Model output'!G277)),ISNUMBER(SEARCH("left anterior neck",'Model output'!G277)),ISNUMBER(SEARCH("left posterior neck",'Model output'!G277)),ISNUMBER(SEARCH("right neck",'Model output'!G277)),ISNUMBER(SEARCH("right anterior neck",'Model output'!G277)),ISNUMBER(SEARCH("right posterior neck",'Model output'!G277)),AND(ISNUMBER(SEARCH("level",'Model output'!G277)),OR(,ISNUMBER(SEARCH("II",'Model output'!G277)),ISNUMBER(SEARCH("two",'Model output'!G277)),AND(ISNUMBER(SEARCH("2",'Model output'!G277)),NOT(ISNUMBER(SEARCH("1 of 2",'Model output'!G277)))),ISNUMBER(SEARCH("III",'Model output'!G277)),AND(ISNUMBER(SEARCH("three",'Model output'!G277)),NOT(ISNUMBER(SEARCH("#3 (three)",'Model output'!G277)))),AND(ISNUMBER(SEARCH("3",'Model output'!G277)),NOT(ISNUMBER(SEARCH("#3 (three)",'Model output'!G277)))),ISNUMBER(SEARCH("IV",'Model output'!G277)),ISNUMBER(SEARCH("four",'Model output'!G277)),ISNUMBER(SEARCH("4",'Model output'!G277)),ISNUMBER(SEARCH("V ",'Model output'!G277)),ISNUMBER(SEARCH("five",'Model output'!G277)),ISNUMBER(SEARCH("5",'Model output'!G277))))), "lateral", "central"))</f>
        <v/>
      </c>
      <c r="H278" t="str">
        <f>IF('Model output'!H277="","negative",IF(OR(ISNUMBER(SEARCH("lymph node",'Model output'!H277)),ISNUMBER(SEARCH("gland",'Model output'!H277)),ISNUMBER(SEARCH("lobe",'Model output'!H277)),ISNUMBER(SEARCH("isthmus",'Model output'!H277)),ISNUMBER(SEARCH("mediastinum",'Model output'!H277)),ISNUMBER(SEARCH("Not mentioned",'Model output'!H277)), ISNUMBER(SEARCH("Not applicable",'Model output'!H277)), ISNUMBER(SEARCH("paratracheal",'Model output'!H277)),ISNUMBER(SEARCH("fibroadipose tissue",'Model output'!H277)),ISNUMBER(SEARCH("thyroid node",'Model output'!H277)),ISNUMBER(SEARCH("skeletal muscle",'Model output'!H277)),ISNUMBER(SEARCH("right",'Model output'!H277)),ISNUMBER(SEARCH("left",'Model output'!H277)),ISNUMBER(SEARCH("Not specified",'Model output'!H277)),ISNUMBER(SEARCH("N/A",'Model output'!H277))),"negative","positive"))</f>
        <v>negative</v>
      </c>
      <c r="I278">
        <f>IF(OR('Model output'!I277="",'Model output'!I277="Not answered",'Model output'!I277="Not mentioned"),"",IF(ISNUMBER('Model output'!I277),'Model output'!I277,1))</f>
        <v>4</v>
      </c>
      <c r="J278">
        <f>IF(OR('Model output'!J277="",'Model output'!J277="Not answered",'Model output'!J277="Not mentioned"),"",IF(AND(ISNUMBER('Model output'!J277),'Model output'!J277&lt;=I278),'Model output'!J277,IF(AND(ISNUMBER('Model output'!J277), 'Model output'!J277&gt;=DATE(2024,1,1)), MIN(DAY('Model output'!J277), MONTH('Model output'!J277), YEAR('Model output'!J277)), IF(ISNUMBER(SEARCH("0/",'Model output'!J277)),0,IF(ISNUMBER(SEARCH("/",'Model output'!J277)), VALUE(LEFT('Model output'!J277, SEARCH("/",'Model output'!J277)-1)),1)))))</f>
        <v>0</v>
      </c>
      <c r="K278" t="str" cm="1">
        <f t="array" ref="K278">IF(COUNT(FIND({0,1,2,3,4,5,6,7,8,9},'Model output'!K277))&gt;0,'Model output'!K277,"")</f>
        <v/>
      </c>
      <c r="L278" s="8" t="str">
        <f t="shared" si="50"/>
        <v/>
      </c>
      <c r="M278" t="str" cm="1">
        <f t="array" ref="M278">IF(L278="","",IF(ISNUMBER(SEARCH("cm",L278)),MAX(VALUE(SUBSTITUTE(_xlfn.FILTERXML("&lt;t&gt;&lt;s&gt;"&amp;SUBSTITUTE(L278,",","&lt;/s&gt;&lt;s&gt;")&amp;"&lt;/s&gt;&lt;/t&gt;","//s"),"cm",""))),MAX(VALUE(SUBSTITUTE(_xlfn.FILTERXML("&lt;t&gt;&lt;s&gt;"&amp;SUBSTITUTE(L278,",","&lt;/s&gt;&lt;s&gt;")&amp;"&lt;/s&gt;&lt;/t&gt;","//s"),"mm","")))/10))</f>
        <v/>
      </c>
      <c r="N278" t="str">
        <f>IF('Model output'!L277="","",'Model output'!L277)</f>
        <v>papillary</v>
      </c>
      <c r="O278" t="str">
        <f>IF('Model output'!M277="","",'Model output'!M277)</f>
        <v/>
      </c>
      <c r="P278" t="str">
        <f>IF('Model output'!N277="","",'Model output'!N277)</f>
        <v>2.2 cm</v>
      </c>
      <c r="Q278" t="str">
        <f t="shared" si="51"/>
        <v>2.2cm</v>
      </c>
      <c r="R278" cm="1">
        <f t="array" ref="R278">IF(Q278="","",IF(ISNUMBER(SEARCH("cm",Q278)),MAX(VALUE(SUBSTITUTE(_xlfn.FILTERXML("&lt;t&gt;&lt;s&gt;"&amp;SUBSTITUTE(Q278,",","&lt;/s&gt;&lt;s&gt;")&amp;"&lt;/s&gt;&lt;/t&gt;","//s"),"cm",""))),MAX(VALUE(SUBSTITUTE(_xlfn.FILTERXML("&lt;t&gt;&lt;s&gt;"&amp;SUBSTITUTE(Q278,",","&lt;/s&gt;&lt;s&gt;")&amp;"&lt;/s&gt;&lt;/t&gt;","//s"),"mm","")))/10))</f>
        <v>2.2000000000000002</v>
      </c>
      <c r="S278" t="str">
        <f>IF(OR('Model output'!P277="",ISNUMBER(SEARCH("Not identified", 'Model output'!P277)),ISNUMBER(SEARCH("Absent",'Model output'!P277)),AND(ISNUMBER(SEARCH("No",'Model output'!P277)),NOT(ISNUMBER(SEARCH("diagnostic",'Model output'!P277)))),ISNUMBER(SEARCH("Negative",'Model output'!P277))),"negative","positive")</f>
        <v>negative</v>
      </c>
      <c r="T278">
        <f>IF('Model output'!O277="","",'Model output'!O277)</f>
        <v>1</v>
      </c>
      <c r="U278" t="str">
        <f>IF('Model output'!Q277&lt;&gt;"",'Model output'!Q277,IF('Classification result'!S278="positive",IF(ISNUMBER(SEARCH("single",'Model output'!P277)),1,IF(OR(ISNUMBER(SEARCH("&lt;4",'Model output'!P277)),ISNUMBER(SEARCH("&lt; 4",'Model output'!P277)),ISNUMBER(SEARCH("less than 4",'Model output'!P277))),"&lt;4",IF(OR(ISNUMBER(SEARCH("&gt;4",'Model output'!P277)),ISNUMBER(SEARCH("&gt; 4",'Model output'!P277)),ISNUMBER(SEARCH("4 or more",'Model output'!P277))),"&gt;4",""))), ""))</f>
        <v/>
      </c>
      <c r="V278" t="str">
        <f>IF(S278="negative","",IF(OR(ISNUMBER(SEARCH("Focal",'Model output'!P277)),'Classification result'!U278&lt;4,ISNUMBER(SEARCH("Focal",'Classification result'!U278)),ISNUMBER(SEARCH("&lt;4",'Classification result'!U278)),ISNUMBER(SEARCH("&lt; 4",'Classification result'!U278))),"minimal", IF(OR(ISNUMBER(SEARCH("Extensive",'Model output'!P277)),ISNUMBER(SEARCH("Extensive",'Classification result'!U278)),ISNUMBER(SEARCH("&gt;4",'Classification result'!U278)),ISNUMBER(SEARCH("&gt; 4",'Classification result'!U278)),ISNUMBER(SEARCH("4 or more",'Classification result'!U278))),"extensive","")))</f>
        <v/>
      </c>
      <c r="W278" t="str">
        <f>IF(OR('Model output'!R277="",ISNUMBER(SEARCH("Not identified", 'Model output'!R277)),ISNUMBER(SEARCH("Absent",'Model output'!R277)),ISNUMBER(SEARCH("No",'Model output'!R277)),ISNUMBER(SEARCH("Negative",'Model output'!R277)),ISNUMBER(SEARCH("None seen",'Model output'!R277)),ISNUMBER(SEARCH("Free",'Model output'!R277)),ISNUMBER(SEARCH("Cannot be assessed",'Model output'!R277))),"negative","positive")</f>
        <v>positive</v>
      </c>
      <c r="X278" s="15" t="str">
        <f>IF('Model output'!S277="","",'Model output'!S277)</f>
        <v>No</v>
      </c>
      <c r="Y278" t="str">
        <f>IF(OR('Model output'!S277="",ISNUMBER(SEARCH("Absent",'Model output'!S277)),ISNUMBER(SEARCH("Not identified",'Model output'!S277)),AND(ISNUMBER(SEARCH("No",'Model output'!S277)),NOT(ISNUMBER(SEARCH("carcinoma",'Model output'!S277)))),ISNUMBER(SEARCH("confined to the thyroid",'Model output'!S277)),ISNUMBER(SEARCH("negative",'Model output'!S277))),"negative",IF(Z278="positive","gETE", "positive"))</f>
        <v>negative</v>
      </c>
      <c r="Z278" t="str">
        <f>IF(OR('Model output'!S277="",ISNUMBER(SEARCH("Absent",'Model output'!S277)),ISNUMBER(SEARCH("Not identified",'Model output'!S277)),ISNUMBER(SEARCH("No",'Model output'!S277)),ISNUMBER(SEARCH("Minimal",'Model output'!S277)),ISNUMBER(SEARCH("negative",'Model output'!S277))),"negative",IF(OR(ISNUMBER(SEARCH("extensive",X278)),ISNUMBER(SEARCH("skeletal muscle",X278)),ISNUMBER(SEARCH("larynx",X278)),ISNUMBER(SEARCH("trachea",X278)),ISNUMBER(SEARCH("esophagus",X278)),ISNUMBER(SEARCH("recurrent laryngeal nerve",X278))),"positive","negative"))</f>
        <v>negative</v>
      </c>
      <c r="AA278" t="str">
        <f>IF('Model output'!T277="","",IF('Model output'!T277="Not mentioned", "No", "Yes"))</f>
        <v/>
      </c>
      <c r="AB278" t="str">
        <f>IF(AA278&lt;&gt;"Yes","",IF(OR('Model output'!U277="",ISNUMBER(SEARCH("Not identified",'Model output'!U277))),"",'Model output'!U277))</f>
        <v/>
      </c>
      <c r="AC278" s="1" t="str">
        <f>IF(OR('Model output'!V277="", 'Model output'!V277="No", AND(ISERROR(SEARCH("Positive",'Model output'!V277)), ISNUMBER(SEARCH("Negative",'Model output'!V277))), AND(ISNUMBER(SEARCH("Uninvolved",'Model output'!V277)),NOT(ISNUMBER(SEARCH("margins involved",'Model output'!V277)))), ISNUMBER(SEARCH("not involved",'Model output'!V277)), ISNUMBER(SEARCH("None",'Model output'!V277)), ISNUMBER(SEARCH("Free",'Model output'!V277)), ISNUMBER(SEARCH("1 mm",'Model output'!V277)), ISNUMBER(SEARCH("0.1 CM",'Model output'!V277)), ISNUMBER(SEARCH("less than 0.2 mm",'Model output'!V277)), ISNUMBER(SEARCH("less than 0.5 mm",'Model output'!V277)), ISNUMBER(SEARCH("less than 1.0 mm",'Model output'!V277)), ISNUMBER(SEARCH("noted very close",'Model output'!V277)), ISNUMBER(SEARCH("abut",'Model output'!V277)), ISNUMBER(SEARCH("not mentioned",'Model output'!V277)), ISNUMBER(SEARCH("Cannot be assessed",'Model output'!V277)), ISNUMBER(SEARCH("Lymphocyte invasion - present",'Model output'!V277)), ISNUMBER(SEARCH("capsule",'Model output'!V277))), "negative", "positive")</f>
        <v>positive</v>
      </c>
      <c r="AE278" s="28" t="str" cm="1">
        <f t="array" ref="AE278">IF(OR(AC278="positive",Z278="positive",AND(OR(ISNUMBER(SEARCH("Follicular carcinoma",N278)),ISNUMBER(SEARCH("Follicular thyroid carcinoma",N278))),V278="extensive"),AND(AND(ISNUMBER(J278),J278&gt;0),AND(ISNUMBER(M278),M278&gt;3)),OR(H278="positive",AH278=1)),"high",IF(OR(ISNUMBER(SEARCH("lateral",G278,1)),ISNUMBER(SEARCH("positive",Y278,1)),ISNUMBER(SEARCH("tall",O278,1)),ISNUMBER(SEARCH("hobnail",O278,1)),ISNUMBER(SEARCH("cribriform",O278,1)),ISNUMBER(SEARCH("diffuse",O278,1)),ISNUMBER(SEARCH("columnar",O278,1)),ISNUMBER(SEARCH("solid",O278,1)),ISNUMBER(SEARCH("tall",N278,1)),ISNUMBER(SEARCH("hobnail",N278,1)),ISNUMBER(SEARCH("cribriform",N278,1)),ISNUMBER(SEARCH("diffuse",N278,1)),ISNUMBER(SEARCH("columnar",N278,1)),ISNUMBER(SEARCH("solid",N278,1)),AND(ISNUMBER(SEARCH("papillary",N278,1)),S278="positive"),AND(AND(ISNUMBER(J278),J278&gt;=5),M278=""),AND(AND(ISNUMBER(J278),J278&gt;=5),AND(ISNUMBER(M278),M278&gt;=1)),AND(ISNUMBER(SERACH("papillary",N278)),OR(Y278="positive",Z278="positive"), ISNUMBER(SEARCH("BRAF",AB278)))),"intermediate","low"))</f>
        <v>high</v>
      </c>
      <c r="AF278" s="29" t="str">
        <f t="shared" si="52"/>
        <v>2</v>
      </c>
      <c r="AG278" s="29" t="str">
        <f t="shared" si="53"/>
        <v>0</v>
      </c>
      <c r="AH278" s="29" t="str">
        <f t="shared" si="54"/>
        <v>0</v>
      </c>
      <c r="AI278" s="35" t="str">
        <f t="shared" si="55"/>
        <v>I</v>
      </c>
      <c r="AJ278" s="32" t="s">
        <v>711</v>
      </c>
      <c r="AK278" s="34" t="s">
        <v>935</v>
      </c>
      <c r="AL278" s="34" t="s">
        <v>933</v>
      </c>
      <c r="AM278" s="34" t="s">
        <v>936</v>
      </c>
      <c r="AN278" s="34" t="s">
        <v>66</v>
      </c>
      <c r="AO278" s="32">
        <f t="shared" si="56"/>
        <v>1</v>
      </c>
      <c r="AP278" s="34">
        <f t="shared" si="57"/>
        <v>1</v>
      </c>
      <c r="AQ278" s="34">
        <f t="shared" si="58"/>
        <v>1</v>
      </c>
      <c r="AR278" s="34">
        <f t="shared" si="59"/>
        <v>1</v>
      </c>
      <c r="AS278" s="35">
        <f t="shared" si="60"/>
        <v>1</v>
      </c>
    </row>
    <row r="279" spans="1:45">
      <c r="A279" t="str">
        <f>'Model output'!A278</f>
        <v>TCGA-KS-A4I3</v>
      </c>
      <c r="B279" s="26">
        <v>41</v>
      </c>
      <c r="C279" s="1" t="str">
        <f>IF(OR(ISNUMBER(SEARCH("0",'Model output'!D278)), ISNUMBER(SEARCH("1",'Model output'!D278)), ISNUMBER(SEARCH("1a",'Model output'!D278)), ISNUMBER(SEARCH("1b",'Model output'!D278)), ISNUMBER(SEARCH("2",'Model output'!D278)), ISNUMBER(SEARCH("3",'Model output'!D278)), ISNUMBER(SEARCH("4a",'Model output'!D278)), ISNUMBER(SEARCH("4b",'Model output'!D278))), IF(ISNUMBER(SEARCH("pT",'Model output'!D278)),IF(OR(ISNUMBER(SEARCH("a",'Model output'!D278)),ISNUMBER(SEARCH("b",'Model output'!D278))),MID(SUBSTITUTE('Model output'!D278," ",""),SEARCH("pT",'Model output'!D278)+2,2),MID(SUBSTITUTE('Model output'!D278," ",""),SEARCH("pT",'Model output'!D278)+2,1)),IF(ISNUMBER(SEARCH("T",'Model output'!D278)),IF(OR(ISNUMBER(SEARCH("a",'Model output'!D278)),ISNUMBER(SEARCH("b",'Model output'!D278))),MID(SUBSTITUTE('Model output'!D278," ",""),SEARCH("T",'Model output'!D278)+1,2),MID(SUBSTITUTE('Model output'!D278," ",""),SEARCH("T",'Model output'!D278)+1,1)),SUBSTITUTE('Model output'!D278," ",""))),"")</f>
        <v>1</v>
      </c>
      <c r="D279" s="1" t="str">
        <f>IF(ISNUMBER(SEARCH("lymph node",'Model output'!E278)),"1", IF(AND('Model output'!E278&lt;&gt;"",ISNUMBER('Model output'!E278),'Model output'!E278&gt;0),"1",IF(OR(ISNUMBER(SEARCH("0",'Model output'!E278)), ISNUMBER(SEARCH("1",'Model output'!E278)), ISNUMBER(SEARCH("1a",'Model output'!E278)), ISNUMBER(SEARCH("1b",'Model output'!E278)), ISNUMBER(SEARCH("X",'Model output'!E278))), IF(ISNUMBER(SEARCH("pN",'Model output'!E278)),IF(OR(ISNUMBER(SEARCH("a",'Model output'!E278)),ISNUMBER(SEARCH("b",'Model output'!E278))),MID(SUBSTITUTE('Model output'!E278," ",""),SEARCH("pN",'Model output'!E278)+2,2),MID(SUBSTITUTE('Model output'!E278," ",""),SEARCH("pN",'Model output'!E278)+2,1)),IF(ISNUMBER(SEARCH("N",'Model output'!E278)),IF(OR(ISNUMBER(SEARCH("a",'Model output'!E278)),ISNUMBER(SEARCH("b",'Model output'!E278))),MID(SUBSTITUTE('Model output'!E278," ",""),SEARCH("N",'Model output'!E278)+1,2),MID(SUBSTITUTE('Model output'!E278," ",""),SEARCH("N",'Model output'!E278)+1,1)),SUBSTITUTE('Model output'!E278," ",""))),"")))</f>
        <v>X</v>
      </c>
      <c r="E279" s="1" t="str">
        <f>IF(OR(ISNUMBER(SEARCH("Not applicable",'Model output'!F278)), ISNUMBER(SEARCH("N/A",'Model output'!F278))),"0",IF(OR(ISNUMBER(SEARCH("0",'Model output'!F278)), ISNUMBER(SEARCH("1",'Model output'!F278)), ISNUMBER(SEARCH("X",'Model output'!F278))), IF(ISNUMBER(SEARCH("pM",'Model output'!F278)),MID(SUBSTITUTE('Model output'!F278," ",""),SEARCH("pM",'Model output'!F278)+2,1),IF(ISNUMBER(SEARCH("M",'Model output'!F278)),MID(SUBSTITUTE('Model output'!F278," ",""),SEARCH("M",'Model output'!F278)+1,1),SUBSTITUTE('Model output'!F278," ",""))),""))</f>
        <v>X</v>
      </c>
      <c r="F279" t="str">
        <f t="shared" si="49"/>
        <v>positive</v>
      </c>
      <c r="G279" t="str">
        <f>IF(OR('Model output'!G278="",AND(ISNUMBER('Model output'!J278),'Model output'!J278&lt;1)),"",IF(OR(ISNUMBER(SEARCH("lateral",'Model output'!G278)),ISNUMBER(SEARCH("cervical",'Model output'!G278)),ISNUMBER(SEARCH("jugular",'Model output'!G278)),ISNUMBER(SEARCH("left neck",'Model output'!G278)),ISNUMBER(SEARCH("left anterior neck",'Model output'!G278)),ISNUMBER(SEARCH("left posterior neck",'Model output'!G278)),ISNUMBER(SEARCH("right neck",'Model output'!G278)),ISNUMBER(SEARCH("right anterior neck",'Model output'!G278)),ISNUMBER(SEARCH("right posterior neck",'Model output'!G278)),AND(ISNUMBER(SEARCH("level",'Model output'!G278)),OR(,ISNUMBER(SEARCH("II",'Model output'!G278)),ISNUMBER(SEARCH("two",'Model output'!G278)),AND(ISNUMBER(SEARCH("2",'Model output'!G278)),NOT(ISNUMBER(SEARCH("1 of 2",'Model output'!G278)))),ISNUMBER(SEARCH("III",'Model output'!G278)),AND(ISNUMBER(SEARCH("three",'Model output'!G278)),NOT(ISNUMBER(SEARCH("#3 (three)",'Model output'!G278)))),AND(ISNUMBER(SEARCH("3",'Model output'!G278)),NOT(ISNUMBER(SEARCH("#3 (three)",'Model output'!G278)))),ISNUMBER(SEARCH("IV",'Model output'!G278)),ISNUMBER(SEARCH("four",'Model output'!G278)),ISNUMBER(SEARCH("4",'Model output'!G278)),ISNUMBER(SEARCH("V ",'Model output'!G278)),ISNUMBER(SEARCH("five",'Model output'!G278)),ISNUMBER(SEARCH("5",'Model output'!G278))))), "lateral", "central"))</f>
        <v>central</v>
      </c>
      <c r="H279" t="str">
        <f>IF('Model output'!H278="","negative",IF(OR(ISNUMBER(SEARCH("lymph node",'Model output'!H278)),ISNUMBER(SEARCH("gland",'Model output'!H278)),ISNUMBER(SEARCH("lobe",'Model output'!H278)),ISNUMBER(SEARCH("isthmus",'Model output'!H278)),ISNUMBER(SEARCH("mediastinum",'Model output'!H278)),ISNUMBER(SEARCH("Not mentioned",'Model output'!H278)), ISNUMBER(SEARCH("Not applicable",'Model output'!H278)), ISNUMBER(SEARCH("paratracheal",'Model output'!H278)),ISNUMBER(SEARCH("fibroadipose tissue",'Model output'!H278)),ISNUMBER(SEARCH("thyroid node",'Model output'!H278)),ISNUMBER(SEARCH("skeletal muscle",'Model output'!H278)),ISNUMBER(SEARCH("right",'Model output'!H278)),ISNUMBER(SEARCH("left",'Model output'!H278)),ISNUMBER(SEARCH("Not specified",'Model output'!H278)),ISNUMBER(SEARCH("N/A",'Model output'!H278))),"negative","positive"))</f>
        <v>negative</v>
      </c>
      <c r="I279">
        <f>IF(OR('Model output'!I278="",'Model output'!I278="Not answered",'Model output'!I278="Not mentioned"),"",IF(ISNUMBER('Model output'!I278),'Model output'!I278,1))</f>
        <v>10</v>
      </c>
      <c r="J279">
        <f>IF(OR('Model output'!J278="",'Model output'!J278="Not answered",'Model output'!J278="Not mentioned"),"",IF(AND(ISNUMBER('Model output'!J278),'Model output'!J278&lt;=I279),'Model output'!J278,IF(AND(ISNUMBER('Model output'!J278), 'Model output'!J278&gt;=DATE(2024,1,1)), MIN(DAY('Model output'!J278), MONTH('Model output'!J278), YEAR('Model output'!J278)), IF(ISNUMBER(SEARCH("0/",'Model output'!J278)),0,IF(ISNUMBER(SEARCH("/",'Model output'!J278)), VALUE(LEFT('Model output'!J278, SEARCH("/",'Model output'!J278)-1)),1)))))</f>
        <v>8</v>
      </c>
      <c r="K279" t="str" cm="1">
        <f t="array" ref="K279">IF(COUNT(FIND({0,1,2,3,4,5,6,7,8,9},'Model output'!K278))&gt;0,'Model output'!K278,"")</f>
        <v/>
      </c>
      <c r="L279" s="8" t="str">
        <f t="shared" si="50"/>
        <v/>
      </c>
      <c r="M279" t="str" cm="1">
        <f t="array" ref="M279">IF(L279="","",IF(ISNUMBER(SEARCH("cm",L279)),MAX(VALUE(SUBSTITUTE(_xlfn.FILTERXML("&lt;t&gt;&lt;s&gt;"&amp;SUBSTITUTE(L279,",","&lt;/s&gt;&lt;s&gt;")&amp;"&lt;/s&gt;&lt;/t&gt;","//s"),"cm",""))),MAX(VALUE(SUBSTITUTE(_xlfn.FILTERXML("&lt;t&gt;&lt;s&gt;"&amp;SUBSTITUTE(L279,",","&lt;/s&gt;&lt;s&gt;")&amp;"&lt;/s&gt;&lt;/t&gt;","//s"),"mm","")))/10))</f>
        <v/>
      </c>
      <c r="N279" t="str">
        <f>IF('Model output'!L278="","",'Model output'!L278)</f>
        <v>Papillary</v>
      </c>
      <c r="O279" t="str">
        <f>IF('Model output'!M278="","",'Model output'!M278)</f>
        <v>Classical</v>
      </c>
      <c r="P279" t="str">
        <f>IF('Model output'!N278="","",'Model output'!N278)</f>
        <v>1.5 cm</v>
      </c>
      <c r="Q279" t="str">
        <f t="shared" si="51"/>
        <v>1.5cm</v>
      </c>
      <c r="R279" cm="1">
        <f t="array" ref="R279">IF(Q279="","",IF(ISNUMBER(SEARCH("cm",Q279)),MAX(VALUE(SUBSTITUTE(_xlfn.FILTERXML("&lt;t&gt;&lt;s&gt;"&amp;SUBSTITUTE(Q279,",","&lt;/s&gt;&lt;s&gt;")&amp;"&lt;/s&gt;&lt;/t&gt;","//s"),"cm",""))),MAX(VALUE(SUBSTITUTE(_xlfn.FILTERXML("&lt;t&gt;&lt;s&gt;"&amp;SUBSTITUTE(Q279,",","&lt;/s&gt;&lt;s&gt;")&amp;"&lt;/s&gt;&lt;/t&gt;","//s"),"mm","")))/10))</f>
        <v>1.5</v>
      </c>
      <c r="S279" t="str">
        <f>IF(OR('Model output'!P278="",ISNUMBER(SEARCH("Not identified", 'Model output'!P278)),ISNUMBER(SEARCH("Absent",'Model output'!P278)),AND(ISNUMBER(SEARCH("No",'Model output'!P278)),NOT(ISNUMBER(SEARCH("diagnostic",'Model output'!P278)))),ISNUMBER(SEARCH("Negative",'Model output'!P278))),"negative","positive")</f>
        <v>negative</v>
      </c>
      <c r="T279">
        <f>IF('Model output'!O278="","",'Model output'!O278)</f>
        <v>1</v>
      </c>
      <c r="U279" t="str">
        <f>IF('Model output'!Q278&lt;&gt;"",'Model output'!Q278,IF('Classification result'!S279="positive",IF(ISNUMBER(SEARCH("single",'Model output'!P278)),1,IF(OR(ISNUMBER(SEARCH("&lt;4",'Model output'!P278)),ISNUMBER(SEARCH("&lt; 4",'Model output'!P278)),ISNUMBER(SEARCH("less than 4",'Model output'!P278))),"&lt;4",IF(OR(ISNUMBER(SEARCH("&gt;4",'Model output'!P278)),ISNUMBER(SEARCH("&gt; 4",'Model output'!P278)),ISNUMBER(SEARCH("4 or more",'Model output'!P278))),"&gt;4",""))), ""))</f>
        <v/>
      </c>
      <c r="V279" t="str">
        <f>IF(S279="negative","",IF(OR(ISNUMBER(SEARCH("Focal",'Model output'!P278)),'Classification result'!U279&lt;4,ISNUMBER(SEARCH("Focal",'Classification result'!U279)),ISNUMBER(SEARCH("&lt;4",'Classification result'!U279)),ISNUMBER(SEARCH("&lt; 4",'Classification result'!U279))),"minimal", IF(OR(ISNUMBER(SEARCH("Extensive",'Model output'!P278)),ISNUMBER(SEARCH("Extensive",'Classification result'!U279)),ISNUMBER(SEARCH("&gt;4",'Classification result'!U279)),ISNUMBER(SEARCH("&gt; 4",'Classification result'!U279)),ISNUMBER(SEARCH("4 or more",'Classification result'!U279))),"extensive","")))</f>
        <v/>
      </c>
      <c r="W279" t="str">
        <f>IF(OR('Model output'!R278="",ISNUMBER(SEARCH("Not identified", 'Model output'!R278)),ISNUMBER(SEARCH("Absent",'Model output'!R278)),ISNUMBER(SEARCH("No",'Model output'!R278)),ISNUMBER(SEARCH("Negative",'Model output'!R278)),ISNUMBER(SEARCH("None seen",'Model output'!R278)),ISNUMBER(SEARCH("Free",'Model output'!R278)),ISNUMBER(SEARCH("Cannot be assessed",'Model output'!R278))),"negative","positive")</f>
        <v>positive</v>
      </c>
      <c r="X279" s="15" t="str">
        <f>IF('Model output'!S278="","",'Model output'!S278)</f>
        <v>Yes</v>
      </c>
      <c r="Y279" t="str">
        <f>IF(OR('Model output'!S278="",ISNUMBER(SEARCH("Absent",'Model output'!S278)),ISNUMBER(SEARCH("Not identified",'Model output'!S278)),AND(ISNUMBER(SEARCH("No",'Model output'!S278)),NOT(ISNUMBER(SEARCH("carcinoma",'Model output'!S278)))),ISNUMBER(SEARCH("confined to the thyroid",'Model output'!S278)),ISNUMBER(SEARCH("negative",'Model output'!S278))),"negative",IF(Z279="positive","gETE", "positive"))</f>
        <v>positive</v>
      </c>
      <c r="Z279" t="str">
        <f>IF(OR('Model output'!S278="",ISNUMBER(SEARCH("Absent",'Model output'!S278)),ISNUMBER(SEARCH("Not identified",'Model output'!S278)),ISNUMBER(SEARCH("No",'Model output'!S278)),ISNUMBER(SEARCH("Minimal",'Model output'!S278)),ISNUMBER(SEARCH("negative",'Model output'!S278))),"negative",IF(OR(ISNUMBER(SEARCH("extensive",X279)),ISNUMBER(SEARCH("skeletal muscle",X279)),ISNUMBER(SEARCH("larynx",X279)),ISNUMBER(SEARCH("trachea",X279)),ISNUMBER(SEARCH("esophagus",X279)),ISNUMBER(SEARCH("recurrent laryngeal nerve",X279))),"positive","negative"))</f>
        <v>negative</v>
      </c>
      <c r="AA279" t="str">
        <f>IF('Model output'!T278="","",IF('Model output'!T278="Not mentioned", "No", "Yes"))</f>
        <v/>
      </c>
      <c r="AB279" t="str">
        <f>IF(AA279&lt;&gt;"Yes","",IF(OR('Model output'!U278="",ISNUMBER(SEARCH("Not identified",'Model output'!U278))),"",'Model output'!U278))</f>
        <v/>
      </c>
      <c r="AC279" s="1" t="str">
        <f>IF(OR('Model output'!V278="", 'Model output'!V278="No", AND(ISERROR(SEARCH("Positive",'Model output'!V278)), ISNUMBER(SEARCH("Negative",'Model output'!V278))), AND(ISNUMBER(SEARCH("Uninvolved",'Model output'!V278)),NOT(ISNUMBER(SEARCH("margins involved",'Model output'!V278)))), ISNUMBER(SEARCH("not involved",'Model output'!V278)), ISNUMBER(SEARCH("None",'Model output'!V278)), ISNUMBER(SEARCH("Free",'Model output'!V278)), ISNUMBER(SEARCH("1 mm",'Model output'!V278)), ISNUMBER(SEARCH("0.1 CM",'Model output'!V278)), ISNUMBER(SEARCH("less than 0.2 mm",'Model output'!V278)), ISNUMBER(SEARCH("less than 0.5 mm",'Model output'!V278)), ISNUMBER(SEARCH("less than 1.0 mm",'Model output'!V278)), ISNUMBER(SEARCH("noted very close",'Model output'!V278)), ISNUMBER(SEARCH("abut",'Model output'!V278)), ISNUMBER(SEARCH("not mentioned",'Model output'!V278)), ISNUMBER(SEARCH("Cannot be assessed",'Model output'!V278)), ISNUMBER(SEARCH("Lymphocyte invasion - present",'Model output'!V278)), ISNUMBER(SEARCH("capsule",'Model output'!V278))), "negative", "positive")</f>
        <v>positive</v>
      </c>
      <c r="AE279" s="28" t="str" cm="1">
        <f t="array" ref="AE279">IF(OR(AC279="positive",Z279="positive",AND(OR(ISNUMBER(SEARCH("Follicular carcinoma",N279)),ISNUMBER(SEARCH("Follicular thyroid carcinoma",N279))),V279="extensive"),AND(AND(ISNUMBER(J279),J279&gt;0),AND(ISNUMBER(M279),M279&gt;3)),OR(H279="positive",AH279=1)),"high",IF(OR(ISNUMBER(SEARCH("lateral",G279,1)),ISNUMBER(SEARCH("positive",Y279,1)),ISNUMBER(SEARCH("tall",O279,1)),ISNUMBER(SEARCH("hobnail",O279,1)),ISNUMBER(SEARCH("cribriform",O279,1)),ISNUMBER(SEARCH("diffuse",O279,1)),ISNUMBER(SEARCH("columnar",O279,1)),ISNUMBER(SEARCH("solid",O279,1)),ISNUMBER(SEARCH("tall",N279,1)),ISNUMBER(SEARCH("hobnail",N279,1)),ISNUMBER(SEARCH("cribriform",N279,1)),ISNUMBER(SEARCH("diffuse",N279,1)),ISNUMBER(SEARCH("columnar",N279,1)),ISNUMBER(SEARCH("solid",N279,1)),AND(ISNUMBER(SEARCH("papillary",N279,1)),S279="positive"),AND(AND(ISNUMBER(J279),J279&gt;=5),M279=""),AND(AND(ISNUMBER(J279),J279&gt;=5),AND(ISNUMBER(M279),M279&gt;=1)),AND(ISNUMBER(SERACH("papillary",N279)),OR(Y279="positive",Z279="positive"), ISNUMBER(SEARCH("BRAF",AB279)))),"intermediate","low"))</f>
        <v>high</v>
      </c>
      <c r="AF279" s="29" t="str">
        <f t="shared" si="52"/>
        <v>1b</v>
      </c>
      <c r="AG279" s="29" t="str">
        <f t="shared" si="53"/>
        <v>1a</v>
      </c>
      <c r="AH279" s="29" t="str">
        <f t="shared" si="54"/>
        <v>0</v>
      </c>
      <c r="AI279" s="35" t="str">
        <f t="shared" si="55"/>
        <v>I</v>
      </c>
      <c r="AJ279" s="32" t="s">
        <v>711</v>
      </c>
      <c r="AK279" s="34" t="s">
        <v>931</v>
      </c>
      <c r="AL279" s="34" t="s">
        <v>617</v>
      </c>
      <c r="AM279" s="34" t="s">
        <v>936</v>
      </c>
      <c r="AN279" s="34" t="s">
        <v>66</v>
      </c>
      <c r="AO279" s="32">
        <f t="shared" si="56"/>
        <v>1</v>
      </c>
      <c r="AP279" s="34">
        <f t="shared" si="57"/>
        <v>0</v>
      </c>
      <c r="AQ279" s="34">
        <f t="shared" si="58"/>
        <v>1</v>
      </c>
      <c r="AR279" s="34">
        <f t="shared" si="59"/>
        <v>1</v>
      </c>
      <c r="AS279" s="35">
        <f t="shared" si="60"/>
        <v>1</v>
      </c>
    </row>
    <row r="280" spans="1:45">
      <c r="A280" t="str">
        <f>'Model output'!A279</f>
        <v>TCGA-KS-A4I5</v>
      </c>
      <c r="B280" s="26">
        <v>49</v>
      </c>
      <c r="C280" s="1" t="str">
        <f>IF(OR(ISNUMBER(SEARCH("0",'Model output'!D279)), ISNUMBER(SEARCH("1",'Model output'!D279)), ISNUMBER(SEARCH("1a",'Model output'!D279)), ISNUMBER(SEARCH("1b",'Model output'!D279)), ISNUMBER(SEARCH("2",'Model output'!D279)), ISNUMBER(SEARCH("3",'Model output'!D279)), ISNUMBER(SEARCH("4a",'Model output'!D279)), ISNUMBER(SEARCH("4b",'Model output'!D279))), IF(ISNUMBER(SEARCH("pT",'Model output'!D279)),IF(OR(ISNUMBER(SEARCH("a",'Model output'!D279)),ISNUMBER(SEARCH("b",'Model output'!D279))),MID(SUBSTITUTE('Model output'!D279," ",""),SEARCH("pT",'Model output'!D279)+2,2),MID(SUBSTITUTE('Model output'!D279," ",""),SEARCH("pT",'Model output'!D279)+2,1)),IF(ISNUMBER(SEARCH("T",'Model output'!D279)),IF(OR(ISNUMBER(SEARCH("a",'Model output'!D279)),ISNUMBER(SEARCH("b",'Model output'!D279))),MID(SUBSTITUTE('Model output'!D279," ",""),SEARCH("T",'Model output'!D279)+1,2),MID(SUBSTITUTE('Model output'!D279," ",""),SEARCH("T",'Model output'!D279)+1,1)),SUBSTITUTE('Model output'!D279," ",""))),"")</f>
        <v>1</v>
      </c>
      <c r="D280" s="1" t="str">
        <f>IF(ISNUMBER(SEARCH("lymph node",'Model output'!E279)),"1", IF(AND('Model output'!E279&lt;&gt;"",ISNUMBER('Model output'!E279),'Model output'!E279&gt;0),"1",IF(OR(ISNUMBER(SEARCH("0",'Model output'!E279)), ISNUMBER(SEARCH("1",'Model output'!E279)), ISNUMBER(SEARCH("1a",'Model output'!E279)), ISNUMBER(SEARCH("1b",'Model output'!E279)), ISNUMBER(SEARCH("X",'Model output'!E279))), IF(ISNUMBER(SEARCH("pN",'Model output'!E279)),IF(OR(ISNUMBER(SEARCH("a",'Model output'!E279)),ISNUMBER(SEARCH("b",'Model output'!E279))),MID(SUBSTITUTE('Model output'!E279," ",""),SEARCH("pN",'Model output'!E279)+2,2),MID(SUBSTITUTE('Model output'!E279," ",""),SEARCH("pN",'Model output'!E279)+2,1)),IF(ISNUMBER(SEARCH("N",'Model output'!E279)),IF(OR(ISNUMBER(SEARCH("a",'Model output'!E279)),ISNUMBER(SEARCH("b",'Model output'!E279))),MID(SUBSTITUTE('Model output'!E279," ",""),SEARCH("N",'Model output'!E279)+1,2),MID(SUBSTITUTE('Model output'!E279," ",""),SEARCH("N",'Model output'!E279)+1,1)),SUBSTITUTE('Model output'!E279," ",""))),"")))</f>
        <v>X</v>
      </c>
      <c r="E280" s="1" t="str">
        <f>IF(OR(ISNUMBER(SEARCH("Not applicable",'Model output'!F279)), ISNUMBER(SEARCH("N/A",'Model output'!F279))),"0",IF(OR(ISNUMBER(SEARCH("0",'Model output'!F279)), ISNUMBER(SEARCH("1",'Model output'!F279)), ISNUMBER(SEARCH("X",'Model output'!F279))), IF(ISNUMBER(SEARCH("pM",'Model output'!F279)),MID(SUBSTITUTE('Model output'!F279," ",""),SEARCH("pM",'Model output'!F279)+2,1),IF(ISNUMBER(SEARCH("M",'Model output'!F279)),MID(SUBSTITUTE('Model output'!F279," ",""),SEARCH("M",'Model output'!F279)+1,1),SUBSTITUTE('Model output'!F279," ",""))),""))</f>
        <v>0</v>
      </c>
      <c r="F280" t="str">
        <f t="shared" si="49"/>
        <v>negative</v>
      </c>
      <c r="G280" t="str">
        <f>IF(OR('Model output'!G279="",AND(ISNUMBER('Model output'!J279),'Model output'!J279&lt;1)),"",IF(OR(ISNUMBER(SEARCH("lateral",'Model output'!G279)),ISNUMBER(SEARCH("cervical",'Model output'!G279)),ISNUMBER(SEARCH("jugular",'Model output'!G279)),ISNUMBER(SEARCH("left neck",'Model output'!G279)),ISNUMBER(SEARCH("left anterior neck",'Model output'!G279)),ISNUMBER(SEARCH("left posterior neck",'Model output'!G279)),ISNUMBER(SEARCH("right neck",'Model output'!G279)),ISNUMBER(SEARCH("right anterior neck",'Model output'!G279)),ISNUMBER(SEARCH("right posterior neck",'Model output'!G279)),AND(ISNUMBER(SEARCH("level",'Model output'!G279)),OR(,ISNUMBER(SEARCH("II",'Model output'!G279)),ISNUMBER(SEARCH("two",'Model output'!G279)),AND(ISNUMBER(SEARCH("2",'Model output'!G279)),NOT(ISNUMBER(SEARCH("1 of 2",'Model output'!G279)))),ISNUMBER(SEARCH("III",'Model output'!G279)),AND(ISNUMBER(SEARCH("three",'Model output'!G279)),NOT(ISNUMBER(SEARCH("#3 (three)",'Model output'!G279)))),AND(ISNUMBER(SEARCH("3",'Model output'!G279)),NOT(ISNUMBER(SEARCH("#3 (three)",'Model output'!G279)))),ISNUMBER(SEARCH("IV",'Model output'!G279)),ISNUMBER(SEARCH("four",'Model output'!G279)),ISNUMBER(SEARCH("4",'Model output'!G279)),ISNUMBER(SEARCH("V ",'Model output'!G279)),ISNUMBER(SEARCH("five",'Model output'!G279)),ISNUMBER(SEARCH("5",'Model output'!G279))))), "lateral", "central"))</f>
        <v/>
      </c>
      <c r="H280" t="str">
        <f>IF('Model output'!H279="","negative",IF(OR(ISNUMBER(SEARCH("lymph node",'Model output'!H279)),ISNUMBER(SEARCH("gland",'Model output'!H279)),ISNUMBER(SEARCH("lobe",'Model output'!H279)),ISNUMBER(SEARCH("isthmus",'Model output'!H279)),ISNUMBER(SEARCH("mediastinum",'Model output'!H279)),ISNUMBER(SEARCH("Not mentioned",'Model output'!H279)), ISNUMBER(SEARCH("Not applicable",'Model output'!H279)), ISNUMBER(SEARCH("paratracheal",'Model output'!H279)),ISNUMBER(SEARCH("fibroadipose tissue",'Model output'!H279)),ISNUMBER(SEARCH("thyroid node",'Model output'!H279)),ISNUMBER(SEARCH("skeletal muscle",'Model output'!H279)),ISNUMBER(SEARCH("right",'Model output'!H279)),ISNUMBER(SEARCH("left",'Model output'!H279)),ISNUMBER(SEARCH("Not specified",'Model output'!H279)),ISNUMBER(SEARCH("N/A",'Model output'!H279))),"negative","positive"))</f>
        <v>negative</v>
      </c>
      <c r="I280">
        <f>IF(OR('Model output'!I279="",'Model output'!I279="Not answered",'Model output'!I279="Not mentioned"),"",IF(ISNUMBER('Model output'!I279),'Model output'!I279,1))</f>
        <v>1</v>
      </c>
      <c r="J280">
        <f>IF(OR('Model output'!J279="",'Model output'!J279="Not answered",'Model output'!J279="Not mentioned"),"",IF(AND(ISNUMBER('Model output'!J279),'Model output'!J279&lt;=I280),'Model output'!J279,IF(AND(ISNUMBER('Model output'!J279), 'Model output'!J279&gt;=DATE(2024,1,1)), MIN(DAY('Model output'!J279), MONTH('Model output'!J279), YEAR('Model output'!J279)), IF(ISNUMBER(SEARCH("0/",'Model output'!J279)),0,IF(ISNUMBER(SEARCH("/",'Model output'!J279)), VALUE(LEFT('Model output'!J279, SEARCH("/",'Model output'!J279)-1)),1)))))</f>
        <v>0</v>
      </c>
      <c r="K280" t="str" cm="1">
        <f t="array" ref="K280">IF(COUNT(FIND({0,1,2,3,4,5,6,7,8,9},'Model output'!K279))&gt;0,'Model output'!K279,"")</f>
        <v/>
      </c>
      <c r="L280" s="8" t="str">
        <f t="shared" si="50"/>
        <v/>
      </c>
      <c r="M280" t="str" cm="1">
        <f t="array" ref="M280">IF(L280="","",IF(ISNUMBER(SEARCH("cm",L280)),MAX(VALUE(SUBSTITUTE(_xlfn.FILTERXML("&lt;t&gt;&lt;s&gt;"&amp;SUBSTITUTE(L280,",","&lt;/s&gt;&lt;s&gt;")&amp;"&lt;/s&gt;&lt;/t&gt;","//s"),"cm",""))),MAX(VALUE(SUBSTITUTE(_xlfn.FILTERXML("&lt;t&gt;&lt;s&gt;"&amp;SUBSTITUTE(L280,",","&lt;/s&gt;&lt;s&gt;")&amp;"&lt;/s&gt;&lt;/t&gt;","//s"),"mm","")))/10))</f>
        <v/>
      </c>
      <c r="N280" t="str">
        <f>IF('Model output'!L279="","",'Model output'!L279)</f>
        <v>Papillary</v>
      </c>
      <c r="O280" t="str">
        <f>IF('Model output'!M279="","",'Model output'!M279)</f>
        <v/>
      </c>
      <c r="P280" t="str">
        <f>IF('Model output'!N279="","",'Model output'!N279)</f>
        <v>1.7 cm</v>
      </c>
      <c r="Q280" t="str">
        <f t="shared" si="51"/>
        <v>1.7cm</v>
      </c>
      <c r="R280" cm="1">
        <f t="array" ref="R280">IF(Q280="","",IF(ISNUMBER(SEARCH("cm",Q280)),MAX(VALUE(SUBSTITUTE(_xlfn.FILTERXML("&lt;t&gt;&lt;s&gt;"&amp;SUBSTITUTE(Q280,",","&lt;/s&gt;&lt;s&gt;")&amp;"&lt;/s&gt;&lt;/t&gt;","//s"),"cm",""))),MAX(VALUE(SUBSTITUTE(_xlfn.FILTERXML("&lt;t&gt;&lt;s&gt;"&amp;SUBSTITUTE(Q280,",","&lt;/s&gt;&lt;s&gt;")&amp;"&lt;/s&gt;&lt;/t&gt;","//s"),"mm","")))/10))</f>
        <v>1.7</v>
      </c>
      <c r="S280" t="str">
        <f>IF(OR('Model output'!P279="",ISNUMBER(SEARCH("Not identified", 'Model output'!P279)),ISNUMBER(SEARCH("Absent",'Model output'!P279)),AND(ISNUMBER(SEARCH("No",'Model output'!P279)),NOT(ISNUMBER(SEARCH("diagnostic",'Model output'!P279)))),ISNUMBER(SEARCH("Negative",'Model output'!P279))),"negative","positive")</f>
        <v>negative</v>
      </c>
      <c r="T280">
        <f>IF('Model output'!O279="","",'Model output'!O279)</f>
        <v>1</v>
      </c>
      <c r="U280" t="str">
        <f>IF('Model output'!Q279&lt;&gt;"",'Model output'!Q279,IF('Classification result'!S280="positive",IF(ISNUMBER(SEARCH("single",'Model output'!P279)),1,IF(OR(ISNUMBER(SEARCH("&lt;4",'Model output'!P279)),ISNUMBER(SEARCH("&lt; 4",'Model output'!P279)),ISNUMBER(SEARCH("less than 4",'Model output'!P279))),"&lt;4",IF(OR(ISNUMBER(SEARCH("&gt;4",'Model output'!P279)),ISNUMBER(SEARCH("&gt; 4",'Model output'!P279)),ISNUMBER(SEARCH("4 or more",'Model output'!P279))),"&gt;4",""))), ""))</f>
        <v/>
      </c>
      <c r="V280" t="str">
        <f>IF(S280="negative","",IF(OR(ISNUMBER(SEARCH("Focal",'Model output'!P279)),'Classification result'!U280&lt;4,ISNUMBER(SEARCH("Focal",'Classification result'!U280)),ISNUMBER(SEARCH("&lt;4",'Classification result'!U280)),ISNUMBER(SEARCH("&lt; 4",'Classification result'!U280))),"minimal", IF(OR(ISNUMBER(SEARCH("Extensive",'Model output'!P279)),ISNUMBER(SEARCH("Extensive",'Classification result'!U280)),ISNUMBER(SEARCH("&gt;4",'Classification result'!U280)),ISNUMBER(SEARCH("&gt; 4",'Classification result'!U280)),ISNUMBER(SEARCH("4 or more",'Classification result'!U280))),"extensive","")))</f>
        <v/>
      </c>
      <c r="W280" t="str">
        <f>IF(OR('Model output'!R279="",ISNUMBER(SEARCH("Not identified", 'Model output'!R279)),ISNUMBER(SEARCH("Absent",'Model output'!R279)),ISNUMBER(SEARCH("No",'Model output'!R279)),ISNUMBER(SEARCH("Negative",'Model output'!R279)),ISNUMBER(SEARCH("None seen",'Model output'!R279)),ISNUMBER(SEARCH("Free",'Model output'!R279)),ISNUMBER(SEARCH("Cannot be assessed",'Model output'!R279))),"negative","positive")</f>
        <v>positive</v>
      </c>
      <c r="X280" s="15" t="str">
        <f>IF('Model output'!S279="","",'Model output'!S279)</f>
        <v>No</v>
      </c>
      <c r="Y280" t="str">
        <f>IF(OR('Model output'!S279="",ISNUMBER(SEARCH("Absent",'Model output'!S279)),ISNUMBER(SEARCH("Not identified",'Model output'!S279)),AND(ISNUMBER(SEARCH("No",'Model output'!S279)),NOT(ISNUMBER(SEARCH("carcinoma",'Model output'!S279)))),ISNUMBER(SEARCH("confined to the thyroid",'Model output'!S279)),ISNUMBER(SEARCH("negative",'Model output'!S279))),"negative",IF(Z280="positive","gETE", "positive"))</f>
        <v>negative</v>
      </c>
      <c r="Z280" t="str">
        <f>IF(OR('Model output'!S279="",ISNUMBER(SEARCH("Absent",'Model output'!S279)),ISNUMBER(SEARCH("Not identified",'Model output'!S279)),ISNUMBER(SEARCH("No",'Model output'!S279)),ISNUMBER(SEARCH("Minimal",'Model output'!S279)),ISNUMBER(SEARCH("negative",'Model output'!S279))),"negative",IF(OR(ISNUMBER(SEARCH("extensive",X280)),ISNUMBER(SEARCH("skeletal muscle",X280)),ISNUMBER(SEARCH("larynx",X280)),ISNUMBER(SEARCH("trachea",X280)),ISNUMBER(SEARCH("esophagus",X280)),ISNUMBER(SEARCH("recurrent laryngeal nerve",X280))),"positive","negative"))</f>
        <v>negative</v>
      </c>
      <c r="AA280" t="str">
        <f>IF('Model output'!T279="","",IF('Model output'!T279="Not mentioned", "No", "Yes"))</f>
        <v/>
      </c>
      <c r="AB280" t="str">
        <f>IF(AA280&lt;&gt;"Yes","",IF(OR('Model output'!U279="",ISNUMBER(SEARCH("Not identified",'Model output'!U279))),"",'Model output'!U279))</f>
        <v/>
      </c>
      <c r="AC280" s="1" t="str">
        <f>IF(OR('Model output'!V279="", 'Model output'!V279="No", AND(ISERROR(SEARCH("Positive",'Model output'!V279)), ISNUMBER(SEARCH("Negative",'Model output'!V279))), AND(ISNUMBER(SEARCH("Uninvolved",'Model output'!V279)),NOT(ISNUMBER(SEARCH("margins involved",'Model output'!V279)))), ISNUMBER(SEARCH("not involved",'Model output'!V279)), ISNUMBER(SEARCH("None",'Model output'!V279)), ISNUMBER(SEARCH("Free",'Model output'!V279)), ISNUMBER(SEARCH("1 mm",'Model output'!V279)), ISNUMBER(SEARCH("0.1 CM",'Model output'!V279)), ISNUMBER(SEARCH("less than 0.2 mm",'Model output'!V279)), ISNUMBER(SEARCH("less than 0.5 mm",'Model output'!V279)), ISNUMBER(SEARCH("less than 1.0 mm",'Model output'!V279)), ISNUMBER(SEARCH("noted very close",'Model output'!V279)), ISNUMBER(SEARCH("abut",'Model output'!V279)), ISNUMBER(SEARCH("not mentioned",'Model output'!V279)), ISNUMBER(SEARCH("Cannot be assessed",'Model output'!V279)), ISNUMBER(SEARCH("Lymphocyte invasion - present",'Model output'!V279)), ISNUMBER(SEARCH("capsule",'Model output'!V279))), "negative", "positive")</f>
        <v>negative</v>
      </c>
      <c r="AE280" s="28" t="str" cm="1">
        <f t="array" aca="1" ref="AE280" ca="1">IF(OR(AC280="positive",Z280="positive",AND(OR(ISNUMBER(SEARCH("Follicular carcinoma",N280)),ISNUMBER(SEARCH("Follicular thyroid carcinoma",N280))),V280="extensive"),AND(AND(ISNUMBER(J280),J280&gt;0),AND(ISNUMBER(M280),M280&gt;3)),OR(H280="positive",AH280=1)),"high",IF(OR(ISNUMBER(SEARCH("lateral",G280,1)),ISNUMBER(SEARCH("positive",Y280,1)),ISNUMBER(SEARCH("tall",O280,1)),ISNUMBER(SEARCH("hobnail",O280,1)),ISNUMBER(SEARCH("cribriform",O280,1)),ISNUMBER(SEARCH("diffuse",O280,1)),ISNUMBER(SEARCH("columnar",O280,1)),ISNUMBER(SEARCH("solid",O280,1)),ISNUMBER(SEARCH("tall",N280,1)),ISNUMBER(SEARCH("hobnail",N280,1)),ISNUMBER(SEARCH("cribriform",N280,1)),ISNUMBER(SEARCH("diffuse",N280,1)),ISNUMBER(SEARCH("columnar",N280,1)),ISNUMBER(SEARCH("solid",N280,1)),AND(ISNUMBER(SEARCH("papillary",N280,1)),S280="positive"),AND(AND(ISNUMBER(J280),J280&gt;=5),M280=""),AND(AND(ISNUMBER(J280),J280&gt;=5),AND(ISNUMBER(M280),M280&gt;=1)),AND(ISNUMBER(SERACH("papillary",N280)),OR(Y280="positive",Z280="positive"), ISNUMBER(SEARCH("BRAF",AB280)))),"intermediate","low"))</f>
        <v>low</v>
      </c>
      <c r="AF280" s="29" t="str">
        <f t="shared" si="52"/>
        <v>1b</v>
      </c>
      <c r="AG280" s="29" t="str">
        <f t="shared" si="53"/>
        <v>0</v>
      </c>
      <c r="AH280" s="29" t="str">
        <f t="shared" si="54"/>
        <v>0</v>
      </c>
      <c r="AI280" s="35" t="str">
        <f t="shared" si="55"/>
        <v>I</v>
      </c>
      <c r="AJ280" s="32" t="s">
        <v>713</v>
      </c>
      <c r="AK280" s="34" t="s">
        <v>932</v>
      </c>
      <c r="AL280" s="34" t="s">
        <v>933</v>
      </c>
      <c r="AM280" s="34" t="s">
        <v>936</v>
      </c>
      <c r="AN280" s="34" t="s">
        <v>66</v>
      </c>
      <c r="AO280" s="32">
        <f t="shared" ca="1" si="56"/>
        <v>1</v>
      </c>
      <c r="AP280" s="34">
        <f t="shared" si="57"/>
        <v>1</v>
      </c>
      <c r="AQ280" s="34">
        <f t="shared" si="58"/>
        <v>1</v>
      </c>
      <c r="AR280" s="34">
        <f t="shared" si="59"/>
        <v>1</v>
      </c>
      <c r="AS280" s="35">
        <f t="shared" si="60"/>
        <v>1</v>
      </c>
    </row>
    <row r="281" spans="1:45">
      <c r="A281" t="str">
        <f>'Model output'!A280</f>
        <v>TCGA-KS-A4I7</v>
      </c>
      <c r="B281" s="26">
        <v>61</v>
      </c>
      <c r="C281" s="1" t="str">
        <f>IF(OR(ISNUMBER(SEARCH("0",'Model output'!D280)), ISNUMBER(SEARCH("1",'Model output'!D280)), ISNUMBER(SEARCH("1a",'Model output'!D280)), ISNUMBER(SEARCH("1b",'Model output'!D280)), ISNUMBER(SEARCH("2",'Model output'!D280)), ISNUMBER(SEARCH("3",'Model output'!D280)), ISNUMBER(SEARCH("4a",'Model output'!D280)), ISNUMBER(SEARCH("4b",'Model output'!D280))), IF(ISNUMBER(SEARCH("pT",'Model output'!D280)),IF(OR(ISNUMBER(SEARCH("a",'Model output'!D280)),ISNUMBER(SEARCH("b",'Model output'!D280))),MID(SUBSTITUTE('Model output'!D280," ",""),SEARCH("pT",'Model output'!D280)+2,2),MID(SUBSTITUTE('Model output'!D280," ",""),SEARCH("pT",'Model output'!D280)+2,1)),IF(ISNUMBER(SEARCH("T",'Model output'!D280)),IF(OR(ISNUMBER(SEARCH("a",'Model output'!D280)),ISNUMBER(SEARCH("b",'Model output'!D280))),MID(SUBSTITUTE('Model output'!D280," ",""),SEARCH("T",'Model output'!D280)+1,2),MID(SUBSTITUTE('Model output'!D280," ",""),SEARCH("T",'Model output'!D280)+1,1)),SUBSTITUTE('Model output'!D280," ",""))),"")</f>
        <v>1</v>
      </c>
      <c r="D281" s="1" t="str">
        <f>IF(ISNUMBER(SEARCH("lymph node",'Model output'!E280)),"1", IF(AND('Model output'!E280&lt;&gt;"",ISNUMBER('Model output'!E280),'Model output'!E280&gt;0),"1",IF(OR(ISNUMBER(SEARCH("0",'Model output'!E280)), ISNUMBER(SEARCH("1",'Model output'!E280)), ISNUMBER(SEARCH("1a",'Model output'!E280)), ISNUMBER(SEARCH("1b",'Model output'!E280)), ISNUMBER(SEARCH("X",'Model output'!E280))), IF(ISNUMBER(SEARCH("pN",'Model output'!E280)),IF(OR(ISNUMBER(SEARCH("a",'Model output'!E280)),ISNUMBER(SEARCH("b",'Model output'!E280))),MID(SUBSTITUTE('Model output'!E280," ",""),SEARCH("pN",'Model output'!E280)+2,2),MID(SUBSTITUTE('Model output'!E280," ",""),SEARCH("pN",'Model output'!E280)+2,1)),IF(ISNUMBER(SEARCH("N",'Model output'!E280)),IF(OR(ISNUMBER(SEARCH("a",'Model output'!E280)),ISNUMBER(SEARCH("b",'Model output'!E280))),MID(SUBSTITUTE('Model output'!E280," ",""),SEARCH("N",'Model output'!E280)+1,2),MID(SUBSTITUTE('Model output'!E280," ",""),SEARCH("N",'Model output'!E280)+1,1)),SUBSTITUTE('Model output'!E280," ",""))),"")))</f>
        <v>0</v>
      </c>
      <c r="E281" s="1" t="str">
        <f>IF(OR(ISNUMBER(SEARCH("Not applicable",'Model output'!F280)), ISNUMBER(SEARCH("N/A",'Model output'!F280))),"0",IF(OR(ISNUMBER(SEARCH("0",'Model output'!F280)), ISNUMBER(SEARCH("1",'Model output'!F280)), ISNUMBER(SEARCH("X",'Model output'!F280))), IF(ISNUMBER(SEARCH("pM",'Model output'!F280)),MID(SUBSTITUTE('Model output'!F280," ",""),SEARCH("pM",'Model output'!F280)+2,1),IF(ISNUMBER(SEARCH("M",'Model output'!F280)),MID(SUBSTITUTE('Model output'!F280," ",""),SEARCH("M",'Model output'!F280)+1,1),SUBSTITUTE('Model output'!F280," ",""))),""))</f>
        <v>X</v>
      </c>
      <c r="F281" t="str">
        <f t="shared" si="49"/>
        <v>positive</v>
      </c>
      <c r="G281" t="str">
        <f>IF(OR('Model output'!G280="",AND(ISNUMBER('Model output'!J280),'Model output'!J280&lt;1)),"",IF(OR(ISNUMBER(SEARCH("lateral",'Model output'!G280)),ISNUMBER(SEARCH("cervical",'Model output'!G280)),ISNUMBER(SEARCH("jugular",'Model output'!G280)),ISNUMBER(SEARCH("left neck",'Model output'!G280)),ISNUMBER(SEARCH("left anterior neck",'Model output'!G280)),ISNUMBER(SEARCH("left posterior neck",'Model output'!G280)),ISNUMBER(SEARCH("right neck",'Model output'!G280)),ISNUMBER(SEARCH("right anterior neck",'Model output'!G280)),ISNUMBER(SEARCH("right posterior neck",'Model output'!G280)),AND(ISNUMBER(SEARCH("level",'Model output'!G280)),OR(,ISNUMBER(SEARCH("II",'Model output'!G280)),ISNUMBER(SEARCH("two",'Model output'!G280)),AND(ISNUMBER(SEARCH("2",'Model output'!G280)),NOT(ISNUMBER(SEARCH("1 of 2",'Model output'!G280)))),ISNUMBER(SEARCH("III",'Model output'!G280)),AND(ISNUMBER(SEARCH("three",'Model output'!G280)),NOT(ISNUMBER(SEARCH("#3 (three)",'Model output'!G280)))),AND(ISNUMBER(SEARCH("3",'Model output'!G280)),NOT(ISNUMBER(SEARCH("#3 (three)",'Model output'!G280)))),ISNUMBER(SEARCH("IV",'Model output'!G280)),ISNUMBER(SEARCH("four",'Model output'!G280)),ISNUMBER(SEARCH("4",'Model output'!G280)),ISNUMBER(SEARCH("V ",'Model output'!G280)),ISNUMBER(SEARCH("five",'Model output'!G280)),ISNUMBER(SEARCH("5",'Model output'!G280))))), "lateral", "central"))</f>
        <v/>
      </c>
      <c r="H281" t="str">
        <f>IF('Model output'!H280="","negative",IF(OR(ISNUMBER(SEARCH("lymph node",'Model output'!H280)),ISNUMBER(SEARCH("gland",'Model output'!H280)),ISNUMBER(SEARCH("lobe",'Model output'!H280)),ISNUMBER(SEARCH("isthmus",'Model output'!H280)),ISNUMBER(SEARCH("mediastinum",'Model output'!H280)),ISNUMBER(SEARCH("Not mentioned",'Model output'!H280)), ISNUMBER(SEARCH("Not applicable",'Model output'!H280)), ISNUMBER(SEARCH("paratracheal",'Model output'!H280)),ISNUMBER(SEARCH("fibroadipose tissue",'Model output'!H280)),ISNUMBER(SEARCH("thyroid node",'Model output'!H280)),ISNUMBER(SEARCH("skeletal muscle",'Model output'!H280)),ISNUMBER(SEARCH("right",'Model output'!H280)),ISNUMBER(SEARCH("left",'Model output'!H280)),ISNUMBER(SEARCH("Not specified",'Model output'!H280)),ISNUMBER(SEARCH("N/A",'Model output'!H280))),"negative","positive"))</f>
        <v>negative</v>
      </c>
      <c r="I281">
        <f>IF(OR('Model output'!I280="",'Model output'!I280="Not answered",'Model output'!I280="Not mentioned"),"",IF(ISNUMBER('Model output'!I280),'Model output'!I280,1))</f>
        <v>4</v>
      </c>
      <c r="J281">
        <f>IF(OR('Model output'!J280="",'Model output'!J280="Not answered",'Model output'!J280="Not mentioned"),"",IF(AND(ISNUMBER('Model output'!J280),'Model output'!J280&lt;=I281),'Model output'!J280,IF(AND(ISNUMBER('Model output'!J280), 'Model output'!J280&gt;=DATE(2024,1,1)), MIN(DAY('Model output'!J280), MONTH('Model output'!J280), YEAR('Model output'!J280)), IF(ISNUMBER(SEARCH("0/",'Model output'!J280)),0,IF(ISNUMBER(SEARCH("/",'Model output'!J280)), VALUE(LEFT('Model output'!J280, SEARCH("/",'Model output'!J280)-1)),1)))))</f>
        <v>2</v>
      </c>
      <c r="K281" t="str" cm="1">
        <f t="array" ref="K281">IF(COUNT(FIND({0,1,2,3,4,5,6,7,8,9},'Model output'!K280))&gt;0,'Model output'!K280,"")</f>
        <v/>
      </c>
      <c r="L281" s="8" t="str">
        <f t="shared" si="50"/>
        <v/>
      </c>
      <c r="M281" t="str" cm="1">
        <f t="array" ref="M281">IF(L281="","",IF(ISNUMBER(SEARCH("cm",L281)),MAX(VALUE(SUBSTITUTE(_xlfn.FILTERXML("&lt;t&gt;&lt;s&gt;"&amp;SUBSTITUTE(L281,",","&lt;/s&gt;&lt;s&gt;")&amp;"&lt;/s&gt;&lt;/t&gt;","//s"),"cm",""))),MAX(VALUE(SUBSTITUTE(_xlfn.FILTERXML("&lt;t&gt;&lt;s&gt;"&amp;SUBSTITUTE(L281,",","&lt;/s&gt;&lt;s&gt;")&amp;"&lt;/s&gt;&lt;/t&gt;","//s"),"mm","")))/10))</f>
        <v/>
      </c>
      <c r="N281" t="str">
        <f>IF('Model output'!L280="","",'Model output'!L280)</f>
        <v>Papillary</v>
      </c>
      <c r="O281" t="str">
        <f>IF('Model output'!M280="","",'Model output'!M280)</f>
        <v/>
      </c>
      <c r="P281" t="str">
        <f>IF('Model output'!N280="","",'Model output'!N280)</f>
        <v>1.5 cm</v>
      </c>
      <c r="Q281" t="str">
        <f t="shared" si="51"/>
        <v>1.5cm</v>
      </c>
      <c r="R281" cm="1">
        <f t="array" ref="R281">IF(Q281="","",IF(ISNUMBER(SEARCH("cm",Q281)),MAX(VALUE(SUBSTITUTE(_xlfn.FILTERXML("&lt;t&gt;&lt;s&gt;"&amp;SUBSTITUTE(Q281,",","&lt;/s&gt;&lt;s&gt;")&amp;"&lt;/s&gt;&lt;/t&gt;","//s"),"cm",""))),MAX(VALUE(SUBSTITUTE(_xlfn.FILTERXML("&lt;t&gt;&lt;s&gt;"&amp;SUBSTITUTE(Q281,",","&lt;/s&gt;&lt;s&gt;")&amp;"&lt;/s&gt;&lt;/t&gt;","//s"),"mm","")))/10))</f>
        <v>1.5</v>
      </c>
      <c r="S281" t="str">
        <f>IF(OR('Model output'!P280="",ISNUMBER(SEARCH("Not identified", 'Model output'!P280)),ISNUMBER(SEARCH("Absent",'Model output'!P280)),AND(ISNUMBER(SEARCH("No",'Model output'!P280)),NOT(ISNUMBER(SEARCH("diagnostic",'Model output'!P280)))),ISNUMBER(SEARCH("Negative",'Model output'!P280))),"negative","positive")</f>
        <v>negative</v>
      </c>
      <c r="T281">
        <f>IF('Model output'!O280="","",'Model output'!O280)</f>
        <v>1</v>
      </c>
      <c r="U281" t="str">
        <f>IF('Model output'!Q280&lt;&gt;"",'Model output'!Q280,IF('Classification result'!S281="positive",IF(ISNUMBER(SEARCH("single",'Model output'!P280)),1,IF(OR(ISNUMBER(SEARCH("&lt;4",'Model output'!P280)),ISNUMBER(SEARCH("&lt; 4",'Model output'!P280)),ISNUMBER(SEARCH("less than 4",'Model output'!P280))),"&lt;4",IF(OR(ISNUMBER(SEARCH("&gt;4",'Model output'!P280)),ISNUMBER(SEARCH("&gt; 4",'Model output'!P280)),ISNUMBER(SEARCH("4 or more",'Model output'!P280))),"&gt;4",""))), ""))</f>
        <v/>
      </c>
      <c r="V281" t="str">
        <f>IF(S281="negative","",IF(OR(ISNUMBER(SEARCH("Focal",'Model output'!P280)),'Classification result'!U281&lt;4,ISNUMBER(SEARCH("Focal",'Classification result'!U281)),ISNUMBER(SEARCH("&lt;4",'Classification result'!U281)),ISNUMBER(SEARCH("&lt; 4",'Classification result'!U281))),"minimal", IF(OR(ISNUMBER(SEARCH("Extensive",'Model output'!P280)),ISNUMBER(SEARCH("Extensive",'Classification result'!U281)),ISNUMBER(SEARCH("&gt;4",'Classification result'!U281)),ISNUMBER(SEARCH("&gt; 4",'Classification result'!U281)),ISNUMBER(SEARCH("4 or more",'Classification result'!U281))),"extensive","")))</f>
        <v/>
      </c>
      <c r="W281" t="str">
        <f>IF(OR('Model output'!R280="",ISNUMBER(SEARCH("Not identified", 'Model output'!R280)),ISNUMBER(SEARCH("Absent",'Model output'!R280)),ISNUMBER(SEARCH("No",'Model output'!R280)),ISNUMBER(SEARCH("Negative",'Model output'!R280)),ISNUMBER(SEARCH("None seen",'Model output'!R280)),ISNUMBER(SEARCH("Free",'Model output'!R280)),ISNUMBER(SEARCH("Cannot be assessed",'Model output'!R280))),"negative","positive")</f>
        <v>negative</v>
      </c>
      <c r="X281" s="15" t="str">
        <f>IF('Model output'!S280="","",'Model output'!S280)</f>
        <v>No</v>
      </c>
      <c r="Y281" t="str">
        <f>IF(OR('Model output'!S280="",ISNUMBER(SEARCH("Absent",'Model output'!S280)),ISNUMBER(SEARCH("Not identified",'Model output'!S280)),AND(ISNUMBER(SEARCH("No",'Model output'!S280)),NOT(ISNUMBER(SEARCH("carcinoma",'Model output'!S280)))),ISNUMBER(SEARCH("confined to the thyroid",'Model output'!S280)),ISNUMBER(SEARCH("negative",'Model output'!S280))),"negative",IF(Z281="positive","gETE", "positive"))</f>
        <v>negative</v>
      </c>
      <c r="Z281" t="str">
        <f>IF(OR('Model output'!S280="",ISNUMBER(SEARCH("Absent",'Model output'!S280)),ISNUMBER(SEARCH("Not identified",'Model output'!S280)),ISNUMBER(SEARCH("No",'Model output'!S280)),ISNUMBER(SEARCH("Minimal",'Model output'!S280)),ISNUMBER(SEARCH("negative",'Model output'!S280))),"negative",IF(OR(ISNUMBER(SEARCH("extensive",X281)),ISNUMBER(SEARCH("skeletal muscle",X281)),ISNUMBER(SEARCH("larynx",X281)),ISNUMBER(SEARCH("trachea",X281)),ISNUMBER(SEARCH("esophagus",X281)),ISNUMBER(SEARCH("recurrent laryngeal nerve",X281))),"positive","negative"))</f>
        <v>negative</v>
      </c>
      <c r="AA281" t="str">
        <f>IF('Model output'!T280="","",IF('Model output'!T280="Not mentioned", "No", "Yes"))</f>
        <v/>
      </c>
      <c r="AB281" t="str">
        <f>IF(AA281&lt;&gt;"Yes","",IF(OR('Model output'!U280="",ISNUMBER(SEARCH("Not identified",'Model output'!U280))),"",'Model output'!U280))</f>
        <v/>
      </c>
      <c r="AC281" s="1" t="str">
        <f>IF(OR('Model output'!V280="", 'Model output'!V280="No", AND(ISERROR(SEARCH("Positive",'Model output'!V280)), ISNUMBER(SEARCH("Negative",'Model output'!V280))), AND(ISNUMBER(SEARCH("Uninvolved",'Model output'!V280)),NOT(ISNUMBER(SEARCH("margins involved",'Model output'!V280)))), ISNUMBER(SEARCH("not involved",'Model output'!V280)), ISNUMBER(SEARCH("None",'Model output'!V280)), ISNUMBER(SEARCH("Free",'Model output'!V280)), ISNUMBER(SEARCH("1 mm",'Model output'!V280)), ISNUMBER(SEARCH("0.1 CM",'Model output'!V280)), ISNUMBER(SEARCH("less than 0.2 mm",'Model output'!V280)), ISNUMBER(SEARCH("less than 0.5 mm",'Model output'!V280)), ISNUMBER(SEARCH("less than 1.0 mm",'Model output'!V280)), ISNUMBER(SEARCH("noted very close",'Model output'!V280)), ISNUMBER(SEARCH("abut",'Model output'!V280)), ISNUMBER(SEARCH("not mentioned",'Model output'!V280)), ISNUMBER(SEARCH("Cannot be assessed",'Model output'!V280)), ISNUMBER(SEARCH("Lymphocyte invasion - present",'Model output'!V280)), ISNUMBER(SEARCH("capsule",'Model output'!V280))), "negative", "positive")</f>
        <v>negative</v>
      </c>
      <c r="AE281" s="28" t="str" cm="1">
        <f t="array" aca="1" ref="AE281" ca="1">IF(OR(AC281="positive",Z281="positive",AND(OR(ISNUMBER(SEARCH("Follicular carcinoma",N281)),ISNUMBER(SEARCH("Follicular thyroid carcinoma",N281))),V281="extensive"),AND(AND(ISNUMBER(J281),J281&gt;0),AND(ISNUMBER(M281),M281&gt;3)),OR(H281="positive",AH281=1)),"high",IF(OR(ISNUMBER(SEARCH("lateral",G281,1)),ISNUMBER(SEARCH("positive",Y281,1)),ISNUMBER(SEARCH("tall",O281,1)),ISNUMBER(SEARCH("hobnail",O281,1)),ISNUMBER(SEARCH("cribriform",O281,1)),ISNUMBER(SEARCH("diffuse",O281,1)),ISNUMBER(SEARCH("columnar",O281,1)),ISNUMBER(SEARCH("solid",O281,1)),ISNUMBER(SEARCH("tall",N281,1)),ISNUMBER(SEARCH("hobnail",N281,1)),ISNUMBER(SEARCH("cribriform",N281,1)),ISNUMBER(SEARCH("diffuse",N281,1)),ISNUMBER(SEARCH("columnar",N281,1)),ISNUMBER(SEARCH("solid",N281,1)),AND(ISNUMBER(SEARCH("papillary",N281,1)),S281="positive"),AND(AND(ISNUMBER(J281),J281&gt;=5),M281=""),AND(AND(ISNUMBER(J281),J281&gt;=5),AND(ISNUMBER(M281),M281&gt;=1)),AND(ISNUMBER(SERACH("papillary",N281)),OR(Y281="positive",Z281="positive"), ISNUMBER(SEARCH("BRAF",AB281)))),"intermediate","low"))</f>
        <v>low</v>
      </c>
      <c r="AF281" s="29" t="str">
        <f t="shared" si="52"/>
        <v>1b</v>
      </c>
      <c r="AG281" s="29" t="str">
        <f t="shared" si="53"/>
        <v>1a</v>
      </c>
      <c r="AH281" s="29" t="str">
        <f t="shared" si="54"/>
        <v>0</v>
      </c>
      <c r="AI281" s="35" t="str">
        <f t="shared" si="55"/>
        <v>II</v>
      </c>
      <c r="AJ281" s="32" t="s">
        <v>713</v>
      </c>
      <c r="AK281" s="34" t="s">
        <v>932</v>
      </c>
      <c r="AL281" s="34" t="s">
        <v>933</v>
      </c>
      <c r="AM281" s="34" t="s">
        <v>936</v>
      </c>
      <c r="AN281" s="34" t="s">
        <v>66</v>
      </c>
      <c r="AO281" s="32">
        <f t="shared" ca="1" si="56"/>
        <v>1</v>
      </c>
      <c r="AP281" s="34">
        <f t="shared" si="57"/>
        <v>1</v>
      </c>
      <c r="AQ281" s="34">
        <f t="shared" si="58"/>
        <v>0</v>
      </c>
      <c r="AR281" s="34">
        <f t="shared" si="59"/>
        <v>1</v>
      </c>
      <c r="AS281" s="35">
        <f t="shared" si="60"/>
        <v>0</v>
      </c>
    </row>
    <row r="282" spans="1:45">
      <c r="A282" t="str">
        <f>'Model output'!A281</f>
        <v>TCGA-KS-A4IC</v>
      </c>
      <c r="B282" s="26">
        <v>45</v>
      </c>
      <c r="C282" s="1" t="str">
        <f>IF(OR(ISNUMBER(SEARCH("0",'Model output'!D281)), ISNUMBER(SEARCH("1",'Model output'!D281)), ISNUMBER(SEARCH("1a",'Model output'!D281)), ISNUMBER(SEARCH("1b",'Model output'!D281)), ISNUMBER(SEARCH("2",'Model output'!D281)), ISNUMBER(SEARCH("3",'Model output'!D281)), ISNUMBER(SEARCH("4a",'Model output'!D281)), ISNUMBER(SEARCH("4b",'Model output'!D281))), IF(ISNUMBER(SEARCH("pT",'Model output'!D281)),IF(OR(ISNUMBER(SEARCH("a",'Model output'!D281)),ISNUMBER(SEARCH("b",'Model output'!D281))),MID(SUBSTITUTE('Model output'!D281," ",""),SEARCH("pT",'Model output'!D281)+2,2),MID(SUBSTITUTE('Model output'!D281," ",""),SEARCH("pT",'Model output'!D281)+2,1)),IF(ISNUMBER(SEARCH("T",'Model output'!D281)),IF(OR(ISNUMBER(SEARCH("a",'Model output'!D281)),ISNUMBER(SEARCH("b",'Model output'!D281))),MID(SUBSTITUTE('Model output'!D281," ",""),SEARCH("T",'Model output'!D281)+1,2),MID(SUBSTITUTE('Model output'!D281," ",""),SEARCH("T",'Model output'!D281)+1,1)),SUBSTITUTE('Model output'!D281," ",""))),"")</f>
        <v>1</v>
      </c>
      <c r="D282" s="1" t="str">
        <f>IF(ISNUMBER(SEARCH("lymph node",'Model output'!E281)),"1", IF(AND('Model output'!E281&lt;&gt;"",ISNUMBER('Model output'!E281),'Model output'!E281&gt;0),"1",IF(OR(ISNUMBER(SEARCH("0",'Model output'!E281)), ISNUMBER(SEARCH("1",'Model output'!E281)), ISNUMBER(SEARCH("1a",'Model output'!E281)), ISNUMBER(SEARCH("1b",'Model output'!E281)), ISNUMBER(SEARCH("X",'Model output'!E281))), IF(ISNUMBER(SEARCH("pN",'Model output'!E281)),IF(OR(ISNUMBER(SEARCH("a",'Model output'!E281)),ISNUMBER(SEARCH("b",'Model output'!E281))),MID(SUBSTITUTE('Model output'!E281," ",""),SEARCH("pN",'Model output'!E281)+2,2),MID(SUBSTITUTE('Model output'!E281," ",""),SEARCH("pN",'Model output'!E281)+2,1)),IF(ISNUMBER(SEARCH("N",'Model output'!E281)),IF(OR(ISNUMBER(SEARCH("a",'Model output'!E281)),ISNUMBER(SEARCH("b",'Model output'!E281))),MID(SUBSTITUTE('Model output'!E281," ",""),SEARCH("N",'Model output'!E281)+1,2),MID(SUBSTITUTE('Model output'!E281," ",""),SEARCH("N",'Model output'!E281)+1,1)),SUBSTITUTE('Model output'!E281," ",""))),"")))</f>
        <v>X</v>
      </c>
      <c r="E282" s="1" t="str">
        <f>IF(OR(ISNUMBER(SEARCH("Not applicable",'Model output'!F281)), ISNUMBER(SEARCH("N/A",'Model output'!F281))),"0",IF(OR(ISNUMBER(SEARCH("0",'Model output'!F281)), ISNUMBER(SEARCH("1",'Model output'!F281)), ISNUMBER(SEARCH("X",'Model output'!F281))), IF(ISNUMBER(SEARCH("pM",'Model output'!F281)),MID(SUBSTITUTE('Model output'!F281," ",""),SEARCH("pM",'Model output'!F281)+2,1),IF(ISNUMBER(SEARCH("M",'Model output'!F281)),MID(SUBSTITUTE('Model output'!F281," ",""),SEARCH("M",'Model output'!F281)+1,1),SUBSTITUTE('Model output'!F281," ",""))),""))</f>
        <v>0</v>
      </c>
      <c r="F282" t="str">
        <f t="shared" si="49"/>
        <v>positive</v>
      </c>
      <c r="G282" t="str">
        <f>IF(OR('Model output'!G281="",AND(ISNUMBER('Model output'!J281),'Model output'!J281&lt;1)),"",IF(OR(ISNUMBER(SEARCH("lateral",'Model output'!G281)),ISNUMBER(SEARCH("cervical",'Model output'!G281)),ISNUMBER(SEARCH("jugular",'Model output'!G281)),ISNUMBER(SEARCH("left neck",'Model output'!G281)),ISNUMBER(SEARCH("left anterior neck",'Model output'!G281)),ISNUMBER(SEARCH("left posterior neck",'Model output'!G281)),ISNUMBER(SEARCH("right neck",'Model output'!G281)),ISNUMBER(SEARCH("right anterior neck",'Model output'!G281)),ISNUMBER(SEARCH("right posterior neck",'Model output'!G281)),AND(ISNUMBER(SEARCH("level",'Model output'!G281)),OR(,ISNUMBER(SEARCH("II",'Model output'!G281)),ISNUMBER(SEARCH("two",'Model output'!G281)),AND(ISNUMBER(SEARCH("2",'Model output'!G281)),NOT(ISNUMBER(SEARCH("1 of 2",'Model output'!G281)))),ISNUMBER(SEARCH("III",'Model output'!G281)),AND(ISNUMBER(SEARCH("three",'Model output'!G281)),NOT(ISNUMBER(SEARCH("#3 (three)",'Model output'!G281)))),AND(ISNUMBER(SEARCH("3",'Model output'!G281)),NOT(ISNUMBER(SEARCH("#3 (three)",'Model output'!G281)))),ISNUMBER(SEARCH("IV",'Model output'!G281)),ISNUMBER(SEARCH("four",'Model output'!G281)),ISNUMBER(SEARCH("4",'Model output'!G281)),ISNUMBER(SEARCH("V ",'Model output'!G281)),ISNUMBER(SEARCH("five",'Model output'!G281)),ISNUMBER(SEARCH("5",'Model output'!G281))))), "lateral", "central"))</f>
        <v>central</v>
      </c>
      <c r="H282" t="str">
        <f>IF('Model output'!H281="","negative",IF(OR(ISNUMBER(SEARCH("lymph node",'Model output'!H281)),ISNUMBER(SEARCH("gland",'Model output'!H281)),ISNUMBER(SEARCH("lobe",'Model output'!H281)),ISNUMBER(SEARCH("isthmus",'Model output'!H281)),ISNUMBER(SEARCH("mediastinum",'Model output'!H281)),ISNUMBER(SEARCH("Not mentioned",'Model output'!H281)), ISNUMBER(SEARCH("Not applicable",'Model output'!H281)), ISNUMBER(SEARCH("paratracheal",'Model output'!H281)),ISNUMBER(SEARCH("fibroadipose tissue",'Model output'!H281)),ISNUMBER(SEARCH("thyroid node",'Model output'!H281)),ISNUMBER(SEARCH("skeletal muscle",'Model output'!H281)),ISNUMBER(SEARCH("right",'Model output'!H281)),ISNUMBER(SEARCH("left",'Model output'!H281)),ISNUMBER(SEARCH("Not specified",'Model output'!H281)),ISNUMBER(SEARCH("N/A",'Model output'!H281))),"negative","positive"))</f>
        <v>negative</v>
      </c>
      <c r="I282">
        <f>IF(OR('Model output'!I281="",'Model output'!I281="Not answered",'Model output'!I281="Not mentioned"),"",IF(ISNUMBER('Model output'!I281),'Model output'!I281,1))</f>
        <v>4</v>
      </c>
      <c r="J282">
        <f>IF(OR('Model output'!J281="",'Model output'!J281="Not answered",'Model output'!J281="Not mentioned"),"",IF(AND(ISNUMBER('Model output'!J281),'Model output'!J281&lt;=I282),'Model output'!J281,IF(AND(ISNUMBER('Model output'!J281), 'Model output'!J281&gt;=DATE(2024,1,1)), MIN(DAY('Model output'!J281), MONTH('Model output'!J281), YEAR('Model output'!J281)), IF(ISNUMBER(SEARCH("0/",'Model output'!J281)),0,IF(ISNUMBER(SEARCH("/",'Model output'!J281)), VALUE(LEFT('Model output'!J281, SEARCH("/",'Model output'!J281)-1)),1)))))</f>
        <v>2</v>
      </c>
      <c r="K282" t="str" cm="1">
        <f t="array" ref="K282">IF(COUNT(FIND({0,1,2,3,4,5,6,7,8,9},'Model output'!K281))&gt;0,'Model output'!K281,"")</f>
        <v/>
      </c>
      <c r="L282" s="8" t="str">
        <f t="shared" si="50"/>
        <v/>
      </c>
      <c r="M282" t="str" cm="1">
        <f t="array" ref="M282">IF(L282="","",IF(ISNUMBER(SEARCH("cm",L282)),MAX(VALUE(SUBSTITUTE(_xlfn.FILTERXML("&lt;t&gt;&lt;s&gt;"&amp;SUBSTITUTE(L282,",","&lt;/s&gt;&lt;s&gt;")&amp;"&lt;/s&gt;&lt;/t&gt;","//s"),"cm",""))),MAX(VALUE(SUBSTITUTE(_xlfn.FILTERXML("&lt;t&gt;&lt;s&gt;"&amp;SUBSTITUTE(L282,",","&lt;/s&gt;&lt;s&gt;")&amp;"&lt;/s&gt;&lt;/t&gt;","//s"),"mm","")))/10))</f>
        <v/>
      </c>
      <c r="N282" t="str">
        <f>IF('Model output'!L281="","",'Model output'!L281)</f>
        <v>Papillary</v>
      </c>
      <c r="O282" t="str">
        <f>IF('Model output'!M281="","",'Model output'!M281)</f>
        <v/>
      </c>
      <c r="P282" t="str">
        <f>IF('Model output'!N281="","",'Model output'!N281)</f>
        <v>1.1 x 1.1 x 1.0 cm</v>
      </c>
      <c r="Q282" t="str">
        <f t="shared" si="51"/>
        <v>1.1,1.1,1.0cm</v>
      </c>
      <c r="R282" cm="1">
        <f t="array" ref="R282">IF(Q282="","",IF(ISNUMBER(SEARCH("cm",Q282)),MAX(VALUE(SUBSTITUTE(_xlfn.FILTERXML("&lt;t&gt;&lt;s&gt;"&amp;SUBSTITUTE(Q282,",","&lt;/s&gt;&lt;s&gt;")&amp;"&lt;/s&gt;&lt;/t&gt;","//s"),"cm",""))),MAX(VALUE(SUBSTITUTE(_xlfn.FILTERXML("&lt;t&gt;&lt;s&gt;"&amp;SUBSTITUTE(Q282,",","&lt;/s&gt;&lt;s&gt;")&amp;"&lt;/s&gt;&lt;/t&gt;","//s"),"mm","")))/10))</f>
        <v>1.1000000000000001</v>
      </c>
      <c r="S282" t="str">
        <f>IF(OR('Model output'!P281="",ISNUMBER(SEARCH("Not identified", 'Model output'!P281)),ISNUMBER(SEARCH("Absent",'Model output'!P281)),AND(ISNUMBER(SEARCH("No",'Model output'!P281)),NOT(ISNUMBER(SEARCH("diagnostic",'Model output'!P281)))),ISNUMBER(SEARCH("Negative",'Model output'!P281))),"negative","positive")</f>
        <v>negative</v>
      </c>
      <c r="T282">
        <f>IF('Model output'!O281="","",'Model output'!O281)</f>
        <v>1</v>
      </c>
      <c r="U282" t="str">
        <f>IF('Model output'!Q281&lt;&gt;"",'Model output'!Q281,IF('Classification result'!S282="positive",IF(ISNUMBER(SEARCH("single",'Model output'!P281)),1,IF(OR(ISNUMBER(SEARCH("&lt;4",'Model output'!P281)),ISNUMBER(SEARCH("&lt; 4",'Model output'!P281)),ISNUMBER(SEARCH("less than 4",'Model output'!P281))),"&lt;4",IF(OR(ISNUMBER(SEARCH("&gt;4",'Model output'!P281)),ISNUMBER(SEARCH("&gt; 4",'Model output'!P281)),ISNUMBER(SEARCH("4 or more",'Model output'!P281))),"&gt;4",""))), ""))</f>
        <v/>
      </c>
      <c r="V282" t="str">
        <f>IF(S282="negative","",IF(OR(ISNUMBER(SEARCH("Focal",'Model output'!P281)),'Classification result'!U282&lt;4,ISNUMBER(SEARCH("Focal",'Classification result'!U282)),ISNUMBER(SEARCH("&lt;4",'Classification result'!U282)),ISNUMBER(SEARCH("&lt; 4",'Classification result'!U282))),"minimal", IF(OR(ISNUMBER(SEARCH("Extensive",'Model output'!P281)),ISNUMBER(SEARCH("Extensive",'Classification result'!U282)),ISNUMBER(SEARCH("&gt;4",'Classification result'!U282)),ISNUMBER(SEARCH("&gt; 4",'Classification result'!U282)),ISNUMBER(SEARCH("4 or more",'Classification result'!U282))),"extensive","")))</f>
        <v/>
      </c>
      <c r="W282" t="str">
        <f>IF(OR('Model output'!R281="",ISNUMBER(SEARCH("Not identified", 'Model output'!R281)),ISNUMBER(SEARCH("Absent",'Model output'!R281)),ISNUMBER(SEARCH("No",'Model output'!R281)),ISNUMBER(SEARCH("Negative",'Model output'!R281)),ISNUMBER(SEARCH("None seen",'Model output'!R281)),ISNUMBER(SEARCH("Free",'Model output'!R281)),ISNUMBER(SEARCH("Cannot be assessed",'Model output'!R281))),"negative","positive")</f>
        <v>negative</v>
      </c>
      <c r="X282" s="15" t="str">
        <f>IF('Model output'!S281="","",'Model output'!S281)</f>
        <v>No</v>
      </c>
      <c r="Y282" t="str">
        <f>IF(OR('Model output'!S281="",ISNUMBER(SEARCH("Absent",'Model output'!S281)),ISNUMBER(SEARCH("Not identified",'Model output'!S281)),AND(ISNUMBER(SEARCH("No",'Model output'!S281)),NOT(ISNUMBER(SEARCH("carcinoma",'Model output'!S281)))),ISNUMBER(SEARCH("confined to the thyroid",'Model output'!S281)),ISNUMBER(SEARCH("negative",'Model output'!S281))),"negative",IF(Z282="positive","gETE", "positive"))</f>
        <v>negative</v>
      </c>
      <c r="Z282" t="str">
        <f>IF(OR('Model output'!S281="",ISNUMBER(SEARCH("Absent",'Model output'!S281)),ISNUMBER(SEARCH("Not identified",'Model output'!S281)),ISNUMBER(SEARCH("No",'Model output'!S281)),ISNUMBER(SEARCH("Minimal",'Model output'!S281)),ISNUMBER(SEARCH("negative",'Model output'!S281))),"negative",IF(OR(ISNUMBER(SEARCH("extensive",X282)),ISNUMBER(SEARCH("skeletal muscle",X282)),ISNUMBER(SEARCH("larynx",X282)),ISNUMBER(SEARCH("trachea",X282)),ISNUMBER(SEARCH("esophagus",X282)),ISNUMBER(SEARCH("recurrent laryngeal nerve",X282))),"positive","negative"))</f>
        <v>negative</v>
      </c>
      <c r="AA282" t="str">
        <f>IF('Model output'!T281="","",IF('Model output'!T281="Not mentioned", "No", "Yes"))</f>
        <v/>
      </c>
      <c r="AB282" t="str">
        <f>IF(AA282&lt;&gt;"Yes","",IF(OR('Model output'!U281="",ISNUMBER(SEARCH("Not identified",'Model output'!U281))),"",'Model output'!U281))</f>
        <v/>
      </c>
      <c r="AC282" s="1" t="str">
        <f>IF(OR('Model output'!V281="", 'Model output'!V281="No", AND(ISERROR(SEARCH("Positive",'Model output'!V281)), ISNUMBER(SEARCH("Negative",'Model output'!V281))), AND(ISNUMBER(SEARCH("Uninvolved",'Model output'!V281)),NOT(ISNUMBER(SEARCH("margins involved",'Model output'!V281)))), ISNUMBER(SEARCH("not involved",'Model output'!V281)), ISNUMBER(SEARCH("None",'Model output'!V281)), ISNUMBER(SEARCH("Free",'Model output'!V281)), ISNUMBER(SEARCH("1 mm",'Model output'!V281)), ISNUMBER(SEARCH("0.1 CM",'Model output'!V281)), ISNUMBER(SEARCH("less than 0.2 mm",'Model output'!V281)), ISNUMBER(SEARCH("less than 0.5 mm",'Model output'!V281)), ISNUMBER(SEARCH("less than 1.0 mm",'Model output'!V281)), ISNUMBER(SEARCH("noted very close",'Model output'!V281)), ISNUMBER(SEARCH("abut",'Model output'!V281)), ISNUMBER(SEARCH("not mentioned",'Model output'!V281)), ISNUMBER(SEARCH("Cannot be assessed",'Model output'!V281)), ISNUMBER(SEARCH("Lymphocyte invasion - present",'Model output'!V281)), ISNUMBER(SEARCH("capsule",'Model output'!V281))), "negative", "positive")</f>
        <v>negative</v>
      </c>
      <c r="AE282" s="28" t="str" cm="1">
        <f t="array" aca="1" ref="AE282" ca="1">IF(OR(AC282="positive",Z282="positive",AND(OR(ISNUMBER(SEARCH("Follicular carcinoma",N282)),ISNUMBER(SEARCH("Follicular thyroid carcinoma",N282))),V282="extensive"),AND(AND(ISNUMBER(J282),J282&gt;0),AND(ISNUMBER(M282),M282&gt;3)),OR(H282="positive",AH282=1)),"high",IF(OR(ISNUMBER(SEARCH("lateral",G282,1)),ISNUMBER(SEARCH("positive",Y282,1)),ISNUMBER(SEARCH("tall",O282,1)),ISNUMBER(SEARCH("hobnail",O282,1)),ISNUMBER(SEARCH("cribriform",O282,1)),ISNUMBER(SEARCH("diffuse",O282,1)),ISNUMBER(SEARCH("columnar",O282,1)),ISNUMBER(SEARCH("solid",O282,1)),ISNUMBER(SEARCH("tall",N282,1)),ISNUMBER(SEARCH("hobnail",N282,1)),ISNUMBER(SEARCH("cribriform",N282,1)),ISNUMBER(SEARCH("diffuse",N282,1)),ISNUMBER(SEARCH("columnar",N282,1)),ISNUMBER(SEARCH("solid",N282,1)),AND(ISNUMBER(SEARCH("papillary",N282,1)),S282="positive"),AND(AND(ISNUMBER(J282),J282&gt;=5),M282=""),AND(AND(ISNUMBER(J282),J282&gt;=5),AND(ISNUMBER(M282),M282&gt;=1)),AND(ISNUMBER(SERACH("papillary",N282)),OR(Y282="positive",Z282="positive"), ISNUMBER(SEARCH("BRAF",AB282)))),"intermediate","low"))</f>
        <v>low</v>
      </c>
      <c r="AF282" s="29" t="str">
        <f t="shared" si="52"/>
        <v>1b</v>
      </c>
      <c r="AG282" s="29" t="str">
        <f t="shared" si="53"/>
        <v>1a</v>
      </c>
      <c r="AH282" s="29" t="str">
        <f t="shared" si="54"/>
        <v>0</v>
      </c>
      <c r="AI282" s="35" t="str">
        <f t="shared" si="55"/>
        <v>I</v>
      </c>
      <c r="AJ282" s="32" t="s">
        <v>713</v>
      </c>
      <c r="AK282" s="34" t="s">
        <v>932</v>
      </c>
      <c r="AL282" s="34" t="s">
        <v>617</v>
      </c>
      <c r="AM282" s="34" t="s">
        <v>936</v>
      </c>
      <c r="AN282" s="34" t="s">
        <v>66</v>
      </c>
      <c r="AO282" s="32">
        <f t="shared" ca="1" si="56"/>
        <v>1</v>
      </c>
      <c r="AP282" s="34">
        <f t="shared" si="57"/>
        <v>1</v>
      </c>
      <c r="AQ282" s="34">
        <f t="shared" si="58"/>
        <v>1</v>
      </c>
      <c r="AR282" s="34">
        <f t="shared" si="59"/>
        <v>1</v>
      </c>
      <c r="AS282" s="35">
        <f t="shared" si="60"/>
        <v>1</v>
      </c>
    </row>
    <row r="283" spans="1:45">
      <c r="A283" t="str">
        <f>'Model output'!A282</f>
        <v>TCGA-KS-A4ID</v>
      </c>
      <c r="B283" s="26">
        <v>55</v>
      </c>
      <c r="C283" s="1" t="str">
        <f>IF(OR(ISNUMBER(SEARCH("0",'Model output'!D282)), ISNUMBER(SEARCH("1",'Model output'!D282)), ISNUMBER(SEARCH("1a",'Model output'!D282)), ISNUMBER(SEARCH("1b",'Model output'!D282)), ISNUMBER(SEARCH("2",'Model output'!D282)), ISNUMBER(SEARCH("3",'Model output'!D282)), ISNUMBER(SEARCH("4a",'Model output'!D282)), ISNUMBER(SEARCH("4b",'Model output'!D282))), IF(ISNUMBER(SEARCH("pT",'Model output'!D282)),IF(OR(ISNUMBER(SEARCH("a",'Model output'!D282)),ISNUMBER(SEARCH("b",'Model output'!D282))),MID(SUBSTITUTE('Model output'!D282," ",""),SEARCH("pT",'Model output'!D282)+2,2),MID(SUBSTITUTE('Model output'!D282," ",""),SEARCH("pT",'Model output'!D282)+2,1)),IF(ISNUMBER(SEARCH("T",'Model output'!D282)),IF(OR(ISNUMBER(SEARCH("a",'Model output'!D282)),ISNUMBER(SEARCH("b",'Model output'!D282))),MID(SUBSTITUTE('Model output'!D282," ",""),SEARCH("T",'Model output'!D282)+1,2),MID(SUBSTITUTE('Model output'!D282," ",""),SEARCH("T",'Model output'!D282)+1,1)),SUBSTITUTE('Model output'!D282," ",""))),"")</f>
        <v>1</v>
      </c>
      <c r="D283" s="1" t="str">
        <f>IF(ISNUMBER(SEARCH("lymph node",'Model output'!E282)),"1", IF(AND('Model output'!E282&lt;&gt;"",ISNUMBER('Model output'!E282),'Model output'!E282&gt;0),"1",IF(OR(ISNUMBER(SEARCH("0",'Model output'!E282)), ISNUMBER(SEARCH("1",'Model output'!E282)), ISNUMBER(SEARCH("1a",'Model output'!E282)), ISNUMBER(SEARCH("1b",'Model output'!E282)), ISNUMBER(SEARCH("X",'Model output'!E282))), IF(ISNUMBER(SEARCH("pN",'Model output'!E282)),IF(OR(ISNUMBER(SEARCH("a",'Model output'!E282)),ISNUMBER(SEARCH("b",'Model output'!E282))),MID(SUBSTITUTE('Model output'!E282," ",""),SEARCH("pN",'Model output'!E282)+2,2),MID(SUBSTITUTE('Model output'!E282," ",""),SEARCH("pN",'Model output'!E282)+2,1)),IF(ISNUMBER(SEARCH("N",'Model output'!E282)),IF(OR(ISNUMBER(SEARCH("a",'Model output'!E282)),ISNUMBER(SEARCH("b",'Model output'!E282))),MID(SUBSTITUTE('Model output'!E282," ",""),SEARCH("N",'Model output'!E282)+1,2),MID(SUBSTITUTE('Model output'!E282," ",""),SEARCH("N",'Model output'!E282)+1,1)),SUBSTITUTE('Model output'!E282," ",""))),"")))</f>
        <v/>
      </c>
      <c r="E283" s="1" t="str">
        <f>IF(OR(ISNUMBER(SEARCH("Not applicable",'Model output'!F282)), ISNUMBER(SEARCH("N/A",'Model output'!F282))),"0",IF(OR(ISNUMBER(SEARCH("0",'Model output'!F282)), ISNUMBER(SEARCH("1",'Model output'!F282)), ISNUMBER(SEARCH("X",'Model output'!F282))), IF(ISNUMBER(SEARCH("pM",'Model output'!F282)),MID(SUBSTITUTE('Model output'!F282," ",""),SEARCH("pM",'Model output'!F282)+2,1),IF(ISNUMBER(SEARCH("M",'Model output'!F282)),MID(SUBSTITUTE('Model output'!F282," ",""),SEARCH("M",'Model output'!F282)+1,1),SUBSTITUTE('Model output'!F282," ",""))),""))</f>
        <v>0</v>
      </c>
      <c r="F283" t="str">
        <f t="shared" si="49"/>
        <v>negative</v>
      </c>
      <c r="G283" t="str">
        <f>IF(OR('Model output'!G282="",AND(ISNUMBER('Model output'!J282),'Model output'!J282&lt;1)),"",IF(OR(ISNUMBER(SEARCH("lateral",'Model output'!G282)),ISNUMBER(SEARCH("cervical",'Model output'!G282)),ISNUMBER(SEARCH("jugular",'Model output'!G282)),ISNUMBER(SEARCH("left neck",'Model output'!G282)),ISNUMBER(SEARCH("left anterior neck",'Model output'!G282)),ISNUMBER(SEARCH("left posterior neck",'Model output'!G282)),ISNUMBER(SEARCH("right neck",'Model output'!G282)),ISNUMBER(SEARCH("right anterior neck",'Model output'!G282)),ISNUMBER(SEARCH("right posterior neck",'Model output'!G282)),AND(ISNUMBER(SEARCH("level",'Model output'!G282)),OR(,ISNUMBER(SEARCH("II",'Model output'!G282)),ISNUMBER(SEARCH("two",'Model output'!G282)),AND(ISNUMBER(SEARCH("2",'Model output'!G282)),NOT(ISNUMBER(SEARCH("1 of 2",'Model output'!G282)))),ISNUMBER(SEARCH("III",'Model output'!G282)),AND(ISNUMBER(SEARCH("three",'Model output'!G282)),NOT(ISNUMBER(SEARCH("#3 (three)",'Model output'!G282)))),AND(ISNUMBER(SEARCH("3",'Model output'!G282)),NOT(ISNUMBER(SEARCH("#3 (three)",'Model output'!G282)))),ISNUMBER(SEARCH("IV",'Model output'!G282)),ISNUMBER(SEARCH("four",'Model output'!G282)),ISNUMBER(SEARCH("4",'Model output'!G282)),ISNUMBER(SEARCH("V ",'Model output'!G282)),ISNUMBER(SEARCH("five",'Model output'!G282)),ISNUMBER(SEARCH("5",'Model output'!G282))))), "lateral", "central"))</f>
        <v/>
      </c>
      <c r="H283" t="str">
        <f>IF('Model output'!H282="","negative",IF(OR(ISNUMBER(SEARCH("lymph node",'Model output'!H282)),ISNUMBER(SEARCH("gland",'Model output'!H282)),ISNUMBER(SEARCH("lobe",'Model output'!H282)),ISNUMBER(SEARCH("isthmus",'Model output'!H282)),ISNUMBER(SEARCH("mediastinum",'Model output'!H282)),ISNUMBER(SEARCH("Not mentioned",'Model output'!H282)), ISNUMBER(SEARCH("Not applicable",'Model output'!H282)), ISNUMBER(SEARCH("paratracheal",'Model output'!H282)),ISNUMBER(SEARCH("fibroadipose tissue",'Model output'!H282)),ISNUMBER(SEARCH("thyroid node",'Model output'!H282)),ISNUMBER(SEARCH("skeletal muscle",'Model output'!H282)),ISNUMBER(SEARCH("right",'Model output'!H282)),ISNUMBER(SEARCH("left",'Model output'!H282)),ISNUMBER(SEARCH("Not specified",'Model output'!H282)),ISNUMBER(SEARCH("N/A",'Model output'!H282))),"negative","positive"))</f>
        <v>negative</v>
      </c>
      <c r="I283">
        <f>IF(OR('Model output'!I282="",'Model output'!I282="Not answered",'Model output'!I282="Not mentioned"),"",IF(ISNUMBER('Model output'!I282),'Model output'!I282,1))</f>
        <v>13</v>
      </c>
      <c r="J283">
        <f>IF(OR('Model output'!J282="",'Model output'!J282="Not answered",'Model output'!J282="Not mentioned"),"",IF(AND(ISNUMBER('Model output'!J282),'Model output'!J282&lt;=I283),'Model output'!J282,IF(AND(ISNUMBER('Model output'!J282), 'Model output'!J282&gt;=DATE(2024,1,1)), MIN(DAY('Model output'!J282), MONTH('Model output'!J282), YEAR('Model output'!J282)), IF(ISNUMBER(SEARCH("0/",'Model output'!J282)),0,IF(ISNUMBER(SEARCH("/",'Model output'!J282)), VALUE(LEFT('Model output'!J282, SEARCH("/",'Model output'!J282)-1)),1)))))</f>
        <v>0</v>
      </c>
      <c r="K283" t="str" cm="1">
        <f t="array" ref="K283">IF(COUNT(FIND({0,1,2,3,4,5,6,7,8,9},'Model output'!K282))&gt;0,'Model output'!K282,"")</f>
        <v/>
      </c>
      <c r="L283" s="8" t="str">
        <f t="shared" si="50"/>
        <v/>
      </c>
      <c r="M283" t="str" cm="1">
        <f t="array" ref="M283">IF(L283="","",IF(ISNUMBER(SEARCH("cm",L283)),MAX(VALUE(SUBSTITUTE(_xlfn.FILTERXML("&lt;t&gt;&lt;s&gt;"&amp;SUBSTITUTE(L283,",","&lt;/s&gt;&lt;s&gt;")&amp;"&lt;/s&gt;&lt;/t&gt;","//s"),"cm",""))),MAX(VALUE(SUBSTITUTE(_xlfn.FILTERXML("&lt;t&gt;&lt;s&gt;"&amp;SUBSTITUTE(L283,",","&lt;/s&gt;&lt;s&gt;")&amp;"&lt;/s&gt;&lt;/t&gt;","//s"),"mm","")))/10))</f>
        <v/>
      </c>
      <c r="N283" t="str">
        <f>IF('Model output'!L282="","",'Model output'!L282)</f>
        <v>Papillary</v>
      </c>
      <c r="O283" t="str">
        <f>IF('Model output'!M282="","",'Model output'!M282)</f>
        <v>Follicular variant</v>
      </c>
      <c r="P283" t="str">
        <f>IF('Model output'!N282="","",'Model output'!N282)</f>
        <v>1.1 cm</v>
      </c>
      <c r="Q283" t="str">
        <f t="shared" si="51"/>
        <v>1.1cm</v>
      </c>
      <c r="R283" cm="1">
        <f t="array" ref="R283">IF(Q283="","",IF(ISNUMBER(SEARCH("cm",Q283)),MAX(VALUE(SUBSTITUTE(_xlfn.FILTERXML("&lt;t&gt;&lt;s&gt;"&amp;SUBSTITUTE(Q283,",","&lt;/s&gt;&lt;s&gt;")&amp;"&lt;/s&gt;&lt;/t&gt;","//s"),"cm",""))),MAX(VALUE(SUBSTITUTE(_xlfn.FILTERXML("&lt;t&gt;&lt;s&gt;"&amp;SUBSTITUTE(Q283,",","&lt;/s&gt;&lt;s&gt;")&amp;"&lt;/s&gt;&lt;/t&gt;","//s"),"mm","")))/10))</f>
        <v>1.1000000000000001</v>
      </c>
      <c r="S283" t="str">
        <f>IF(OR('Model output'!P282="",ISNUMBER(SEARCH("Not identified", 'Model output'!P282)),ISNUMBER(SEARCH("Absent",'Model output'!P282)),AND(ISNUMBER(SEARCH("No",'Model output'!P282)),NOT(ISNUMBER(SEARCH("diagnostic",'Model output'!P282)))),ISNUMBER(SEARCH("Negative",'Model output'!P282))),"negative","positive")</f>
        <v>negative</v>
      </c>
      <c r="T283">
        <f>IF('Model output'!O282="","",'Model output'!O282)</f>
        <v>2</v>
      </c>
      <c r="U283" t="str">
        <f>IF('Model output'!Q282&lt;&gt;"",'Model output'!Q282,IF('Classification result'!S283="positive",IF(ISNUMBER(SEARCH("single",'Model output'!P282)),1,IF(OR(ISNUMBER(SEARCH("&lt;4",'Model output'!P282)),ISNUMBER(SEARCH("&lt; 4",'Model output'!P282)),ISNUMBER(SEARCH("less than 4",'Model output'!P282))),"&lt;4",IF(OR(ISNUMBER(SEARCH("&gt;4",'Model output'!P282)),ISNUMBER(SEARCH("&gt; 4",'Model output'!P282)),ISNUMBER(SEARCH("4 or more",'Model output'!P282))),"&gt;4",""))), ""))</f>
        <v/>
      </c>
      <c r="V283" t="str">
        <f>IF(S283="negative","",IF(OR(ISNUMBER(SEARCH("Focal",'Model output'!P282)),'Classification result'!U283&lt;4,ISNUMBER(SEARCH("Focal",'Classification result'!U283)),ISNUMBER(SEARCH("&lt;4",'Classification result'!U283)),ISNUMBER(SEARCH("&lt; 4",'Classification result'!U283))),"minimal", IF(OR(ISNUMBER(SEARCH("Extensive",'Model output'!P282)),ISNUMBER(SEARCH("Extensive",'Classification result'!U283)),ISNUMBER(SEARCH("&gt;4",'Classification result'!U283)),ISNUMBER(SEARCH("&gt; 4",'Classification result'!U283)),ISNUMBER(SEARCH("4 or more",'Classification result'!U283))),"extensive","")))</f>
        <v/>
      </c>
      <c r="W283" t="str">
        <f>IF(OR('Model output'!R282="",ISNUMBER(SEARCH("Not identified", 'Model output'!R282)),ISNUMBER(SEARCH("Absent",'Model output'!R282)),ISNUMBER(SEARCH("No",'Model output'!R282)),ISNUMBER(SEARCH("Negative",'Model output'!R282)),ISNUMBER(SEARCH("None seen",'Model output'!R282)),ISNUMBER(SEARCH("Free",'Model output'!R282)),ISNUMBER(SEARCH("Cannot be assessed",'Model output'!R282))),"negative","positive")</f>
        <v>negative</v>
      </c>
      <c r="X283" s="15" t="str">
        <f>IF('Model output'!S282="","",'Model output'!S282)</f>
        <v>No</v>
      </c>
      <c r="Y283" t="str">
        <f>IF(OR('Model output'!S282="",ISNUMBER(SEARCH("Absent",'Model output'!S282)),ISNUMBER(SEARCH("Not identified",'Model output'!S282)),AND(ISNUMBER(SEARCH("No",'Model output'!S282)),NOT(ISNUMBER(SEARCH("carcinoma",'Model output'!S282)))),ISNUMBER(SEARCH("confined to the thyroid",'Model output'!S282)),ISNUMBER(SEARCH("negative",'Model output'!S282))),"negative",IF(Z283="positive","gETE", "positive"))</f>
        <v>negative</v>
      </c>
      <c r="Z283" t="str">
        <f>IF(OR('Model output'!S282="",ISNUMBER(SEARCH("Absent",'Model output'!S282)),ISNUMBER(SEARCH("Not identified",'Model output'!S282)),ISNUMBER(SEARCH("No",'Model output'!S282)),ISNUMBER(SEARCH("Minimal",'Model output'!S282)),ISNUMBER(SEARCH("negative",'Model output'!S282))),"negative",IF(OR(ISNUMBER(SEARCH("extensive",X283)),ISNUMBER(SEARCH("skeletal muscle",X283)),ISNUMBER(SEARCH("larynx",X283)),ISNUMBER(SEARCH("trachea",X283)),ISNUMBER(SEARCH("esophagus",X283)),ISNUMBER(SEARCH("recurrent laryngeal nerve",X283))),"positive","negative"))</f>
        <v>negative</v>
      </c>
      <c r="AA283" t="str">
        <f>IF('Model output'!T282="","",IF('Model output'!T282="Not mentioned", "No", "Yes"))</f>
        <v/>
      </c>
      <c r="AB283" t="str">
        <f>IF(AA283&lt;&gt;"Yes","",IF(OR('Model output'!U282="",ISNUMBER(SEARCH("Not identified",'Model output'!U282))),"",'Model output'!U282))</f>
        <v/>
      </c>
      <c r="AC283" s="1" t="str">
        <f>IF(OR('Model output'!V282="", 'Model output'!V282="No", AND(ISERROR(SEARCH("Positive",'Model output'!V282)), ISNUMBER(SEARCH("Negative",'Model output'!V282))), AND(ISNUMBER(SEARCH("Uninvolved",'Model output'!V282)),NOT(ISNUMBER(SEARCH("margins involved",'Model output'!V282)))), ISNUMBER(SEARCH("not involved",'Model output'!V282)), ISNUMBER(SEARCH("None",'Model output'!V282)), ISNUMBER(SEARCH("Free",'Model output'!V282)), ISNUMBER(SEARCH("1 mm",'Model output'!V282)), ISNUMBER(SEARCH("0.1 CM",'Model output'!V282)), ISNUMBER(SEARCH("less than 0.2 mm",'Model output'!V282)), ISNUMBER(SEARCH("less than 0.5 mm",'Model output'!V282)), ISNUMBER(SEARCH("less than 1.0 mm",'Model output'!V282)), ISNUMBER(SEARCH("noted very close",'Model output'!V282)), ISNUMBER(SEARCH("abut",'Model output'!V282)), ISNUMBER(SEARCH("not mentioned",'Model output'!V282)), ISNUMBER(SEARCH("Cannot be assessed",'Model output'!V282)), ISNUMBER(SEARCH("Lymphocyte invasion - present",'Model output'!V282)), ISNUMBER(SEARCH("capsule",'Model output'!V282))), "negative", "positive")</f>
        <v>negative</v>
      </c>
      <c r="AE283" s="28" t="str" cm="1">
        <f t="array" aca="1" ref="AE283" ca="1">IF(OR(AC283="positive",Z283="positive",AND(OR(ISNUMBER(SEARCH("Follicular carcinoma",N283)),ISNUMBER(SEARCH("Follicular thyroid carcinoma",N283))),V283="extensive"),AND(AND(ISNUMBER(J283),J283&gt;0),AND(ISNUMBER(M283),M283&gt;3)),OR(H283="positive",AH283=1)),"high",IF(OR(ISNUMBER(SEARCH("lateral",G283,1)),ISNUMBER(SEARCH("positive",Y283,1)),ISNUMBER(SEARCH("tall",O283,1)),ISNUMBER(SEARCH("hobnail",O283,1)),ISNUMBER(SEARCH("cribriform",O283,1)),ISNUMBER(SEARCH("diffuse",O283,1)),ISNUMBER(SEARCH("columnar",O283,1)),ISNUMBER(SEARCH("solid",O283,1)),ISNUMBER(SEARCH("tall",N283,1)),ISNUMBER(SEARCH("hobnail",N283,1)),ISNUMBER(SEARCH("cribriform",N283,1)),ISNUMBER(SEARCH("diffuse",N283,1)),ISNUMBER(SEARCH("columnar",N283,1)),ISNUMBER(SEARCH("solid",N283,1)),AND(ISNUMBER(SEARCH("papillary",N283,1)),S283="positive"),AND(AND(ISNUMBER(J283),J283&gt;=5),M283=""),AND(AND(ISNUMBER(J283),J283&gt;=5),AND(ISNUMBER(M283),M283&gt;=1)),AND(ISNUMBER(SERACH("papillary",N283)),OR(Y283="positive",Z283="positive"), ISNUMBER(SEARCH("BRAF",AB283)))),"intermediate","low"))</f>
        <v>low</v>
      </c>
      <c r="AF283" s="29" t="str">
        <f t="shared" si="52"/>
        <v>1b</v>
      </c>
      <c r="AG283" s="29" t="str">
        <f t="shared" si="53"/>
        <v>0</v>
      </c>
      <c r="AH283" s="29" t="str">
        <f t="shared" si="54"/>
        <v>0</v>
      </c>
      <c r="AI283" s="35" t="str">
        <f t="shared" si="55"/>
        <v>I</v>
      </c>
      <c r="AJ283" s="32" t="s">
        <v>713</v>
      </c>
      <c r="AK283" s="34" t="s">
        <v>932</v>
      </c>
      <c r="AL283" s="34" t="s">
        <v>933</v>
      </c>
      <c r="AM283" s="34" t="s">
        <v>936</v>
      </c>
      <c r="AN283" s="34" t="s">
        <v>66</v>
      </c>
      <c r="AO283" s="32">
        <f t="shared" ca="1" si="56"/>
        <v>1</v>
      </c>
      <c r="AP283" s="34">
        <f t="shared" si="57"/>
        <v>1</v>
      </c>
      <c r="AQ283" s="34">
        <f t="shared" si="58"/>
        <v>1</v>
      </c>
      <c r="AR283" s="34">
        <f t="shared" si="59"/>
        <v>1</v>
      </c>
      <c r="AS283" s="35">
        <f t="shared" si="60"/>
        <v>1</v>
      </c>
    </row>
    <row r="284" spans="1:45">
      <c r="A284" t="str">
        <f>'Model output'!A283</f>
        <v>TCGA-L6-A4EP</v>
      </c>
      <c r="B284" s="26">
        <v>41</v>
      </c>
      <c r="C284" s="1" t="str">
        <f>IF(OR(ISNUMBER(SEARCH("0",'Model output'!D283)), ISNUMBER(SEARCH("1",'Model output'!D283)), ISNUMBER(SEARCH("1a",'Model output'!D283)), ISNUMBER(SEARCH("1b",'Model output'!D283)), ISNUMBER(SEARCH("2",'Model output'!D283)), ISNUMBER(SEARCH("3",'Model output'!D283)), ISNUMBER(SEARCH("4a",'Model output'!D283)), ISNUMBER(SEARCH("4b",'Model output'!D283))), IF(ISNUMBER(SEARCH("pT",'Model output'!D283)),IF(OR(ISNUMBER(SEARCH("a",'Model output'!D283)),ISNUMBER(SEARCH("b",'Model output'!D283))),MID(SUBSTITUTE('Model output'!D283," ",""),SEARCH("pT",'Model output'!D283)+2,2),MID(SUBSTITUTE('Model output'!D283," ",""),SEARCH("pT",'Model output'!D283)+2,1)),IF(ISNUMBER(SEARCH("T",'Model output'!D283)),IF(OR(ISNUMBER(SEARCH("a",'Model output'!D283)),ISNUMBER(SEARCH("b",'Model output'!D283))),MID(SUBSTITUTE('Model output'!D283," ",""),SEARCH("T",'Model output'!D283)+1,2),MID(SUBSTITUTE('Model output'!D283," ",""),SEARCH("T",'Model output'!D283)+1,1)),SUBSTITUTE('Model output'!D283," ",""))),"")</f>
        <v>2</v>
      </c>
      <c r="D284" s="1" t="str">
        <f>IF(ISNUMBER(SEARCH("lymph node",'Model output'!E283)),"1", IF(AND('Model output'!E283&lt;&gt;"",ISNUMBER('Model output'!E283),'Model output'!E283&gt;0),"1",IF(OR(ISNUMBER(SEARCH("0",'Model output'!E283)), ISNUMBER(SEARCH("1",'Model output'!E283)), ISNUMBER(SEARCH("1a",'Model output'!E283)), ISNUMBER(SEARCH("1b",'Model output'!E283)), ISNUMBER(SEARCH("X",'Model output'!E283))), IF(ISNUMBER(SEARCH("pN",'Model output'!E283)),IF(OR(ISNUMBER(SEARCH("a",'Model output'!E283)),ISNUMBER(SEARCH("b",'Model output'!E283))),MID(SUBSTITUTE('Model output'!E283," ",""),SEARCH("pN",'Model output'!E283)+2,2),MID(SUBSTITUTE('Model output'!E283," ",""),SEARCH("pN",'Model output'!E283)+2,1)),IF(ISNUMBER(SEARCH("N",'Model output'!E283)),IF(OR(ISNUMBER(SEARCH("a",'Model output'!E283)),ISNUMBER(SEARCH("b",'Model output'!E283))),MID(SUBSTITUTE('Model output'!E283," ",""),SEARCH("N",'Model output'!E283)+1,2),MID(SUBSTITUTE('Model output'!E283," ",""),SEARCH("N",'Model output'!E283)+1,1)),SUBSTITUTE('Model output'!E283," ",""))),"")))</f>
        <v>0</v>
      </c>
      <c r="E284" s="1" t="str">
        <f>IF(OR(ISNUMBER(SEARCH("Not applicable",'Model output'!F283)), ISNUMBER(SEARCH("N/A",'Model output'!F283))),"0",IF(OR(ISNUMBER(SEARCH("0",'Model output'!F283)), ISNUMBER(SEARCH("1",'Model output'!F283)), ISNUMBER(SEARCH("X",'Model output'!F283))), IF(ISNUMBER(SEARCH("pM",'Model output'!F283)),MID(SUBSTITUTE('Model output'!F283," ",""),SEARCH("pM",'Model output'!F283)+2,1),IF(ISNUMBER(SEARCH("M",'Model output'!F283)),MID(SUBSTITUTE('Model output'!F283," ",""),SEARCH("M",'Model output'!F283)+1,1),SUBSTITUTE('Model output'!F283," ",""))),""))</f>
        <v>0</v>
      </c>
      <c r="F284" t="str">
        <f t="shared" si="49"/>
        <v>negative</v>
      </c>
      <c r="G284" t="str">
        <f>IF(OR('Model output'!G283="",AND(ISNUMBER('Model output'!J283),'Model output'!J283&lt;1)),"",IF(OR(ISNUMBER(SEARCH("lateral",'Model output'!G283)),ISNUMBER(SEARCH("cervical",'Model output'!G283)),ISNUMBER(SEARCH("jugular",'Model output'!G283)),ISNUMBER(SEARCH("left neck",'Model output'!G283)),ISNUMBER(SEARCH("left anterior neck",'Model output'!G283)),ISNUMBER(SEARCH("left posterior neck",'Model output'!G283)),ISNUMBER(SEARCH("right neck",'Model output'!G283)),ISNUMBER(SEARCH("right anterior neck",'Model output'!G283)),ISNUMBER(SEARCH("right posterior neck",'Model output'!G283)),AND(ISNUMBER(SEARCH("level",'Model output'!G283)),OR(,ISNUMBER(SEARCH("II",'Model output'!G283)),ISNUMBER(SEARCH("two",'Model output'!G283)),AND(ISNUMBER(SEARCH("2",'Model output'!G283)),NOT(ISNUMBER(SEARCH("1 of 2",'Model output'!G283)))),ISNUMBER(SEARCH("III",'Model output'!G283)),AND(ISNUMBER(SEARCH("three",'Model output'!G283)),NOT(ISNUMBER(SEARCH("#3 (three)",'Model output'!G283)))),AND(ISNUMBER(SEARCH("3",'Model output'!G283)),NOT(ISNUMBER(SEARCH("#3 (three)",'Model output'!G283)))),ISNUMBER(SEARCH("IV",'Model output'!G283)),ISNUMBER(SEARCH("four",'Model output'!G283)),ISNUMBER(SEARCH("4",'Model output'!G283)),ISNUMBER(SEARCH("V ",'Model output'!G283)),ISNUMBER(SEARCH("five",'Model output'!G283)),ISNUMBER(SEARCH("5",'Model output'!G283))))), "lateral", "central"))</f>
        <v/>
      </c>
      <c r="H284" t="str">
        <f>IF('Model output'!H283="","negative",IF(OR(ISNUMBER(SEARCH("lymph node",'Model output'!H283)),ISNUMBER(SEARCH("gland",'Model output'!H283)),ISNUMBER(SEARCH("lobe",'Model output'!H283)),ISNUMBER(SEARCH("isthmus",'Model output'!H283)),ISNUMBER(SEARCH("mediastinum",'Model output'!H283)),ISNUMBER(SEARCH("Not mentioned",'Model output'!H283)), ISNUMBER(SEARCH("Not applicable",'Model output'!H283)), ISNUMBER(SEARCH("paratracheal",'Model output'!H283)),ISNUMBER(SEARCH("fibroadipose tissue",'Model output'!H283)),ISNUMBER(SEARCH("thyroid node",'Model output'!H283)),ISNUMBER(SEARCH("skeletal muscle",'Model output'!H283)),ISNUMBER(SEARCH("right",'Model output'!H283)),ISNUMBER(SEARCH("left",'Model output'!H283)),ISNUMBER(SEARCH("Not specified",'Model output'!H283)),ISNUMBER(SEARCH("N/A",'Model output'!H283))),"negative","positive"))</f>
        <v>negative</v>
      </c>
      <c r="I284">
        <f>IF(OR('Model output'!I283="",'Model output'!I283="Not answered",'Model output'!I283="Not mentioned"),"",IF(ISNUMBER('Model output'!I283),'Model output'!I283,1))</f>
        <v>3</v>
      </c>
      <c r="J284">
        <f>IF(OR('Model output'!J283="",'Model output'!J283="Not answered",'Model output'!J283="Not mentioned"),"",IF(AND(ISNUMBER('Model output'!J283),'Model output'!J283&lt;=I284),'Model output'!J283,IF(AND(ISNUMBER('Model output'!J283), 'Model output'!J283&gt;=DATE(2024,1,1)), MIN(DAY('Model output'!J283), MONTH('Model output'!J283), YEAR('Model output'!J283)), IF(ISNUMBER(SEARCH("0/",'Model output'!J283)),0,IF(ISNUMBER(SEARCH("/",'Model output'!J283)), VALUE(LEFT('Model output'!J283, SEARCH("/",'Model output'!J283)-1)),1)))))</f>
        <v>0</v>
      </c>
      <c r="K284" t="str" cm="1">
        <f t="array" ref="K284">IF(COUNT(FIND({0,1,2,3,4,5,6,7,8,9},'Model output'!K283))&gt;0,'Model output'!K283,"")</f>
        <v/>
      </c>
      <c r="L284" s="8" t="str">
        <f t="shared" si="50"/>
        <v/>
      </c>
      <c r="M284" t="str" cm="1">
        <f t="array" ref="M284">IF(L284="","",IF(ISNUMBER(SEARCH("cm",L284)),MAX(VALUE(SUBSTITUTE(_xlfn.FILTERXML("&lt;t&gt;&lt;s&gt;"&amp;SUBSTITUTE(L284,",","&lt;/s&gt;&lt;s&gt;")&amp;"&lt;/s&gt;&lt;/t&gt;","//s"),"cm",""))),MAX(VALUE(SUBSTITUTE(_xlfn.FILTERXML("&lt;t&gt;&lt;s&gt;"&amp;SUBSTITUTE(L284,",","&lt;/s&gt;&lt;s&gt;")&amp;"&lt;/s&gt;&lt;/t&gt;","//s"),"mm","")))/10))</f>
        <v/>
      </c>
      <c r="N284" t="str">
        <f>IF('Model output'!L283="","",'Model output'!L283)</f>
        <v>Papillary carcinoma</v>
      </c>
      <c r="O284" t="str">
        <f>IF('Model output'!M283="","",'Model output'!M283)</f>
        <v>Classical (usual)</v>
      </c>
      <c r="P284" t="str">
        <f>IF('Model output'!N283="","",'Model output'!N283)</f>
        <v>3 cm</v>
      </c>
      <c r="Q284" t="str">
        <f t="shared" si="51"/>
        <v>3cm</v>
      </c>
      <c r="R284" cm="1">
        <f t="array" ref="R284">IF(Q284="","",IF(ISNUMBER(SEARCH("cm",Q284)),MAX(VALUE(SUBSTITUTE(_xlfn.FILTERXML("&lt;t&gt;&lt;s&gt;"&amp;SUBSTITUTE(Q284,",","&lt;/s&gt;&lt;s&gt;")&amp;"&lt;/s&gt;&lt;/t&gt;","//s"),"cm",""))),MAX(VALUE(SUBSTITUTE(_xlfn.FILTERXML("&lt;t&gt;&lt;s&gt;"&amp;SUBSTITUTE(Q284,",","&lt;/s&gt;&lt;s&gt;")&amp;"&lt;/s&gt;&lt;/t&gt;","//s"),"mm","")))/10))</f>
        <v>3</v>
      </c>
      <c r="S284" t="str">
        <f>IF(OR('Model output'!P283="",ISNUMBER(SEARCH("Not identified", 'Model output'!P283)),ISNUMBER(SEARCH("Absent",'Model output'!P283)),AND(ISNUMBER(SEARCH("No",'Model output'!P283)),NOT(ISNUMBER(SEARCH("diagnostic",'Model output'!P283)))),ISNUMBER(SEARCH("Negative",'Model output'!P283))),"negative","positive")</f>
        <v>negative</v>
      </c>
      <c r="T284">
        <f>IF('Model output'!O283="","",'Model output'!O283)</f>
        <v>1</v>
      </c>
      <c r="U284" t="str">
        <f>IF('Model output'!Q283&lt;&gt;"",'Model output'!Q283,IF('Classification result'!S284="positive",IF(ISNUMBER(SEARCH("single",'Model output'!P283)),1,IF(OR(ISNUMBER(SEARCH("&lt;4",'Model output'!P283)),ISNUMBER(SEARCH("&lt; 4",'Model output'!P283)),ISNUMBER(SEARCH("less than 4",'Model output'!P283))),"&lt;4",IF(OR(ISNUMBER(SEARCH("&gt;4",'Model output'!P283)),ISNUMBER(SEARCH("&gt; 4",'Model output'!P283)),ISNUMBER(SEARCH("4 or more",'Model output'!P283))),"&gt;4",""))), ""))</f>
        <v/>
      </c>
      <c r="V284" t="str">
        <f>IF(S284="negative","",IF(OR(ISNUMBER(SEARCH("Focal",'Model output'!P283)),'Classification result'!U284&lt;4,ISNUMBER(SEARCH("Focal",'Classification result'!U284)),ISNUMBER(SEARCH("&lt;4",'Classification result'!U284)),ISNUMBER(SEARCH("&lt; 4",'Classification result'!U284))),"minimal", IF(OR(ISNUMBER(SEARCH("Extensive",'Model output'!P283)),ISNUMBER(SEARCH("Extensive",'Classification result'!U284)),ISNUMBER(SEARCH("&gt;4",'Classification result'!U284)),ISNUMBER(SEARCH("&gt; 4",'Classification result'!U284)),ISNUMBER(SEARCH("4 or more",'Classification result'!U284))),"extensive","")))</f>
        <v/>
      </c>
      <c r="W284" t="str">
        <f>IF(OR('Model output'!R283="",ISNUMBER(SEARCH("Not identified", 'Model output'!R283)),ISNUMBER(SEARCH("Absent",'Model output'!R283)),ISNUMBER(SEARCH("No",'Model output'!R283)),ISNUMBER(SEARCH("Negative",'Model output'!R283)),ISNUMBER(SEARCH("None seen",'Model output'!R283)),ISNUMBER(SEARCH("Free",'Model output'!R283)),ISNUMBER(SEARCH("Cannot be assessed",'Model output'!R283))),"negative","positive")</f>
        <v>positive</v>
      </c>
      <c r="X284" s="15" t="str">
        <f>IF('Model output'!S283="","",'Model output'!S283)</f>
        <v>Not identified</v>
      </c>
      <c r="Y284" t="str">
        <f>IF(OR('Model output'!S283="",ISNUMBER(SEARCH("Absent",'Model output'!S283)),ISNUMBER(SEARCH("Not identified",'Model output'!S283)),AND(ISNUMBER(SEARCH("No",'Model output'!S283)),NOT(ISNUMBER(SEARCH("carcinoma",'Model output'!S283)))),ISNUMBER(SEARCH("confined to the thyroid",'Model output'!S283)),ISNUMBER(SEARCH("negative",'Model output'!S283))),"negative",IF(Z284="positive","gETE", "positive"))</f>
        <v>negative</v>
      </c>
      <c r="Z284" t="str">
        <f>IF(OR('Model output'!S283="",ISNUMBER(SEARCH("Absent",'Model output'!S283)),ISNUMBER(SEARCH("Not identified",'Model output'!S283)),ISNUMBER(SEARCH("No",'Model output'!S283)),ISNUMBER(SEARCH("Minimal",'Model output'!S283)),ISNUMBER(SEARCH("negative",'Model output'!S283))),"negative",IF(OR(ISNUMBER(SEARCH("extensive",X284)),ISNUMBER(SEARCH("skeletal muscle",X284)),ISNUMBER(SEARCH("larynx",X284)),ISNUMBER(SEARCH("trachea",X284)),ISNUMBER(SEARCH("esophagus",X284)),ISNUMBER(SEARCH("recurrent laryngeal nerve",X284))),"positive","negative"))</f>
        <v>negative</v>
      </c>
      <c r="AA284" t="str">
        <f>IF('Model output'!T283="","",IF('Model output'!T283="Not mentioned", "No", "Yes"))</f>
        <v/>
      </c>
      <c r="AB284" t="str">
        <f>IF(AA284&lt;&gt;"Yes","",IF(OR('Model output'!U283="",ISNUMBER(SEARCH("Not identified",'Model output'!U283))),"",'Model output'!U283))</f>
        <v/>
      </c>
      <c r="AC284" s="1" t="str">
        <f>IF(OR('Model output'!V283="", 'Model output'!V283="No", AND(ISERROR(SEARCH("Positive",'Model output'!V283)), ISNUMBER(SEARCH("Negative",'Model output'!V283))), AND(ISNUMBER(SEARCH("Uninvolved",'Model output'!V283)),NOT(ISNUMBER(SEARCH("margins involved",'Model output'!V283)))), ISNUMBER(SEARCH("not involved",'Model output'!V283)), ISNUMBER(SEARCH("None",'Model output'!V283)), ISNUMBER(SEARCH("Free",'Model output'!V283)), ISNUMBER(SEARCH("1 mm",'Model output'!V283)), ISNUMBER(SEARCH("0.1 CM",'Model output'!V283)), ISNUMBER(SEARCH("less than 0.2 mm",'Model output'!V283)), ISNUMBER(SEARCH("less than 0.5 mm",'Model output'!V283)), ISNUMBER(SEARCH("less than 1.0 mm",'Model output'!V283)), ISNUMBER(SEARCH("noted very close",'Model output'!V283)), ISNUMBER(SEARCH("abut",'Model output'!V283)), ISNUMBER(SEARCH("not mentioned",'Model output'!V283)), ISNUMBER(SEARCH("Cannot be assessed",'Model output'!V283)), ISNUMBER(SEARCH("Lymphocyte invasion - present",'Model output'!V283)), ISNUMBER(SEARCH("capsule",'Model output'!V283))), "negative", "positive")</f>
        <v>negative</v>
      </c>
      <c r="AE284" s="28" t="str" cm="1">
        <f t="array" aca="1" ref="AE284" ca="1">IF(OR(AC284="positive",Z284="positive",AND(OR(ISNUMBER(SEARCH("Follicular carcinoma",N284)),ISNUMBER(SEARCH("Follicular thyroid carcinoma",N284))),V284="extensive"),AND(AND(ISNUMBER(J284),J284&gt;0),AND(ISNUMBER(M284),M284&gt;3)),OR(H284="positive",AH284=1)),"high",IF(OR(ISNUMBER(SEARCH("lateral",G284,1)),ISNUMBER(SEARCH("positive",Y284,1)),ISNUMBER(SEARCH("tall",O284,1)),ISNUMBER(SEARCH("hobnail",O284,1)),ISNUMBER(SEARCH("cribriform",O284,1)),ISNUMBER(SEARCH("diffuse",O284,1)),ISNUMBER(SEARCH("columnar",O284,1)),ISNUMBER(SEARCH("solid",O284,1)),ISNUMBER(SEARCH("tall",N284,1)),ISNUMBER(SEARCH("hobnail",N284,1)),ISNUMBER(SEARCH("cribriform",N284,1)),ISNUMBER(SEARCH("diffuse",N284,1)),ISNUMBER(SEARCH("columnar",N284,1)),ISNUMBER(SEARCH("solid",N284,1)),AND(ISNUMBER(SEARCH("papillary",N284,1)),S284="positive"),AND(AND(ISNUMBER(J284),J284&gt;=5),M284=""),AND(AND(ISNUMBER(J284),J284&gt;=5),AND(ISNUMBER(M284),M284&gt;=1)),AND(ISNUMBER(SERACH("papillary",N284)),OR(Y284="positive",Z284="positive"), ISNUMBER(SEARCH("BRAF",AB284)))),"intermediate","low"))</f>
        <v>low</v>
      </c>
      <c r="AF284" s="29" t="str">
        <f t="shared" si="52"/>
        <v>2</v>
      </c>
      <c r="AG284" s="29" t="str">
        <f t="shared" si="53"/>
        <v>0</v>
      </c>
      <c r="AH284" s="29" t="str">
        <f t="shared" si="54"/>
        <v>0</v>
      </c>
      <c r="AI284" s="35" t="str">
        <f t="shared" si="55"/>
        <v>I</v>
      </c>
      <c r="AJ284" s="32" t="s">
        <v>713</v>
      </c>
      <c r="AK284" s="34" t="s">
        <v>935</v>
      </c>
      <c r="AL284" s="34" t="s">
        <v>933</v>
      </c>
      <c r="AM284" s="34" t="s">
        <v>936</v>
      </c>
      <c r="AN284" s="34" t="s">
        <v>66</v>
      </c>
      <c r="AO284" s="32">
        <f t="shared" ca="1" si="56"/>
        <v>1</v>
      </c>
      <c r="AP284" s="34">
        <f t="shared" si="57"/>
        <v>1</v>
      </c>
      <c r="AQ284" s="34">
        <f t="shared" si="58"/>
        <v>1</v>
      </c>
      <c r="AR284" s="34">
        <f t="shared" si="59"/>
        <v>1</v>
      </c>
      <c r="AS284" s="35">
        <f t="shared" si="60"/>
        <v>1</v>
      </c>
    </row>
    <row r="285" spans="1:45">
      <c r="A285" t="str">
        <f>'Model output'!A284</f>
        <v>TCGA-L6-A4EQ</v>
      </c>
      <c r="B285" s="26">
        <v>47</v>
      </c>
      <c r="C285" s="1" t="str">
        <f>IF(OR(ISNUMBER(SEARCH("0",'Model output'!D284)), ISNUMBER(SEARCH("1",'Model output'!D284)), ISNUMBER(SEARCH("1a",'Model output'!D284)), ISNUMBER(SEARCH("1b",'Model output'!D284)), ISNUMBER(SEARCH("2",'Model output'!D284)), ISNUMBER(SEARCH("3",'Model output'!D284)), ISNUMBER(SEARCH("4a",'Model output'!D284)), ISNUMBER(SEARCH("4b",'Model output'!D284))), IF(ISNUMBER(SEARCH("pT",'Model output'!D284)),IF(OR(ISNUMBER(SEARCH("a",'Model output'!D284)),ISNUMBER(SEARCH("b",'Model output'!D284))),MID(SUBSTITUTE('Model output'!D284," ",""),SEARCH("pT",'Model output'!D284)+2,2),MID(SUBSTITUTE('Model output'!D284," ",""),SEARCH("pT",'Model output'!D284)+2,1)),IF(ISNUMBER(SEARCH("T",'Model output'!D284)),IF(OR(ISNUMBER(SEARCH("a",'Model output'!D284)),ISNUMBER(SEARCH("b",'Model output'!D284))),MID(SUBSTITUTE('Model output'!D284," ",""),SEARCH("T",'Model output'!D284)+1,2),MID(SUBSTITUTE('Model output'!D284," ",""),SEARCH("T",'Model output'!D284)+1,1)),SUBSTITUTE('Model output'!D284," ",""))),"")</f>
        <v>3.5cm</v>
      </c>
      <c r="D285" s="1" t="str">
        <f>IF(ISNUMBER(SEARCH("lymph node",'Model output'!E284)),"1", IF(AND('Model output'!E284&lt;&gt;"",ISNUMBER('Model output'!E284),'Model output'!E284&gt;0),"1",IF(OR(ISNUMBER(SEARCH("0",'Model output'!E284)), ISNUMBER(SEARCH("1",'Model output'!E284)), ISNUMBER(SEARCH("1a",'Model output'!E284)), ISNUMBER(SEARCH("1b",'Model output'!E284)), ISNUMBER(SEARCH("X",'Model output'!E284))), IF(ISNUMBER(SEARCH("pN",'Model output'!E284)),IF(OR(ISNUMBER(SEARCH("a",'Model output'!E284)),ISNUMBER(SEARCH("b",'Model output'!E284))),MID(SUBSTITUTE('Model output'!E284," ",""),SEARCH("pN",'Model output'!E284)+2,2),MID(SUBSTITUTE('Model output'!E284," ",""),SEARCH("pN",'Model output'!E284)+2,1)),IF(ISNUMBER(SEARCH("N",'Model output'!E284)),IF(OR(ISNUMBER(SEARCH("a",'Model output'!E284)),ISNUMBER(SEARCH("b",'Model output'!E284))),MID(SUBSTITUTE('Model output'!E284," ",""),SEARCH("N",'Model output'!E284)+1,2),MID(SUBSTITUTE('Model output'!E284," ",""),SEARCH("N",'Model output'!E284)+1,1)),SUBSTITUTE('Model output'!E284," ",""))),"")))</f>
        <v>1</v>
      </c>
      <c r="E285" s="1" t="str">
        <f>IF(OR(ISNUMBER(SEARCH("Not applicable",'Model output'!F284)), ISNUMBER(SEARCH("N/A",'Model output'!F284))),"0",IF(OR(ISNUMBER(SEARCH("0",'Model output'!F284)), ISNUMBER(SEARCH("1",'Model output'!F284)), ISNUMBER(SEARCH("X",'Model output'!F284))), IF(ISNUMBER(SEARCH("pM",'Model output'!F284)),MID(SUBSTITUTE('Model output'!F284," ",""),SEARCH("pM",'Model output'!F284)+2,1),IF(ISNUMBER(SEARCH("M",'Model output'!F284)),MID(SUBSTITUTE('Model output'!F284," ",""),SEARCH("M",'Model output'!F284)+1,1),SUBSTITUTE('Model output'!F284," ",""))),""))</f>
        <v/>
      </c>
      <c r="F285" t="str">
        <f t="shared" si="49"/>
        <v>positive</v>
      </c>
      <c r="G285" t="str">
        <f>IF(OR('Model output'!G284="",AND(ISNUMBER('Model output'!J284),'Model output'!J284&lt;1)),"",IF(OR(ISNUMBER(SEARCH("lateral",'Model output'!G284)),ISNUMBER(SEARCH("cervical",'Model output'!G284)),ISNUMBER(SEARCH("jugular",'Model output'!G284)),ISNUMBER(SEARCH("left neck",'Model output'!G284)),ISNUMBER(SEARCH("left anterior neck",'Model output'!G284)),ISNUMBER(SEARCH("left posterior neck",'Model output'!G284)),ISNUMBER(SEARCH("right neck",'Model output'!G284)),ISNUMBER(SEARCH("right anterior neck",'Model output'!G284)),ISNUMBER(SEARCH("right posterior neck",'Model output'!G284)),AND(ISNUMBER(SEARCH("level",'Model output'!G284)),OR(,ISNUMBER(SEARCH("II",'Model output'!G284)),ISNUMBER(SEARCH("two",'Model output'!G284)),AND(ISNUMBER(SEARCH("2",'Model output'!G284)),NOT(ISNUMBER(SEARCH("1 of 2",'Model output'!G284)))),ISNUMBER(SEARCH("III",'Model output'!G284)),AND(ISNUMBER(SEARCH("three",'Model output'!G284)),NOT(ISNUMBER(SEARCH("#3 (three)",'Model output'!G284)))),AND(ISNUMBER(SEARCH("3",'Model output'!G284)),NOT(ISNUMBER(SEARCH("#3 (three)",'Model output'!G284)))),ISNUMBER(SEARCH("IV",'Model output'!G284)),ISNUMBER(SEARCH("four",'Model output'!G284)),ISNUMBER(SEARCH("4",'Model output'!G284)),ISNUMBER(SEARCH("V ",'Model output'!G284)),ISNUMBER(SEARCH("five",'Model output'!G284)),ISNUMBER(SEARCH("5",'Model output'!G284))))), "lateral", "central"))</f>
        <v/>
      </c>
      <c r="H285" t="str">
        <f>IF('Model output'!H284="","negative",IF(OR(ISNUMBER(SEARCH("lymph node",'Model output'!H284)),ISNUMBER(SEARCH("gland",'Model output'!H284)),ISNUMBER(SEARCH("lobe",'Model output'!H284)),ISNUMBER(SEARCH("isthmus",'Model output'!H284)),ISNUMBER(SEARCH("mediastinum",'Model output'!H284)),ISNUMBER(SEARCH("Not mentioned",'Model output'!H284)), ISNUMBER(SEARCH("Not applicable",'Model output'!H284)), ISNUMBER(SEARCH("paratracheal",'Model output'!H284)),ISNUMBER(SEARCH("fibroadipose tissue",'Model output'!H284)),ISNUMBER(SEARCH("thyroid node",'Model output'!H284)),ISNUMBER(SEARCH("skeletal muscle",'Model output'!H284)),ISNUMBER(SEARCH("right",'Model output'!H284)),ISNUMBER(SEARCH("left",'Model output'!H284)),ISNUMBER(SEARCH("Not specified",'Model output'!H284)),ISNUMBER(SEARCH("N/A",'Model output'!H284))),"negative","positive"))</f>
        <v>negative</v>
      </c>
      <c r="I285">
        <f>IF(OR('Model output'!I284="",'Model output'!I284="Not answered",'Model output'!I284="Not mentioned"),"",IF(ISNUMBER('Model output'!I284),'Model output'!I284,1))</f>
        <v>1</v>
      </c>
      <c r="J285">
        <f>IF(OR('Model output'!J284="",'Model output'!J284="Not answered",'Model output'!J284="Not mentioned"),"",IF(AND(ISNUMBER('Model output'!J284),'Model output'!J284&lt;=I285),'Model output'!J284,IF(AND(ISNUMBER('Model output'!J284), 'Model output'!J284&gt;=DATE(2024,1,1)), MIN(DAY('Model output'!J284), MONTH('Model output'!J284), YEAR('Model output'!J284)), IF(ISNUMBER(SEARCH("0/",'Model output'!J284)),0,IF(ISNUMBER(SEARCH("/",'Model output'!J284)), VALUE(LEFT('Model output'!J284, SEARCH("/",'Model output'!J284)-1)),1)))))</f>
        <v>1</v>
      </c>
      <c r="K285" t="str" cm="1">
        <f t="array" ref="K285">IF(COUNT(FIND({0,1,2,3,4,5,6,7,8,9},'Model output'!K284))&gt;0,'Model output'!K284,"")</f>
        <v/>
      </c>
      <c r="L285" s="8" t="str">
        <f t="shared" si="50"/>
        <v/>
      </c>
      <c r="M285" t="str" cm="1">
        <f t="array" ref="M285">IF(L285="","",IF(ISNUMBER(SEARCH("cm",L285)),MAX(VALUE(SUBSTITUTE(_xlfn.FILTERXML("&lt;t&gt;&lt;s&gt;"&amp;SUBSTITUTE(L285,",","&lt;/s&gt;&lt;s&gt;")&amp;"&lt;/s&gt;&lt;/t&gt;","//s"),"cm",""))),MAX(VALUE(SUBSTITUTE(_xlfn.FILTERXML("&lt;t&gt;&lt;s&gt;"&amp;SUBSTITUTE(L285,",","&lt;/s&gt;&lt;s&gt;")&amp;"&lt;/s&gt;&lt;/t&gt;","//s"),"mm","")))/10))</f>
        <v/>
      </c>
      <c r="N285" t="str">
        <f>IF('Model output'!L284="","",'Model output'!L284)</f>
        <v>Papillary</v>
      </c>
      <c r="O285" t="str">
        <f>IF('Model output'!M284="","",'Model output'!M284)</f>
        <v>Conventional type</v>
      </c>
      <c r="P285" t="str">
        <f>IF('Model output'!N284="","",'Model output'!N284)</f>
        <v>3.5cm</v>
      </c>
      <c r="Q285" t="str">
        <f t="shared" si="51"/>
        <v>3.5cm</v>
      </c>
      <c r="R285" cm="1">
        <f t="array" ref="R285">IF(Q285="","",IF(ISNUMBER(SEARCH("cm",Q285)),MAX(VALUE(SUBSTITUTE(_xlfn.FILTERXML("&lt;t&gt;&lt;s&gt;"&amp;SUBSTITUTE(Q285,",","&lt;/s&gt;&lt;s&gt;")&amp;"&lt;/s&gt;&lt;/t&gt;","//s"),"cm",""))),MAX(VALUE(SUBSTITUTE(_xlfn.FILTERXML("&lt;t&gt;&lt;s&gt;"&amp;SUBSTITUTE(Q285,",","&lt;/s&gt;&lt;s&gt;")&amp;"&lt;/s&gt;&lt;/t&gt;","//s"),"mm","")))/10))</f>
        <v>3.5</v>
      </c>
      <c r="S285" t="str">
        <f>IF(OR('Model output'!P284="",ISNUMBER(SEARCH("Not identified", 'Model output'!P284)),ISNUMBER(SEARCH("Absent",'Model output'!P284)),AND(ISNUMBER(SEARCH("No",'Model output'!P284)),NOT(ISNUMBER(SEARCH("diagnostic",'Model output'!P284)))),ISNUMBER(SEARCH("Negative",'Model output'!P284))),"negative","positive")</f>
        <v>negative</v>
      </c>
      <c r="T285">
        <f>IF('Model output'!O284="","",'Model output'!O284)</f>
        <v>2</v>
      </c>
      <c r="U285" t="str">
        <f>IF('Model output'!Q284&lt;&gt;"",'Model output'!Q284,IF('Classification result'!S285="positive",IF(ISNUMBER(SEARCH("single",'Model output'!P284)),1,IF(OR(ISNUMBER(SEARCH("&lt;4",'Model output'!P284)),ISNUMBER(SEARCH("&lt; 4",'Model output'!P284)),ISNUMBER(SEARCH("less than 4",'Model output'!P284))),"&lt;4",IF(OR(ISNUMBER(SEARCH("&gt;4",'Model output'!P284)),ISNUMBER(SEARCH("&gt; 4",'Model output'!P284)),ISNUMBER(SEARCH("4 or more",'Model output'!P284))),"&gt;4",""))), ""))</f>
        <v/>
      </c>
      <c r="V285" t="str">
        <f>IF(S285="negative","",IF(OR(ISNUMBER(SEARCH("Focal",'Model output'!P284)),'Classification result'!U285&lt;4,ISNUMBER(SEARCH("Focal",'Classification result'!U285)),ISNUMBER(SEARCH("&lt;4",'Classification result'!U285)),ISNUMBER(SEARCH("&lt; 4",'Classification result'!U285))),"minimal", IF(OR(ISNUMBER(SEARCH("Extensive",'Model output'!P284)),ISNUMBER(SEARCH("Extensive",'Classification result'!U285)),ISNUMBER(SEARCH("&gt;4",'Classification result'!U285)),ISNUMBER(SEARCH("&gt; 4",'Classification result'!U285)),ISNUMBER(SEARCH("4 or more",'Classification result'!U285))),"extensive","")))</f>
        <v/>
      </c>
      <c r="W285" t="str">
        <f>IF(OR('Model output'!R284="",ISNUMBER(SEARCH("Not identified", 'Model output'!R284)),ISNUMBER(SEARCH("Absent",'Model output'!R284)),ISNUMBER(SEARCH("No",'Model output'!R284)),ISNUMBER(SEARCH("Negative",'Model output'!R284)),ISNUMBER(SEARCH("None seen",'Model output'!R284)),ISNUMBER(SEARCH("Free",'Model output'!R284)),ISNUMBER(SEARCH("Cannot be assessed",'Model output'!R284))),"negative","positive")</f>
        <v>negative</v>
      </c>
      <c r="X285" s="15" t="str">
        <f>IF('Model output'!S284="","",'Model output'!S284)</f>
        <v/>
      </c>
      <c r="Y285" t="str">
        <f>IF(OR('Model output'!S284="",ISNUMBER(SEARCH("Absent",'Model output'!S284)),ISNUMBER(SEARCH("Not identified",'Model output'!S284)),AND(ISNUMBER(SEARCH("No",'Model output'!S284)),NOT(ISNUMBER(SEARCH("carcinoma",'Model output'!S284)))),ISNUMBER(SEARCH("confined to the thyroid",'Model output'!S284)),ISNUMBER(SEARCH("negative",'Model output'!S284))),"negative",IF(Z285="positive","gETE", "positive"))</f>
        <v>negative</v>
      </c>
      <c r="Z285" t="str">
        <f>IF(OR('Model output'!S284="",ISNUMBER(SEARCH("Absent",'Model output'!S284)),ISNUMBER(SEARCH("Not identified",'Model output'!S284)),ISNUMBER(SEARCH("No",'Model output'!S284)),ISNUMBER(SEARCH("Minimal",'Model output'!S284)),ISNUMBER(SEARCH("negative",'Model output'!S284))),"negative",IF(OR(ISNUMBER(SEARCH("extensive",X285)),ISNUMBER(SEARCH("skeletal muscle",X285)),ISNUMBER(SEARCH("larynx",X285)),ISNUMBER(SEARCH("trachea",X285)),ISNUMBER(SEARCH("esophagus",X285)),ISNUMBER(SEARCH("recurrent laryngeal nerve",X285))),"positive","negative"))</f>
        <v>negative</v>
      </c>
      <c r="AA285" t="str">
        <f>IF('Model output'!T284="","",IF('Model output'!T284="Not mentioned", "No", "Yes"))</f>
        <v/>
      </c>
      <c r="AB285" t="str">
        <f>IF(AA285&lt;&gt;"Yes","",IF(OR('Model output'!U284="",ISNUMBER(SEARCH("Not identified",'Model output'!U284))),"",'Model output'!U284))</f>
        <v/>
      </c>
      <c r="AC285" s="1" t="str">
        <f>IF(OR('Model output'!V284="", 'Model output'!V284="No", AND(ISERROR(SEARCH("Positive",'Model output'!V284)), ISNUMBER(SEARCH("Negative",'Model output'!V284))), AND(ISNUMBER(SEARCH("Uninvolved",'Model output'!V284)),NOT(ISNUMBER(SEARCH("margins involved",'Model output'!V284)))), ISNUMBER(SEARCH("not involved",'Model output'!V284)), ISNUMBER(SEARCH("None",'Model output'!V284)), ISNUMBER(SEARCH("Free",'Model output'!V284)), ISNUMBER(SEARCH("1 mm",'Model output'!V284)), ISNUMBER(SEARCH("0.1 CM",'Model output'!V284)), ISNUMBER(SEARCH("less than 0.2 mm",'Model output'!V284)), ISNUMBER(SEARCH("less than 0.5 mm",'Model output'!V284)), ISNUMBER(SEARCH("less than 1.0 mm",'Model output'!V284)), ISNUMBER(SEARCH("noted very close",'Model output'!V284)), ISNUMBER(SEARCH("abut",'Model output'!V284)), ISNUMBER(SEARCH("not mentioned",'Model output'!V284)), ISNUMBER(SEARCH("Cannot be assessed",'Model output'!V284)), ISNUMBER(SEARCH("Lymphocyte invasion - present",'Model output'!V284)), ISNUMBER(SEARCH("capsule",'Model output'!V284))), "negative", "positive")</f>
        <v>negative</v>
      </c>
      <c r="AE285" s="28" t="str" cm="1">
        <f t="array" aca="1" ref="AE285" ca="1">IF(OR(AC285="positive",Z285="positive",AND(OR(ISNUMBER(SEARCH("Follicular carcinoma",N285)),ISNUMBER(SEARCH("Follicular thyroid carcinoma",N285))),V285="extensive"),AND(AND(ISNUMBER(J285),J285&gt;0),AND(ISNUMBER(M285),M285&gt;3)),OR(H285="positive",AH285=1)),"high",IF(OR(ISNUMBER(SEARCH("lateral",G285,1)),ISNUMBER(SEARCH("positive",Y285,1)),ISNUMBER(SEARCH("tall",O285,1)),ISNUMBER(SEARCH("hobnail",O285,1)),ISNUMBER(SEARCH("cribriform",O285,1)),ISNUMBER(SEARCH("diffuse",O285,1)),ISNUMBER(SEARCH("columnar",O285,1)),ISNUMBER(SEARCH("solid",O285,1)),ISNUMBER(SEARCH("tall",N285,1)),ISNUMBER(SEARCH("hobnail",N285,1)),ISNUMBER(SEARCH("cribriform",N285,1)),ISNUMBER(SEARCH("diffuse",N285,1)),ISNUMBER(SEARCH("columnar",N285,1)),ISNUMBER(SEARCH("solid",N285,1)),AND(ISNUMBER(SEARCH("papillary",N285,1)),S285="positive"),AND(AND(ISNUMBER(J285),J285&gt;=5),M285=""),AND(AND(ISNUMBER(J285),J285&gt;=5),AND(ISNUMBER(M285),M285&gt;=1)),AND(ISNUMBER(SERACH("papillary",N285)),OR(Y285="positive",Z285="positive"), ISNUMBER(SEARCH("BRAF",AB285)))),"intermediate","low"))</f>
        <v>low</v>
      </c>
      <c r="AF285" s="29" t="str">
        <f t="shared" si="52"/>
        <v>2</v>
      </c>
      <c r="AG285" s="29" t="str">
        <f t="shared" si="53"/>
        <v>1a</v>
      </c>
      <c r="AH285" s="29" t="str">
        <f t="shared" si="54"/>
        <v>0</v>
      </c>
      <c r="AI285" s="35" t="str">
        <f t="shared" si="55"/>
        <v>I</v>
      </c>
      <c r="AJ285" s="32" t="s">
        <v>713</v>
      </c>
      <c r="AK285" s="34" t="s">
        <v>935</v>
      </c>
      <c r="AL285" s="34" t="s">
        <v>617</v>
      </c>
      <c r="AM285" s="34" t="s">
        <v>936</v>
      </c>
      <c r="AN285" s="34" t="s">
        <v>66</v>
      </c>
      <c r="AO285" s="32">
        <f t="shared" ca="1" si="56"/>
        <v>1</v>
      </c>
      <c r="AP285" s="34">
        <f t="shared" si="57"/>
        <v>1</v>
      </c>
      <c r="AQ285" s="34">
        <f t="shared" si="58"/>
        <v>1</v>
      </c>
      <c r="AR285" s="34">
        <f t="shared" si="59"/>
        <v>1</v>
      </c>
      <c r="AS285" s="35">
        <f t="shared" si="60"/>
        <v>1</v>
      </c>
    </row>
    <row r="286" spans="1:45">
      <c r="A286" t="str">
        <f>'Model output'!A285</f>
        <v>TCGA-L6-A4ET</v>
      </c>
      <c r="B286" s="26">
        <v>49</v>
      </c>
      <c r="C286" s="1" t="str">
        <f>IF(OR(ISNUMBER(SEARCH("0",'Model output'!D285)), ISNUMBER(SEARCH("1",'Model output'!D285)), ISNUMBER(SEARCH("1a",'Model output'!D285)), ISNUMBER(SEARCH("1b",'Model output'!D285)), ISNUMBER(SEARCH("2",'Model output'!D285)), ISNUMBER(SEARCH("3",'Model output'!D285)), ISNUMBER(SEARCH("4a",'Model output'!D285)), ISNUMBER(SEARCH("4b",'Model output'!D285))), IF(ISNUMBER(SEARCH("pT",'Model output'!D285)),IF(OR(ISNUMBER(SEARCH("a",'Model output'!D285)),ISNUMBER(SEARCH("b",'Model output'!D285))),MID(SUBSTITUTE('Model output'!D285," ",""),SEARCH("pT",'Model output'!D285)+2,2),MID(SUBSTITUTE('Model output'!D285," ",""),SEARCH("pT",'Model output'!D285)+2,1)),IF(ISNUMBER(SEARCH("T",'Model output'!D285)),IF(OR(ISNUMBER(SEARCH("a",'Model output'!D285)),ISNUMBER(SEARCH("b",'Model output'!D285))),MID(SUBSTITUTE('Model output'!D285," ",""),SEARCH("T",'Model output'!D285)+1,2),MID(SUBSTITUTE('Model output'!D285," ",""),SEARCH("T",'Model output'!D285)+1,1)),SUBSTITUTE('Model output'!D285," ",""))),"")</f>
        <v>3</v>
      </c>
      <c r="D286" s="1" t="str">
        <f>IF(ISNUMBER(SEARCH("lymph node",'Model output'!E285)),"1", IF(AND('Model output'!E285&lt;&gt;"",ISNUMBER('Model output'!E285),'Model output'!E285&gt;0),"1",IF(OR(ISNUMBER(SEARCH("0",'Model output'!E285)), ISNUMBER(SEARCH("1",'Model output'!E285)), ISNUMBER(SEARCH("1a",'Model output'!E285)), ISNUMBER(SEARCH("1b",'Model output'!E285)), ISNUMBER(SEARCH("X",'Model output'!E285))), IF(ISNUMBER(SEARCH("pN",'Model output'!E285)),IF(OR(ISNUMBER(SEARCH("a",'Model output'!E285)),ISNUMBER(SEARCH("b",'Model output'!E285))),MID(SUBSTITUTE('Model output'!E285," ",""),SEARCH("pN",'Model output'!E285)+2,2),MID(SUBSTITUTE('Model output'!E285," ",""),SEARCH("pN",'Model output'!E285)+2,1)),IF(ISNUMBER(SEARCH("N",'Model output'!E285)),IF(OR(ISNUMBER(SEARCH("a",'Model output'!E285)),ISNUMBER(SEARCH("b",'Model output'!E285))),MID(SUBSTITUTE('Model output'!E285," ",""),SEARCH("N",'Model output'!E285)+1,2),MID(SUBSTITUTE('Model output'!E285," ",""),SEARCH("N",'Model output'!E285)+1,1)),SUBSTITUTE('Model output'!E285," ",""))),"")))</f>
        <v>X</v>
      </c>
      <c r="E286" s="1" t="str">
        <f>IF(OR(ISNUMBER(SEARCH("Not applicable",'Model output'!F285)), ISNUMBER(SEARCH("N/A",'Model output'!F285))),"0",IF(OR(ISNUMBER(SEARCH("0",'Model output'!F285)), ISNUMBER(SEARCH("1",'Model output'!F285)), ISNUMBER(SEARCH("X",'Model output'!F285))), IF(ISNUMBER(SEARCH("pM",'Model output'!F285)),MID(SUBSTITUTE('Model output'!F285," ",""),SEARCH("pM",'Model output'!F285)+2,1),IF(ISNUMBER(SEARCH("M",'Model output'!F285)),MID(SUBSTITUTE('Model output'!F285," ",""),SEARCH("M",'Model output'!F285)+1,1),SUBSTITUTE('Model output'!F285," ",""))),""))</f>
        <v>0</v>
      </c>
      <c r="F286" t="str">
        <f t="shared" si="49"/>
        <v>negative</v>
      </c>
      <c r="G286" t="str">
        <f>IF(OR('Model output'!G285="",AND(ISNUMBER('Model output'!J285),'Model output'!J285&lt;1)),"",IF(OR(ISNUMBER(SEARCH("lateral",'Model output'!G285)),ISNUMBER(SEARCH("cervical",'Model output'!G285)),ISNUMBER(SEARCH("jugular",'Model output'!G285)),ISNUMBER(SEARCH("left neck",'Model output'!G285)),ISNUMBER(SEARCH("left anterior neck",'Model output'!G285)),ISNUMBER(SEARCH("left posterior neck",'Model output'!G285)),ISNUMBER(SEARCH("right neck",'Model output'!G285)),ISNUMBER(SEARCH("right anterior neck",'Model output'!G285)),ISNUMBER(SEARCH("right posterior neck",'Model output'!G285)),AND(ISNUMBER(SEARCH("level",'Model output'!G285)),OR(,ISNUMBER(SEARCH("II",'Model output'!G285)),ISNUMBER(SEARCH("two",'Model output'!G285)),AND(ISNUMBER(SEARCH("2",'Model output'!G285)),NOT(ISNUMBER(SEARCH("1 of 2",'Model output'!G285)))),ISNUMBER(SEARCH("III",'Model output'!G285)),AND(ISNUMBER(SEARCH("three",'Model output'!G285)),NOT(ISNUMBER(SEARCH("#3 (three)",'Model output'!G285)))),AND(ISNUMBER(SEARCH("3",'Model output'!G285)),NOT(ISNUMBER(SEARCH("#3 (three)",'Model output'!G285)))),ISNUMBER(SEARCH("IV",'Model output'!G285)),ISNUMBER(SEARCH("four",'Model output'!G285)),ISNUMBER(SEARCH("4",'Model output'!G285)),ISNUMBER(SEARCH("V ",'Model output'!G285)),ISNUMBER(SEARCH("five",'Model output'!G285)),ISNUMBER(SEARCH("5",'Model output'!G285))))), "lateral", "central"))</f>
        <v/>
      </c>
      <c r="H286" t="str">
        <f>IF('Model output'!H285="","negative",IF(OR(ISNUMBER(SEARCH("lymph node",'Model output'!H285)),ISNUMBER(SEARCH("gland",'Model output'!H285)),ISNUMBER(SEARCH("lobe",'Model output'!H285)),ISNUMBER(SEARCH("isthmus",'Model output'!H285)),ISNUMBER(SEARCH("mediastinum",'Model output'!H285)),ISNUMBER(SEARCH("Not mentioned",'Model output'!H285)), ISNUMBER(SEARCH("Not applicable",'Model output'!H285)), ISNUMBER(SEARCH("paratracheal",'Model output'!H285)),ISNUMBER(SEARCH("fibroadipose tissue",'Model output'!H285)),ISNUMBER(SEARCH("thyroid node",'Model output'!H285)),ISNUMBER(SEARCH("skeletal muscle",'Model output'!H285)),ISNUMBER(SEARCH("right",'Model output'!H285)),ISNUMBER(SEARCH("left",'Model output'!H285)),ISNUMBER(SEARCH("Not specified",'Model output'!H285)),ISNUMBER(SEARCH("N/A",'Model output'!H285))),"negative","positive"))</f>
        <v>negative</v>
      </c>
      <c r="I286" t="str">
        <f>IF(OR('Model output'!I285="",'Model output'!I285="Not answered",'Model output'!I285="Not mentioned"),"",IF(ISNUMBER('Model output'!I285),'Model output'!I285,1))</f>
        <v/>
      </c>
      <c r="J286" t="str">
        <f>IF(OR('Model output'!J285="",'Model output'!J285="Not answered",'Model output'!J285="Not mentioned"),"",IF(AND(ISNUMBER('Model output'!J285),'Model output'!J285&lt;=I286),'Model output'!J285,IF(AND(ISNUMBER('Model output'!J285), 'Model output'!J285&gt;=DATE(2024,1,1)), MIN(DAY('Model output'!J285), MONTH('Model output'!J285), YEAR('Model output'!J285)), IF(ISNUMBER(SEARCH("0/",'Model output'!J285)),0,IF(ISNUMBER(SEARCH("/",'Model output'!J285)), VALUE(LEFT('Model output'!J285, SEARCH("/",'Model output'!J285)-1)),1)))))</f>
        <v/>
      </c>
      <c r="K286" t="str" cm="1">
        <f t="array" ref="K286">IF(COUNT(FIND({0,1,2,3,4,5,6,7,8,9},'Model output'!K285))&gt;0,'Model output'!K285,"")</f>
        <v/>
      </c>
      <c r="L286" s="8" t="str">
        <f t="shared" si="50"/>
        <v/>
      </c>
      <c r="M286" t="str" cm="1">
        <f t="array" ref="M286">IF(L286="","",IF(ISNUMBER(SEARCH("cm",L286)),MAX(VALUE(SUBSTITUTE(_xlfn.FILTERXML("&lt;t&gt;&lt;s&gt;"&amp;SUBSTITUTE(L286,",","&lt;/s&gt;&lt;s&gt;")&amp;"&lt;/s&gt;&lt;/t&gt;","//s"),"cm",""))),MAX(VALUE(SUBSTITUTE(_xlfn.FILTERXML("&lt;t&gt;&lt;s&gt;"&amp;SUBSTITUTE(L286,",","&lt;/s&gt;&lt;s&gt;")&amp;"&lt;/s&gt;&lt;/t&gt;","//s"),"mm","")))/10))</f>
        <v/>
      </c>
      <c r="N286" t="str">
        <f>IF('Model output'!L285="","",'Model output'!L285)</f>
        <v>Papillary</v>
      </c>
      <c r="O286" t="str">
        <f>IF('Model output'!M285="","",'Model output'!M285)</f>
        <v>Classical</v>
      </c>
      <c r="P286" t="str">
        <f>IF('Model output'!N285="","",'Model output'!N285)</f>
        <v>at least 6cm</v>
      </c>
      <c r="Q286" t="str">
        <f t="shared" si="51"/>
        <v>6cm</v>
      </c>
      <c r="R286" cm="1">
        <f t="array" ref="R286">IF(Q286="","",IF(ISNUMBER(SEARCH("cm",Q286)),MAX(VALUE(SUBSTITUTE(_xlfn.FILTERXML("&lt;t&gt;&lt;s&gt;"&amp;SUBSTITUTE(Q286,",","&lt;/s&gt;&lt;s&gt;")&amp;"&lt;/s&gt;&lt;/t&gt;","//s"),"cm",""))),MAX(VALUE(SUBSTITUTE(_xlfn.FILTERXML("&lt;t&gt;&lt;s&gt;"&amp;SUBSTITUTE(Q286,",","&lt;/s&gt;&lt;s&gt;")&amp;"&lt;/s&gt;&lt;/t&gt;","//s"),"mm","")))/10))</f>
        <v>6</v>
      </c>
      <c r="S286" t="str">
        <f>IF(OR('Model output'!P285="",ISNUMBER(SEARCH("Not identified", 'Model output'!P285)),ISNUMBER(SEARCH("Absent",'Model output'!P285)),AND(ISNUMBER(SEARCH("No",'Model output'!P285)),NOT(ISNUMBER(SEARCH("diagnostic",'Model output'!P285)))),ISNUMBER(SEARCH("Negative",'Model output'!P285))),"negative","positive")</f>
        <v>negative</v>
      </c>
      <c r="T286">
        <f>IF('Model output'!O285="","",'Model output'!O285)</f>
        <v>1</v>
      </c>
      <c r="U286" t="str">
        <f>IF('Model output'!Q285&lt;&gt;"",'Model output'!Q285,IF('Classification result'!S286="positive",IF(ISNUMBER(SEARCH("single",'Model output'!P285)),1,IF(OR(ISNUMBER(SEARCH("&lt;4",'Model output'!P285)),ISNUMBER(SEARCH("&lt; 4",'Model output'!P285)),ISNUMBER(SEARCH("less than 4",'Model output'!P285))),"&lt;4",IF(OR(ISNUMBER(SEARCH("&gt;4",'Model output'!P285)),ISNUMBER(SEARCH("&gt; 4",'Model output'!P285)),ISNUMBER(SEARCH("4 or more",'Model output'!P285))),"&gt;4",""))), ""))</f>
        <v/>
      </c>
      <c r="V286" t="str">
        <f>IF(S286="negative","",IF(OR(ISNUMBER(SEARCH("Focal",'Model output'!P285)),'Classification result'!U286&lt;4,ISNUMBER(SEARCH("Focal",'Classification result'!U286)),ISNUMBER(SEARCH("&lt;4",'Classification result'!U286)),ISNUMBER(SEARCH("&lt; 4",'Classification result'!U286))),"minimal", IF(OR(ISNUMBER(SEARCH("Extensive",'Model output'!P285)),ISNUMBER(SEARCH("Extensive",'Classification result'!U286)),ISNUMBER(SEARCH("&gt;4",'Classification result'!U286)),ISNUMBER(SEARCH("&gt; 4",'Classification result'!U286)),ISNUMBER(SEARCH("4 or more",'Classification result'!U286))),"extensive","")))</f>
        <v/>
      </c>
      <c r="W286" t="str">
        <f>IF(OR('Model output'!R285="",ISNUMBER(SEARCH("Not identified", 'Model output'!R285)),ISNUMBER(SEARCH("Absent",'Model output'!R285)),ISNUMBER(SEARCH("No",'Model output'!R285)),ISNUMBER(SEARCH("Negative",'Model output'!R285)),ISNUMBER(SEARCH("None seen",'Model output'!R285)),ISNUMBER(SEARCH("Free",'Model output'!R285)),ISNUMBER(SEARCH("Cannot be assessed",'Model output'!R285))),"negative","positive")</f>
        <v>negative</v>
      </c>
      <c r="X286" s="15" t="str">
        <f>IF('Model output'!S285="","",'Model output'!S285)</f>
        <v>Cannot be assessed</v>
      </c>
      <c r="Y286" t="str">
        <f>IF(OR('Model output'!S285="",ISNUMBER(SEARCH("Absent",'Model output'!S285)),ISNUMBER(SEARCH("Not identified",'Model output'!S285)),AND(ISNUMBER(SEARCH("No",'Model output'!S285)),NOT(ISNUMBER(SEARCH("carcinoma",'Model output'!S285)))),ISNUMBER(SEARCH("confined to the thyroid",'Model output'!S285)),ISNUMBER(SEARCH("negative",'Model output'!S285))),"negative",IF(Z286="positive","gETE", "positive"))</f>
        <v>negative</v>
      </c>
      <c r="Z286" t="str">
        <f>IF(OR('Model output'!S285="",ISNUMBER(SEARCH("Absent",'Model output'!S285)),ISNUMBER(SEARCH("Not identified",'Model output'!S285)),ISNUMBER(SEARCH("No",'Model output'!S285)),ISNUMBER(SEARCH("Minimal",'Model output'!S285)),ISNUMBER(SEARCH("negative",'Model output'!S285))),"negative",IF(OR(ISNUMBER(SEARCH("extensive",X286)),ISNUMBER(SEARCH("skeletal muscle",X286)),ISNUMBER(SEARCH("larynx",X286)),ISNUMBER(SEARCH("trachea",X286)),ISNUMBER(SEARCH("esophagus",X286)),ISNUMBER(SEARCH("recurrent laryngeal nerve",X286))),"positive","negative"))</f>
        <v>negative</v>
      </c>
      <c r="AA286" t="str">
        <f>IF('Model output'!T285="","",IF('Model output'!T285="Not mentioned", "No", "Yes"))</f>
        <v/>
      </c>
      <c r="AB286" t="str">
        <f>IF(AA286&lt;&gt;"Yes","",IF(OR('Model output'!U285="",ISNUMBER(SEARCH("Not identified",'Model output'!U285))),"",'Model output'!U285))</f>
        <v/>
      </c>
      <c r="AC286" s="1" t="str">
        <f>IF(OR('Model output'!V285="", 'Model output'!V285="No", AND(ISERROR(SEARCH("Positive",'Model output'!V285)), ISNUMBER(SEARCH("Negative",'Model output'!V285))), AND(ISNUMBER(SEARCH("Uninvolved",'Model output'!V285)),NOT(ISNUMBER(SEARCH("margins involved",'Model output'!V285)))), ISNUMBER(SEARCH("not involved",'Model output'!V285)), ISNUMBER(SEARCH("None",'Model output'!V285)), ISNUMBER(SEARCH("Free",'Model output'!V285)), ISNUMBER(SEARCH("1 mm",'Model output'!V285)), ISNUMBER(SEARCH("0.1 CM",'Model output'!V285)), ISNUMBER(SEARCH("less than 0.2 mm",'Model output'!V285)), ISNUMBER(SEARCH("less than 0.5 mm",'Model output'!V285)), ISNUMBER(SEARCH("less than 1.0 mm",'Model output'!V285)), ISNUMBER(SEARCH("noted very close",'Model output'!V285)), ISNUMBER(SEARCH("abut",'Model output'!V285)), ISNUMBER(SEARCH("not mentioned",'Model output'!V285)), ISNUMBER(SEARCH("Cannot be assessed",'Model output'!V285)), ISNUMBER(SEARCH("Lymphocyte invasion - present",'Model output'!V285)), ISNUMBER(SEARCH("capsule",'Model output'!V285))), "negative", "positive")</f>
        <v>positive</v>
      </c>
      <c r="AE286" s="28" t="str" cm="1">
        <f t="array" ref="AE286">IF(OR(AC286="positive",Z286="positive",AND(OR(ISNUMBER(SEARCH("Follicular carcinoma",N286)),ISNUMBER(SEARCH("Follicular thyroid carcinoma",N286))),V286="extensive"),AND(AND(ISNUMBER(J286),J286&gt;0),AND(ISNUMBER(M286),M286&gt;3)),OR(H286="positive",AH286=1)),"high",IF(OR(ISNUMBER(SEARCH("lateral",G286,1)),ISNUMBER(SEARCH("positive",Y286,1)),ISNUMBER(SEARCH("tall",O286,1)),ISNUMBER(SEARCH("hobnail",O286,1)),ISNUMBER(SEARCH("cribriform",O286,1)),ISNUMBER(SEARCH("diffuse",O286,1)),ISNUMBER(SEARCH("columnar",O286,1)),ISNUMBER(SEARCH("solid",O286,1)),ISNUMBER(SEARCH("tall",N286,1)),ISNUMBER(SEARCH("hobnail",N286,1)),ISNUMBER(SEARCH("cribriform",N286,1)),ISNUMBER(SEARCH("diffuse",N286,1)),ISNUMBER(SEARCH("columnar",N286,1)),ISNUMBER(SEARCH("solid",N286,1)),AND(ISNUMBER(SEARCH("papillary",N286,1)),S286="positive"),AND(AND(ISNUMBER(J286),J286&gt;=5),M286=""),AND(AND(ISNUMBER(J286),J286&gt;=5),AND(ISNUMBER(M286),M286&gt;=1)),AND(ISNUMBER(SERACH("papillary",N286)),OR(Y286="positive",Z286="positive"), ISNUMBER(SEARCH("BRAF",AB286)))),"intermediate","low"))</f>
        <v>high</v>
      </c>
      <c r="AF286" s="29" t="str">
        <f t="shared" si="52"/>
        <v>3a</v>
      </c>
      <c r="AG286" s="29" t="str">
        <f t="shared" si="53"/>
        <v>0</v>
      </c>
      <c r="AH286" s="29" t="str">
        <f t="shared" si="54"/>
        <v>0</v>
      </c>
      <c r="AI286" s="35" t="str">
        <f t="shared" si="55"/>
        <v>I</v>
      </c>
      <c r="AJ286" s="32" t="s">
        <v>711</v>
      </c>
      <c r="AK286" s="34" t="s">
        <v>937</v>
      </c>
      <c r="AL286" s="34" t="s">
        <v>936</v>
      </c>
      <c r="AM286" s="34" t="s">
        <v>936</v>
      </c>
      <c r="AN286" s="34" t="s">
        <v>66</v>
      </c>
      <c r="AO286" s="32">
        <f t="shared" si="56"/>
        <v>1</v>
      </c>
      <c r="AP286" s="34">
        <f t="shared" si="57"/>
        <v>1</v>
      </c>
      <c r="AQ286" s="34">
        <f t="shared" si="58"/>
        <v>1</v>
      </c>
      <c r="AR286" s="34">
        <f t="shared" si="59"/>
        <v>1</v>
      </c>
      <c r="AS286" s="35">
        <f t="shared" si="60"/>
        <v>1</v>
      </c>
    </row>
    <row r="287" spans="1:45">
      <c r="A287" t="str">
        <f>'Model output'!A286</f>
        <v>TCGA-L6-A4EU</v>
      </c>
      <c r="B287" s="26">
        <v>58</v>
      </c>
      <c r="C287" s="1" t="str">
        <f>IF(OR(ISNUMBER(SEARCH("0",'Model output'!D286)), ISNUMBER(SEARCH("1",'Model output'!D286)), ISNUMBER(SEARCH("1a",'Model output'!D286)), ISNUMBER(SEARCH("1b",'Model output'!D286)), ISNUMBER(SEARCH("2",'Model output'!D286)), ISNUMBER(SEARCH("3",'Model output'!D286)), ISNUMBER(SEARCH("4a",'Model output'!D286)), ISNUMBER(SEARCH("4b",'Model output'!D286))), IF(ISNUMBER(SEARCH("pT",'Model output'!D286)),IF(OR(ISNUMBER(SEARCH("a",'Model output'!D286)),ISNUMBER(SEARCH("b",'Model output'!D286))),MID(SUBSTITUTE('Model output'!D286," ",""),SEARCH("pT",'Model output'!D286)+2,2),MID(SUBSTITUTE('Model output'!D286," ",""),SEARCH("pT",'Model output'!D286)+2,1)),IF(ISNUMBER(SEARCH("T",'Model output'!D286)),IF(OR(ISNUMBER(SEARCH("a",'Model output'!D286)),ISNUMBER(SEARCH("b",'Model output'!D286))),MID(SUBSTITUTE('Model output'!D286," ",""),SEARCH("T",'Model output'!D286)+1,2),MID(SUBSTITUTE('Model output'!D286," ",""),SEARCH("T",'Model output'!D286)+1,1)),SUBSTITUTE('Model output'!D286," ",""))),"")</f>
        <v>3</v>
      </c>
      <c r="D287" s="1" t="str">
        <f>IF(ISNUMBER(SEARCH("lymph node",'Model output'!E286)),"1", IF(AND('Model output'!E286&lt;&gt;"",ISNUMBER('Model output'!E286),'Model output'!E286&gt;0),"1",IF(OR(ISNUMBER(SEARCH("0",'Model output'!E286)), ISNUMBER(SEARCH("1",'Model output'!E286)), ISNUMBER(SEARCH("1a",'Model output'!E286)), ISNUMBER(SEARCH("1b",'Model output'!E286)), ISNUMBER(SEARCH("X",'Model output'!E286))), IF(ISNUMBER(SEARCH("pN",'Model output'!E286)),IF(OR(ISNUMBER(SEARCH("a",'Model output'!E286)),ISNUMBER(SEARCH("b",'Model output'!E286))),MID(SUBSTITUTE('Model output'!E286," ",""),SEARCH("pN",'Model output'!E286)+2,2),MID(SUBSTITUTE('Model output'!E286," ",""),SEARCH("pN",'Model output'!E286)+2,1)),IF(ISNUMBER(SEARCH("N",'Model output'!E286)),IF(OR(ISNUMBER(SEARCH("a",'Model output'!E286)),ISNUMBER(SEARCH("b",'Model output'!E286))),MID(SUBSTITUTE('Model output'!E286," ",""),SEARCH("N",'Model output'!E286)+1,2),MID(SUBSTITUTE('Model output'!E286," ",""),SEARCH("N",'Model output'!E286)+1,1)),SUBSTITUTE('Model output'!E286," ",""))),"")))</f>
        <v>1a</v>
      </c>
      <c r="E287" s="1" t="str">
        <f>IF(OR(ISNUMBER(SEARCH("Not applicable",'Model output'!F286)), ISNUMBER(SEARCH("N/A",'Model output'!F286))),"0",IF(OR(ISNUMBER(SEARCH("0",'Model output'!F286)), ISNUMBER(SEARCH("1",'Model output'!F286)), ISNUMBER(SEARCH("X",'Model output'!F286))), IF(ISNUMBER(SEARCH("pM",'Model output'!F286)),MID(SUBSTITUTE('Model output'!F286," ",""),SEARCH("pM",'Model output'!F286)+2,1),IF(ISNUMBER(SEARCH("M",'Model output'!F286)),MID(SUBSTITUTE('Model output'!F286," ",""),SEARCH("M",'Model output'!F286)+1,1),SUBSTITUTE('Model output'!F286," ",""))),""))</f>
        <v>0</v>
      </c>
      <c r="F287" t="str">
        <f t="shared" si="49"/>
        <v>positive</v>
      </c>
      <c r="G287" t="str">
        <f>IF(OR('Model output'!G286="",AND(ISNUMBER('Model output'!J286),'Model output'!J286&lt;1)),"",IF(OR(ISNUMBER(SEARCH("lateral",'Model output'!G286)),ISNUMBER(SEARCH("cervical",'Model output'!G286)),ISNUMBER(SEARCH("jugular",'Model output'!G286)),ISNUMBER(SEARCH("left neck",'Model output'!G286)),ISNUMBER(SEARCH("left anterior neck",'Model output'!G286)),ISNUMBER(SEARCH("left posterior neck",'Model output'!G286)),ISNUMBER(SEARCH("right neck",'Model output'!G286)),ISNUMBER(SEARCH("right anterior neck",'Model output'!G286)),ISNUMBER(SEARCH("right posterior neck",'Model output'!G286)),AND(ISNUMBER(SEARCH("level",'Model output'!G286)),OR(,ISNUMBER(SEARCH("II",'Model output'!G286)),ISNUMBER(SEARCH("two",'Model output'!G286)),AND(ISNUMBER(SEARCH("2",'Model output'!G286)),NOT(ISNUMBER(SEARCH("1 of 2",'Model output'!G286)))),ISNUMBER(SEARCH("III",'Model output'!G286)),AND(ISNUMBER(SEARCH("three",'Model output'!G286)),NOT(ISNUMBER(SEARCH("#3 (three)",'Model output'!G286)))),AND(ISNUMBER(SEARCH("3",'Model output'!G286)),NOT(ISNUMBER(SEARCH("#3 (three)",'Model output'!G286)))),ISNUMBER(SEARCH("IV",'Model output'!G286)),ISNUMBER(SEARCH("four",'Model output'!G286)),ISNUMBER(SEARCH("4",'Model output'!G286)),ISNUMBER(SEARCH("V ",'Model output'!G286)),ISNUMBER(SEARCH("five",'Model output'!G286)),ISNUMBER(SEARCH("5",'Model output'!G286))))), "lateral", "central"))</f>
        <v/>
      </c>
      <c r="H287" t="str">
        <f>IF('Model output'!H286="","negative",IF(OR(ISNUMBER(SEARCH("lymph node",'Model output'!H286)),ISNUMBER(SEARCH("gland",'Model output'!H286)),ISNUMBER(SEARCH("lobe",'Model output'!H286)),ISNUMBER(SEARCH("isthmus",'Model output'!H286)),ISNUMBER(SEARCH("mediastinum",'Model output'!H286)),ISNUMBER(SEARCH("Not mentioned",'Model output'!H286)), ISNUMBER(SEARCH("Not applicable",'Model output'!H286)), ISNUMBER(SEARCH("paratracheal",'Model output'!H286)),ISNUMBER(SEARCH("fibroadipose tissue",'Model output'!H286)),ISNUMBER(SEARCH("thyroid node",'Model output'!H286)),ISNUMBER(SEARCH("skeletal muscle",'Model output'!H286)),ISNUMBER(SEARCH("right",'Model output'!H286)),ISNUMBER(SEARCH("left",'Model output'!H286)),ISNUMBER(SEARCH("Not specified",'Model output'!H286)),ISNUMBER(SEARCH("N/A",'Model output'!H286))),"negative","positive"))</f>
        <v>negative</v>
      </c>
      <c r="I287">
        <f>IF(OR('Model output'!I286="",'Model output'!I286="Not answered",'Model output'!I286="Not mentioned"),"",IF(ISNUMBER('Model output'!I286),'Model output'!I286,1))</f>
        <v>33</v>
      </c>
      <c r="J287">
        <f>IF(OR('Model output'!J286="",'Model output'!J286="Not answered",'Model output'!J286="Not mentioned"),"",IF(AND(ISNUMBER('Model output'!J286),'Model output'!J286&lt;=I287),'Model output'!J286,IF(AND(ISNUMBER('Model output'!J286), 'Model output'!J286&gt;=DATE(2024,1,1)), MIN(DAY('Model output'!J286), MONTH('Model output'!J286), YEAR('Model output'!J286)), IF(ISNUMBER(SEARCH("0/",'Model output'!J286)),0,IF(ISNUMBER(SEARCH("/",'Model output'!J286)), VALUE(LEFT('Model output'!J286, SEARCH("/",'Model output'!J286)-1)),1)))))</f>
        <v>4</v>
      </c>
      <c r="K287" t="str" cm="1">
        <f t="array" ref="K287">IF(COUNT(FIND({0,1,2,3,4,5,6,7,8,9},'Model output'!K286))&gt;0,'Model output'!K286,"")</f>
        <v/>
      </c>
      <c r="L287" s="8" t="str">
        <f t="shared" si="50"/>
        <v/>
      </c>
      <c r="M287" t="str" cm="1">
        <f t="array" ref="M287">IF(L287="","",IF(ISNUMBER(SEARCH("cm",L287)),MAX(VALUE(SUBSTITUTE(_xlfn.FILTERXML("&lt;t&gt;&lt;s&gt;"&amp;SUBSTITUTE(L287,",","&lt;/s&gt;&lt;s&gt;")&amp;"&lt;/s&gt;&lt;/t&gt;","//s"),"cm",""))),MAX(VALUE(SUBSTITUTE(_xlfn.FILTERXML("&lt;t&gt;&lt;s&gt;"&amp;SUBSTITUTE(L287,",","&lt;/s&gt;&lt;s&gt;")&amp;"&lt;/s&gt;&lt;/t&gt;","//s"),"mm","")))/10))</f>
        <v/>
      </c>
      <c r="N287" t="str">
        <f>IF('Model output'!L286="","",'Model output'!L286)</f>
        <v>Papillary carcinoma</v>
      </c>
      <c r="O287" t="str">
        <f>IF('Model output'!M286="","",'Model output'!M286)</f>
        <v>Tall cell variant</v>
      </c>
      <c r="P287" t="str">
        <f>IF('Model output'!N286="","",'Model output'!N286)</f>
        <v>5 cm</v>
      </c>
      <c r="Q287" t="str">
        <f t="shared" si="51"/>
        <v>5cm</v>
      </c>
      <c r="R287" cm="1">
        <f t="array" ref="R287">IF(Q287="","",IF(ISNUMBER(SEARCH("cm",Q287)),MAX(VALUE(SUBSTITUTE(_xlfn.FILTERXML("&lt;t&gt;&lt;s&gt;"&amp;SUBSTITUTE(Q287,",","&lt;/s&gt;&lt;s&gt;")&amp;"&lt;/s&gt;&lt;/t&gt;","//s"),"cm",""))),MAX(VALUE(SUBSTITUTE(_xlfn.FILTERXML("&lt;t&gt;&lt;s&gt;"&amp;SUBSTITUTE(Q287,",","&lt;/s&gt;&lt;s&gt;")&amp;"&lt;/s&gt;&lt;/t&gt;","//s"),"mm","")))/10))</f>
        <v>5</v>
      </c>
      <c r="S287" t="str">
        <f>IF(OR('Model output'!P286="",ISNUMBER(SEARCH("Not identified", 'Model output'!P286)),ISNUMBER(SEARCH("Absent",'Model output'!P286)),AND(ISNUMBER(SEARCH("No",'Model output'!P286)),NOT(ISNUMBER(SEARCH("diagnostic",'Model output'!P286)))),ISNUMBER(SEARCH("Negative",'Model output'!P286))),"negative","positive")</f>
        <v>positive</v>
      </c>
      <c r="T287">
        <f>IF('Model output'!O286="","",'Model output'!O286)</f>
        <v>1</v>
      </c>
      <c r="U287" t="str">
        <f>IF('Model output'!Q286&lt;&gt;"",'Model output'!Q286,IF('Classification result'!S287="positive",IF(ISNUMBER(SEARCH("single",'Model output'!P286)),1,IF(OR(ISNUMBER(SEARCH("&lt;4",'Model output'!P286)),ISNUMBER(SEARCH("&lt; 4",'Model output'!P286)),ISNUMBER(SEARCH("less than 4",'Model output'!P286))),"&lt;4",IF(OR(ISNUMBER(SEARCH("&gt;4",'Model output'!P286)),ISNUMBER(SEARCH("&gt; 4",'Model output'!P286)),ISNUMBER(SEARCH("4 or more",'Model output'!P286))),"&gt;4",""))), ""))</f>
        <v/>
      </c>
      <c r="V287" t="str">
        <f>IF(S287="negative","",IF(OR(ISNUMBER(SEARCH("Focal",'Model output'!P286)),'Classification result'!U287&lt;4,ISNUMBER(SEARCH("Focal",'Classification result'!U287)),ISNUMBER(SEARCH("&lt;4",'Classification result'!U287)),ISNUMBER(SEARCH("&lt; 4",'Classification result'!U287))),"minimal", IF(OR(ISNUMBER(SEARCH("Extensive",'Model output'!P286)),ISNUMBER(SEARCH("Extensive",'Classification result'!U287)),ISNUMBER(SEARCH("&gt;4",'Classification result'!U287)),ISNUMBER(SEARCH("&gt; 4",'Classification result'!U287)),ISNUMBER(SEARCH("4 or more",'Classification result'!U287))),"extensive","")))</f>
        <v/>
      </c>
      <c r="W287" t="str">
        <f>IF(OR('Model output'!R286="",ISNUMBER(SEARCH("Not identified", 'Model output'!R286)),ISNUMBER(SEARCH("Absent",'Model output'!R286)),ISNUMBER(SEARCH("No",'Model output'!R286)),ISNUMBER(SEARCH("Negative",'Model output'!R286)),ISNUMBER(SEARCH("None seen",'Model output'!R286)),ISNUMBER(SEARCH("Free",'Model output'!R286)),ISNUMBER(SEARCH("Cannot be assessed",'Model output'!R286))),"negative","positive")</f>
        <v>negative</v>
      </c>
      <c r="X287" s="15" t="str">
        <f>IF('Model output'!S286="","",'Model output'!S286)</f>
        <v>Present</v>
      </c>
      <c r="Y287" t="str">
        <f>IF(OR('Model output'!S286="",ISNUMBER(SEARCH("Absent",'Model output'!S286)),ISNUMBER(SEARCH("Not identified",'Model output'!S286)),AND(ISNUMBER(SEARCH("No",'Model output'!S286)),NOT(ISNUMBER(SEARCH("carcinoma",'Model output'!S286)))),ISNUMBER(SEARCH("confined to the thyroid",'Model output'!S286)),ISNUMBER(SEARCH("negative",'Model output'!S286))),"negative",IF(Z287="positive","gETE", "positive"))</f>
        <v>positive</v>
      </c>
      <c r="Z287" t="str">
        <f>IF(OR('Model output'!S286="",ISNUMBER(SEARCH("Absent",'Model output'!S286)),ISNUMBER(SEARCH("Not identified",'Model output'!S286)),ISNUMBER(SEARCH("No",'Model output'!S286)),ISNUMBER(SEARCH("Minimal",'Model output'!S286)),ISNUMBER(SEARCH("negative",'Model output'!S286))),"negative",IF(OR(ISNUMBER(SEARCH("extensive",X287)),ISNUMBER(SEARCH("skeletal muscle",X287)),ISNUMBER(SEARCH("larynx",X287)),ISNUMBER(SEARCH("trachea",X287)),ISNUMBER(SEARCH("esophagus",X287)),ISNUMBER(SEARCH("recurrent laryngeal nerve",X287))),"positive","negative"))</f>
        <v>negative</v>
      </c>
      <c r="AA287" t="str">
        <f>IF('Model output'!T286="","",IF('Model output'!T286="Not mentioned", "No", "Yes"))</f>
        <v/>
      </c>
      <c r="AB287" t="str">
        <f>IF(AA287&lt;&gt;"Yes","",IF(OR('Model output'!U286="",ISNUMBER(SEARCH("Not identified",'Model output'!U286))),"",'Model output'!U286))</f>
        <v/>
      </c>
      <c r="AC287" s="1" t="str">
        <f>IF(OR('Model output'!V286="", 'Model output'!V286="No", AND(ISERROR(SEARCH("Positive",'Model output'!V286)), ISNUMBER(SEARCH("Negative",'Model output'!V286))), AND(ISNUMBER(SEARCH("Uninvolved",'Model output'!V286)),NOT(ISNUMBER(SEARCH("margins involved",'Model output'!V286)))), ISNUMBER(SEARCH("not involved",'Model output'!V286)), ISNUMBER(SEARCH("None",'Model output'!V286)), ISNUMBER(SEARCH("Free",'Model output'!V286)), ISNUMBER(SEARCH("1 mm",'Model output'!V286)), ISNUMBER(SEARCH("0.1 CM",'Model output'!V286)), ISNUMBER(SEARCH("less than 0.2 mm",'Model output'!V286)), ISNUMBER(SEARCH("less than 0.5 mm",'Model output'!V286)), ISNUMBER(SEARCH("less than 1.0 mm",'Model output'!V286)), ISNUMBER(SEARCH("noted very close",'Model output'!V286)), ISNUMBER(SEARCH("abut",'Model output'!V286)), ISNUMBER(SEARCH("not mentioned",'Model output'!V286)), ISNUMBER(SEARCH("Cannot be assessed",'Model output'!V286)), ISNUMBER(SEARCH("Lymphocyte invasion - present",'Model output'!V286)), ISNUMBER(SEARCH("capsule",'Model output'!V286))), "negative", "positive")</f>
        <v>positive</v>
      </c>
      <c r="AE287" s="28" t="str" cm="1">
        <f t="array" ref="AE287">IF(OR(AC287="positive",Z287="positive",AND(OR(ISNUMBER(SEARCH("Follicular carcinoma",N287)),ISNUMBER(SEARCH("Follicular thyroid carcinoma",N287))),V287="extensive"),AND(AND(ISNUMBER(J287),J287&gt;0),AND(ISNUMBER(M287),M287&gt;3)),OR(H287="positive",AH287=1)),"high",IF(OR(ISNUMBER(SEARCH("lateral",G287,1)),ISNUMBER(SEARCH("positive",Y287,1)),ISNUMBER(SEARCH("tall",O287,1)),ISNUMBER(SEARCH("hobnail",O287,1)),ISNUMBER(SEARCH("cribriform",O287,1)),ISNUMBER(SEARCH("diffuse",O287,1)),ISNUMBER(SEARCH("columnar",O287,1)),ISNUMBER(SEARCH("solid",O287,1)),ISNUMBER(SEARCH("tall",N287,1)),ISNUMBER(SEARCH("hobnail",N287,1)),ISNUMBER(SEARCH("cribriform",N287,1)),ISNUMBER(SEARCH("diffuse",N287,1)),ISNUMBER(SEARCH("columnar",N287,1)),ISNUMBER(SEARCH("solid",N287,1)),AND(ISNUMBER(SEARCH("papillary",N287,1)),S287="positive"),AND(AND(ISNUMBER(J287),J287&gt;=5),M287=""),AND(AND(ISNUMBER(J287),J287&gt;=5),AND(ISNUMBER(M287),M287&gt;=1)),AND(ISNUMBER(SERACH("papillary",N287)),OR(Y287="positive",Z287="positive"), ISNUMBER(SEARCH("BRAF",AB287)))),"intermediate","low"))</f>
        <v>high</v>
      </c>
      <c r="AF287" s="29" t="str">
        <f t="shared" si="52"/>
        <v>3a</v>
      </c>
      <c r="AG287" s="29" t="str">
        <f t="shared" si="53"/>
        <v>1a</v>
      </c>
      <c r="AH287" s="29" t="str">
        <f t="shared" si="54"/>
        <v>0</v>
      </c>
      <c r="AI287" s="35" t="str">
        <f t="shared" si="55"/>
        <v>II</v>
      </c>
      <c r="AJ287" s="32" t="s">
        <v>711</v>
      </c>
      <c r="AK287" s="34" t="s">
        <v>931</v>
      </c>
      <c r="AL287" s="34" t="s">
        <v>617</v>
      </c>
      <c r="AM287" s="34" t="s">
        <v>936</v>
      </c>
      <c r="AN287" s="34" t="s">
        <v>934</v>
      </c>
      <c r="AO287" s="32">
        <f t="shared" si="56"/>
        <v>1</v>
      </c>
      <c r="AP287" s="34">
        <f t="shared" si="57"/>
        <v>0</v>
      </c>
      <c r="AQ287" s="34">
        <f t="shared" si="58"/>
        <v>1</v>
      </c>
      <c r="AR287" s="34">
        <f t="shared" si="59"/>
        <v>1</v>
      </c>
      <c r="AS287" s="35">
        <f t="shared" si="60"/>
        <v>1</v>
      </c>
    </row>
    <row r="288" spans="1:45">
      <c r="A288" t="str">
        <f>'Model output'!A287</f>
        <v>TCGA-MK-A4N6</v>
      </c>
      <c r="B288" s="26">
        <v>35</v>
      </c>
      <c r="C288" s="1" t="str">
        <f>IF(OR(ISNUMBER(SEARCH("0",'Model output'!D287)), ISNUMBER(SEARCH("1",'Model output'!D287)), ISNUMBER(SEARCH("1a",'Model output'!D287)), ISNUMBER(SEARCH("1b",'Model output'!D287)), ISNUMBER(SEARCH("2",'Model output'!D287)), ISNUMBER(SEARCH("3",'Model output'!D287)), ISNUMBER(SEARCH("4a",'Model output'!D287)), ISNUMBER(SEARCH("4b",'Model output'!D287))), IF(ISNUMBER(SEARCH("pT",'Model output'!D287)),IF(OR(ISNUMBER(SEARCH("a",'Model output'!D287)),ISNUMBER(SEARCH("b",'Model output'!D287))),MID(SUBSTITUTE('Model output'!D287," ",""),SEARCH("pT",'Model output'!D287)+2,2),MID(SUBSTITUTE('Model output'!D287," ",""),SEARCH("pT",'Model output'!D287)+2,1)),IF(ISNUMBER(SEARCH("T",'Model output'!D287)),IF(OR(ISNUMBER(SEARCH("a",'Model output'!D287)),ISNUMBER(SEARCH("b",'Model output'!D287))),MID(SUBSTITUTE('Model output'!D287," ",""),SEARCH("T",'Model output'!D287)+1,2),MID(SUBSTITUTE('Model output'!D287," ",""),SEARCH("T",'Model output'!D287)+1,1)),SUBSTITUTE('Model output'!D287," ",""))),"")</f>
        <v>3</v>
      </c>
      <c r="D288" s="1" t="str">
        <f>IF(ISNUMBER(SEARCH("lymph node",'Model output'!E287)),"1", IF(AND('Model output'!E287&lt;&gt;"",ISNUMBER('Model output'!E287),'Model output'!E287&gt;0),"1",IF(OR(ISNUMBER(SEARCH("0",'Model output'!E287)), ISNUMBER(SEARCH("1",'Model output'!E287)), ISNUMBER(SEARCH("1a",'Model output'!E287)), ISNUMBER(SEARCH("1b",'Model output'!E287)), ISNUMBER(SEARCH("X",'Model output'!E287))), IF(ISNUMBER(SEARCH("pN",'Model output'!E287)),IF(OR(ISNUMBER(SEARCH("a",'Model output'!E287)),ISNUMBER(SEARCH("b",'Model output'!E287))),MID(SUBSTITUTE('Model output'!E287," ",""),SEARCH("pN",'Model output'!E287)+2,2),MID(SUBSTITUTE('Model output'!E287," ",""),SEARCH("pN",'Model output'!E287)+2,1)),IF(ISNUMBER(SEARCH("N",'Model output'!E287)),IF(OR(ISNUMBER(SEARCH("a",'Model output'!E287)),ISNUMBER(SEARCH("b",'Model output'!E287))),MID(SUBSTITUTE('Model output'!E287," ",""),SEARCH("N",'Model output'!E287)+1,2),MID(SUBSTITUTE('Model output'!E287," ",""),SEARCH("N",'Model output'!E287)+1,1)),SUBSTITUTE('Model output'!E287," ",""))),"")))</f>
        <v>1b</v>
      </c>
      <c r="E288" s="1" t="str">
        <f>IF(OR(ISNUMBER(SEARCH("Not applicable",'Model output'!F287)), ISNUMBER(SEARCH("N/A",'Model output'!F287))),"0",IF(OR(ISNUMBER(SEARCH("0",'Model output'!F287)), ISNUMBER(SEARCH("1",'Model output'!F287)), ISNUMBER(SEARCH("X",'Model output'!F287))), IF(ISNUMBER(SEARCH("pM",'Model output'!F287)),MID(SUBSTITUTE('Model output'!F287," ",""),SEARCH("pM",'Model output'!F287)+2,1),IF(ISNUMBER(SEARCH("M",'Model output'!F287)),MID(SUBSTITUTE('Model output'!F287," ",""),SEARCH("M",'Model output'!F287)+1,1),SUBSTITUTE('Model output'!F287," ",""))),""))</f>
        <v>X</v>
      </c>
      <c r="F288" t="str">
        <f t="shared" si="49"/>
        <v>positive</v>
      </c>
      <c r="G288" t="str">
        <f>IF(OR('Model output'!G287="",AND(ISNUMBER('Model output'!J287),'Model output'!J287&lt;1)),"",IF(OR(ISNUMBER(SEARCH("lateral",'Model output'!G287)),ISNUMBER(SEARCH("cervical",'Model output'!G287)),ISNUMBER(SEARCH("jugular",'Model output'!G287)),ISNUMBER(SEARCH("left neck",'Model output'!G287)),ISNUMBER(SEARCH("left anterior neck",'Model output'!G287)),ISNUMBER(SEARCH("left posterior neck",'Model output'!G287)),ISNUMBER(SEARCH("right neck",'Model output'!G287)),ISNUMBER(SEARCH("right anterior neck",'Model output'!G287)),ISNUMBER(SEARCH("right posterior neck",'Model output'!G287)),AND(ISNUMBER(SEARCH("level",'Model output'!G287)),OR(,ISNUMBER(SEARCH("II",'Model output'!G287)),ISNUMBER(SEARCH("two",'Model output'!G287)),AND(ISNUMBER(SEARCH("2",'Model output'!G287)),NOT(ISNUMBER(SEARCH("1 of 2",'Model output'!G287)))),ISNUMBER(SEARCH("III",'Model output'!G287)),AND(ISNUMBER(SEARCH("three",'Model output'!G287)),NOT(ISNUMBER(SEARCH("#3 (three)",'Model output'!G287)))),AND(ISNUMBER(SEARCH("3",'Model output'!G287)),NOT(ISNUMBER(SEARCH("#3 (three)",'Model output'!G287)))),ISNUMBER(SEARCH("IV",'Model output'!G287)),ISNUMBER(SEARCH("four",'Model output'!G287)),ISNUMBER(SEARCH("4",'Model output'!G287)),ISNUMBER(SEARCH("V ",'Model output'!G287)),ISNUMBER(SEARCH("five",'Model output'!G287)),ISNUMBER(SEARCH("5",'Model output'!G287))))), "lateral", "central"))</f>
        <v/>
      </c>
      <c r="H288" t="str">
        <f>IF('Model output'!H287="","negative",IF(OR(ISNUMBER(SEARCH("lymph node",'Model output'!H287)),ISNUMBER(SEARCH("gland",'Model output'!H287)),ISNUMBER(SEARCH("lobe",'Model output'!H287)),ISNUMBER(SEARCH("isthmus",'Model output'!H287)),ISNUMBER(SEARCH("mediastinum",'Model output'!H287)),ISNUMBER(SEARCH("Not mentioned",'Model output'!H287)), ISNUMBER(SEARCH("Not applicable",'Model output'!H287)), ISNUMBER(SEARCH("paratracheal",'Model output'!H287)),ISNUMBER(SEARCH("fibroadipose tissue",'Model output'!H287)),ISNUMBER(SEARCH("thyroid node",'Model output'!H287)),ISNUMBER(SEARCH("skeletal muscle",'Model output'!H287)),ISNUMBER(SEARCH("right",'Model output'!H287)),ISNUMBER(SEARCH("left",'Model output'!H287)),ISNUMBER(SEARCH("Not specified",'Model output'!H287)),ISNUMBER(SEARCH("N/A",'Model output'!H287))),"negative","positive"))</f>
        <v>negative</v>
      </c>
      <c r="I288">
        <f>IF(OR('Model output'!I287="",'Model output'!I287="Not answered",'Model output'!I287="Not mentioned"),"",IF(ISNUMBER('Model output'!I287),'Model output'!I287,1))</f>
        <v>77</v>
      </c>
      <c r="J288">
        <f>IF(OR('Model output'!J287="",'Model output'!J287="Not answered",'Model output'!J287="Not mentioned"),"",IF(AND(ISNUMBER('Model output'!J287),'Model output'!J287&lt;=I288),'Model output'!J287,IF(AND(ISNUMBER('Model output'!J287), 'Model output'!J287&gt;=DATE(2024,1,1)), MIN(DAY('Model output'!J287), MONTH('Model output'!J287), YEAR('Model output'!J287)), IF(ISNUMBER(SEARCH("0/",'Model output'!J287)),0,IF(ISNUMBER(SEARCH("/",'Model output'!J287)), VALUE(LEFT('Model output'!J287, SEARCH("/",'Model output'!J287)-1)),1)))))</f>
        <v>40</v>
      </c>
      <c r="K288" t="str" cm="1">
        <f t="array" ref="K288">IF(COUNT(FIND({0,1,2,3,4,5,6,7,8,9},'Model output'!K287))&gt;0,'Model output'!K287,"")</f>
        <v/>
      </c>
      <c r="L288" s="8" t="str">
        <f t="shared" si="50"/>
        <v/>
      </c>
      <c r="M288" t="str" cm="1">
        <f t="array" ref="M288">IF(L288="","",IF(ISNUMBER(SEARCH("cm",L288)),MAX(VALUE(SUBSTITUTE(_xlfn.FILTERXML("&lt;t&gt;&lt;s&gt;"&amp;SUBSTITUTE(L288,",","&lt;/s&gt;&lt;s&gt;")&amp;"&lt;/s&gt;&lt;/t&gt;","//s"),"cm",""))),MAX(VALUE(SUBSTITUTE(_xlfn.FILTERXML("&lt;t&gt;&lt;s&gt;"&amp;SUBSTITUTE(L288,",","&lt;/s&gt;&lt;s&gt;")&amp;"&lt;/s&gt;&lt;/t&gt;","//s"),"mm","")))/10))</f>
        <v/>
      </c>
      <c r="N288" t="str">
        <f>IF('Model output'!L287="","",'Model output'!L287)</f>
        <v>Papillary</v>
      </c>
      <c r="O288" t="str">
        <f>IF('Model output'!M287="","",'Model output'!M287)</f>
        <v/>
      </c>
      <c r="P288" t="str">
        <f>IF('Model output'!N287="","",'Model output'!N287)</f>
        <v>8.2 cm</v>
      </c>
      <c r="Q288" t="str">
        <f t="shared" si="51"/>
        <v>8.2cm</v>
      </c>
      <c r="R288" cm="1">
        <f t="array" ref="R288">IF(Q288="","",IF(ISNUMBER(SEARCH("cm",Q288)),MAX(VALUE(SUBSTITUTE(_xlfn.FILTERXML("&lt;t&gt;&lt;s&gt;"&amp;SUBSTITUTE(Q288,",","&lt;/s&gt;&lt;s&gt;")&amp;"&lt;/s&gt;&lt;/t&gt;","//s"),"cm",""))),MAX(VALUE(SUBSTITUTE(_xlfn.FILTERXML("&lt;t&gt;&lt;s&gt;"&amp;SUBSTITUTE(Q288,",","&lt;/s&gt;&lt;s&gt;")&amp;"&lt;/s&gt;&lt;/t&gt;","//s"),"mm","")))/10))</f>
        <v>8.1999999999999993</v>
      </c>
      <c r="S288" t="str">
        <f>IF(OR('Model output'!P287="",ISNUMBER(SEARCH("Not identified", 'Model output'!P287)),ISNUMBER(SEARCH("Absent",'Model output'!P287)),AND(ISNUMBER(SEARCH("No",'Model output'!P287)),NOT(ISNUMBER(SEARCH("diagnostic",'Model output'!P287)))),ISNUMBER(SEARCH("Negative",'Model output'!P287))),"negative","positive")</f>
        <v>negative</v>
      </c>
      <c r="T288">
        <f>IF('Model output'!O287="","",'Model output'!O287)</f>
        <v>12</v>
      </c>
      <c r="U288" t="str">
        <f>IF('Model output'!Q287&lt;&gt;"",'Model output'!Q287,IF('Classification result'!S288="positive",IF(ISNUMBER(SEARCH("single",'Model output'!P287)),1,IF(OR(ISNUMBER(SEARCH("&lt;4",'Model output'!P287)),ISNUMBER(SEARCH("&lt; 4",'Model output'!P287)),ISNUMBER(SEARCH("less than 4",'Model output'!P287))),"&lt;4",IF(OR(ISNUMBER(SEARCH("&gt;4",'Model output'!P287)),ISNUMBER(SEARCH("&gt; 4",'Model output'!P287)),ISNUMBER(SEARCH("4 or more",'Model output'!P287))),"&gt;4",""))), ""))</f>
        <v/>
      </c>
      <c r="V288" t="str">
        <f>IF(S288="negative","",IF(OR(ISNUMBER(SEARCH("Focal",'Model output'!P287)),'Classification result'!U288&lt;4,ISNUMBER(SEARCH("Focal",'Classification result'!U288)),ISNUMBER(SEARCH("&lt;4",'Classification result'!U288)),ISNUMBER(SEARCH("&lt; 4",'Classification result'!U288))),"minimal", IF(OR(ISNUMBER(SEARCH("Extensive",'Model output'!P287)),ISNUMBER(SEARCH("Extensive",'Classification result'!U288)),ISNUMBER(SEARCH("&gt;4",'Classification result'!U288)),ISNUMBER(SEARCH("&gt; 4",'Classification result'!U288)),ISNUMBER(SEARCH("4 or more",'Classification result'!U288))),"extensive","")))</f>
        <v/>
      </c>
      <c r="W288" t="str">
        <f>IF(OR('Model output'!R287="",ISNUMBER(SEARCH("Not identified", 'Model output'!R287)),ISNUMBER(SEARCH("Absent",'Model output'!R287)),ISNUMBER(SEARCH("No",'Model output'!R287)),ISNUMBER(SEARCH("Negative",'Model output'!R287)),ISNUMBER(SEARCH("None seen",'Model output'!R287)),ISNUMBER(SEARCH("Free",'Model output'!R287)),ISNUMBER(SEARCH("Cannot be assessed",'Model output'!R287))),"negative","positive")</f>
        <v>positive</v>
      </c>
      <c r="X288" s="15" t="str">
        <f>IF('Model output'!S287="","",'Model output'!S287)</f>
        <v>Present</v>
      </c>
      <c r="Y288" t="str">
        <f>IF(OR('Model output'!S287="",ISNUMBER(SEARCH("Absent",'Model output'!S287)),ISNUMBER(SEARCH("Not identified",'Model output'!S287)),AND(ISNUMBER(SEARCH("No",'Model output'!S287)),NOT(ISNUMBER(SEARCH("carcinoma",'Model output'!S287)))),ISNUMBER(SEARCH("confined to the thyroid",'Model output'!S287)),ISNUMBER(SEARCH("negative",'Model output'!S287))),"negative",IF(Z288="positive","gETE", "positive"))</f>
        <v>positive</v>
      </c>
      <c r="Z288" t="str">
        <f>IF(OR('Model output'!S287="",ISNUMBER(SEARCH("Absent",'Model output'!S287)),ISNUMBER(SEARCH("Not identified",'Model output'!S287)),ISNUMBER(SEARCH("No",'Model output'!S287)),ISNUMBER(SEARCH("Minimal",'Model output'!S287)),ISNUMBER(SEARCH("negative",'Model output'!S287))),"negative",IF(OR(ISNUMBER(SEARCH("extensive",X288)),ISNUMBER(SEARCH("skeletal muscle",X288)),ISNUMBER(SEARCH("larynx",X288)),ISNUMBER(SEARCH("trachea",X288)),ISNUMBER(SEARCH("esophagus",X288)),ISNUMBER(SEARCH("recurrent laryngeal nerve",X288))),"positive","negative"))</f>
        <v>negative</v>
      </c>
      <c r="AA288" t="str">
        <f>IF('Model output'!T287="","",IF('Model output'!T287="Not mentioned", "No", "Yes"))</f>
        <v/>
      </c>
      <c r="AB288" t="str">
        <f>IF(AA288&lt;&gt;"Yes","",IF(OR('Model output'!U287="",ISNUMBER(SEARCH("Not identified",'Model output'!U287))),"",'Model output'!U287))</f>
        <v/>
      </c>
      <c r="AC288" s="1" t="str">
        <f>IF(OR('Model output'!V287="", 'Model output'!V287="No", AND(ISERROR(SEARCH("Positive",'Model output'!V287)), ISNUMBER(SEARCH("Negative",'Model output'!V287))), AND(ISNUMBER(SEARCH("Uninvolved",'Model output'!V287)),NOT(ISNUMBER(SEARCH("margins involved",'Model output'!V287)))), ISNUMBER(SEARCH("not involved",'Model output'!V287)), ISNUMBER(SEARCH("None",'Model output'!V287)), ISNUMBER(SEARCH("Free",'Model output'!V287)), ISNUMBER(SEARCH("1 mm",'Model output'!V287)), ISNUMBER(SEARCH("0.1 CM",'Model output'!V287)), ISNUMBER(SEARCH("less than 0.2 mm",'Model output'!V287)), ISNUMBER(SEARCH("less than 0.5 mm",'Model output'!V287)), ISNUMBER(SEARCH("less than 1.0 mm",'Model output'!V287)), ISNUMBER(SEARCH("noted very close",'Model output'!V287)), ISNUMBER(SEARCH("abut",'Model output'!V287)), ISNUMBER(SEARCH("not mentioned",'Model output'!V287)), ISNUMBER(SEARCH("Cannot be assessed",'Model output'!V287)), ISNUMBER(SEARCH("Lymphocyte invasion - present",'Model output'!V287)), ISNUMBER(SEARCH("capsule",'Model output'!V287))), "negative", "positive")</f>
        <v>negative</v>
      </c>
      <c r="AE288" s="28" t="str" cm="1">
        <f t="array" aca="1" ref="AE288" ca="1">IF(OR(AC288="positive",Z288="positive",AND(OR(ISNUMBER(SEARCH("Follicular carcinoma",N288)),ISNUMBER(SEARCH("Follicular thyroid carcinoma",N288))),V288="extensive"),AND(AND(ISNUMBER(J288),J288&gt;0),AND(ISNUMBER(M288),M288&gt;3)),OR(H288="positive",AH288=1)),"high",IF(OR(ISNUMBER(SEARCH("lateral",G288,1)),ISNUMBER(SEARCH("positive",Y288,1)),ISNUMBER(SEARCH("tall",O288,1)),ISNUMBER(SEARCH("hobnail",O288,1)),ISNUMBER(SEARCH("cribriform",O288,1)),ISNUMBER(SEARCH("diffuse",O288,1)),ISNUMBER(SEARCH("columnar",O288,1)),ISNUMBER(SEARCH("solid",O288,1)),ISNUMBER(SEARCH("tall",N288,1)),ISNUMBER(SEARCH("hobnail",N288,1)),ISNUMBER(SEARCH("cribriform",N288,1)),ISNUMBER(SEARCH("diffuse",N288,1)),ISNUMBER(SEARCH("columnar",N288,1)),ISNUMBER(SEARCH("solid",N288,1)),AND(ISNUMBER(SEARCH("papillary",N288,1)),S288="positive"),AND(AND(ISNUMBER(J288),J288&gt;=5),M288=""),AND(AND(ISNUMBER(J288),J288&gt;=5),AND(ISNUMBER(M288),M288&gt;=1)),AND(ISNUMBER(SERACH("papillary",N288)),OR(Y288="positive",Z288="positive"), ISNUMBER(SEARCH("BRAF",AB288)))),"intermediate","low"))</f>
        <v>intermediate</v>
      </c>
      <c r="AF288" s="29" t="str">
        <f t="shared" si="52"/>
        <v>3a</v>
      </c>
      <c r="AG288" s="29" t="str">
        <f t="shared" si="53"/>
        <v>1a</v>
      </c>
      <c r="AH288" s="29" t="str">
        <f t="shared" si="54"/>
        <v>0</v>
      </c>
      <c r="AI288" s="35" t="str">
        <f t="shared" si="55"/>
        <v>I</v>
      </c>
      <c r="AJ288" s="32" t="s">
        <v>714</v>
      </c>
      <c r="AK288" s="34" t="s">
        <v>937</v>
      </c>
      <c r="AL288" s="34" t="s">
        <v>932</v>
      </c>
      <c r="AM288" s="34" t="s">
        <v>936</v>
      </c>
      <c r="AN288" s="34" t="s">
        <v>66</v>
      </c>
      <c r="AO288" s="32">
        <f t="shared" ca="1" si="56"/>
        <v>1</v>
      </c>
      <c r="AP288" s="34">
        <f t="shared" si="57"/>
        <v>1</v>
      </c>
      <c r="AQ288" s="34">
        <f t="shared" si="58"/>
        <v>0</v>
      </c>
      <c r="AR288" s="34">
        <f t="shared" si="59"/>
        <v>1</v>
      </c>
      <c r="AS288" s="35">
        <f t="shared" si="60"/>
        <v>1</v>
      </c>
    </row>
    <row r="289" spans="1:45">
      <c r="A289" t="str">
        <f>'Model output'!A288</f>
        <v>TCGA-MK-A4N7</v>
      </c>
      <c r="B289" s="26">
        <v>20</v>
      </c>
      <c r="C289" s="1" t="str">
        <f>IF(OR(ISNUMBER(SEARCH("0",'Model output'!D288)), ISNUMBER(SEARCH("1",'Model output'!D288)), ISNUMBER(SEARCH("1a",'Model output'!D288)), ISNUMBER(SEARCH("1b",'Model output'!D288)), ISNUMBER(SEARCH("2",'Model output'!D288)), ISNUMBER(SEARCH("3",'Model output'!D288)), ISNUMBER(SEARCH("4a",'Model output'!D288)), ISNUMBER(SEARCH("4b",'Model output'!D288))), IF(ISNUMBER(SEARCH("pT",'Model output'!D288)),IF(OR(ISNUMBER(SEARCH("a",'Model output'!D288)),ISNUMBER(SEARCH("b",'Model output'!D288))),MID(SUBSTITUTE('Model output'!D288," ",""),SEARCH("pT",'Model output'!D288)+2,2),MID(SUBSTITUTE('Model output'!D288," ",""),SEARCH("pT",'Model output'!D288)+2,1)),IF(ISNUMBER(SEARCH("T",'Model output'!D288)),IF(OR(ISNUMBER(SEARCH("a",'Model output'!D288)),ISNUMBER(SEARCH("b",'Model output'!D288))),MID(SUBSTITUTE('Model output'!D288," ",""),SEARCH("T",'Model output'!D288)+1,2),MID(SUBSTITUTE('Model output'!D288," ",""),SEARCH("T",'Model output'!D288)+1,1)),SUBSTITUTE('Model output'!D288," ",""))),"")</f>
        <v>2</v>
      </c>
      <c r="D289" s="1" t="str">
        <f>IF(ISNUMBER(SEARCH("lymph node",'Model output'!E288)),"1", IF(AND('Model output'!E288&lt;&gt;"",ISNUMBER('Model output'!E288),'Model output'!E288&gt;0),"1",IF(OR(ISNUMBER(SEARCH("0",'Model output'!E288)), ISNUMBER(SEARCH("1",'Model output'!E288)), ISNUMBER(SEARCH("1a",'Model output'!E288)), ISNUMBER(SEARCH("1b",'Model output'!E288)), ISNUMBER(SEARCH("X",'Model output'!E288))), IF(ISNUMBER(SEARCH("pN",'Model output'!E288)),IF(OR(ISNUMBER(SEARCH("a",'Model output'!E288)),ISNUMBER(SEARCH("b",'Model output'!E288))),MID(SUBSTITUTE('Model output'!E288," ",""),SEARCH("pN",'Model output'!E288)+2,2),MID(SUBSTITUTE('Model output'!E288," ",""),SEARCH("pN",'Model output'!E288)+2,1)),IF(ISNUMBER(SEARCH("N",'Model output'!E288)),IF(OR(ISNUMBER(SEARCH("a",'Model output'!E288)),ISNUMBER(SEARCH("b",'Model output'!E288))),MID(SUBSTITUTE('Model output'!E288," ",""),SEARCH("N",'Model output'!E288)+1,2),MID(SUBSTITUTE('Model output'!E288," ",""),SEARCH("N",'Model output'!E288)+1,1)),SUBSTITUTE('Model output'!E288," ",""))),"")))</f>
        <v>0</v>
      </c>
      <c r="E289" s="1" t="str">
        <f>IF(OR(ISNUMBER(SEARCH("Not applicable",'Model output'!F288)), ISNUMBER(SEARCH("N/A",'Model output'!F288))),"0",IF(OR(ISNUMBER(SEARCH("0",'Model output'!F288)), ISNUMBER(SEARCH("1",'Model output'!F288)), ISNUMBER(SEARCH("X",'Model output'!F288))), IF(ISNUMBER(SEARCH("pM",'Model output'!F288)),MID(SUBSTITUTE('Model output'!F288," ",""),SEARCH("pM",'Model output'!F288)+2,1),IF(ISNUMBER(SEARCH("M",'Model output'!F288)),MID(SUBSTITUTE('Model output'!F288," ",""),SEARCH("M",'Model output'!F288)+1,1),SUBSTITUTE('Model output'!F288," ",""))),""))</f>
        <v>0</v>
      </c>
      <c r="F289" t="str">
        <f t="shared" ref="F289:F291" si="61">IF(OR(G289&lt;&gt;"",AND(J289&lt;&gt;"",ISNUMBER(J289),J289&gt;0),AND(M289&lt;&gt;"",M289&gt;0)),"positive","negative")</f>
        <v>negative</v>
      </c>
      <c r="G289" t="str">
        <f>IF(OR('Model output'!G288="",AND(ISNUMBER('Model output'!J288),'Model output'!J288&lt;1)),"",IF(OR(ISNUMBER(SEARCH("lateral",'Model output'!G288)),ISNUMBER(SEARCH("cervical",'Model output'!G288)),ISNUMBER(SEARCH("jugular",'Model output'!G288)),ISNUMBER(SEARCH("left neck",'Model output'!G288)),ISNUMBER(SEARCH("left anterior neck",'Model output'!G288)),ISNUMBER(SEARCH("left posterior neck",'Model output'!G288)),ISNUMBER(SEARCH("right neck",'Model output'!G288)),ISNUMBER(SEARCH("right anterior neck",'Model output'!G288)),ISNUMBER(SEARCH("right posterior neck",'Model output'!G288)),AND(ISNUMBER(SEARCH("level",'Model output'!G288)),OR(,ISNUMBER(SEARCH("II",'Model output'!G288)),ISNUMBER(SEARCH("two",'Model output'!G288)),AND(ISNUMBER(SEARCH("2",'Model output'!G288)),NOT(ISNUMBER(SEARCH("1 of 2",'Model output'!G288)))),ISNUMBER(SEARCH("III",'Model output'!G288)),AND(ISNUMBER(SEARCH("three",'Model output'!G288)),NOT(ISNUMBER(SEARCH("#3 (three)",'Model output'!G288)))),AND(ISNUMBER(SEARCH("3",'Model output'!G288)),NOT(ISNUMBER(SEARCH("#3 (three)",'Model output'!G288)))),ISNUMBER(SEARCH("IV",'Model output'!G288)),ISNUMBER(SEARCH("four",'Model output'!G288)),ISNUMBER(SEARCH("4",'Model output'!G288)),ISNUMBER(SEARCH("V ",'Model output'!G288)),ISNUMBER(SEARCH("five",'Model output'!G288)),ISNUMBER(SEARCH("5",'Model output'!G288))))), "lateral", "central"))</f>
        <v/>
      </c>
      <c r="H289" t="str">
        <f>IF('Model output'!H288="","negative",IF(OR(ISNUMBER(SEARCH("lymph node",'Model output'!H288)),ISNUMBER(SEARCH("gland",'Model output'!H288)),ISNUMBER(SEARCH("lobe",'Model output'!H288)),ISNUMBER(SEARCH("isthmus",'Model output'!H288)),ISNUMBER(SEARCH("mediastinum",'Model output'!H288)),ISNUMBER(SEARCH("Not mentioned",'Model output'!H288)), ISNUMBER(SEARCH("Not applicable",'Model output'!H288)), ISNUMBER(SEARCH("paratracheal",'Model output'!H288)),ISNUMBER(SEARCH("fibroadipose tissue",'Model output'!H288)),ISNUMBER(SEARCH("thyroid node",'Model output'!H288)),ISNUMBER(SEARCH("skeletal muscle",'Model output'!H288)),ISNUMBER(SEARCH("right",'Model output'!H288)),ISNUMBER(SEARCH("left",'Model output'!H288)),ISNUMBER(SEARCH("Not specified",'Model output'!H288)),ISNUMBER(SEARCH("N/A",'Model output'!H288))),"negative","positive"))</f>
        <v>negative</v>
      </c>
      <c r="I289">
        <f>IF(OR('Model output'!I288="",'Model output'!I288="Not answered",'Model output'!I288="Not mentioned"),"",IF(ISNUMBER('Model output'!I288),'Model output'!I288,1))</f>
        <v>2</v>
      </c>
      <c r="J289">
        <f>IF(OR('Model output'!J288="",'Model output'!J288="Not answered",'Model output'!J288="Not mentioned"),"",IF(AND(ISNUMBER('Model output'!J288),'Model output'!J288&lt;=I289),'Model output'!J288,IF(AND(ISNUMBER('Model output'!J288), 'Model output'!J288&gt;=DATE(2024,1,1)), MIN(DAY('Model output'!J288), MONTH('Model output'!J288), YEAR('Model output'!J288)), IF(ISNUMBER(SEARCH("0/",'Model output'!J288)),0,IF(ISNUMBER(SEARCH("/",'Model output'!J288)), VALUE(LEFT('Model output'!J288, SEARCH("/",'Model output'!J288)-1)),1)))))</f>
        <v>0</v>
      </c>
      <c r="K289" t="str" cm="1">
        <f t="array" ref="K289">IF(COUNT(FIND({0,1,2,3,4,5,6,7,8,9},'Model output'!K288))&gt;0,'Model output'!K288,"")</f>
        <v/>
      </c>
      <c r="L289" s="8" t="str">
        <f t="shared" si="50"/>
        <v/>
      </c>
      <c r="M289" t="str" cm="1">
        <f t="array" ref="M289">IF(L289="","",IF(ISNUMBER(SEARCH("cm",L289)),MAX(VALUE(SUBSTITUTE(_xlfn.FILTERXML("&lt;t&gt;&lt;s&gt;"&amp;SUBSTITUTE(L289,",","&lt;/s&gt;&lt;s&gt;")&amp;"&lt;/s&gt;&lt;/t&gt;","//s"),"cm",""))),MAX(VALUE(SUBSTITUTE(_xlfn.FILTERXML("&lt;t&gt;&lt;s&gt;"&amp;SUBSTITUTE(L289,",","&lt;/s&gt;&lt;s&gt;")&amp;"&lt;/s&gt;&lt;/t&gt;","//s"),"mm","")))/10))</f>
        <v/>
      </c>
      <c r="N289" t="str">
        <f>IF('Model output'!L288="","",'Model output'!L288)</f>
        <v>Papillary</v>
      </c>
      <c r="O289" t="str">
        <f>IF('Model output'!M288="","",'Model output'!M288)</f>
        <v>Classical Variant</v>
      </c>
      <c r="P289" t="str">
        <f>IF('Model output'!N288="","",'Model output'!N288)</f>
        <v>2.5 CM</v>
      </c>
      <c r="Q289" t="str">
        <f t="shared" si="51"/>
        <v>2.5cm</v>
      </c>
      <c r="R289" cm="1">
        <f t="array" ref="R289">IF(Q289="","",IF(ISNUMBER(SEARCH("cm",Q289)),MAX(VALUE(SUBSTITUTE(_xlfn.FILTERXML("&lt;t&gt;&lt;s&gt;"&amp;SUBSTITUTE(Q289,",","&lt;/s&gt;&lt;s&gt;")&amp;"&lt;/s&gt;&lt;/t&gt;","//s"),"cm",""))),MAX(VALUE(SUBSTITUTE(_xlfn.FILTERXML("&lt;t&gt;&lt;s&gt;"&amp;SUBSTITUTE(Q289,",","&lt;/s&gt;&lt;s&gt;")&amp;"&lt;/s&gt;&lt;/t&gt;","//s"),"mm","")))/10))</f>
        <v>2.5</v>
      </c>
      <c r="S289" t="str">
        <f>IF(OR('Model output'!P288="",ISNUMBER(SEARCH("Not identified", 'Model output'!P288)),ISNUMBER(SEARCH("Absent",'Model output'!P288)),AND(ISNUMBER(SEARCH("No",'Model output'!P288)),NOT(ISNUMBER(SEARCH("diagnostic",'Model output'!P288)))),ISNUMBER(SEARCH("Negative",'Model output'!P288))),"negative","positive")</f>
        <v>positive</v>
      </c>
      <c r="T289">
        <f>IF('Model output'!O288="","",'Model output'!O288)</f>
        <v>1</v>
      </c>
      <c r="U289" t="str">
        <f>IF('Model output'!Q288&lt;&gt;"",'Model output'!Q288,IF('Classification result'!S289="positive",IF(ISNUMBER(SEARCH("single",'Model output'!P288)),1,IF(OR(ISNUMBER(SEARCH("&lt;4",'Model output'!P288)),ISNUMBER(SEARCH("&lt; 4",'Model output'!P288)),ISNUMBER(SEARCH("less than 4",'Model output'!P288))),"&lt;4",IF(OR(ISNUMBER(SEARCH("&gt;4",'Model output'!P288)),ISNUMBER(SEARCH("&gt; 4",'Model output'!P288)),ISNUMBER(SEARCH("4 or more",'Model output'!P288))),"&gt;4",""))), ""))</f>
        <v>Focal</v>
      </c>
      <c r="V289" t="str">
        <f>IF(S289="negative","",IF(OR(ISNUMBER(SEARCH("Focal",'Model output'!P288)),'Classification result'!U289&lt;4,ISNUMBER(SEARCH("Focal",'Classification result'!U289)),ISNUMBER(SEARCH("&lt;4",'Classification result'!U289)),ISNUMBER(SEARCH("&lt; 4",'Classification result'!U289))),"minimal", IF(OR(ISNUMBER(SEARCH("Extensive",'Model output'!P288)),ISNUMBER(SEARCH("Extensive",'Classification result'!U289)),ISNUMBER(SEARCH("&gt;4",'Classification result'!U289)),ISNUMBER(SEARCH("&gt; 4",'Classification result'!U289)),ISNUMBER(SEARCH("4 or more",'Classification result'!U289))),"extensive","")))</f>
        <v>minimal</v>
      </c>
      <c r="W289" t="str">
        <f>IF(OR('Model output'!R288="",ISNUMBER(SEARCH("Not identified", 'Model output'!R288)),ISNUMBER(SEARCH("Absent",'Model output'!R288)),ISNUMBER(SEARCH("No",'Model output'!R288)),ISNUMBER(SEARCH("Negative",'Model output'!R288)),ISNUMBER(SEARCH("None seen",'Model output'!R288)),ISNUMBER(SEARCH("Free",'Model output'!R288)),ISNUMBER(SEARCH("Cannot be assessed",'Model output'!R288))),"negative","positive")</f>
        <v>positive</v>
      </c>
      <c r="X289" s="15" t="str">
        <f>IF('Model output'!S288="","",'Model output'!S288)</f>
        <v>Not Applicable</v>
      </c>
      <c r="Y289" t="str">
        <f>IF(OR('Model output'!S288="",ISNUMBER(SEARCH("Absent",'Model output'!S288)),ISNUMBER(SEARCH("Not identified",'Model output'!S288)),AND(ISNUMBER(SEARCH("No",'Model output'!S288)),NOT(ISNUMBER(SEARCH("carcinoma",'Model output'!S288)))),ISNUMBER(SEARCH("confined to the thyroid",'Model output'!S288)),ISNUMBER(SEARCH("negative",'Model output'!S288))),"negative",IF(Z289="positive","gETE", "positive"))</f>
        <v>negative</v>
      </c>
      <c r="Z289" t="str">
        <f>IF(OR('Model output'!S288="",ISNUMBER(SEARCH("Absent",'Model output'!S288)),ISNUMBER(SEARCH("Not identified",'Model output'!S288)),ISNUMBER(SEARCH("No",'Model output'!S288)),ISNUMBER(SEARCH("Minimal",'Model output'!S288)),ISNUMBER(SEARCH("negative",'Model output'!S288))),"negative",IF(OR(ISNUMBER(SEARCH("extensive",X289)),ISNUMBER(SEARCH("skeletal muscle",X289)),ISNUMBER(SEARCH("larynx",X289)),ISNUMBER(SEARCH("trachea",X289)),ISNUMBER(SEARCH("esophagus",X289)),ISNUMBER(SEARCH("recurrent laryngeal nerve",X289))),"positive","negative"))</f>
        <v>negative</v>
      </c>
      <c r="AA289" t="str">
        <f>IF('Model output'!T288="","",IF('Model output'!T288="Not mentioned", "No", "Yes"))</f>
        <v/>
      </c>
      <c r="AB289" t="str">
        <f>IF(AA289&lt;&gt;"Yes","",IF(OR('Model output'!U288="",ISNUMBER(SEARCH("Not identified",'Model output'!U288))),"",'Model output'!U288))</f>
        <v/>
      </c>
      <c r="AC289" s="1" t="str">
        <f>IF(OR('Model output'!V288="", 'Model output'!V288="No", AND(ISERROR(SEARCH("Positive",'Model output'!V288)), ISNUMBER(SEARCH("Negative",'Model output'!V288))), AND(ISNUMBER(SEARCH("Uninvolved",'Model output'!V288)),NOT(ISNUMBER(SEARCH("margins involved",'Model output'!V288)))), ISNUMBER(SEARCH("not involved",'Model output'!V288)), ISNUMBER(SEARCH("None",'Model output'!V288)), ISNUMBER(SEARCH("Free",'Model output'!V288)), ISNUMBER(SEARCH("1 mm",'Model output'!V288)), ISNUMBER(SEARCH("0.1 CM",'Model output'!V288)), ISNUMBER(SEARCH("less than 0.2 mm",'Model output'!V288)), ISNUMBER(SEARCH("less than 0.5 mm",'Model output'!V288)), ISNUMBER(SEARCH("less than 1.0 mm",'Model output'!V288)), ISNUMBER(SEARCH("noted very close",'Model output'!V288)), ISNUMBER(SEARCH("abut",'Model output'!V288)), ISNUMBER(SEARCH("not mentioned",'Model output'!V288)), ISNUMBER(SEARCH("Cannot be assessed",'Model output'!V288)), ISNUMBER(SEARCH("Lymphocyte invasion - present",'Model output'!V288)), ISNUMBER(SEARCH("capsule",'Model output'!V288))), "negative", "positive")</f>
        <v>negative</v>
      </c>
      <c r="AE289" s="28" t="str" cm="1">
        <f t="array" aca="1" ref="AE289" ca="1">IF(OR(AC289="positive",Z289="positive",AND(OR(ISNUMBER(SEARCH("Follicular carcinoma",N289)),ISNUMBER(SEARCH("Follicular thyroid carcinoma",N289))),V289="extensive"),AND(AND(ISNUMBER(J289),J289&gt;0),AND(ISNUMBER(M289),M289&gt;3)),OR(H289="positive",AH289=1)),"high",IF(OR(ISNUMBER(SEARCH("lateral",G289,1)),ISNUMBER(SEARCH("positive",Y289,1)),ISNUMBER(SEARCH("tall",O289,1)),ISNUMBER(SEARCH("hobnail",O289,1)),ISNUMBER(SEARCH("cribriform",O289,1)),ISNUMBER(SEARCH("diffuse",O289,1)),ISNUMBER(SEARCH("columnar",O289,1)),ISNUMBER(SEARCH("solid",O289,1)),ISNUMBER(SEARCH("tall",N289,1)),ISNUMBER(SEARCH("hobnail",N289,1)),ISNUMBER(SEARCH("cribriform",N289,1)),ISNUMBER(SEARCH("diffuse",N289,1)),ISNUMBER(SEARCH("columnar",N289,1)),ISNUMBER(SEARCH("solid",N289,1)),AND(ISNUMBER(SEARCH("papillary",N289,1)),S289="positive"),AND(AND(ISNUMBER(J289),J289&gt;=5),M289=""),AND(AND(ISNUMBER(J289),J289&gt;=5),AND(ISNUMBER(M289),M289&gt;=1)),AND(ISNUMBER(SERACH("papillary",N289)),OR(Y289="positive",Z289="positive"), ISNUMBER(SEARCH("BRAF",AB289)))),"intermediate","low"))</f>
        <v>intermediate</v>
      </c>
      <c r="AF289" s="29" t="str">
        <f t="shared" si="52"/>
        <v>2</v>
      </c>
      <c r="AG289" s="29" t="str">
        <f t="shared" si="53"/>
        <v>0</v>
      </c>
      <c r="AH289" s="29" t="str">
        <f t="shared" si="54"/>
        <v>0</v>
      </c>
      <c r="AI289" s="35" t="str">
        <f t="shared" si="55"/>
        <v>I</v>
      </c>
      <c r="AJ289" s="32" t="s">
        <v>714</v>
      </c>
      <c r="AK289" s="34" t="s">
        <v>935</v>
      </c>
      <c r="AL289" s="34" t="s">
        <v>933</v>
      </c>
      <c r="AM289" s="34" t="s">
        <v>936</v>
      </c>
      <c r="AN289" s="34" t="s">
        <v>66</v>
      </c>
      <c r="AO289" s="32">
        <f t="shared" ca="1" si="56"/>
        <v>1</v>
      </c>
      <c r="AP289" s="34">
        <f t="shared" si="57"/>
        <v>1</v>
      </c>
      <c r="AQ289" s="34">
        <f t="shared" si="58"/>
        <v>1</v>
      </c>
      <c r="AR289" s="34">
        <f t="shared" si="59"/>
        <v>1</v>
      </c>
      <c r="AS289" s="35">
        <f t="shared" si="60"/>
        <v>1</v>
      </c>
    </row>
    <row r="290" spans="1:45">
      <c r="A290" t="str">
        <f>'Model output'!A289</f>
        <v>TCGA-MK-A4N9</v>
      </c>
      <c r="B290" s="26">
        <v>41</v>
      </c>
      <c r="C290" s="1" t="str">
        <f>IF(OR(ISNUMBER(SEARCH("0",'Model output'!D289)), ISNUMBER(SEARCH("1",'Model output'!D289)), ISNUMBER(SEARCH("1a",'Model output'!D289)), ISNUMBER(SEARCH("1b",'Model output'!D289)), ISNUMBER(SEARCH("2",'Model output'!D289)), ISNUMBER(SEARCH("3",'Model output'!D289)), ISNUMBER(SEARCH("4a",'Model output'!D289)), ISNUMBER(SEARCH("4b",'Model output'!D289))), IF(ISNUMBER(SEARCH("pT",'Model output'!D289)),IF(OR(ISNUMBER(SEARCH("a",'Model output'!D289)),ISNUMBER(SEARCH("b",'Model output'!D289))),MID(SUBSTITUTE('Model output'!D289," ",""),SEARCH("pT",'Model output'!D289)+2,2),MID(SUBSTITUTE('Model output'!D289," ",""),SEARCH("pT",'Model output'!D289)+2,1)),IF(ISNUMBER(SEARCH("T",'Model output'!D289)),IF(OR(ISNUMBER(SEARCH("a",'Model output'!D289)),ISNUMBER(SEARCH("b",'Model output'!D289))),MID(SUBSTITUTE('Model output'!D289," ",""),SEARCH("T",'Model output'!D289)+1,2),MID(SUBSTITUTE('Model output'!D289," ",""),SEARCH("T",'Model output'!D289)+1,1)),SUBSTITUTE('Model output'!D289," ",""))),"")</f>
        <v>3</v>
      </c>
      <c r="D290" s="1" t="str">
        <f>IF(ISNUMBER(SEARCH("lymph node",'Model output'!E289)),"1", IF(AND('Model output'!E289&lt;&gt;"",ISNUMBER('Model output'!E289),'Model output'!E289&gt;0),"1",IF(OR(ISNUMBER(SEARCH("0",'Model output'!E289)), ISNUMBER(SEARCH("1",'Model output'!E289)), ISNUMBER(SEARCH("1a",'Model output'!E289)), ISNUMBER(SEARCH("1b",'Model output'!E289)), ISNUMBER(SEARCH("X",'Model output'!E289))), IF(ISNUMBER(SEARCH("pN",'Model output'!E289)),IF(OR(ISNUMBER(SEARCH("a",'Model output'!E289)),ISNUMBER(SEARCH("b",'Model output'!E289))),MID(SUBSTITUTE('Model output'!E289," ",""),SEARCH("pN",'Model output'!E289)+2,2),MID(SUBSTITUTE('Model output'!E289," ",""),SEARCH("pN",'Model output'!E289)+2,1)),IF(ISNUMBER(SEARCH("N",'Model output'!E289)),IF(OR(ISNUMBER(SEARCH("a",'Model output'!E289)),ISNUMBER(SEARCH("b",'Model output'!E289))),MID(SUBSTITUTE('Model output'!E289," ",""),SEARCH("N",'Model output'!E289)+1,2),MID(SUBSTITUTE('Model output'!E289," ",""),SEARCH("N",'Model output'!E289)+1,1)),SUBSTITUTE('Model output'!E289," ",""))),"")))</f>
        <v>1a</v>
      </c>
      <c r="E290" s="1" t="str">
        <f>IF(OR(ISNUMBER(SEARCH("Not applicable",'Model output'!F289)), ISNUMBER(SEARCH("N/A",'Model output'!F289))),"0",IF(OR(ISNUMBER(SEARCH("0",'Model output'!F289)), ISNUMBER(SEARCH("1",'Model output'!F289)), ISNUMBER(SEARCH("X",'Model output'!F289))), IF(ISNUMBER(SEARCH("pM",'Model output'!F289)),MID(SUBSTITUTE('Model output'!F289," ",""),SEARCH("pM",'Model output'!F289)+2,1),IF(ISNUMBER(SEARCH("M",'Model output'!F289)),MID(SUBSTITUTE('Model output'!F289," ",""),SEARCH("M",'Model output'!F289)+1,1),SUBSTITUTE('Model output'!F289," ",""))),""))</f>
        <v>X</v>
      </c>
      <c r="F290" t="str">
        <f t="shared" si="61"/>
        <v>positive</v>
      </c>
      <c r="G290" t="str">
        <f>IF(OR('Model output'!G289="",AND(ISNUMBER('Model output'!J289),'Model output'!J289&lt;1)),"",IF(OR(ISNUMBER(SEARCH("lateral",'Model output'!G289)),ISNUMBER(SEARCH("cervical",'Model output'!G289)),ISNUMBER(SEARCH("jugular",'Model output'!G289)),ISNUMBER(SEARCH("left neck",'Model output'!G289)),ISNUMBER(SEARCH("left anterior neck",'Model output'!G289)),ISNUMBER(SEARCH("left posterior neck",'Model output'!G289)),ISNUMBER(SEARCH("right neck",'Model output'!G289)),ISNUMBER(SEARCH("right anterior neck",'Model output'!G289)),ISNUMBER(SEARCH("right posterior neck",'Model output'!G289)),AND(ISNUMBER(SEARCH("level",'Model output'!G289)),OR(,ISNUMBER(SEARCH("II",'Model output'!G289)),ISNUMBER(SEARCH("two",'Model output'!G289)),AND(ISNUMBER(SEARCH("2",'Model output'!G289)),NOT(ISNUMBER(SEARCH("1 of 2",'Model output'!G289)))),ISNUMBER(SEARCH("III",'Model output'!G289)),AND(ISNUMBER(SEARCH("three",'Model output'!G289)),NOT(ISNUMBER(SEARCH("#3 (three)",'Model output'!G289)))),AND(ISNUMBER(SEARCH("3",'Model output'!G289)),NOT(ISNUMBER(SEARCH("#3 (three)",'Model output'!G289)))),ISNUMBER(SEARCH("IV",'Model output'!G289)),ISNUMBER(SEARCH("four",'Model output'!G289)),ISNUMBER(SEARCH("4",'Model output'!G289)),ISNUMBER(SEARCH("V ",'Model output'!G289)),ISNUMBER(SEARCH("five",'Model output'!G289)),ISNUMBER(SEARCH("5",'Model output'!G289))))), "lateral", "central"))</f>
        <v/>
      </c>
      <c r="H290" t="str">
        <f>IF('Model output'!H289="","negative",IF(OR(ISNUMBER(SEARCH("lymph node",'Model output'!H289)),ISNUMBER(SEARCH("gland",'Model output'!H289)),ISNUMBER(SEARCH("lobe",'Model output'!H289)),ISNUMBER(SEARCH("isthmus",'Model output'!H289)),ISNUMBER(SEARCH("mediastinum",'Model output'!H289)),ISNUMBER(SEARCH("Not mentioned",'Model output'!H289)), ISNUMBER(SEARCH("Not applicable",'Model output'!H289)), ISNUMBER(SEARCH("paratracheal",'Model output'!H289)),ISNUMBER(SEARCH("fibroadipose tissue",'Model output'!H289)),ISNUMBER(SEARCH("thyroid node",'Model output'!H289)),ISNUMBER(SEARCH("skeletal muscle",'Model output'!H289)),ISNUMBER(SEARCH("right",'Model output'!H289)),ISNUMBER(SEARCH("left",'Model output'!H289)),ISNUMBER(SEARCH("Not specified",'Model output'!H289)),ISNUMBER(SEARCH("N/A",'Model output'!H289))),"negative","positive"))</f>
        <v>negative</v>
      </c>
      <c r="I290">
        <f>IF(OR('Model output'!I289="",'Model output'!I289="Not answered",'Model output'!I289="Not mentioned"),"",IF(ISNUMBER('Model output'!I289),'Model output'!I289,1))</f>
        <v>3</v>
      </c>
      <c r="J290">
        <f>IF(OR('Model output'!J289="",'Model output'!J289="Not answered",'Model output'!J289="Not mentioned"),"",IF(AND(ISNUMBER('Model output'!J289),'Model output'!J289&lt;=I290),'Model output'!J289,IF(AND(ISNUMBER('Model output'!J289), 'Model output'!J289&gt;=DATE(2024,1,1)), MIN(DAY('Model output'!J289), MONTH('Model output'!J289), YEAR('Model output'!J289)), IF(ISNUMBER(SEARCH("0/",'Model output'!J289)),0,IF(ISNUMBER(SEARCH("/",'Model output'!J289)), VALUE(LEFT('Model output'!J289, SEARCH("/",'Model output'!J289)-1)),1)))))</f>
        <v>1</v>
      </c>
      <c r="K290" t="str" cm="1">
        <f t="array" ref="K290">IF(COUNT(FIND({0,1,2,3,4,5,6,7,8,9},'Model output'!K289))&gt;0,'Model output'!K289,"")</f>
        <v/>
      </c>
      <c r="L290" s="8" t="str">
        <f t="shared" si="50"/>
        <v/>
      </c>
      <c r="M290" t="str" cm="1">
        <f t="array" ref="M290">IF(L290="","",IF(ISNUMBER(SEARCH("cm",L290)),MAX(VALUE(SUBSTITUTE(_xlfn.FILTERXML("&lt;t&gt;&lt;s&gt;"&amp;SUBSTITUTE(L290,",","&lt;/s&gt;&lt;s&gt;")&amp;"&lt;/s&gt;&lt;/t&gt;","//s"),"cm",""))),MAX(VALUE(SUBSTITUTE(_xlfn.FILTERXML("&lt;t&gt;&lt;s&gt;"&amp;SUBSTITUTE(L290,",","&lt;/s&gt;&lt;s&gt;")&amp;"&lt;/s&gt;&lt;/t&gt;","//s"),"mm","")))/10))</f>
        <v/>
      </c>
      <c r="N290" t="str">
        <f>IF('Model output'!L289="","",'Model output'!L289)</f>
        <v>Papillary</v>
      </c>
      <c r="O290" t="str">
        <f>IF('Model output'!M289="","",'Model output'!M289)</f>
        <v/>
      </c>
      <c r="P290" t="str">
        <f>IF('Model output'!N289="","",'Model output'!N289)</f>
        <v>2.1 cm (right lobe)</v>
      </c>
      <c r="Q290" t="str">
        <f t="shared" si="51"/>
        <v>2.1cm</v>
      </c>
      <c r="R290" cm="1">
        <f t="array" ref="R290">IF(Q290="","",IF(ISNUMBER(SEARCH("cm",Q290)),MAX(VALUE(SUBSTITUTE(_xlfn.FILTERXML("&lt;t&gt;&lt;s&gt;"&amp;SUBSTITUTE(Q290,",","&lt;/s&gt;&lt;s&gt;")&amp;"&lt;/s&gt;&lt;/t&gt;","//s"),"cm",""))),MAX(VALUE(SUBSTITUTE(_xlfn.FILTERXML("&lt;t&gt;&lt;s&gt;"&amp;SUBSTITUTE(Q290,",","&lt;/s&gt;&lt;s&gt;")&amp;"&lt;/s&gt;&lt;/t&gt;","//s"),"mm","")))/10))</f>
        <v>2.1</v>
      </c>
      <c r="S290" t="str">
        <f>IF(OR('Model output'!P289="",ISNUMBER(SEARCH("Not identified", 'Model output'!P289)),ISNUMBER(SEARCH("Absent",'Model output'!P289)),AND(ISNUMBER(SEARCH("No",'Model output'!P289)),NOT(ISNUMBER(SEARCH("diagnostic",'Model output'!P289)))),ISNUMBER(SEARCH("Negative",'Model output'!P289))),"negative","positive")</f>
        <v>negative</v>
      </c>
      <c r="T290">
        <f>IF('Model output'!O289="","",'Model output'!O289)</f>
        <v>3</v>
      </c>
      <c r="U290" t="str">
        <f>IF('Model output'!Q289&lt;&gt;"",'Model output'!Q289,IF('Classification result'!S290="positive",IF(ISNUMBER(SEARCH("single",'Model output'!P289)),1,IF(OR(ISNUMBER(SEARCH("&lt;4",'Model output'!P289)),ISNUMBER(SEARCH("&lt; 4",'Model output'!P289)),ISNUMBER(SEARCH("less than 4",'Model output'!P289))),"&lt;4",IF(OR(ISNUMBER(SEARCH("&gt;4",'Model output'!P289)),ISNUMBER(SEARCH("&gt; 4",'Model output'!P289)),ISNUMBER(SEARCH("4 or more",'Model output'!P289))),"&gt;4",""))), ""))</f>
        <v/>
      </c>
      <c r="V290" t="str">
        <f>IF(S290="negative","",IF(OR(ISNUMBER(SEARCH("Focal",'Model output'!P289)),'Classification result'!U290&lt;4,ISNUMBER(SEARCH("Focal",'Classification result'!U290)),ISNUMBER(SEARCH("&lt;4",'Classification result'!U290)),ISNUMBER(SEARCH("&lt; 4",'Classification result'!U290))),"minimal", IF(OR(ISNUMBER(SEARCH("Extensive",'Model output'!P289)),ISNUMBER(SEARCH("Extensive",'Classification result'!U290)),ISNUMBER(SEARCH("&gt;4",'Classification result'!U290)),ISNUMBER(SEARCH("&gt; 4",'Classification result'!U290)),ISNUMBER(SEARCH("4 or more",'Classification result'!U290))),"extensive","")))</f>
        <v/>
      </c>
      <c r="W290" t="str">
        <f>IF(OR('Model output'!R289="",ISNUMBER(SEARCH("Not identified", 'Model output'!R289)),ISNUMBER(SEARCH("Absent",'Model output'!R289)),ISNUMBER(SEARCH("No",'Model output'!R289)),ISNUMBER(SEARCH("Negative",'Model output'!R289)),ISNUMBER(SEARCH("None seen",'Model output'!R289)),ISNUMBER(SEARCH("Free",'Model output'!R289)),ISNUMBER(SEARCH("Cannot be assessed",'Model output'!R289))),"negative","positive")</f>
        <v>negative</v>
      </c>
      <c r="X290" s="15" t="str">
        <f>IF('Model output'!S289="","",'Model output'!S289)</f>
        <v>Present</v>
      </c>
      <c r="Y290" t="str">
        <f>IF(OR('Model output'!S289="",ISNUMBER(SEARCH("Absent",'Model output'!S289)),ISNUMBER(SEARCH("Not identified",'Model output'!S289)),AND(ISNUMBER(SEARCH("No",'Model output'!S289)),NOT(ISNUMBER(SEARCH("carcinoma",'Model output'!S289)))),ISNUMBER(SEARCH("confined to the thyroid",'Model output'!S289)),ISNUMBER(SEARCH("negative",'Model output'!S289))),"negative",IF(Z290="positive","gETE", "positive"))</f>
        <v>positive</v>
      </c>
      <c r="Z290" t="str">
        <f>IF(OR('Model output'!S289="",ISNUMBER(SEARCH("Absent",'Model output'!S289)),ISNUMBER(SEARCH("Not identified",'Model output'!S289)),ISNUMBER(SEARCH("No",'Model output'!S289)),ISNUMBER(SEARCH("Minimal",'Model output'!S289)),ISNUMBER(SEARCH("negative",'Model output'!S289))),"negative",IF(OR(ISNUMBER(SEARCH("extensive",X290)),ISNUMBER(SEARCH("skeletal muscle",X290)),ISNUMBER(SEARCH("larynx",X290)),ISNUMBER(SEARCH("trachea",X290)),ISNUMBER(SEARCH("esophagus",X290)),ISNUMBER(SEARCH("recurrent laryngeal nerve",X290))),"positive","negative"))</f>
        <v>negative</v>
      </c>
      <c r="AA290" t="str">
        <f>IF('Model output'!T289="","",IF('Model output'!T289="Not mentioned", "No", "Yes"))</f>
        <v/>
      </c>
      <c r="AB290" t="str">
        <f>IF(AA290&lt;&gt;"Yes","",IF(OR('Model output'!U289="",ISNUMBER(SEARCH("Not identified",'Model output'!U289))),"",'Model output'!U289))</f>
        <v/>
      </c>
      <c r="AC290" s="1" t="str">
        <f>IF(OR('Model output'!V289="", 'Model output'!V289="No", AND(ISERROR(SEARCH("Positive",'Model output'!V289)), ISNUMBER(SEARCH("Negative",'Model output'!V289))), AND(ISNUMBER(SEARCH("Uninvolved",'Model output'!V289)),NOT(ISNUMBER(SEARCH("margins involved",'Model output'!V289)))), ISNUMBER(SEARCH("not involved",'Model output'!V289)), ISNUMBER(SEARCH("None",'Model output'!V289)), ISNUMBER(SEARCH("Free",'Model output'!V289)), ISNUMBER(SEARCH("1 mm",'Model output'!V289)), ISNUMBER(SEARCH("0.1 CM",'Model output'!V289)), ISNUMBER(SEARCH("less than 0.2 mm",'Model output'!V289)), ISNUMBER(SEARCH("less than 0.5 mm",'Model output'!V289)), ISNUMBER(SEARCH("less than 1.0 mm",'Model output'!V289)), ISNUMBER(SEARCH("noted very close",'Model output'!V289)), ISNUMBER(SEARCH("abut",'Model output'!V289)), ISNUMBER(SEARCH("not mentioned",'Model output'!V289)), ISNUMBER(SEARCH("Cannot be assessed",'Model output'!V289)), ISNUMBER(SEARCH("Lymphocyte invasion - present",'Model output'!V289)), ISNUMBER(SEARCH("capsule",'Model output'!V289))), "negative", "positive")</f>
        <v>negative</v>
      </c>
      <c r="AE290" s="28" t="str" cm="1">
        <f t="array" aca="1" ref="AE290" ca="1">IF(OR(AC290="positive",Z290="positive",AND(OR(ISNUMBER(SEARCH("Follicular carcinoma",N290)),ISNUMBER(SEARCH("Follicular thyroid carcinoma",N290))),V290="extensive"),AND(AND(ISNUMBER(J290),J290&gt;0),AND(ISNUMBER(M290),M290&gt;3)),OR(H290="positive",AH290=1)),"high",IF(OR(ISNUMBER(SEARCH("lateral",G290,1)),ISNUMBER(SEARCH("positive",Y290,1)),ISNUMBER(SEARCH("tall",O290,1)),ISNUMBER(SEARCH("hobnail",O290,1)),ISNUMBER(SEARCH("cribriform",O290,1)),ISNUMBER(SEARCH("diffuse",O290,1)),ISNUMBER(SEARCH("columnar",O290,1)),ISNUMBER(SEARCH("solid",O290,1)),ISNUMBER(SEARCH("tall",N290,1)),ISNUMBER(SEARCH("hobnail",N290,1)),ISNUMBER(SEARCH("cribriform",N290,1)),ISNUMBER(SEARCH("diffuse",N290,1)),ISNUMBER(SEARCH("columnar",N290,1)),ISNUMBER(SEARCH("solid",N290,1)),AND(ISNUMBER(SEARCH("papillary",N290,1)),S290="positive"),AND(AND(ISNUMBER(J290),J290&gt;=5),M290=""),AND(AND(ISNUMBER(J290),J290&gt;=5),AND(ISNUMBER(M290),M290&gt;=1)),AND(ISNUMBER(SERACH("papillary",N290)),OR(Y290="positive",Z290="positive"), ISNUMBER(SEARCH("BRAF",AB290)))),"intermediate","low"))</f>
        <v>intermediate</v>
      </c>
      <c r="AF290" s="29" t="str">
        <f t="shared" si="52"/>
        <v>2</v>
      </c>
      <c r="AG290" s="29" t="str">
        <f t="shared" si="53"/>
        <v>1a</v>
      </c>
      <c r="AH290" s="29" t="str">
        <f t="shared" si="54"/>
        <v>0</v>
      </c>
      <c r="AI290" s="35" t="str">
        <f t="shared" si="55"/>
        <v>I</v>
      </c>
      <c r="AJ290" s="32" t="s">
        <v>714</v>
      </c>
      <c r="AK290" s="34" t="s">
        <v>935</v>
      </c>
      <c r="AL290" s="34" t="s">
        <v>617</v>
      </c>
      <c r="AM290" s="34" t="s">
        <v>933</v>
      </c>
      <c r="AN290" s="34" t="s">
        <v>66</v>
      </c>
      <c r="AO290" s="32">
        <f t="shared" ca="1" si="56"/>
        <v>1</v>
      </c>
      <c r="AP290" s="34">
        <f t="shared" si="57"/>
        <v>1</v>
      </c>
      <c r="AQ290" s="34">
        <f t="shared" si="58"/>
        <v>1</v>
      </c>
      <c r="AR290" s="34">
        <f t="shared" si="59"/>
        <v>1</v>
      </c>
      <c r="AS290" s="35">
        <f t="shared" si="60"/>
        <v>1</v>
      </c>
    </row>
    <row r="291" spans="1:45">
      <c r="A291" s="17" t="str">
        <f>'Model output'!A290</f>
        <v>TCGA-MK-A84Z</v>
      </c>
      <c r="B291" s="27">
        <v>74</v>
      </c>
      <c r="C291" s="13" t="str">
        <f>IF(OR(ISNUMBER(SEARCH("0",'Model output'!D290)), ISNUMBER(SEARCH("1",'Model output'!D290)), ISNUMBER(SEARCH("1a",'Model output'!D290)), ISNUMBER(SEARCH("1b",'Model output'!D290)), ISNUMBER(SEARCH("2",'Model output'!D290)), ISNUMBER(SEARCH("3",'Model output'!D290)), ISNUMBER(SEARCH("4a",'Model output'!D290)), ISNUMBER(SEARCH("4b",'Model output'!D290))), IF(ISNUMBER(SEARCH("pT",'Model output'!D290)),IF(OR(ISNUMBER(SEARCH("a",'Model output'!D290)),ISNUMBER(SEARCH("b",'Model output'!D290))),MID(SUBSTITUTE('Model output'!D290," ",""),SEARCH("pT",'Model output'!D290)+2,2),MID(SUBSTITUTE('Model output'!D290," ",""),SEARCH("pT",'Model output'!D290)+2,1)),IF(ISNUMBER(SEARCH("T",'Model output'!D290)),IF(OR(ISNUMBER(SEARCH("a",'Model output'!D290)),ISNUMBER(SEARCH("b",'Model output'!D290))),MID(SUBSTITUTE('Model output'!D290," ",""),SEARCH("T",'Model output'!D290)+1,2),MID(SUBSTITUTE('Model output'!D290," ",""),SEARCH("T",'Model output'!D290)+1,1)),SUBSTITUTE('Model output'!D290," ",""))),"")</f>
        <v>3</v>
      </c>
      <c r="D291" s="13" t="str">
        <f>IF(ISNUMBER(SEARCH("lymph node",'Model output'!E290)),"1", IF(AND('Model output'!E290&lt;&gt;"",ISNUMBER('Model output'!E290),'Model output'!E290&gt;0),"1",IF(OR(ISNUMBER(SEARCH("0",'Model output'!E290)), ISNUMBER(SEARCH("1",'Model output'!E290)), ISNUMBER(SEARCH("1a",'Model output'!E290)), ISNUMBER(SEARCH("1b",'Model output'!E290)), ISNUMBER(SEARCH("X",'Model output'!E290))), IF(ISNUMBER(SEARCH("pN",'Model output'!E290)),IF(OR(ISNUMBER(SEARCH("a",'Model output'!E290)),ISNUMBER(SEARCH("b",'Model output'!E290))),MID(SUBSTITUTE('Model output'!E290," ",""),SEARCH("pN",'Model output'!E290)+2,2),MID(SUBSTITUTE('Model output'!E290," ",""),SEARCH("pN",'Model output'!E290)+2,1)),IF(ISNUMBER(SEARCH("N",'Model output'!E290)),IF(OR(ISNUMBER(SEARCH("a",'Model output'!E290)),ISNUMBER(SEARCH("b",'Model output'!E290))),MID(SUBSTITUTE('Model output'!E290," ",""),SEARCH("N",'Model output'!E290)+1,2),MID(SUBSTITUTE('Model output'!E290," ",""),SEARCH("N",'Model output'!E290)+1,1)),SUBSTITUTE('Model output'!E290," ",""))),"")))</f>
        <v>x</v>
      </c>
      <c r="E291" s="13" t="str">
        <f>IF(OR(ISNUMBER(SEARCH("Not applicable",'Model output'!F290)), ISNUMBER(SEARCH("N/A",'Model output'!F290))),"0",IF(OR(ISNUMBER(SEARCH("0",'Model output'!F290)), ISNUMBER(SEARCH("1",'Model output'!F290)), ISNUMBER(SEARCH("X",'Model output'!F290))), IF(ISNUMBER(SEARCH("pM",'Model output'!F290)),MID(SUBSTITUTE('Model output'!F290," ",""),SEARCH("pM",'Model output'!F290)+2,1),IF(ISNUMBER(SEARCH("M",'Model output'!F290)),MID(SUBSTITUTE('Model output'!F290," ",""),SEARCH("M",'Model output'!F290)+1,1),SUBSTITUTE('Model output'!F290," ",""))),""))</f>
        <v>x</v>
      </c>
      <c r="F291" s="17" t="str">
        <f t="shared" si="61"/>
        <v>positive</v>
      </c>
      <c r="G291" s="17" t="str">
        <f>IF(OR('Model output'!G290="",AND(ISNUMBER('Model output'!J290),'Model output'!J290&lt;1)),"",IF(OR(ISNUMBER(SEARCH("lateral",'Model output'!G290)),ISNUMBER(SEARCH("cervical",'Model output'!G290)),ISNUMBER(SEARCH("jugular",'Model output'!G290)),ISNUMBER(SEARCH("left neck",'Model output'!G290)),ISNUMBER(SEARCH("left anterior neck",'Model output'!G290)),ISNUMBER(SEARCH("left posterior neck",'Model output'!G290)),ISNUMBER(SEARCH("right neck",'Model output'!G290)),ISNUMBER(SEARCH("right anterior neck",'Model output'!G290)),ISNUMBER(SEARCH("right posterior neck",'Model output'!G290)),AND(ISNUMBER(SEARCH("level",'Model output'!G290)),OR(,ISNUMBER(SEARCH("II",'Model output'!G290)),ISNUMBER(SEARCH("two",'Model output'!G290)),AND(ISNUMBER(SEARCH("2",'Model output'!G290)),NOT(ISNUMBER(SEARCH("1 of 2",'Model output'!G290)))),ISNUMBER(SEARCH("III",'Model output'!G290)),AND(ISNUMBER(SEARCH("three",'Model output'!G290)),NOT(ISNUMBER(SEARCH("#3 (three)",'Model output'!G290)))),AND(ISNUMBER(SEARCH("3",'Model output'!G290)),NOT(ISNUMBER(SEARCH("#3 (three)",'Model output'!G290)))),ISNUMBER(SEARCH("IV",'Model output'!G290)),ISNUMBER(SEARCH("four",'Model output'!G290)),ISNUMBER(SEARCH("4",'Model output'!G290)),ISNUMBER(SEARCH("V ",'Model output'!G290)),ISNUMBER(SEARCH("five",'Model output'!G290)),ISNUMBER(SEARCH("5",'Model output'!G290))))), "lateral", "central"))</f>
        <v/>
      </c>
      <c r="H291" s="17" t="str">
        <f>IF('Model output'!H290="","negative",IF(OR(ISNUMBER(SEARCH("lymph node",'Model output'!H290)),ISNUMBER(SEARCH("gland",'Model output'!H290)),ISNUMBER(SEARCH("lobe",'Model output'!H290)),ISNUMBER(SEARCH("isthmus",'Model output'!H290)),ISNUMBER(SEARCH("mediastinum",'Model output'!H290)),ISNUMBER(SEARCH("Not mentioned",'Model output'!H290)), ISNUMBER(SEARCH("Not applicable",'Model output'!H290)), ISNUMBER(SEARCH("paratracheal",'Model output'!H290)),ISNUMBER(SEARCH("fibroadipose tissue",'Model output'!H290)),ISNUMBER(SEARCH("thyroid node",'Model output'!H290)),ISNUMBER(SEARCH("skeletal muscle",'Model output'!H290)),ISNUMBER(SEARCH("right",'Model output'!H290)),ISNUMBER(SEARCH("left",'Model output'!H290)),ISNUMBER(SEARCH("Not specified",'Model output'!H290)),ISNUMBER(SEARCH("N/A",'Model output'!H290))),"negative","positive"))</f>
        <v>negative</v>
      </c>
      <c r="I291" s="17" t="str">
        <f>IF(OR('Model output'!I290="",'Model output'!I290="Not answered",'Model output'!I290="Not mentioned"),"",IF(ISNUMBER('Model output'!I290),'Model output'!I290,1))</f>
        <v/>
      </c>
      <c r="J291" s="17">
        <f>IF(OR('Model output'!J290="",'Model output'!J290="Not answered",'Model output'!J290="Not mentioned"),"",IF(AND(ISNUMBER('Model output'!J290),'Model output'!J290&lt;=I291),'Model output'!J290,IF(AND(ISNUMBER('Model output'!J290), 'Model output'!J290&gt;=DATE(2024,1,1)), MIN(DAY('Model output'!J290), MONTH('Model output'!J290), YEAR('Model output'!J290)), IF(ISNUMBER(SEARCH("0/",'Model output'!J290)),0,IF(ISNUMBER(SEARCH("/",'Model output'!J290)), VALUE(LEFT('Model output'!J290, SEARCH("/",'Model output'!J290)-1)),1)))))</f>
        <v>1</v>
      </c>
      <c r="K291" s="17" t="str" cm="1">
        <f t="array" ref="K291">IF(COUNT(FIND({0,1,2,3,4,5,6,7,8,9},'Model output'!K290))&gt;0,'Model output'!K290,"")</f>
        <v/>
      </c>
      <c r="L291" s="8" t="str">
        <f t="shared" si="50"/>
        <v/>
      </c>
      <c r="M291" s="17" t="str" cm="1">
        <f t="array" ref="M291">IF(L291="","",IF(ISNUMBER(SEARCH("cm",L291)),MAX(VALUE(SUBSTITUTE(_xlfn.FILTERXML("&lt;t&gt;&lt;s&gt;"&amp;SUBSTITUTE(L291,",","&lt;/s&gt;&lt;s&gt;")&amp;"&lt;/s&gt;&lt;/t&gt;","//s"),"cm",""))),MAX(VALUE(SUBSTITUTE(_xlfn.FILTERXML("&lt;t&gt;&lt;s&gt;"&amp;SUBSTITUTE(L291,",","&lt;/s&gt;&lt;s&gt;")&amp;"&lt;/s&gt;&lt;/t&gt;","//s"),"mm","")))/10))</f>
        <v/>
      </c>
      <c r="N291" s="17" t="str">
        <f>IF('Model output'!L290="","",'Model output'!L290)</f>
        <v>Papillary carcinoma</v>
      </c>
      <c r="O291" s="17" t="str">
        <f>IF('Model output'!M290="","",'Model output'!M290)</f>
        <v>Follicular variant</v>
      </c>
      <c r="P291" s="17" t="str">
        <f>IF('Model output'!N290="","",'Model output'!N290)</f>
        <v>1.5 x 2.2 x 5.0 cm</v>
      </c>
      <c r="Q291" s="17" t="str">
        <f t="shared" si="51"/>
        <v>1.5,2.2,5.0cm</v>
      </c>
      <c r="R291" s="17" cm="1">
        <f t="array" ref="R291">IF(Q291="","",IF(ISNUMBER(SEARCH("cm",Q291)),MAX(VALUE(SUBSTITUTE(_xlfn.FILTERXML("&lt;t&gt;&lt;s&gt;"&amp;SUBSTITUTE(Q291,",","&lt;/s&gt;&lt;s&gt;")&amp;"&lt;/s&gt;&lt;/t&gt;","//s"),"cm",""))),MAX(VALUE(SUBSTITUTE(_xlfn.FILTERXML("&lt;t&gt;&lt;s&gt;"&amp;SUBSTITUTE(Q291,",","&lt;/s&gt;&lt;s&gt;")&amp;"&lt;/s&gt;&lt;/t&gt;","//s"),"mm","")))/10))</f>
        <v>5</v>
      </c>
      <c r="S291" s="17" t="str">
        <f>IF(OR('Model output'!P290="",ISNUMBER(SEARCH("Not identified", 'Model output'!P290)),ISNUMBER(SEARCH("Absent",'Model output'!P290)),AND(ISNUMBER(SEARCH("No",'Model output'!P290)),NOT(ISNUMBER(SEARCH("diagnostic",'Model output'!P290)))),ISNUMBER(SEARCH("Negative",'Model output'!P290))),"negative","positive")</f>
        <v>negative</v>
      </c>
      <c r="T291" s="17">
        <f>IF('Model output'!O290="","",'Model output'!O290)</f>
        <v>2</v>
      </c>
      <c r="U291" s="17" t="str">
        <f>IF('Model output'!Q290&lt;&gt;"",'Model output'!Q290,IF('Classification result'!S291="positive",IF(ISNUMBER(SEARCH("single",'Model output'!P290)),1,IF(OR(ISNUMBER(SEARCH("&lt;4",'Model output'!P290)),ISNUMBER(SEARCH("&lt; 4",'Model output'!P290)),ISNUMBER(SEARCH("less than 4",'Model output'!P290))),"&lt;4",IF(OR(ISNUMBER(SEARCH("&gt;4",'Model output'!P290)),ISNUMBER(SEARCH("&gt; 4",'Model output'!P290)),ISNUMBER(SEARCH("4 or more",'Model output'!P290))),"&gt;4",""))), ""))</f>
        <v/>
      </c>
      <c r="V291" s="17" t="str">
        <f>IF(S291="negative","",IF(OR(ISNUMBER(SEARCH("Focal",'Model output'!P290)),'Classification result'!U291&lt;4,ISNUMBER(SEARCH("Focal",'Classification result'!U291)),ISNUMBER(SEARCH("&lt;4",'Classification result'!U291)),ISNUMBER(SEARCH("&lt; 4",'Classification result'!U291))),"minimal", IF(OR(ISNUMBER(SEARCH("Extensive",'Model output'!P290)),ISNUMBER(SEARCH("Extensive",'Classification result'!U291)),ISNUMBER(SEARCH("&gt;4",'Classification result'!U291)),ISNUMBER(SEARCH("&gt; 4",'Classification result'!U291)),ISNUMBER(SEARCH("4 or more",'Classification result'!U291))),"extensive","")))</f>
        <v/>
      </c>
      <c r="W291" s="17" t="str">
        <f>IF(OR('Model output'!R290="",ISNUMBER(SEARCH("Not identified", 'Model output'!R290)),ISNUMBER(SEARCH("Absent",'Model output'!R290)),ISNUMBER(SEARCH("No",'Model output'!R290)),ISNUMBER(SEARCH("Negative",'Model output'!R290)),ISNUMBER(SEARCH("None seen",'Model output'!R290)),ISNUMBER(SEARCH("Free",'Model output'!R290)),ISNUMBER(SEARCH("Cannot be assessed",'Model output'!R290))),"negative","positive")</f>
        <v>positive</v>
      </c>
      <c r="X291" s="18" t="str">
        <f>IF('Model output'!S290="","",'Model output'!S290)</f>
        <v>Not identified</v>
      </c>
      <c r="Y291" s="17" t="str">
        <f>IF(OR('Model output'!S290="",ISNUMBER(SEARCH("Absent",'Model output'!S290)),ISNUMBER(SEARCH("Not identified",'Model output'!S290)),AND(ISNUMBER(SEARCH("No",'Model output'!S290)),NOT(ISNUMBER(SEARCH("carcinoma",'Model output'!S290)))),ISNUMBER(SEARCH("confined to the thyroid",'Model output'!S290)),ISNUMBER(SEARCH("negative",'Model output'!S290))),"negative",IF(Z291="positive","gETE", "positive"))</f>
        <v>negative</v>
      </c>
      <c r="Z291" s="17" t="str">
        <f>IF(OR('Model output'!S290="",ISNUMBER(SEARCH("Absent",'Model output'!S290)),ISNUMBER(SEARCH("Not identified",'Model output'!S290)),ISNUMBER(SEARCH("No",'Model output'!S290)),ISNUMBER(SEARCH("Minimal",'Model output'!S290)),ISNUMBER(SEARCH("negative",'Model output'!S290))),"negative",IF(OR(ISNUMBER(SEARCH("extensive",X291)),ISNUMBER(SEARCH("skeletal muscle",X291)),ISNUMBER(SEARCH("larynx",X291)),ISNUMBER(SEARCH("trachea",X291)),ISNUMBER(SEARCH("esophagus",X291)),ISNUMBER(SEARCH("recurrent laryngeal nerve",X291))),"positive","negative"))</f>
        <v>negative</v>
      </c>
      <c r="AA291" s="17" t="str">
        <f>IF('Model output'!T290="","",IF('Model output'!T290="Not mentioned", "No", "Yes"))</f>
        <v/>
      </c>
      <c r="AB291" s="17" t="str">
        <f>IF(AA291&lt;&gt;"Yes","",IF(OR('Model output'!U290="",ISNUMBER(SEARCH("Not identified",'Model output'!U290))),"",'Model output'!U290))</f>
        <v/>
      </c>
      <c r="AC291" s="13" t="str">
        <f>IF(OR('Model output'!V290="", 'Model output'!V290="No", AND(ISERROR(SEARCH("Positive",'Model output'!V290)), ISNUMBER(SEARCH("Negative",'Model output'!V290))), AND(ISNUMBER(SEARCH("Uninvolved",'Model output'!V290)),NOT(ISNUMBER(SEARCH("margins involved",'Model output'!V290)))), ISNUMBER(SEARCH("not involved",'Model output'!V290)), ISNUMBER(SEARCH("None",'Model output'!V290)), ISNUMBER(SEARCH("Free",'Model output'!V290)), ISNUMBER(SEARCH("1 mm",'Model output'!V290)), ISNUMBER(SEARCH("0.1 CM",'Model output'!V290)), ISNUMBER(SEARCH("less than 0.2 mm",'Model output'!V290)), ISNUMBER(SEARCH("less than 0.5 mm",'Model output'!V290)), ISNUMBER(SEARCH("less than 1.0 mm",'Model output'!V290)), ISNUMBER(SEARCH("noted very close",'Model output'!V290)), ISNUMBER(SEARCH("abut",'Model output'!V290)), ISNUMBER(SEARCH("not mentioned",'Model output'!V290)), ISNUMBER(SEARCH("Cannot be assessed",'Model output'!V290)), ISNUMBER(SEARCH("Lymphocyte invasion - present",'Model output'!V290)), ISNUMBER(SEARCH("capsule",'Model output'!V290))), "negative", "positive")</f>
        <v>negative</v>
      </c>
      <c r="AD291" s="19"/>
      <c r="AE291" s="36" t="str" cm="1">
        <f t="array" aca="1" ref="AE291" ca="1">IF(OR(AC291="positive",Z291="positive",AND(OR(ISNUMBER(SEARCH("Follicular carcinoma",N291)),ISNUMBER(SEARCH("Follicular thyroid carcinoma",N291))),V291="extensive"),AND(AND(ISNUMBER(J291),J291&gt;0),AND(ISNUMBER(M291),M291&gt;3)),OR(H291="positive",AH291=1)),"high",IF(OR(ISNUMBER(SEARCH("lateral",G291,1)),ISNUMBER(SEARCH("positive",Y291,1)),ISNUMBER(SEARCH("tall",O291,1)),ISNUMBER(SEARCH("hobnail",O291,1)),ISNUMBER(SEARCH("cribriform",O291,1)),ISNUMBER(SEARCH("diffuse",O291,1)),ISNUMBER(SEARCH("columnar",O291,1)),ISNUMBER(SEARCH("solid",O291,1)),ISNUMBER(SEARCH("tall",N291,1)),ISNUMBER(SEARCH("hobnail",N291,1)),ISNUMBER(SEARCH("cribriform",N291,1)),ISNUMBER(SEARCH("diffuse",N291,1)),ISNUMBER(SEARCH("columnar",N291,1)),ISNUMBER(SEARCH("solid",N291,1)),AND(ISNUMBER(SEARCH("papillary",N291,1)),S291="positive"),AND(AND(ISNUMBER(J291),J291&gt;=5),M291=""),AND(AND(ISNUMBER(J291),J291&gt;=5),AND(ISNUMBER(M291),M291&gt;=1)),AND(ISNUMBER(SERACH("papillary",N291)),OR(Y291="positive",Z291="positive"), ISNUMBER(SEARCH("BRAF",AB291)))),"intermediate","low"))</f>
        <v>low</v>
      </c>
      <c r="AF291" s="37" t="str">
        <f t="shared" si="52"/>
        <v>3a</v>
      </c>
      <c r="AG291" s="37" t="str">
        <f t="shared" si="53"/>
        <v>1a</v>
      </c>
      <c r="AH291" s="37" t="str">
        <f t="shared" si="54"/>
        <v>0</v>
      </c>
      <c r="AI291" s="38" t="str">
        <f t="shared" si="55"/>
        <v>II</v>
      </c>
      <c r="AJ291" s="36" t="s">
        <v>713</v>
      </c>
      <c r="AK291" s="39" t="s">
        <v>937</v>
      </c>
      <c r="AL291" s="39" t="s">
        <v>936</v>
      </c>
      <c r="AM291" s="39" t="s">
        <v>936</v>
      </c>
      <c r="AN291" s="39" t="s">
        <v>934</v>
      </c>
      <c r="AO291" s="40">
        <f t="shared" ca="1" si="56"/>
        <v>1</v>
      </c>
      <c r="AP291" s="39">
        <f t="shared" si="57"/>
        <v>1</v>
      </c>
      <c r="AQ291" s="39">
        <f t="shared" si="58"/>
        <v>0</v>
      </c>
      <c r="AR291" s="39">
        <f t="shared" si="59"/>
        <v>1</v>
      </c>
      <c r="AS291" s="38">
        <f t="shared" si="60"/>
        <v>1</v>
      </c>
    </row>
    <row r="294" spans="1:45">
      <c r="AN294" s="20"/>
      <c r="AO294" s="21"/>
      <c r="AP294" s="21"/>
      <c r="AQ294" s="21"/>
      <c r="AR294" s="21"/>
      <c r="AS294" s="21"/>
    </row>
    <row r="295" spans="1:45">
      <c r="AO295" s="21"/>
      <c r="AS295" s="9"/>
    </row>
    <row r="296" spans="1:45">
      <c r="AS296" s="9"/>
    </row>
    <row r="297" spans="1:45">
      <c r="AS297" s="9"/>
    </row>
    <row r="298" spans="1:45">
      <c r="AS298" s="9"/>
    </row>
    <row r="299" spans="1:45">
      <c r="AS299" s="9"/>
    </row>
  </sheetData>
  <mergeCells count="4">
    <mergeCell ref="AE1:AI1"/>
    <mergeCell ref="A1:AC1"/>
    <mergeCell ref="AJ1:AN1"/>
    <mergeCell ref="AO1:AS1"/>
  </mergeCells>
  <conditionalFormatting sqref="AH1">
    <cfRule type="containsText" dxfId="0" priority="1" operator="containsText" text="x">
      <formula>NOT(ISERROR(SEARCH("x",AH1)))</formula>
    </cfRule>
  </conditionalFormatting>
  <pageMargins left="0.7" right="0.7" top="0.75" bottom="0.75" header="0.3" footer="0.3"/>
  <pageSetup orientation="portrait" r:id="rId1"/>
  <ignoredErrors>
    <ignoredError sqref="AM3 AK4:AN29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3683D-9D62-41E3-B9DB-3B7A27D358FC}">
  <dimension ref="A1:V290"/>
  <sheetViews>
    <sheetView zoomScale="70" zoomScaleNormal="70" workbookViewId="0"/>
  </sheetViews>
  <sheetFormatPr defaultRowHeight="14.25"/>
  <cols>
    <col min="1" max="1" width="15.3984375" bestFit="1" customWidth="1"/>
    <col min="4" max="4" width="31.53125" bestFit="1" customWidth="1"/>
    <col min="5" max="5" width="30.19921875" customWidth="1"/>
    <col min="7" max="7" width="94.6640625" customWidth="1"/>
    <col min="8" max="8" width="16.19921875" customWidth="1"/>
    <col min="14" max="14" width="35.46484375" customWidth="1"/>
    <col min="15" max="15" width="24.86328125" customWidth="1"/>
    <col min="16" max="16" width="82.6640625" bestFit="1" customWidth="1"/>
    <col min="17" max="17" width="30" bestFit="1" customWidth="1"/>
    <col min="18" max="18" width="28" bestFit="1" customWidth="1"/>
    <col min="19" max="19" width="50.33203125" bestFit="1" customWidth="1"/>
  </cols>
  <sheetData>
    <row r="1" spans="1:22">
      <c r="A1" t="s">
        <v>70</v>
      </c>
      <c r="B1" t="s">
        <v>71</v>
      </c>
      <c r="C1" t="s">
        <v>72</v>
      </c>
      <c r="D1" t="s">
        <v>73</v>
      </c>
      <c r="E1" t="s">
        <v>74</v>
      </c>
      <c r="F1" t="s">
        <v>75</v>
      </c>
      <c r="G1" t="s">
        <v>76</v>
      </c>
      <c r="H1" t="s">
        <v>77</v>
      </c>
      <c r="I1" t="s">
        <v>78</v>
      </c>
      <c r="J1" t="s">
        <v>79</v>
      </c>
      <c r="K1" t="s">
        <v>80</v>
      </c>
      <c r="L1" t="s">
        <v>81</v>
      </c>
      <c r="M1" t="s">
        <v>82</v>
      </c>
      <c r="N1" t="s">
        <v>83</v>
      </c>
      <c r="O1" t="s">
        <v>84</v>
      </c>
      <c r="P1" t="s">
        <v>85</v>
      </c>
      <c r="Q1" t="s">
        <v>86</v>
      </c>
      <c r="R1" t="s">
        <v>87</v>
      </c>
      <c r="S1" t="s">
        <v>88</v>
      </c>
      <c r="T1" t="s">
        <v>89</v>
      </c>
      <c r="U1" t="s">
        <v>90</v>
      </c>
      <c r="V1" t="s">
        <v>91</v>
      </c>
    </row>
    <row r="2" spans="1:22">
      <c r="A2" t="s">
        <v>13</v>
      </c>
      <c r="D2" t="s">
        <v>16</v>
      </c>
      <c r="E2" t="s">
        <v>15</v>
      </c>
      <c r="G2" t="s">
        <v>727</v>
      </c>
      <c r="I2">
        <v>9</v>
      </c>
      <c r="J2">
        <v>1</v>
      </c>
      <c r="K2" t="s">
        <v>92</v>
      </c>
      <c r="L2" t="s">
        <v>17</v>
      </c>
      <c r="N2" t="s">
        <v>94</v>
      </c>
      <c r="O2">
        <v>1</v>
      </c>
      <c r="P2" t="s">
        <v>18</v>
      </c>
      <c r="R2" t="s">
        <v>19</v>
      </c>
      <c r="S2" t="s">
        <v>95</v>
      </c>
      <c r="V2" t="s">
        <v>728</v>
      </c>
    </row>
    <row r="3" spans="1:22">
      <c r="A3" t="s">
        <v>296</v>
      </c>
      <c r="B3" t="s">
        <v>122</v>
      </c>
      <c r="D3" t="s">
        <v>34</v>
      </c>
      <c r="E3" t="s">
        <v>22</v>
      </c>
      <c r="F3" t="s">
        <v>21</v>
      </c>
      <c r="I3">
        <v>6</v>
      </c>
      <c r="J3">
        <v>0</v>
      </c>
      <c r="L3" t="s">
        <v>17</v>
      </c>
      <c r="M3" t="s">
        <v>114</v>
      </c>
      <c r="N3" t="s">
        <v>100</v>
      </c>
      <c r="O3">
        <v>2</v>
      </c>
      <c r="P3" t="s">
        <v>30</v>
      </c>
      <c r="Q3" t="s">
        <v>122</v>
      </c>
      <c r="R3" t="s">
        <v>30</v>
      </c>
      <c r="S3" t="s">
        <v>30</v>
      </c>
      <c r="V3" t="s">
        <v>181</v>
      </c>
    </row>
    <row r="4" spans="1:22">
      <c r="A4" t="s">
        <v>297</v>
      </c>
      <c r="B4" t="s">
        <v>122</v>
      </c>
      <c r="D4" t="s">
        <v>23</v>
      </c>
      <c r="E4" t="s">
        <v>22</v>
      </c>
      <c r="F4" t="s">
        <v>21</v>
      </c>
      <c r="I4">
        <v>2</v>
      </c>
      <c r="J4">
        <v>0</v>
      </c>
      <c r="L4" t="s">
        <v>42</v>
      </c>
      <c r="N4" t="s">
        <v>115</v>
      </c>
      <c r="O4">
        <v>2</v>
      </c>
      <c r="P4" t="s">
        <v>25</v>
      </c>
      <c r="R4" t="s">
        <v>729</v>
      </c>
      <c r="S4" t="s">
        <v>122</v>
      </c>
      <c r="V4" t="s">
        <v>27</v>
      </c>
    </row>
    <row r="5" spans="1:22">
      <c r="A5" t="s">
        <v>298</v>
      </c>
      <c r="B5" t="s">
        <v>122</v>
      </c>
      <c r="D5" t="s">
        <v>40</v>
      </c>
      <c r="E5" t="s">
        <v>99</v>
      </c>
      <c r="F5" t="s">
        <v>21</v>
      </c>
      <c r="I5" t="s">
        <v>122</v>
      </c>
      <c r="J5" t="s">
        <v>122</v>
      </c>
      <c r="L5" t="s">
        <v>17</v>
      </c>
      <c r="M5" t="s">
        <v>185</v>
      </c>
      <c r="N5" t="s">
        <v>92</v>
      </c>
      <c r="O5">
        <v>1</v>
      </c>
      <c r="P5" t="s">
        <v>25</v>
      </c>
      <c r="R5" t="s">
        <v>38</v>
      </c>
      <c r="S5" t="s">
        <v>25</v>
      </c>
      <c r="T5" t="s">
        <v>730</v>
      </c>
      <c r="U5" t="s">
        <v>38</v>
      </c>
      <c r="V5" t="s">
        <v>27</v>
      </c>
    </row>
    <row r="6" spans="1:22">
      <c r="A6" t="s">
        <v>299</v>
      </c>
      <c r="B6" t="s">
        <v>183</v>
      </c>
      <c r="D6" t="s">
        <v>96</v>
      </c>
      <c r="E6" t="s">
        <v>106</v>
      </c>
      <c r="F6" t="s">
        <v>123</v>
      </c>
      <c r="I6">
        <v>5</v>
      </c>
      <c r="J6">
        <v>1</v>
      </c>
      <c r="L6" t="s">
        <v>17</v>
      </c>
      <c r="M6" t="s">
        <v>114</v>
      </c>
      <c r="N6" t="s">
        <v>133</v>
      </c>
      <c r="O6">
        <v>1</v>
      </c>
      <c r="P6" t="s">
        <v>38</v>
      </c>
      <c r="R6" t="s">
        <v>38</v>
      </c>
      <c r="S6" t="s">
        <v>38</v>
      </c>
      <c r="T6" t="s">
        <v>731</v>
      </c>
      <c r="U6" t="s">
        <v>731</v>
      </c>
      <c r="V6" t="s">
        <v>27</v>
      </c>
    </row>
    <row r="7" spans="1:22">
      <c r="A7" t="s">
        <v>300</v>
      </c>
      <c r="B7" t="s">
        <v>183</v>
      </c>
      <c r="D7" t="s">
        <v>96</v>
      </c>
      <c r="E7" t="s">
        <v>106</v>
      </c>
      <c r="F7" t="s">
        <v>123</v>
      </c>
      <c r="I7">
        <v>8</v>
      </c>
      <c r="J7">
        <v>1</v>
      </c>
      <c r="L7" t="s">
        <v>93</v>
      </c>
      <c r="M7" t="s">
        <v>194</v>
      </c>
      <c r="N7" t="s">
        <v>111</v>
      </c>
      <c r="O7">
        <v>2</v>
      </c>
      <c r="P7" t="s">
        <v>30</v>
      </c>
      <c r="R7" t="s">
        <v>732</v>
      </c>
      <c r="S7" t="s">
        <v>38</v>
      </c>
      <c r="T7" t="s">
        <v>733</v>
      </c>
      <c r="V7" t="s">
        <v>181</v>
      </c>
    </row>
    <row r="8" spans="1:22">
      <c r="A8" t="s">
        <v>301</v>
      </c>
      <c r="B8" t="s">
        <v>122</v>
      </c>
      <c r="D8" t="s">
        <v>44</v>
      </c>
      <c r="E8" t="s">
        <v>22</v>
      </c>
      <c r="F8" t="s">
        <v>123</v>
      </c>
      <c r="I8">
        <v>4</v>
      </c>
      <c r="J8">
        <v>0</v>
      </c>
      <c r="L8" t="s">
        <v>113</v>
      </c>
      <c r="N8" t="s">
        <v>190</v>
      </c>
      <c r="O8">
        <v>2</v>
      </c>
      <c r="P8" t="s">
        <v>38</v>
      </c>
      <c r="R8" t="s">
        <v>38</v>
      </c>
      <c r="S8" t="s">
        <v>38</v>
      </c>
      <c r="T8" t="s">
        <v>715</v>
      </c>
      <c r="U8" t="s">
        <v>715</v>
      </c>
      <c r="V8" t="s">
        <v>27</v>
      </c>
    </row>
    <row r="9" spans="1:22">
      <c r="A9" t="s">
        <v>302</v>
      </c>
      <c r="B9" t="s">
        <v>122</v>
      </c>
      <c r="D9" t="s">
        <v>105</v>
      </c>
      <c r="E9" t="s">
        <v>15</v>
      </c>
      <c r="F9" t="s">
        <v>123</v>
      </c>
      <c r="H9" t="s">
        <v>734</v>
      </c>
      <c r="I9">
        <v>37</v>
      </c>
      <c r="J9">
        <v>3</v>
      </c>
      <c r="L9" t="s">
        <v>17</v>
      </c>
      <c r="M9" t="s">
        <v>735</v>
      </c>
      <c r="N9" t="s">
        <v>178</v>
      </c>
      <c r="O9">
        <v>3</v>
      </c>
      <c r="P9" t="s">
        <v>189</v>
      </c>
      <c r="R9" t="s">
        <v>30</v>
      </c>
      <c r="S9" t="s">
        <v>30</v>
      </c>
      <c r="T9" t="s">
        <v>98</v>
      </c>
      <c r="U9" t="s">
        <v>207</v>
      </c>
      <c r="V9" t="s">
        <v>181</v>
      </c>
    </row>
    <row r="10" spans="1:22">
      <c r="A10" t="s">
        <v>303</v>
      </c>
      <c r="D10" t="s">
        <v>44</v>
      </c>
      <c r="E10" t="s">
        <v>22</v>
      </c>
      <c r="I10">
        <v>3</v>
      </c>
      <c r="J10">
        <v>0</v>
      </c>
      <c r="L10" t="s">
        <v>607</v>
      </c>
      <c r="N10" t="s">
        <v>137</v>
      </c>
      <c r="O10">
        <v>1</v>
      </c>
      <c r="P10" t="s">
        <v>30</v>
      </c>
      <c r="S10" t="s">
        <v>38</v>
      </c>
      <c r="V10" t="s">
        <v>27</v>
      </c>
    </row>
    <row r="11" spans="1:22">
      <c r="A11" t="s">
        <v>304</v>
      </c>
      <c r="D11" t="s">
        <v>34</v>
      </c>
      <c r="E11" t="s">
        <v>99</v>
      </c>
      <c r="I11">
        <v>2</v>
      </c>
      <c r="J11">
        <v>1</v>
      </c>
      <c r="L11" t="s">
        <v>17</v>
      </c>
      <c r="M11" t="s">
        <v>736</v>
      </c>
      <c r="N11" t="s">
        <v>198</v>
      </c>
      <c r="O11">
        <v>1</v>
      </c>
      <c r="S11" t="s">
        <v>737</v>
      </c>
    </row>
    <row r="12" spans="1:22">
      <c r="A12" t="s">
        <v>305</v>
      </c>
      <c r="D12" t="s">
        <v>117</v>
      </c>
      <c r="E12" t="s">
        <v>102</v>
      </c>
      <c r="F12" t="s">
        <v>123</v>
      </c>
      <c r="I12">
        <v>20</v>
      </c>
      <c r="J12">
        <v>0</v>
      </c>
      <c r="L12" t="s">
        <v>17</v>
      </c>
      <c r="M12" t="s">
        <v>738</v>
      </c>
      <c r="N12" t="s">
        <v>118</v>
      </c>
      <c r="O12">
        <v>1</v>
      </c>
      <c r="P12" t="s">
        <v>30</v>
      </c>
      <c r="S12" t="s">
        <v>38</v>
      </c>
      <c r="V12" t="s">
        <v>27</v>
      </c>
    </row>
    <row r="13" spans="1:22">
      <c r="A13" t="s">
        <v>306</v>
      </c>
      <c r="D13" t="s">
        <v>96</v>
      </c>
      <c r="E13" t="s">
        <v>99</v>
      </c>
      <c r="I13">
        <v>0</v>
      </c>
      <c r="J13">
        <v>0</v>
      </c>
      <c r="L13" t="s">
        <v>93</v>
      </c>
      <c r="M13" t="s">
        <v>194</v>
      </c>
      <c r="N13" t="s">
        <v>199</v>
      </c>
      <c r="O13">
        <v>2</v>
      </c>
      <c r="P13" t="s">
        <v>38</v>
      </c>
      <c r="R13" t="s">
        <v>38</v>
      </c>
      <c r="S13" t="s">
        <v>38</v>
      </c>
      <c r="T13" t="s">
        <v>739</v>
      </c>
      <c r="V13" t="s">
        <v>27</v>
      </c>
    </row>
    <row r="14" spans="1:22">
      <c r="A14" t="s">
        <v>307</v>
      </c>
      <c r="B14" t="s">
        <v>122</v>
      </c>
      <c r="D14" t="s">
        <v>44</v>
      </c>
      <c r="E14" t="s">
        <v>33</v>
      </c>
      <c r="F14" t="s">
        <v>123</v>
      </c>
      <c r="I14">
        <v>9</v>
      </c>
      <c r="J14">
        <v>3</v>
      </c>
      <c r="L14" t="s">
        <v>17</v>
      </c>
      <c r="N14" t="s">
        <v>104</v>
      </c>
      <c r="O14">
        <v>2</v>
      </c>
      <c r="P14" t="s">
        <v>18</v>
      </c>
      <c r="R14" t="s">
        <v>38</v>
      </c>
      <c r="S14" t="s">
        <v>38</v>
      </c>
      <c r="V14" t="s">
        <v>27</v>
      </c>
    </row>
    <row r="15" spans="1:22">
      <c r="A15" t="s">
        <v>308</v>
      </c>
      <c r="B15" t="s">
        <v>122</v>
      </c>
      <c r="D15" t="s">
        <v>105</v>
      </c>
      <c r="E15" t="s">
        <v>102</v>
      </c>
      <c r="F15" t="s">
        <v>123</v>
      </c>
      <c r="I15">
        <v>0</v>
      </c>
      <c r="J15">
        <v>0</v>
      </c>
      <c r="L15" t="s">
        <v>93</v>
      </c>
      <c r="M15" t="s">
        <v>712</v>
      </c>
      <c r="N15" t="s">
        <v>200</v>
      </c>
      <c r="O15">
        <v>2</v>
      </c>
      <c r="P15" t="s">
        <v>38</v>
      </c>
      <c r="R15" t="s">
        <v>740</v>
      </c>
      <c r="S15" t="s">
        <v>38</v>
      </c>
      <c r="V15" t="s">
        <v>27</v>
      </c>
    </row>
    <row r="16" spans="1:22">
      <c r="A16" t="s">
        <v>309</v>
      </c>
      <c r="D16" t="s">
        <v>105</v>
      </c>
      <c r="E16" t="s">
        <v>106</v>
      </c>
      <c r="F16" t="s">
        <v>123</v>
      </c>
      <c r="I16">
        <v>6</v>
      </c>
      <c r="J16">
        <v>2</v>
      </c>
      <c r="L16" t="s">
        <v>93</v>
      </c>
      <c r="M16" t="s">
        <v>114</v>
      </c>
      <c r="N16" t="s">
        <v>136</v>
      </c>
      <c r="O16">
        <v>2</v>
      </c>
      <c r="P16" t="s">
        <v>30</v>
      </c>
      <c r="R16" t="s">
        <v>38</v>
      </c>
      <c r="S16" t="s">
        <v>30</v>
      </c>
      <c r="V16" t="s">
        <v>27</v>
      </c>
    </row>
    <row r="17" spans="1:22">
      <c r="A17" t="s">
        <v>310</v>
      </c>
      <c r="B17" t="s">
        <v>122</v>
      </c>
      <c r="D17" t="s">
        <v>105</v>
      </c>
      <c r="E17" t="s">
        <v>106</v>
      </c>
      <c r="F17" t="s">
        <v>123</v>
      </c>
      <c r="I17">
        <v>16</v>
      </c>
      <c r="J17">
        <v>1</v>
      </c>
      <c r="L17" t="s">
        <v>17</v>
      </c>
      <c r="N17" t="s">
        <v>741</v>
      </c>
      <c r="O17">
        <v>3</v>
      </c>
      <c r="P17" t="s">
        <v>38</v>
      </c>
      <c r="S17" t="s">
        <v>30</v>
      </c>
      <c r="T17" t="s">
        <v>742</v>
      </c>
      <c r="V17" t="s">
        <v>27</v>
      </c>
    </row>
    <row r="18" spans="1:22">
      <c r="A18" t="s">
        <v>311</v>
      </c>
      <c r="B18" t="s">
        <v>608</v>
      </c>
      <c r="D18" t="s">
        <v>34</v>
      </c>
      <c r="E18" t="s">
        <v>33</v>
      </c>
      <c r="F18" t="s">
        <v>21</v>
      </c>
      <c r="I18">
        <v>3</v>
      </c>
      <c r="J18">
        <v>3</v>
      </c>
      <c r="L18" t="s">
        <v>17</v>
      </c>
      <c r="M18" t="s">
        <v>743</v>
      </c>
      <c r="N18" t="s">
        <v>200</v>
      </c>
      <c r="O18">
        <v>1</v>
      </c>
      <c r="P18" t="s">
        <v>30</v>
      </c>
      <c r="R18" t="s">
        <v>744</v>
      </c>
      <c r="S18" t="s">
        <v>30</v>
      </c>
      <c r="T18" t="s">
        <v>745</v>
      </c>
      <c r="U18" t="s">
        <v>745</v>
      </c>
      <c r="V18" t="s">
        <v>746</v>
      </c>
    </row>
    <row r="19" spans="1:22">
      <c r="A19" t="s">
        <v>312</v>
      </c>
      <c r="B19" t="s">
        <v>183</v>
      </c>
      <c r="D19" t="s">
        <v>40</v>
      </c>
      <c r="E19" t="s">
        <v>22</v>
      </c>
      <c r="F19" t="s">
        <v>21</v>
      </c>
      <c r="I19">
        <v>9</v>
      </c>
      <c r="J19">
        <v>0</v>
      </c>
      <c r="L19" t="s">
        <v>17</v>
      </c>
      <c r="M19" t="s">
        <v>747</v>
      </c>
      <c r="N19" t="s">
        <v>118</v>
      </c>
      <c r="O19">
        <v>2</v>
      </c>
      <c r="P19" t="s">
        <v>25</v>
      </c>
      <c r="R19" t="s">
        <v>38</v>
      </c>
      <c r="S19" t="s">
        <v>25</v>
      </c>
      <c r="V19" t="s">
        <v>27</v>
      </c>
    </row>
    <row r="20" spans="1:22">
      <c r="A20" t="s">
        <v>313</v>
      </c>
      <c r="D20" t="s">
        <v>105</v>
      </c>
      <c r="E20" t="s">
        <v>99</v>
      </c>
      <c r="F20" t="s">
        <v>123</v>
      </c>
      <c r="L20" t="s">
        <v>17</v>
      </c>
      <c r="N20" t="s">
        <v>201</v>
      </c>
      <c r="O20">
        <v>2</v>
      </c>
      <c r="P20" t="s">
        <v>30</v>
      </c>
      <c r="R20" t="s">
        <v>609</v>
      </c>
      <c r="S20" t="s">
        <v>25</v>
      </c>
      <c r="T20" t="s">
        <v>748</v>
      </c>
      <c r="V20" t="s">
        <v>27</v>
      </c>
    </row>
    <row r="21" spans="1:22">
      <c r="A21" t="s">
        <v>314</v>
      </c>
      <c r="D21" t="s">
        <v>117</v>
      </c>
      <c r="E21" t="s">
        <v>102</v>
      </c>
      <c r="F21" t="s">
        <v>123</v>
      </c>
      <c r="I21">
        <v>2</v>
      </c>
      <c r="J21">
        <v>0</v>
      </c>
      <c r="L21" t="s">
        <v>17</v>
      </c>
      <c r="N21" t="s">
        <v>190</v>
      </c>
      <c r="O21">
        <v>2</v>
      </c>
      <c r="P21" t="s">
        <v>30</v>
      </c>
      <c r="S21" t="s">
        <v>38</v>
      </c>
      <c r="T21" t="s">
        <v>749</v>
      </c>
      <c r="U21" t="s">
        <v>749</v>
      </c>
      <c r="V21" t="s">
        <v>27</v>
      </c>
    </row>
    <row r="22" spans="1:22">
      <c r="A22" t="s">
        <v>315</v>
      </c>
      <c r="D22" t="s">
        <v>96</v>
      </c>
      <c r="E22" t="s">
        <v>102</v>
      </c>
      <c r="F22" t="s">
        <v>123</v>
      </c>
      <c r="I22">
        <v>11</v>
      </c>
      <c r="J22">
        <v>0</v>
      </c>
      <c r="L22" t="s">
        <v>113</v>
      </c>
      <c r="N22" t="s">
        <v>111</v>
      </c>
      <c r="O22">
        <v>1</v>
      </c>
      <c r="P22" t="s">
        <v>38</v>
      </c>
      <c r="R22" t="s">
        <v>25</v>
      </c>
      <c r="S22" t="s">
        <v>38</v>
      </c>
      <c r="V22" t="s">
        <v>27</v>
      </c>
    </row>
    <row r="23" spans="1:22">
      <c r="A23" t="s">
        <v>316</v>
      </c>
      <c r="D23" t="s">
        <v>105</v>
      </c>
      <c r="E23" t="s">
        <v>102</v>
      </c>
      <c r="F23" t="s">
        <v>123</v>
      </c>
      <c r="I23">
        <v>1</v>
      </c>
      <c r="J23">
        <v>0</v>
      </c>
      <c r="L23" t="s">
        <v>17</v>
      </c>
      <c r="M23" t="s">
        <v>750</v>
      </c>
      <c r="N23" t="s">
        <v>118</v>
      </c>
      <c r="O23" t="s">
        <v>751</v>
      </c>
      <c r="P23" t="s">
        <v>45</v>
      </c>
      <c r="R23" t="s">
        <v>752</v>
      </c>
      <c r="S23" t="s">
        <v>753</v>
      </c>
      <c r="T23" t="s">
        <v>754</v>
      </c>
      <c r="U23" t="s">
        <v>184</v>
      </c>
      <c r="V23" t="s">
        <v>181</v>
      </c>
    </row>
    <row r="24" spans="1:22">
      <c r="A24" t="s">
        <v>317</v>
      </c>
      <c r="D24" t="s">
        <v>96</v>
      </c>
      <c r="E24" t="s">
        <v>99</v>
      </c>
      <c r="L24" t="s">
        <v>17</v>
      </c>
      <c r="N24" t="s">
        <v>204</v>
      </c>
      <c r="O24">
        <v>1</v>
      </c>
      <c r="P24" t="s">
        <v>25</v>
      </c>
      <c r="R24" t="s">
        <v>38</v>
      </c>
      <c r="S24" t="s">
        <v>38</v>
      </c>
      <c r="T24" t="s">
        <v>688</v>
      </c>
      <c r="U24" t="s">
        <v>688</v>
      </c>
      <c r="V24" t="s">
        <v>27</v>
      </c>
    </row>
    <row r="25" spans="1:22">
      <c r="A25" t="s">
        <v>318</v>
      </c>
      <c r="D25" t="s">
        <v>105</v>
      </c>
      <c r="E25" t="s">
        <v>147</v>
      </c>
      <c r="F25" t="s">
        <v>123</v>
      </c>
      <c r="I25">
        <v>42</v>
      </c>
      <c r="J25">
        <v>6</v>
      </c>
      <c r="L25" t="s">
        <v>17</v>
      </c>
      <c r="M25" t="s">
        <v>738</v>
      </c>
      <c r="N25" t="s">
        <v>108</v>
      </c>
      <c r="O25">
        <v>3</v>
      </c>
      <c r="P25" t="s">
        <v>30</v>
      </c>
      <c r="Q25" t="s">
        <v>202</v>
      </c>
      <c r="R25" t="s">
        <v>30</v>
      </c>
      <c r="S25" t="s">
        <v>30</v>
      </c>
      <c r="V25" t="s">
        <v>728</v>
      </c>
    </row>
    <row r="26" spans="1:22">
      <c r="A26" t="s">
        <v>319</v>
      </c>
      <c r="D26" t="s">
        <v>117</v>
      </c>
      <c r="E26" t="s">
        <v>109</v>
      </c>
      <c r="F26" t="s">
        <v>123</v>
      </c>
      <c r="L26" t="s">
        <v>113</v>
      </c>
      <c r="N26" t="s">
        <v>190</v>
      </c>
      <c r="O26">
        <v>1</v>
      </c>
      <c r="P26" t="s">
        <v>45</v>
      </c>
      <c r="R26" t="s">
        <v>38</v>
      </c>
      <c r="S26" t="s">
        <v>38</v>
      </c>
      <c r="V26" t="s">
        <v>27</v>
      </c>
    </row>
    <row r="27" spans="1:22">
      <c r="A27" t="s">
        <v>320</v>
      </c>
      <c r="D27" t="s">
        <v>23</v>
      </c>
      <c r="E27" t="s">
        <v>22</v>
      </c>
      <c r="F27" t="s">
        <v>123</v>
      </c>
      <c r="I27">
        <v>6</v>
      </c>
      <c r="J27">
        <v>0</v>
      </c>
      <c r="L27" t="s">
        <v>17</v>
      </c>
      <c r="N27" t="s">
        <v>111</v>
      </c>
      <c r="O27">
        <v>1</v>
      </c>
      <c r="P27" t="s">
        <v>38</v>
      </c>
      <c r="S27" t="s">
        <v>30</v>
      </c>
      <c r="V27" t="s">
        <v>181</v>
      </c>
    </row>
    <row r="28" spans="1:22">
      <c r="A28" t="s">
        <v>321</v>
      </c>
      <c r="D28" t="s">
        <v>105</v>
      </c>
      <c r="E28" t="s">
        <v>99</v>
      </c>
      <c r="F28" t="s">
        <v>123</v>
      </c>
      <c r="I28">
        <v>0</v>
      </c>
      <c r="J28">
        <v>0</v>
      </c>
      <c r="L28" t="s">
        <v>42</v>
      </c>
      <c r="N28" t="s">
        <v>118</v>
      </c>
      <c r="O28" t="s">
        <v>755</v>
      </c>
      <c r="P28" t="s">
        <v>38</v>
      </c>
      <c r="R28" t="s">
        <v>30</v>
      </c>
      <c r="S28" t="s">
        <v>30</v>
      </c>
      <c r="T28" t="s">
        <v>715</v>
      </c>
      <c r="U28" t="s">
        <v>715</v>
      </c>
      <c r="V28" t="s">
        <v>181</v>
      </c>
    </row>
    <row r="29" spans="1:22">
      <c r="A29" t="s">
        <v>322</v>
      </c>
      <c r="D29" t="s">
        <v>105</v>
      </c>
      <c r="E29" t="s">
        <v>106</v>
      </c>
      <c r="F29" t="s">
        <v>123</v>
      </c>
      <c r="I29">
        <v>7</v>
      </c>
      <c r="J29">
        <v>7</v>
      </c>
      <c r="L29" t="s">
        <v>93</v>
      </c>
      <c r="M29" t="s">
        <v>173</v>
      </c>
      <c r="N29" t="s">
        <v>177</v>
      </c>
      <c r="O29">
        <v>1</v>
      </c>
      <c r="P29" t="s">
        <v>30</v>
      </c>
      <c r="R29" t="s">
        <v>30</v>
      </c>
      <c r="S29" t="s">
        <v>30</v>
      </c>
      <c r="V29" t="s">
        <v>181</v>
      </c>
    </row>
    <row r="30" spans="1:22">
      <c r="A30" t="s">
        <v>323</v>
      </c>
      <c r="D30" t="s">
        <v>96</v>
      </c>
      <c r="E30" t="s">
        <v>102</v>
      </c>
      <c r="I30">
        <v>1</v>
      </c>
      <c r="J30">
        <v>0</v>
      </c>
      <c r="L30" t="s">
        <v>113</v>
      </c>
      <c r="N30" t="s">
        <v>111</v>
      </c>
      <c r="O30">
        <v>1</v>
      </c>
      <c r="P30" t="s">
        <v>18</v>
      </c>
      <c r="R30" t="s">
        <v>38</v>
      </c>
      <c r="S30" t="s">
        <v>38</v>
      </c>
      <c r="V30" t="s">
        <v>27</v>
      </c>
    </row>
    <row r="31" spans="1:22">
      <c r="A31" t="s">
        <v>324</v>
      </c>
      <c r="B31" t="s">
        <v>122</v>
      </c>
      <c r="D31" t="s">
        <v>49</v>
      </c>
      <c r="E31" t="s">
        <v>22</v>
      </c>
      <c r="F31" t="s">
        <v>123</v>
      </c>
      <c r="I31">
        <v>4</v>
      </c>
      <c r="J31">
        <v>0</v>
      </c>
      <c r="L31" t="s">
        <v>17</v>
      </c>
      <c r="M31" t="s">
        <v>611</v>
      </c>
      <c r="N31" t="s">
        <v>138</v>
      </c>
      <c r="O31">
        <v>1</v>
      </c>
      <c r="P31" t="s">
        <v>30</v>
      </c>
      <c r="S31" t="s">
        <v>45</v>
      </c>
      <c r="T31" t="s">
        <v>756</v>
      </c>
      <c r="U31" t="s">
        <v>38</v>
      </c>
      <c r="V31" t="s">
        <v>27</v>
      </c>
    </row>
    <row r="32" spans="1:22">
      <c r="A32" t="s">
        <v>325</v>
      </c>
      <c r="D32" t="s">
        <v>96</v>
      </c>
      <c r="E32" t="s">
        <v>106</v>
      </c>
      <c r="F32" t="s">
        <v>123</v>
      </c>
      <c r="I32">
        <v>7</v>
      </c>
      <c r="J32">
        <v>4</v>
      </c>
      <c r="L32" t="s">
        <v>93</v>
      </c>
      <c r="M32" t="s">
        <v>194</v>
      </c>
      <c r="N32" t="s">
        <v>111</v>
      </c>
      <c r="O32">
        <v>2</v>
      </c>
      <c r="P32" t="s">
        <v>30</v>
      </c>
      <c r="S32" t="s">
        <v>45</v>
      </c>
      <c r="V32" t="s">
        <v>27</v>
      </c>
    </row>
    <row r="33" spans="1:22">
      <c r="A33" t="s">
        <v>326</v>
      </c>
      <c r="B33" t="s">
        <v>122</v>
      </c>
      <c r="D33" t="s">
        <v>105</v>
      </c>
      <c r="E33" t="s">
        <v>99</v>
      </c>
      <c r="F33" t="s">
        <v>123</v>
      </c>
      <c r="L33" t="s">
        <v>93</v>
      </c>
      <c r="N33" t="s">
        <v>118</v>
      </c>
      <c r="O33">
        <v>2</v>
      </c>
      <c r="P33" t="s">
        <v>30</v>
      </c>
      <c r="Q33" t="s">
        <v>122</v>
      </c>
      <c r="R33" t="s">
        <v>30</v>
      </c>
      <c r="S33" t="s">
        <v>30</v>
      </c>
      <c r="T33" t="s">
        <v>757</v>
      </c>
      <c r="U33" t="s">
        <v>745</v>
      </c>
      <c r="V33" t="s">
        <v>181</v>
      </c>
    </row>
    <row r="34" spans="1:22">
      <c r="A34" t="s">
        <v>327</v>
      </c>
      <c r="D34" t="s">
        <v>105</v>
      </c>
      <c r="E34" t="s">
        <v>22</v>
      </c>
      <c r="I34">
        <v>6</v>
      </c>
      <c r="J34">
        <v>0</v>
      </c>
      <c r="L34" t="s">
        <v>93</v>
      </c>
      <c r="M34" t="s">
        <v>114</v>
      </c>
      <c r="N34" t="s">
        <v>133</v>
      </c>
      <c r="O34">
        <v>2</v>
      </c>
      <c r="P34" t="s">
        <v>38</v>
      </c>
      <c r="S34" t="s">
        <v>30</v>
      </c>
      <c r="T34" t="s">
        <v>758</v>
      </c>
      <c r="U34" t="s">
        <v>758</v>
      </c>
      <c r="V34" t="s">
        <v>181</v>
      </c>
    </row>
    <row r="35" spans="1:22">
      <c r="A35" t="s">
        <v>328</v>
      </c>
      <c r="D35" t="s">
        <v>759</v>
      </c>
      <c r="E35" t="s">
        <v>106</v>
      </c>
      <c r="F35" t="s">
        <v>123</v>
      </c>
      <c r="H35" t="s">
        <v>760</v>
      </c>
      <c r="I35">
        <v>2</v>
      </c>
      <c r="J35">
        <v>2</v>
      </c>
      <c r="L35" t="s">
        <v>612</v>
      </c>
      <c r="M35" t="s">
        <v>35</v>
      </c>
      <c r="N35" t="s">
        <v>179</v>
      </c>
      <c r="O35">
        <v>1</v>
      </c>
      <c r="P35" t="s">
        <v>30</v>
      </c>
      <c r="R35" t="s">
        <v>38</v>
      </c>
      <c r="S35" t="s">
        <v>45</v>
      </c>
      <c r="T35" t="s">
        <v>757</v>
      </c>
      <c r="U35" t="s">
        <v>745</v>
      </c>
      <c r="V35" t="s">
        <v>27</v>
      </c>
    </row>
    <row r="36" spans="1:22">
      <c r="A36" t="s">
        <v>329</v>
      </c>
      <c r="D36" t="s">
        <v>96</v>
      </c>
      <c r="E36" t="s">
        <v>102</v>
      </c>
      <c r="F36" t="s">
        <v>123</v>
      </c>
      <c r="I36">
        <v>8</v>
      </c>
      <c r="J36">
        <v>0</v>
      </c>
      <c r="L36" t="s">
        <v>42</v>
      </c>
      <c r="N36" t="s">
        <v>206</v>
      </c>
      <c r="O36">
        <v>2</v>
      </c>
      <c r="P36" t="s">
        <v>38</v>
      </c>
      <c r="R36" t="s">
        <v>38</v>
      </c>
      <c r="S36" t="s">
        <v>38</v>
      </c>
      <c r="V36" t="s">
        <v>27</v>
      </c>
    </row>
    <row r="37" spans="1:22">
      <c r="A37" t="s">
        <v>330</v>
      </c>
      <c r="D37" t="s">
        <v>105</v>
      </c>
      <c r="E37" t="s">
        <v>106</v>
      </c>
      <c r="F37" t="s">
        <v>123</v>
      </c>
      <c r="I37">
        <v>14</v>
      </c>
      <c r="J37">
        <v>6</v>
      </c>
      <c r="L37" t="s">
        <v>17</v>
      </c>
      <c r="N37" t="s">
        <v>118</v>
      </c>
      <c r="O37">
        <v>2</v>
      </c>
      <c r="P37" t="s">
        <v>25</v>
      </c>
      <c r="R37" t="s">
        <v>38</v>
      </c>
      <c r="S37" t="s">
        <v>30</v>
      </c>
      <c r="T37" t="s">
        <v>207</v>
      </c>
      <c r="U37" t="s">
        <v>207</v>
      </c>
      <c r="V37" t="s">
        <v>27</v>
      </c>
    </row>
    <row r="38" spans="1:22">
      <c r="A38" t="s">
        <v>331</v>
      </c>
      <c r="B38" t="s">
        <v>122</v>
      </c>
      <c r="D38" t="s">
        <v>96</v>
      </c>
      <c r="E38" t="s">
        <v>22</v>
      </c>
      <c r="F38" t="s">
        <v>123</v>
      </c>
      <c r="I38">
        <v>8</v>
      </c>
      <c r="J38">
        <v>0</v>
      </c>
      <c r="L38" t="s">
        <v>113</v>
      </c>
      <c r="N38" t="s">
        <v>208</v>
      </c>
      <c r="O38">
        <v>1</v>
      </c>
      <c r="P38" t="s">
        <v>45</v>
      </c>
      <c r="R38" t="s">
        <v>38</v>
      </c>
      <c r="S38" t="s">
        <v>45</v>
      </c>
      <c r="T38" t="s">
        <v>754</v>
      </c>
      <c r="U38" t="s">
        <v>761</v>
      </c>
      <c r="V38" t="s">
        <v>27</v>
      </c>
    </row>
    <row r="39" spans="1:22">
      <c r="A39" t="s">
        <v>332</v>
      </c>
      <c r="B39" t="s">
        <v>122</v>
      </c>
      <c r="D39" t="s">
        <v>23</v>
      </c>
      <c r="E39" t="s">
        <v>33</v>
      </c>
      <c r="F39" t="s">
        <v>21</v>
      </c>
      <c r="G39" t="s">
        <v>762</v>
      </c>
      <c r="I39">
        <v>10</v>
      </c>
      <c r="J39">
        <v>5</v>
      </c>
      <c r="K39" t="s">
        <v>209</v>
      </c>
      <c r="L39" t="s">
        <v>50</v>
      </c>
      <c r="N39" t="s">
        <v>613</v>
      </c>
      <c r="O39">
        <v>1</v>
      </c>
      <c r="P39" t="s">
        <v>38</v>
      </c>
      <c r="R39" t="s">
        <v>38</v>
      </c>
      <c r="S39" t="s">
        <v>38</v>
      </c>
      <c r="V39" t="s">
        <v>763</v>
      </c>
    </row>
    <row r="40" spans="1:22">
      <c r="A40" t="s">
        <v>333</v>
      </c>
      <c r="B40" t="s">
        <v>122</v>
      </c>
      <c r="D40" t="s">
        <v>23</v>
      </c>
      <c r="E40" t="s">
        <v>41</v>
      </c>
      <c r="F40" t="s">
        <v>21</v>
      </c>
      <c r="I40">
        <v>0</v>
      </c>
      <c r="J40">
        <v>0</v>
      </c>
      <c r="L40" t="s">
        <v>119</v>
      </c>
      <c r="M40" t="s">
        <v>678</v>
      </c>
      <c r="N40" t="s">
        <v>210</v>
      </c>
      <c r="O40">
        <v>1</v>
      </c>
      <c r="P40" t="s">
        <v>43</v>
      </c>
      <c r="R40" t="s">
        <v>43</v>
      </c>
      <c r="S40" t="s">
        <v>43</v>
      </c>
      <c r="V40" t="s">
        <v>764</v>
      </c>
    </row>
    <row r="41" spans="1:22">
      <c r="A41" t="s">
        <v>334</v>
      </c>
      <c r="D41" t="s">
        <v>34</v>
      </c>
      <c r="E41" t="s">
        <v>15</v>
      </c>
      <c r="G41" t="s">
        <v>765</v>
      </c>
      <c r="I41">
        <v>9</v>
      </c>
      <c r="J41">
        <v>5</v>
      </c>
      <c r="K41">
        <v>0.6</v>
      </c>
      <c r="L41" t="s">
        <v>614</v>
      </c>
      <c r="M41" t="s">
        <v>615</v>
      </c>
      <c r="N41">
        <v>4.5</v>
      </c>
      <c r="O41">
        <v>1</v>
      </c>
      <c r="P41" t="s">
        <v>38</v>
      </c>
      <c r="R41" t="s">
        <v>123</v>
      </c>
      <c r="S41" t="s">
        <v>584</v>
      </c>
      <c r="V41" t="s">
        <v>616</v>
      </c>
    </row>
    <row r="42" spans="1:22">
      <c r="A42" t="s">
        <v>335</v>
      </c>
      <c r="D42" t="s">
        <v>23</v>
      </c>
      <c r="E42" t="s">
        <v>41</v>
      </c>
      <c r="F42" t="s">
        <v>21</v>
      </c>
      <c r="I42">
        <v>0</v>
      </c>
      <c r="J42">
        <v>0</v>
      </c>
      <c r="L42" t="s">
        <v>17</v>
      </c>
      <c r="M42" t="s">
        <v>766</v>
      </c>
      <c r="N42" t="s">
        <v>127</v>
      </c>
      <c r="O42">
        <v>2</v>
      </c>
      <c r="P42" t="s">
        <v>30</v>
      </c>
      <c r="R42" t="s">
        <v>767</v>
      </c>
      <c r="S42" t="s">
        <v>38</v>
      </c>
      <c r="V42" t="s">
        <v>211</v>
      </c>
    </row>
    <row r="43" spans="1:22">
      <c r="A43" t="s">
        <v>336</v>
      </c>
      <c r="D43" t="s">
        <v>34</v>
      </c>
      <c r="E43" t="s">
        <v>617</v>
      </c>
      <c r="F43" t="s">
        <v>21</v>
      </c>
      <c r="I43">
        <v>8</v>
      </c>
      <c r="J43">
        <v>7</v>
      </c>
      <c r="K43" t="s">
        <v>138</v>
      </c>
      <c r="L43" t="s">
        <v>139</v>
      </c>
      <c r="M43" t="s">
        <v>719</v>
      </c>
      <c r="N43" t="s">
        <v>212</v>
      </c>
      <c r="O43">
        <v>1</v>
      </c>
      <c r="P43" t="s">
        <v>30</v>
      </c>
      <c r="R43" t="s">
        <v>213</v>
      </c>
      <c r="S43" t="s">
        <v>214</v>
      </c>
      <c r="V43" t="s">
        <v>215</v>
      </c>
    </row>
    <row r="44" spans="1:22">
      <c r="A44" t="s">
        <v>337</v>
      </c>
      <c r="D44" t="s">
        <v>34</v>
      </c>
      <c r="E44" t="s">
        <v>15</v>
      </c>
      <c r="I44">
        <v>1</v>
      </c>
      <c r="J44">
        <v>1</v>
      </c>
      <c r="K44" t="s">
        <v>216</v>
      </c>
      <c r="L44" t="s">
        <v>50</v>
      </c>
      <c r="N44" t="s">
        <v>217</v>
      </c>
      <c r="O44">
        <v>1</v>
      </c>
      <c r="P44" t="s">
        <v>38</v>
      </c>
      <c r="R44" t="s">
        <v>218</v>
      </c>
      <c r="S44" t="s">
        <v>219</v>
      </c>
      <c r="V44" t="s">
        <v>768</v>
      </c>
    </row>
    <row r="45" spans="1:22">
      <c r="A45" t="s">
        <v>338</v>
      </c>
      <c r="D45" t="s">
        <v>34</v>
      </c>
      <c r="E45" t="s">
        <v>15</v>
      </c>
      <c r="G45" t="s">
        <v>769</v>
      </c>
      <c r="I45">
        <v>41</v>
      </c>
      <c r="J45">
        <v>9</v>
      </c>
      <c r="K45" t="s">
        <v>107</v>
      </c>
      <c r="L45" t="s">
        <v>50</v>
      </c>
      <c r="N45" t="s">
        <v>770</v>
      </c>
      <c r="O45">
        <v>2</v>
      </c>
      <c r="P45" t="s">
        <v>30</v>
      </c>
      <c r="R45" t="s">
        <v>771</v>
      </c>
      <c r="S45" t="s">
        <v>38</v>
      </c>
      <c r="V45" t="s">
        <v>763</v>
      </c>
    </row>
    <row r="46" spans="1:22">
      <c r="A46" t="s">
        <v>339</v>
      </c>
      <c r="D46" t="s">
        <v>23</v>
      </c>
      <c r="E46" t="s">
        <v>41</v>
      </c>
      <c r="F46" t="s">
        <v>14</v>
      </c>
      <c r="I46">
        <v>0</v>
      </c>
      <c r="J46">
        <v>0</v>
      </c>
      <c r="L46" t="s">
        <v>50</v>
      </c>
      <c r="N46" t="s">
        <v>111</v>
      </c>
      <c r="O46">
        <v>2</v>
      </c>
      <c r="P46" t="s">
        <v>38</v>
      </c>
      <c r="R46" t="s">
        <v>38</v>
      </c>
      <c r="S46" t="s">
        <v>38</v>
      </c>
      <c r="V46" t="s">
        <v>772</v>
      </c>
    </row>
    <row r="47" spans="1:22">
      <c r="A47" t="s">
        <v>340</v>
      </c>
      <c r="B47" t="s">
        <v>122</v>
      </c>
      <c r="D47" t="s">
        <v>40</v>
      </c>
      <c r="E47" t="s">
        <v>99</v>
      </c>
      <c r="F47" t="s">
        <v>14</v>
      </c>
      <c r="I47">
        <v>10</v>
      </c>
      <c r="J47">
        <v>2</v>
      </c>
      <c r="L47" t="s">
        <v>17</v>
      </c>
      <c r="M47" t="s">
        <v>35</v>
      </c>
      <c r="N47" t="s">
        <v>190</v>
      </c>
      <c r="O47">
        <v>1</v>
      </c>
      <c r="P47" t="s">
        <v>38</v>
      </c>
      <c r="R47" t="s">
        <v>129</v>
      </c>
      <c r="S47" t="s">
        <v>220</v>
      </c>
      <c r="V47" t="s">
        <v>48</v>
      </c>
    </row>
    <row r="48" spans="1:22">
      <c r="A48" t="s">
        <v>341</v>
      </c>
      <c r="D48" t="s">
        <v>40</v>
      </c>
      <c r="E48" t="s">
        <v>99</v>
      </c>
      <c r="F48" t="s">
        <v>21</v>
      </c>
      <c r="I48">
        <v>4</v>
      </c>
      <c r="J48">
        <v>1</v>
      </c>
      <c r="L48" t="s">
        <v>42</v>
      </c>
      <c r="N48" t="s">
        <v>135</v>
      </c>
      <c r="O48">
        <v>2</v>
      </c>
      <c r="P48" t="s">
        <v>45</v>
      </c>
      <c r="R48" t="s">
        <v>67</v>
      </c>
      <c r="S48" t="s">
        <v>45</v>
      </c>
      <c r="V48" t="s">
        <v>48</v>
      </c>
    </row>
    <row r="49" spans="1:22">
      <c r="A49" t="s">
        <v>342</v>
      </c>
      <c r="D49" t="s">
        <v>40</v>
      </c>
      <c r="E49" t="s">
        <v>22</v>
      </c>
      <c r="F49" t="s">
        <v>14</v>
      </c>
      <c r="I49">
        <v>2</v>
      </c>
      <c r="J49">
        <v>0</v>
      </c>
      <c r="L49" t="s">
        <v>50</v>
      </c>
      <c r="M49" t="s">
        <v>720</v>
      </c>
      <c r="N49" t="s">
        <v>221</v>
      </c>
      <c r="O49">
        <v>1</v>
      </c>
      <c r="P49" t="s">
        <v>38</v>
      </c>
      <c r="R49" t="s">
        <v>67</v>
      </c>
      <c r="S49" t="s">
        <v>38</v>
      </c>
      <c r="V49" t="s">
        <v>48</v>
      </c>
    </row>
    <row r="50" spans="1:22">
      <c r="A50" t="s">
        <v>343</v>
      </c>
      <c r="D50" t="s">
        <v>191</v>
      </c>
      <c r="E50" t="s">
        <v>22</v>
      </c>
      <c r="F50" t="s">
        <v>21</v>
      </c>
      <c r="I50">
        <v>2</v>
      </c>
      <c r="J50">
        <v>0</v>
      </c>
      <c r="L50" t="s">
        <v>619</v>
      </c>
      <c r="N50" t="s">
        <v>223</v>
      </c>
      <c r="O50">
        <v>1</v>
      </c>
      <c r="P50" t="s">
        <v>45</v>
      </c>
      <c r="R50" t="s">
        <v>38</v>
      </c>
      <c r="S50" t="s">
        <v>45</v>
      </c>
      <c r="V50" t="s">
        <v>48</v>
      </c>
    </row>
    <row r="51" spans="1:22">
      <c r="A51" t="s">
        <v>344</v>
      </c>
      <c r="B51" t="s">
        <v>122</v>
      </c>
      <c r="D51" t="s">
        <v>40</v>
      </c>
      <c r="E51" t="s">
        <v>22</v>
      </c>
      <c r="F51" t="s">
        <v>14</v>
      </c>
      <c r="I51" t="s">
        <v>122</v>
      </c>
      <c r="J51" t="s">
        <v>122</v>
      </c>
      <c r="L51" t="s">
        <v>42</v>
      </c>
      <c r="N51" t="s">
        <v>140</v>
      </c>
      <c r="O51">
        <v>1</v>
      </c>
      <c r="P51" t="s">
        <v>38</v>
      </c>
      <c r="R51" t="s">
        <v>38</v>
      </c>
      <c r="S51" t="s">
        <v>38</v>
      </c>
      <c r="V51" t="s">
        <v>48</v>
      </c>
    </row>
    <row r="52" spans="1:22">
      <c r="A52" t="s">
        <v>345</v>
      </c>
      <c r="D52" t="s">
        <v>23</v>
      </c>
      <c r="E52" t="s">
        <v>99</v>
      </c>
      <c r="F52" t="s">
        <v>21</v>
      </c>
      <c r="I52">
        <v>5</v>
      </c>
      <c r="J52">
        <v>0</v>
      </c>
      <c r="L52" t="s">
        <v>50</v>
      </c>
      <c r="M52" t="s">
        <v>46</v>
      </c>
      <c r="N52" t="s">
        <v>125</v>
      </c>
      <c r="O52">
        <v>2</v>
      </c>
      <c r="P52" t="s">
        <v>224</v>
      </c>
      <c r="R52" t="s">
        <v>225</v>
      </c>
      <c r="S52" t="s">
        <v>38</v>
      </c>
      <c r="V52" t="s">
        <v>48</v>
      </c>
    </row>
    <row r="53" spans="1:22">
      <c r="A53" t="s">
        <v>346</v>
      </c>
      <c r="B53" t="s">
        <v>122</v>
      </c>
      <c r="D53" t="s">
        <v>40</v>
      </c>
      <c r="E53" t="s">
        <v>99</v>
      </c>
      <c r="F53" t="s">
        <v>21</v>
      </c>
      <c r="I53" t="s">
        <v>122</v>
      </c>
      <c r="J53">
        <v>1</v>
      </c>
      <c r="L53" t="s">
        <v>17</v>
      </c>
      <c r="M53" t="s">
        <v>196</v>
      </c>
      <c r="N53" t="s">
        <v>221</v>
      </c>
      <c r="O53">
        <v>1</v>
      </c>
      <c r="P53" t="s">
        <v>189</v>
      </c>
      <c r="Q53" t="s">
        <v>773</v>
      </c>
      <c r="R53" t="s">
        <v>774</v>
      </c>
      <c r="S53" t="s">
        <v>226</v>
      </c>
      <c r="V53" t="s">
        <v>585</v>
      </c>
    </row>
    <row r="54" spans="1:22">
      <c r="A54" t="s">
        <v>347</v>
      </c>
      <c r="D54" t="s">
        <v>23</v>
      </c>
      <c r="E54" t="s">
        <v>33</v>
      </c>
      <c r="F54" t="s">
        <v>21</v>
      </c>
      <c r="G54" t="s">
        <v>775</v>
      </c>
      <c r="I54">
        <v>6</v>
      </c>
      <c r="J54">
        <v>4</v>
      </c>
      <c r="K54" t="s">
        <v>112</v>
      </c>
      <c r="L54" t="s">
        <v>50</v>
      </c>
      <c r="N54" t="s">
        <v>210</v>
      </c>
      <c r="O54">
        <v>1</v>
      </c>
      <c r="P54" t="s">
        <v>38</v>
      </c>
      <c r="R54" t="s">
        <v>126</v>
      </c>
      <c r="S54" t="s">
        <v>586</v>
      </c>
      <c r="V54" t="s">
        <v>587</v>
      </c>
    </row>
    <row r="55" spans="1:22">
      <c r="A55" t="s">
        <v>348</v>
      </c>
      <c r="D55" t="s">
        <v>40</v>
      </c>
      <c r="E55" t="s">
        <v>22</v>
      </c>
      <c r="F55" t="s">
        <v>14</v>
      </c>
      <c r="I55">
        <v>2</v>
      </c>
      <c r="J55">
        <v>0</v>
      </c>
      <c r="L55" t="s">
        <v>42</v>
      </c>
      <c r="N55" t="s">
        <v>135</v>
      </c>
      <c r="O55">
        <v>1</v>
      </c>
      <c r="P55" t="s">
        <v>38</v>
      </c>
      <c r="R55" t="s">
        <v>38</v>
      </c>
      <c r="S55" t="s">
        <v>45</v>
      </c>
      <c r="V55" t="s">
        <v>48</v>
      </c>
    </row>
    <row r="56" spans="1:22">
      <c r="A56" t="s">
        <v>349</v>
      </c>
      <c r="D56" t="s">
        <v>191</v>
      </c>
      <c r="E56" t="s">
        <v>99</v>
      </c>
      <c r="F56" t="s">
        <v>21</v>
      </c>
      <c r="I56">
        <v>1</v>
      </c>
      <c r="J56">
        <v>0</v>
      </c>
      <c r="L56" t="s">
        <v>50</v>
      </c>
      <c r="M56" t="s">
        <v>31</v>
      </c>
      <c r="N56" t="s">
        <v>94</v>
      </c>
      <c r="O56">
        <v>1</v>
      </c>
      <c r="P56" t="s">
        <v>38</v>
      </c>
      <c r="R56" t="s">
        <v>67</v>
      </c>
      <c r="S56" t="s">
        <v>38</v>
      </c>
      <c r="V56" t="s">
        <v>48</v>
      </c>
    </row>
    <row r="57" spans="1:22">
      <c r="A57" t="s">
        <v>350</v>
      </c>
      <c r="D57">
        <v>2</v>
      </c>
      <c r="E57">
        <v>0</v>
      </c>
      <c r="F57" t="s">
        <v>14</v>
      </c>
      <c r="I57">
        <v>4</v>
      </c>
      <c r="J57">
        <v>0</v>
      </c>
      <c r="L57" t="s">
        <v>50</v>
      </c>
      <c r="M57" t="s">
        <v>776</v>
      </c>
      <c r="N57" t="s">
        <v>140</v>
      </c>
      <c r="O57">
        <v>4</v>
      </c>
      <c r="P57" t="s">
        <v>38</v>
      </c>
      <c r="R57" t="s">
        <v>777</v>
      </c>
      <c r="S57" t="s">
        <v>38</v>
      </c>
      <c r="V57" t="s">
        <v>48</v>
      </c>
    </row>
    <row r="58" spans="1:22">
      <c r="A58" t="s">
        <v>351</v>
      </c>
      <c r="D58" t="s">
        <v>166</v>
      </c>
      <c r="E58" t="s">
        <v>33</v>
      </c>
      <c r="F58" t="s">
        <v>14</v>
      </c>
      <c r="G58" t="s">
        <v>778</v>
      </c>
      <c r="I58">
        <v>4</v>
      </c>
      <c r="J58">
        <v>2</v>
      </c>
      <c r="K58" t="s">
        <v>172</v>
      </c>
      <c r="L58" t="s">
        <v>50</v>
      </c>
      <c r="M58" t="s">
        <v>779</v>
      </c>
      <c r="N58" t="s">
        <v>689</v>
      </c>
      <c r="O58">
        <v>1</v>
      </c>
      <c r="P58" t="s">
        <v>38</v>
      </c>
      <c r="R58" t="s">
        <v>129</v>
      </c>
      <c r="S58" t="s">
        <v>620</v>
      </c>
      <c r="V58" t="s">
        <v>588</v>
      </c>
    </row>
    <row r="59" spans="1:22">
      <c r="A59" t="s">
        <v>352</v>
      </c>
      <c r="D59" t="s">
        <v>40</v>
      </c>
      <c r="E59" t="s">
        <v>99</v>
      </c>
      <c r="F59" t="s">
        <v>21</v>
      </c>
      <c r="I59">
        <v>4</v>
      </c>
      <c r="J59">
        <v>1</v>
      </c>
      <c r="L59" t="s">
        <v>42</v>
      </c>
      <c r="N59" t="s">
        <v>125</v>
      </c>
      <c r="O59">
        <v>1</v>
      </c>
      <c r="P59" t="s">
        <v>45</v>
      </c>
      <c r="R59" t="s">
        <v>38</v>
      </c>
      <c r="S59" t="s">
        <v>38</v>
      </c>
      <c r="V59" t="s">
        <v>48</v>
      </c>
    </row>
    <row r="60" spans="1:22">
      <c r="A60" t="s">
        <v>353</v>
      </c>
      <c r="D60" t="s">
        <v>40</v>
      </c>
      <c r="E60" t="s">
        <v>22</v>
      </c>
      <c r="F60" t="s">
        <v>14</v>
      </c>
      <c r="I60">
        <v>2</v>
      </c>
      <c r="J60">
        <v>0</v>
      </c>
      <c r="L60" t="s">
        <v>50</v>
      </c>
      <c r="M60" t="s">
        <v>780</v>
      </c>
      <c r="N60" t="s">
        <v>112</v>
      </c>
      <c r="O60">
        <v>1</v>
      </c>
      <c r="P60" t="s">
        <v>38</v>
      </c>
      <c r="R60" t="s">
        <v>129</v>
      </c>
      <c r="S60" t="s">
        <v>38</v>
      </c>
      <c r="V60" t="s">
        <v>48</v>
      </c>
    </row>
    <row r="61" spans="1:22">
      <c r="A61" t="s">
        <v>354</v>
      </c>
      <c r="D61" t="s">
        <v>40</v>
      </c>
      <c r="E61" t="s">
        <v>99</v>
      </c>
      <c r="F61" t="s">
        <v>14</v>
      </c>
      <c r="I61">
        <v>3</v>
      </c>
      <c r="J61">
        <v>0</v>
      </c>
      <c r="L61" t="s">
        <v>50</v>
      </c>
      <c r="M61" t="s">
        <v>781</v>
      </c>
      <c r="N61" t="s">
        <v>782</v>
      </c>
      <c r="O61">
        <v>3</v>
      </c>
      <c r="P61" t="s">
        <v>45</v>
      </c>
      <c r="R61" t="s">
        <v>783</v>
      </c>
      <c r="S61" t="s">
        <v>38</v>
      </c>
      <c r="V61" t="s">
        <v>48</v>
      </c>
    </row>
    <row r="62" spans="1:22">
      <c r="A62" t="s">
        <v>355</v>
      </c>
      <c r="D62" t="s">
        <v>23</v>
      </c>
      <c r="E62" t="s">
        <v>99</v>
      </c>
      <c r="F62" t="s">
        <v>21</v>
      </c>
      <c r="I62">
        <v>0</v>
      </c>
      <c r="J62">
        <v>0</v>
      </c>
      <c r="L62" t="s">
        <v>17</v>
      </c>
      <c r="M62" t="s">
        <v>784</v>
      </c>
      <c r="N62" t="s">
        <v>125</v>
      </c>
      <c r="O62">
        <v>1</v>
      </c>
      <c r="P62" t="s">
        <v>38</v>
      </c>
      <c r="S62" t="s">
        <v>785</v>
      </c>
      <c r="V62" t="s">
        <v>227</v>
      </c>
    </row>
    <row r="63" spans="1:22">
      <c r="A63" t="s">
        <v>356</v>
      </c>
      <c r="D63" t="s">
        <v>34</v>
      </c>
      <c r="E63" t="s">
        <v>22</v>
      </c>
      <c r="F63" t="s">
        <v>21</v>
      </c>
      <c r="I63">
        <v>1</v>
      </c>
      <c r="J63">
        <v>0</v>
      </c>
      <c r="L63" t="s">
        <v>50</v>
      </c>
      <c r="M63" t="s">
        <v>726</v>
      </c>
      <c r="N63" t="s">
        <v>115</v>
      </c>
      <c r="O63">
        <v>3</v>
      </c>
      <c r="P63" t="s">
        <v>38</v>
      </c>
      <c r="R63" t="s">
        <v>786</v>
      </c>
      <c r="S63" t="s">
        <v>669</v>
      </c>
      <c r="V63" t="s">
        <v>48</v>
      </c>
    </row>
    <row r="64" spans="1:22">
      <c r="A64" t="s">
        <v>357</v>
      </c>
      <c r="D64" t="s">
        <v>40</v>
      </c>
      <c r="E64" t="s">
        <v>99</v>
      </c>
      <c r="F64" t="s">
        <v>14</v>
      </c>
      <c r="I64">
        <v>1</v>
      </c>
      <c r="J64">
        <v>0</v>
      </c>
      <c r="L64" t="s">
        <v>50</v>
      </c>
      <c r="M64" t="s">
        <v>46</v>
      </c>
      <c r="N64" t="s">
        <v>104</v>
      </c>
      <c r="O64">
        <v>1</v>
      </c>
      <c r="P64" t="s">
        <v>38</v>
      </c>
      <c r="R64" t="s">
        <v>126</v>
      </c>
      <c r="S64" t="s">
        <v>38</v>
      </c>
      <c r="V64" t="s">
        <v>48</v>
      </c>
    </row>
    <row r="65" spans="1:22">
      <c r="A65" t="s">
        <v>358</v>
      </c>
      <c r="D65" t="s">
        <v>40</v>
      </c>
      <c r="E65" t="s">
        <v>22</v>
      </c>
      <c r="F65" t="s">
        <v>21</v>
      </c>
      <c r="I65">
        <v>3</v>
      </c>
      <c r="J65">
        <v>0</v>
      </c>
      <c r="L65" t="s">
        <v>50</v>
      </c>
      <c r="M65" t="s">
        <v>222</v>
      </c>
      <c r="N65" t="s">
        <v>178</v>
      </c>
      <c r="O65">
        <v>1</v>
      </c>
      <c r="P65" t="s">
        <v>38</v>
      </c>
      <c r="R65" t="s">
        <v>38</v>
      </c>
      <c r="S65" t="s">
        <v>45</v>
      </c>
      <c r="V65" t="s">
        <v>48</v>
      </c>
    </row>
    <row r="66" spans="1:22">
      <c r="A66" t="s">
        <v>359</v>
      </c>
      <c r="D66" t="s">
        <v>34</v>
      </c>
      <c r="E66" t="s">
        <v>186</v>
      </c>
      <c r="F66" t="s">
        <v>21</v>
      </c>
      <c r="I66">
        <v>12</v>
      </c>
      <c r="J66">
        <v>7</v>
      </c>
      <c r="K66" t="s">
        <v>36</v>
      </c>
      <c r="L66" t="s">
        <v>50</v>
      </c>
      <c r="N66" t="s">
        <v>97</v>
      </c>
      <c r="O66">
        <v>1</v>
      </c>
      <c r="P66" t="s">
        <v>45</v>
      </c>
      <c r="R66" t="s">
        <v>228</v>
      </c>
      <c r="S66" t="s">
        <v>45</v>
      </c>
      <c r="V66" t="s">
        <v>48</v>
      </c>
    </row>
    <row r="67" spans="1:22">
      <c r="A67" t="s">
        <v>360</v>
      </c>
      <c r="D67" t="s">
        <v>40</v>
      </c>
      <c r="E67" t="s">
        <v>186</v>
      </c>
      <c r="F67" t="s">
        <v>14</v>
      </c>
      <c r="I67">
        <v>12</v>
      </c>
      <c r="J67">
        <v>6</v>
      </c>
      <c r="K67" t="s">
        <v>787</v>
      </c>
      <c r="L67" t="s">
        <v>50</v>
      </c>
      <c r="N67" t="s">
        <v>788</v>
      </c>
      <c r="O67">
        <v>1</v>
      </c>
      <c r="P67" t="s">
        <v>38</v>
      </c>
      <c r="R67" t="s">
        <v>67</v>
      </c>
      <c r="S67" t="s">
        <v>789</v>
      </c>
      <c r="V67" t="s">
        <v>48</v>
      </c>
    </row>
    <row r="68" spans="1:22">
      <c r="A68" t="s">
        <v>361</v>
      </c>
      <c r="B68" t="s">
        <v>122</v>
      </c>
      <c r="D68" t="s">
        <v>166</v>
      </c>
      <c r="E68" t="s">
        <v>186</v>
      </c>
      <c r="F68" t="s">
        <v>21</v>
      </c>
      <c r="I68">
        <v>2</v>
      </c>
      <c r="J68">
        <v>1</v>
      </c>
      <c r="K68" t="s">
        <v>229</v>
      </c>
      <c r="L68" t="s">
        <v>50</v>
      </c>
      <c r="M68" t="s">
        <v>790</v>
      </c>
      <c r="N68" t="s">
        <v>221</v>
      </c>
      <c r="O68">
        <v>3</v>
      </c>
      <c r="P68" t="s">
        <v>45</v>
      </c>
      <c r="R68" t="s">
        <v>646</v>
      </c>
      <c r="S68" t="s">
        <v>621</v>
      </c>
      <c r="V68" t="s">
        <v>48</v>
      </c>
    </row>
    <row r="69" spans="1:22">
      <c r="A69" t="s">
        <v>362</v>
      </c>
      <c r="D69" t="s">
        <v>34</v>
      </c>
      <c r="E69" t="s">
        <v>22</v>
      </c>
      <c r="F69" t="s">
        <v>14</v>
      </c>
      <c r="I69">
        <v>7</v>
      </c>
      <c r="J69">
        <v>1</v>
      </c>
      <c r="L69" t="s">
        <v>50</v>
      </c>
      <c r="M69" t="s">
        <v>46</v>
      </c>
      <c r="N69" t="s">
        <v>199</v>
      </c>
      <c r="O69">
        <v>1</v>
      </c>
      <c r="P69" t="s">
        <v>38</v>
      </c>
      <c r="R69" t="s">
        <v>67</v>
      </c>
      <c r="S69" t="s">
        <v>45</v>
      </c>
      <c r="V69" t="s">
        <v>48</v>
      </c>
    </row>
    <row r="70" spans="1:22">
      <c r="A70" t="s">
        <v>363</v>
      </c>
      <c r="B70" t="s">
        <v>122</v>
      </c>
      <c r="D70" t="s">
        <v>23</v>
      </c>
      <c r="E70" t="s">
        <v>186</v>
      </c>
      <c r="F70" t="s">
        <v>14</v>
      </c>
      <c r="I70">
        <v>1</v>
      </c>
      <c r="J70">
        <v>1</v>
      </c>
      <c r="L70" t="s">
        <v>17</v>
      </c>
      <c r="N70" t="s">
        <v>622</v>
      </c>
      <c r="O70" t="s">
        <v>205</v>
      </c>
      <c r="P70" t="s">
        <v>38</v>
      </c>
      <c r="R70" t="s">
        <v>30</v>
      </c>
      <c r="S70" t="s">
        <v>38</v>
      </c>
      <c r="V70" t="s">
        <v>48</v>
      </c>
    </row>
    <row r="71" spans="1:22">
      <c r="A71" t="s">
        <v>364</v>
      </c>
      <c r="D71" t="s">
        <v>40</v>
      </c>
      <c r="E71" t="s">
        <v>22</v>
      </c>
      <c r="F71" t="s">
        <v>14</v>
      </c>
      <c r="I71">
        <v>4</v>
      </c>
      <c r="J71">
        <v>0</v>
      </c>
      <c r="L71" t="s">
        <v>42</v>
      </c>
      <c r="N71" t="s">
        <v>136</v>
      </c>
      <c r="O71">
        <v>1</v>
      </c>
      <c r="P71" t="s">
        <v>45</v>
      </c>
      <c r="R71" t="s">
        <v>67</v>
      </c>
      <c r="S71" t="s">
        <v>45</v>
      </c>
      <c r="V71" t="s">
        <v>48</v>
      </c>
    </row>
    <row r="72" spans="1:22">
      <c r="A72" t="s">
        <v>365</v>
      </c>
      <c r="B72" t="s">
        <v>122</v>
      </c>
      <c r="D72" t="s">
        <v>23</v>
      </c>
      <c r="E72" t="s">
        <v>186</v>
      </c>
      <c r="F72" t="s">
        <v>21</v>
      </c>
      <c r="G72" t="s">
        <v>791</v>
      </c>
      <c r="I72">
        <v>1</v>
      </c>
      <c r="J72">
        <v>1</v>
      </c>
      <c r="K72" t="s">
        <v>230</v>
      </c>
      <c r="L72" t="s">
        <v>50</v>
      </c>
      <c r="N72" t="s">
        <v>792</v>
      </c>
      <c r="O72">
        <v>1</v>
      </c>
      <c r="P72" t="s">
        <v>231</v>
      </c>
      <c r="R72" t="s">
        <v>126</v>
      </c>
      <c r="S72" t="s">
        <v>232</v>
      </c>
      <c r="V72" t="s">
        <v>48</v>
      </c>
    </row>
    <row r="73" spans="1:22">
      <c r="A73" t="s">
        <v>366</v>
      </c>
      <c r="D73" t="s">
        <v>40</v>
      </c>
      <c r="E73" t="s">
        <v>99</v>
      </c>
      <c r="F73" t="s">
        <v>21</v>
      </c>
      <c r="I73">
        <v>1</v>
      </c>
      <c r="J73">
        <v>0</v>
      </c>
      <c r="L73" t="s">
        <v>17</v>
      </c>
      <c r="N73" t="s">
        <v>793</v>
      </c>
      <c r="O73">
        <v>1</v>
      </c>
      <c r="P73" t="s">
        <v>38</v>
      </c>
      <c r="R73" t="s">
        <v>126</v>
      </c>
      <c r="S73" t="s">
        <v>623</v>
      </c>
      <c r="V73" t="s">
        <v>48</v>
      </c>
    </row>
    <row r="74" spans="1:22">
      <c r="A74" t="s">
        <v>367</v>
      </c>
      <c r="E74" t="s">
        <v>99</v>
      </c>
      <c r="F74" t="s">
        <v>21</v>
      </c>
      <c r="I74">
        <v>4</v>
      </c>
      <c r="J74">
        <v>0</v>
      </c>
      <c r="L74" t="s">
        <v>624</v>
      </c>
      <c r="N74" t="s">
        <v>100</v>
      </c>
      <c r="O74">
        <v>1</v>
      </c>
      <c r="P74" t="s">
        <v>38</v>
      </c>
      <c r="R74" t="s">
        <v>233</v>
      </c>
      <c r="S74" t="s">
        <v>38</v>
      </c>
      <c r="V74" t="s">
        <v>48</v>
      </c>
    </row>
    <row r="75" spans="1:22">
      <c r="A75" t="s">
        <v>368</v>
      </c>
      <c r="D75" t="s">
        <v>40</v>
      </c>
      <c r="E75" t="s">
        <v>186</v>
      </c>
      <c r="F75" t="s">
        <v>14</v>
      </c>
      <c r="G75" t="s">
        <v>794</v>
      </c>
      <c r="I75">
        <v>12</v>
      </c>
      <c r="J75">
        <v>6</v>
      </c>
      <c r="K75" t="s">
        <v>32</v>
      </c>
      <c r="L75" t="s">
        <v>17</v>
      </c>
      <c r="N75" t="s">
        <v>171</v>
      </c>
      <c r="O75">
        <v>1</v>
      </c>
      <c r="P75" t="s">
        <v>38</v>
      </c>
      <c r="R75" t="s">
        <v>126</v>
      </c>
      <c r="S75" t="s">
        <v>38</v>
      </c>
      <c r="V75" t="s">
        <v>589</v>
      </c>
    </row>
    <row r="76" spans="1:22">
      <c r="A76" t="s">
        <v>369</v>
      </c>
      <c r="D76" t="s">
        <v>40</v>
      </c>
      <c r="E76" t="s">
        <v>22</v>
      </c>
      <c r="F76" t="s">
        <v>14</v>
      </c>
      <c r="I76">
        <v>1</v>
      </c>
      <c r="J76">
        <v>0</v>
      </c>
      <c r="L76" t="s">
        <v>42</v>
      </c>
      <c r="N76" t="s">
        <v>234</v>
      </c>
      <c r="O76">
        <v>1</v>
      </c>
      <c r="P76" t="s">
        <v>45</v>
      </c>
      <c r="R76" t="s">
        <v>38</v>
      </c>
      <c r="S76" t="s">
        <v>38</v>
      </c>
      <c r="V76" t="s">
        <v>48</v>
      </c>
    </row>
    <row r="77" spans="1:22">
      <c r="A77" t="s">
        <v>370</v>
      </c>
      <c r="D77" t="s">
        <v>40</v>
      </c>
      <c r="E77" t="s">
        <v>99</v>
      </c>
      <c r="F77" t="s">
        <v>14</v>
      </c>
      <c r="I77">
        <v>3</v>
      </c>
      <c r="J77">
        <v>1</v>
      </c>
      <c r="K77" t="s">
        <v>235</v>
      </c>
      <c r="L77" t="s">
        <v>17</v>
      </c>
      <c r="M77" t="s">
        <v>114</v>
      </c>
      <c r="N77" t="s">
        <v>132</v>
      </c>
      <c r="O77">
        <v>1</v>
      </c>
      <c r="P77" t="s">
        <v>38</v>
      </c>
      <c r="R77" t="s">
        <v>129</v>
      </c>
      <c r="S77" t="s">
        <v>795</v>
      </c>
      <c r="V77" t="s">
        <v>48</v>
      </c>
    </row>
    <row r="78" spans="1:22">
      <c r="A78" t="s">
        <v>371</v>
      </c>
      <c r="D78" t="s">
        <v>191</v>
      </c>
      <c r="E78" t="s">
        <v>186</v>
      </c>
      <c r="F78" t="s">
        <v>14</v>
      </c>
      <c r="G78" t="s">
        <v>796</v>
      </c>
      <c r="I78">
        <v>1</v>
      </c>
      <c r="J78">
        <v>1</v>
      </c>
      <c r="K78" t="s">
        <v>172</v>
      </c>
      <c r="L78" t="s">
        <v>50</v>
      </c>
      <c r="N78" t="s">
        <v>236</v>
      </c>
      <c r="O78">
        <v>1</v>
      </c>
      <c r="P78" t="s">
        <v>38</v>
      </c>
      <c r="R78" t="s">
        <v>126</v>
      </c>
      <c r="S78" t="s">
        <v>38</v>
      </c>
      <c r="V78" t="s">
        <v>48</v>
      </c>
    </row>
    <row r="79" spans="1:22">
      <c r="A79" t="s">
        <v>372</v>
      </c>
      <c r="G79" t="s">
        <v>797</v>
      </c>
      <c r="I79">
        <v>16</v>
      </c>
      <c r="J79">
        <v>15</v>
      </c>
      <c r="K79" t="s">
        <v>237</v>
      </c>
      <c r="L79" t="s">
        <v>50</v>
      </c>
      <c r="N79" t="s">
        <v>690</v>
      </c>
      <c r="O79" t="s">
        <v>175</v>
      </c>
      <c r="P79" t="s">
        <v>38</v>
      </c>
      <c r="R79" t="s">
        <v>129</v>
      </c>
      <c r="S79" t="s">
        <v>238</v>
      </c>
      <c r="V79" t="s">
        <v>48</v>
      </c>
    </row>
    <row r="80" spans="1:22">
      <c r="A80" t="s">
        <v>373</v>
      </c>
      <c r="D80">
        <v>2</v>
      </c>
      <c r="E80">
        <v>2</v>
      </c>
      <c r="G80" t="s">
        <v>239</v>
      </c>
      <c r="I80">
        <v>3</v>
      </c>
      <c r="J80">
        <v>2</v>
      </c>
      <c r="K80" t="s">
        <v>131</v>
      </c>
      <c r="L80" t="s">
        <v>17</v>
      </c>
      <c r="N80" t="s">
        <v>111</v>
      </c>
      <c r="O80">
        <v>1</v>
      </c>
      <c r="P80" t="s">
        <v>38</v>
      </c>
      <c r="R80" t="s">
        <v>129</v>
      </c>
      <c r="S80" t="s">
        <v>590</v>
      </c>
      <c r="V80" t="s">
        <v>591</v>
      </c>
    </row>
    <row r="81" spans="1:22">
      <c r="A81" t="s">
        <v>374</v>
      </c>
      <c r="D81" t="s">
        <v>40</v>
      </c>
      <c r="E81" t="s">
        <v>22</v>
      </c>
      <c r="F81" t="s">
        <v>14</v>
      </c>
      <c r="I81">
        <v>1</v>
      </c>
      <c r="J81">
        <v>0</v>
      </c>
      <c r="L81" t="s">
        <v>17</v>
      </c>
      <c r="N81" t="s">
        <v>240</v>
      </c>
      <c r="O81">
        <v>1</v>
      </c>
      <c r="P81" t="s">
        <v>38</v>
      </c>
      <c r="R81" t="s">
        <v>126</v>
      </c>
      <c r="S81" t="s">
        <v>38</v>
      </c>
      <c r="V81" t="s">
        <v>48</v>
      </c>
    </row>
    <row r="82" spans="1:22">
      <c r="A82" t="s">
        <v>375</v>
      </c>
      <c r="D82" t="s">
        <v>40</v>
      </c>
      <c r="E82" t="s">
        <v>22</v>
      </c>
      <c r="F82" t="s">
        <v>14</v>
      </c>
      <c r="I82">
        <v>1</v>
      </c>
      <c r="J82">
        <v>0</v>
      </c>
      <c r="L82" t="s">
        <v>50</v>
      </c>
      <c r="M82" t="s">
        <v>798</v>
      </c>
      <c r="N82" t="s">
        <v>104</v>
      </c>
      <c r="O82">
        <v>2</v>
      </c>
      <c r="P82" t="s">
        <v>38</v>
      </c>
      <c r="R82" t="s">
        <v>129</v>
      </c>
      <c r="S82" t="s">
        <v>592</v>
      </c>
      <c r="V82" t="s">
        <v>48</v>
      </c>
    </row>
    <row r="83" spans="1:22">
      <c r="A83" t="s">
        <v>376</v>
      </c>
      <c r="I83">
        <v>12</v>
      </c>
      <c r="J83">
        <v>1</v>
      </c>
      <c r="K83" t="s">
        <v>138</v>
      </c>
      <c r="L83" t="s">
        <v>50</v>
      </c>
      <c r="N83" t="s">
        <v>799</v>
      </c>
      <c r="P83" t="s">
        <v>45</v>
      </c>
      <c r="S83" t="s">
        <v>134</v>
      </c>
    </row>
    <row r="84" spans="1:22">
      <c r="A84" t="s">
        <v>377</v>
      </c>
      <c r="D84" t="s">
        <v>23</v>
      </c>
      <c r="I84">
        <v>3</v>
      </c>
      <c r="J84">
        <v>2</v>
      </c>
      <c r="L84" t="s">
        <v>124</v>
      </c>
      <c r="N84" t="s">
        <v>206</v>
      </c>
      <c r="O84">
        <v>1</v>
      </c>
      <c r="P84" t="s">
        <v>38</v>
      </c>
      <c r="R84" t="s">
        <v>38</v>
      </c>
      <c r="S84" t="s">
        <v>38</v>
      </c>
      <c r="V84" t="s">
        <v>48</v>
      </c>
    </row>
    <row r="85" spans="1:22">
      <c r="A85" t="s">
        <v>378</v>
      </c>
      <c r="D85" t="s">
        <v>40</v>
      </c>
      <c r="E85" t="s">
        <v>22</v>
      </c>
      <c r="F85" t="s">
        <v>14</v>
      </c>
      <c r="I85">
        <v>2</v>
      </c>
      <c r="J85">
        <v>0</v>
      </c>
      <c r="L85" t="s">
        <v>50</v>
      </c>
      <c r="N85" t="s">
        <v>118</v>
      </c>
      <c r="O85">
        <v>1</v>
      </c>
      <c r="P85" t="s">
        <v>38</v>
      </c>
      <c r="R85" t="s">
        <v>38</v>
      </c>
      <c r="S85" t="s">
        <v>38</v>
      </c>
      <c r="V85" t="s">
        <v>48</v>
      </c>
    </row>
    <row r="86" spans="1:22">
      <c r="A86" t="s">
        <v>379</v>
      </c>
      <c r="D86" t="s">
        <v>40</v>
      </c>
      <c r="E86" t="s">
        <v>22</v>
      </c>
      <c r="F86" t="s">
        <v>14</v>
      </c>
      <c r="I86">
        <v>3</v>
      </c>
      <c r="J86">
        <v>0</v>
      </c>
      <c r="L86" t="s">
        <v>618</v>
      </c>
      <c r="N86" t="s">
        <v>104</v>
      </c>
      <c r="O86">
        <v>1</v>
      </c>
      <c r="P86" t="s">
        <v>38</v>
      </c>
      <c r="R86" t="s">
        <v>38</v>
      </c>
      <c r="S86" t="s">
        <v>38</v>
      </c>
      <c r="V86" t="s">
        <v>48</v>
      </c>
    </row>
    <row r="87" spans="1:22">
      <c r="A87" t="s">
        <v>380</v>
      </c>
      <c r="D87" t="s">
        <v>40</v>
      </c>
      <c r="E87" t="s">
        <v>99</v>
      </c>
      <c r="F87" t="s">
        <v>21</v>
      </c>
      <c r="I87">
        <v>1</v>
      </c>
      <c r="J87">
        <v>0</v>
      </c>
      <c r="L87" t="s">
        <v>17</v>
      </c>
      <c r="N87" t="s">
        <v>136</v>
      </c>
      <c r="O87">
        <v>2</v>
      </c>
      <c r="P87" t="s">
        <v>45</v>
      </c>
      <c r="R87" t="s">
        <v>67</v>
      </c>
      <c r="S87" t="s">
        <v>38</v>
      </c>
      <c r="V87" t="s">
        <v>48</v>
      </c>
    </row>
    <row r="88" spans="1:22">
      <c r="A88" t="s">
        <v>381</v>
      </c>
      <c r="D88" t="s">
        <v>166</v>
      </c>
      <c r="E88" t="s">
        <v>186</v>
      </c>
      <c r="F88" t="s">
        <v>14</v>
      </c>
      <c r="G88" t="s">
        <v>800</v>
      </c>
      <c r="I88">
        <v>10</v>
      </c>
      <c r="J88">
        <v>2</v>
      </c>
      <c r="K88" t="s">
        <v>241</v>
      </c>
      <c r="L88" t="s">
        <v>50</v>
      </c>
      <c r="M88" t="s">
        <v>46</v>
      </c>
      <c r="N88" t="s">
        <v>691</v>
      </c>
      <c r="O88">
        <v>2</v>
      </c>
      <c r="P88" t="s">
        <v>625</v>
      </c>
      <c r="R88" t="s">
        <v>129</v>
      </c>
      <c r="S88" t="s">
        <v>242</v>
      </c>
      <c r="V88" t="s">
        <v>48</v>
      </c>
    </row>
    <row r="89" spans="1:22">
      <c r="A89" t="s">
        <v>382</v>
      </c>
      <c r="D89" t="s">
        <v>40</v>
      </c>
      <c r="E89" t="s">
        <v>186</v>
      </c>
      <c r="F89" t="s">
        <v>14</v>
      </c>
      <c r="G89" t="s">
        <v>801</v>
      </c>
      <c r="I89">
        <v>3</v>
      </c>
      <c r="J89">
        <v>3</v>
      </c>
      <c r="K89" t="s">
        <v>802</v>
      </c>
      <c r="L89" t="s">
        <v>50</v>
      </c>
      <c r="M89" t="s">
        <v>723</v>
      </c>
      <c r="N89" t="s">
        <v>132</v>
      </c>
      <c r="O89">
        <v>1</v>
      </c>
      <c r="P89" t="s">
        <v>243</v>
      </c>
      <c r="R89" t="s">
        <v>129</v>
      </c>
      <c r="S89" t="s">
        <v>134</v>
      </c>
      <c r="V89" t="s">
        <v>48</v>
      </c>
    </row>
    <row r="90" spans="1:22">
      <c r="A90" t="s">
        <v>383</v>
      </c>
      <c r="D90" t="s">
        <v>191</v>
      </c>
      <c r="E90" t="s">
        <v>186</v>
      </c>
      <c r="F90" t="s">
        <v>14</v>
      </c>
      <c r="G90" t="s">
        <v>803</v>
      </c>
      <c r="I90">
        <v>3</v>
      </c>
      <c r="J90">
        <v>2</v>
      </c>
      <c r="K90" t="s">
        <v>138</v>
      </c>
      <c r="L90" t="s">
        <v>50</v>
      </c>
      <c r="M90" t="s">
        <v>804</v>
      </c>
      <c r="N90" t="s">
        <v>141</v>
      </c>
      <c r="O90">
        <v>4</v>
      </c>
      <c r="P90" t="s">
        <v>38</v>
      </c>
      <c r="R90" t="s">
        <v>626</v>
      </c>
      <c r="S90" t="s">
        <v>627</v>
      </c>
      <c r="V90" t="s">
        <v>48</v>
      </c>
    </row>
    <row r="91" spans="1:22">
      <c r="A91" t="s">
        <v>384</v>
      </c>
      <c r="D91" t="s">
        <v>40</v>
      </c>
      <c r="E91" t="s">
        <v>99</v>
      </c>
      <c r="F91" t="s">
        <v>21</v>
      </c>
      <c r="I91">
        <v>1</v>
      </c>
      <c r="J91">
        <v>1</v>
      </c>
      <c r="L91" t="s">
        <v>124</v>
      </c>
      <c r="N91" t="s">
        <v>118</v>
      </c>
      <c r="O91">
        <v>1</v>
      </c>
      <c r="P91" t="s">
        <v>38</v>
      </c>
      <c r="R91" t="s">
        <v>126</v>
      </c>
      <c r="S91" t="s">
        <v>38</v>
      </c>
      <c r="V91" t="s">
        <v>48</v>
      </c>
    </row>
    <row r="92" spans="1:22">
      <c r="A92" t="s">
        <v>385</v>
      </c>
      <c r="D92" t="s">
        <v>40</v>
      </c>
      <c r="E92" t="s">
        <v>99</v>
      </c>
      <c r="F92" t="s">
        <v>21</v>
      </c>
      <c r="I92" t="s">
        <v>122</v>
      </c>
      <c r="J92" t="s">
        <v>122</v>
      </c>
      <c r="L92" t="s">
        <v>50</v>
      </c>
      <c r="M92" t="s">
        <v>724</v>
      </c>
      <c r="N92" t="s">
        <v>805</v>
      </c>
      <c r="O92" t="s">
        <v>205</v>
      </c>
      <c r="P92" t="s">
        <v>38</v>
      </c>
      <c r="R92" t="s">
        <v>122</v>
      </c>
      <c r="S92" t="s">
        <v>45</v>
      </c>
      <c r="V92" t="s">
        <v>48</v>
      </c>
    </row>
    <row r="93" spans="1:22">
      <c r="A93" t="s">
        <v>386</v>
      </c>
      <c r="D93" t="s">
        <v>40</v>
      </c>
      <c r="E93" t="s">
        <v>99</v>
      </c>
      <c r="F93" t="s">
        <v>21</v>
      </c>
      <c r="I93">
        <v>2</v>
      </c>
      <c r="J93">
        <v>0</v>
      </c>
      <c r="L93" t="s">
        <v>50</v>
      </c>
      <c r="N93" t="s">
        <v>221</v>
      </c>
      <c r="O93">
        <v>1</v>
      </c>
      <c r="P93" t="s">
        <v>45</v>
      </c>
      <c r="R93" t="s">
        <v>129</v>
      </c>
      <c r="S93" t="s">
        <v>244</v>
      </c>
      <c r="V93" t="s">
        <v>52</v>
      </c>
    </row>
    <row r="94" spans="1:22">
      <c r="A94" t="s">
        <v>387</v>
      </c>
      <c r="D94" t="s">
        <v>40</v>
      </c>
      <c r="E94" t="s">
        <v>22</v>
      </c>
      <c r="F94" t="s">
        <v>21</v>
      </c>
      <c r="I94">
        <v>1</v>
      </c>
      <c r="J94">
        <v>1</v>
      </c>
      <c r="L94" t="s">
        <v>17</v>
      </c>
      <c r="M94" t="s">
        <v>196</v>
      </c>
      <c r="N94" t="s">
        <v>116</v>
      </c>
      <c r="O94">
        <v>1</v>
      </c>
      <c r="P94" t="s">
        <v>55</v>
      </c>
      <c r="Q94" t="s">
        <v>628</v>
      </c>
      <c r="R94" t="s">
        <v>126</v>
      </c>
      <c r="S94" t="s">
        <v>38</v>
      </c>
      <c r="V94" t="s">
        <v>48</v>
      </c>
    </row>
    <row r="95" spans="1:22">
      <c r="A95" t="s">
        <v>388</v>
      </c>
      <c r="D95" t="s">
        <v>49</v>
      </c>
      <c r="E95" t="s">
        <v>22</v>
      </c>
      <c r="F95" t="s">
        <v>14</v>
      </c>
      <c r="I95">
        <v>3</v>
      </c>
      <c r="J95">
        <v>0</v>
      </c>
      <c r="L95" t="s">
        <v>50</v>
      </c>
      <c r="N95" t="s">
        <v>138</v>
      </c>
      <c r="O95">
        <v>1</v>
      </c>
      <c r="P95" t="s">
        <v>38</v>
      </c>
      <c r="R95" t="s">
        <v>245</v>
      </c>
      <c r="S95" t="s">
        <v>38</v>
      </c>
      <c r="V95" t="s">
        <v>48</v>
      </c>
    </row>
    <row r="96" spans="1:22">
      <c r="A96" t="s">
        <v>389</v>
      </c>
      <c r="D96" t="s">
        <v>40</v>
      </c>
      <c r="E96" t="s">
        <v>99</v>
      </c>
      <c r="F96" t="s">
        <v>21</v>
      </c>
      <c r="I96">
        <v>1</v>
      </c>
      <c r="J96">
        <v>1</v>
      </c>
      <c r="L96" t="s">
        <v>50</v>
      </c>
      <c r="N96" t="s">
        <v>136</v>
      </c>
      <c r="O96">
        <v>1</v>
      </c>
      <c r="P96" t="s">
        <v>38</v>
      </c>
      <c r="R96" t="s">
        <v>126</v>
      </c>
      <c r="S96" t="s">
        <v>38</v>
      </c>
      <c r="V96" t="s">
        <v>48</v>
      </c>
    </row>
    <row r="97" spans="1:22">
      <c r="A97" t="s">
        <v>390</v>
      </c>
      <c r="D97" t="s">
        <v>166</v>
      </c>
      <c r="E97" t="s">
        <v>22</v>
      </c>
      <c r="F97" t="s">
        <v>14</v>
      </c>
      <c r="I97">
        <v>2</v>
      </c>
      <c r="J97">
        <v>1</v>
      </c>
      <c r="L97" t="s">
        <v>50</v>
      </c>
      <c r="N97" t="s">
        <v>806</v>
      </c>
      <c r="O97">
        <v>5</v>
      </c>
      <c r="P97" t="s">
        <v>38</v>
      </c>
      <c r="R97" t="s">
        <v>593</v>
      </c>
      <c r="S97" t="s">
        <v>246</v>
      </c>
      <c r="V97" t="s">
        <v>48</v>
      </c>
    </row>
    <row r="98" spans="1:22">
      <c r="A98" t="s">
        <v>391</v>
      </c>
      <c r="D98" t="s">
        <v>40</v>
      </c>
      <c r="E98" t="s">
        <v>186</v>
      </c>
      <c r="F98" t="s">
        <v>21</v>
      </c>
      <c r="G98" t="s">
        <v>286</v>
      </c>
      <c r="I98">
        <v>4</v>
      </c>
      <c r="J98">
        <v>1</v>
      </c>
      <c r="K98" t="s">
        <v>240</v>
      </c>
      <c r="L98" t="s">
        <v>93</v>
      </c>
      <c r="M98" t="s">
        <v>196</v>
      </c>
      <c r="N98" t="s">
        <v>133</v>
      </c>
      <c r="O98">
        <v>2</v>
      </c>
      <c r="P98" t="s">
        <v>807</v>
      </c>
      <c r="R98" t="s">
        <v>126</v>
      </c>
      <c r="S98" t="s">
        <v>45</v>
      </c>
      <c r="V98" t="s">
        <v>48</v>
      </c>
    </row>
    <row r="99" spans="1:22">
      <c r="A99" t="s">
        <v>392</v>
      </c>
      <c r="D99" t="s">
        <v>23</v>
      </c>
      <c r="E99" t="s">
        <v>99</v>
      </c>
      <c r="F99" t="s">
        <v>21</v>
      </c>
      <c r="I99">
        <v>14</v>
      </c>
      <c r="J99">
        <v>0</v>
      </c>
      <c r="L99" t="s">
        <v>50</v>
      </c>
      <c r="N99" t="s">
        <v>108</v>
      </c>
      <c r="O99">
        <v>3</v>
      </c>
      <c r="P99" t="s">
        <v>45</v>
      </c>
      <c r="R99" t="s">
        <v>126</v>
      </c>
      <c r="S99" t="s">
        <v>38</v>
      </c>
      <c r="V99" t="s">
        <v>48</v>
      </c>
    </row>
    <row r="100" spans="1:22">
      <c r="A100" t="s">
        <v>393</v>
      </c>
      <c r="D100">
        <v>1</v>
      </c>
      <c r="E100">
        <v>0</v>
      </c>
      <c r="F100" t="s">
        <v>21</v>
      </c>
      <c r="I100">
        <v>1</v>
      </c>
      <c r="J100">
        <v>0</v>
      </c>
      <c r="L100" t="s">
        <v>50</v>
      </c>
      <c r="M100" t="s">
        <v>35</v>
      </c>
      <c r="N100" t="s">
        <v>190</v>
      </c>
      <c r="O100">
        <v>1</v>
      </c>
      <c r="P100" t="s">
        <v>38</v>
      </c>
      <c r="R100" t="s">
        <v>129</v>
      </c>
      <c r="S100" t="s">
        <v>134</v>
      </c>
      <c r="V100" t="s">
        <v>247</v>
      </c>
    </row>
    <row r="101" spans="1:22">
      <c r="A101" t="s">
        <v>394</v>
      </c>
      <c r="D101" t="s">
        <v>40</v>
      </c>
      <c r="E101" t="s">
        <v>99</v>
      </c>
      <c r="F101" t="s">
        <v>21</v>
      </c>
      <c r="I101" t="s">
        <v>122</v>
      </c>
      <c r="J101" t="s">
        <v>122</v>
      </c>
      <c r="L101" t="s">
        <v>17</v>
      </c>
      <c r="M101" t="s">
        <v>114</v>
      </c>
      <c r="N101" t="s">
        <v>140</v>
      </c>
      <c r="O101" t="s">
        <v>248</v>
      </c>
      <c r="P101" t="s">
        <v>38</v>
      </c>
      <c r="R101" t="s">
        <v>245</v>
      </c>
      <c r="S101" t="s">
        <v>249</v>
      </c>
      <c r="V101" t="s">
        <v>48</v>
      </c>
    </row>
    <row r="102" spans="1:22">
      <c r="A102" t="s">
        <v>395</v>
      </c>
      <c r="G102" t="s">
        <v>808</v>
      </c>
      <c r="I102">
        <v>10</v>
      </c>
      <c r="J102">
        <v>2</v>
      </c>
      <c r="K102" t="s">
        <v>61</v>
      </c>
      <c r="L102" t="s">
        <v>50</v>
      </c>
      <c r="N102" t="s">
        <v>111</v>
      </c>
      <c r="O102">
        <v>1</v>
      </c>
      <c r="P102" t="s">
        <v>38</v>
      </c>
      <c r="R102" t="s">
        <v>126</v>
      </c>
      <c r="S102" t="s">
        <v>174</v>
      </c>
      <c r="V102" t="s">
        <v>250</v>
      </c>
    </row>
    <row r="103" spans="1:22">
      <c r="A103" t="s">
        <v>396</v>
      </c>
      <c r="D103" t="s">
        <v>122</v>
      </c>
      <c r="E103" t="s">
        <v>122</v>
      </c>
      <c r="F103" t="s">
        <v>122</v>
      </c>
      <c r="I103">
        <v>64</v>
      </c>
      <c r="J103">
        <v>13</v>
      </c>
      <c r="K103" t="s">
        <v>54</v>
      </c>
      <c r="L103" t="s">
        <v>50</v>
      </c>
      <c r="M103" t="s">
        <v>122</v>
      </c>
      <c r="N103" t="s">
        <v>206</v>
      </c>
      <c r="O103" t="s">
        <v>203</v>
      </c>
      <c r="P103" t="s">
        <v>38</v>
      </c>
      <c r="Q103" t="s">
        <v>122</v>
      </c>
      <c r="R103" t="s">
        <v>126</v>
      </c>
      <c r="S103" t="s">
        <v>38</v>
      </c>
      <c r="V103" t="s">
        <v>48</v>
      </c>
    </row>
    <row r="104" spans="1:22">
      <c r="A104" t="s">
        <v>397</v>
      </c>
      <c r="B104" t="s">
        <v>122</v>
      </c>
      <c r="D104" t="s">
        <v>34</v>
      </c>
      <c r="E104" t="s">
        <v>186</v>
      </c>
      <c r="F104" t="s">
        <v>122</v>
      </c>
      <c r="G104" t="s">
        <v>809</v>
      </c>
      <c r="I104">
        <v>1</v>
      </c>
      <c r="J104">
        <v>1</v>
      </c>
      <c r="K104" t="s">
        <v>802</v>
      </c>
      <c r="L104" t="s">
        <v>17</v>
      </c>
      <c r="M104" t="s">
        <v>114</v>
      </c>
      <c r="N104" t="s">
        <v>251</v>
      </c>
      <c r="O104">
        <v>3</v>
      </c>
      <c r="P104" t="s">
        <v>38</v>
      </c>
      <c r="R104" t="s">
        <v>126</v>
      </c>
      <c r="S104" t="s">
        <v>252</v>
      </c>
      <c r="V104" t="s">
        <v>48</v>
      </c>
    </row>
    <row r="105" spans="1:22">
      <c r="A105" t="s">
        <v>398</v>
      </c>
      <c r="D105" t="s">
        <v>40</v>
      </c>
      <c r="G105" t="s">
        <v>810</v>
      </c>
      <c r="I105">
        <v>10</v>
      </c>
      <c r="J105">
        <v>6</v>
      </c>
      <c r="K105" t="s">
        <v>241</v>
      </c>
      <c r="L105" t="s">
        <v>50</v>
      </c>
      <c r="N105" t="s">
        <v>811</v>
      </c>
      <c r="O105">
        <v>1</v>
      </c>
      <c r="P105" t="s">
        <v>45</v>
      </c>
      <c r="R105" t="s">
        <v>129</v>
      </c>
      <c r="S105" t="s">
        <v>45</v>
      </c>
      <c r="V105" t="s">
        <v>48</v>
      </c>
    </row>
    <row r="106" spans="1:22">
      <c r="A106" t="s">
        <v>399</v>
      </c>
      <c r="D106" t="s">
        <v>40</v>
      </c>
      <c r="E106" t="s">
        <v>22</v>
      </c>
      <c r="F106" t="s">
        <v>14</v>
      </c>
      <c r="I106">
        <v>1</v>
      </c>
      <c r="J106">
        <v>1</v>
      </c>
      <c r="L106" t="s">
        <v>50</v>
      </c>
      <c r="N106" t="s">
        <v>148</v>
      </c>
      <c r="O106">
        <v>1</v>
      </c>
      <c r="P106" t="s">
        <v>38</v>
      </c>
      <c r="R106" t="s">
        <v>38</v>
      </c>
      <c r="S106" t="s">
        <v>38</v>
      </c>
      <c r="V106" t="s">
        <v>48</v>
      </c>
    </row>
    <row r="107" spans="1:22">
      <c r="A107" t="s">
        <v>400</v>
      </c>
      <c r="D107" t="s">
        <v>40</v>
      </c>
      <c r="G107" t="s">
        <v>812</v>
      </c>
      <c r="I107">
        <v>10</v>
      </c>
      <c r="J107">
        <v>2</v>
      </c>
      <c r="K107" t="s">
        <v>172</v>
      </c>
      <c r="L107" t="s">
        <v>50</v>
      </c>
      <c r="M107" t="s">
        <v>35</v>
      </c>
      <c r="N107" t="s">
        <v>116</v>
      </c>
      <c r="O107">
        <v>1</v>
      </c>
      <c r="P107" t="s">
        <v>38</v>
      </c>
      <c r="R107" t="s">
        <v>129</v>
      </c>
      <c r="S107" t="s">
        <v>253</v>
      </c>
      <c r="V107" t="s">
        <v>48</v>
      </c>
    </row>
    <row r="108" spans="1:22">
      <c r="A108" t="s">
        <v>401</v>
      </c>
      <c r="D108" t="s">
        <v>40</v>
      </c>
      <c r="E108" t="s">
        <v>99</v>
      </c>
      <c r="F108" t="s">
        <v>21</v>
      </c>
      <c r="I108">
        <v>1</v>
      </c>
      <c r="J108">
        <v>0</v>
      </c>
      <c r="L108" t="s">
        <v>42</v>
      </c>
      <c r="N108" t="s">
        <v>221</v>
      </c>
      <c r="O108">
        <v>2</v>
      </c>
      <c r="P108" t="s">
        <v>38</v>
      </c>
      <c r="R108" t="s">
        <v>38</v>
      </c>
      <c r="S108" t="s">
        <v>45</v>
      </c>
      <c r="V108" t="s">
        <v>48</v>
      </c>
    </row>
    <row r="109" spans="1:22">
      <c r="A109" t="s">
        <v>402</v>
      </c>
      <c r="D109" t="s">
        <v>122</v>
      </c>
      <c r="E109" t="s">
        <v>122</v>
      </c>
      <c r="F109" t="s">
        <v>122</v>
      </c>
      <c r="G109" t="s">
        <v>813</v>
      </c>
      <c r="I109">
        <v>3</v>
      </c>
      <c r="J109">
        <v>2</v>
      </c>
      <c r="K109" t="s">
        <v>814</v>
      </c>
      <c r="L109" t="s">
        <v>50</v>
      </c>
      <c r="M109" t="s">
        <v>815</v>
      </c>
      <c r="N109" t="s">
        <v>135</v>
      </c>
      <c r="O109">
        <v>1</v>
      </c>
      <c r="P109" t="s">
        <v>228</v>
      </c>
      <c r="Q109" t="s">
        <v>122</v>
      </c>
      <c r="R109" t="s">
        <v>126</v>
      </c>
      <c r="S109" t="s">
        <v>816</v>
      </c>
      <c r="V109" t="s">
        <v>48</v>
      </c>
    </row>
    <row r="110" spans="1:22">
      <c r="A110" t="s">
        <v>403</v>
      </c>
      <c r="B110" t="s">
        <v>122</v>
      </c>
      <c r="D110" t="s">
        <v>40</v>
      </c>
      <c r="E110" t="s">
        <v>22</v>
      </c>
      <c r="F110" t="s">
        <v>21</v>
      </c>
      <c r="I110">
        <v>1</v>
      </c>
      <c r="J110">
        <v>0</v>
      </c>
      <c r="L110" t="s">
        <v>42</v>
      </c>
      <c r="N110" t="s">
        <v>116</v>
      </c>
      <c r="O110">
        <v>3</v>
      </c>
      <c r="P110" t="s">
        <v>38</v>
      </c>
      <c r="R110" t="s">
        <v>126</v>
      </c>
      <c r="S110" t="s">
        <v>254</v>
      </c>
      <c r="V110" t="s">
        <v>48</v>
      </c>
    </row>
    <row r="111" spans="1:22">
      <c r="A111" t="s">
        <v>404</v>
      </c>
      <c r="D111" t="s">
        <v>40</v>
      </c>
      <c r="E111">
        <v>0</v>
      </c>
      <c r="F111" t="s">
        <v>14</v>
      </c>
      <c r="I111">
        <v>1</v>
      </c>
      <c r="J111">
        <v>0</v>
      </c>
      <c r="L111" t="s">
        <v>17</v>
      </c>
      <c r="N111" t="s">
        <v>128</v>
      </c>
      <c r="O111">
        <v>1</v>
      </c>
      <c r="P111" t="s">
        <v>38</v>
      </c>
      <c r="R111" t="s">
        <v>38</v>
      </c>
      <c r="S111" t="s">
        <v>38</v>
      </c>
      <c r="V111" t="s">
        <v>48</v>
      </c>
    </row>
    <row r="112" spans="1:22">
      <c r="A112" t="s">
        <v>405</v>
      </c>
      <c r="B112" t="s">
        <v>122</v>
      </c>
      <c r="D112" t="s">
        <v>40</v>
      </c>
      <c r="E112" t="s">
        <v>99</v>
      </c>
      <c r="F112" t="s">
        <v>21</v>
      </c>
      <c r="I112">
        <v>8</v>
      </c>
      <c r="J112">
        <v>0</v>
      </c>
      <c r="L112" t="s">
        <v>619</v>
      </c>
      <c r="N112" t="s">
        <v>115</v>
      </c>
      <c r="O112">
        <v>1</v>
      </c>
      <c r="P112" t="s">
        <v>817</v>
      </c>
      <c r="R112" t="s">
        <v>38</v>
      </c>
      <c r="S112" t="s">
        <v>45</v>
      </c>
      <c r="V112" t="s">
        <v>48</v>
      </c>
    </row>
    <row r="113" spans="1:22">
      <c r="A113" t="s">
        <v>406</v>
      </c>
      <c r="D113" t="s">
        <v>40</v>
      </c>
      <c r="E113" t="s">
        <v>22</v>
      </c>
      <c r="F113" t="s">
        <v>21</v>
      </c>
      <c r="I113">
        <v>1</v>
      </c>
      <c r="J113">
        <v>0</v>
      </c>
      <c r="L113" t="s">
        <v>50</v>
      </c>
      <c r="M113" t="s">
        <v>46</v>
      </c>
      <c r="N113" t="s">
        <v>221</v>
      </c>
      <c r="O113">
        <v>2</v>
      </c>
      <c r="P113" t="s">
        <v>38</v>
      </c>
      <c r="R113" t="s">
        <v>129</v>
      </c>
      <c r="S113" t="s">
        <v>45</v>
      </c>
      <c r="V113" t="s">
        <v>255</v>
      </c>
    </row>
    <row r="114" spans="1:22">
      <c r="A114" t="s">
        <v>407</v>
      </c>
      <c r="I114">
        <v>10</v>
      </c>
      <c r="J114">
        <v>1</v>
      </c>
      <c r="K114" t="s">
        <v>818</v>
      </c>
      <c r="L114" t="s">
        <v>50</v>
      </c>
      <c r="M114" t="s">
        <v>815</v>
      </c>
      <c r="N114" t="s">
        <v>692</v>
      </c>
      <c r="O114">
        <v>2</v>
      </c>
      <c r="P114" t="s">
        <v>30</v>
      </c>
      <c r="R114" t="s">
        <v>129</v>
      </c>
      <c r="S114" t="s">
        <v>256</v>
      </c>
      <c r="V114" t="s">
        <v>48</v>
      </c>
    </row>
    <row r="115" spans="1:22">
      <c r="A115" t="s">
        <v>408</v>
      </c>
      <c r="G115" t="s">
        <v>819</v>
      </c>
      <c r="I115">
        <v>13</v>
      </c>
      <c r="J115">
        <v>5</v>
      </c>
      <c r="K115" t="s">
        <v>131</v>
      </c>
      <c r="L115" t="s">
        <v>50</v>
      </c>
      <c r="N115" t="s">
        <v>693</v>
      </c>
      <c r="O115" t="s">
        <v>699</v>
      </c>
      <c r="P115" t="s">
        <v>38</v>
      </c>
      <c r="R115" t="s">
        <v>694</v>
      </c>
      <c r="S115" t="s">
        <v>38</v>
      </c>
      <c r="V115" t="s">
        <v>594</v>
      </c>
    </row>
    <row r="116" spans="1:22">
      <c r="A116" t="s">
        <v>409</v>
      </c>
      <c r="B116" t="s">
        <v>122</v>
      </c>
      <c r="D116" t="s">
        <v>40</v>
      </c>
      <c r="E116" t="s">
        <v>99</v>
      </c>
      <c r="F116" t="s">
        <v>14</v>
      </c>
      <c r="I116">
        <v>1</v>
      </c>
      <c r="J116">
        <v>1</v>
      </c>
      <c r="K116" t="s">
        <v>133</v>
      </c>
      <c r="L116" t="s">
        <v>50</v>
      </c>
      <c r="N116" t="s">
        <v>133</v>
      </c>
      <c r="O116">
        <v>1</v>
      </c>
      <c r="P116" t="s">
        <v>38</v>
      </c>
      <c r="R116" t="s">
        <v>38</v>
      </c>
      <c r="S116" t="s">
        <v>38</v>
      </c>
      <c r="V116" t="s">
        <v>48</v>
      </c>
    </row>
    <row r="117" spans="1:22">
      <c r="A117" t="s">
        <v>410</v>
      </c>
      <c r="D117" t="s">
        <v>34</v>
      </c>
      <c r="E117" t="s">
        <v>22</v>
      </c>
      <c r="F117" t="s">
        <v>21</v>
      </c>
      <c r="I117">
        <v>1</v>
      </c>
      <c r="J117">
        <v>0</v>
      </c>
      <c r="L117" t="s">
        <v>17</v>
      </c>
      <c r="N117" t="s">
        <v>127</v>
      </c>
      <c r="O117">
        <v>1</v>
      </c>
      <c r="P117" t="s">
        <v>38</v>
      </c>
      <c r="R117" t="s">
        <v>126</v>
      </c>
      <c r="S117" t="s">
        <v>38</v>
      </c>
      <c r="V117" t="s">
        <v>48</v>
      </c>
    </row>
    <row r="118" spans="1:22">
      <c r="A118" t="s">
        <v>411</v>
      </c>
      <c r="B118" t="s">
        <v>122</v>
      </c>
      <c r="D118" t="s">
        <v>40</v>
      </c>
      <c r="E118" t="s">
        <v>99</v>
      </c>
      <c r="F118" t="s">
        <v>21</v>
      </c>
      <c r="I118" t="s">
        <v>122</v>
      </c>
      <c r="J118">
        <v>2</v>
      </c>
      <c r="K118" t="s">
        <v>820</v>
      </c>
      <c r="L118" t="s">
        <v>17</v>
      </c>
      <c r="N118" t="s">
        <v>695</v>
      </c>
      <c r="O118">
        <v>2</v>
      </c>
      <c r="P118" t="s">
        <v>38</v>
      </c>
      <c r="R118" t="s">
        <v>129</v>
      </c>
      <c r="S118" t="s">
        <v>38</v>
      </c>
      <c r="V118" t="s">
        <v>48</v>
      </c>
    </row>
    <row r="119" spans="1:22">
      <c r="A119" t="s">
        <v>412</v>
      </c>
      <c r="D119" t="s">
        <v>40</v>
      </c>
      <c r="G119" t="s">
        <v>821</v>
      </c>
      <c r="I119">
        <v>8</v>
      </c>
      <c r="J119">
        <v>8</v>
      </c>
      <c r="K119" t="s">
        <v>240</v>
      </c>
      <c r="L119" t="s">
        <v>50</v>
      </c>
      <c r="M119" t="s">
        <v>726</v>
      </c>
      <c r="N119" t="s">
        <v>221</v>
      </c>
      <c r="O119">
        <v>1</v>
      </c>
      <c r="P119" t="s">
        <v>45</v>
      </c>
      <c r="R119" t="s">
        <v>129</v>
      </c>
      <c r="S119" t="s">
        <v>822</v>
      </c>
      <c r="V119" t="s">
        <v>257</v>
      </c>
    </row>
    <row r="120" spans="1:22">
      <c r="A120" t="s">
        <v>413</v>
      </c>
      <c r="D120" t="s">
        <v>34</v>
      </c>
      <c r="E120" t="s">
        <v>142</v>
      </c>
      <c r="F120" t="s">
        <v>123</v>
      </c>
      <c r="I120">
        <v>14</v>
      </c>
      <c r="J120">
        <v>9</v>
      </c>
      <c r="L120" t="s">
        <v>93</v>
      </c>
      <c r="M120" t="s">
        <v>193</v>
      </c>
      <c r="N120" t="s">
        <v>212</v>
      </c>
      <c r="O120">
        <v>2</v>
      </c>
      <c r="P120" t="s">
        <v>38</v>
      </c>
      <c r="R120" t="s">
        <v>595</v>
      </c>
      <c r="S120" t="s">
        <v>595</v>
      </c>
      <c r="V120" t="s">
        <v>27</v>
      </c>
    </row>
    <row r="121" spans="1:22">
      <c r="A121" t="s">
        <v>414</v>
      </c>
      <c r="D121" t="s">
        <v>34</v>
      </c>
      <c r="E121" t="s">
        <v>22</v>
      </c>
      <c r="F121" t="s">
        <v>21</v>
      </c>
      <c r="I121">
        <v>1</v>
      </c>
      <c r="J121">
        <v>0</v>
      </c>
      <c r="L121" t="s">
        <v>17</v>
      </c>
      <c r="M121" t="s">
        <v>185</v>
      </c>
      <c r="N121" t="s">
        <v>223</v>
      </c>
      <c r="O121">
        <v>1</v>
      </c>
      <c r="P121" t="s">
        <v>25</v>
      </c>
      <c r="R121" t="s">
        <v>123</v>
      </c>
      <c r="V121" t="s">
        <v>27</v>
      </c>
    </row>
    <row r="122" spans="1:22">
      <c r="A122" t="s">
        <v>415</v>
      </c>
      <c r="D122" t="s">
        <v>23</v>
      </c>
      <c r="E122" t="s">
        <v>41</v>
      </c>
      <c r="F122" t="s">
        <v>103</v>
      </c>
      <c r="I122">
        <v>1</v>
      </c>
      <c r="J122">
        <v>0</v>
      </c>
      <c r="L122" t="s">
        <v>17</v>
      </c>
      <c r="N122" t="s">
        <v>100</v>
      </c>
      <c r="O122">
        <v>1</v>
      </c>
      <c r="P122" t="s">
        <v>25</v>
      </c>
      <c r="R122" t="s">
        <v>38</v>
      </c>
      <c r="S122" t="s">
        <v>38</v>
      </c>
      <c r="V122" t="s">
        <v>27</v>
      </c>
    </row>
    <row r="123" spans="1:22">
      <c r="A123" t="s">
        <v>416</v>
      </c>
      <c r="B123" t="s">
        <v>823</v>
      </c>
      <c r="D123" t="s">
        <v>34</v>
      </c>
      <c r="E123" t="s">
        <v>22</v>
      </c>
      <c r="F123" t="s">
        <v>103</v>
      </c>
      <c r="I123">
        <v>0</v>
      </c>
      <c r="J123">
        <v>0</v>
      </c>
      <c r="L123" t="s">
        <v>17</v>
      </c>
      <c r="N123" t="s">
        <v>258</v>
      </c>
      <c r="O123">
        <v>1</v>
      </c>
      <c r="P123" t="s">
        <v>98</v>
      </c>
      <c r="R123" t="s">
        <v>98</v>
      </c>
      <c r="S123" t="s">
        <v>98</v>
      </c>
      <c r="V123" t="s">
        <v>647</v>
      </c>
    </row>
    <row r="124" spans="1:22">
      <c r="A124" t="s">
        <v>417</v>
      </c>
      <c r="B124" t="s">
        <v>122</v>
      </c>
      <c r="D124" t="s">
        <v>34</v>
      </c>
      <c r="E124" t="s">
        <v>33</v>
      </c>
      <c r="F124" t="s">
        <v>103</v>
      </c>
      <c r="I124">
        <v>14</v>
      </c>
      <c r="J124">
        <v>11</v>
      </c>
      <c r="L124" t="s">
        <v>17</v>
      </c>
      <c r="N124" t="s">
        <v>259</v>
      </c>
      <c r="O124" t="s">
        <v>824</v>
      </c>
      <c r="P124" t="s">
        <v>98</v>
      </c>
      <c r="S124" t="s">
        <v>98</v>
      </c>
      <c r="V124" t="s">
        <v>48</v>
      </c>
    </row>
    <row r="125" spans="1:22">
      <c r="A125" t="s">
        <v>522</v>
      </c>
      <c r="B125" t="s">
        <v>122</v>
      </c>
      <c r="D125" t="s">
        <v>40</v>
      </c>
      <c r="E125" t="s">
        <v>99</v>
      </c>
      <c r="F125" t="s">
        <v>21</v>
      </c>
      <c r="L125" t="s">
        <v>17</v>
      </c>
      <c r="N125" t="s">
        <v>118</v>
      </c>
      <c r="O125">
        <v>1</v>
      </c>
      <c r="P125" t="s">
        <v>18</v>
      </c>
      <c r="R125" t="s">
        <v>30</v>
      </c>
      <c r="S125" t="s">
        <v>20</v>
      </c>
      <c r="V125" t="s">
        <v>122</v>
      </c>
    </row>
    <row r="126" spans="1:22">
      <c r="A126" t="s">
        <v>523</v>
      </c>
      <c r="B126" t="s">
        <v>420</v>
      </c>
      <c r="D126" t="s">
        <v>191</v>
      </c>
      <c r="L126" t="s">
        <v>17</v>
      </c>
      <c r="N126" t="s">
        <v>648</v>
      </c>
      <c r="O126">
        <v>1</v>
      </c>
      <c r="P126" t="s">
        <v>18</v>
      </c>
      <c r="R126" t="s">
        <v>98</v>
      </c>
      <c r="S126" t="s">
        <v>20</v>
      </c>
      <c r="V126" t="s">
        <v>825</v>
      </c>
    </row>
    <row r="127" spans="1:22">
      <c r="A127" t="s">
        <v>524</v>
      </c>
      <c r="B127" t="s">
        <v>122</v>
      </c>
      <c r="D127" t="s">
        <v>40</v>
      </c>
      <c r="E127" t="s">
        <v>99</v>
      </c>
      <c r="F127" t="s">
        <v>14</v>
      </c>
      <c r="L127" t="s">
        <v>17</v>
      </c>
      <c r="N127" t="s">
        <v>649</v>
      </c>
      <c r="O127">
        <v>1</v>
      </c>
      <c r="P127" t="s">
        <v>18</v>
      </c>
      <c r="R127" t="s">
        <v>98</v>
      </c>
      <c r="S127" t="s">
        <v>20</v>
      </c>
      <c r="V127" t="s">
        <v>826</v>
      </c>
    </row>
    <row r="128" spans="1:22">
      <c r="A128" t="s">
        <v>525</v>
      </c>
      <c r="B128" t="s">
        <v>122</v>
      </c>
      <c r="D128" t="s">
        <v>40</v>
      </c>
      <c r="E128" t="s">
        <v>99</v>
      </c>
      <c r="F128" t="s">
        <v>21</v>
      </c>
      <c r="L128" t="s">
        <v>17</v>
      </c>
      <c r="N128" t="s">
        <v>650</v>
      </c>
      <c r="O128">
        <v>1</v>
      </c>
      <c r="P128" t="s">
        <v>30</v>
      </c>
      <c r="Q128" t="s">
        <v>610</v>
      </c>
      <c r="R128" t="s">
        <v>30</v>
      </c>
      <c r="S128" t="s">
        <v>610</v>
      </c>
      <c r="V128" t="s">
        <v>826</v>
      </c>
    </row>
    <row r="129" spans="1:22">
      <c r="A129" t="s">
        <v>418</v>
      </c>
      <c r="B129" t="s">
        <v>122</v>
      </c>
      <c r="C129" t="s">
        <v>122</v>
      </c>
      <c r="I129" t="s">
        <v>122</v>
      </c>
      <c r="J129" t="s">
        <v>122</v>
      </c>
      <c r="L129" t="s">
        <v>17</v>
      </c>
      <c r="N129" t="s">
        <v>630</v>
      </c>
      <c r="O129">
        <v>1</v>
      </c>
    </row>
    <row r="130" spans="1:22">
      <c r="A130" t="s">
        <v>419</v>
      </c>
      <c r="B130" t="s">
        <v>122</v>
      </c>
      <c r="C130" t="s">
        <v>122</v>
      </c>
      <c r="I130" t="s">
        <v>122</v>
      </c>
      <c r="J130" t="s">
        <v>122</v>
      </c>
      <c r="K130" t="s">
        <v>122</v>
      </c>
      <c r="L130" t="s">
        <v>17</v>
      </c>
      <c r="N130" t="s">
        <v>260</v>
      </c>
      <c r="O130">
        <v>1</v>
      </c>
      <c r="P130" t="s">
        <v>38</v>
      </c>
      <c r="Q130" t="s">
        <v>122</v>
      </c>
      <c r="R130" t="s">
        <v>122</v>
      </c>
      <c r="S130" t="s">
        <v>20</v>
      </c>
      <c r="V130" t="s">
        <v>122</v>
      </c>
    </row>
    <row r="131" spans="1:22">
      <c r="A131" t="s">
        <v>526</v>
      </c>
      <c r="B131" t="s">
        <v>122</v>
      </c>
      <c r="C131" t="s">
        <v>122</v>
      </c>
      <c r="I131" t="s">
        <v>122</v>
      </c>
      <c r="J131" t="s">
        <v>122</v>
      </c>
      <c r="K131" t="s">
        <v>122</v>
      </c>
      <c r="L131" t="s">
        <v>17</v>
      </c>
      <c r="N131" t="s">
        <v>827</v>
      </c>
      <c r="O131">
        <v>1</v>
      </c>
      <c r="P131" t="s">
        <v>670</v>
      </c>
      <c r="Q131" t="s">
        <v>122</v>
      </c>
      <c r="R131" t="s">
        <v>122</v>
      </c>
      <c r="S131" t="s">
        <v>20</v>
      </c>
      <c r="V131" t="s">
        <v>670</v>
      </c>
    </row>
    <row r="132" spans="1:22">
      <c r="A132" t="s">
        <v>527</v>
      </c>
      <c r="B132" t="s">
        <v>122</v>
      </c>
      <c r="C132" t="s">
        <v>122</v>
      </c>
      <c r="D132" t="s">
        <v>40</v>
      </c>
      <c r="E132" t="s">
        <v>99</v>
      </c>
      <c r="F132" t="s">
        <v>14</v>
      </c>
      <c r="I132" t="s">
        <v>122</v>
      </c>
      <c r="J132" t="s">
        <v>122</v>
      </c>
      <c r="L132" t="s">
        <v>17</v>
      </c>
      <c r="N132" t="s">
        <v>668</v>
      </c>
      <c r="O132">
        <v>1</v>
      </c>
      <c r="P132" t="s">
        <v>38</v>
      </c>
      <c r="Q132" t="s">
        <v>122</v>
      </c>
      <c r="R132" t="s">
        <v>122</v>
      </c>
      <c r="S132" t="s">
        <v>20</v>
      </c>
      <c r="V132" t="s">
        <v>122</v>
      </c>
    </row>
    <row r="133" spans="1:22">
      <c r="A133" t="s">
        <v>528</v>
      </c>
      <c r="B133" t="s">
        <v>122</v>
      </c>
      <c r="C133" t="s">
        <v>122</v>
      </c>
      <c r="I133" t="s">
        <v>122</v>
      </c>
      <c r="J133" t="s">
        <v>122</v>
      </c>
      <c r="K133" t="s">
        <v>122</v>
      </c>
      <c r="L133" t="s">
        <v>17</v>
      </c>
      <c r="N133" t="s">
        <v>828</v>
      </c>
      <c r="O133">
        <v>2</v>
      </c>
      <c r="P133" t="s">
        <v>122</v>
      </c>
      <c r="Q133" t="s">
        <v>122</v>
      </c>
      <c r="R133" t="s">
        <v>122</v>
      </c>
      <c r="S133" t="s">
        <v>20</v>
      </c>
    </row>
    <row r="134" spans="1:22">
      <c r="A134" t="s">
        <v>529</v>
      </c>
      <c r="B134" t="s">
        <v>122</v>
      </c>
      <c r="C134" t="s">
        <v>122</v>
      </c>
      <c r="D134" t="s">
        <v>40</v>
      </c>
      <c r="E134" t="s">
        <v>22</v>
      </c>
      <c r="F134" t="s">
        <v>14</v>
      </c>
      <c r="I134" t="s">
        <v>122</v>
      </c>
      <c r="J134">
        <v>0</v>
      </c>
      <c r="K134" t="s">
        <v>122</v>
      </c>
      <c r="L134" t="s">
        <v>50</v>
      </c>
      <c r="N134" t="s">
        <v>118</v>
      </c>
      <c r="O134">
        <v>1</v>
      </c>
      <c r="P134" t="s">
        <v>38</v>
      </c>
      <c r="Q134" t="s">
        <v>122</v>
      </c>
      <c r="R134" t="s">
        <v>38</v>
      </c>
      <c r="S134" t="s">
        <v>38</v>
      </c>
      <c r="V134" t="s">
        <v>43</v>
      </c>
    </row>
    <row r="135" spans="1:22">
      <c r="A135" t="s">
        <v>530</v>
      </c>
      <c r="B135" t="s">
        <v>122</v>
      </c>
      <c r="D135" t="s">
        <v>40</v>
      </c>
      <c r="E135" t="s">
        <v>22</v>
      </c>
      <c r="F135" t="s">
        <v>14</v>
      </c>
      <c r="I135">
        <v>3</v>
      </c>
      <c r="J135">
        <v>0</v>
      </c>
      <c r="L135" t="s">
        <v>17</v>
      </c>
      <c r="N135" t="s">
        <v>206</v>
      </c>
      <c r="O135">
        <v>1</v>
      </c>
      <c r="P135" t="s">
        <v>25</v>
      </c>
      <c r="R135" t="s">
        <v>25</v>
      </c>
      <c r="S135" t="s">
        <v>25</v>
      </c>
      <c r="V135" t="s">
        <v>43</v>
      </c>
    </row>
    <row r="136" spans="1:22">
      <c r="A136" t="s">
        <v>531</v>
      </c>
      <c r="B136" t="s">
        <v>122</v>
      </c>
      <c r="D136" t="s">
        <v>40</v>
      </c>
      <c r="E136" t="s">
        <v>99</v>
      </c>
      <c r="F136" t="s">
        <v>14</v>
      </c>
      <c r="L136" t="s">
        <v>17</v>
      </c>
      <c r="N136" t="s">
        <v>137</v>
      </c>
      <c r="O136">
        <v>1</v>
      </c>
      <c r="P136" t="s">
        <v>38</v>
      </c>
      <c r="R136" t="s">
        <v>829</v>
      </c>
      <c r="S136" t="s">
        <v>20</v>
      </c>
      <c r="V136" t="s">
        <v>122</v>
      </c>
    </row>
    <row r="137" spans="1:22">
      <c r="A137" t="s">
        <v>532</v>
      </c>
      <c r="B137" t="s">
        <v>122</v>
      </c>
      <c r="D137" t="s">
        <v>40</v>
      </c>
      <c r="E137" t="s">
        <v>99</v>
      </c>
      <c r="F137" t="s">
        <v>14</v>
      </c>
      <c r="L137" t="s">
        <v>17</v>
      </c>
      <c r="N137" t="s">
        <v>830</v>
      </c>
      <c r="O137">
        <v>1</v>
      </c>
      <c r="P137" t="s">
        <v>38</v>
      </c>
      <c r="R137" t="s">
        <v>30</v>
      </c>
      <c r="S137" t="s">
        <v>20</v>
      </c>
      <c r="V137" t="s">
        <v>831</v>
      </c>
    </row>
    <row r="138" spans="1:22">
      <c r="A138" t="s">
        <v>421</v>
      </c>
      <c r="D138" t="s">
        <v>166</v>
      </c>
      <c r="E138" t="s">
        <v>186</v>
      </c>
      <c r="F138" t="s">
        <v>28</v>
      </c>
      <c r="I138">
        <v>24</v>
      </c>
      <c r="J138">
        <v>10</v>
      </c>
      <c r="L138" t="s">
        <v>17</v>
      </c>
      <c r="N138" t="s">
        <v>111</v>
      </c>
      <c r="O138">
        <v>1</v>
      </c>
      <c r="P138" t="s">
        <v>30</v>
      </c>
      <c r="R138" t="s">
        <v>30</v>
      </c>
      <c r="S138" t="s">
        <v>30</v>
      </c>
      <c r="V138" t="s">
        <v>43</v>
      </c>
    </row>
    <row r="139" spans="1:22">
      <c r="A139" t="s">
        <v>422</v>
      </c>
      <c r="D139" t="s">
        <v>40</v>
      </c>
      <c r="E139" t="s">
        <v>22</v>
      </c>
      <c r="F139" t="s">
        <v>14</v>
      </c>
      <c r="I139">
        <v>1</v>
      </c>
      <c r="J139">
        <v>0</v>
      </c>
      <c r="L139" t="s">
        <v>17</v>
      </c>
      <c r="M139" t="s">
        <v>185</v>
      </c>
      <c r="N139" t="s">
        <v>104</v>
      </c>
      <c r="O139">
        <v>1</v>
      </c>
      <c r="P139" t="s">
        <v>25</v>
      </c>
      <c r="R139" t="s">
        <v>25</v>
      </c>
      <c r="S139" t="s">
        <v>25</v>
      </c>
      <c r="V139" t="s">
        <v>43</v>
      </c>
    </row>
    <row r="140" spans="1:22">
      <c r="A140" t="s">
        <v>423</v>
      </c>
      <c r="D140" t="s">
        <v>34</v>
      </c>
      <c r="E140" t="s">
        <v>186</v>
      </c>
      <c r="G140" t="s">
        <v>832</v>
      </c>
      <c r="I140">
        <v>17</v>
      </c>
      <c r="J140">
        <v>2</v>
      </c>
      <c r="K140" t="s">
        <v>111</v>
      </c>
      <c r="L140" t="s">
        <v>50</v>
      </c>
      <c r="M140" t="s">
        <v>718</v>
      </c>
      <c r="N140" t="s">
        <v>24</v>
      </c>
      <c r="O140">
        <v>1</v>
      </c>
      <c r="R140" t="s">
        <v>833</v>
      </c>
      <c r="S140" t="s">
        <v>833</v>
      </c>
      <c r="V140" t="s">
        <v>43</v>
      </c>
    </row>
    <row r="141" spans="1:22">
      <c r="A141" t="s">
        <v>424</v>
      </c>
      <c r="D141" t="s">
        <v>40</v>
      </c>
      <c r="E141" t="s">
        <v>22</v>
      </c>
      <c r="F141" t="s">
        <v>14</v>
      </c>
      <c r="I141">
        <v>1</v>
      </c>
      <c r="J141">
        <v>0</v>
      </c>
      <c r="L141" t="s">
        <v>17</v>
      </c>
      <c r="N141" t="s">
        <v>221</v>
      </c>
      <c r="O141">
        <v>1</v>
      </c>
      <c r="P141" t="s">
        <v>25</v>
      </c>
      <c r="R141" t="s">
        <v>25</v>
      </c>
      <c r="S141" t="s">
        <v>25</v>
      </c>
      <c r="V141" t="s">
        <v>43</v>
      </c>
    </row>
    <row r="142" spans="1:22">
      <c r="A142" t="s">
        <v>425</v>
      </c>
      <c r="D142" t="s">
        <v>34</v>
      </c>
      <c r="E142" t="s">
        <v>186</v>
      </c>
      <c r="G142" t="s">
        <v>631</v>
      </c>
      <c r="I142">
        <v>1</v>
      </c>
      <c r="J142">
        <v>3</v>
      </c>
      <c r="K142" t="s">
        <v>92</v>
      </c>
      <c r="L142" t="s">
        <v>17</v>
      </c>
      <c r="M142" t="s">
        <v>738</v>
      </c>
      <c r="N142" t="s">
        <v>210</v>
      </c>
      <c r="O142">
        <v>1</v>
      </c>
      <c r="P142" t="s">
        <v>25</v>
      </c>
      <c r="R142" t="s">
        <v>261</v>
      </c>
      <c r="S142" t="s">
        <v>30</v>
      </c>
      <c r="V142" t="s">
        <v>834</v>
      </c>
    </row>
    <row r="143" spans="1:22">
      <c r="A143" t="s">
        <v>426</v>
      </c>
      <c r="D143" t="s">
        <v>40</v>
      </c>
      <c r="E143" t="s">
        <v>99</v>
      </c>
      <c r="F143" t="s">
        <v>14</v>
      </c>
      <c r="I143">
        <v>1</v>
      </c>
      <c r="J143">
        <v>0</v>
      </c>
      <c r="L143" t="s">
        <v>17</v>
      </c>
      <c r="M143" t="s">
        <v>738</v>
      </c>
      <c r="N143" t="s">
        <v>140</v>
      </c>
      <c r="O143">
        <v>1</v>
      </c>
      <c r="P143" t="s">
        <v>25</v>
      </c>
      <c r="R143" t="s">
        <v>25</v>
      </c>
      <c r="S143" t="s">
        <v>25</v>
      </c>
      <c r="V143" t="s">
        <v>43</v>
      </c>
    </row>
    <row r="144" spans="1:22">
      <c r="A144" t="s">
        <v>427</v>
      </c>
      <c r="D144" t="s">
        <v>122</v>
      </c>
      <c r="E144" t="s">
        <v>22</v>
      </c>
      <c r="F144" t="s">
        <v>28</v>
      </c>
      <c r="G144" t="s">
        <v>835</v>
      </c>
      <c r="I144">
        <v>5</v>
      </c>
      <c r="J144">
        <v>4</v>
      </c>
      <c r="K144" t="s">
        <v>236</v>
      </c>
      <c r="L144" t="s">
        <v>17</v>
      </c>
      <c r="M144" t="s">
        <v>738</v>
      </c>
      <c r="N144" t="s">
        <v>182</v>
      </c>
      <c r="O144">
        <v>1</v>
      </c>
      <c r="P144" t="s">
        <v>30</v>
      </c>
      <c r="Q144" t="s">
        <v>122</v>
      </c>
      <c r="R144" t="s">
        <v>261</v>
      </c>
      <c r="S144" t="s">
        <v>261</v>
      </c>
      <c r="V144" t="s">
        <v>189</v>
      </c>
    </row>
    <row r="145" spans="1:22">
      <c r="A145" t="s">
        <v>533</v>
      </c>
      <c r="D145" t="s">
        <v>191</v>
      </c>
      <c r="E145" t="s">
        <v>186</v>
      </c>
      <c r="F145" t="s">
        <v>28</v>
      </c>
      <c r="G145" t="s">
        <v>665</v>
      </c>
      <c r="I145">
        <v>39</v>
      </c>
      <c r="J145">
        <v>3</v>
      </c>
      <c r="K145" t="s">
        <v>122</v>
      </c>
      <c r="L145" t="s">
        <v>17</v>
      </c>
      <c r="M145" t="s">
        <v>173</v>
      </c>
      <c r="N145" t="s">
        <v>651</v>
      </c>
      <c r="O145">
        <v>1</v>
      </c>
      <c r="P145" t="s">
        <v>30</v>
      </c>
      <c r="Q145" t="s">
        <v>122</v>
      </c>
      <c r="R145" t="s">
        <v>30</v>
      </c>
      <c r="S145" t="s">
        <v>30</v>
      </c>
      <c r="V145" t="s">
        <v>122</v>
      </c>
    </row>
    <row r="146" spans="1:22">
      <c r="A146" t="s">
        <v>428</v>
      </c>
      <c r="D146" t="s">
        <v>40</v>
      </c>
      <c r="E146" t="s">
        <v>99</v>
      </c>
      <c r="F146" t="s">
        <v>21</v>
      </c>
      <c r="I146">
        <v>0</v>
      </c>
      <c r="J146">
        <v>0</v>
      </c>
      <c r="L146" t="s">
        <v>17</v>
      </c>
      <c r="N146" t="s">
        <v>118</v>
      </c>
      <c r="O146">
        <v>1</v>
      </c>
      <c r="P146" t="s">
        <v>25</v>
      </c>
      <c r="R146" t="s">
        <v>38</v>
      </c>
      <c r="S146" t="s">
        <v>30</v>
      </c>
      <c r="V146" t="s">
        <v>43</v>
      </c>
    </row>
    <row r="147" spans="1:22">
      <c r="A147" t="s">
        <v>429</v>
      </c>
      <c r="B147" t="s">
        <v>122</v>
      </c>
      <c r="D147" t="s">
        <v>191</v>
      </c>
      <c r="E147" t="s">
        <v>186</v>
      </c>
      <c r="F147" t="s">
        <v>28</v>
      </c>
      <c r="G147" t="s">
        <v>836</v>
      </c>
      <c r="H147" t="s">
        <v>122</v>
      </c>
      <c r="I147">
        <v>17</v>
      </c>
      <c r="J147">
        <v>3</v>
      </c>
      <c r="K147" t="s">
        <v>122</v>
      </c>
      <c r="L147" t="s">
        <v>110</v>
      </c>
      <c r="M147" t="s">
        <v>185</v>
      </c>
      <c r="N147" t="s">
        <v>200</v>
      </c>
      <c r="O147">
        <v>1</v>
      </c>
      <c r="P147" t="s">
        <v>25</v>
      </c>
      <c r="Q147" t="s">
        <v>122</v>
      </c>
      <c r="R147" t="s">
        <v>122</v>
      </c>
      <c r="S147" t="s">
        <v>837</v>
      </c>
      <c r="V147" t="s">
        <v>838</v>
      </c>
    </row>
    <row r="148" spans="1:22">
      <c r="A148" t="s">
        <v>430</v>
      </c>
      <c r="D148" t="s">
        <v>23</v>
      </c>
      <c r="E148" t="s">
        <v>99</v>
      </c>
      <c r="F148" t="s">
        <v>21</v>
      </c>
      <c r="I148">
        <v>1</v>
      </c>
      <c r="J148">
        <v>0</v>
      </c>
      <c r="L148" t="s">
        <v>17</v>
      </c>
      <c r="N148" t="s">
        <v>137</v>
      </c>
      <c r="O148">
        <v>1</v>
      </c>
      <c r="P148" t="s">
        <v>38</v>
      </c>
      <c r="S148" t="s">
        <v>262</v>
      </c>
      <c r="V148" t="s">
        <v>43</v>
      </c>
    </row>
    <row r="149" spans="1:22">
      <c r="A149" t="s">
        <v>431</v>
      </c>
      <c r="D149" t="s">
        <v>40</v>
      </c>
      <c r="E149" t="s">
        <v>99</v>
      </c>
      <c r="F149" t="s">
        <v>14</v>
      </c>
      <c r="I149">
        <v>0</v>
      </c>
      <c r="J149">
        <v>0</v>
      </c>
      <c r="L149" t="s">
        <v>17</v>
      </c>
      <c r="M149" t="s">
        <v>185</v>
      </c>
      <c r="N149" t="s">
        <v>133</v>
      </c>
      <c r="O149">
        <v>1</v>
      </c>
      <c r="P149" t="s">
        <v>25</v>
      </c>
      <c r="R149" t="s">
        <v>25</v>
      </c>
      <c r="S149" t="s">
        <v>25</v>
      </c>
      <c r="V149" t="s">
        <v>43</v>
      </c>
    </row>
    <row r="150" spans="1:22">
      <c r="A150" t="s">
        <v>432</v>
      </c>
      <c r="D150" t="s">
        <v>34</v>
      </c>
      <c r="E150" t="s">
        <v>99</v>
      </c>
      <c r="F150" t="s">
        <v>21</v>
      </c>
      <c r="I150">
        <v>1</v>
      </c>
      <c r="J150">
        <v>0</v>
      </c>
      <c r="L150" t="s">
        <v>17</v>
      </c>
      <c r="N150" t="s">
        <v>199</v>
      </c>
      <c r="O150">
        <v>1</v>
      </c>
      <c r="P150" t="s">
        <v>30</v>
      </c>
      <c r="S150" t="s">
        <v>30</v>
      </c>
      <c r="V150" t="s">
        <v>43</v>
      </c>
    </row>
    <row r="151" spans="1:22">
      <c r="A151" t="s">
        <v>433</v>
      </c>
      <c r="B151" t="s">
        <v>122</v>
      </c>
      <c r="C151" t="s">
        <v>122</v>
      </c>
      <c r="D151" t="s">
        <v>34</v>
      </c>
      <c r="E151" t="s">
        <v>33</v>
      </c>
      <c r="F151" t="s">
        <v>21</v>
      </c>
      <c r="G151" t="s">
        <v>696</v>
      </c>
      <c r="I151">
        <v>20</v>
      </c>
      <c r="J151">
        <v>1</v>
      </c>
      <c r="K151" t="s">
        <v>122</v>
      </c>
      <c r="L151" t="s">
        <v>124</v>
      </c>
      <c r="N151" t="s">
        <v>94</v>
      </c>
      <c r="O151">
        <v>2</v>
      </c>
      <c r="P151" t="s">
        <v>25</v>
      </c>
      <c r="Q151" t="s">
        <v>122</v>
      </c>
      <c r="R151" t="s">
        <v>839</v>
      </c>
      <c r="S151" t="s">
        <v>25</v>
      </c>
      <c r="V151" t="s">
        <v>27</v>
      </c>
    </row>
    <row r="152" spans="1:22">
      <c r="A152" t="s">
        <v>434</v>
      </c>
      <c r="B152" t="s">
        <v>122</v>
      </c>
      <c r="D152" t="s">
        <v>101</v>
      </c>
      <c r="E152" t="s">
        <v>102</v>
      </c>
      <c r="F152" t="s">
        <v>123</v>
      </c>
      <c r="I152">
        <v>3</v>
      </c>
      <c r="J152">
        <v>0</v>
      </c>
      <c r="L152" t="s">
        <v>93</v>
      </c>
      <c r="M152" t="s">
        <v>840</v>
      </c>
      <c r="N152" t="s">
        <v>237</v>
      </c>
      <c r="O152">
        <v>2</v>
      </c>
      <c r="P152" t="s">
        <v>38</v>
      </c>
      <c r="R152" t="s">
        <v>144</v>
      </c>
      <c r="S152" t="s">
        <v>38</v>
      </c>
      <c r="V152" t="s">
        <v>27</v>
      </c>
    </row>
    <row r="153" spans="1:22">
      <c r="A153" t="s">
        <v>435</v>
      </c>
      <c r="B153" t="s">
        <v>122</v>
      </c>
      <c r="D153" t="s">
        <v>34</v>
      </c>
      <c r="E153" t="s">
        <v>22</v>
      </c>
      <c r="F153" t="s">
        <v>21</v>
      </c>
      <c r="I153">
        <v>1</v>
      </c>
      <c r="J153">
        <v>0</v>
      </c>
      <c r="L153" t="s">
        <v>42</v>
      </c>
      <c r="N153" t="s">
        <v>200</v>
      </c>
      <c r="O153">
        <v>2</v>
      </c>
      <c r="P153" t="s">
        <v>25</v>
      </c>
      <c r="R153" t="s">
        <v>841</v>
      </c>
      <c r="S153" t="s">
        <v>25</v>
      </c>
      <c r="V153" t="s">
        <v>27</v>
      </c>
    </row>
    <row r="154" spans="1:22">
      <c r="A154" t="s">
        <v>436</v>
      </c>
      <c r="B154" t="s">
        <v>122</v>
      </c>
      <c r="D154" t="s">
        <v>23</v>
      </c>
      <c r="E154" t="s">
        <v>99</v>
      </c>
      <c r="F154" t="s">
        <v>21</v>
      </c>
      <c r="L154" t="s">
        <v>17</v>
      </c>
      <c r="M154" t="s">
        <v>842</v>
      </c>
      <c r="N154" t="s">
        <v>263</v>
      </c>
      <c r="O154">
        <v>1</v>
      </c>
      <c r="P154" t="s">
        <v>25</v>
      </c>
      <c r="R154" t="s">
        <v>632</v>
      </c>
      <c r="S154" t="s">
        <v>25</v>
      </c>
      <c r="V154" t="s">
        <v>27</v>
      </c>
    </row>
    <row r="155" spans="1:22">
      <c r="A155" t="s">
        <v>437</v>
      </c>
      <c r="B155" t="s">
        <v>122</v>
      </c>
      <c r="D155" t="s">
        <v>96</v>
      </c>
      <c r="E155" t="s">
        <v>109</v>
      </c>
      <c r="F155" t="s">
        <v>123</v>
      </c>
      <c r="I155">
        <v>0</v>
      </c>
      <c r="J155">
        <v>0</v>
      </c>
      <c r="L155" t="s">
        <v>93</v>
      </c>
      <c r="M155" t="s">
        <v>264</v>
      </c>
      <c r="N155" t="s">
        <v>265</v>
      </c>
      <c r="O155">
        <v>1</v>
      </c>
      <c r="P155" t="s">
        <v>38</v>
      </c>
      <c r="R155" t="s">
        <v>144</v>
      </c>
      <c r="S155" t="s">
        <v>38</v>
      </c>
      <c r="V155" t="s">
        <v>27</v>
      </c>
    </row>
    <row r="156" spans="1:22">
      <c r="A156" t="s">
        <v>438</v>
      </c>
      <c r="B156" t="s">
        <v>122</v>
      </c>
      <c r="D156" t="s">
        <v>105</v>
      </c>
      <c r="E156" t="s">
        <v>102</v>
      </c>
      <c r="F156" t="s">
        <v>123</v>
      </c>
      <c r="I156">
        <v>1</v>
      </c>
      <c r="J156">
        <v>0</v>
      </c>
      <c r="L156" t="s">
        <v>93</v>
      </c>
      <c r="M156" t="s">
        <v>62</v>
      </c>
      <c r="N156" t="s">
        <v>133</v>
      </c>
      <c r="O156">
        <v>2</v>
      </c>
      <c r="P156" t="s">
        <v>18</v>
      </c>
      <c r="R156" t="s">
        <v>68</v>
      </c>
      <c r="S156" t="s">
        <v>64</v>
      </c>
      <c r="V156" t="s">
        <v>181</v>
      </c>
    </row>
    <row r="157" spans="1:22">
      <c r="A157" t="s">
        <v>439</v>
      </c>
      <c r="B157" t="s">
        <v>122</v>
      </c>
      <c r="D157" t="s">
        <v>96</v>
      </c>
      <c r="E157" t="s">
        <v>102</v>
      </c>
      <c r="F157" t="s">
        <v>123</v>
      </c>
      <c r="I157">
        <v>1</v>
      </c>
      <c r="J157">
        <v>0</v>
      </c>
      <c r="L157" t="s">
        <v>42</v>
      </c>
      <c r="M157" t="s">
        <v>122</v>
      </c>
      <c r="N157" t="s">
        <v>37</v>
      </c>
      <c r="O157">
        <v>1</v>
      </c>
      <c r="P157" t="s">
        <v>38</v>
      </c>
      <c r="R157" t="s">
        <v>144</v>
      </c>
      <c r="S157" t="s">
        <v>38</v>
      </c>
      <c r="V157" t="s">
        <v>152</v>
      </c>
    </row>
    <row r="158" spans="1:22">
      <c r="A158" t="s">
        <v>440</v>
      </c>
      <c r="B158" t="s">
        <v>122</v>
      </c>
      <c r="D158" t="s">
        <v>117</v>
      </c>
      <c r="E158" t="s">
        <v>147</v>
      </c>
      <c r="F158" t="s">
        <v>123</v>
      </c>
      <c r="G158" t="s">
        <v>843</v>
      </c>
      <c r="I158">
        <v>83</v>
      </c>
      <c r="J158">
        <v>10</v>
      </c>
      <c r="L158" t="s">
        <v>583</v>
      </c>
      <c r="M158" t="s">
        <v>844</v>
      </c>
      <c r="N158" t="s">
        <v>221</v>
      </c>
      <c r="O158">
        <v>2</v>
      </c>
      <c r="P158" t="s">
        <v>38</v>
      </c>
      <c r="R158" t="s">
        <v>144</v>
      </c>
      <c r="S158" t="s">
        <v>38</v>
      </c>
      <c r="V158" t="s">
        <v>181</v>
      </c>
    </row>
    <row r="159" spans="1:22">
      <c r="A159" t="s">
        <v>441</v>
      </c>
      <c r="B159" t="s">
        <v>122</v>
      </c>
      <c r="D159" t="s">
        <v>96</v>
      </c>
      <c r="E159" t="s">
        <v>266</v>
      </c>
      <c r="F159" t="s">
        <v>123</v>
      </c>
      <c r="I159">
        <v>1</v>
      </c>
      <c r="J159">
        <v>0</v>
      </c>
      <c r="L159" t="s">
        <v>42</v>
      </c>
      <c r="N159" t="s">
        <v>47</v>
      </c>
      <c r="O159">
        <v>2</v>
      </c>
      <c r="P159" t="s">
        <v>184</v>
      </c>
      <c r="R159" t="s">
        <v>267</v>
      </c>
      <c r="S159" t="s">
        <v>38</v>
      </c>
      <c r="V159" t="s">
        <v>27</v>
      </c>
    </row>
    <row r="160" spans="1:22">
      <c r="A160" t="s">
        <v>442</v>
      </c>
      <c r="B160" t="s">
        <v>122</v>
      </c>
      <c r="D160" t="s">
        <v>845</v>
      </c>
      <c r="E160" t="s">
        <v>102</v>
      </c>
      <c r="F160" t="s">
        <v>123</v>
      </c>
      <c r="I160">
        <v>3</v>
      </c>
      <c r="J160">
        <v>0</v>
      </c>
      <c r="L160" t="s">
        <v>607</v>
      </c>
      <c r="M160" t="s">
        <v>122</v>
      </c>
      <c r="N160" t="s">
        <v>148</v>
      </c>
      <c r="O160">
        <v>2</v>
      </c>
      <c r="P160" t="s">
        <v>38</v>
      </c>
      <c r="R160" t="s">
        <v>68</v>
      </c>
      <c r="S160" t="s">
        <v>38</v>
      </c>
      <c r="V160" t="s">
        <v>27</v>
      </c>
    </row>
    <row r="161" spans="1:22">
      <c r="A161" t="s">
        <v>443</v>
      </c>
      <c r="B161" t="s">
        <v>122</v>
      </c>
      <c r="D161" t="s">
        <v>117</v>
      </c>
      <c r="E161" t="s">
        <v>268</v>
      </c>
      <c r="F161" t="s">
        <v>123</v>
      </c>
      <c r="I161">
        <v>2</v>
      </c>
      <c r="J161">
        <v>0</v>
      </c>
      <c r="L161" t="s">
        <v>846</v>
      </c>
      <c r="M161" t="s">
        <v>264</v>
      </c>
      <c r="N161" t="s">
        <v>269</v>
      </c>
      <c r="O161">
        <v>2</v>
      </c>
      <c r="P161" t="s">
        <v>38</v>
      </c>
      <c r="R161" t="s">
        <v>144</v>
      </c>
      <c r="S161" t="s">
        <v>38</v>
      </c>
      <c r="V161" t="s">
        <v>27</v>
      </c>
    </row>
    <row r="162" spans="1:22">
      <c r="A162" t="s">
        <v>57</v>
      </c>
      <c r="B162" t="s">
        <v>122</v>
      </c>
      <c r="D162" t="s">
        <v>151</v>
      </c>
      <c r="E162" t="s">
        <v>106</v>
      </c>
      <c r="F162" t="s">
        <v>123</v>
      </c>
      <c r="G162" t="s">
        <v>836</v>
      </c>
      <c r="I162">
        <v>1</v>
      </c>
      <c r="J162">
        <v>1</v>
      </c>
      <c r="L162" t="s">
        <v>143</v>
      </c>
      <c r="M162" t="s">
        <v>847</v>
      </c>
      <c r="N162" t="s">
        <v>671</v>
      </c>
      <c r="O162">
        <v>2</v>
      </c>
      <c r="P162" t="s">
        <v>848</v>
      </c>
      <c r="Q162" t="s">
        <v>849</v>
      </c>
      <c r="R162" t="s">
        <v>68</v>
      </c>
      <c r="S162" t="s">
        <v>95</v>
      </c>
      <c r="V162" t="s">
        <v>181</v>
      </c>
    </row>
    <row r="163" spans="1:22">
      <c r="A163" t="s">
        <v>444</v>
      </c>
      <c r="B163" t="s">
        <v>122</v>
      </c>
      <c r="D163" t="s">
        <v>117</v>
      </c>
      <c r="E163" t="s">
        <v>147</v>
      </c>
      <c r="F163" t="s">
        <v>123</v>
      </c>
      <c r="G163" t="s">
        <v>850</v>
      </c>
      <c r="I163">
        <v>28</v>
      </c>
      <c r="J163">
        <v>14</v>
      </c>
      <c r="L163" t="s">
        <v>50</v>
      </c>
      <c r="M163" t="s">
        <v>63</v>
      </c>
      <c r="N163" t="s">
        <v>54</v>
      </c>
      <c r="O163">
        <v>2</v>
      </c>
      <c r="P163" t="s">
        <v>38</v>
      </c>
      <c r="R163" t="s">
        <v>68</v>
      </c>
      <c r="S163" t="s">
        <v>152</v>
      </c>
      <c r="V163" t="s">
        <v>181</v>
      </c>
    </row>
    <row r="164" spans="1:22">
      <c r="A164" t="s">
        <v>445</v>
      </c>
      <c r="B164" t="s">
        <v>122</v>
      </c>
      <c r="D164" t="s">
        <v>105</v>
      </c>
      <c r="E164" t="s">
        <v>102</v>
      </c>
      <c r="F164" t="s">
        <v>123</v>
      </c>
      <c r="I164">
        <v>9</v>
      </c>
      <c r="J164">
        <v>0</v>
      </c>
      <c r="L164" t="s">
        <v>42</v>
      </c>
      <c r="N164" t="s">
        <v>270</v>
      </c>
      <c r="O164">
        <v>1</v>
      </c>
      <c r="P164" t="s">
        <v>38</v>
      </c>
      <c r="R164" t="s">
        <v>144</v>
      </c>
      <c r="S164" t="s">
        <v>38</v>
      </c>
      <c r="V164" t="s">
        <v>27</v>
      </c>
    </row>
    <row r="165" spans="1:22">
      <c r="A165" t="s">
        <v>446</v>
      </c>
      <c r="B165" t="s">
        <v>122</v>
      </c>
      <c r="D165" t="s">
        <v>117</v>
      </c>
      <c r="E165" t="s">
        <v>109</v>
      </c>
      <c r="F165" t="s">
        <v>123</v>
      </c>
      <c r="I165">
        <v>0</v>
      </c>
      <c r="J165">
        <v>0</v>
      </c>
      <c r="L165" t="s">
        <v>42</v>
      </c>
      <c r="N165" t="s">
        <v>54</v>
      </c>
      <c r="O165">
        <v>2</v>
      </c>
      <c r="P165" t="s">
        <v>38</v>
      </c>
      <c r="R165" t="s">
        <v>18</v>
      </c>
      <c r="S165" t="s">
        <v>38</v>
      </c>
      <c r="V165" t="s">
        <v>27</v>
      </c>
    </row>
    <row r="166" spans="1:22">
      <c r="A166" t="s">
        <v>447</v>
      </c>
      <c r="B166" t="s">
        <v>122</v>
      </c>
      <c r="D166" t="s">
        <v>96</v>
      </c>
      <c r="E166" t="s">
        <v>147</v>
      </c>
      <c r="F166" t="s">
        <v>123</v>
      </c>
      <c r="G166" t="s">
        <v>851</v>
      </c>
      <c r="I166">
        <v>25</v>
      </c>
      <c r="J166">
        <v>6</v>
      </c>
      <c r="L166" t="s">
        <v>852</v>
      </c>
      <c r="M166" t="s">
        <v>122</v>
      </c>
      <c r="N166" t="s">
        <v>271</v>
      </c>
      <c r="O166">
        <v>2</v>
      </c>
      <c r="P166" t="s">
        <v>38</v>
      </c>
      <c r="R166" t="s">
        <v>38</v>
      </c>
      <c r="S166" t="s">
        <v>38</v>
      </c>
      <c r="V166" t="s">
        <v>27</v>
      </c>
    </row>
    <row r="167" spans="1:22">
      <c r="A167" t="s">
        <v>448</v>
      </c>
      <c r="B167" t="s">
        <v>122</v>
      </c>
      <c r="D167" t="s">
        <v>96</v>
      </c>
      <c r="E167" t="s">
        <v>109</v>
      </c>
      <c r="F167" t="s">
        <v>123</v>
      </c>
      <c r="I167">
        <v>0</v>
      </c>
      <c r="J167">
        <v>0</v>
      </c>
      <c r="L167" t="s">
        <v>17</v>
      </c>
      <c r="M167" t="s">
        <v>173</v>
      </c>
      <c r="N167" t="s">
        <v>37</v>
      </c>
      <c r="O167">
        <v>2</v>
      </c>
      <c r="P167" t="s">
        <v>38</v>
      </c>
      <c r="R167" t="s">
        <v>38</v>
      </c>
      <c r="S167" t="s">
        <v>38</v>
      </c>
      <c r="V167" t="s">
        <v>27</v>
      </c>
    </row>
    <row r="168" spans="1:22">
      <c r="A168" t="s">
        <v>449</v>
      </c>
      <c r="B168" t="s">
        <v>122</v>
      </c>
      <c r="D168" t="s">
        <v>105</v>
      </c>
      <c r="E168" t="s">
        <v>102</v>
      </c>
      <c r="F168" t="s">
        <v>123</v>
      </c>
      <c r="I168">
        <v>3</v>
      </c>
      <c r="J168">
        <v>0</v>
      </c>
      <c r="L168" t="s">
        <v>597</v>
      </c>
      <c r="N168" t="s">
        <v>272</v>
      </c>
      <c r="O168">
        <v>1</v>
      </c>
      <c r="P168" t="s">
        <v>848</v>
      </c>
      <c r="Q168" t="s">
        <v>725</v>
      </c>
      <c r="R168" t="s">
        <v>68</v>
      </c>
      <c r="S168" t="s">
        <v>38</v>
      </c>
      <c r="V168" t="s">
        <v>27</v>
      </c>
    </row>
    <row r="169" spans="1:22">
      <c r="A169" t="s">
        <v>450</v>
      </c>
      <c r="B169" t="s">
        <v>122</v>
      </c>
      <c r="D169" t="s">
        <v>96</v>
      </c>
      <c r="E169" t="s">
        <v>109</v>
      </c>
      <c r="F169" t="s">
        <v>123</v>
      </c>
      <c r="I169">
        <v>0</v>
      </c>
      <c r="J169">
        <v>0</v>
      </c>
      <c r="L169" t="s">
        <v>93</v>
      </c>
      <c r="M169" t="s">
        <v>264</v>
      </c>
      <c r="N169" t="s">
        <v>273</v>
      </c>
      <c r="O169">
        <v>1</v>
      </c>
      <c r="P169" t="s">
        <v>38</v>
      </c>
      <c r="R169" t="s">
        <v>144</v>
      </c>
      <c r="S169" t="s">
        <v>38</v>
      </c>
      <c r="V169" t="s">
        <v>27</v>
      </c>
    </row>
    <row r="170" spans="1:22">
      <c r="A170" t="s">
        <v>451</v>
      </c>
      <c r="B170" t="s">
        <v>122</v>
      </c>
      <c r="D170" t="s">
        <v>96</v>
      </c>
      <c r="E170" t="s">
        <v>102</v>
      </c>
      <c r="F170" t="s">
        <v>123</v>
      </c>
      <c r="I170">
        <v>27</v>
      </c>
      <c r="J170">
        <v>0</v>
      </c>
      <c r="L170" t="s">
        <v>846</v>
      </c>
      <c r="N170" t="s">
        <v>65</v>
      </c>
      <c r="O170">
        <v>2</v>
      </c>
      <c r="P170" t="s">
        <v>38</v>
      </c>
      <c r="R170" t="s">
        <v>68</v>
      </c>
      <c r="S170" t="s">
        <v>38</v>
      </c>
      <c r="V170" t="s">
        <v>27</v>
      </c>
    </row>
    <row r="171" spans="1:22">
      <c r="A171" t="s">
        <v>452</v>
      </c>
      <c r="B171" t="s">
        <v>122</v>
      </c>
      <c r="D171" t="s">
        <v>117</v>
      </c>
      <c r="E171" t="s">
        <v>106</v>
      </c>
      <c r="F171" t="s">
        <v>123</v>
      </c>
      <c r="I171">
        <v>3</v>
      </c>
      <c r="J171">
        <v>1</v>
      </c>
      <c r="L171" t="s">
        <v>42</v>
      </c>
      <c r="N171" t="s">
        <v>56</v>
      </c>
      <c r="O171">
        <v>2</v>
      </c>
      <c r="P171" t="s">
        <v>38</v>
      </c>
      <c r="R171" t="s">
        <v>38</v>
      </c>
      <c r="S171" t="s">
        <v>38</v>
      </c>
      <c r="V171" t="s">
        <v>27</v>
      </c>
    </row>
    <row r="172" spans="1:22">
      <c r="A172" t="s">
        <v>453</v>
      </c>
      <c r="B172" t="s">
        <v>122</v>
      </c>
      <c r="D172" t="s">
        <v>105</v>
      </c>
      <c r="E172" t="s">
        <v>147</v>
      </c>
      <c r="F172" t="s">
        <v>123</v>
      </c>
      <c r="G172" t="s">
        <v>853</v>
      </c>
      <c r="I172">
        <v>49</v>
      </c>
      <c r="J172">
        <v>35</v>
      </c>
      <c r="L172" t="s">
        <v>93</v>
      </c>
      <c r="M172" t="s">
        <v>62</v>
      </c>
      <c r="N172" t="s">
        <v>679</v>
      </c>
      <c r="O172">
        <v>1</v>
      </c>
      <c r="P172" t="s">
        <v>848</v>
      </c>
      <c r="Q172" t="s">
        <v>725</v>
      </c>
      <c r="R172" t="s">
        <v>68</v>
      </c>
      <c r="S172" t="s">
        <v>152</v>
      </c>
      <c r="V172" t="s">
        <v>181</v>
      </c>
    </row>
    <row r="173" spans="1:22">
      <c r="A173" t="s">
        <v>454</v>
      </c>
      <c r="B173" t="s">
        <v>122</v>
      </c>
      <c r="D173" t="s">
        <v>117</v>
      </c>
      <c r="E173" t="s">
        <v>102</v>
      </c>
      <c r="F173" t="s">
        <v>123</v>
      </c>
      <c r="I173">
        <v>5</v>
      </c>
      <c r="J173">
        <v>0</v>
      </c>
      <c r="L173" t="s">
        <v>93</v>
      </c>
      <c r="M173" t="s">
        <v>264</v>
      </c>
      <c r="N173" t="s">
        <v>221</v>
      </c>
      <c r="O173">
        <v>1</v>
      </c>
      <c r="P173" t="s">
        <v>38</v>
      </c>
      <c r="R173" t="s">
        <v>38</v>
      </c>
      <c r="S173" t="s">
        <v>38</v>
      </c>
      <c r="V173" t="s">
        <v>27</v>
      </c>
    </row>
    <row r="174" spans="1:22">
      <c r="A174" t="s">
        <v>455</v>
      </c>
      <c r="B174" t="s">
        <v>122</v>
      </c>
      <c r="D174" t="s">
        <v>96</v>
      </c>
      <c r="E174" t="s">
        <v>106</v>
      </c>
      <c r="F174" t="s">
        <v>123</v>
      </c>
      <c r="I174">
        <v>30</v>
      </c>
      <c r="J174">
        <v>4</v>
      </c>
      <c r="L174" t="s">
        <v>854</v>
      </c>
      <c r="M174" t="s">
        <v>122</v>
      </c>
      <c r="N174" t="s">
        <v>274</v>
      </c>
      <c r="O174">
        <v>1</v>
      </c>
      <c r="P174" t="s">
        <v>38</v>
      </c>
      <c r="R174" t="s">
        <v>144</v>
      </c>
      <c r="S174" t="s">
        <v>38</v>
      </c>
      <c r="T174" t="s">
        <v>122</v>
      </c>
      <c r="U174" t="s">
        <v>122</v>
      </c>
      <c r="V174" t="s">
        <v>27</v>
      </c>
    </row>
    <row r="175" spans="1:22">
      <c r="A175" t="s">
        <v>456</v>
      </c>
      <c r="B175" t="s">
        <v>122</v>
      </c>
      <c r="D175" t="s">
        <v>96</v>
      </c>
      <c r="E175" t="s">
        <v>102</v>
      </c>
      <c r="F175" t="s">
        <v>123</v>
      </c>
      <c r="I175">
        <v>1</v>
      </c>
      <c r="J175">
        <v>0</v>
      </c>
      <c r="L175" t="s">
        <v>42</v>
      </c>
      <c r="M175" t="s">
        <v>596</v>
      </c>
      <c r="N175" t="s">
        <v>51</v>
      </c>
      <c r="O175">
        <v>2</v>
      </c>
      <c r="P175" t="s">
        <v>38</v>
      </c>
      <c r="R175" t="s">
        <v>38</v>
      </c>
      <c r="S175" t="s">
        <v>38</v>
      </c>
      <c r="V175" t="s">
        <v>27</v>
      </c>
    </row>
    <row r="176" spans="1:22">
      <c r="A176" t="s">
        <v>457</v>
      </c>
      <c r="B176" t="s">
        <v>122</v>
      </c>
      <c r="D176" t="s">
        <v>117</v>
      </c>
      <c r="E176" t="s">
        <v>109</v>
      </c>
      <c r="F176" t="s">
        <v>123</v>
      </c>
      <c r="I176">
        <v>0</v>
      </c>
      <c r="J176">
        <v>0</v>
      </c>
      <c r="L176" t="s">
        <v>42</v>
      </c>
      <c r="M176" t="s">
        <v>122</v>
      </c>
      <c r="N176" t="s">
        <v>32</v>
      </c>
      <c r="O176">
        <v>2</v>
      </c>
      <c r="P176" t="s">
        <v>38</v>
      </c>
      <c r="R176" t="s">
        <v>38</v>
      </c>
      <c r="S176" t="s">
        <v>38</v>
      </c>
      <c r="V176" t="s">
        <v>27</v>
      </c>
    </row>
    <row r="177" spans="1:22">
      <c r="A177" t="s">
        <v>458</v>
      </c>
      <c r="B177" t="s">
        <v>122</v>
      </c>
      <c r="D177" t="s">
        <v>117</v>
      </c>
      <c r="E177" t="s">
        <v>147</v>
      </c>
      <c r="F177" t="s">
        <v>123</v>
      </c>
      <c r="I177">
        <v>9</v>
      </c>
      <c r="J177">
        <v>8</v>
      </c>
      <c r="L177" t="s">
        <v>143</v>
      </c>
      <c r="M177" t="s">
        <v>634</v>
      </c>
      <c r="N177" t="s">
        <v>56</v>
      </c>
      <c r="O177">
        <v>2</v>
      </c>
      <c r="P177" t="s">
        <v>18</v>
      </c>
      <c r="R177" t="s">
        <v>68</v>
      </c>
      <c r="S177" t="s">
        <v>38</v>
      </c>
      <c r="V177" t="s">
        <v>27</v>
      </c>
    </row>
    <row r="178" spans="1:22">
      <c r="A178" t="s">
        <v>459</v>
      </c>
      <c r="B178" t="s">
        <v>122</v>
      </c>
      <c r="D178" t="s">
        <v>96</v>
      </c>
      <c r="E178" t="s">
        <v>102</v>
      </c>
      <c r="F178" t="s">
        <v>123</v>
      </c>
      <c r="I178">
        <v>1</v>
      </c>
      <c r="J178">
        <v>0</v>
      </c>
      <c r="L178" t="s">
        <v>93</v>
      </c>
      <c r="M178" t="s">
        <v>596</v>
      </c>
      <c r="N178" t="s">
        <v>58</v>
      </c>
      <c r="O178">
        <v>2</v>
      </c>
      <c r="P178" t="s">
        <v>38</v>
      </c>
      <c r="R178" t="s">
        <v>144</v>
      </c>
      <c r="S178" t="s">
        <v>38</v>
      </c>
      <c r="V178" t="s">
        <v>27</v>
      </c>
    </row>
    <row r="179" spans="1:22">
      <c r="A179" t="s">
        <v>460</v>
      </c>
      <c r="B179" t="s">
        <v>122</v>
      </c>
      <c r="D179" t="s">
        <v>117</v>
      </c>
      <c r="E179" t="s">
        <v>102</v>
      </c>
      <c r="F179" t="s">
        <v>123</v>
      </c>
      <c r="I179">
        <v>2</v>
      </c>
      <c r="J179">
        <v>0</v>
      </c>
      <c r="L179" t="s">
        <v>93</v>
      </c>
      <c r="M179" t="s">
        <v>62</v>
      </c>
      <c r="N179" t="s">
        <v>61</v>
      </c>
      <c r="O179">
        <v>2</v>
      </c>
      <c r="P179" t="s">
        <v>38</v>
      </c>
      <c r="R179" t="s">
        <v>144</v>
      </c>
      <c r="S179" t="s">
        <v>38</v>
      </c>
      <c r="V179" t="s">
        <v>27</v>
      </c>
    </row>
    <row r="180" spans="1:22">
      <c r="A180" t="s">
        <v>461</v>
      </c>
      <c r="B180" t="s">
        <v>122</v>
      </c>
      <c r="C180" t="s">
        <v>122</v>
      </c>
      <c r="D180" t="s">
        <v>96</v>
      </c>
      <c r="E180" t="s">
        <v>147</v>
      </c>
      <c r="F180" t="s">
        <v>123</v>
      </c>
      <c r="G180" t="s">
        <v>855</v>
      </c>
      <c r="I180">
        <v>34</v>
      </c>
      <c r="J180">
        <v>9</v>
      </c>
      <c r="L180" t="s">
        <v>143</v>
      </c>
      <c r="M180" t="s">
        <v>598</v>
      </c>
      <c r="N180" t="s">
        <v>133</v>
      </c>
      <c r="O180">
        <v>1</v>
      </c>
      <c r="P180" t="s">
        <v>18</v>
      </c>
      <c r="R180" t="s">
        <v>68</v>
      </c>
      <c r="S180" t="s">
        <v>38</v>
      </c>
      <c r="V180" t="s">
        <v>27</v>
      </c>
    </row>
    <row r="181" spans="1:22">
      <c r="A181" t="s">
        <v>462</v>
      </c>
      <c r="B181" t="s">
        <v>122</v>
      </c>
      <c r="D181" t="s">
        <v>96</v>
      </c>
      <c r="E181" t="s">
        <v>147</v>
      </c>
      <c r="F181" t="s">
        <v>123</v>
      </c>
      <c r="G181" t="s">
        <v>856</v>
      </c>
      <c r="I181">
        <v>54</v>
      </c>
      <c r="J181">
        <v>15</v>
      </c>
      <c r="K181" t="s">
        <v>122</v>
      </c>
      <c r="L181" t="s">
        <v>599</v>
      </c>
      <c r="M181" t="s">
        <v>635</v>
      </c>
      <c r="N181" t="s">
        <v>121</v>
      </c>
      <c r="O181">
        <v>1</v>
      </c>
      <c r="P181" t="s">
        <v>18</v>
      </c>
      <c r="Q181" t="s">
        <v>122</v>
      </c>
      <c r="R181" t="s">
        <v>68</v>
      </c>
      <c r="S181" t="s">
        <v>38</v>
      </c>
      <c r="V181" t="s">
        <v>27</v>
      </c>
    </row>
    <row r="182" spans="1:22">
      <c r="A182" t="s">
        <v>463</v>
      </c>
      <c r="B182" t="s">
        <v>122</v>
      </c>
      <c r="D182" t="s">
        <v>105</v>
      </c>
      <c r="E182" t="s">
        <v>102</v>
      </c>
      <c r="F182" t="s">
        <v>123</v>
      </c>
      <c r="I182">
        <v>5</v>
      </c>
      <c r="J182">
        <v>0</v>
      </c>
      <c r="L182" t="s">
        <v>93</v>
      </c>
      <c r="M182" t="s">
        <v>857</v>
      </c>
      <c r="N182" t="s">
        <v>275</v>
      </c>
      <c r="O182">
        <v>2</v>
      </c>
      <c r="P182" t="s">
        <v>18</v>
      </c>
      <c r="R182" t="s">
        <v>144</v>
      </c>
      <c r="S182" t="s">
        <v>38</v>
      </c>
      <c r="V182" t="s">
        <v>27</v>
      </c>
    </row>
    <row r="183" spans="1:22">
      <c r="A183" t="s">
        <v>464</v>
      </c>
      <c r="B183" t="s">
        <v>122</v>
      </c>
      <c r="D183" t="s">
        <v>44</v>
      </c>
      <c r="E183" t="s">
        <v>99</v>
      </c>
      <c r="F183" t="s">
        <v>123</v>
      </c>
      <c r="I183">
        <v>0</v>
      </c>
      <c r="J183">
        <v>0</v>
      </c>
      <c r="L183" t="s">
        <v>858</v>
      </c>
      <c r="N183" t="s">
        <v>276</v>
      </c>
      <c r="O183">
        <v>2</v>
      </c>
      <c r="P183" t="s">
        <v>38</v>
      </c>
      <c r="R183" t="s">
        <v>144</v>
      </c>
      <c r="S183" t="s">
        <v>38</v>
      </c>
      <c r="V183" t="s">
        <v>27</v>
      </c>
    </row>
    <row r="184" spans="1:22">
      <c r="A184" t="s">
        <v>465</v>
      </c>
      <c r="B184" t="s">
        <v>122</v>
      </c>
      <c r="D184" t="s">
        <v>96</v>
      </c>
      <c r="E184" t="s">
        <v>109</v>
      </c>
      <c r="F184" t="s">
        <v>123</v>
      </c>
      <c r="I184">
        <v>0</v>
      </c>
      <c r="J184">
        <v>0</v>
      </c>
      <c r="L184" t="s">
        <v>42</v>
      </c>
      <c r="N184" t="s">
        <v>271</v>
      </c>
      <c r="O184">
        <v>2</v>
      </c>
      <c r="P184" t="s">
        <v>38</v>
      </c>
      <c r="R184" t="s">
        <v>45</v>
      </c>
      <c r="S184" t="s">
        <v>45</v>
      </c>
      <c r="V184" t="s">
        <v>27</v>
      </c>
    </row>
    <row r="185" spans="1:22">
      <c r="A185" t="s">
        <v>466</v>
      </c>
      <c r="B185" t="s">
        <v>122</v>
      </c>
      <c r="D185" t="s">
        <v>105</v>
      </c>
      <c r="E185" t="s">
        <v>106</v>
      </c>
      <c r="F185" t="s">
        <v>123</v>
      </c>
      <c r="I185">
        <v>24</v>
      </c>
      <c r="J185">
        <v>4</v>
      </c>
      <c r="L185" t="s">
        <v>50</v>
      </c>
      <c r="M185" t="s">
        <v>859</v>
      </c>
      <c r="N185" t="s">
        <v>277</v>
      </c>
      <c r="O185">
        <v>2</v>
      </c>
      <c r="P185" t="s">
        <v>38</v>
      </c>
      <c r="R185" t="s">
        <v>860</v>
      </c>
      <c r="S185" t="s">
        <v>152</v>
      </c>
      <c r="V185" t="s">
        <v>861</v>
      </c>
    </row>
    <row r="186" spans="1:22">
      <c r="A186" t="s">
        <v>467</v>
      </c>
      <c r="B186" t="s">
        <v>122</v>
      </c>
      <c r="D186" t="s">
        <v>117</v>
      </c>
      <c r="E186" t="s">
        <v>102</v>
      </c>
      <c r="F186" t="s">
        <v>123</v>
      </c>
      <c r="I186">
        <v>2</v>
      </c>
      <c r="J186">
        <v>0</v>
      </c>
      <c r="L186" t="s">
        <v>93</v>
      </c>
      <c r="M186" t="s">
        <v>63</v>
      </c>
      <c r="N186" t="s">
        <v>269</v>
      </c>
      <c r="O186">
        <v>2</v>
      </c>
      <c r="P186" t="s">
        <v>38</v>
      </c>
      <c r="R186" t="s">
        <v>144</v>
      </c>
      <c r="S186" t="s">
        <v>38</v>
      </c>
      <c r="V186" t="s">
        <v>27</v>
      </c>
    </row>
    <row r="187" spans="1:22">
      <c r="A187" t="s">
        <v>468</v>
      </c>
      <c r="B187" t="s">
        <v>122</v>
      </c>
      <c r="D187" t="s">
        <v>117</v>
      </c>
      <c r="E187" t="s">
        <v>102</v>
      </c>
      <c r="F187" t="s">
        <v>123</v>
      </c>
      <c r="I187">
        <v>14</v>
      </c>
      <c r="J187">
        <v>0</v>
      </c>
      <c r="L187" t="s">
        <v>846</v>
      </c>
      <c r="M187" t="s">
        <v>122</v>
      </c>
      <c r="N187" t="s">
        <v>278</v>
      </c>
      <c r="O187">
        <v>2</v>
      </c>
      <c r="P187" t="s">
        <v>38</v>
      </c>
      <c r="R187" t="s">
        <v>862</v>
      </c>
      <c r="S187" t="s">
        <v>38</v>
      </c>
      <c r="V187" t="s">
        <v>629</v>
      </c>
    </row>
    <row r="188" spans="1:22">
      <c r="A188" t="s">
        <v>534</v>
      </c>
      <c r="B188" t="s">
        <v>122</v>
      </c>
      <c r="D188" t="s">
        <v>117</v>
      </c>
      <c r="E188" t="s">
        <v>147</v>
      </c>
      <c r="F188" t="s">
        <v>123</v>
      </c>
      <c r="I188">
        <v>80</v>
      </c>
      <c r="J188">
        <v>27</v>
      </c>
      <c r="L188" t="s">
        <v>143</v>
      </c>
      <c r="M188" t="s">
        <v>42</v>
      </c>
      <c r="N188" t="s">
        <v>54</v>
      </c>
      <c r="O188">
        <v>1</v>
      </c>
      <c r="P188" t="s">
        <v>18</v>
      </c>
      <c r="R188" t="s">
        <v>68</v>
      </c>
      <c r="S188" t="s">
        <v>152</v>
      </c>
      <c r="V188" t="s">
        <v>181</v>
      </c>
    </row>
    <row r="189" spans="1:22">
      <c r="A189" t="s">
        <v>535</v>
      </c>
      <c r="B189" t="s">
        <v>122</v>
      </c>
      <c r="D189" t="s">
        <v>96</v>
      </c>
      <c r="E189" t="s">
        <v>147</v>
      </c>
      <c r="F189" t="s">
        <v>123</v>
      </c>
      <c r="I189">
        <v>28</v>
      </c>
      <c r="J189">
        <v>10</v>
      </c>
      <c r="L189" t="s">
        <v>50</v>
      </c>
      <c r="M189" t="s">
        <v>863</v>
      </c>
      <c r="N189" t="s">
        <v>127</v>
      </c>
      <c r="O189">
        <v>2</v>
      </c>
      <c r="P189" t="s">
        <v>38</v>
      </c>
      <c r="R189" t="s">
        <v>652</v>
      </c>
      <c r="S189" t="s">
        <v>38</v>
      </c>
      <c r="V189" t="s">
        <v>27</v>
      </c>
    </row>
    <row r="190" spans="1:22">
      <c r="A190" t="s">
        <v>536</v>
      </c>
      <c r="B190" t="s">
        <v>122</v>
      </c>
      <c r="D190" t="s">
        <v>96</v>
      </c>
      <c r="E190" t="s">
        <v>109</v>
      </c>
      <c r="F190" t="s">
        <v>123</v>
      </c>
      <c r="I190">
        <v>0</v>
      </c>
      <c r="J190">
        <v>0</v>
      </c>
      <c r="L190" t="s">
        <v>42</v>
      </c>
      <c r="N190" t="s">
        <v>178</v>
      </c>
      <c r="O190">
        <v>1</v>
      </c>
      <c r="P190" t="s">
        <v>38</v>
      </c>
      <c r="R190" t="s">
        <v>38</v>
      </c>
      <c r="S190" t="s">
        <v>38</v>
      </c>
      <c r="V190" t="s">
        <v>27</v>
      </c>
    </row>
    <row r="191" spans="1:22">
      <c r="A191" t="s">
        <v>537</v>
      </c>
      <c r="B191" t="s">
        <v>122</v>
      </c>
      <c r="D191" t="s">
        <v>117</v>
      </c>
      <c r="E191" t="s">
        <v>102</v>
      </c>
      <c r="F191" t="s">
        <v>123</v>
      </c>
      <c r="I191">
        <v>3</v>
      </c>
      <c r="J191">
        <v>0</v>
      </c>
      <c r="L191" t="s">
        <v>93</v>
      </c>
      <c r="M191" t="s">
        <v>864</v>
      </c>
      <c r="N191" t="s">
        <v>32</v>
      </c>
      <c r="O191">
        <v>2</v>
      </c>
      <c r="P191" t="s">
        <v>38</v>
      </c>
      <c r="R191" t="s">
        <v>144</v>
      </c>
      <c r="S191" t="s">
        <v>38</v>
      </c>
      <c r="V191" t="s">
        <v>27</v>
      </c>
    </row>
    <row r="192" spans="1:22">
      <c r="A192" t="s">
        <v>538</v>
      </c>
      <c r="B192" t="s">
        <v>122</v>
      </c>
      <c r="D192" t="s">
        <v>44</v>
      </c>
      <c r="E192" t="s">
        <v>33</v>
      </c>
      <c r="F192" t="s">
        <v>123</v>
      </c>
      <c r="I192">
        <v>1</v>
      </c>
      <c r="J192">
        <v>1</v>
      </c>
      <c r="L192" t="s">
        <v>93</v>
      </c>
      <c r="M192" t="s">
        <v>62</v>
      </c>
      <c r="N192" t="s">
        <v>54</v>
      </c>
      <c r="O192">
        <v>2</v>
      </c>
      <c r="P192" t="s">
        <v>18</v>
      </c>
      <c r="R192" t="s">
        <v>68</v>
      </c>
      <c r="S192" t="s">
        <v>38</v>
      </c>
      <c r="V192" t="s">
        <v>27</v>
      </c>
    </row>
    <row r="193" spans="1:22">
      <c r="A193" t="s">
        <v>539</v>
      </c>
      <c r="B193" t="s">
        <v>122</v>
      </c>
      <c r="D193" t="s">
        <v>40</v>
      </c>
      <c r="E193" t="s">
        <v>15</v>
      </c>
      <c r="F193" t="s">
        <v>21</v>
      </c>
      <c r="I193">
        <v>33</v>
      </c>
      <c r="J193">
        <v>12</v>
      </c>
      <c r="L193" t="s">
        <v>50</v>
      </c>
      <c r="M193" t="s">
        <v>46</v>
      </c>
      <c r="N193" t="s">
        <v>116</v>
      </c>
      <c r="O193">
        <v>3</v>
      </c>
      <c r="P193" t="s">
        <v>25</v>
      </c>
      <c r="R193" t="s">
        <v>653</v>
      </c>
      <c r="S193" t="s">
        <v>25</v>
      </c>
      <c r="V193" t="s">
        <v>27</v>
      </c>
    </row>
    <row r="194" spans="1:22">
      <c r="A194" t="s">
        <v>540</v>
      </c>
      <c r="B194" t="s">
        <v>122</v>
      </c>
      <c r="D194" t="s">
        <v>101</v>
      </c>
      <c r="E194" t="s">
        <v>147</v>
      </c>
      <c r="F194" t="s">
        <v>123</v>
      </c>
      <c r="G194" t="s">
        <v>865</v>
      </c>
      <c r="I194">
        <v>25</v>
      </c>
      <c r="J194">
        <v>17</v>
      </c>
      <c r="L194" t="s">
        <v>50</v>
      </c>
      <c r="M194" t="s">
        <v>63</v>
      </c>
      <c r="N194" t="s">
        <v>54</v>
      </c>
      <c r="O194">
        <v>3</v>
      </c>
      <c r="P194" t="s">
        <v>18</v>
      </c>
      <c r="R194" t="s">
        <v>68</v>
      </c>
      <c r="S194" t="s">
        <v>38</v>
      </c>
      <c r="V194" t="s">
        <v>27</v>
      </c>
    </row>
    <row r="195" spans="1:22">
      <c r="A195" t="s">
        <v>541</v>
      </c>
      <c r="B195" t="s">
        <v>122</v>
      </c>
      <c r="D195" t="s">
        <v>117</v>
      </c>
      <c r="E195" t="s">
        <v>109</v>
      </c>
      <c r="F195" t="s">
        <v>123</v>
      </c>
      <c r="I195">
        <v>0</v>
      </c>
      <c r="J195">
        <v>0</v>
      </c>
      <c r="L195" t="s">
        <v>42</v>
      </c>
      <c r="N195" t="s">
        <v>118</v>
      </c>
      <c r="O195">
        <v>2</v>
      </c>
      <c r="P195" t="s">
        <v>38</v>
      </c>
      <c r="R195" t="s">
        <v>38</v>
      </c>
      <c r="S195" t="s">
        <v>38</v>
      </c>
      <c r="V195" t="s">
        <v>27</v>
      </c>
    </row>
    <row r="196" spans="1:22">
      <c r="A196" t="s">
        <v>542</v>
      </c>
      <c r="B196" t="s">
        <v>122</v>
      </c>
      <c r="D196" t="s">
        <v>96</v>
      </c>
      <c r="E196" t="s">
        <v>147</v>
      </c>
      <c r="F196" t="s">
        <v>123</v>
      </c>
      <c r="I196">
        <v>53</v>
      </c>
      <c r="J196">
        <v>17</v>
      </c>
      <c r="L196" t="s">
        <v>143</v>
      </c>
      <c r="M196" t="s">
        <v>866</v>
      </c>
      <c r="N196" t="s">
        <v>47</v>
      </c>
      <c r="O196">
        <v>2</v>
      </c>
      <c r="P196" t="s">
        <v>18</v>
      </c>
      <c r="R196" t="s">
        <v>68</v>
      </c>
      <c r="S196" t="s">
        <v>38</v>
      </c>
      <c r="V196" t="s">
        <v>27</v>
      </c>
    </row>
    <row r="197" spans="1:22">
      <c r="A197" t="s">
        <v>543</v>
      </c>
      <c r="B197" t="s">
        <v>122</v>
      </c>
      <c r="D197" t="s">
        <v>105</v>
      </c>
      <c r="E197" t="s">
        <v>102</v>
      </c>
      <c r="F197" t="s">
        <v>123</v>
      </c>
      <c r="I197">
        <v>2</v>
      </c>
      <c r="J197">
        <v>0</v>
      </c>
      <c r="L197" t="s">
        <v>42</v>
      </c>
      <c r="N197" t="s">
        <v>654</v>
      </c>
      <c r="O197">
        <v>2</v>
      </c>
      <c r="P197" t="s">
        <v>38</v>
      </c>
      <c r="R197" t="s">
        <v>144</v>
      </c>
      <c r="S197" t="s">
        <v>38</v>
      </c>
      <c r="V197" t="s">
        <v>27</v>
      </c>
    </row>
    <row r="198" spans="1:22">
      <c r="A198" t="s">
        <v>544</v>
      </c>
      <c r="B198" t="s">
        <v>122</v>
      </c>
      <c r="D198" t="s">
        <v>105</v>
      </c>
      <c r="E198" t="s">
        <v>102</v>
      </c>
      <c r="F198" t="s">
        <v>123</v>
      </c>
      <c r="I198">
        <v>3</v>
      </c>
      <c r="J198">
        <v>0</v>
      </c>
      <c r="L198" t="s">
        <v>50</v>
      </c>
      <c r="M198" t="s">
        <v>63</v>
      </c>
      <c r="N198" t="s">
        <v>182</v>
      </c>
      <c r="O198">
        <v>3</v>
      </c>
      <c r="P198" t="s">
        <v>30</v>
      </c>
      <c r="Q198" t="s">
        <v>725</v>
      </c>
      <c r="R198" t="s">
        <v>144</v>
      </c>
      <c r="S198" t="s">
        <v>38</v>
      </c>
      <c r="V198" t="s">
        <v>27</v>
      </c>
    </row>
    <row r="199" spans="1:22">
      <c r="A199" t="s">
        <v>545</v>
      </c>
      <c r="B199" t="s">
        <v>122</v>
      </c>
      <c r="D199" t="s">
        <v>96</v>
      </c>
      <c r="E199" t="s">
        <v>102</v>
      </c>
      <c r="F199" t="s">
        <v>123</v>
      </c>
      <c r="I199">
        <v>3</v>
      </c>
      <c r="J199">
        <v>0</v>
      </c>
      <c r="L199" t="s">
        <v>42</v>
      </c>
      <c r="N199" t="s">
        <v>47</v>
      </c>
      <c r="O199">
        <v>2</v>
      </c>
      <c r="P199" t="s">
        <v>38</v>
      </c>
      <c r="R199" t="s">
        <v>144</v>
      </c>
      <c r="S199" t="s">
        <v>38</v>
      </c>
      <c r="V199" t="s">
        <v>27</v>
      </c>
    </row>
    <row r="200" spans="1:22">
      <c r="A200" t="s">
        <v>546</v>
      </c>
      <c r="B200" t="s">
        <v>122</v>
      </c>
      <c r="C200" t="s">
        <v>122</v>
      </c>
      <c r="D200" t="s">
        <v>105</v>
      </c>
      <c r="E200" t="s">
        <v>147</v>
      </c>
      <c r="F200" t="s">
        <v>123</v>
      </c>
      <c r="G200" t="s">
        <v>867</v>
      </c>
      <c r="I200">
        <v>66</v>
      </c>
      <c r="J200">
        <v>41</v>
      </c>
      <c r="K200" t="s">
        <v>122</v>
      </c>
      <c r="L200" t="s">
        <v>868</v>
      </c>
      <c r="M200" t="s">
        <v>122</v>
      </c>
      <c r="N200" t="s">
        <v>681</v>
      </c>
      <c r="O200">
        <v>2</v>
      </c>
      <c r="P200" t="s">
        <v>38</v>
      </c>
      <c r="Q200" t="s">
        <v>122</v>
      </c>
      <c r="R200" t="s">
        <v>869</v>
      </c>
      <c r="S200" t="s">
        <v>38</v>
      </c>
      <c r="V200" t="s">
        <v>27</v>
      </c>
    </row>
    <row r="201" spans="1:22">
      <c r="A201" t="s">
        <v>547</v>
      </c>
      <c r="B201" t="s">
        <v>122</v>
      </c>
      <c r="D201" t="s">
        <v>96</v>
      </c>
      <c r="E201" t="s">
        <v>106</v>
      </c>
      <c r="F201" t="s">
        <v>123</v>
      </c>
      <c r="I201">
        <v>7</v>
      </c>
      <c r="J201">
        <v>2</v>
      </c>
      <c r="L201" t="s">
        <v>93</v>
      </c>
      <c r="M201" t="s">
        <v>62</v>
      </c>
      <c r="N201" t="s">
        <v>69</v>
      </c>
      <c r="O201">
        <v>2</v>
      </c>
      <c r="P201" t="s">
        <v>38</v>
      </c>
      <c r="R201" t="s">
        <v>18</v>
      </c>
      <c r="S201" t="s">
        <v>38</v>
      </c>
      <c r="V201" t="s">
        <v>27</v>
      </c>
    </row>
    <row r="202" spans="1:22">
      <c r="A202" t="s">
        <v>548</v>
      </c>
      <c r="B202" t="s">
        <v>122</v>
      </c>
      <c r="D202" t="s">
        <v>23</v>
      </c>
      <c r="E202" t="s">
        <v>33</v>
      </c>
      <c r="F202" t="s">
        <v>123</v>
      </c>
      <c r="G202" t="s">
        <v>870</v>
      </c>
      <c r="I202">
        <v>16</v>
      </c>
      <c r="J202">
        <v>3</v>
      </c>
      <c r="L202" t="s">
        <v>672</v>
      </c>
      <c r="M202" t="s">
        <v>673</v>
      </c>
      <c r="N202" t="s">
        <v>121</v>
      </c>
      <c r="O202">
        <v>1</v>
      </c>
      <c r="P202" t="s">
        <v>38</v>
      </c>
      <c r="R202" t="s">
        <v>655</v>
      </c>
      <c r="S202" t="s">
        <v>38</v>
      </c>
      <c r="V202" t="s">
        <v>27</v>
      </c>
    </row>
    <row r="203" spans="1:22">
      <c r="A203" t="s">
        <v>549</v>
      </c>
      <c r="B203" t="s">
        <v>122</v>
      </c>
      <c r="D203" t="s">
        <v>96</v>
      </c>
      <c r="E203" t="s">
        <v>109</v>
      </c>
      <c r="F203" t="s">
        <v>123</v>
      </c>
      <c r="I203">
        <v>0</v>
      </c>
      <c r="J203">
        <v>0</v>
      </c>
      <c r="L203" t="s">
        <v>42</v>
      </c>
      <c r="N203" t="s">
        <v>274</v>
      </c>
      <c r="O203">
        <v>1</v>
      </c>
      <c r="P203" t="s">
        <v>38</v>
      </c>
      <c r="R203" t="s">
        <v>38</v>
      </c>
      <c r="S203" t="s">
        <v>38</v>
      </c>
      <c r="T203" t="s">
        <v>645</v>
      </c>
      <c r="U203" t="s">
        <v>871</v>
      </c>
      <c r="V203" t="s">
        <v>27</v>
      </c>
    </row>
    <row r="204" spans="1:22">
      <c r="A204" t="s">
        <v>550</v>
      </c>
      <c r="B204" t="s">
        <v>122</v>
      </c>
      <c r="D204" t="s">
        <v>105</v>
      </c>
      <c r="E204" t="s">
        <v>109</v>
      </c>
      <c r="F204" t="s">
        <v>123</v>
      </c>
      <c r="I204">
        <v>0</v>
      </c>
      <c r="J204">
        <v>0</v>
      </c>
      <c r="L204" t="s">
        <v>93</v>
      </c>
      <c r="M204" t="s">
        <v>840</v>
      </c>
      <c r="N204" t="s">
        <v>275</v>
      </c>
      <c r="O204">
        <v>2</v>
      </c>
      <c r="P204" t="s">
        <v>38</v>
      </c>
      <c r="R204" t="s">
        <v>38</v>
      </c>
      <c r="S204" t="s">
        <v>38</v>
      </c>
      <c r="V204" t="s">
        <v>27</v>
      </c>
    </row>
    <row r="205" spans="1:22">
      <c r="A205" t="s">
        <v>551</v>
      </c>
      <c r="B205" t="s">
        <v>122</v>
      </c>
      <c r="D205" t="s">
        <v>117</v>
      </c>
      <c r="E205" t="s">
        <v>102</v>
      </c>
      <c r="F205" t="s">
        <v>123</v>
      </c>
      <c r="I205">
        <v>3</v>
      </c>
      <c r="J205">
        <v>0</v>
      </c>
      <c r="L205" t="s">
        <v>42</v>
      </c>
      <c r="N205" t="s">
        <v>32</v>
      </c>
      <c r="O205">
        <v>2</v>
      </c>
      <c r="P205" t="s">
        <v>38</v>
      </c>
      <c r="R205" t="s">
        <v>144</v>
      </c>
      <c r="S205" t="s">
        <v>38</v>
      </c>
      <c r="V205" t="s">
        <v>27</v>
      </c>
    </row>
    <row r="206" spans="1:22">
      <c r="A206" t="s">
        <v>552</v>
      </c>
      <c r="B206" t="s">
        <v>122</v>
      </c>
      <c r="D206" t="s">
        <v>105</v>
      </c>
      <c r="E206" t="s">
        <v>102</v>
      </c>
      <c r="F206" t="s">
        <v>123</v>
      </c>
      <c r="I206">
        <v>2</v>
      </c>
      <c r="J206">
        <v>0</v>
      </c>
      <c r="L206" t="s">
        <v>42</v>
      </c>
      <c r="M206" t="s">
        <v>596</v>
      </c>
      <c r="N206" t="s">
        <v>656</v>
      </c>
      <c r="O206">
        <v>2</v>
      </c>
      <c r="P206" t="s">
        <v>38</v>
      </c>
      <c r="R206" t="s">
        <v>657</v>
      </c>
      <c r="S206" t="s">
        <v>38</v>
      </c>
      <c r="V206" t="s">
        <v>27</v>
      </c>
    </row>
    <row r="207" spans="1:22">
      <c r="A207" t="s">
        <v>553</v>
      </c>
      <c r="B207" t="s">
        <v>122</v>
      </c>
      <c r="D207" t="s">
        <v>96</v>
      </c>
      <c r="E207" t="s">
        <v>109</v>
      </c>
      <c r="F207" t="s">
        <v>123</v>
      </c>
      <c r="I207">
        <v>0</v>
      </c>
      <c r="J207">
        <v>0</v>
      </c>
      <c r="L207" t="s">
        <v>42</v>
      </c>
      <c r="N207" t="s">
        <v>47</v>
      </c>
      <c r="O207">
        <v>1</v>
      </c>
      <c r="P207" t="s">
        <v>38</v>
      </c>
      <c r="R207" t="s">
        <v>144</v>
      </c>
      <c r="S207" t="s">
        <v>38</v>
      </c>
      <c r="V207" t="s">
        <v>27</v>
      </c>
    </row>
    <row r="208" spans="1:22">
      <c r="A208" t="s">
        <v>554</v>
      </c>
      <c r="B208" t="s">
        <v>122</v>
      </c>
      <c r="D208" t="s">
        <v>96</v>
      </c>
      <c r="E208" t="s">
        <v>102</v>
      </c>
      <c r="F208" t="s">
        <v>123</v>
      </c>
      <c r="I208">
        <v>4</v>
      </c>
      <c r="J208">
        <v>0</v>
      </c>
      <c r="L208" t="s">
        <v>42</v>
      </c>
      <c r="N208" t="s">
        <v>47</v>
      </c>
      <c r="O208">
        <v>1</v>
      </c>
      <c r="P208" t="s">
        <v>38</v>
      </c>
      <c r="R208" t="s">
        <v>38</v>
      </c>
      <c r="S208" t="s">
        <v>38</v>
      </c>
      <c r="V208" t="s">
        <v>27</v>
      </c>
    </row>
    <row r="209" spans="1:22">
      <c r="A209" t="s">
        <v>555</v>
      </c>
      <c r="B209" t="s">
        <v>122</v>
      </c>
      <c r="D209" t="s">
        <v>105</v>
      </c>
      <c r="E209" t="s">
        <v>102</v>
      </c>
      <c r="F209" t="s">
        <v>123</v>
      </c>
      <c r="I209">
        <v>1</v>
      </c>
      <c r="J209">
        <v>0</v>
      </c>
      <c r="L209" t="s">
        <v>42</v>
      </c>
      <c r="N209" t="s">
        <v>270</v>
      </c>
      <c r="O209">
        <v>2</v>
      </c>
      <c r="P209" t="s">
        <v>848</v>
      </c>
      <c r="Q209" t="s">
        <v>725</v>
      </c>
      <c r="R209" t="s">
        <v>872</v>
      </c>
      <c r="S209" t="s">
        <v>38</v>
      </c>
      <c r="V209" t="s">
        <v>629</v>
      </c>
    </row>
    <row r="210" spans="1:22">
      <c r="A210" t="s">
        <v>556</v>
      </c>
      <c r="B210" t="s">
        <v>122</v>
      </c>
      <c r="D210" t="s">
        <v>96</v>
      </c>
      <c r="E210" t="s">
        <v>142</v>
      </c>
      <c r="F210" t="s">
        <v>123</v>
      </c>
      <c r="I210">
        <v>33</v>
      </c>
      <c r="J210">
        <v>3</v>
      </c>
      <c r="L210" t="s">
        <v>93</v>
      </c>
      <c r="M210" t="s">
        <v>873</v>
      </c>
      <c r="N210" t="s">
        <v>133</v>
      </c>
      <c r="O210">
        <v>2</v>
      </c>
      <c r="P210" t="s">
        <v>18</v>
      </c>
      <c r="R210" t="s">
        <v>68</v>
      </c>
      <c r="S210" t="s">
        <v>38</v>
      </c>
      <c r="V210" t="s">
        <v>27</v>
      </c>
    </row>
    <row r="211" spans="1:22">
      <c r="A211" t="s">
        <v>557</v>
      </c>
      <c r="B211" t="s">
        <v>122</v>
      </c>
      <c r="D211" t="s">
        <v>105</v>
      </c>
      <c r="E211" t="s">
        <v>106</v>
      </c>
      <c r="F211" t="s">
        <v>123</v>
      </c>
      <c r="I211">
        <v>4</v>
      </c>
      <c r="J211">
        <v>3</v>
      </c>
      <c r="L211" t="s">
        <v>93</v>
      </c>
      <c r="M211" t="s">
        <v>62</v>
      </c>
      <c r="N211" t="s">
        <v>180</v>
      </c>
      <c r="O211">
        <v>2</v>
      </c>
      <c r="P211" t="s">
        <v>38</v>
      </c>
      <c r="R211" t="s">
        <v>68</v>
      </c>
      <c r="S211" t="s">
        <v>38</v>
      </c>
      <c r="V211" t="s">
        <v>181</v>
      </c>
    </row>
    <row r="212" spans="1:22">
      <c r="A212" t="s">
        <v>558</v>
      </c>
      <c r="B212" t="s">
        <v>122</v>
      </c>
      <c r="D212" t="s">
        <v>117</v>
      </c>
      <c r="E212" t="s">
        <v>109</v>
      </c>
      <c r="F212" t="s">
        <v>123</v>
      </c>
      <c r="I212">
        <v>0</v>
      </c>
      <c r="J212">
        <v>0</v>
      </c>
      <c r="L212" t="s">
        <v>93</v>
      </c>
      <c r="M212" t="s">
        <v>264</v>
      </c>
      <c r="N212" t="s">
        <v>276</v>
      </c>
      <c r="O212">
        <v>1</v>
      </c>
      <c r="P212" t="s">
        <v>38</v>
      </c>
      <c r="R212" t="s">
        <v>144</v>
      </c>
      <c r="S212" t="s">
        <v>38</v>
      </c>
      <c r="V212" t="s">
        <v>27</v>
      </c>
    </row>
    <row r="213" spans="1:22">
      <c r="A213" t="s">
        <v>559</v>
      </c>
      <c r="B213" t="s">
        <v>122</v>
      </c>
      <c r="D213" t="s">
        <v>96</v>
      </c>
      <c r="E213" t="s">
        <v>102</v>
      </c>
      <c r="F213" t="s">
        <v>123</v>
      </c>
      <c r="I213">
        <v>4</v>
      </c>
      <c r="J213">
        <v>0</v>
      </c>
      <c r="L213" t="s">
        <v>93</v>
      </c>
      <c r="M213" t="s">
        <v>874</v>
      </c>
      <c r="N213" t="s">
        <v>177</v>
      </c>
      <c r="O213">
        <v>2</v>
      </c>
      <c r="P213" t="s">
        <v>38</v>
      </c>
      <c r="R213" t="s">
        <v>875</v>
      </c>
      <c r="S213" t="s">
        <v>38</v>
      </c>
      <c r="V213" t="s">
        <v>27</v>
      </c>
    </row>
    <row r="214" spans="1:22">
      <c r="A214" t="s">
        <v>560</v>
      </c>
      <c r="B214" t="s">
        <v>122</v>
      </c>
      <c r="D214" t="s">
        <v>105</v>
      </c>
      <c r="E214" t="s">
        <v>109</v>
      </c>
      <c r="F214" t="s">
        <v>123</v>
      </c>
      <c r="I214">
        <v>0</v>
      </c>
      <c r="J214">
        <v>0</v>
      </c>
      <c r="L214" t="s">
        <v>42</v>
      </c>
      <c r="N214" t="s">
        <v>658</v>
      </c>
      <c r="O214">
        <v>2</v>
      </c>
      <c r="P214" t="s">
        <v>38</v>
      </c>
      <c r="R214" t="s">
        <v>144</v>
      </c>
      <c r="S214" t="s">
        <v>38</v>
      </c>
      <c r="V214" t="s">
        <v>27</v>
      </c>
    </row>
    <row r="215" spans="1:22">
      <c r="A215" t="s">
        <v>561</v>
      </c>
      <c r="B215" t="s">
        <v>122</v>
      </c>
      <c r="D215" t="s">
        <v>96</v>
      </c>
      <c r="E215" t="s">
        <v>109</v>
      </c>
      <c r="F215" t="s">
        <v>123</v>
      </c>
      <c r="I215">
        <v>0</v>
      </c>
      <c r="J215">
        <v>0</v>
      </c>
      <c r="L215" t="s">
        <v>633</v>
      </c>
      <c r="N215" t="s">
        <v>58</v>
      </c>
      <c r="O215">
        <v>1</v>
      </c>
      <c r="P215" t="s">
        <v>38</v>
      </c>
      <c r="R215" t="s">
        <v>38</v>
      </c>
      <c r="S215" t="s">
        <v>38</v>
      </c>
      <c r="V215" t="s">
        <v>27</v>
      </c>
    </row>
    <row r="216" spans="1:22">
      <c r="A216" t="s">
        <v>562</v>
      </c>
      <c r="B216" t="s">
        <v>122</v>
      </c>
      <c r="D216" t="s">
        <v>105</v>
      </c>
      <c r="E216" t="s">
        <v>147</v>
      </c>
      <c r="F216" t="s">
        <v>123</v>
      </c>
      <c r="I216">
        <v>40</v>
      </c>
      <c r="J216">
        <v>12</v>
      </c>
      <c r="L216" t="s">
        <v>50</v>
      </c>
      <c r="M216" t="s">
        <v>876</v>
      </c>
      <c r="N216" t="s">
        <v>69</v>
      </c>
      <c r="O216">
        <v>2</v>
      </c>
      <c r="P216" t="s">
        <v>38</v>
      </c>
      <c r="R216" t="s">
        <v>68</v>
      </c>
      <c r="S216" t="s">
        <v>64</v>
      </c>
      <c r="V216" t="s">
        <v>181</v>
      </c>
    </row>
    <row r="217" spans="1:22">
      <c r="A217" t="s">
        <v>563</v>
      </c>
      <c r="B217" t="s">
        <v>122</v>
      </c>
      <c r="C217" t="s">
        <v>122</v>
      </c>
      <c r="D217" t="s">
        <v>44</v>
      </c>
      <c r="E217" t="s">
        <v>15</v>
      </c>
      <c r="F217" t="s">
        <v>123</v>
      </c>
      <c r="G217" t="s">
        <v>698</v>
      </c>
      <c r="H217" t="s">
        <v>122</v>
      </c>
      <c r="I217">
        <v>32</v>
      </c>
      <c r="J217">
        <v>8</v>
      </c>
      <c r="K217" t="s">
        <v>122</v>
      </c>
      <c r="L217" t="s">
        <v>680</v>
      </c>
      <c r="M217" t="s">
        <v>122</v>
      </c>
      <c r="N217" t="s">
        <v>292</v>
      </c>
      <c r="O217">
        <v>2</v>
      </c>
      <c r="P217" t="s">
        <v>38</v>
      </c>
      <c r="Q217" t="s">
        <v>122</v>
      </c>
      <c r="R217" t="s">
        <v>68</v>
      </c>
      <c r="S217" t="s">
        <v>38</v>
      </c>
      <c r="T217" t="s">
        <v>122</v>
      </c>
      <c r="U217" t="s">
        <v>122</v>
      </c>
      <c r="V217" t="s">
        <v>27</v>
      </c>
    </row>
    <row r="218" spans="1:22">
      <c r="A218" t="s">
        <v>564</v>
      </c>
      <c r="B218" t="s">
        <v>122</v>
      </c>
      <c r="D218" t="s">
        <v>117</v>
      </c>
      <c r="E218" t="s">
        <v>102</v>
      </c>
      <c r="F218" t="s">
        <v>123</v>
      </c>
      <c r="I218">
        <v>6</v>
      </c>
      <c r="J218">
        <v>0</v>
      </c>
      <c r="L218" t="s">
        <v>143</v>
      </c>
      <c r="M218" t="s">
        <v>877</v>
      </c>
      <c r="N218" t="s">
        <v>237</v>
      </c>
      <c r="O218">
        <v>2</v>
      </c>
      <c r="P218" t="s">
        <v>38</v>
      </c>
      <c r="R218" t="s">
        <v>144</v>
      </c>
      <c r="S218" t="s">
        <v>38</v>
      </c>
      <c r="V218" t="s">
        <v>27</v>
      </c>
    </row>
    <row r="219" spans="1:22">
      <c r="A219" t="s">
        <v>565</v>
      </c>
      <c r="B219" t="s">
        <v>122</v>
      </c>
      <c r="D219" t="s">
        <v>96</v>
      </c>
      <c r="E219" t="s">
        <v>147</v>
      </c>
      <c r="F219" t="s">
        <v>123</v>
      </c>
      <c r="I219">
        <v>55</v>
      </c>
      <c r="J219">
        <v>17</v>
      </c>
      <c r="L219" t="s">
        <v>50</v>
      </c>
      <c r="M219" t="s">
        <v>878</v>
      </c>
      <c r="N219" t="s">
        <v>97</v>
      </c>
      <c r="O219">
        <v>2</v>
      </c>
      <c r="P219" t="s">
        <v>38</v>
      </c>
      <c r="R219" t="s">
        <v>38</v>
      </c>
      <c r="S219" t="s">
        <v>38</v>
      </c>
      <c r="V219" t="s">
        <v>27</v>
      </c>
    </row>
    <row r="220" spans="1:22">
      <c r="A220" t="s">
        <v>566</v>
      </c>
      <c r="B220" t="s">
        <v>122</v>
      </c>
      <c r="D220" t="s">
        <v>105</v>
      </c>
      <c r="E220" t="s">
        <v>106</v>
      </c>
      <c r="F220" t="s">
        <v>123</v>
      </c>
      <c r="I220">
        <v>3</v>
      </c>
      <c r="J220">
        <v>3</v>
      </c>
      <c r="L220" t="s">
        <v>93</v>
      </c>
      <c r="M220" t="s">
        <v>879</v>
      </c>
      <c r="N220" t="s">
        <v>659</v>
      </c>
      <c r="O220">
        <v>2</v>
      </c>
      <c r="P220" t="s">
        <v>38</v>
      </c>
      <c r="R220" t="s">
        <v>144</v>
      </c>
      <c r="S220" t="s">
        <v>38</v>
      </c>
      <c r="V220" t="s">
        <v>27</v>
      </c>
    </row>
    <row r="221" spans="1:22">
      <c r="A221" t="s">
        <v>567</v>
      </c>
      <c r="B221" t="s">
        <v>122</v>
      </c>
      <c r="D221" t="s">
        <v>117</v>
      </c>
      <c r="E221" t="s">
        <v>102</v>
      </c>
      <c r="F221" t="s">
        <v>123</v>
      </c>
      <c r="I221">
        <v>5</v>
      </c>
      <c r="J221">
        <v>0</v>
      </c>
      <c r="L221" t="s">
        <v>42</v>
      </c>
      <c r="N221" t="s">
        <v>104</v>
      </c>
      <c r="O221">
        <v>1</v>
      </c>
      <c r="P221" t="s">
        <v>38</v>
      </c>
      <c r="R221" t="s">
        <v>68</v>
      </c>
      <c r="S221" t="s">
        <v>38</v>
      </c>
      <c r="V221" t="s">
        <v>27</v>
      </c>
    </row>
    <row r="222" spans="1:22">
      <c r="A222" t="s">
        <v>568</v>
      </c>
      <c r="B222" t="s">
        <v>122</v>
      </c>
      <c r="D222" t="s">
        <v>117</v>
      </c>
      <c r="E222" t="s">
        <v>102</v>
      </c>
      <c r="F222" t="s">
        <v>123</v>
      </c>
      <c r="I222">
        <v>2</v>
      </c>
      <c r="J222">
        <v>0</v>
      </c>
      <c r="L222" t="s">
        <v>93</v>
      </c>
      <c r="M222" t="s">
        <v>880</v>
      </c>
      <c r="N222" t="s">
        <v>148</v>
      </c>
      <c r="O222">
        <v>1</v>
      </c>
      <c r="P222" t="s">
        <v>38</v>
      </c>
      <c r="R222" t="s">
        <v>38</v>
      </c>
      <c r="S222" t="s">
        <v>38</v>
      </c>
      <c r="V222" t="s">
        <v>27</v>
      </c>
    </row>
    <row r="223" spans="1:22">
      <c r="A223" t="s">
        <v>469</v>
      </c>
      <c r="D223" t="s">
        <v>105</v>
      </c>
      <c r="E223" t="s">
        <v>147</v>
      </c>
      <c r="G223" t="s">
        <v>697</v>
      </c>
      <c r="I223">
        <v>3</v>
      </c>
      <c r="J223">
        <v>2</v>
      </c>
      <c r="L223" t="s">
        <v>636</v>
      </c>
      <c r="M223" t="s">
        <v>722</v>
      </c>
      <c r="N223" t="s">
        <v>127</v>
      </c>
      <c r="O223">
        <v>1</v>
      </c>
      <c r="P223" t="s">
        <v>30</v>
      </c>
      <c r="R223" t="s">
        <v>601</v>
      </c>
      <c r="S223" t="s">
        <v>600</v>
      </c>
      <c r="V223" t="s">
        <v>601</v>
      </c>
    </row>
    <row r="224" spans="1:22">
      <c r="A224" t="s">
        <v>470</v>
      </c>
      <c r="D224" t="s">
        <v>23</v>
      </c>
      <c r="E224" t="s">
        <v>186</v>
      </c>
      <c r="F224" t="s">
        <v>21</v>
      </c>
      <c r="I224">
        <v>2</v>
      </c>
      <c r="J224">
        <v>1</v>
      </c>
      <c r="L224" t="s">
        <v>17</v>
      </c>
      <c r="N224" t="s">
        <v>111</v>
      </c>
      <c r="O224">
        <v>1</v>
      </c>
      <c r="P224" t="s">
        <v>25</v>
      </c>
      <c r="V224" t="s">
        <v>59</v>
      </c>
    </row>
    <row r="225" spans="1:22">
      <c r="A225" t="s">
        <v>471</v>
      </c>
      <c r="D225" t="s">
        <v>34</v>
      </c>
      <c r="E225" t="s">
        <v>41</v>
      </c>
      <c r="I225">
        <v>0</v>
      </c>
      <c r="J225">
        <v>0</v>
      </c>
      <c r="L225" t="s">
        <v>17</v>
      </c>
      <c r="N225" t="s">
        <v>177</v>
      </c>
      <c r="O225">
        <v>1</v>
      </c>
      <c r="P225" t="s">
        <v>18</v>
      </c>
      <c r="S225" t="s">
        <v>145</v>
      </c>
      <c r="V225" t="s">
        <v>59</v>
      </c>
    </row>
    <row r="226" spans="1:22">
      <c r="A226" t="s">
        <v>472</v>
      </c>
      <c r="D226" t="s">
        <v>44</v>
      </c>
      <c r="E226" t="s">
        <v>41</v>
      </c>
      <c r="F226" t="s">
        <v>21</v>
      </c>
      <c r="I226">
        <v>0</v>
      </c>
      <c r="J226">
        <v>0</v>
      </c>
      <c r="L226" t="s">
        <v>17</v>
      </c>
      <c r="N226" t="s">
        <v>32</v>
      </c>
      <c r="O226">
        <v>1</v>
      </c>
      <c r="P226" t="s">
        <v>30</v>
      </c>
      <c r="V226" t="s">
        <v>59</v>
      </c>
    </row>
    <row r="227" spans="1:22">
      <c r="A227" t="s">
        <v>473</v>
      </c>
      <c r="D227" t="s">
        <v>44</v>
      </c>
      <c r="E227" t="s">
        <v>22</v>
      </c>
      <c r="F227" t="s">
        <v>14</v>
      </c>
      <c r="I227">
        <v>6</v>
      </c>
      <c r="J227">
        <v>0</v>
      </c>
      <c r="L227" t="s">
        <v>17</v>
      </c>
      <c r="N227" t="s">
        <v>136</v>
      </c>
      <c r="O227">
        <v>1</v>
      </c>
      <c r="P227" t="s">
        <v>25</v>
      </c>
      <c r="R227" t="s">
        <v>25</v>
      </c>
      <c r="S227" t="s">
        <v>25</v>
      </c>
      <c r="V227" t="s">
        <v>59</v>
      </c>
    </row>
    <row r="228" spans="1:22">
      <c r="A228" t="s">
        <v>474</v>
      </c>
      <c r="B228" t="s">
        <v>122</v>
      </c>
      <c r="D228" t="s">
        <v>44</v>
      </c>
      <c r="E228" t="s">
        <v>33</v>
      </c>
      <c r="F228" t="s">
        <v>21</v>
      </c>
      <c r="I228">
        <v>27</v>
      </c>
      <c r="J228">
        <v>20</v>
      </c>
      <c r="L228" t="s">
        <v>17</v>
      </c>
      <c r="N228" t="s">
        <v>135</v>
      </c>
      <c r="O228">
        <v>1</v>
      </c>
      <c r="P228" t="s">
        <v>25</v>
      </c>
      <c r="V228" t="s">
        <v>59</v>
      </c>
    </row>
    <row r="229" spans="1:22">
      <c r="A229" t="s">
        <v>475</v>
      </c>
      <c r="D229" t="s">
        <v>23</v>
      </c>
      <c r="E229" t="s">
        <v>33</v>
      </c>
      <c r="F229" t="s">
        <v>21</v>
      </c>
      <c r="I229">
        <v>7</v>
      </c>
      <c r="J229">
        <v>6</v>
      </c>
      <c r="L229" t="s">
        <v>93</v>
      </c>
      <c r="N229" t="s">
        <v>127</v>
      </c>
      <c r="O229">
        <v>2</v>
      </c>
      <c r="P229" t="s">
        <v>30</v>
      </c>
      <c r="R229" t="s">
        <v>602</v>
      </c>
      <c r="S229" t="s">
        <v>30</v>
      </c>
      <c r="V229" t="s">
        <v>602</v>
      </c>
    </row>
    <row r="230" spans="1:22">
      <c r="A230" t="s">
        <v>476</v>
      </c>
      <c r="D230" t="s">
        <v>34</v>
      </c>
      <c r="E230" t="s">
        <v>33</v>
      </c>
      <c r="G230" t="s">
        <v>881</v>
      </c>
      <c r="I230">
        <v>10</v>
      </c>
      <c r="J230">
        <v>2</v>
      </c>
      <c r="L230" t="s">
        <v>637</v>
      </c>
      <c r="N230" t="s">
        <v>638</v>
      </c>
      <c r="O230">
        <v>2</v>
      </c>
      <c r="P230" t="s">
        <v>18</v>
      </c>
      <c r="R230" t="s">
        <v>882</v>
      </c>
      <c r="S230" t="s">
        <v>883</v>
      </c>
      <c r="V230" t="s">
        <v>882</v>
      </c>
    </row>
    <row r="231" spans="1:22">
      <c r="A231" t="s">
        <v>477</v>
      </c>
      <c r="D231" t="s">
        <v>34</v>
      </c>
      <c r="E231" t="s">
        <v>33</v>
      </c>
      <c r="I231">
        <v>17</v>
      </c>
      <c r="J231">
        <v>8</v>
      </c>
      <c r="L231" t="s">
        <v>93</v>
      </c>
      <c r="N231" t="s">
        <v>192</v>
      </c>
      <c r="O231">
        <v>1</v>
      </c>
      <c r="P231" t="s">
        <v>25</v>
      </c>
      <c r="R231" t="s">
        <v>123</v>
      </c>
      <c r="V231" t="s">
        <v>59</v>
      </c>
    </row>
    <row r="232" spans="1:22">
      <c r="A232" t="s">
        <v>478</v>
      </c>
      <c r="D232" t="s">
        <v>23</v>
      </c>
      <c r="E232" t="s">
        <v>41</v>
      </c>
      <c r="F232" t="s">
        <v>103</v>
      </c>
      <c r="I232">
        <v>0</v>
      </c>
      <c r="J232">
        <v>0</v>
      </c>
      <c r="L232" t="s">
        <v>93</v>
      </c>
      <c r="M232" t="s">
        <v>884</v>
      </c>
      <c r="N232" t="s">
        <v>120</v>
      </c>
      <c r="O232">
        <v>1</v>
      </c>
      <c r="P232" t="s">
        <v>25</v>
      </c>
      <c r="R232" t="s">
        <v>123</v>
      </c>
      <c r="V232" t="s">
        <v>885</v>
      </c>
    </row>
    <row r="233" spans="1:22">
      <c r="A233" t="s">
        <v>479</v>
      </c>
      <c r="D233" t="s">
        <v>34</v>
      </c>
      <c r="E233" t="s">
        <v>33</v>
      </c>
      <c r="G233" t="s">
        <v>886</v>
      </c>
      <c r="I233">
        <v>4</v>
      </c>
      <c r="J233">
        <v>1</v>
      </c>
      <c r="K233" t="s">
        <v>122</v>
      </c>
      <c r="L233" t="s">
        <v>17</v>
      </c>
      <c r="N233" t="s">
        <v>201</v>
      </c>
      <c r="O233">
        <v>1</v>
      </c>
      <c r="P233" t="s">
        <v>30</v>
      </c>
      <c r="Q233" t="s">
        <v>122</v>
      </c>
      <c r="R233" t="s">
        <v>887</v>
      </c>
      <c r="S233" t="s">
        <v>30</v>
      </c>
      <c r="V233" t="s">
        <v>887</v>
      </c>
    </row>
    <row r="234" spans="1:22">
      <c r="A234" t="s">
        <v>480</v>
      </c>
      <c r="D234" t="s">
        <v>23</v>
      </c>
      <c r="E234" t="s">
        <v>33</v>
      </c>
      <c r="G234" t="s">
        <v>639</v>
      </c>
      <c r="I234">
        <v>4</v>
      </c>
      <c r="J234">
        <v>1</v>
      </c>
      <c r="L234" t="s">
        <v>17</v>
      </c>
      <c r="N234" t="s">
        <v>111</v>
      </c>
      <c r="O234">
        <v>1</v>
      </c>
      <c r="P234" t="s">
        <v>18</v>
      </c>
      <c r="V234" t="s">
        <v>59</v>
      </c>
    </row>
    <row r="235" spans="1:22">
      <c r="A235" t="s">
        <v>481</v>
      </c>
      <c r="D235" t="s">
        <v>23</v>
      </c>
      <c r="E235" t="s">
        <v>22</v>
      </c>
      <c r="F235" t="s">
        <v>21</v>
      </c>
      <c r="I235">
        <v>1</v>
      </c>
      <c r="J235">
        <v>0</v>
      </c>
      <c r="L235" t="s">
        <v>888</v>
      </c>
      <c r="N235" t="s">
        <v>197</v>
      </c>
      <c r="O235">
        <v>1</v>
      </c>
      <c r="P235" t="s">
        <v>25</v>
      </c>
      <c r="S235" t="s">
        <v>25</v>
      </c>
      <c r="V235" t="s">
        <v>682</v>
      </c>
    </row>
    <row r="236" spans="1:22">
      <c r="A236" t="s">
        <v>482</v>
      </c>
      <c r="D236" t="s">
        <v>34</v>
      </c>
      <c r="E236" t="s">
        <v>15</v>
      </c>
      <c r="F236" t="s">
        <v>21</v>
      </c>
      <c r="I236">
        <v>40</v>
      </c>
      <c r="J236">
        <v>23</v>
      </c>
      <c r="K236" t="s">
        <v>190</v>
      </c>
      <c r="L236" t="s">
        <v>17</v>
      </c>
      <c r="M236" t="s">
        <v>114</v>
      </c>
      <c r="N236" t="s">
        <v>111</v>
      </c>
      <c r="O236">
        <v>1</v>
      </c>
      <c r="P236" t="s">
        <v>30</v>
      </c>
      <c r="Q236" t="s">
        <v>145</v>
      </c>
      <c r="R236" t="s">
        <v>38</v>
      </c>
      <c r="S236" t="s">
        <v>889</v>
      </c>
      <c r="V236" t="s">
        <v>59</v>
      </c>
    </row>
    <row r="237" spans="1:22">
      <c r="A237" t="s">
        <v>483</v>
      </c>
      <c r="B237" t="s">
        <v>122</v>
      </c>
      <c r="D237" t="s">
        <v>23</v>
      </c>
      <c r="E237" t="s">
        <v>33</v>
      </c>
      <c r="G237" t="s">
        <v>890</v>
      </c>
      <c r="I237">
        <v>20</v>
      </c>
      <c r="J237">
        <v>7</v>
      </c>
      <c r="L237" t="s">
        <v>42</v>
      </c>
      <c r="N237" t="s">
        <v>115</v>
      </c>
      <c r="O237">
        <v>1</v>
      </c>
      <c r="P237" t="s">
        <v>30</v>
      </c>
      <c r="R237" t="s">
        <v>602</v>
      </c>
      <c r="S237" t="s">
        <v>122</v>
      </c>
      <c r="V237" t="s">
        <v>602</v>
      </c>
    </row>
    <row r="238" spans="1:22">
      <c r="A238" t="s">
        <v>484</v>
      </c>
      <c r="D238" t="s">
        <v>23</v>
      </c>
      <c r="E238" t="s">
        <v>22</v>
      </c>
      <c r="F238" t="s">
        <v>14</v>
      </c>
      <c r="I238">
        <v>12</v>
      </c>
      <c r="J238">
        <v>0</v>
      </c>
      <c r="L238" t="s">
        <v>17</v>
      </c>
      <c r="N238" t="s">
        <v>111</v>
      </c>
      <c r="O238">
        <v>2</v>
      </c>
      <c r="P238" t="s">
        <v>25</v>
      </c>
      <c r="R238" t="s">
        <v>25</v>
      </c>
      <c r="S238" t="s">
        <v>25</v>
      </c>
      <c r="V238" t="s">
        <v>59</v>
      </c>
    </row>
    <row r="239" spans="1:22">
      <c r="A239" t="s">
        <v>485</v>
      </c>
      <c r="D239" t="s">
        <v>23</v>
      </c>
      <c r="E239" t="s">
        <v>279</v>
      </c>
      <c r="I239">
        <v>15</v>
      </c>
      <c r="J239">
        <v>3</v>
      </c>
      <c r="L239" t="s">
        <v>891</v>
      </c>
      <c r="N239" t="s">
        <v>29</v>
      </c>
      <c r="O239">
        <v>1</v>
      </c>
      <c r="P239" t="s">
        <v>30</v>
      </c>
      <c r="V239" t="s">
        <v>59</v>
      </c>
    </row>
    <row r="240" spans="1:22">
      <c r="A240" t="s">
        <v>486</v>
      </c>
      <c r="D240" t="s">
        <v>23</v>
      </c>
      <c r="E240" t="s">
        <v>41</v>
      </c>
      <c r="F240" t="s">
        <v>103</v>
      </c>
      <c r="I240">
        <v>0</v>
      </c>
      <c r="J240">
        <v>0</v>
      </c>
      <c r="L240" t="s">
        <v>42</v>
      </c>
      <c r="M240" t="s">
        <v>892</v>
      </c>
      <c r="N240" t="s">
        <v>146</v>
      </c>
      <c r="O240">
        <v>1</v>
      </c>
      <c r="P240" t="s">
        <v>25</v>
      </c>
      <c r="R240" t="s">
        <v>25</v>
      </c>
      <c r="S240" t="s">
        <v>25</v>
      </c>
      <c r="V240" t="s">
        <v>59</v>
      </c>
    </row>
    <row r="241" spans="1:22">
      <c r="A241" t="s">
        <v>487</v>
      </c>
      <c r="D241" t="s">
        <v>34</v>
      </c>
      <c r="E241" t="s">
        <v>15</v>
      </c>
      <c r="G241" t="s">
        <v>893</v>
      </c>
      <c r="I241">
        <v>31</v>
      </c>
      <c r="J241">
        <v>16</v>
      </c>
      <c r="K241" t="s">
        <v>111</v>
      </c>
      <c r="L241" t="s">
        <v>50</v>
      </c>
      <c r="N241" t="s">
        <v>280</v>
      </c>
      <c r="O241">
        <v>1</v>
      </c>
      <c r="P241" t="s">
        <v>39</v>
      </c>
      <c r="R241" t="s">
        <v>43</v>
      </c>
      <c r="S241" t="s">
        <v>26</v>
      </c>
      <c r="V241" t="s">
        <v>894</v>
      </c>
    </row>
    <row r="242" spans="1:22">
      <c r="A242" t="s">
        <v>569</v>
      </c>
      <c r="D242" t="s">
        <v>40</v>
      </c>
      <c r="E242" t="s">
        <v>22</v>
      </c>
      <c r="F242" t="s">
        <v>21</v>
      </c>
      <c r="I242">
        <v>3</v>
      </c>
      <c r="J242">
        <v>0</v>
      </c>
      <c r="L242" t="s">
        <v>17</v>
      </c>
      <c r="N242" t="s">
        <v>128</v>
      </c>
      <c r="O242">
        <v>1</v>
      </c>
      <c r="P242" t="s">
        <v>38</v>
      </c>
      <c r="R242" t="s">
        <v>30</v>
      </c>
      <c r="S242" t="s">
        <v>38</v>
      </c>
      <c r="V242" t="s">
        <v>683</v>
      </c>
    </row>
    <row r="243" spans="1:22">
      <c r="A243" t="s">
        <v>488</v>
      </c>
      <c r="B243" t="s">
        <v>122</v>
      </c>
      <c r="D243" t="s">
        <v>40</v>
      </c>
      <c r="E243" t="s">
        <v>99</v>
      </c>
      <c r="L243" t="s">
        <v>17</v>
      </c>
      <c r="M243" t="s">
        <v>173</v>
      </c>
      <c r="N243" t="s">
        <v>136</v>
      </c>
      <c r="O243">
        <v>1</v>
      </c>
      <c r="P243" t="s">
        <v>38</v>
      </c>
      <c r="R243" t="s">
        <v>640</v>
      </c>
      <c r="V243" t="s">
        <v>43</v>
      </c>
    </row>
    <row r="244" spans="1:22">
      <c r="A244" t="s">
        <v>489</v>
      </c>
      <c r="B244" t="s">
        <v>122</v>
      </c>
      <c r="D244" t="s">
        <v>34</v>
      </c>
      <c r="E244" t="s">
        <v>22</v>
      </c>
      <c r="F244" t="s">
        <v>122</v>
      </c>
      <c r="I244">
        <v>18</v>
      </c>
      <c r="J244">
        <v>9</v>
      </c>
      <c r="K244" t="s">
        <v>122</v>
      </c>
      <c r="L244" t="s">
        <v>17</v>
      </c>
      <c r="M244" t="s">
        <v>185</v>
      </c>
      <c r="N244" t="s">
        <v>895</v>
      </c>
      <c r="O244">
        <v>1</v>
      </c>
      <c r="P244" t="s">
        <v>38</v>
      </c>
      <c r="R244" t="s">
        <v>281</v>
      </c>
      <c r="S244" t="s">
        <v>38</v>
      </c>
      <c r="V244" t="s">
        <v>43</v>
      </c>
    </row>
    <row r="245" spans="1:22">
      <c r="A245" t="s">
        <v>490</v>
      </c>
      <c r="B245" t="s">
        <v>122</v>
      </c>
      <c r="D245" t="s">
        <v>34</v>
      </c>
      <c r="E245" t="s">
        <v>22</v>
      </c>
      <c r="F245" t="s">
        <v>21</v>
      </c>
      <c r="I245">
        <v>4</v>
      </c>
      <c r="J245">
        <v>0</v>
      </c>
      <c r="L245" t="s">
        <v>50</v>
      </c>
      <c r="M245" t="s">
        <v>726</v>
      </c>
      <c r="N245" t="s">
        <v>171</v>
      </c>
      <c r="O245">
        <v>3</v>
      </c>
      <c r="P245" t="s">
        <v>38</v>
      </c>
      <c r="R245" t="s">
        <v>896</v>
      </c>
      <c r="S245" t="s">
        <v>64</v>
      </c>
      <c r="V245" t="s">
        <v>641</v>
      </c>
    </row>
    <row r="246" spans="1:22">
      <c r="A246" t="s">
        <v>491</v>
      </c>
      <c r="B246" t="s">
        <v>122</v>
      </c>
      <c r="D246" t="s">
        <v>44</v>
      </c>
      <c r="E246" t="s">
        <v>33</v>
      </c>
      <c r="F246" t="s">
        <v>21</v>
      </c>
      <c r="I246">
        <v>2</v>
      </c>
      <c r="J246">
        <v>2</v>
      </c>
      <c r="L246" t="s">
        <v>50</v>
      </c>
      <c r="M246" t="s">
        <v>717</v>
      </c>
      <c r="N246" t="s">
        <v>135</v>
      </c>
      <c r="O246">
        <v>1</v>
      </c>
      <c r="P246" t="s">
        <v>38</v>
      </c>
      <c r="R246" t="s">
        <v>176</v>
      </c>
      <c r="S246" t="s">
        <v>38</v>
      </c>
      <c r="V246" t="s">
        <v>43</v>
      </c>
    </row>
    <row r="247" spans="1:22">
      <c r="A247" t="s">
        <v>492</v>
      </c>
      <c r="B247" t="s">
        <v>122</v>
      </c>
      <c r="D247">
        <v>2</v>
      </c>
      <c r="E247" t="s">
        <v>99</v>
      </c>
      <c r="F247" t="s">
        <v>14</v>
      </c>
      <c r="I247">
        <v>1</v>
      </c>
      <c r="J247">
        <v>1</v>
      </c>
      <c r="L247" t="s">
        <v>31</v>
      </c>
      <c r="M247" t="s">
        <v>897</v>
      </c>
      <c r="N247" t="s">
        <v>115</v>
      </c>
      <c r="O247">
        <v>1</v>
      </c>
      <c r="P247" t="s">
        <v>18</v>
      </c>
      <c r="R247" t="s">
        <v>122</v>
      </c>
      <c r="S247" t="s">
        <v>122</v>
      </c>
      <c r="V247" t="s">
        <v>898</v>
      </c>
    </row>
    <row r="248" spans="1:22">
      <c r="A248" t="s">
        <v>493</v>
      </c>
      <c r="B248" t="s">
        <v>122</v>
      </c>
      <c r="D248" t="s">
        <v>23</v>
      </c>
      <c r="E248" t="s">
        <v>186</v>
      </c>
      <c r="F248" t="s">
        <v>21</v>
      </c>
      <c r="I248">
        <v>4</v>
      </c>
      <c r="J248">
        <v>1</v>
      </c>
      <c r="L248" t="s">
        <v>17</v>
      </c>
      <c r="M248" t="s">
        <v>899</v>
      </c>
      <c r="N248" t="s">
        <v>37</v>
      </c>
      <c r="O248">
        <v>3</v>
      </c>
      <c r="P248" t="s">
        <v>38</v>
      </c>
      <c r="R248" t="s">
        <v>38</v>
      </c>
      <c r="S248" t="s">
        <v>38</v>
      </c>
      <c r="V248" t="s">
        <v>43</v>
      </c>
    </row>
    <row r="249" spans="1:22">
      <c r="A249" t="s">
        <v>494</v>
      </c>
      <c r="B249" t="s">
        <v>122</v>
      </c>
      <c r="D249" t="s">
        <v>34</v>
      </c>
      <c r="E249" t="s">
        <v>33</v>
      </c>
      <c r="F249" t="s">
        <v>21</v>
      </c>
      <c r="I249">
        <v>2</v>
      </c>
      <c r="J249">
        <v>2</v>
      </c>
      <c r="K249" t="s">
        <v>900</v>
      </c>
      <c r="L249" t="s">
        <v>50</v>
      </c>
      <c r="M249" t="s">
        <v>726</v>
      </c>
      <c r="N249" t="s">
        <v>135</v>
      </c>
      <c r="O249">
        <v>2</v>
      </c>
      <c r="P249" t="s">
        <v>38</v>
      </c>
      <c r="R249" t="s">
        <v>30</v>
      </c>
      <c r="S249" t="s">
        <v>64</v>
      </c>
      <c r="V249" t="s">
        <v>901</v>
      </c>
    </row>
    <row r="250" spans="1:22">
      <c r="A250" t="s">
        <v>495</v>
      </c>
      <c r="B250" t="s">
        <v>122</v>
      </c>
      <c r="D250" t="s">
        <v>44</v>
      </c>
      <c r="E250" t="s">
        <v>99</v>
      </c>
      <c r="F250" t="s">
        <v>123</v>
      </c>
      <c r="I250" t="s">
        <v>122</v>
      </c>
      <c r="J250" t="s">
        <v>122</v>
      </c>
      <c r="L250" t="s">
        <v>17</v>
      </c>
      <c r="M250" t="s">
        <v>899</v>
      </c>
      <c r="N250" t="s">
        <v>148</v>
      </c>
      <c r="O250">
        <v>1</v>
      </c>
      <c r="P250" t="s">
        <v>38</v>
      </c>
      <c r="R250" t="s">
        <v>281</v>
      </c>
      <c r="S250" t="s">
        <v>30</v>
      </c>
      <c r="V250" t="s">
        <v>43</v>
      </c>
    </row>
    <row r="251" spans="1:22">
      <c r="A251" t="s">
        <v>496</v>
      </c>
      <c r="B251" t="s">
        <v>122</v>
      </c>
      <c r="D251" t="s">
        <v>40</v>
      </c>
      <c r="E251" t="s">
        <v>22</v>
      </c>
      <c r="F251" t="s">
        <v>21</v>
      </c>
      <c r="I251">
        <v>1</v>
      </c>
      <c r="J251">
        <v>0</v>
      </c>
      <c r="L251" t="s">
        <v>17</v>
      </c>
      <c r="M251" t="s">
        <v>902</v>
      </c>
      <c r="N251" t="s">
        <v>112</v>
      </c>
      <c r="O251">
        <v>6</v>
      </c>
      <c r="P251" t="s">
        <v>38</v>
      </c>
      <c r="R251" t="s">
        <v>603</v>
      </c>
      <c r="S251" t="s">
        <v>38</v>
      </c>
      <c r="V251" t="s">
        <v>903</v>
      </c>
    </row>
    <row r="252" spans="1:22">
      <c r="A252" t="s">
        <v>497</v>
      </c>
      <c r="B252" t="s">
        <v>122</v>
      </c>
      <c r="D252" t="s">
        <v>23</v>
      </c>
      <c r="E252" t="s">
        <v>41</v>
      </c>
      <c r="I252" t="s">
        <v>122</v>
      </c>
      <c r="J252">
        <v>0</v>
      </c>
      <c r="L252" t="s">
        <v>17</v>
      </c>
      <c r="N252" t="s">
        <v>236</v>
      </c>
      <c r="O252">
        <v>1</v>
      </c>
      <c r="P252" t="s">
        <v>38</v>
      </c>
      <c r="R252" t="s">
        <v>283</v>
      </c>
      <c r="S252" t="s">
        <v>38</v>
      </c>
      <c r="V252" t="s">
        <v>284</v>
      </c>
    </row>
    <row r="253" spans="1:22">
      <c r="A253" t="s">
        <v>498</v>
      </c>
      <c r="B253" t="s">
        <v>122</v>
      </c>
      <c r="D253" t="s">
        <v>34</v>
      </c>
      <c r="E253" t="s">
        <v>22</v>
      </c>
      <c r="F253" t="s">
        <v>21</v>
      </c>
      <c r="I253">
        <v>6</v>
      </c>
      <c r="J253">
        <v>0</v>
      </c>
      <c r="L253" t="s">
        <v>50</v>
      </c>
      <c r="M253" t="s">
        <v>726</v>
      </c>
      <c r="N253" t="s">
        <v>212</v>
      </c>
      <c r="O253">
        <v>1</v>
      </c>
      <c r="P253" t="s">
        <v>38</v>
      </c>
      <c r="R253" t="s">
        <v>195</v>
      </c>
      <c r="S253" t="s">
        <v>30</v>
      </c>
      <c r="V253" t="s">
        <v>187</v>
      </c>
    </row>
    <row r="254" spans="1:22">
      <c r="A254" t="s">
        <v>499</v>
      </c>
      <c r="B254" t="s">
        <v>122</v>
      </c>
      <c r="D254" t="s">
        <v>96</v>
      </c>
      <c r="E254" t="s">
        <v>102</v>
      </c>
      <c r="F254" t="s">
        <v>123</v>
      </c>
      <c r="I254">
        <v>1</v>
      </c>
      <c r="J254">
        <v>0</v>
      </c>
      <c r="L254" t="s">
        <v>139</v>
      </c>
      <c r="M254" t="s">
        <v>31</v>
      </c>
      <c r="N254" t="s">
        <v>206</v>
      </c>
      <c r="O254" t="s">
        <v>175</v>
      </c>
      <c r="P254" t="s">
        <v>38</v>
      </c>
      <c r="R254" t="s">
        <v>64</v>
      </c>
      <c r="S254" t="s">
        <v>38</v>
      </c>
      <c r="V254" t="s">
        <v>904</v>
      </c>
    </row>
    <row r="255" spans="1:22">
      <c r="A255" t="s">
        <v>500</v>
      </c>
      <c r="B255" t="s">
        <v>122</v>
      </c>
      <c r="D255" t="s">
        <v>40</v>
      </c>
      <c r="E255" t="s">
        <v>99</v>
      </c>
      <c r="F255" t="s">
        <v>21</v>
      </c>
      <c r="I255" t="s">
        <v>122</v>
      </c>
      <c r="J255">
        <v>1</v>
      </c>
      <c r="L255" t="s">
        <v>717</v>
      </c>
      <c r="M255" t="s">
        <v>31</v>
      </c>
      <c r="N255" t="s">
        <v>133</v>
      </c>
      <c r="O255">
        <v>1</v>
      </c>
      <c r="P255" t="s">
        <v>38</v>
      </c>
      <c r="R255" t="s">
        <v>38</v>
      </c>
      <c r="S255" t="s">
        <v>38</v>
      </c>
      <c r="V255" t="s">
        <v>122</v>
      </c>
    </row>
    <row r="256" spans="1:22">
      <c r="A256" t="s">
        <v>501</v>
      </c>
      <c r="B256" t="s">
        <v>122</v>
      </c>
      <c r="D256" t="s">
        <v>105</v>
      </c>
      <c r="E256" t="s">
        <v>106</v>
      </c>
      <c r="F256" t="s">
        <v>123</v>
      </c>
      <c r="I256">
        <v>11</v>
      </c>
      <c r="J256">
        <v>4</v>
      </c>
      <c r="L256" t="s">
        <v>17</v>
      </c>
      <c r="M256" t="s">
        <v>899</v>
      </c>
      <c r="N256" t="s">
        <v>148</v>
      </c>
      <c r="O256">
        <v>1</v>
      </c>
      <c r="P256" t="s">
        <v>38</v>
      </c>
      <c r="R256" t="s">
        <v>123</v>
      </c>
      <c r="S256" t="s">
        <v>604</v>
      </c>
      <c r="V256" t="s">
        <v>282</v>
      </c>
    </row>
    <row r="257" spans="1:22">
      <c r="A257" t="s">
        <v>502</v>
      </c>
      <c r="B257" t="s">
        <v>122</v>
      </c>
      <c r="D257" t="s">
        <v>44</v>
      </c>
      <c r="E257" t="s">
        <v>22</v>
      </c>
      <c r="F257" t="s">
        <v>123</v>
      </c>
      <c r="I257">
        <v>5</v>
      </c>
      <c r="J257">
        <v>0</v>
      </c>
      <c r="L257" t="s">
        <v>42</v>
      </c>
      <c r="N257" t="s">
        <v>148</v>
      </c>
      <c r="O257">
        <v>2</v>
      </c>
      <c r="P257" t="s">
        <v>38</v>
      </c>
      <c r="R257" t="s">
        <v>38</v>
      </c>
      <c r="S257" t="s">
        <v>38</v>
      </c>
      <c r="V257" t="s">
        <v>43</v>
      </c>
    </row>
    <row r="258" spans="1:22">
      <c r="A258" t="s">
        <v>60</v>
      </c>
      <c r="B258" t="s">
        <v>122</v>
      </c>
      <c r="D258" t="s">
        <v>49</v>
      </c>
      <c r="E258" t="s">
        <v>22</v>
      </c>
      <c r="F258" t="s">
        <v>684</v>
      </c>
      <c r="I258">
        <v>3</v>
      </c>
      <c r="J258">
        <v>0</v>
      </c>
      <c r="L258" t="s">
        <v>50</v>
      </c>
      <c r="N258" t="s">
        <v>240</v>
      </c>
      <c r="O258">
        <v>2</v>
      </c>
      <c r="P258" t="s">
        <v>38</v>
      </c>
      <c r="R258" t="s">
        <v>122</v>
      </c>
      <c r="S258" t="s">
        <v>122</v>
      </c>
      <c r="V258" t="s">
        <v>43</v>
      </c>
    </row>
    <row r="259" spans="1:22">
      <c r="A259" t="s">
        <v>503</v>
      </c>
      <c r="B259" t="s">
        <v>122</v>
      </c>
      <c r="D259" t="s">
        <v>49</v>
      </c>
      <c r="E259" t="s">
        <v>99</v>
      </c>
      <c r="L259" t="s">
        <v>17</v>
      </c>
      <c r="M259" t="s">
        <v>173</v>
      </c>
      <c r="N259" t="s">
        <v>122</v>
      </c>
      <c r="O259" t="s">
        <v>203</v>
      </c>
      <c r="P259" t="s">
        <v>38</v>
      </c>
      <c r="R259" t="s">
        <v>38</v>
      </c>
      <c r="S259" t="s">
        <v>38</v>
      </c>
      <c r="V259" t="s">
        <v>674</v>
      </c>
    </row>
    <row r="260" spans="1:22">
      <c r="A260" t="s">
        <v>504</v>
      </c>
      <c r="B260" t="s">
        <v>122</v>
      </c>
      <c r="D260" t="s">
        <v>34</v>
      </c>
      <c r="E260" t="s">
        <v>33</v>
      </c>
      <c r="F260" t="s">
        <v>123</v>
      </c>
      <c r="G260" t="s">
        <v>905</v>
      </c>
      <c r="I260">
        <v>4</v>
      </c>
      <c r="J260">
        <v>4</v>
      </c>
      <c r="K260" t="s">
        <v>122</v>
      </c>
      <c r="L260" t="s">
        <v>17</v>
      </c>
      <c r="M260" t="s">
        <v>62</v>
      </c>
      <c r="N260" t="s">
        <v>133</v>
      </c>
      <c r="O260" t="s">
        <v>906</v>
      </c>
      <c r="P260" t="s">
        <v>38</v>
      </c>
      <c r="R260" t="s">
        <v>285</v>
      </c>
      <c r="S260" t="s">
        <v>64</v>
      </c>
      <c r="V260" t="s">
        <v>181</v>
      </c>
    </row>
    <row r="261" spans="1:22">
      <c r="A261" t="s">
        <v>505</v>
      </c>
      <c r="D261" t="s">
        <v>23</v>
      </c>
      <c r="E261" t="s">
        <v>99</v>
      </c>
      <c r="L261" t="s">
        <v>42</v>
      </c>
      <c r="N261" t="s">
        <v>907</v>
      </c>
      <c r="O261">
        <v>3</v>
      </c>
      <c r="P261" t="s">
        <v>38</v>
      </c>
      <c r="R261" t="s">
        <v>38</v>
      </c>
      <c r="S261" t="s">
        <v>38</v>
      </c>
      <c r="V261" t="s">
        <v>908</v>
      </c>
    </row>
    <row r="262" spans="1:22">
      <c r="A262" t="s">
        <v>506</v>
      </c>
      <c r="D262" t="s">
        <v>96</v>
      </c>
      <c r="E262" t="s">
        <v>605</v>
      </c>
      <c r="F262" t="s">
        <v>684</v>
      </c>
      <c r="H262" t="s">
        <v>684</v>
      </c>
      <c r="I262">
        <v>23</v>
      </c>
      <c r="J262">
        <v>14</v>
      </c>
      <c r="L262" t="s">
        <v>17</v>
      </c>
      <c r="N262" t="s">
        <v>111</v>
      </c>
      <c r="O262">
        <v>1</v>
      </c>
      <c r="P262" t="s">
        <v>30</v>
      </c>
      <c r="Q262" t="s">
        <v>287</v>
      </c>
      <c r="R262" t="s">
        <v>30</v>
      </c>
      <c r="S262" t="s">
        <v>606</v>
      </c>
      <c r="V262" t="s">
        <v>909</v>
      </c>
    </row>
    <row r="263" spans="1:22">
      <c r="A263" t="s">
        <v>507</v>
      </c>
      <c r="B263" t="s">
        <v>122</v>
      </c>
      <c r="D263" t="s">
        <v>34</v>
      </c>
      <c r="E263" t="s">
        <v>22</v>
      </c>
      <c r="F263" t="s">
        <v>21</v>
      </c>
      <c r="I263">
        <v>7</v>
      </c>
      <c r="J263">
        <v>0</v>
      </c>
      <c r="L263" t="s">
        <v>50</v>
      </c>
      <c r="N263" t="s">
        <v>118</v>
      </c>
      <c r="O263">
        <v>2</v>
      </c>
      <c r="P263" t="s">
        <v>38</v>
      </c>
      <c r="S263" t="s">
        <v>721</v>
      </c>
      <c r="V263" t="s">
        <v>642</v>
      </c>
    </row>
    <row r="264" spans="1:22">
      <c r="A264" t="s">
        <v>508</v>
      </c>
      <c r="B264" t="s">
        <v>122</v>
      </c>
      <c r="D264" t="s">
        <v>910</v>
      </c>
      <c r="E264" t="s">
        <v>685</v>
      </c>
      <c r="F264" t="s">
        <v>686</v>
      </c>
      <c r="I264">
        <v>14</v>
      </c>
      <c r="J264">
        <v>11</v>
      </c>
      <c r="K264" t="s">
        <v>288</v>
      </c>
      <c r="L264" t="s">
        <v>911</v>
      </c>
      <c r="N264" t="s">
        <v>100</v>
      </c>
      <c r="O264" t="s">
        <v>912</v>
      </c>
      <c r="P264" t="s">
        <v>30</v>
      </c>
      <c r="R264" t="s">
        <v>913</v>
      </c>
      <c r="V264" t="s">
        <v>913</v>
      </c>
    </row>
    <row r="265" spans="1:22">
      <c r="A265" t="s">
        <v>509</v>
      </c>
      <c r="B265" t="s">
        <v>122</v>
      </c>
      <c r="D265" t="s">
        <v>34</v>
      </c>
      <c r="E265">
        <v>0</v>
      </c>
      <c r="F265" t="s">
        <v>21</v>
      </c>
      <c r="I265">
        <v>5</v>
      </c>
      <c r="J265">
        <v>0</v>
      </c>
      <c r="L265" t="s">
        <v>17</v>
      </c>
      <c r="N265" t="s">
        <v>289</v>
      </c>
      <c r="O265">
        <v>1</v>
      </c>
      <c r="P265" t="s">
        <v>43</v>
      </c>
      <c r="R265" t="s">
        <v>43</v>
      </c>
      <c r="S265" t="s">
        <v>38</v>
      </c>
      <c r="V265" t="s">
        <v>43</v>
      </c>
    </row>
    <row r="266" spans="1:22">
      <c r="A266" t="s">
        <v>510</v>
      </c>
      <c r="B266" t="s">
        <v>122</v>
      </c>
      <c r="D266" t="s">
        <v>40</v>
      </c>
      <c r="E266" t="s">
        <v>33</v>
      </c>
      <c r="F266" t="s">
        <v>700</v>
      </c>
      <c r="I266">
        <v>3</v>
      </c>
      <c r="J266">
        <v>2</v>
      </c>
      <c r="K266" t="s">
        <v>188</v>
      </c>
      <c r="L266" t="s">
        <v>17</v>
      </c>
      <c r="N266" t="s">
        <v>118</v>
      </c>
      <c r="O266">
        <v>1</v>
      </c>
      <c r="P266" t="s">
        <v>290</v>
      </c>
      <c r="V266" t="s">
        <v>914</v>
      </c>
    </row>
    <row r="267" spans="1:22">
      <c r="A267" t="s">
        <v>511</v>
      </c>
      <c r="B267" t="s">
        <v>122</v>
      </c>
      <c r="D267" t="s">
        <v>23</v>
      </c>
      <c r="E267" t="s">
        <v>22</v>
      </c>
      <c r="F267" t="s">
        <v>103</v>
      </c>
      <c r="I267">
        <v>3</v>
      </c>
      <c r="J267">
        <v>0</v>
      </c>
      <c r="L267" t="s">
        <v>17</v>
      </c>
      <c r="N267" t="s">
        <v>643</v>
      </c>
      <c r="O267">
        <v>1</v>
      </c>
      <c r="P267" t="s">
        <v>184</v>
      </c>
      <c r="V267" t="s">
        <v>43</v>
      </c>
    </row>
    <row r="268" spans="1:22">
      <c r="A268" t="s">
        <v>512</v>
      </c>
      <c r="D268" t="s">
        <v>105</v>
      </c>
      <c r="E268" t="s">
        <v>106</v>
      </c>
      <c r="G268" t="s">
        <v>915</v>
      </c>
      <c r="I268">
        <v>18</v>
      </c>
      <c r="J268">
        <v>4</v>
      </c>
      <c r="K268" t="s">
        <v>782</v>
      </c>
      <c r="L268" t="s">
        <v>17</v>
      </c>
      <c r="M268" t="s">
        <v>916</v>
      </c>
      <c r="N268" t="s">
        <v>917</v>
      </c>
      <c r="O268">
        <v>2</v>
      </c>
      <c r="P268" t="s">
        <v>30</v>
      </c>
      <c r="R268" t="s">
        <v>38</v>
      </c>
      <c r="S268" t="s">
        <v>38</v>
      </c>
      <c r="V268" t="s">
        <v>27</v>
      </c>
    </row>
    <row r="269" spans="1:22">
      <c r="A269" t="s">
        <v>513</v>
      </c>
      <c r="D269" t="s">
        <v>44</v>
      </c>
      <c r="E269" t="s">
        <v>22</v>
      </c>
      <c r="F269" t="s">
        <v>123</v>
      </c>
      <c r="I269">
        <v>20</v>
      </c>
      <c r="J269">
        <v>1</v>
      </c>
      <c r="L269" t="s">
        <v>17</v>
      </c>
      <c r="M269" t="s">
        <v>173</v>
      </c>
      <c r="N269" t="s">
        <v>118</v>
      </c>
      <c r="O269">
        <v>2</v>
      </c>
      <c r="P269" t="s">
        <v>38</v>
      </c>
      <c r="R269" t="s">
        <v>176</v>
      </c>
      <c r="S269" t="s">
        <v>38</v>
      </c>
      <c r="V269" t="s">
        <v>27</v>
      </c>
    </row>
    <row r="270" spans="1:22">
      <c r="A270" t="s">
        <v>514</v>
      </c>
      <c r="D270" t="s">
        <v>96</v>
      </c>
      <c r="E270" t="s">
        <v>106</v>
      </c>
      <c r="F270" t="s">
        <v>21</v>
      </c>
      <c r="H270" t="s">
        <v>639</v>
      </c>
      <c r="I270">
        <v>14</v>
      </c>
      <c r="J270">
        <v>5</v>
      </c>
      <c r="L270" t="s">
        <v>93</v>
      </c>
      <c r="M270" t="s">
        <v>291</v>
      </c>
      <c r="N270" t="s">
        <v>236</v>
      </c>
      <c r="O270">
        <v>2</v>
      </c>
      <c r="P270" t="s">
        <v>30</v>
      </c>
      <c r="Q270" t="s">
        <v>918</v>
      </c>
      <c r="R270" t="s">
        <v>281</v>
      </c>
      <c r="S270" t="s">
        <v>38</v>
      </c>
      <c r="V270" t="s">
        <v>27</v>
      </c>
    </row>
    <row r="271" spans="1:22">
      <c r="A271" t="s">
        <v>570</v>
      </c>
      <c r="D271" t="s">
        <v>919</v>
      </c>
      <c r="E271" t="s">
        <v>147</v>
      </c>
      <c r="I271">
        <v>11</v>
      </c>
      <c r="J271">
        <v>9</v>
      </c>
      <c r="K271" t="s">
        <v>240</v>
      </c>
      <c r="L271" t="s">
        <v>93</v>
      </c>
      <c r="M271" t="s">
        <v>920</v>
      </c>
      <c r="N271" t="s">
        <v>115</v>
      </c>
      <c r="O271">
        <v>1</v>
      </c>
      <c r="P271" t="s">
        <v>30</v>
      </c>
      <c r="Q271" t="s">
        <v>918</v>
      </c>
      <c r="S271" t="s">
        <v>30</v>
      </c>
      <c r="V271" t="s">
        <v>27</v>
      </c>
    </row>
    <row r="272" spans="1:22">
      <c r="A272" t="s">
        <v>515</v>
      </c>
      <c r="D272" t="s">
        <v>34</v>
      </c>
      <c r="E272" t="s">
        <v>33</v>
      </c>
      <c r="F272" t="s">
        <v>123</v>
      </c>
      <c r="I272">
        <v>9</v>
      </c>
      <c r="J272">
        <v>2</v>
      </c>
      <c r="L272" t="s">
        <v>17</v>
      </c>
      <c r="N272" t="s">
        <v>97</v>
      </c>
      <c r="O272">
        <v>1</v>
      </c>
      <c r="P272" t="s">
        <v>38</v>
      </c>
      <c r="R272" t="s">
        <v>38</v>
      </c>
      <c r="S272" t="s">
        <v>595</v>
      </c>
      <c r="V272" t="s">
        <v>27</v>
      </c>
    </row>
    <row r="273" spans="1:22">
      <c r="A273" t="s">
        <v>516</v>
      </c>
      <c r="D273" t="s">
        <v>34</v>
      </c>
      <c r="E273" t="s">
        <v>147</v>
      </c>
      <c r="G273" t="s">
        <v>701</v>
      </c>
      <c r="I273">
        <v>19</v>
      </c>
      <c r="J273">
        <v>12</v>
      </c>
      <c r="K273" t="s">
        <v>122</v>
      </c>
      <c r="L273" t="s">
        <v>17</v>
      </c>
      <c r="N273" t="s">
        <v>94</v>
      </c>
      <c r="O273">
        <v>1</v>
      </c>
      <c r="P273" t="s">
        <v>150</v>
      </c>
      <c r="Q273" t="s">
        <v>849</v>
      </c>
      <c r="R273" t="s">
        <v>38</v>
      </c>
      <c r="S273" t="s">
        <v>38</v>
      </c>
      <c r="V273" t="s">
        <v>27</v>
      </c>
    </row>
    <row r="274" spans="1:22">
      <c r="A274" t="s">
        <v>517</v>
      </c>
      <c r="D274" t="s">
        <v>105</v>
      </c>
      <c r="E274" t="s">
        <v>142</v>
      </c>
      <c r="G274" t="s">
        <v>921</v>
      </c>
      <c r="H274" t="s">
        <v>922</v>
      </c>
      <c r="I274">
        <v>106</v>
      </c>
      <c r="J274">
        <v>23</v>
      </c>
      <c r="K274" t="s">
        <v>118</v>
      </c>
      <c r="L274" t="s">
        <v>149</v>
      </c>
      <c r="N274" t="s">
        <v>97</v>
      </c>
      <c r="O274" t="s">
        <v>175</v>
      </c>
      <c r="P274" t="s">
        <v>30</v>
      </c>
      <c r="Q274" t="s">
        <v>145</v>
      </c>
      <c r="R274" t="s">
        <v>30</v>
      </c>
      <c r="S274" t="s">
        <v>595</v>
      </c>
      <c r="V274" t="s">
        <v>189</v>
      </c>
    </row>
    <row r="275" spans="1:22">
      <c r="A275" t="s">
        <v>518</v>
      </c>
      <c r="D275" t="s">
        <v>34</v>
      </c>
      <c r="E275" t="s">
        <v>33</v>
      </c>
      <c r="F275" t="s">
        <v>123</v>
      </c>
      <c r="G275" t="s">
        <v>923</v>
      </c>
      <c r="I275">
        <v>4</v>
      </c>
      <c r="J275">
        <v>1</v>
      </c>
      <c r="L275" t="s">
        <v>149</v>
      </c>
      <c r="N275" t="s">
        <v>97</v>
      </c>
      <c r="O275">
        <v>1</v>
      </c>
      <c r="P275" t="s">
        <v>45</v>
      </c>
      <c r="R275" t="s">
        <v>38</v>
      </c>
      <c r="S275" t="s">
        <v>595</v>
      </c>
      <c r="V275" t="s">
        <v>27</v>
      </c>
    </row>
    <row r="276" spans="1:22">
      <c r="A276" t="s">
        <v>519</v>
      </c>
      <c r="D276" t="s">
        <v>34</v>
      </c>
      <c r="E276" t="s">
        <v>15</v>
      </c>
      <c r="F276" t="s">
        <v>123</v>
      </c>
      <c r="G276" t="s">
        <v>924</v>
      </c>
      <c r="I276">
        <v>40</v>
      </c>
      <c r="J276">
        <v>13</v>
      </c>
      <c r="K276" t="s">
        <v>122</v>
      </c>
      <c r="L276" t="s">
        <v>50</v>
      </c>
      <c r="M276" t="s">
        <v>62</v>
      </c>
      <c r="N276" t="s">
        <v>200</v>
      </c>
      <c r="O276">
        <v>2</v>
      </c>
      <c r="P276" t="s">
        <v>30</v>
      </c>
      <c r="Q276" t="s">
        <v>122</v>
      </c>
      <c r="R276" t="s">
        <v>38</v>
      </c>
      <c r="S276" t="s">
        <v>38</v>
      </c>
      <c r="V276" t="s">
        <v>27</v>
      </c>
    </row>
    <row r="277" spans="1:22">
      <c r="A277" t="s">
        <v>571</v>
      </c>
      <c r="B277" t="s">
        <v>122</v>
      </c>
      <c r="D277" t="s">
        <v>23</v>
      </c>
      <c r="E277" t="s">
        <v>99</v>
      </c>
      <c r="F277" t="s">
        <v>14</v>
      </c>
      <c r="I277">
        <v>4</v>
      </c>
      <c r="J277">
        <v>0</v>
      </c>
      <c r="L277" t="s">
        <v>50</v>
      </c>
      <c r="N277" t="s">
        <v>125</v>
      </c>
      <c r="O277">
        <v>1</v>
      </c>
      <c r="P277" t="s">
        <v>20</v>
      </c>
      <c r="R277" t="s">
        <v>98</v>
      </c>
      <c r="S277" t="s">
        <v>20</v>
      </c>
      <c r="V277" t="s">
        <v>925</v>
      </c>
    </row>
    <row r="278" spans="1:22">
      <c r="A278" t="s">
        <v>572</v>
      </c>
      <c r="B278" t="s">
        <v>122</v>
      </c>
      <c r="D278" t="s">
        <v>702</v>
      </c>
      <c r="E278" t="s">
        <v>99</v>
      </c>
      <c r="F278" t="s">
        <v>21</v>
      </c>
      <c r="G278" t="s">
        <v>926</v>
      </c>
      <c r="I278">
        <v>10</v>
      </c>
      <c r="J278">
        <v>8</v>
      </c>
      <c r="K278" t="s">
        <v>122</v>
      </c>
      <c r="L278" t="s">
        <v>17</v>
      </c>
      <c r="M278" t="s">
        <v>193</v>
      </c>
      <c r="N278" t="s">
        <v>118</v>
      </c>
      <c r="O278">
        <v>1</v>
      </c>
      <c r="P278" t="s">
        <v>20</v>
      </c>
      <c r="R278" t="s">
        <v>660</v>
      </c>
      <c r="S278" t="s">
        <v>98</v>
      </c>
      <c r="V278" t="s">
        <v>189</v>
      </c>
    </row>
    <row r="279" spans="1:22">
      <c r="A279" t="s">
        <v>573</v>
      </c>
      <c r="B279" t="s">
        <v>122</v>
      </c>
      <c r="D279" t="s">
        <v>675</v>
      </c>
      <c r="E279" t="s">
        <v>99</v>
      </c>
      <c r="F279" t="s">
        <v>14</v>
      </c>
      <c r="I279">
        <v>1</v>
      </c>
      <c r="J279">
        <v>0</v>
      </c>
      <c r="L279" t="s">
        <v>17</v>
      </c>
      <c r="N279" t="s">
        <v>148</v>
      </c>
      <c r="O279">
        <v>1</v>
      </c>
      <c r="P279" t="s">
        <v>20</v>
      </c>
      <c r="R279" t="s">
        <v>98</v>
      </c>
      <c r="S279" t="s">
        <v>20</v>
      </c>
      <c r="V279" t="s">
        <v>43</v>
      </c>
    </row>
    <row r="280" spans="1:22">
      <c r="A280" t="s">
        <v>574</v>
      </c>
      <c r="B280" t="s">
        <v>122</v>
      </c>
      <c r="D280" t="s">
        <v>40</v>
      </c>
      <c r="E280" t="s">
        <v>22</v>
      </c>
      <c r="F280" t="s">
        <v>21</v>
      </c>
      <c r="I280">
        <v>4</v>
      </c>
      <c r="J280">
        <v>2</v>
      </c>
      <c r="L280" t="s">
        <v>17</v>
      </c>
      <c r="N280" t="s">
        <v>118</v>
      </c>
      <c r="O280">
        <v>1</v>
      </c>
      <c r="P280" t="s">
        <v>43</v>
      </c>
      <c r="R280" t="s">
        <v>20</v>
      </c>
      <c r="S280" t="s">
        <v>20</v>
      </c>
      <c r="V280" t="s">
        <v>43</v>
      </c>
    </row>
    <row r="281" spans="1:22">
      <c r="A281" t="s">
        <v>575</v>
      </c>
      <c r="B281" t="s">
        <v>122</v>
      </c>
      <c r="D281" t="s">
        <v>40</v>
      </c>
      <c r="E281" t="s">
        <v>99</v>
      </c>
      <c r="F281" t="s">
        <v>14</v>
      </c>
      <c r="G281" t="s">
        <v>667</v>
      </c>
      <c r="I281">
        <v>4</v>
      </c>
      <c r="J281">
        <v>2</v>
      </c>
      <c r="L281" t="s">
        <v>17</v>
      </c>
      <c r="N281" t="s">
        <v>661</v>
      </c>
      <c r="O281">
        <v>1</v>
      </c>
      <c r="P281" t="s">
        <v>20</v>
      </c>
      <c r="R281" t="s">
        <v>20</v>
      </c>
      <c r="S281" t="s">
        <v>20</v>
      </c>
      <c r="V281" t="s">
        <v>43</v>
      </c>
    </row>
    <row r="282" spans="1:22">
      <c r="A282" t="s">
        <v>576</v>
      </c>
      <c r="B282" t="s">
        <v>122</v>
      </c>
      <c r="D282" t="s">
        <v>40</v>
      </c>
      <c r="F282" t="s">
        <v>14</v>
      </c>
      <c r="G282" t="s">
        <v>927</v>
      </c>
      <c r="I282">
        <v>13</v>
      </c>
      <c r="J282">
        <v>0</v>
      </c>
      <c r="L282" t="s">
        <v>17</v>
      </c>
      <c r="M282" t="s">
        <v>173</v>
      </c>
      <c r="N282" t="s">
        <v>221</v>
      </c>
      <c r="O282">
        <v>2</v>
      </c>
      <c r="P282" t="s">
        <v>20</v>
      </c>
      <c r="R282" t="s">
        <v>20</v>
      </c>
      <c r="S282" t="s">
        <v>20</v>
      </c>
      <c r="V282" t="s">
        <v>43</v>
      </c>
    </row>
    <row r="283" spans="1:22">
      <c r="A283" t="s">
        <v>577</v>
      </c>
      <c r="B283" t="s">
        <v>122</v>
      </c>
      <c r="D283" t="s">
        <v>96</v>
      </c>
      <c r="E283" t="s">
        <v>102</v>
      </c>
      <c r="F283" t="s">
        <v>123</v>
      </c>
      <c r="I283">
        <v>3</v>
      </c>
      <c r="J283">
        <v>0</v>
      </c>
      <c r="L283" t="s">
        <v>93</v>
      </c>
      <c r="M283" t="s">
        <v>62</v>
      </c>
      <c r="N283" t="s">
        <v>115</v>
      </c>
      <c r="O283">
        <v>1</v>
      </c>
      <c r="P283" t="s">
        <v>38</v>
      </c>
      <c r="R283" t="s">
        <v>662</v>
      </c>
      <c r="S283" t="s">
        <v>38</v>
      </c>
      <c r="V283" t="s">
        <v>663</v>
      </c>
    </row>
    <row r="284" spans="1:22">
      <c r="A284" t="s">
        <v>578</v>
      </c>
      <c r="B284" t="s">
        <v>687</v>
      </c>
      <c r="D284" t="s">
        <v>24</v>
      </c>
      <c r="E284" s="12">
        <v>45292</v>
      </c>
      <c r="I284">
        <v>1</v>
      </c>
      <c r="J284">
        <v>1</v>
      </c>
      <c r="L284" t="s">
        <v>17</v>
      </c>
      <c r="M284" t="s">
        <v>884</v>
      </c>
      <c r="N284" t="s">
        <v>24</v>
      </c>
      <c r="O284">
        <v>2</v>
      </c>
    </row>
    <row r="285" spans="1:22">
      <c r="A285" t="s">
        <v>579</v>
      </c>
      <c r="B285" t="s">
        <v>122</v>
      </c>
      <c r="D285" t="s">
        <v>34</v>
      </c>
      <c r="E285" t="s">
        <v>99</v>
      </c>
      <c r="F285" t="s">
        <v>123</v>
      </c>
      <c r="I285" t="s">
        <v>122</v>
      </c>
      <c r="J285" t="s">
        <v>122</v>
      </c>
      <c r="L285" t="s">
        <v>17</v>
      </c>
      <c r="M285" t="s">
        <v>193</v>
      </c>
      <c r="N285" t="s">
        <v>676</v>
      </c>
      <c r="O285">
        <v>1</v>
      </c>
      <c r="P285" t="s">
        <v>38</v>
      </c>
      <c r="R285" t="s">
        <v>45</v>
      </c>
      <c r="S285" t="s">
        <v>152</v>
      </c>
      <c r="V285" t="s">
        <v>928</v>
      </c>
    </row>
    <row r="286" spans="1:22">
      <c r="A286" t="s">
        <v>580</v>
      </c>
      <c r="B286" t="s">
        <v>122</v>
      </c>
      <c r="D286" t="s">
        <v>105</v>
      </c>
      <c r="E286" t="s">
        <v>106</v>
      </c>
      <c r="F286" t="s">
        <v>123</v>
      </c>
      <c r="I286">
        <v>33</v>
      </c>
      <c r="J286">
        <v>4</v>
      </c>
      <c r="L286" t="s">
        <v>93</v>
      </c>
      <c r="M286" t="s">
        <v>114</v>
      </c>
      <c r="N286" t="s">
        <v>223</v>
      </c>
      <c r="O286">
        <v>1</v>
      </c>
      <c r="P286" t="s">
        <v>184</v>
      </c>
      <c r="R286" t="s">
        <v>152</v>
      </c>
      <c r="S286" t="s">
        <v>30</v>
      </c>
      <c r="V286" t="s">
        <v>664</v>
      </c>
    </row>
    <row r="287" spans="1:22">
      <c r="A287" t="s">
        <v>520</v>
      </c>
      <c r="D287" t="s">
        <v>34</v>
      </c>
      <c r="E287" t="s">
        <v>15</v>
      </c>
      <c r="F287" t="s">
        <v>21</v>
      </c>
      <c r="I287">
        <v>77</v>
      </c>
      <c r="J287">
        <v>40</v>
      </c>
      <c r="L287" t="s">
        <v>17</v>
      </c>
      <c r="N287" t="s">
        <v>293</v>
      </c>
      <c r="O287">
        <v>12</v>
      </c>
      <c r="P287" t="s">
        <v>38</v>
      </c>
      <c r="R287" t="s">
        <v>294</v>
      </c>
      <c r="S287" t="s">
        <v>30</v>
      </c>
      <c r="V287" t="s">
        <v>27</v>
      </c>
    </row>
    <row r="288" spans="1:22">
      <c r="A288" t="s">
        <v>581</v>
      </c>
      <c r="B288" t="s">
        <v>122</v>
      </c>
      <c r="D288" t="s">
        <v>96</v>
      </c>
      <c r="E288" t="s">
        <v>102</v>
      </c>
      <c r="F288" t="s">
        <v>677</v>
      </c>
      <c r="I288">
        <v>2</v>
      </c>
      <c r="J288">
        <v>0</v>
      </c>
      <c r="L288" t="s">
        <v>17</v>
      </c>
      <c r="M288" t="s">
        <v>929</v>
      </c>
      <c r="N288" t="s">
        <v>666</v>
      </c>
      <c r="O288">
        <v>1</v>
      </c>
      <c r="P288" t="s">
        <v>30</v>
      </c>
      <c r="Q288" t="s">
        <v>53</v>
      </c>
      <c r="R288" t="s">
        <v>30</v>
      </c>
      <c r="S288" t="s">
        <v>677</v>
      </c>
      <c r="V288" t="s">
        <v>43</v>
      </c>
    </row>
    <row r="289" spans="1:22">
      <c r="A289" t="s">
        <v>582</v>
      </c>
      <c r="B289" t="s">
        <v>122</v>
      </c>
      <c r="C289" t="s">
        <v>703</v>
      </c>
      <c r="D289" t="s">
        <v>34</v>
      </c>
      <c r="E289" t="s">
        <v>33</v>
      </c>
      <c r="F289" t="s">
        <v>21</v>
      </c>
      <c r="H289" t="s">
        <v>130</v>
      </c>
      <c r="I289">
        <v>3</v>
      </c>
      <c r="J289">
        <v>1</v>
      </c>
      <c r="L289" t="s">
        <v>17</v>
      </c>
      <c r="N289" t="s">
        <v>930</v>
      </c>
      <c r="O289">
        <v>3</v>
      </c>
      <c r="P289" t="s">
        <v>43</v>
      </c>
      <c r="R289" t="s">
        <v>122</v>
      </c>
      <c r="S289" t="s">
        <v>30</v>
      </c>
      <c r="V289" t="s">
        <v>43</v>
      </c>
    </row>
    <row r="290" spans="1:22">
      <c r="A290" t="s">
        <v>521</v>
      </c>
      <c r="B290" t="s">
        <v>122</v>
      </c>
      <c r="D290" t="s">
        <v>34</v>
      </c>
      <c r="E290" t="s">
        <v>41</v>
      </c>
      <c r="F290" t="s">
        <v>103</v>
      </c>
      <c r="I290" t="s">
        <v>122</v>
      </c>
      <c r="J290">
        <v>1</v>
      </c>
      <c r="L290" t="s">
        <v>93</v>
      </c>
      <c r="M290" t="s">
        <v>173</v>
      </c>
      <c r="N290" t="s">
        <v>644</v>
      </c>
      <c r="O290">
        <v>2</v>
      </c>
      <c r="P290" t="s">
        <v>38</v>
      </c>
      <c r="R290" t="s">
        <v>295</v>
      </c>
      <c r="S290" t="s">
        <v>38</v>
      </c>
      <c r="V290"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Classification result</vt:lpstr>
      <vt:lpstr>Model output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Eric Tang</cp:lastModifiedBy>
  <cp:revision/>
  <dcterms:created xsi:type="dcterms:W3CDTF">2015-06-05T18:17:20Z</dcterms:created>
  <dcterms:modified xsi:type="dcterms:W3CDTF">2024-12-06T09:23:05Z</dcterms:modified>
  <cp:category/>
  <cp:contentStatus/>
</cp:coreProperties>
</file>