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erich\Desktop\manuscript\manuscript version\revision\model output &amp; classification results\289 TCGA-THCA pathology reports (validation)\qwen\"/>
    </mc:Choice>
  </mc:AlternateContent>
  <xr:revisionPtr revIDLastSave="0" documentId="13_ncr:1_{965E272A-C8B1-45CB-BF4E-C55F9F2DC20D}" xr6:coauthVersionLast="47" xr6:coauthVersionMax="47" xr10:uidLastSave="{00000000-0000-0000-0000-000000000000}"/>
  <bookViews>
    <workbookView xWindow="-98" yWindow="-98" windowWidth="21795" windowHeight="11625" tabRatio="494" xr2:uid="{00000000-000D-0000-FFFF-FFFF00000000}"/>
  </bookViews>
  <sheets>
    <sheet name="Classification result" sheetId="35" r:id="rId1"/>
    <sheet name="Model output" sheetId="36" r:id="rId2"/>
  </sheets>
  <definedNames>
    <definedName name="_xlnm._FilterDatabase" localSheetId="0" hidden="1">'Classification result'!$AO$2:$AS$291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 i="35" l="1"/>
  <c r="G5" i="35"/>
  <c r="G6" i="35"/>
  <c r="G7" i="35"/>
  <c r="G8" i="35"/>
  <c r="G9" i="35"/>
  <c r="G10" i="35"/>
  <c r="G11" i="35"/>
  <c r="G12" i="35"/>
  <c r="G13" i="35"/>
  <c r="G14" i="35"/>
  <c r="G15" i="35"/>
  <c r="G16" i="35"/>
  <c r="G17" i="35"/>
  <c r="G18" i="35"/>
  <c r="G19" i="35"/>
  <c r="G20" i="35"/>
  <c r="G21" i="35"/>
  <c r="G22" i="35"/>
  <c r="G23" i="35"/>
  <c r="G24" i="35"/>
  <c r="G25" i="35"/>
  <c r="G26" i="35"/>
  <c r="G27" i="35"/>
  <c r="G28" i="35"/>
  <c r="G29" i="35"/>
  <c r="G30" i="35"/>
  <c r="G31" i="35"/>
  <c r="G32" i="35"/>
  <c r="G33" i="35"/>
  <c r="G34" i="35"/>
  <c r="G35" i="35"/>
  <c r="G36" i="35"/>
  <c r="G37" i="35"/>
  <c r="G38" i="35"/>
  <c r="G39" i="35"/>
  <c r="G40" i="35"/>
  <c r="G41" i="35"/>
  <c r="G42" i="35"/>
  <c r="G43" i="35"/>
  <c r="G44" i="35"/>
  <c r="G45" i="35"/>
  <c r="G46" i="35"/>
  <c r="G47" i="35"/>
  <c r="G48" i="35"/>
  <c r="G49" i="35"/>
  <c r="G50" i="35"/>
  <c r="G51" i="35"/>
  <c r="G52" i="35"/>
  <c r="G53" i="35"/>
  <c r="G54" i="35"/>
  <c r="G55" i="35"/>
  <c r="G56" i="35"/>
  <c r="G57" i="35"/>
  <c r="G58" i="35"/>
  <c r="G59" i="35"/>
  <c r="G60" i="35"/>
  <c r="G61" i="35"/>
  <c r="G62" i="35"/>
  <c r="G63" i="35"/>
  <c r="G64" i="35"/>
  <c r="G65" i="35"/>
  <c r="G66" i="35"/>
  <c r="G67" i="35"/>
  <c r="G68" i="35"/>
  <c r="G69" i="35"/>
  <c r="G70" i="35"/>
  <c r="G71" i="35"/>
  <c r="G72" i="35"/>
  <c r="G73" i="35"/>
  <c r="G74" i="35"/>
  <c r="G75" i="35"/>
  <c r="G76" i="35"/>
  <c r="G77" i="35"/>
  <c r="G78" i="35"/>
  <c r="G79" i="35"/>
  <c r="G80" i="35"/>
  <c r="G81" i="35"/>
  <c r="G82" i="35"/>
  <c r="G83" i="35"/>
  <c r="G84" i="35"/>
  <c r="G85" i="35"/>
  <c r="G86" i="35"/>
  <c r="G87" i="35"/>
  <c r="G88" i="35"/>
  <c r="G89" i="35"/>
  <c r="G90" i="35"/>
  <c r="G91" i="35"/>
  <c r="G92" i="35"/>
  <c r="G93" i="35"/>
  <c r="G94" i="35"/>
  <c r="G95" i="35"/>
  <c r="G96" i="35"/>
  <c r="G97" i="35"/>
  <c r="G98" i="35"/>
  <c r="G99" i="35"/>
  <c r="G100" i="35"/>
  <c r="G101" i="35"/>
  <c r="G102" i="35"/>
  <c r="G103" i="35"/>
  <c r="G104" i="35"/>
  <c r="G105" i="35"/>
  <c r="G106" i="35"/>
  <c r="G107" i="35"/>
  <c r="G108" i="35"/>
  <c r="G109" i="35"/>
  <c r="G110" i="35"/>
  <c r="G111" i="35"/>
  <c r="G112" i="35"/>
  <c r="G113" i="35"/>
  <c r="G114" i="35"/>
  <c r="G115" i="35"/>
  <c r="G116" i="35"/>
  <c r="G117" i="35"/>
  <c r="G118" i="35"/>
  <c r="G119" i="35"/>
  <c r="G120" i="35"/>
  <c r="G121" i="35"/>
  <c r="G122" i="35"/>
  <c r="G123" i="35"/>
  <c r="G124" i="35"/>
  <c r="G125" i="35"/>
  <c r="G126" i="35"/>
  <c r="G127" i="35"/>
  <c r="G128" i="35"/>
  <c r="G129" i="35"/>
  <c r="G130" i="35"/>
  <c r="G131" i="35"/>
  <c r="G132" i="35"/>
  <c r="G133" i="35"/>
  <c r="G134" i="35"/>
  <c r="G135" i="35"/>
  <c r="G136" i="35"/>
  <c r="G137" i="35"/>
  <c r="G138" i="35"/>
  <c r="G139" i="35"/>
  <c r="G140" i="35"/>
  <c r="G141" i="35"/>
  <c r="G142" i="35"/>
  <c r="G143" i="35"/>
  <c r="G144" i="35"/>
  <c r="G145" i="35"/>
  <c r="G146" i="35"/>
  <c r="G147" i="35"/>
  <c r="G148" i="35"/>
  <c r="G149" i="35"/>
  <c r="G150" i="35"/>
  <c r="G151" i="35"/>
  <c r="G152" i="35"/>
  <c r="G153" i="35"/>
  <c r="G154" i="35"/>
  <c r="G155" i="35"/>
  <c r="G156" i="35"/>
  <c r="G157" i="35"/>
  <c r="G158" i="35"/>
  <c r="G159" i="35"/>
  <c r="G160" i="35"/>
  <c r="G161" i="35"/>
  <c r="G162" i="35"/>
  <c r="G163" i="35"/>
  <c r="G164" i="35"/>
  <c r="G165" i="35"/>
  <c r="G166" i="35"/>
  <c r="G167" i="35"/>
  <c r="G168" i="35"/>
  <c r="G169" i="35"/>
  <c r="G170" i="35"/>
  <c r="G171" i="35"/>
  <c r="G172" i="35"/>
  <c r="G173" i="35"/>
  <c r="G174" i="35"/>
  <c r="G175" i="35"/>
  <c r="G176" i="35"/>
  <c r="G177" i="35"/>
  <c r="G178" i="35"/>
  <c r="G179" i="35"/>
  <c r="G180" i="35"/>
  <c r="G181" i="35"/>
  <c r="G182" i="35"/>
  <c r="G183" i="35"/>
  <c r="G184" i="35"/>
  <c r="G185" i="35"/>
  <c r="G186" i="35"/>
  <c r="G187" i="35"/>
  <c r="G188" i="35"/>
  <c r="G189" i="35"/>
  <c r="G190" i="35"/>
  <c r="G191" i="35"/>
  <c r="G192" i="35"/>
  <c r="G193" i="35"/>
  <c r="G194" i="35"/>
  <c r="G195" i="35"/>
  <c r="G196" i="35"/>
  <c r="G197" i="35"/>
  <c r="G198" i="35"/>
  <c r="G199" i="35"/>
  <c r="G200" i="35"/>
  <c r="G201" i="35"/>
  <c r="G202" i="35"/>
  <c r="G203" i="35"/>
  <c r="G204" i="35"/>
  <c r="G205" i="35"/>
  <c r="G206" i="35"/>
  <c r="G207" i="35"/>
  <c r="G208" i="35"/>
  <c r="G209" i="35"/>
  <c r="G210" i="35"/>
  <c r="G211" i="35"/>
  <c r="G212" i="35"/>
  <c r="G213" i="35"/>
  <c r="G214" i="35"/>
  <c r="G215" i="35"/>
  <c r="G216" i="35"/>
  <c r="G217" i="35"/>
  <c r="G218" i="35"/>
  <c r="G219" i="35"/>
  <c r="G220" i="35"/>
  <c r="G221" i="35"/>
  <c r="G222" i="35"/>
  <c r="G223" i="35"/>
  <c r="G224" i="35"/>
  <c r="G225" i="35"/>
  <c r="G226" i="35"/>
  <c r="G227" i="35"/>
  <c r="G228" i="35"/>
  <c r="G229" i="35"/>
  <c r="G230" i="35"/>
  <c r="G231" i="35"/>
  <c r="G232" i="35"/>
  <c r="G233" i="35"/>
  <c r="G234" i="35"/>
  <c r="G235" i="35"/>
  <c r="G236" i="35"/>
  <c r="G237" i="35"/>
  <c r="G238" i="35"/>
  <c r="G239" i="35"/>
  <c r="G240" i="35"/>
  <c r="G241" i="35"/>
  <c r="G242" i="35"/>
  <c r="G243" i="35"/>
  <c r="G244" i="35"/>
  <c r="G245" i="35"/>
  <c r="G246" i="35"/>
  <c r="G247" i="35"/>
  <c r="G248" i="35"/>
  <c r="G249" i="35"/>
  <c r="G250" i="35"/>
  <c r="G251" i="35"/>
  <c r="G252" i="35"/>
  <c r="G253" i="35"/>
  <c r="G254" i="35"/>
  <c r="G255" i="35"/>
  <c r="G256" i="35"/>
  <c r="G257" i="35"/>
  <c r="G258" i="35"/>
  <c r="G259" i="35"/>
  <c r="G260" i="35"/>
  <c r="G261" i="35"/>
  <c r="G262" i="35"/>
  <c r="G263" i="35"/>
  <c r="G264" i="35"/>
  <c r="G265" i="35"/>
  <c r="G266" i="35"/>
  <c r="G267" i="35"/>
  <c r="G268" i="35"/>
  <c r="G269" i="35"/>
  <c r="G270" i="35"/>
  <c r="G271" i="35"/>
  <c r="G272" i="35"/>
  <c r="G273" i="35"/>
  <c r="G274" i="35"/>
  <c r="G275" i="35"/>
  <c r="G276" i="35"/>
  <c r="G277" i="35"/>
  <c r="G278" i="35"/>
  <c r="G279" i="35"/>
  <c r="G280" i="35"/>
  <c r="G281" i="35"/>
  <c r="G282" i="35"/>
  <c r="G283" i="35"/>
  <c r="G284" i="35"/>
  <c r="G285" i="35"/>
  <c r="G286" i="35"/>
  <c r="G287" i="35"/>
  <c r="G288" i="35"/>
  <c r="G289" i="35"/>
  <c r="G290" i="35"/>
  <c r="G291" i="35"/>
  <c r="G3" i="35"/>
  <c r="AC82" i="35"/>
  <c r="AC83" i="35"/>
  <c r="AC84" i="35"/>
  <c r="AC85" i="35"/>
  <c r="AC86" i="35"/>
  <c r="AC87" i="35"/>
  <c r="AC88" i="35"/>
  <c r="AC89" i="35"/>
  <c r="AC90" i="35"/>
  <c r="AC91" i="35"/>
  <c r="AC92" i="35"/>
  <c r="AC93" i="35"/>
  <c r="AC94" i="35"/>
  <c r="AC95" i="35"/>
  <c r="AC96" i="35"/>
  <c r="AC97" i="35"/>
  <c r="AC98" i="35"/>
  <c r="AC99" i="35"/>
  <c r="AC100" i="35"/>
  <c r="AC101" i="35"/>
  <c r="AC102" i="35"/>
  <c r="AC103" i="35"/>
  <c r="AC104" i="35"/>
  <c r="AC105" i="35"/>
  <c r="AC106" i="35"/>
  <c r="AC107" i="35"/>
  <c r="AC108" i="35"/>
  <c r="AC109" i="35"/>
  <c r="AC110" i="35"/>
  <c r="AC111" i="35"/>
  <c r="AC112" i="35"/>
  <c r="AC113" i="35"/>
  <c r="AC114" i="35"/>
  <c r="AC115" i="35"/>
  <c r="AC116" i="35"/>
  <c r="AC117" i="35"/>
  <c r="AC118" i="35"/>
  <c r="AC119" i="35"/>
  <c r="AC120" i="35"/>
  <c r="AC121" i="35"/>
  <c r="AC122" i="35"/>
  <c r="AC123" i="35"/>
  <c r="AC124" i="35"/>
  <c r="AC125" i="35"/>
  <c r="AC126" i="35"/>
  <c r="AC127" i="35"/>
  <c r="AC128" i="35"/>
  <c r="AC129" i="35"/>
  <c r="AC130" i="35"/>
  <c r="AC131" i="35"/>
  <c r="AC132" i="35"/>
  <c r="AC133" i="35"/>
  <c r="AC134" i="35"/>
  <c r="AC135" i="35"/>
  <c r="AC136" i="35"/>
  <c r="AC137" i="35"/>
  <c r="AC138" i="35"/>
  <c r="AC139" i="35"/>
  <c r="AC140" i="35"/>
  <c r="AC141" i="35"/>
  <c r="AC142" i="35"/>
  <c r="AC143" i="35"/>
  <c r="AC144" i="35"/>
  <c r="AC145" i="35"/>
  <c r="AC146" i="35"/>
  <c r="AC147" i="35"/>
  <c r="AC148" i="35"/>
  <c r="AC149" i="35"/>
  <c r="AC150" i="35"/>
  <c r="AC151" i="35"/>
  <c r="AC152" i="35"/>
  <c r="AC153" i="35"/>
  <c r="AC154" i="35"/>
  <c r="AC155" i="35"/>
  <c r="AC156" i="35"/>
  <c r="AC157" i="35"/>
  <c r="AC158" i="35"/>
  <c r="AC159" i="35"/>
  <c r="AC160" i="35"/>
  <c r="AC161" i="35"/>
  <c r="AC162" i="35"/>
  <c r="AC163" i="35"/>
  <c r="AC164" i="35"/>
  <c r="AC165" i="35"/>
  <c r="AC166" i="35"/>
  <c r="AC167" i="35"/>
  <c r="AC168" i="35"/>
  <c r="AC169" i="35"/>
  <c r="AC170" i="35"/>
  <c r="AC171" i="35"/>
  <c r="AC172" i="35"/>
  <c r="AC173" i="35"/>
  <c r="AC174" i="35"/>
  <c r="AC175" i="35"/>
  <c r="AC176" i="35"/>
  <c r="AC177" i="35"/>
  <c r="AC178" i="35"/>
  <c r="AC179" i="35"/>
  <c r="AC180" i="35"/>
  <c r="AC181" i="35"/>
  <c r="AC182" i="35"/>
  <c r="AC183" i="35"/>
  <c r="AC184" i="35"/>
  <c r="AC185" i="35"/>
  <c r="AC186" i="35"/>
  <c r="AC187" i="35"/>
  <c r="AC188" i="35"/>
  <c r="AC189" i="35"/>
  <c r="AC190" i="35"/>
  <c r="AC191" i="35"/>
  <c r="AC192" i="35"/>
  <c r="AC193" i="35"/>
  <c r="AC194" i="35"/>
  <c r="AC195" i="35"/>
  <c r="AC196" i="35"/>
  <c r="AC197" i="35"/>
  <c r="AC198" i="35"/>
  <c r="AC199" i="35"/>
  <c r="AC200" i="35"/>
  <c r="AC201" i="35"/>
  <c r="AC202" i="35"/>
  <c r="AC203" i="35"/>
  <c r="AC204" i="35"/>
  <c r="AC205" i="35"/>
  <c r="AC206" i="35"/>
  <c r="AC207" i="35"/>
  <c r="AC208" i="35"/>
  <c r="AC209" i="35"/>
  <c r="AC210" i="35"/>
  <c r="AC211" i="35"/>
  <c r="AC212" i="35"/>
  <c r="AC213" i="35"/>
  <c r="AC214" i="35"/>
  <c r="AC215" i="35"/>
  <c r="AC216" i="35"/>
  <c r="AC217" i="35"/>
  <c r="AC218" i="35"/>
  <c r="AC219" i="35"/>
  <c r="AC220" i="35"/>
  <c r="AC221" i="35"/>
  <c r="AC222" i="35"/>
  <c r="AC223" i="35"/>
  <c r="AC224" i="35"/>
  <c r="AC225" i="35"/>
  <c r="AC226" i="35"/>
  <c r="AC227" i="35"/>
  <c r="AC228" i="35"/>
  <c r="AC229" i="35"/>
  <c r="AC230" i="35"/>
  <c r="AC231" i="35"/>
  <c r="AC232" i="35"/>
  <c r="AC233" i="35"/>
  <c r="AC234" i="35"/>
  <c r="AC235" i="35"/>
  <c r="AC236" i="35"/>
  <c r="AC237" i="35"/>
  <c r="AC238" i="35"/>
  <c r="AC239" i="35"/>
  <c r="AC240" i="35"/>
  <c r="AC241" i="35"/>
  <c r="AC242" i="35"/>
  <c r="AC243" i="35"/>
  <c r="AC244" i="35"/>
  <c r="AC245" i="35"/>
  <c r="AC246" i="35"/>
  <c r="AC247" i="35"/>
  <c r="AC248" i="35"/>
  <c r="AC249" i="35"/>
  <c r="AC250" i="35"/>
  <c r="AC251" i="35"/>
  <c r="AC252" i="35"/>
  <c r="AC253" i="35"/>
  <c r="AC254" i="35"/>
  <c r="AC255" i="35"/>
  <c r="AC256" i="35"/>
  <c r="AC257" i="35"/>
  <c r="AC258" i="35"/>
  <c r="AC259" i="35"/>
  <c r="AC260" i="35"/>
  <c r="AC261" i="35"/>
  <c r="AC262" i="35"/>
  <c r="AC263" i="35"/>
  <c r="AC264" i="35"/>
  <c r="AC265" i="35"/>
  <c r="AC266" i="35"/>
  <c r="AC267" i="35"/>
  <c r="AC268" i="35"/>
  <c r="AC269" i="35"/>
  <c r="AC270" i="35"/>
  <c r="AC271" i="35"/>
  <c r="AC272" i="35"/>
  <c r="AC273" i="35"/>
  <c r="AC274" i="35"/>
  <c r="AC275" i="35"/>
  <c r="AC276" i="35"/>
  <c r="AC277" i="35"/>
  <c r="AC278" i="35"/>
  <c r="AC279" i="35"/>
  <c r="AC280" i="35"/>
  <c r="AC281" i="35"/>
  <c r="AC282" i="35"/>
  <c r="AC283" i="35"/>
  <c r="AC284" i="35"/>
  <c r="AC285" i="35"/>
  <c r="AC286" i="35"/>
  <c r="AC287" i="35"/>
  <c r="AC288" i="35"/>
  <c r="AC289" i="35"/>
  <c r="AC290" i="35"/>
  <c r="AC291" i="35"/>
  <c r="AC3" i="35"/>
  <c r="AC4" i="35"/>
  <c r="AC5" i="35"/>
  <c r="AC6" i="35"/>
  <c r="AC7" i="35"/>
  <c r="AC8" i="35"/>
  <c r="AC9" i="35"/>
  <c r="AC10" i="35"/>
  <c r="AC11" i="35"/>
  <c r="AC12" i="35"/>
  <c r="AC13" i="35"/>
  <c r="AC14" i="35"/>
  <c r="AC15" i="35"/>
  <c r="AC16" i="35"/>
  <c r="AC17" i="35"/>
  <c r="AC18" i="35"/>
  <c r="AC19" i="35"/>
  <c r="AC20" i="35"/>
  <c r="AC21" i="35"/>
  <c r="AC22" i="35"/>
  <c r="AC23" i="35"/>
  <c r="AC24" i="35"/>
  <c r="AC25" i="35"/>
  <c r="AC26" i="35"/>
  <c r="AC27" i="35"/>
  <c r="AC28" i="35"/>
  <c r="AC29" i="35"/>
  <c r="AC30" i="35"/>
  <c r="AC31" i="35"/>
  <c r="AC32" i="35"/>
  <c r="AC33" i="35"/>
  <c r="AC34" i="35"/>
  <c r="AC35" i="35"/>
  <c r="AC36" i="35"/>
  <c r="AC37" i="35"/>
  <c r="AC38" i="35"/>
  <c r="AC39" i="35"/>
  <c r="AC40" i="35"/>
  <c r="AC41" i="35"/>
  <c r="AC42" i="35"/>
  <c r="AC43" i="35"/>
  <c r="AC44" i="35"/>
  <c r="AC45" i="35"/>
  <c r="AC46" i="35"/>
  <c r="AC47" i="35"/>
  <c r="AC48" i="35"/>
  <c r="AC49" i="35"/>
  <c r="AC50" i="35"/>
  <c r="AC51" i="35"/>
  <c r="AC52" i="35"/>
  <c r="AC53" i="35"/>
  <c r="AC54" i="35"/>
  <c r="AC55" i="35"/>
  <c r="AC56" i="35"/>
  <c r="AC57" i="35"/>
  <c r="AC58" i="35"/>
  <c r="AC59" i="35"/>
  <c r="AC60" i="35"/>
  <c r="AC61" i="35"/>
  <c r="AC62" i="35"/>
  <c r="AC63" i="35"/>
  <c r="AC64" i="35"/>
  <c r="AC65" i="35"/>
  <c r="AC66" i="35"/>
  <c r="AC67" i="35"/>
  <c r="AC68" i="35"/>
  <c r="AC69" i="35"/>
  <c r="AC70" i="35"/>
  <c r="AC71" i="35"/>
  <c r="AC72" i="35"/>
  <c r="AC73" i="35"/>
  <c r="AC74" i="35"/>
  <c r="AC75" i="35"/>
  <c r="AC76" i="35"/>
  <c r="AC77" i="35"/>
  <c r="AC78" i="35"/>
  <c r="AC79" i="35"/>
  <c r="AC80" i="35"/>
  <c r="AC81" i="35"/>
  <c r="S137" i="35"/>
  <c r="S138" i="35"/>
  <c r="U138" i="35" s="1"/>
  <c r="S139" i="35"/>
  <c r="S140" i="35"/>
  <c r="U140" i="35" s="1"/>
  <c r="S141" i="35"/>
  <c r="S142" i="35"/>
  <c r="V142" i="35" s="1"/>
  <c r="S143" i="35"/>
  <c r="U143" i="35" s="1"/>
  <c r="S144" i="35"/>
  <c r="V144" i="35" s="1"/>
  <c r="S145" i="35"/>
  <c r="S146" i="35"/>
  <c r="S147" i="35"/>
  <c r="S148" i="35"/>
  <c r="S149" i="35"/>
  <c r="U149" i="35" s="1"/>
  <c r="S150" i="35"/>
  <c r="V150" i="35" s="1"/>
  <c r="S151" i="35"/>
  <c r="S152" i="35"/>
  <c r="U152" i="35" s="1"/>
  <c r="S153" i="35"/>
  <c r="V153" i="35" s="1"/>
  <c r="S154" i="35"/>
  <c r="S155" i="35"/>
  <c r="S156" i="35"/>
  <c r="S157" i="35"/>
  <c r="S158" i="35"/>
  <c r="V158" i="35" s="1"/>
  <c r="S159" i="35"/>
  <c r="V159" i="35" s="1"/>
  <c r="S160" i="35"/>
  <c r="U160" i="35" s="1"/>
  <c r="S161" i="35"/>
  <c r="S162" i="35"/>
  <c r="S163" i="35"/>
  <c r="S164" i="35"/>
  <c r="S165" i="35"/>
  <c r="S166" i="35"/>
  <c r="S167" i="35"/>
  <c r="V167" i="35" s="1"/>
  <c r="S168" i="35"/>
  <c r="S169" i="35"/>
  <c r="S170" i="35"/>
  <c r="V170" i="35" s="1"/>
  <c r="S171" i="35"/>
  <c r="S172" i="35"/>
  <c r="S173" i="35"/>
  <c r="S174" i="35"/>
  <c r="V174" i="35" s="1"/>
  <c r="S175" i="35"/>
  <c r="S176" i="35"/>
  <c r="U176" i="35" s="1"/>
  <c r="S177" i="35"/>
  <c r="S178" i="35"/>
  <c r="S179" i="35"/>
  <c r="S180" i="35"/>
  <c r="V180" i="35" s="1"/>
  <c r="S181" i="35"/>
  <c r="S182" i="35"/>
  <c r="S183" i="35"/>
  <c r="S184" i="35"/>
  <c r="S185" i="35"/>
  <c r="S186" i="35"/>
  <c r="S187" i="35"/>
  <c r="V187" i="35" s="1"/>
  <c r="S188" i="35"/>
  <c r="S189" i="35"/>
  <c r="U189" i="35" s="1"/>
  <c r="S190" i="35"/>
  <c r="V190" i="35" s="1"/>
  <c r="S191" i="35"/>
  <c r="S192" i="35"/>
  <c r="S193" i="35"/>
  <c r="S194" i="35"/>
  <c r="S195" i="35"/>
  <c r="S196" i="35"/>
  <c r="V196" i="35" s="1"/>
  <c r="S197" i="35"/>
  <c r="U197" i="35" s="1"/>
  <c r="V197" i="35" s="1"/>
  <c r="S198" i="35"/>
  <c r="S199" i="35"/>
  <c r="S200" i="35"/>
  <c r="S201" i="35"/>
  <c r="S202" i="35"/>
  <c r="V202" i="35" s="1"/>
  <c r="S203" i="35"/>
  <c r="S204" i="35"/>
  <c r="S205" i="35"/>
  <c r="S206" i="35"/>
  <c r="S207" i="35"/>
  <c r="U207" i="35" s="1"/>
  <c r="S208" i="35"/>
  <c r="S209" i="35"/>
  <c r="S210" i="35"/>
  <c r="S211" i="35"/>
  <c r="U211" i="35" s="1"/>
  <c r="V211" i="35" s="1"/>
  <c r="S212" i="35"/>
  <c r="S213" i="35"/>
  <c r="U213" i="35" s="1"/>
  <c r="S214" i="35"/>
  <c r="V214" i="35" s="1"/>
  <c r="S215" i="35"/>
  <c r="S216" i="35"/>
  <c r="S217" i="35"/>
  <c r="V217" i="35" s="1"/>
  <c r="S218" i="35"/>
  <c r="U218" i="35" s="1"/>
  <c r="S219" i="35"/>
  <c r="V219" i="35" s="1"/>
  <c r="S220" i="35"/>
  <c r="U220" i="35" s="1"/>
  <c r="S221" i="35"/>
  <c r="S222" i="35"/>
  <c r="V222" i="35" s="1"/>
  <c r="S223" i="35"/>
  <c r="V223" i="35" s="1"/>
  <c r="S224" i="35"/>
  <c r="S225" i="35"/>
  <c r="S226" i="35"/>
  <c r="S227" i="35"/>
  <c r="S228" i="35"/>
  <c r="S229" i="35"/>
  <c r="S230" i="35"/>
  <c r="U230" i="35" s="1"/>
  <c r="S231" i="35"/>
  <c r="U231" i="35" s="1"/>
  <c r="S232" i="35"/>
  <c r="V232" i="35" s="1"/>
  <c r="S233" i="35"/>
  <c r="U233" i="35" s="1"/>
  <c r="S234" i="35"/>
  <c r="S235" i="35"/>
  <c r="U235" i="35" s="1"/>
  <c r="V235" i="35" s="1"/>
  <c r="S236" i="35"/>
  <c r="S237" i="35"/>
  <c r="S238" i="35"/>
  <c r="S239" i="35"/>
  <c r="S240" i="35"/>
  <c r="U240" i="35" s="1"/>
  <c r="V240" i="35" s="1"/>
  <c r="S241" i="35"/>
  <c r="U241" i="35" s="1"/>
  <c r="S242" i="35"/>
  <c r="S243" i="35"/>
  <c r="S244" i="35"/>
  <c r="S245" i="35"/>
  <c r="S246" i="35"/>
  <c r="S247" i="35"/>
  <c r="U247" i="35" s="1"/>
  <c r="S248" i="35"/>
  <c r="S249" i="35"/>
  <c r="V249" i="35" s="1"/>
  <c r="S250" i="35"/>
  <c r="S251" i="35"/>
  <c r="U251" i="35" s="1"/>
  <c r="S252" i="35"/>
  <c r="V252" i="35" s="1"/>
  <c r="S253" i="35"/>
  <c r="S254" i="35"/>
  <c r="V254" i="35" s="1"/>
  <c r="S255" i="35"/>
  <c r="V255" i="35" s="1"/>
  <c r="S256" i="35"/>
  <c r="S257" i="35"/>
  <c r="S258" i="35"/>
  <c r="S259" i="35"/>
  <c r="S260" i="35"/>
  <c r="S261" i="35"/>
  <c r="S262" i="35"/>
  <c r="S263" i="35"/>
  <c r="S264" i="35"/>
  <c r="S265" i="35"/>
  <c r="U265" i="35" s="1"/>
  <c r="S266" i="35"/>
  <c r="S267" i="35"/>
  <c r="S268" i="35"/>
  <c r="U268" i="35" s="1"/>
  <c r="V268" i="35" s="1"/>
  <c r="S269" i="35"/>
  <c r="S270" i="35"/>
  <c r="U270" i="35" s="1"/>
  <c r="S271" i="35"/>
  <c r="S272" i="35"/>
  <c r="S273" i="35"/>
  <c r="S274" i="35"/>
  <c r="S275" i="35"/>
  <c r="S276" i="35"/>
  <c r="S277" i="35"/>
  <c r="U277" i="35" s="1"/>
  <c r="V277" i="35" s="1"/>
  <c r="S278" i="35"/>
  <c r="S279" i="35"/>
  <c r="S280" i="35"/>
  <c r="S281" i="35"/>
  <c r="U281" i="35" s="1"/>
  <c r="S282" i="35"/>
  <c r="S283" i="35"/>
  <c r="S284" i="35"/>
  <c r="S285" i="35"/>
  <c r="S286" i="35"/>
  <c r="S287" i="35"/>
  <c r="U287" i="35" s="1"/>
  <c r="S288" i="35"/>
  <c r="S289" i="35"/>
  <c r="S290" i="35"/>
  <c r="S291" i="35"/>
  <c r="U291" i="35" s="1"/>
  <c r="S3" i="35"/>
  <c r="U3" i="35" s="1"/>
  <c r="S4" i="35"/>
  <c r="S5" i="35"/>
  <c r="S6" i="35"/>
  <c r="V6" i="35" s="1"/>
  <c r="S7" i="35"/>
  <c r="S8" i="35"/>
  <c r="U8" i="35" s="1"/>
  <c r="V8" i="35" s="1"/>
  <c r="S9" i="35"/>
  <c r="V9" i="35" s="1"/>
  <c r="S10" i="35"/>
  <c r="S11" i="35"/>
  <c r="U11" i="35" s="1"/>
  <c r="V11" i="35" s="1"/>
  <c r="S12" i="35"/>
  <c r="S13" i="35"/>
  <c r="U13" i="35" s="1"/>
  <c r="V13" i="35" s="1"/>
  <c r="S14" i="35"/>
  <c r="U14" i="35" s="1"/>
  <c r="S15" i="35"/>
  <c r="U15" i="35" s="1"/>
  <c r="S16" i="35"/>
  <c r="S17" i="35"/>
  <c r="U17" i="35" s="1"/>
  <c r="V17" i="35" s="1"/>
  <c r="S18" i="35"/>
  <c r="U18" i="35" s="1"/>
  <c r="S19" i="35"/>
  <c r="S20" i="35"/>
  <c r="S21" i="35"/>
  <c r="S22" i="35"/>
  <c r="U22" i="35" s="1"/>
  <c r="S23" i="35"/>
  <c r="S24" i="35"/>
  <c r="U24" i="35" s="1"/>
  <c r="V24" i="35" s="1"/>
  <c r="S25" i="35"/>
  <c r="S26" i="35"/>
  <c r="U26" i="35" s="1"/>
  <c r="V26" i="35" s="1"/>
  <c r="S27" i="35"/>
  <c r="U27" i="35" s="1"/>
  <c r="S28" i="35"/>
  <c r="S29" i="35"/>
  <c r="U29" i="35" s="1"/>
  <c r="S30" i="35"/>
  <c r="S31" i="35"/>
  <c r="S32" i="35"/>
  <c r="S33" i="35"/>
  <c r="S34" i="35"/>
  <c r="U34" i="35" s="1"/>
  <c r="S35" i="35"/>
  <c r="S36" i="35"/>
  <c r="U36" i="35" s="1"/>
  <c r="S37" i="35"/>
  <c r="U37" i="35" s="1"/>
  <c r="S38" i="35"/>
  <c r="S39" i="35"/>
  <c r="S40" i="35"/>
  <c r="S41" i="35"/>
  <c r="U41" i="35" s="1"/>
  <c r="S42" i="35"/>
  <c r="S43" i="35"/>
  <c r="U43" i="35" s="1"/>
  <c r="S44" i="35"/>
  <c r="S45" i="35"/>
  <c r="U45" i="35" s="1"/>
  <c r="S46" i="35"/>
  <c r="S47" i="35"/>
  <c r="S48" i="35"/>
  <c r="S49" i="35"/>
  <c r="V49" i="35" s="1"/>
  <c r="S50" i="35"/>
  <c r="V50" i="35" s="1"/>
  <c r="S51" i="35"/>
  <c r="S52" i="35"/>
  <c r="S53" i="35"/>
  <c r="S54" i="35"/>
  <c r="S55" i="35"/>
  <c r="S56" i="35"/>
  <c r="S57" i="35"/>
  <c r="U57" i="35" s="1"/>
  <c r="S58" i="35"/>
  <c r="S59" i="35"/>
  <c r="S60" i="35"/>
  <c r="S61" i="35"/>
  <c r="S62" i="35"/>
  <c r="V62" i="35" s="1"/>
  <c r="S63" i="35"/>
  <c r="S64" i="35"/>
  <c r="U64" i="35" s="1"/>
  <c r="S65" i="35"/>
  <c r="V65" i="35" s="1"/>
  <c r="S66" i="35"/>
  <c r="S67" i="35"/>
  <c r="V67" i="35" s="1"/>
  <c r="S68" i="35"/>
  <c r="S69" i="35"/>
  <c r="S70" i="35"/>
  <c r="U70" i="35" s="1"/>
  <c r="S71" i="35"/>
  <c r="S72" i="35"/>
  <c r="V72" i="35" s="1"/>
  <c r="S73" i="35"/>
  <c r="U73" i="35" s="1"/>
  <c r="S74" i="35"/>
  <c r="U74" i="35" s="1"/>
  <c r="S75" i="35"/>
  <c r="V75" i="35" s="1"/>
  <c r="S76" i="35"/>
  <c r="V76" i="35" s="1"/>
  <c r="S77" i="35"/>
  <c r="S78" i="35"/>
  <c r="U78" i="35" s="1"/>
  <c r="S79" i="35"/>
  <c r="U79" i="35" s="1"/>
  <c r="S80" i="35"/>
  <c r="S81" i="35"/>
  <c r="S82" i="35"/>
  <c r="S83" i="35"/>
  <c r="S84" i="35"/>
  <c r="U84" i="35" s="1"/>
  <c r="S85" i="35"/>
  <c r="S86" i="35"/>
  <c r="S87" i="35"/>
  <c r="V87" i="35" s="1"/>
  <c r="S88" i="35"/>
  <c r="S89" i="35"/>
  <c r="S90" i="35"/>
  <c r="U90" i="35" s="1"/>
  <c r="S91" i="35"/>
  <c r="V91" i="35" s="1"/>
  <c r="S92" i="35"/>
  <c r="S93" i="35"/>
  <c r="U93" i="35" s="1"/>
  <c r="S94" i="35"/>
  <c r="S95" i="35"/>
  <c r="S96" i="35"/>
  <c r="V96" i="35" s="1"/>
  <c r="S97" i="35"/>
  <c r="S98" i="35"/>
  <c r="V98" i="35" s="1"/>
  <c r="S99" i="35"/>
  <c r="U99" i="35" s="1"/>
  <c r="S100" i="35"/>
  <c r="S101" i="35"/>
  <c r="V101" i="35" s="1"/>
  <c r="S102" i="35"/>
  <c r="S103" i="35"/>
  <c r="S104" i="35"/>
  <c r="S105" i="35"/>
  <c r="S106" i="35"/>
  <c r="V106" i="35" s="1"/>
  <c r="S107" i="35"/>
  <c r="S108" i="35"/>
  <c r="S109" i="35"/>
  <c r="S110" i="35"/>
  <c r="S111" i="35"/>
  <c r="U111" i="35" s="1"/>
  <c r="S112" i="35"/>
  <c r="U112" i="35" s="1"/>
  <c r="S113" i="35"/>
  <c r="S114" i="35"/>
  <c r="V114" i="35" s="1"/>
  <c r="S115" i="35"/>
  <c r="S116" i="35"/>
  <c r="U116" i="35" s="1"/>
  <c r="S117" i="35"/>
  <c r="S118" i="35"/>
  <c r="U118" i="35" s="1"/>
  <c r="S119" i="35"/>
  <c r="V119" i="35" s="1"/>
  <c r="S120" i="35"/>
  <c r="S121" i="35"/>
  <c r="U121" i="35" s="1"/>
  <c r="S122" i="35"/>
  <c r="S123" i="35"/>
  <c r="U123" i="35" s="1"/>
  <c r="S124" i="35"/>
  <c r="S125" i="35"/>
  <c r="S126" i="35"/>
  <c r="U126" i="35" s="1"/>
  <c r="V126" i="35" s="1"/>
  <c r="S127" i="35"/>
  <c r="U127" i="35" s="1"/>
  <c r="S128" i="35"/>
  <c r="S129" i="35"/>
  <c r="U129" i="35" s="1"/>
  <c r="V129" i="35" s="1"/>
  <c r="S130" i="35"/>
  <c r="V130" i="35" s="1"/>
  <c r="S131" i="35"/>
  <c r="S132" i="35"/>
  <c r="S133" i="35"/>
  <c r="S134" i="35"/>
  <c r="S135" i="35"/>
  <c r="S136" i="35"/>
  <c r="Y136" i="35"/>
  <c r="Y137" i="35"/>
  <c r="Y138" i="35"/>
  <c r="Y140" i="35"/>
  <c r="Y142" i="35"/>
  <c r="Y144" i="35"/>
  <c r="Y150" i="35"/>
  <c r="Y152" i="35"/>
  <c r="Y153" i="35"/>
  <c r="Y154" i="35"/>
  <c r="Y155" i="35"/>
  <c r="Y156" i="35"/>
  <c r="Y158" i="35"/>
  <c r="Y159" i="35"/>
  <c r="Y160" i="35"/>
  <c r="Y161" i="35"/>
  <c r="Y162" i="35"/>
  <c r="Y164" i="35"/>
  <c r="Y165" i="35"/>
  <c r="Y166" i="35"/>
  <c r="Y167" i="35"/>
  <c r="Y168" i="35"/>
  <c r="Y169" i="35"/>
  <c r="Y170" i="35"/>
  <c r="Y171" i="35"/>
  <c r="Y172" i="35"/>
  <c r="Y173" i="35"/>
  <c r="Y174" i="35"/>
  <c r="Y175" i="35"/>
  <c r="Y176" i="35"/>
  <c r="Y177" i="35"/>
  <c r="Y178" i="35"/>
  <c r="Y179" i="35"/>
  <c r="Y180" i="35"/>
  <c r="Y181" i="35"/>
  <c r="Y182" i="35"/>
  <c r="Y183" i="35"/>
  <c r="Y184" i="35"/>
  <c r="Y185" i="35"/>
  <c r="Y186" i="35"/>
  <c r="Y187" i="35"/>
  <c r="Y188" i="35"/>
  <c r="Y189" i="35"/>
  <c r="Y190" i="35"/>
  <c r="Y191" i="35"/>
  <c r="Y192" i="35"/>
  <c r="Y193" i="35"/>
  <c r="Y194" i="35"/>
  <c r="Y195" i="35"/>
  <c r="Y196" i="35"/>
  <c r="Y197" i="35"/>
  <c r="Y198" i="35"/>
  <c r="Y199" i="35"/>
  <c r="Y200" i="35"/>
  <c r="Y201" i="35"/>
  <c r="Y202" i="35"/>
  <c r="Y203" i="35"/>
  <c r="Y204" i="35"/>
  <c r="Y205" i="35"/>
  <c r="Y206" i="35"/>
  <c r="Y207" i="35"/>
  <c r="Y208" i="35"/>
  <c r="Y209" i="35"/>
  <c r="Y210" i="35"/>
  <c r="Y211" i="35"/>
  <c r="Y212" i="35"/>
  <c r="Y213" i="35"/>
  <c r="Y214" i="35"/>
  <c r="Y215" i="35"/>
  <c r="Y216" i="35"/>
  <c r="Y218" i="35"/>
  <c r="Y219" i="35"/>
  <c r="Y220" i="35"/>
  <c r="Y221" i="35"/>
  <c r="Y222" i="35"/>
  <c r="Y223" i="35"/>
  <c r="Y225" i="35"/>
  <c r="Y227" i="35"/>
  <c r="Y228" i="35"/>
  <c r="Y229" i="35"/>
  <c r="Y230" i="35"/>
  <c r="Y232" i="35"/>
  <c r="Y233" i="35"/>
  <c r="Y235" i="35"/>
  <c r="Y236" i="35"/>
  <c r="Y238" i="35"/>
  <c r="Y239" i="35"/>
  <c r="Y240" i="35"/>
  <c r="Y241" i="35"/>
  <c r="Y242" i="35"/>
  <c r="Y243" i="35"/>
  <c r="Y244" i="35"/>
  <c r="Y245" i="35"/>
  <c r="Y247" i="35"/>
  <c r="Y248" i="35"/>
  <c r="Y249" i="35"/>
  <c r="Y252" i="35"/>
  <c r="Y253" i="35"/>
  <c r="Y255" i="35"/>
  <c r="Y256" i="35"/>
  <c r="Y258" i="35"/>
  <c r="Y259" i="35"/>
  <c r="Y260" i="35"/>
  <c r="Y262" i="35"/>
  <c r="Y265" i="35"/>
  <c r="Y267" i="35"/>
  <c r="Y268" i="35"/>
  <c r="Y269" i="35"/>
  <c r="Y270" i="35"/>
  <c r="Y271" i="35"/>
  <c r="Y274" i="35"/>
  <c r="Y277" i="35"/>
  <c r="Y278" i="35"/>
  <c r="Y280" i="35"/>
  <c r="Y281" i="35"/>
  <c r="Y282" i="35"/>
  <c r="Y283" i="35"/>
  <c r="Y284" i="35"/>
  <c r="Y285" i="35"/>
  <c r="Y286" i="35"/>
  <c r="Y289" i="35"/>
  <c r="Y291" i="35"/>
  <c r="Y5" i="35"/>
  <c r="Y6" i="35"/>
  <c r="Y7" i="35"/>
  <c r="Y8" i="35"/>
  <c r="Y9" i="35"/>
  <c r="Y11" i="35"/>
  <c r="Y12" i="35"/>
  <c r="Y13" i="35"/>
  <c r="Y14" i="35"/>
  <c r="Y15" i="35"/>
  <c r="Y16" i="35"/>
  <c r="Y20" i="35"/>
  <c r="Y21" i="35"/>
  <c r="Y22" i="35"/>
  <c r="Y23" i="35"/>
  <c r="Y25" i="35"/>
  <c r="Y27" i="35"/>
  <c r="Y31" i="35"/>
  <c r="Y32" i="35"/>
  <c r="Y33" i="35"/>
  <c r="Y36" i="35"/>
  <c r="Y37" i="35"/>
  <c r="Y39" i="35"/>
  <c r="Y40" i="35"/>
  <c r="Y41" i="35"/>
  <c r="Y43" i="35"/>
  <c r="Y46" i="35"/>
  <c r="Y47" i="35"/>
  <c r="Y48" i="35"/>
  <c r="Y49" i="35"/>
  <c r="Y50" i="35"/>
  <c r="Y51" i="35"/>
  <c r="Y52" i="35"/>
  <c r="Y53" i="35"/>
  <c r="Y56" i="35"/>
  <c r="Y57" i="35"/>
  <c r="Y58" i="35"/>
  <c r="Y60" i="35"/>
  <c r="Y61" i="35"/>
  <c r="Y62" i="35"/>
  <c r="Y65" i="35"/>
  <c r="Y66" i="35"/>
  <c r="Y67" i="35"/>
  <c r="Y70" i="35"/>
  <c r="Y71" i="35"/>
  <c r="Y72" i="35"/>
  <c r="Y75" i="35"/>
  <c r="Y76" i="35"/>
  <c r="Y77" i="35"/>
  <c r="Y79" i="35"/>
  <c r="Y82" i="35"/>
  <c r="Y85" i="35"/>
  <c r="Y86" i="35"/>
  <c r="Y87" i="35"/>
  <c r="Y88" i="35"/>
  <c r="Y92" i="35"/>
  <c r="Y93" i="35"/>
  <c r="Y95" i="35"/>
  <c r="Y96" i="35"/>
  <c r="Y97" i="35"/>
  <c r="Y99" i="35"/>
  <c r="Y100" i="35"/>
  <c r="Y104" i="35"/>
  <c r="Y106" i="35"/>
  <c r="Y107" i="35"/>
  <c r="Y109" i="35"/>
  <c r="Y112" i="35"/>
  <c r="Y113" i="35"/>
  <c r="Y114" i="35"/>
  <c r="Y116" i="35"/>
  <c r="Y117" i="35"/>
  <c r="Y118" i="35"/>
  <c r="Y119" i="35"/>
  <c r="Y122" i="35"/>
  <c r="Y123" i="35"/>
  <c r="Y126" i="35"/>
  <c r="Y127" i="35"/>
  <c r="Y128" i="35"/>
  <c r="Y130" i="35"/>
  <c r="Y131" i="35"/>
  <c r="Y132" i="35"/>
  <c r="Y133" i="35"/>
  <c r="Y134" i="35"/>
  <c r="Y135" i="35"/>
  <c r="U115" i="35"/>
  <c r="V225" i="35"/>
  <c r="J62" i="35"/>
  <c r="U54" i="35"/>
  <c r="H4" i="35"/>
  <c r="AH4" i="35" s="1"/>
  <c r="H5" i="35"/>
  <c r="AH5" i="35" s="1"/>
  <c r="H6" i="35"/>
  <c r="AH6" i="35" s="1"/>
  <c r="H7" i="35"/>
  <c r="AH7" i="35" s="1"/>
  <c r="AI7" i="35" s="1"/>
  <c r="H8" i="35"/>
  <c r="AH8" i="35" s="1"/>
  <c r="H9" i="35"/>
  <c r="AH9" i="35" s="1"/>
  <c r="H10" i="35"/>
  <c r="AH10" i="35" s="1"/>
  <c r="H11" i="35"/>
  <c r="AH11" i="35" s="1"/>
  <c r="H12" i="35"/>
  <c r="AH12" i="35" s="1"/>
  <c r="AI12" i="35" s="1"/>
  <c r="H13" i="35"/>
  <c r="AH13" i="35" s="1"/>
  <c r="H14" i="35"/>
  <c r="AH14" i="35" s="1"/>
  <c r="H15" i="35"/>
  <c r="AH15" i="35" s="1"/>
  <c r="H16" i="35"/>
  <c r="AH16" i="35" s="1"/>
  <c r="H17" i="35"/>
  <c r="AH17" i="35" s="1"/>
  <c r="AI17" i="35" s="1"/>
  <c r="H18" i="35"/>
  <c r="AH18" i="35" s="1"/>
  <c r="AI18" i="35" s="1"/>
  <c r="H19" i="35"/>
  <c r="AH19" i="35" s="1"/>
  <c r="H20" i="35"/>
  <c r="AH20" i="35" s="1"/>
  <c r="H21" i="35"/>
  <c r="AH21" i="35" s="1"/>
  <c r="H22" i="35"/>
  <c r="AH22" i="35" s="1"/>
  <c r="AI22" i="35" s="1"/>
  <c r="H23" i="35"/>
  <c r="AH23" i="35" s="1"/>
  <c r="H24" i="35"/>
  <c r="AH24" i="35" s="1"/>
  <c r="H25" i="35"/>
  <c r="AH25" i="35" s="1"/>
  <c r="H26" i="35"/>
  <c r="AH26" i="35" s="1"/>
  <c r="AI26" i="35" s="1"/>
  <c r="H27" i="35"/>
  <c r="AH27" i="35" s="1"/>
  <c r="H28" i="35"/>
  <c r="AH28" i="35" s="1"/>
  <c r="H29" i="35"/>
  <c r="AH29" i="35" s="1"/>
  <c r="AI29" i="35" s="1"/>
  <c r="H30" i="35"/>
  <c r="AH30" i="35" s="1"/>
  <c r="H31" i="35"/>
  <c r="AH31" i="35" s="1"/>
  <c r="AI31" i="35" s="1"/>
  <c r="H32" i="35"/>
  <c r="AH32" i="35" s="1"/>
  <c r="AI32" i="35" s="1"/>
  <c r="H33" i="35"/>
  <c r="AH33" i="35" s="1"/>
  <c r="H34" i="35"/>
  <c r="AH34" i="35" s="1"/>
  <c r="H35" i="35"/>
  <c r="AH35" i="35" s="1"/>
  <c r="H36" i="35"/>
  <c r="AH36" i="35" s="1"/>
  <c r="AI36" i="35" s="1"/>
  <c r="H37" i="35"/>
  <c r="AH37" i="35" s="1"/>
  <c r="AI37" i="35" s="1"/>
  <c r="H38" i="35"/>
  <c r="AH38" i="35" s="1"/>
  <c r="AI38" i="35" s="1"/>
  <c r="H39" i="35"/>
  <c r="AH39" i="35" s="1"/>
  <c r="AI39" i="35" s="1"/>
  <c r="H40" i="35"/>
  <c r="AH40" i="35" s="1"/>
  <c r="AI40" i="35" s="1"/>
  <c r="H41" i="35"/>
  <c r="AH41" i="35" s="1"/>
  <c r="H42" i="35"/>
  <c r="AH42" i="35" s="1"/>
  <c r="AI42" i="35" s="1"/>
  <c r="H43" i="35"/>
  <c r="AH43" i="35" s="1"/>
  <c r="AI43" i="35" s="1"/>
  <c r="H44" i="35"/>
  <c r="AH44" i="35" s="1"/>
  <c r="H45" i="35"/>
  <c r="AH45" i="35" s="1"/>
  <c r="H46" i="35"/>
  <c r="AH46" i="35" s="1"/>
  <c r="H47" i="35"/>
  <c r="AH47" i="35" s="1"/>
  <c r="AI47" i="35" s="1"/>
  <c r="H48" i="35"/>
  <c r="AH48" i="35" s="1"/>
  <c r="H49" i="35"/>
  <c r="AH49" i="35" s="1"/>
  <c r="AI49" i="35" s="1"/>
  <c r="H50" i="35"/>
  <c r="AH50" i="35" s="1"/>
  <c r="H51" i="35"/>
  <c r="AH51" i="35" s="1"/>
  <c r="H52" i="35"/>
  <c r="AH52" i="35" s="1"/>
  <c r="AI52" i="35" s="1"/>
  <c r="H53" i="35"/>
  <c r="AH53" i="35" s="1"/>
  <c r="H54" i="35"/>
  <c r="AH54" i="35" s="1"/>
  <c r="H55" i="35"/>
  <c r="AH55" i="35" s="1"/>
  <c r="AI55" i="35" s="1"/>
  <c r="H56" i="35"/>
  <c r="AH56" i="35" s="1"/>
  <c r="AI56" i="35" s="1"/>
  <c r="H57" i="35"/>
  <c r="AH57" i="35" s="1"/>
  <c r="AI57" i="35" s="1"/>
  <c r="H58" i="35"/>
  <c r="AH58" i="35" s="1"/>
  <c r="H59" i="35"/>
  <c r="AH59" i="35" s="1"/>
  <c r="H60" i="35"/>
  <c r="AH60" i="35" s="1"/>
  <c r="H61" i="35"/>
  <c r="AH61" i="35" s="1"/>
  <c r="AI61" i="35" s="1"/>
  <c r="H62" i="35"/>
  <c r="AH62" i="35" s="1"/>
  <c r="AI62" i="35" s="1"/>
  <c r="H63" i="35"/>
  <c r="AH63" i="35" s="1"/>
  <c r="H64" i="35"/>
  <c r="AH64" i="35" s="1"/>
  <c r="H65" i="35"/>
  <c r="AH65" i="35" s="1"/>
  <c r="H66" i="35"/>
  <c r="AH66" i="35" s="1"/>
  <c r="AI66" i="35" s="1"/>
  <c r="H67" i="35"/>
  <c r="AH67" i="35" s="1"/>
  <c r="AI67" i="35" s="1"/>
  <c r="H68" i="35"/>
  <c r="AH68" i="35" s="1"/>
  <c r="H69" i="35"/>
  <c r="AH69" i="35" s="1"/>
  <c r="AI69" i="35" s="1"/>
  <c r="H70" i="35"/>
  <c r="AH70" i="35" s="1"/>
  <c r="H71" i="35"/>
  <c r="AH71" i="35" s="1"/>
  <c r="H72" i="35"/>
  <c r="AH72" i="35" s="1"/>
  <c r="H73" i="35"/>
  <c r="AH73" i="35" s="1"/>
  <c r="AI73" i="35" s="1"/>
  <c r="H74" i="35"/>
  <c r="AH74" i="35" s="1"/>
  <c r="H75" i="35"/>
  <c r="AH75" i="35" s="1"/>
  <c r="H76" i="35"/>
  <c r="AH76" i="35" s="1"/>
  <c r="AI76" i="35" s="1"/>
  <c r="H77" i="35"/>
  <c r="AH77" i="35" s="1"/>
  <c r="H78" i="35"/>
  <c r="AH78" i="35" s="1"/>
  <c r="H79" i="35"/>
  <c r="AH79" i="35" s="1"/>
  <c r="AI79" i="35" s="1"/>
  <c r="H80" i="35"/>
  <c r="AH80" i="35" s="1"/>
  <c r="H81" i="35"/>
  <c r="AH81" i="35" s="1"/>
  <c r="AI81" i="35" s="1"/>
  <c r="H82" i="35"/>
  <c r="AH82" i="35" s="1"/>
  <c r="AI82" i="35" s="1"/>
  <c r="H83" i="35"/>
  <c r="AH83" i="35" s="1"/>
  <c r="H84" i="35"/>
  <c r="AH84" i="35" s="1"/>
  <c r="H85" i="35"/>
  <c r="AH85" i="35" s="1"/>
  <c r="H86" i="35"/>
  <c r="AH86" i="35" s="1"/>
  <c r="H87" i="35"/>
  <c r="AH87" i="35" s="1"/>
  <c r="AI87" i="35" s="1"/>
  <c r="H88" i="35"/>
  <c r="AH88" i="35" s="1"/>
  <c r="H89" i="35"/>
  <c r="AH89" i="35" s="1"/>
  <c r="H90" i="35"/>
  <c r="AH90" i="35" s="1"/>
  <c r="AI90" i="35" s="1"/>
  <c r="H91" i="35"/>
  <c r="AH91" i="35" s="1"/>
  <c r="AI91" i="35" s="1"/>
  <c r="H92" i="35"/>
  <c r="AH92" i="35" s="1"/>
  <c r="AI92" i="35" s="1"/>
  <c r="H93" i="35"/>
  <c r="AH93" i="35" s="1"/>
  <c r="AI93" i="35" s="1"/>
  <c r="H94" i="35"/>
  <c r="AH94" i="35" s="1"/>
  <c r="AI94" i="35" s="1"/>
  <c r="H95" i="35"/>
  <c r="AH95" i="35" s="1"/>
  <c r="H96" i="35"/>
  <c r="AH96" i="35" s="1"/>
  <c r="AI96" i="35" s="1"/>
  <c r="H97" i="35"/>
  <c r="AH97" i="35" s="1"/>
  <c r="H98" i="35"/>
  <c r="AH98" i="35" s="1"/>
  <c r="H99" i="35"/>
  <c r="AH99" i="35" s="1"/>
  <c r="H100" i="35"/>
  <c r="AH100" i="35" s="1"/>
  <c r="H101" i="35"/>
  <c r="AH101" i="35" s="1"/>
  <c r="H102" i="35"/>
  <c r="AH102" i="35" s="1"/>
  <c r="H103" i="35"/>
  <c r="AH103" i="35" s="1"/>
  <c r="AI103" i="35" s="1"/>
  <c r="H104" i="35"/>
  <c r="AH104" i="35" s="1"/>
  <c r="AI104" i="35" s="1"/>
  <c r="H105" i="35"/>
  <c r="AH105" i="35" s="1"/>
  <c r="AI105" i="35" s="1"/>
  <c r="H106" i="35"/>
  <c r="AH106" i="35" s="1"/>
  <c r="AI106" i="35" s="1"/>
  <c r="H107" i="35"/>
  <c r="AH107" i="35" s="1"/>
  <c r="AI107" i="35" s="1"/>
  <c r="H108" i="35"/>
  <c r="AH108" i="35" s="1"/>
  <c r="H109" i="35"/>
  <c r="AH109" i="35" s="1"/>
  <c r="H110" i="35"/>
  <c r="AH110" i="35" s="1"/>
  <c r="AI110" i="35" s="1"/>
  <c r="H111" i="35"/>
  <c r="AH111" i="35" s="1"/>
  <c r="H112" i="35"/>
  <c r="AH112" i="35" s="1"/>
  <c r="AI112" i="35" s="1"/>
  <c r="H113" i="35"/>
  <c r="AH113" i="35" s="1"/>
  <c r="H114" i="35"/>
  <c r="AH114" i="35" s="1"/>
  <c r="H115" i="35"/>
  <c r="AH115" i="35" s="1"/>
  <c r="H116" i="35"/>
  <c r="AH116" i="35" s="1"/>
  <c r="AI116" i="35" s="1"/>
  <c r="H117" i="35"/>
  <c r="AH117" i="35" s="1"/>
  <c r="AI117" i="35" s="1"/>
  <c r="H118" i="35"/>
  <c r="AH118" i="35" s="1"/>
  <c r="H119" i="35"/>
  <c r="AH119" i="35" s="1"/>
  <c r="H120" i="35"/>
  <c r="AH120" i="35" s="1"/>
  <c r="H121" i="35"/>
  <c r="AH121" i="35" s="1"/>
  <c r="AI121" i="35" s="1"/>
  <c r="H122" i="35"/>
  <c r="AH122" i="35" s="1"/>
  <c r="H123" i="35"/>
  <c r="AH123" i="35" s="1"/>
  <c r="AI123" i="35" s="1"/>
  <c r="H124" i="35"/>
  <c r="AH124" i="35" s="1"/>
  <c r="H125" i="35"/>
  <c r="AH125" i="35" s="1"/>
  <c r="AI125" i="35" s="1"/>
  <c r="H126" i="35"/>
  <c r="AH126" i="35" s="1"/>
  <c r="AI126" i="35" s="1"/>
  <c r="H127" i="35"/>
  <c r="AH127" i="35" s="1"/>
  <c r="H128" i="35"/>
  <c r="AH128" i="35" s="1"/>
  <c r="H129" i="35"/>
  <c r="AH129" i="35" s="1"/>
  <c r="H130" i="35"/>
  <c r="AH130" i="35" s="1"/>
  <c r="AI130" i="35" s="1"/>
  <c r="H131" i="35"/>
  <c r="AH131" i="35" s="1"/>
  <c r="H132" i="35"/>
  <c r="AH132" i="35" s="1"/>
  <c r="H133" i="35"/>
  <c r="AH133" i="35" s="1"/>
  <c r="H134" i="35"/>
  <c r="AH134" i="35" s="1"/>
  <c r="AI134" i="35" s="1"/>
  <c r="H135" i="35"/>
  <c r="AH135" i="35" s="1"/>
  <c r="H136" i="35"/>
  <c r="AH136" i="35" s="1"/>
  <c r="AI136" i="35" s="1"/>
  <c r="H137" i="35"/>
  <c r="AH137" i="35" s="1"/>
  <c r="AI137" i="35" s="1"/>
  <c r="H138" i="35"/>
  <c r="AH138" i="35" s="1"/>
  <c r="AI138" i="35" s="1"/>
  <c r="H139" i="35"/>
  <c r="AH139" i="35" s="1"/>
  <c r="AI139" i="35" s="1"/>
  <c r="H140" i="35"/>
  <c r="AH140" i="35" s="1"/>
  <c r="H141" i="35"/>
  <c r="AH141" i="35" s="1"/>
  <c r="AI141" i="35" s="1"/>
  <c r="H142" i="35"/>
  <c r="AH142" i="35" s="1"/>
  <c r="AI142" i="35" s="1"/>
  <c r="H143" i="35"/>
  <c r="AH143" i="35" s="1"/>
  <c r="H144" i="35"/>
  <c r="AH144" i="35" s="1"/>
  <c r="AI144" i="35" s="1"/>
  <c r="H145" i="35"/>
  <c r="AH145" i="35" s="1"/>
  <c r="AI145" i="35" s="1"/>
  <c r="H146" i="35"/>
  <c r="AH146" i="35" s="1"/>
  <c r="H147" i="35"/>
  <c r="AH147" i="35" s="1"/>
  <c r="H148" i="35"/>
  <c r="AH148" i="35" s="1"/>
  <c r="H149" i="35"/>
  <c r="AH149" i="35" s="1"/>
  <c r="AI149" i="35" s="1"/>
  <c r="H150" i="35"/>
  <c r="AH150" i="35" s="1"/>
  <c r="AI150" i="35" s="1"/>
  <c r="H151" i="35"/>
  <c r="AH151" i="35" s="1"/>
  <c r="H152" i="35"/>
  <c r="AH152" i="35" s="1"/>
  <c r="H153" i="35"/>
  <c r="AH153" i="35" s="1"/>
  <c r="H154" i="35"/>
  <c r="AH154" i="35" s="1"/>
  <c r="AI154" i="35" s="1"/>
  <c r="H155" i="35"/>
  <c r="AH155" i="35" s="1"/>
  <c r="H156" i="35"/>
  <c r="AH156" i="35" s="1"/>
  <c r="H157" i="35"/>
  <c r="AH157" i="35" s="1"/>
  <c r="AI157" i="35" s="1"/>
  <c r="H158" i="35"/>
  <c r="AH158" i="35" s="1"/>
  <c r="H159" i="35"/>
  <c r="AH159" i="35" s="1"/>
  <c r="H160" i="35"/>
  <c r="AH160" i="35" s="1"/>
  <c r="H161" i="35"/>
  <c r="AH161" i="35" s="1"/>
  <c r="AI161" i="35" s="1"/>
  <c r="H162" i="35"/>
  <c r="AH162" i="35" s="1"/>
  <c r="H163" i="35"/>
  <c r="AH163" i="35" s="1"/>
  <c r="H164" i="35"/>
  <c r="AH164" i="35" s="1"/>
  <c r="H165" i="35"/>
  <c r="AH165" i="35" s="1"/>
  <c r="H166" i="35"/>
  <c r="AH166" i="35" s="1"/>
  <c r="AI166" i="35" s="1"/>
  <c r="H167" i="35"/>
  <c r="AH167" i="35" s="1"/>
  <c r="AI167" i="35" s="1"/>
  <c r="H168" i="35"/>
  <c r="AH168" i="35" s="1"/>
  <c r="AI168" i="35" s="1"/>
  <c r="H169" i="35"/>
  <c r="AH169" i="35" s="1"/>
  <c r="H170" i="35"/>
  <c r="AH170" i="35" s="1"/>
  <c r="H171" i="35"/>
  <c r="AH171" i="35" s="1"/>
  <c r="AI171" i="35" s="1"/>
  <c r="H172" i="35"/>
  <c r="AH172" i="35" s="1"/>
  <c r="AI172" i="35" s="1"/>
  <c r="H173" i="35"/>
  <c r="AH173" i="35" s="1"/>
  <c r="H174" i="35"/>
  <c r="AH174" i="35" s="1"/>
  <c r="AI174" i="35" s="1"/>
  <c r="H175" i="35"/>
  <c r="AH175" i="35" s="1"/>
  <c r="AI175" i="35" s="1"/>
  <c r="H176" i="35"/>
  <c r="AH176" i="35" s="1"/>
  <c r="H177" i="35"/>
  <c r="AH177" i="35" s="1"/>
  <c r="AI177" i="35" s="1"/>
  <c r="H178" i="35"/>
  <c r="AH178" i="35" s="1"/>
  <c r="AI178" i="35" s="1"/>
  <c r="H179" i="35"/>
  <c r="AH179" i="35" s="1"/>
  <c r="AI179" i="35" s="1"/>
  <c r="H180" i="35"/>
  <c r="AH180" i="35" s="1"/>
  <c r="H181" i="35"/>
  <c r="AH181" i="35" s="1"/>
  <c r="AI181" i="35" s="1"/>
  <c r="H182" i="35"/>
  <c r="AH182" i="35" s="1"/>
  <c r="AI182" i="35" s="1"/>
  <c r="H183" i="35"/>
  <c r="AH183" i="35" s="1"/>
  <c r="AI183" i="35" s="1"/>
  <c r="H184" i="35"/>
  <c r="AH184" i="35" s="1"/>
  <c r="AI184" i="35" s="1"/>
  <c r="H185" i="35"/>
  <c r="AH185" i="35" s="1"/>
  <c r="H186" i="35"/>
  <c r="AH186" i="35" s="1"/>
  <c r="H187" i="35"/>
  <c r="AH187" i="35" s="1"/>
  <c r="H188" i="35"/>
  <c r="AH188" i="35" s="1"/>
  <c r="H189" i="35"/>
  <c r="AH189" i="35" s="1"/>
  <c r="H190" i="35"/>
  <c r="AH190" i="35" s="1"/>
  <c r="H191" i="35"/>
  <c r="AH191" i="35" s="1"/>
  <c r="AI191" i="35" s="1"/>
  <c r="H192" i="35"/>
  <c r="AH192" i="35" s="1"/>
  <c r="H193" i="35"/>
  <c r="AH193" i="35" s="1"/>
  <c r="AI193" i="35" s="1"/>
  <c r="H194" i="35"/>
  <c r="AH194" i="35" s="1"/>
  <c r="AI194" i="35" s="1"/>
  <c r="H195" i="35"/>
  <c r="AH195" i="35" s="1"/>
  <c r="H196" i="35"/>
  <c r="AH196" i="35" s="1"/>
  <c r="H197" i="35"/>
  <c r="AH197" i="35" s="1"/>
  <c r="H198" i="35"/>
  <c r="AH198" i="35" s="1"/>
  <c r="AI198" i="35" s="1"/>
  <c r="H199" i="35"/>
  <c r="AH199" i="35" s="1"/>
  <c r="H200" i="35"/>
  <c r="AH200" i="35" s="1"/>
  <c r="H201" i="35"/>
  <c r="AH201" i="35" s="1"/>
  <c r="AI201" i="35" s="1"/>
  <c r="H202" i="35"/>
  <c r="AH202" i="35" s="1"/>
  <c r="H203" i="35"/>
  <c r="AH203" i="35" s="1"/>
  <c r="H204" i="35"/>
  <c r="AH204" i="35" s="1"/>
  <c r="AI204" i="35" s="1"/>
  <c r="H205" i="35"/>
  <c r="AH205" i="35" s="1"/>
  <c r="AI205" i="35" s="1"/>
  <c r="H206" i="35"/>
  <c r="AH206" i="35" s="1"/>
  <c r="AI206" i="35" s="1"/>
  <c r="H207" i="35"/>
  <c r="AH207" i="35" s="1"/>
  <c r="AI207" i="35" s="1"/>
  <c r="H208" i="35"/>
  <c r="AH208" i="35" s="1"/>
  <c r="H209" i="35"/>
  <c r="AH209" i="35" s="1"/>
  <c r="H210" i="35"/>
  <c r="AH210" i="35" s="1"/>
  <c r="H211" i="35"/>
  <c r="AH211" i="35" s="1"/>
  <c r="AI211" i="35" s="1"/>
  <c r="H212" i="35"/>
  <c r="AH212" i="35" s="1"/>
  <c r="AI212" i="35" s="1"/>
  <c r="H213" i="35"/>
  <c r="AH213" i="35" s="1"/>
  <c r="AI213" i="35" s="1"/>
  <c r="H214" i="35"/>
  <c r="AH214" i="35" s="1"/>
  <c r="AI214" i="35" s="1"/>
  <c r="H215" i="35"/>
  <c r="AH215" i="35" s="1"/>
  <c r="H216" i="35"/>
  <c r="AH216" i="35" s="1"/>
  <c r="H217" i="35"/>
  <c r="AH217" i="35" s="1"/>
  <c r="H218" i="35"/>
  <c r="AH218" i="35" s="1"/>
  <c r="AI218" i="35" s="1"/>
  <c r="H219" i="35"/>
  <c r="AH219" i="35" s="1"/>
  <c r="H220" i="35"/>
  <c r="AH220" i="35" s="1"/>
  <c r="H221" i="35"/>
  <c r="AH221" i="35" s="1"/>
  <c r="AI221" i="35" s="1"/>
  <c r="H222" i="35"/>
  <c r="AH222" i="35" s="1"/>
  <c r="H223" i="35"/>
  <c r="AH223" i="35" s="1"/>
  <c r="AI223" i="35" s="1"/>
  <c r="H224" i="35"/>
  <c r="AH224" i="35" s="1"/>
  <c r="AI224" i="35" s="1"/>
  <c r="H225" i="35"/>
  <c r="AH225" i="35" s="1"/>
  <c r="AI225" i="35" s="1"/>
  <c r="H226" i="35"/>
  <c r="AH226" i="35" s="1"/>
  <c r="H227" i="35"/>
  <c r="AH227" i="35" s="1"/>
  <c r="H228" i="35"/>
  <c r="AH228" i="35" s="1"/>
  <c r="H229" i="35"/>
  <c r="AH229" i="35" s="1"/>
  <c r="AI229" i="35" s="1"/>
  <c r="H230" i="35"/>
  <c r="AH230" i="35" s="1"/>
  <c r="AI230" i="35" s="1"/>
  <c r="H231" i="35"/>
  <c r="AH231" i="35" s="1"/>
  <c r="AI231" i="35" s="1"/>
  <c r="H232" i="35"/>
  <c r="AH232" i="35" s="1"/>
  <c r="AI232" i="35" s="1"/>
  <c r="H233" i="35"/>
  <c r="AH233" i="35" s="1"/>
  <c r="AI233" i="35" s="1"/>
  <c r="H234" i="35"/>
  <c r="AH234" i="35" s="1"/>
  <c r="AI234" i="35" s="1"/>
  <c r="H235" i="35"/>
  <c r="AH235" i="35" s="1"/>
  <c r="AI235" i="35" s="1"/>
  <c r="H236" i="35"/>
  <c r="AH236" i="35" s="1"/>
  <c r="AI236" i="35" s="1"/>
  <c r="H237" i="35"/>
  <c r="AH237" i="35" s="1"/>
  <c r="AI237" i="35" s="1"/>
  <c r="H238" i="35"/>
  <c r="AH238" i="35" s="1"/>
  <c r="AI238" i="35" s="1"/>
  <c r="H239" i="35"/>
  <c r="AH239" i="35" s="1"/>
  <c r="H240" i="35"/>
  <c r="AH240" i="35" s="1"/>
  <c r="AI240" i="35" s="1"/>
  <c r="H241" i="35"/>
  <c r="AH241" i="35" s="1"/>
  <c r="H242" i="35"/>
  <c r="AH242" i="35" s="1"/>
  <c r="H243" i="35"/>
  <c r="AH243" i="35" s="1"/>
  <c r="H244" i="35"/>
  <c r="AH244" i="35" s="1"/>
  <c r="AI244" i="35" s="1"/>
  <c r="H245" i="35"/>
  <c r="AH245" i="35" s="1"/>
  <c r="H246" i="35"/>
  <c r="AH246" i="35" s="1"/>
  <c r="AI246" i="35" s="1"/>
  <c r="H247" i="35"/>
  <c r="AH247" i="35" s="1"/>
  <c r="H248" i="35"/>
  <c r="AH248" i="35" s="1"/>
  <c r="H249" i="35"/>
  <c r="AH249" i="35" s="1"/>
  <c r="H250" i="35"/>
  <c r="AH250" i="35" s="1"/>
  <c r="AI250" i="35" s="1"/>
  <c r="H251" i="35"/>
  <c r="AH251" i="35" s="1"/>
  <c r="H252" i="35"/>
  <c r="AH252" i="35" s="1"/>
  <c r="H253" i="35"/>
  <c r="AH253" i="35" s="1"/>
  <c r="H254" i="35"/>
  <c r="AH254" i="35" s="1"/>
  <c r="H255" i="35"/>
  <c r="AH255" i="35" s="1"/>
  <c r="H256" i="35"/>
  <c r="AH256" i="35" s="1"/>
  <c r="AI256" i="35" s="1"/>
  <c r="H257" i="35"/>
  <c r="AH257" i="35" s="1"/>
  <c r="H258" i="35"/>
  <c r="AH258" i="35" s="1"/>
  <c r="AI258" i="35" s="1"/>
  <c r="H259" i="35"/>
  <c r="AH259" i="35" s="1"/>
  <c r="H260" i="35"/>
  <c r="AH260" i="35" s="1"/>
  <c r="H261" i="35"/>
  <c r="AH261" i="35" s="1"/>
  <c r="AI261" i="35" s="1"/>
  <c r="H262" i="35"/>
  <c r="AH262" i="35" s="1"/>
  <c r="AI262" i="35" s="1"/>
  <c r="H263" i="35"/>
  <c r="AH263" i="35" s="1"/>
  <c r="AI263" i="35" s="1"/>
  <c r="H264" i="35"/>
  <c r="AH264" i="35" s="1"/>
  <c r="AI264" i="35" s="1"/>
  <c r="H265" i="35"/>
  <c r="AH265" i="35" s="1"/>
  <c r="AI265" i="35" s="1"/>
  <c r="H266" i="35"/>
  <c r="AH266" i="35" s="1"/>
  <c r="AI266" i="35" s="1"/>
  <c r="H267" i="35"/>
  <c r="AH267" i="35" s="1"/>
  <c r="AI267" i="35" s="1"/>
  <c r="H268" i="35"/>
  <c r="AH268" i="35" s="1"/>
  <c r="AI268" i="35" s="1"/>
  <c r="H269" i="35"/>
  <c r="AH269" i="35" s="1"/>
  <c r="AI269" i="35" s="1"/>
  <c r="H270" i="35"/>
  <c r="AH270" i="35" s="1"/>
  <c r="AI270" i="35" s="1"/>
  <c r="H271" i="35"/>
  <c r="AH271" i="35" s="1"/>
  <c r="H272" i="35"/>
  <c r="AH272" i="35" s="1"/>
  <c r="H273" i="35"/>
  <c r="AH273" i="35" s="1"/>
  <c r="H274" i="35"/>
  <c r="AH274" i="35" s="1"/>
  <c r="AI274" i="35" s="1"/>
  <c r="H275" i="35"/>
  <c r="AH275" i="35" s="1"/>
  <c r="H276" i="35"/>
  <c r="AH276" i="35" s="1"/>
  <c r="AI276" i="35" s="1"/>
  <c r="H277" i="35"/>
  <c r="AH277" i="35" s="1"/>
  <c r="AI277" i="35" s="1"/>
  <c r="H278" i="35"/>
  <c r="AH278" i="35" s="1"/>
  <c r="AI278" i="35" s="1"/>
  <c r="H279" i="35"/>
  <c r="AH279" i="35" s="1"/>
  <c r="AI279" i="35" s="1"/>
  <c r="H280" i="35"/>
  <c r="AH280" i="35" s="1"/>
  <c r="H281" i="35"/>
  <c r="AH281" i="35" s="1"/>
  <c r="H282" i="35"/>
  <c r="AH282" i="35" s="1"/>
  <c r="H283" i="35"/>
  <c r="AH283" i="35" s="1"/>
  <c r="H284" i="35"/>
  <c r="AH284" i="35" s="1"/>
  <c r="AI284" i="35" s="1"/>
  <c r="H285" i="35"/>
  <c r="AH285" i="35" s="1"/>
  <c r="AI285" i="35" s="1"/>
  <c r="H286" i="35"/>
  <c r="AH286" i="35" s="1"/>
  <c r="AI286" i="35" s="1"/>
  <c r="H287" i="35"/>
  <c r="AH287" i="35" s="1"/>
  <c r="H288" i="35"/>
  <c r="AH288" i="35" s="1"/>
  <c r="AI288" i="35" s="1"/>
  <c r="H289" i="35"/>
  <c r="AH289" i="35" s="1"/>
  <c r="AI289" i="35" s="1"/>
  <c r="H290" i="35"/>
  <c r="AH290" i="35" s="1"/>
  <c r="AI290" i="35" s="1"/>
  <c r="H291" i="35"/>
  <c r="AH291" i="35" s="1"/>
  <c r="H3" i="35"/>
  <c r="AH3" i="35" s="1"/>
  <c r="AA291" i="35"/>
  <c r="AB291" i="35" s="1"/>
  <c r="Z291" i="35"/>
  <c r="X291" i="35"/>
  <c r="W291" i="35"/>
  <c r="T291" i="35"/>
  <c r="P291" i="35"/>
  <c r="Q291" i="35" s="1"/>
  <c r="O291" i="35"/>
  <c r="N291" i="35"/>
  <c r="K291" i="35" a="1"/>
  <c r="K291" i="35" s="1"/>
  <c r="L291" i="35" s="1"/>
  <c r="I291" i="35"/>
  <c r="J291" i="35" s="1"/>
  <c r="E291" i="35"/>
  <c r="D291" i="35"/>
  <c r="C291" i="35"/>
  <c r="A291" i="35"/>
  <c r="AA290" i="35"/>
  <c r="AB290" i="35" s="1"/>
  <c r="X290" i="35"/>
  <c r="Z290" i="35" s="1"/>
  <c r="Y290" i="35" s="1"/>
  <c r="W290" i="35"/>
  <c r="T290" i="35"/>
  <c r="P290" i="35"/>
  <c r="Q290" i="35" s="1"/>
  <c r="O290" i="35"/>
  <c r="N290" i="35"/>
  <c r="K290" i="35" a="1"/>
  <c r="K290" i="35" s="1"/>
  <c r="L290" i="35" s="1"/>
  <c r="I290" i="35"/>
  <c r="J290" i="35" s="1"/>
  <c r="E290" i="35"/>
  <c r="D290" i="35"/>
  <c r="C290" i="35"/>
  <c r="A290" i="35"/>
  <c r="AA289" i="35"/>
  <c r="AB289" i="35" s="1"/>
  <c r="Z289" i="35"/>
  <c r="X289" i="35"/>
  <c r="W289" i="35"/>
  <c r="U289" i="35"/>
  <c r="T289" i="35"/>
  <c r="P289" i="35"/>
  <c r="Q289" i="35" s="1"/>
  <c r="O289" i="35"/>
  <c r="N289" i="35"/>
  <c r="K289" i="35" a="1"/>
  <c r="K289" i="35" s="1"/>
  <c r="L289" i="35" s="1"/>
  <c r="I289" i="35"/>
  <c r="J289" i="35" s="1"/>
  <c r="AG289" i="35" s="1"/>
  <c r="E289" i="35"/>
  <c r="D289" i="35"/>
  <c r="C289" i="35"/>
  <c r="A289" i="35"/>
  <c r="AA288" i="35"/>
  <c r="AB288" i="35" s="1"/>
  <c r="X288" i="35"/>
  <c r="Z288" i="35" s="1"/>
  <c r="W288" i="35"/>
  <c r="T288" i="35"/>
  <c r="P288" i="35"/>
  <c r="Q288" i="35" s="1"/>
  <c r="O288" i="35"/>
  <c r="N288" i="35"/>
  <c r="K288" i="35" a="1"/>
  <c r="K288" i="35" s="1"/>
  <c r="L288" i="35" s="1"/>
  <c r="I288" i="35"/>
  <c r="J288" i="35" s="1"/>
  <c r="E288" i="35"/>
  <c r="D288" i="35"/>
  <c r="C288" i="35"/>
  <c r="A288" i="35"/>
  <c r="AA287" i="35"/>
  <c r="AB287" i="35" s="1"/>
  <c r="X287" i="35"/>
  <c r="Z287" i="35" s="1"/>
  <c r="Y287" i="35" s="1"/>
  <c r="W287" i="35"/>
  <c r="T287" i="35"/>
  <c r="P287" i="35"/>
  <c r="Q287" i="35" s="1"/>
  <c r="O287" i="35"/>
  <c r="N287" i="35"/>
  <c r="K287" i="35" a="1"/>
  <c r="K287" i="35" s="1"/>
  <c r="L287" i="35" s="1"/>
  <c r="I287" i="35"/>
  <c r="J287" i="35" s="1"/>
  <c r="E287" i="35"/>
  <c r="D287" i="35"/>
  <c r="C287" i="35"/>
  <c r="A287" i="35"/>
  <c r="AA286" i="35"/>
  <c r="AB286" i="35" s="1"/>
  <c r="Z286" i="35"/>
  <c r="X286" i="35"/>
  <c r="W286" i="35"/>
  <c r="T286" i="35"/>
  <c r="P286" i="35"/>
  <c r="Q286" i="35" s="1"/>
  <c r="O286" i="35"/>
  <c r="N286" i="35"/>
  <c r="K286" i="35" a="1"/>
  <c r="K286" i="35" s="1"/>
  <c r="L286" i="35" s="1"/>
  <c r="J286" i="35"/>
  <c r="AG286" i="35" s="1"/>
  <c r="I286" i="35"/>
  <c r="E286" i="35"/>
  <c r="D286" i="35"/>
  <c r="C286" i="35"/>
  <c r="A286" i="35"/>
  <c r="AA285" i="35"/>
  <c r="AB285" i="35" s="1"/>
  <c r="Z285" i="35"/>
  <c r="X285" i="35"/>
  <c r="W285" i="35"/>
  <c r="T285" i="35"/>
  <c r="P285" i="35"/>
  <c r="Q285" i="35" s="1"/>
  <c r="O285" i="35"/>
  <c r="N285" i="35"/>
  <c r="K285" i="35" a="1"/>
  <c r="K285" i="35" s="1"/>
  <c r="L285" i="35" s="1"/>
  <c r="I285" i="35"/>
  <c r="J285" i="35" s="1"/>
  <c r="E285" i="35"/>
  <c r="D285" i="35"/>
  <c r="C285" i="35"/>
  <c r="A285" i="35"/>
  <c r="AA284" i="35"/>
  <c r="AB284" i="35" s="1"/>
  <c r="Z284" i="35"/>
  <c r="X284" i="35"/>
  <c r="W284" i="35"/>
  <c r="T284" i="35"/>
  <c r="P284" i="35"/>
  <c r="Q284" i="35" s="1"/>
  <c r="O284" i="35"/>
  <c r="N284" i="35"/>
  <c r="K284" i="35" a="1"/>
  <c r="K284" i="35" s="1"/>
  <c r="L284" i="35" s="1"/>
  <c r="I284" i="35"/>
  <c r="J284" i="35" s="1"/>
  <c r="E284" i="35"/>
  <c r="D284" i="35"/>
  <c r="C284" i="35"/>
  <c r="A284" i="35"/>
  <c r="AA283" i="35"/>
  <c r="AB283" i="35" s="1"/>
  <c r="Z283" i="35"/>
  <c r="X283" i="35"/>
  <c r="W283" i="35"/>
  <c r="T283" i="35"/>
  <c r="P283" i="35"/>
  <c r="Q283" i="35" s="1"/>
  <c r="O283" i="35"/>
  <c r="N283" i="35"/>
  <c r="K283" i="35" a="1"/>
  <c r="K283" i="35" s="1"/>
  <c r="L283" i="35" s="1"/>
  <c r="I283" i="35"/>
  <c r="J283" i="35" s="1"/>
  <c r="AG283" i="35" s="1"/>
  <c r="E283" i="35"/>
  <c r="D283" i="35"/>
  <c r="C283" i="35"/>
  <c r="A283" i="35"/>
  <c r="AA282" i="35"/>
  <c r="AB282" i="35" s="1"/>
  <c r="Z282" i="35"/>
  <c r="X282" i="35"/>
  <c r="W282" i="35"/>
  <c r="T282" i="35"/>
  <c r="P282" i="35"/>
  <c r="Q282" i="35" s="1"/>
  <c r="O282" i="35"/>
  <c r="N282" i="35"/>
  <c r="K282" i="35" a="1"/>
  <c r="K282" i="35" s="1"/>
  <c r="L282" i="35" s="1"/>
  <c r="I282" i="35"/>
  <c r="J282" i="35" s="1"/>
  <c r="E282" i="35"/>
  <c r="D282" i="35"/>
  <c r="C282" i="35"/>
  <c r="A282" i="35"/>
  <c r="AA281" i="35"/>
  <c r="AB281" i="35" s="1"/>
  <c r="Z281" i="35"/>
  <c r="X281" i="35"/>
  <c r="W281" i="35"/>
  <c r="T281" i="35"/>
  <c r="P281" i="35"/>
  <c r="Q281" i="35" s="1"/>
  <c r="O281" i="35"/>
  <c r="N281" i="35"/>
  <c r="K281" i="35" a="1"/>
  <c r="K281" i="35" s="1"/>
  <c r="L281" i="35" s="1"/>
  <c r="I281" i="35"/>
  <c r="J281" i="35" s="1"/>
  <c r="E281" i="35"/>
  <c r="D281" i="35"/>
  <c r="C281" i="35"/>
  <c r="A281" i="35"/>
  <c r="AA280" i="35"/>
  <c r="AB280" i="35" s="1"/>
  <c r="Z280" i="35"/>
  <c r="X280" i="35"/>
  <c r="W280" i="35"/>
  <c r="T280" i="35"/>
  <c r="P280" i="35"/>
  <c r="Q280" i="35" s="1"/>
  <c r="O280" i="35"/>
  <c r="N280" i="35"/>
  <c r="K280" i="35" a="1"/>
  <c r="K280" i="35" s="1"/>
  <c r="L280" i="35" s="1"/>
  <c r="I280" i="35"/>
  <c r="J280" i="35" s="1"/>
  <c r="E280" i="35"/>
  <c r="D280" i="35"/>
  <c r="C280" i="35"/>
  <c r="A280" i="35"/>
  <c r="AA279" i="35"/>
  <c r="AB279" i="35" s="1"/>
  <c r="X279" i="35"/>
  <c r="Z279" i="35" s="1"/>
  <c r="W279" i="35"/>
  <c r="T279" i="35"/>
  <c r="P279" i="35"/>
  <c r="Q279" i="35" s="1"/>
  <c r="O279" i="35"/>
  <c r="N279" i="35"/>
  <c r="K279" i="35" a="1"/>
  <c r="K279" i="35" s="1"/>
  <c r="L279" i="35" s="1"/>
  <c r="I279" i="35"/>
  <c r="J279" i="35" s="1"/>
  <c r="E279" i="35"/>
  <c r="D279" i="35"/>
  <c r="C279" i="35"/>
  <c r="A279" i="35"/>
  <c r="AA278" i="35"/>
  <c r="AB278" i="35" s="1"/>
  <c r="Z278" i="35"/>
  <c r="X278" i="35"/>
  <c r="W278" i="35"/>
  <c r="T278" i="35"/>
  <c r="P278" i="35"/>
  <c r="Q278" i="35" s="1"/>
  <c r="O278" i="35"/>
  <c r="N278" i="35"/>
  <c r="K278" i="35" a="1"/>
  <c r="K278" i="35" s="1"/>
  <c r="L278" i="35" s="1"/>
  <c r="I278" i="35"/>
  <c r="J278" i="35" s="1"/>
  <c r="E278" i="35"/>
  <c r="D278" i="35"/>
  <c r="C278" i="35"/>
  <c r="A278" i="35"/>
  <c r="AA277" i="35"/>
  <c r="AB277" i="35" s="1"/>
  <c r="Z277" i="35"/>
  <c r="X277" i="35"/>
  <c r="W277" i="35"/>
  <c r="T277" i="35"/>
  <c r="P277" i="35"/>
  <c r="Q277" i="35" s="1"/>
  <c r="O277" i="35"/>
  <c r="N277" i="35"/>
  <c r="K277" i="35" a="1"/>
  <c r="K277" i="35" s="1"/>
  <c r="L277" i="35" s="1"/>
  <c r="I277" i="35"/>
  <c r="J277" i="35" s="1"/>
  <c r="E277" i="35"/>
  <c r="D277" i="35"/>
  <c r="C277" i="35"/>
  <c r="A277" i="35"/>
  <c r="AA276" i="35"/>
  <c r="AB276" i="35" s="1"/>
  <c r="Z276" i="35"/>
  <c r="Y276" i="35" s="1"/>
  <c r="X276" i="35"/>
  <c r="W276" i="35"/>
  <c r="T276" i="35"/>
  <c r="P276" i="35"/>
  <c r="Q276" i="35" s="1"/>
  <c r="O276" i="35"/>
  <c r="N276" i="35"/>
  <c r="K276" i="35" a="1"/>
  <c r="K276" i="35" s="1"/>
  <c r="L276" i="35" s="1"/>
  <c r="I276" i="35"/>
  <c r="J276" i="35" s="1"/>
  <c r="E276" i="35"/>
  <c r="D276" i="35"/>
  <c r="C276" i="35"/>
  <c r="A276" i="35"/>
  <c r="AA275" i="35"/>
  <c r="AB275" i="35" s="1"/>
  <c r="Z275" i="35"/>
  <c r="Y275" i="35" s="1"/>
  <c r="X275" i="35"/>
  <c r="W275" i="35"/>
  <c r="T275" i="35"/>
  <c r="P275" i="35"/>
  <c r="Q275" i="35" s="1"/>
  <c r="O275" i="35"/>
  <c r="N275" i="35"/>
  <c r="K275" i="35" a="1"/>
  <c r="K275" i="35" s="1"/>
  <c r="L275" i="35" s="1"/>
  <c r="I275" i="35"/>
  <c r="J275" i="35" s="1"/>
  <c r="E275" i="35"/>
  <c r="D275" i="35"/>
  <c r="C275" i="35"/>
  <c r="A275" i="35"/>
  <c r="AA274" i="35"/>
  <c r="AB274" i="35" s="1"/>
  <c r="Z274" i="35"/>
  <c r="X274" i="35"/>
  <c r="W274" i="35"/>
  <c r="T274" i="35"/>
  <c r="U274" i="35"/>
  <c r="P274" i="35"/>
  <c r="Q274" i="35" s="1"/>
  <c r="O274" i="35"/>
  <c r="N274" i="35"/>
  <c r="K274" i="35" a="1"/>
  <c r="K274" i="35" s="1"/>
  <c r="L274" i="35" s="1"/>
  <c r="I274" i="35"/>
  <c r="J274" i="35" s="1"/>
  <c r="E274" i="35"/>
  <c r="D274" i="35"/>
  <c r="C274" i="35"/>
  <c r="A274" i="35"/>
  <c r="AA273" i="35"/>
  <c r="AB273" i="35" s="1"/>
  <c r="Z273" i="35"/>
  <c r="Y273" i="35" s="1"/>
  <c r="X273" i="35"/>
  <c r="W273" i="35"/>
  <c r="T273" i="35"/>
  <c r="P273" i="35"/>
  <c r="Q273" i="35" s="1"/>
  <c r="O273" i="35"/>
  <c r="N273" i="35"/>
  <c r="K273" i="35" a="1"/>
  <c r="K273" i="35" s="1"/>
  <c r="L273" i="35" s="1"/>
  <c r="I273" i="35"/>
  <c r="J273" i="35" s="1"/>
  <c r="E273" i="35"/>
  <c r="D273" i="35"/>
  <c r="C273" i="35"/>
  <c r="A273" i="35"/>
  <c r="AA272" i="35"/>
  <c r="AB272" i="35" s="1"/>
  <c r="X272" i="35"/>
  <c r="Z272" i="35" s="1"/>
  <c r="Y272" i="35" s="1"/>
  <c r="W272" i="35"/>
  <c r="U272" i="35"/>
  <c r="T272" i="35"/>
  <c r="P272" i="35"/>
  <c r="Q272" i="35" s="1"/>
  <c r="O272" i="35"/>
  <c r="N272" i="35"/>
  <c r="K272" i="35" a="1"/>
  <c r="K272" i="35" s="1"/>
  <c r="L272" i="35" s="1"/>
  <c r="I272" i="35"/>
  <c r="J272" i="35" s="1"/>
  <c r="E272" i="35"/>
  <c r="D272" i="35"/>
  <c r="C272" i="35"/>
  <c r="A272" i="35"/>
  <c r="AA271" i="35"/>
  <c r="AB271" i="35" s="1"/>
  <c r="X271" i="35"/>
  <c r="Z271" i="35" s="1"/>
  <c r="W271" i="35"/>
  <c r="U271" i="35"/>
  <c r="T271" i="35"/>
  <c r="P271" i="35"/>
  <c r="Q271" i="35" s="1"/>
  <c r="O271" i="35"/>
  <c r="N271" i="35"/>
  <c r="K271" i="35" a="1"/>
  <c r="K271" i="35" s="1"/>
  <c r="L271" i="35" s="1"/>
  <c r="I271" i="35"/>
  <c r="J271" i="35" s="1"/>
  <c r="E271" i="35"/>
  <c r="D271" i="35"/>
  <c r="C271" i="35"/>
  <c r="A271" i="35"/>
  <c r="AA270" i="35"/>
  <c r="AB270" i="35" s="1"/>
  <c r="Z270" i="35"/>
  <c r="X270" i="35"/>
  <c r="W270" i="35"/>
  <c r="T270" i="35"/>
  <c r="P270" i="35"/>
  <c r="Q270" i="35" s="1"/>
  <c r="O270" i="35"/>
  <c r="N270" i="35"/>
  <c r="K270" i="35" a="1"/>
  <c r="K270" i="35" s="1"/>
  <c r="L270" i="35" s="1"/>
  <c r="I270" i="35"/>
  <c r="J270" i="35" s="1"/>
  <c r="E270" i="35"/>
  <c r="D270" i="35"/>
  <c r="C270" i="35"/>
  <c r="A270" i="35"/>
  <c r="AA269" i="35"/>
  <c r="AB269" i="35" s="1"/>
  <c r="Z269" i="35"/>
  <c r="X269" i="35"/>
  <c r="W269" i="35"/>
  <c r="U269" i="35"/>
  <c r="T269" i="35"/>
  <c r="P269" i="35"/>
  <c r="Q269" i="35" s="1"/>
  <c r="O269" i="35"/>
  <c r="N269" i="35"/>
  <c r="K269" i="35" a="1"/>
  <c r="K269" i="35" s="1"/>
  <c r="L269" i="35" s="1"/>
  <c r="I269" i="35"/>
  <c r="J269" i="35" s="1"/>
  <c r="E269" i="35"/>
  <c r="D269" i="35"/>
  <c r="C269" i="35"/>
  <c r="A269" i="35"/>
  <c r="AA268" i="35"/>
  <c r="AB268" i="35" s="1"/>
  <c r="Z268" i="35"/>
  <c r="X268" i="35"/>
  <c r="W268" i="35"/>
  <c r="T268" i="35"/>
  <c r="P268" i="35"/>
  <c r="Q268" i="35" s="1"/>
  <c r="O268" i="35"/>
  <c r="N268" i="35"/>
  <c r="K268" i="35" a="1"/>
  <c r="K268" i="35" s="1"/>
  <c r="L268" i="35" s="1"/>
  <c r="I268" i="35"/>
  <c r="J268" i="35" s="1"/>
  <c r="AG268" i="35" s="1"/>
  <c r="E268" i="35"/>
  <c r="D268" i="35"/>
  <c r="C268" i="35"/>
  <c r="A268" i="35"/>
  <c r="AA267" i="35"/>
  <c r="AB267" i="35" s="1"/>
  <c r="Z267" i="35"/>
  <c r="X267" i="35"/>
  <c r="W267" i="35"/>
  <c r="T267" i="35"/>
  <c r="P267" i="35"/>
  <c r="Q267" i="35" s="1"/>
  <c r="O267" i="35"/>
  <c r="N267" i="35"/>
  <c r="K267" i="35" a="1"/>
  <c r="K267" i="35" s="1"/>
  <c r="L267" i="35" s="1"/>
  <c r="I267" i="35"/>
  <c r="J267" i="35" s="1"/>
  <c r="E267" i="35"/>
  <c r="D267" i="35"/>
  <c r="C267" i="35"/>
  <c r="A267" i="35"/>
  <c r="AA266" i="35"/>
  <c r="AB266" i="35" s="1"/>
  <c r="X266" i="35"/>
  <c r="Z266" i="35" s="1"/>
  <c r="Y266" i="35" s="1"/>
  <c r="W266" i="35"/>
  <c r="T266" i="35"/>
  <c r="P266" i="35"/>
  <c r="Q266" i="35" s="1"/>
  <c r="O266" i="35"/>
  <c r="N266" i="35"/>
  <c r="K266" i="35" a="1"/>
  <c r="K266" i="35" s="1"/>
  <c r="L266" i="35" s="1"/>
  <c r="I266" i="35"/>
  <c r="J266" i="35" s="1"/>
  <c r="AG266" i="35" s="1"/>
  <c r="E266" i="35"/>
  <c r="D266" i="35"/>
  <c r="C266" i="35"/>
  <c r="A266" i="35"/>
  <c r="AA265" i="35"/>
  <c r="AB265" i="35" s="1"/>
  <c r="Z265" i="35"/>
  <c r="X265" i="35"/>
  <c r="W265" i="35"/>
  <c r="T265" i="35"/>
  <c r="P265" i="35"/>
  <c r="Q265" i="35" s="1"/>
  <c r="O265" i="35"/>
  <c r="N265" i="35"/>
  <c r="K265" i="35" a="1"/>
  <c r="K265" i="35" s="1"/>
  <c r="L265" i="35" s="1"/>
  <c r="I265" i="35"/>
  <c r="J265" i="35" s="1"/>
  <c r="E265" i="35"/>
  <c r="D265" i="35"/>
  <c r="C265" i="35"/>
  <c r="A265" i="35"/>
  <c r="AA264" i="35"/>
  <c r="AB264" i="35" s="1"/>
  <c r="X264" i="35"/>
  <c r="Z264" i="35" s="1"/>
  <c r="W264" i="35"/>
  <c r="T264" i="35"/>
  <c r="P264" i="35"/>
  <c r="Q264" i="35" s="1"/>
  <c r="O264" i="35"/>
  <c r="N264" i="35"/>
  <c r="K264" i="35" a="1"/>
  <c r="K264" i="35" s="1"/>
  <c r="L264" i="35" s="1"/>
  <c r="I264" i="35"/>
  <c r="J264" i="35" s="1"/>
  <c r="E264" i="35"/>
  <c r="D264" i="35"/>
  <c r="C264" i="35"/>
  <c r="A264" i="35"/>
  <c r="AA263" i="35"/>
  <c r="AB263" i="35" s="1"/>
  <c r="X263" i="35"/>
  <c r="Z263" i="35" s="1"/>
  <c r="Y263" i="35" s="1"/>
  <c r="W263" i="35"/>
  <c r="U263" i="35"/>
  <c r="T263" i="35"/>
  <c r="P263" i="35"/>
  <c r="Q263" i="35" s="1"/>
  <c r="O263" i="35"/>
  <c r="N263" i="35"/>
  <c r="K263" i="35" a="1"/>
  <c r="K263" i="35" s="1"/>
  <c r="L263" i="35" s="1"/>
  <c r="I263" i="35"/>
  <c r="J263" i="35" s="1"/>
  <c r="E263" i="35"/>
  <c r="D263" i="35"/>
  <c r="C263" i="35"/>
  <c r="A263" i="35"/>
  <c r="AA262" i="35"/>
  <c r="AB262" i="35" s="1"/>
  <c r="Z262" i="35"/>
  <c r="X262" i="35"/>
  <c r="W262" i="35"/>
  <c r="T262" i="35"/>
  <c r="P262" i="35"/>
  <c r="Q262" i="35" s="1"/>
  <c r="O262" i="35"/>
  <c r="N262" i="35"/>
  <c r="K262" i="35" a="1"/>
  <c r="K262" i="35" s="1"/>
  <c r="L262" i="35" s="1"/>
  <c r="I262" i="35"/>
  <c r="J262" i="35" s="1"/>
  <c r="AG262" i="35" s="1"/>
  <c r="E262" i="35"/>
  <c r="D262" i="35"/>
  <c r="C262" i="35"/>
  <c r="A262" i="35"/>
  <c r="AA261" i="35"/>
  <c r="AB261" i="35" s="1"/>
  <c r="Z261" i="35"/>
  <c r="Y261" i="35" s="1"/>
  <c r="X261" i="35"/>
  <c r="W261" i="35"/>
  <c r="T261" i="35"/>
  <c r="P261" i="35"/>
  <c r="Q261" i="35" s="1"/>
  <c r="O261" i="35"/>
  <c r="N261" i="35"/>
  <c r="K261" i="35" a="1"/>
  <c r="K261" i="35" s="1"/>
  <c r="L261" i="35" s="1"/>
  <c r="I261" i="35"/>
  <c r="J261" i="35" s="1"/>
  <c r="E261" i="35"/>
  <c r="D261" i="35"/>
  <c r="C261" i="35"/>
  <c r="A261" i="35"/>
  <c r="AA260" i="35"/>
  <c r="AB260" i="35" s="1"/>
  <c r="Z260" i="35"/>
  <c r="X260" i="35"/>
  <c r="W260" i="35"/>
  <c r="T260" i="35"/>
  <c r="P260" i="35"/>
  <c r="Q260" i="35" s="1"/>
  <c r="O260" i="35"/>
  <c r="N260" i="35"/>
  <c r="K260" i="35" a="1"/>
  <c r="K260" i="35" s="1"/>
  <c r="L260" i="35" s="1"/>
  <c r="J260" i="35"/>
  <c r="AG260" i="35" s="1"/>
  <c r="I260" i="35"/>
  <c r="E260" i="35"/>
  <c r="D260" i="35"/>
  <c r="C260" i="35"/>
  <c r="A260" i="35"/>
  <c r="AA259" i="35"/>
  <c r="AB259" i="35" s="1"/>
  <c r="Z259" i="35"/>
  <c r="X259" i="35"/>
  <c r="W259" i="35"/>
  <c r="T259" i="35"/>
  <c r="P259" i="35"/>
  <c r="Q259" i="35" s="1"/>
  <c r="O259" i="35"/>
  <c r="N259" i="35"/>
  <c r="K259" i="35" a="1"/>
  <c r="K259" i="35" s="1"/>
  <c r="L259" i="35" s="1"/>
  <c r="I259" i="35"/>
  <c r="J259" i="35" s="1"/>
  <c r="E259" i="35"/>
  <c r="D259" i="35"/>
  <c r="C259" i="35"/>
  <c r="A259" i="35"/>
  <c r="AA258" i="35"/>
  <c r="AB258" i="35" s="1"/>
  <c r="Z258" i="35"/>
  <c r="X258" i="35"/>
  <c r="W258" i="35"/>
  <c r="T258" i="35"/>
  <c r="P258" i="35"/>
  <c r="Q258" i="35" s="1"/>
  <c r="O258" i="35"/>
  <c r="N258" i="35"/>
  <c r="K258" i="35" a="1"/>
  <c r="K258" i="35" s="1"/>
  <c r="L258" i="35" s="1"/>
  <c r="I258" i="35"/>
  <c r="J258" i="35" s="1"/>
  <c r="E258" i="35"/>
  <c r="D258" i="35"/>
  <c r="C258" i="35"/>
  <c r="A258" i="35"/>
  <c r="AA257" i="35"/>
  <c r="AB257" i="35" s="1"/>
  <c r="X257" i="35"/>
  <c r="Z257" i="35" s="1"/>
  <c r="Y257" i="35" s="1"/>
  <c r="W257" i="35"/>
  <c r="T257" i="35"/>
  <c r="P257" i="35"/>
  <c r="Q257" i="35" s="1"/>
  <c r="O257" i="35"/>
  <c r="N257" i="35"/>
  <c r="K257" i="35" a="1"/>
  <c r="K257" i="35" s="1"/>
  <c r="L257" i="35" s="1"/>
  <c r="I257" i="35"/>
  <c r="J257" i="35" s="1"/>
  <c r="E257" i="35"/>
  <c r="D257" i="35"/>
  <c r="C257" i="35"/>
  <c r="A257" i="35"/>
  <c r="AA256" i="35"/>
  <c r="AB256" i="35" s="1"/>
  <c r="Z256" i="35"/>
  <c r="X256" i="35"/>
  <c r="W256" i="35"/>
  <c r="T256" i="35"/>
  <c r="P256" i="35"/>
  <c r="Q256" i="35" s="1"/>
  <c r="O256" i="35"/>
  <c r="N256" i="35"/>
  <c r="K256" i="35" a="1"/>
  <c r="K256" i="35" s="1"/>
  <c r="L256" i="35" s="1"/>
  <c r="J256" i="35"/>
  <c r="I256" i="35"/>
  <c r="E256" i="35"/>
  <c r="D256" i="35"/>
  <c r="C256" i="35"/>
  <c r="A256" i="35"/>
  <c r="AA255" i="35"/>
  <c r="AB255" i="35" s="1"/>
  <c r="Z255" i="35"/>
  <c r="X255" i="35"/>
  <c r="W255" i="35"/>
  <c r="T255" i="35"/>
  <c r="P255" i="35"/>
  <c r="Q255" i="35" s="1"/>
  <c r="O255" i="35"/>
  <c r="N255" i="35"/>
  <c r="K255" i="35" a="1"/>
  <c r="K255" i="35" s="1"/>
  <c r="L255" i="35" s="1"/>
  <c r="I255" i="35"/>
  <c r="J255" i="35" s="1"/>
  <c r="E255" i="35"/>
  <c r="D255" i="35"/>
  <c r="C255" i="35"/>
  <c r="A255" i="35"/>
  <c r="AA254" i="35"/>
  <c r="AB254" i="35" s="1"/>
  <c r="X254" i="35"/>
  <c r="Z254" i="35" s="1"/>
  <c r="W254" i="35"/>
  <c r="T254" i="35"/>
  <c r="P254" i="35"/>
  <c r="Q254" i="35" s="1"/>
  <c r="O254" i="35"/>
  <c r="N254" i="35"/>
  <c r="K254" i="35" a="1"/>
  <c r="K254" i="35" s="1"/>
  <c r="L254" i="35" s="1"/>
  <c r="I254" i="35"/>
  <c r="J254" i="35" s="1"/>
  <c r="E254" i="35"/>
  <c r="D254" i="35"/>
  <c r="C254" i="35"/>
  <c r="A254" i="35"/>
  <c r="AA253" i="35"/>
  <c r="AB253" i="35" s="1"/>
  <c r="Z253" i="35"/>
  <c r="X253" i="35"/>
  <c r="W253" i="35"/>
  <c r="T253" i="35"/>
  <c r="P253" i="35"/>
  <c r="Q253" i="35" s="1"/>
  <c r="O253" i="35"/>
  <c r="N253" i="35"/>
  <c r="K253" i="35" a="1"/>
  <c r="K253" i="35" s="1"/>
  <c r="L253" i="35" s="1"/>
  <c r="J253" i="35"/>
  <c r="AG253" i="35" s="1"/>
  <c r="I253" i="35"/>
  <c r="E253" i="35"/>
  <c r="D253" i="35"/>
  <c r="C253" i="35"/>
  <c r="A253" i="35"/>
  <c r="AA252" i="35"/>
  <c r="AB252" i="35" s="1"/>
  <c r="Z252" i="35"/>
  <c r="X252" i="35"/>
  <c r="W252" i="35"/>
  <c r="T252" i="35"/>
  <c r="P252" i="35"/>
  <c r="Q252" i="35" s="1"/>
  <c r="O252" i="35"/>
  <c r="N252" i="35"/>
  <c r="K252" i="35" a="1"/>
  <c r="K252" i="35" s="1"/>
  <c r="L252" i="35" s="1"/>
  <c r="I252" i="35"/>
  <c r="J252" i="35" s="1"/>
  <c r="AG252" i="35" s="1"/>
  <c r="E252" i="35"/>
  <c r="D252" i="35"/>
  <c r="C252" i="35"/>
  <c r="A252" i="35"/>
  <c r="AA251" i="35"/>
  <c r="AB251" i="35" s="1"/>
  <c r="X251" i="35"/>
  <c r="Z251" i="35" s="1"/>
  <c r="Y251" i="35" s="1"/>
  <c r="W251" i="35"/>
  <c r="T251" i="35"/>
  <c r="P251" i="35"/>
  <c r="Q251" i="35" s="1"/>
  <c r="O251" i="35"/>
  <c r="N251" i="35"/>
  <c r="K251" i="35" a="1"/>
  <c r="K251" i="35" s="1"/>
  <c r="L251" i="35" s="1"/>
  <c r="I251" i="35"/>
  <c r="J251" i="35" s="1"/>
  <c r="AG251" i="35" s="1"/>
  <c r="E251" i="35"/>
  <c r="D251" i="35"/>
  <c r="C251" i="35"/>
  <c r="A251" i="35"/>
  <c r="AA250" i="35"/>
  <c r="AB250" i="35" s="1"/>
  <c r="Z250" i="35"/>
  <c r="X250" i="35"/>
  <c r="W250" i="35"/>
  <c r="T250" i="35"/>
  <c r="P250" i="35"/>
  <c r="Q250" i="35" s="1"/>
  <c r="O250" i="35"/>
  <c r="N250" i="35"/>
  <c r="K250" i="35" a="1"/>
  <c r="K250" i="35" s="1"/>
  <c r="L250" i="35" s="1"/>
  <c r="I250" i="35"/>
  <c r="J250" i="35" s="1"/>
  <c r="E250" i="35"/>
  <c r="D250" i="35"/>
  <c r="C250" i="35"/>
  <c r="A250" i="35"/>
  <c r="AA249" i="35"/>
  <c r="AB249" i="35" s="1"/>
  <c r="Z249" i="35"/>
  <c r="X249" i="35"/>
  <c r="W249" i="35"/>
  <c r="T249" i="35"/>
  <c r="P249" i="35"/>
  <c r="Q249" i="35" s="1"/>
  <c r="O249" i="35"/>
  <c r="N249" i="35"/>
  <c r="K249" i="35" a="1"/>
  <c r="K249" i="35" s="1"/>
  <c r="L249" i="35" s="1"/>
  <c r="I249" i="35"/>
  <c r="J249" i="35" s="1"/>
  <c r="E249" i="35"/>
  <c r="D249" i="35"/>
  <c r="C249" i="35"/>
  <c r="A249" i="35"/>
  <c r="AA248" i="35"/>
  <c r="AB248" i="35" s="1"/>
  <c r="Z248" i="35"/>
  <c r="X248" i="35"/>
  <c r="W248" i="35"/>
  <c r="T248" i="35"/>
  <c r="P248" i="35"/>
  <c r="Q248" i="35" s="1"/>
  <c r="O248" i="35"/>
  <c r="N248" i="35"/>
  <c r="K248" i="35" a="1"/>
  <c r="K248" i="35" s="1"/>
  <c r="L248" i="35" s="1"/>
  <c r="I248" i="35"/>
  <c r="J248" i="35" s="1"/>
  <c r="AG248" i="35" s="1"/>
  <c r="E248" i="35"/>
  <c r="D248" i="35"/>
  <c r="C248" i="35"/>
  <c r="A248" i="35"/>
  <c r="AA247" i="35"/>
  <c r="AB247" i="35" s="1"/>
  <c r="Z247" i="35"/>
  <c r="X247" i="35"/>
  <c r="W247" i="35"/>
  <c r="T247" i="35"/>
  <c r="P247" i="35"/>
  <c r="Q247" i="35" s="1"/>
  <c r="O247" i="35"/>
  <c r="N247" i="35"/>
  <c r="K247" i="35" a="1"/>
  <c r="K247" i="35" s="1"/>
  <c r="L247" i="35" s="1"/>
  <c r="I247" i="35"/>
  <c r="J247" i="35" s="1"/>
  <c r="E247" i="35"/>
  <c r="D247" i="35"/>
  <c r="C247" i="35"/>
  <c r="A247" i="35"/>
  <c r="AA246" i="35"/>
  <c r="AB246" i="35" s="1"/>
  <c r="Z246" i="35"/>
  <c r="Y246" i="35" s="1"/>
  <c r="X246" i="35"/>
  <c r="W246" i="35"/>
  <c r="T246" i="35"/>
  <c r="P246" i="35"/>
  <c r="Q246" i="35" s="1"/>
  <c r="O246" i="35"/>
  <c r="N246" i="35"/>
  <c r="K246" i="35" a="1"/>
  <c r="K246" i="35" s="1"/>
  <c r="L246" i="35" s="1"/>
  <c r="I246" i="35"/>
  <c r="J246" i="35" s="1"/>
  <c r="AG246" i="35" s="1"/>
  <c r="E246" i="35"/>
  <c r="D246" i="35"/>
  <c r="C246" i="35"/>
  <c r="A246" i="35"/>
  <c r="AA245" i="35"/>
  <c r="AB245" i="35" s="1"/>
  <c r="Z245" i="35"/>
  <c r="X245" i="35"/>
  <c r="W245" i="35"/>
  <c r="T245" i="35"/>
  <c r="P245" i="35"/>
  <c r="Q245" i="35" s="1"/>
  <c r="O245" i="35"/>
  <c r="N245" i="35"/>
  <c r="K245" i="35" a="1"/>
  <c r="K245" i="35" s="1"/>
  <c r="L245" i="35" s="1"/>
  <c r="I245" i="35"/>
  <c r="J245" i="35" s="1"/>
  <c r="AG245" i="35" s="1"/>
  <c r="E245" i="35"/>
  <c r="D245" i="35"/>
  <c r="C245" i="35"/>
  <c r="A245" i="35"/>
  <c r="AA244" i="35"/>
  <c r="AB244" i="35" s="1"/>
  <c r="Z244" i="35"/>
  <c r="X244" i="35"/>
  <c r="W244" i="35"/>
  <c r="T244" i="35"/>
  <c r="P244" i="35"/>
  <c r="Q244" i="35" s="1"/>
  <c r="O244" i="35"/>
  <c r="N244" i="35"/>
  <c r="K244" i="35" a="1"/>
  <c r="K244" i="35" s="1"/>
  <c r="L244" i="35" s="1"/>
  <c r="J244" i="35"/>
  <c r="AG244" i="35" s="1"/>
  <c r="I244" i="35"/>
  <c r="E244" i="35"/>
  <c r="D244" i="35"/>
  <c r="C244" i="35"/>
  <c r="A244" i="35"/>
  <c r="AA243" i="35"/>
  <c r="AB243" i="35" s="1"/>
  <c r="Z243" i="35"/>
  <c r="X243" i="35"/>
  <c r="W243" i="35"/>
  <c r="T243" i="35"/>
  <c r="P243" i="35"/>
  <c r="Q243" i="35" s="1"/>
  <c r="O243" i="35"/>
  <c r="N243" i="35"/>
  <c r="K243" i="35" a="1"/>
  <c r="K243" i="35" s="1"/>
  <c r="L243" i="35" s="1"/>
  <c r="I243" i="35"/>
  <c r="J243" i="35" s="1"/>
  <c r="AG243" i="35" s="1"/>
  <c r="E243" i="35"/>
  <c r="D243" i="35"/>
  <c r="C243" i="35"/>
  <c r="A243" i="35"/>
  <c r="AA242" i="35"/>
  <c r="AB242" i="35" s="1"/>
  <c r="Z242" i="35"/>
  <c r="X242" i="35"/>
  <c r="W242" i="35"/>
  <c r="T242" i="35"/>
  <c r="P242" i="35"/>
  <c r="Q242" i="35" s="1"/>
  <c r="O242" i="35"/>
  <c r="N242" i="35"/>
  <c r="K242" i="35" a="1"/>
  <c r="K242" i="35" s="1"/>
  <c r="L242" i="35" s="1"/>
  <c r="I242" i="35"/>
  <c r="J242" i="35" s="1"/>
  <c r="E242" i="35"/>
  <c r="D242" i="35"/>
  <c r="C242" i="35"/>
  <c r="A242" i="35"/>
  <c r="AA241" i="35"/>
  <c r="AB241" i="35" s="1"/>
  <c r="Z241" i="35"/>
  <c r="X241" i="35"/>
  <c r="W241" i="35"/>
  <c r="T241" i="35"/>
  <c r="P241" i="35"/>
  <c r="Q241" i="35" s="1"/>
  <c r="O241" i="35"/>
  <c r="N241" i="35"/>
  <c r="K241" i="35" a="1"/>
  <c r="K241" i="35" s="1"/>
  <c r="L241" i="35" s="1"/>
  <c r="J241" i="35"/>
  <c r="AG241" i="35" s="1"/>
  <c r="I241" i="35"/>
  <c r="E241" i="35"/>
  <c r="D241" i="35"/>
  <c r="C241" i="35"/>
  <c r="A241" i="35"/>
  <c r="AA240" i="35"/>
  <c r="AB240" i="35" s="1"/>
  <c r="Z240" i="35"/>
  <c r="X240" i="35"/>
  <c r="W240" i="35"/>
  <c r="T240" i="35"/>
  <c r="P240" i="35"/>
  <c r="Q240" i="35" s="1"/>
  <c r="O240" i="35"/>
  <c r="N240" i="35"/>
  <c r="K240" i="35" a="1"/>
  <c r="K240" i="35" s="1"/>
  <c r="L240" i="35" s="1"/>
  <c r="I240" i="35"/>
  <c r="J240" i="35" s="1"/>
  <c r="E240" i="35"/>
  <c r="D240" i="35"/>
  <c r="C240" i="35"/>
  <c r="A240" i="35"/>
  <c r="AA239" i="35"/>
  <c r="AB239" i="35" s="1"/>
  <c r="Z239" i="35"/>
  <c r="X239" i="35"/>
  <c r="W239" i="35"/>
  <c r="T239" i="35"/>
  <c r="P239" i="35"/>
  <c r="Q239" i="35" s="1"/>
  <c r="O239" i="35"/>
  <c r="N239" i="35"/>
  <c r="K239" i="35" a="1"/>
  <c r="K239" i="35" s="1"/>
  <c r="L239" i="35" s="1"/>
  <c r="I239" i="35"/>
  <c r="J239" i="35" s="1"/>
  <c r="AG239" i="35" s="1"/>
  <c r="E239" i="35"/>
  <c r="D239" i="35"/>
  <c r="C239" i="35"/>
  <c r="A239" i="35"/>
  <c r="AA238" i="35"/>
  <c r="AB238" i="35" s="1"/>
  <c r="Z238" i="35"/>
  <c r="X238" i="35"/>
  <c r="W238" i="35"/>
  <c r="T238" i="35"/>
  <c r="P238" i="35"/>
  <c r="Q238" i="35" s="1"/>
  <c r="O238" i="35"/>
  <c r="N238" i="35"/>
  <c r="K238" i="35" a="1"/>
  <c r="K238" i="35" s="1"/>
  <c r="L238" i="35" s="1"/>
  <c r="I238" i="35"/>
  <c r="J238" i="35" s="1"/>
  <c r="E238" i="35"/>
  <c r="D238" i="35"/>
  <c r="C238" i="35"/>
  <c r="A238" i="35"/>
  <c r="AA237" i="35"/>
  <c r="AB237" i="35" s="1"/>
  <c r="X237" i="35"/>
  <c r="Z237" i="35" s="1"/>
  <c r="W237" i="35"/>
  <c r="T237" i="35"/>
  <c r="P237" i="35"/>
  <c r="Q237" i="35" s="1"/>
  <c r="O237" i="35"/>
  <c r="N237" i="35"/>
  <c r="K237" i="35" a="1"/>
  <c r="K237" i="35" s="1"/>
  <c r="L237" i="35" s="1"/>
  <c r="I237" i="35"/>
  <c r="J237" i="35" s="1"/>
  <c r="E237" i="35"/>
  <c r="D237" i="35"/>
  <c r="C237" i="35"/>
  <c r="A237" i="35"/>
  <c r="AA236" i="35"/>
  <c r="AB236" i="35" s="1"/>
  <c r="Z236" i="35"/>
  <c r="X236" i="35"/>
  <c r="W236" i="35"/>
  <c r="T236" i="35"/>
  <c r="P236" i="35"/>
  <c r="Q236" i="35" s="1"/>
  <c r="O236" i="35"/>
  <c r="N236" i="35"/>
  <c r="K236" i="35" a="1"/>
  <c r="K236" i="35" s="1"/>
  <c r="L236" i="35" s="1"/>
  <c r="I236" i="35"/>
  <c r="J236" i="35" s="1"/>
  <c r="E236" i="35"/>
  <c r="D236" i="35"/>
  <c r="C236" i="35"/>
  <c r="A236" i="35"/>
  <c r="AA235" i="35"/>
  <c r="AB235" i="35" s="1"/>
  <c r="Z235" i="35"/>
  <c r="X235" i="35"/>
  <c r="W235" i="35"/>
  <c r="T235" i="35"/>
  <c r="P235" i="35"/>
  <c r="Q235" i="35" s="1"/>
  <c r="O235" i="35"/>
  <c r="N235" i="35"/>
  <c r="K235" i="35" a="1"/>
  <c r="K235" i="35" s="1"/>
  <c r="L235" i="35" s="1"/>
  <c r="I235" i="35"/>
  <c r="J235" i="35" s="1"/>
  <c r="E235" i="35"/>
  <c r="D235" i="35"/>
  <c r="C235" i="35"/>
  <c r="A235" i="35"/>
  <c r="AA234" i="35"/>
  <c r="AB234" i="35" s="1"/>
  <c r="X234" i="35"/>
  <c r="Z234" i="35" s="1"/>
  <c r="Y234" i="35" s="1"/>
  <c r="W234" i="35"/>
  <c r="T234" i="35"/>
  <c r="P234" i="35"/>
  <c r="Q234" i="35" s="1"/>
  <c r="O234" i="35"/>
  <c r="N234" i="35"/>
  <c r="K234" i="35" a="1"/>
  <c r="K234" i="35" s="1"/>
  <c r="L234" i="35" s="1"/>
  <c r="I234" i="35"/>
  <c r="J234" i="35" s="1"/>
  <c r="E234" i="35"/>
  <c r="D234" i="35"/>
  <c r="C234" i="35"/>
  <c r="A234" i="35"/>
  <c r="AA233" i="35"/>
  <c r="AB233" i="35" s="1"/>
  <c r="Z233" i="35"/>
  <c r="X233" i="35"/>
  <c r="W233" i="35"/>
  <c r="T233" i="35"/>
  <c r="P233" i="35"/>
  <c r="Q233" i="35" s="1"/>
  <c r="O233" i="35"/>
  <c r="N233" i="35"/>
  <c r="K233" i="35" a="1"/>
  <c r="K233" i="35" s="1"/>
  <c r="L233" i="35" s="1"/>
  <c r="J233" i="35"/>
  <c r="AG233" i="35" s="1"/>
  <c r="I233" i="35"/>
  <c r="E233" i="35"/>
  <c r="D233" i="35"/>
  <c r="C233" i="35"/>
  <c r="A233" i="35"/>
  <c r="AA232" i="35"/>
  <c r="AB232" i="35" s="1"/>
  <c r="Z232" i="35"/>
  <c r="X232" i="35"/>
  <c r="W232" i="35"/>
  <c r="T232" i="35"/>
  <c r="P232" i="35"/>
  <c r="Q232" i="35" s="1"/>
  <c r="O232" i="35"/>
  <c r="N232" i="35"/>
  <c r="K232" i="35" a="1"/>
  <c r="K232" i="35" s="1"/>
  <c r="L232" i="35" s="1"/>
  <c r="I232" i="35"/>
  <c r="J232" i="35" s="1"/>
  <c r="E232" i="35"/>
  <c r="D232" i="35"/>
  <c r="C232" i="35"/>
  <c r="A232" i="35"/>
  <c r="AA231" i="35"/>
  <c r="AB231" i="35" s="1"/>
  <c r="X231" i="35"/>
  <c r="Z231" i="35" s="1"/>
  <c r="W231" i="35"/>
  <c r="T231" i="35"/>
  <c r="P231" i="35"/>
  <c r="Q231" i="35" s="1"/>
  <c r="O231" i="35"/>
  <c r="N231" i="35"/>
  <c r="K231" i="35" a="1"/>
  <c r="K231" i="35" s="1"/>
  <c r="L231" i="35" s="1"/>
  <c r="I231" i="35"/>
  <c r="J231" i="35" s="1"/>
  <c r="E231" i="35"/>
  <c r="D231" i="35"/>
  <c r="C231" i="35"/>
  <c r="A231" i="35"/>
  <c r="AA230" i="35"/>
  <c r="AB230" i="35" s="1"/>
  <c r="Z230" i="35"/>
  <c r="X230" i="35"/>
  <c r="W230" i="35"/>
  <c r="T230" i="35"/>
  <c r="P230" i="35"/>
  <c r="Q230" i="35" s="1"/>
  <c r="O230" i="35"/>
  <c r="N230" i="35"/>
  <c r="K230" i="35" a="1"/>
  <c r="K230" i="35" s="1"/>
  <c r="L230" i="35" s="1"/>
  <c r="I230" i="35"/>
  <c r="J230" i="35" s="1"/>
  <c r="E230" i="35"/>
  <c r="D230" i="35"/>
  <c r="C230" i="35"/>
  <c r="A230" i="35"/>
  <c r="AA229" i="35"/>
  <c r="AB229" i="35" s="1"/>
  <c r="Z229" i="35"/>
  <c r="X229" i="35"/>
  <c r="W229" i="35"/>
  <c r="T229" i="35"/>
  <c r="P229" i="35"/>
  <c r="Q229" i="35" s="1"/>
  <c r="O229" i="35"/>
  <c r="N229" i="35"/>
  <c r="K229" i="35" a="1"/>
  <c r="K229" i="35" s="1"/>
  <c r="L229" i="35" s="1"/>
  <c r="I229" i="35"/>
  <c r="J229" i="35" s="1"/>
  <c r="E229" i="35"/>
  <c r="D229" i="35"/>
  <c r="C229" i="35"/>
  <c r="A229" i="35"/>
  <c r="AA228" i="35"/>
  <c r="AB228" i="35" s="1"/>
  <c r="Z228" i="35"/>
  <c r="X228" i="35"/>
  <c r="W228" i="35"/>
  <c r="T228" i="35"/>
  <c r="P228" i="35"/>
  <c r="Q228" i="35" s="1"/>
  <c r="O228" i="35"/>
  <c r="N228" i="35"/>
  <c r="K228" i="35" a="1"/>
  <c r="K228" i="35" s="1"/>
  <c r="L228" i="35" s="1"/>
  <c r="I228" i="35"/>
  <c r="J228" i="35" s="1"/>
  <c r="AG228" i="35" s="1"/>
  <c r="E228" i="35"/>
  <c r="D228" i="35"/>
  <c r="C228" i="35"/>
  <c r="A228" i="35"/>
  <c r="AA227" i="35"/>
  <c r="AB227" i="35" s="1"/>
  <c r="Z227" i="35"/>
  <c r="X227" i="35"/>
  <c r="W227" i="35"/>
  <c r="T227" i="35"/>
  <c r="P227" i="35"/>
  <c r="Q227" i="35" s="1"/>
  <c r="O227" i="35"/>
  <c r="N227" i="35"/>
  <c r="K227" i="35" a="1"/>
  <c r="K227" i="35" s="1"/>
  <c r="L227" i="35" s="1"/>
  <c r="J227" i="35"/>
  <c r="AG227" i="35" s="1"/>
  <c r="I227" i="35"/>
  <c r="E227" i="35"/>
  <c r="D227" i="35"/>
  <c r="C227" i="35"/>
  <c r="A227" i="35"/>
  <c r="AA226" i="35"/>
  <c r="AB226" i="35" s="1"/>
  <c r="X226" i="35"/>
  <c r="Z226" i="35" s="1"/>
  <c r="Y226" i="35" s="1"/>
  <c r="W226" i="35"/>
  <c r="T226" i="35"/>
  <c r="P226" i="35"/>
  <c r="Q226" i="35" s="1"/>
  <c r="O226" i="35"/>
  <c r="N226" i="35"/>
  <c r="K226" i="35" a="1"/>
  <c r="K226" i="35" s="1"/>
  <c r="L226" i="35" s="1"/>
  <c r="I226" i="35"/>
  <c r="J226" i="35" s="1"/>
  <c r="AG226" i="35" s="1"/>
  <c r="E226" i="35"/>
  <c r="D226" i="35"/>
  <c r="C226" i="35"/>
  <c r="A226" i="35"/>
  <c r="AA225" i="35"/>
  <c r="AB225" i="35" s="1"/>
  <c r="Z225" i="35"/>
  <c r="X225" i="35"/>
  <c r="W225" i="35"/>
  <c r="T225" i="35"/>
  <c r="P225" i="35"/>
  <c r="Q225" i="35" s="1"/>
  <c r="O225" i="35"/>
  <c r="N225" i="35"/>
  <c r="K225" i="35" a="1"/>
  <c r="K225" i="35" s="1"/>
  <c r="L225" i="35" s="1"/>
  <c r="I225" i="35"/>
  <c r="J225" i="35" s="1"/>
  <c r="E225" i="35"/>
  <c r="D225" i="35"/>
  <c r="C225" i="35"/>
  <c r="A225" i="35"/>
  <c r="AA224" i="35"/>
  <c r="AB224" i="35" s="1"/>
  <c r="X224" i="35"/>
  <c r="Z224" i="35" s="1"/>
  <c r="W224" i="35"/>
  <c r="T224" i="35"/>
  <c r="P224" i="35"/>
  <c r="Q224" i="35" s="1"/>
  <c r="O224" i="35"/>
  <c r="N224" i="35"/>
  <c r="K224" i="35" a="1"/>
  <c r="K224" i="35" s="1"/>
  <c r="L224" i="35" s="1"/>
  <c r="I224" i="35"/>
  <c r="J224" i="35" s="1"/>
  <c r="E224" i="35"/>
  <c r="D224" i="35"/>
  <c r="C224" i="35"/>
  <c r="A224" i="35"/>
  <c r="AA223" i="35"/>
  <c r="AB223" i="35" s="1"/>
  <c r="Z223" i="35"/>
  <c r="X223" i="35"/>
  <c r="W223" i="35"/>
  <c r="T223" i="35"/>
  <c r="P223" i="35"/>
  <c r="Q223" i="35" s="1"/>
  <c r="O223" i="35"/>
  <c r="N223" i="35"/>
  <c r="K223" i="35" a="1"/>
  <c r="K223" i="35" s="1"/>
  <c r="L223" i="35" s="1"/>
  <c r="I223" i="35"/>
  <c r="J223" i="35" s="1"/>
  <c r="AG223" i="35" s="1"/>
  <c r="E223" i="35"/>
  <c r="D223" i="35"/>
  <c r="C223" i="35"/>
  <c r="A223" i="35"/>
  <c r="AA222" i="35"/>
  <c r="AB222" i="35" s="1"/>
  <c r="Z222" i="35"/>
  <c r="X222" i="35"/>
  <c r="W222" i="35"/>
  <c r="T222" i="35"/>
  <c r="P222" i="35"/>
  <c r="Q222" i="35" s="1"/>
  <c r="O222" i="35"/>
  <c r="N222" i="35"/>
  <c r="K222" i="35" a="1"/>
  <c r="K222" i="35" s="1"/>
  <c r="L222" i="35" s="1"/>
  <c r="I222" i="35"/>
  <c r="J222" i="35" s="1"/>
  <c r="AG222" i="35" s="1"/>
  <c r="E222" i="35"/>
  <c r="D222" i="35"/>
  <c r="C222" i="35"/>
  <c r="A222" i="35"/>
  <c r="AA221" i="35"/>
  <c r="AB221" i="35" s="1"/>
  <c r="Z221" i="35"/>
  <c r="X221" i="35"/>
  <c r="W221" i="35"/>
  <c r="T221" i="35"/>
  <c r="P221" i="35"/>
  <c r="Q221" i="35" s="1"/>
  <c r="O221" i="35"/>
  <c r="N221" i="35"/>
  <c r="K221" i="35" a="1"/>
  <c r="K221" i="35" s="1"/>
  <c r="L221" i="35" s="1"/>
  <c r="I221" i="35"/>
  <c r="J221" i="35" s="1"/>
  <c r="E221" i="35"/>
  <c r="D221" i="35"/>
  <c r="C221" i="35"/>
  <c r="A221" i="35"/>
  <c r="AA220" i="35"/>
  <c r="AB220" i="35" s="1"/>
  <c r="Z220" i="35"/>
  <c r="X220" i="35"/>
  <c r="W220" i="35"/>
  <c r="T220" i="35"/>
  <c r="P220" i="35"/>
  <c r="Q220" i="35" s="1"/>
  <c r="O220" i="35"/>
  <c r="N220" i="35"/>
  <c r="K220" i="35" a="1"/>
  <c r="K220" i="35" s="1"/>
  <c r="L220" i="35" s="1"/>
  <c r="I220" i="35"/>
  <c r="J220" i="35" s="1"/>
  <c r="E220" i="35"/>
  <c r="D220" i="35"/>
  <c r="C220" i="35"/>
  <c r="A220" i="35"/>
  <c r="AA219" i="35"/>
  <c r="AB219" i="35" s="1"/>
  <c r="Z219" i="35"/>
  <c r="X219" i="35"/>
  <c r="W219" i="35"/>
  <c r="T219" i="35"/>
  <c r="P219" i="35"/>
  <c r="Q219" i="35" s="1"/>
  <c r="O219" i="35"/>
  <c r="N219" i="35"/>
  <c r="K219" i="35" a="1"/>
  <c r="K219" i="35" s="1"/>
  <c r="L219" i="35" s="1"/>
  <c r="I219" i="35"/>
  <c r="J219" i="35" s="1"/>
  <c r="AG219" i="35" s="1"/>
  <c r="E219" i="35"/>
  <c r="D219" i="35"/>
  <c r="C219" i="35"/>
  <c r="A219" i="35"/>
  <c r="AA218" i="35"/>
  <c r="AB218" i="35" s="1"/>
  <c r="Z218" i="35"/>
  <c r="X218" i="35"/>
  <c r="W218" i="35"/>
  <c r="T218" i="35"/>
  <c r="P218" i="35"/>
  <c r="Q218" i="35" s="1"/>
  <c r="O218" i="35"/>
  <c r="N218" i="35"/>
  <c r="K218" i="35" a="1"/>
  <c r="K218" i="35" s="1"/>
  <c r="L218" i="35" s="1"/>
  <c r="I218" i="35"/>
  <c r="J218" i="35" s="1"/>
  <c r="E218" i="35"/>
  <c r="D218" i="35"/>
  <c r="C218" i="35"/>
  <c r="A218" i="35"/>
  <c r="AA217" i="35"/>
  <c r="AB217" i="35" s="1"/>
  <c r="Z217" i="35"/>
  <c r="X217" i="35"/>
  <c r="W217" i="35"/>
  <c r="T217" i="35"/>
  <c r="P217" i="35"/>
  <c r="Q217" i="35" s="1"/>
  <c r="O217" i="35"/>
  <c r="N217" i="35"/>
  <c r="K217" i="35" a="1"/>
  <c r="K217" i="35" s="1"/>
  <c r="L217" i="35" s="1"/>
  <c r="I217" i="35"/>
  <c r="J217" i="35" s="1"/>
  <c r="E217" i="35"/>
  <c r="D217" i="35"/>
  <c r="C217" i="35"/>
  <c r="A217" i="35"/>
  <c r="AA216" i="35"/>
  <c r="AB216" i="35" s="1"/>
  <c r="Z216" i="35"/>
  <c r="X216" i="35"/>
  <c r="W216" i="35"/>
  <c r="T216" i="35"/>
  <c r="P216" i="35"/>
  <c r="Q216" i="35" s="1"/>
  <c r="O216" i="35"/>
  <c r="N216" i="35"/>
  <c r="K216" i="35" a="1"/>
  <c r="K216" i="35" s="1"/>
  <c r="L216" i="35" s="1"/>
  <c r="I216" i="35"/>
  <c r="J216" i="35" s="1"/>
  <c r="E216" i="35"/>
  <c r="D216" i="35"/>
  <c r="C216" i="35"/>
  <c r="A216" i="35"/>
  <c r="AA215" i="35"/>
  <c r="AB215" i="35" s="1"/>
  <c r="Z215" i="35"/>
  <c r="X215" i="35"/>
  <c r="W215" i="35"/>
  <c r="T215" i="35"/>
  <c r="P215" i="35"/>
  <c r="Q215" i="35" s="1"/>
  <c r="O215" i="35"/>
  <c r="N215" i="35"/>
  <c r="K215" i="35" a="1"/>
  <c r="K215" i="35" s="1"/>
  <c r="L215" i="35" s="1"/>
  <c r="I215" i="35"/>
  <c r="J215" i="35" s="1"/>
  <c r="E215" i="35"/>
  <c r="D215" i="35"/>
  <c r="C215" i="35"/>
  <c r="A215" i="35"/>
  <c r="AA214" i="35"/>
  <c r="AB214" i="35" s="1"/>
  <c r="Z214" i="35"/>
  <c r="X214" i="35"/>
  <c r="W214" i="35"/>
  <c r="T214" i="35"/>
  <c r="P214" i="35"/>
  <c r="Q214" i="35" s="1"/>
  <c r="O214" i="35"/>
  <c r="N214" i="35"/>
  <c r="K214" i="35" a="1"/>
  <c r="K214" i="35" s="1"/>
  <c r="L214" i="35" s="1"/>
  <c r="I214" i="35"/>
  <c r="J214" i="35" s="1"/>
  <c r="AG214" i="35" s="1"/>
  <c r="E214" i="35"/>
  <c r="D214" i="35"/>
  <c r="C214" i="35"/>
  <c r="A214" i="35"/>
  <c r="AA213" i="35"/>
  <c r="AB213" i="35" s="1"/>
  <c r="Z213" i="35"/>
  <c r="X213" i="35"/>
  <c r="W213" i="35"/>
  <c r="T213" i="35"/>
  <c r="P213" i="35"/>
  <c r="Q213" i="35" s="1"/>
  <c r="O213" i="35"/>
  <c r="N213" i="35"/>
  <c r="K213" i="35" a="1"/>
  <c r="K213" i="35" s="1"/>
  <c r="L213" i="35" s="1"/>
  <c r="I213" i="35"/>
  <c r="J213" i="35" s="1"/>
  <c r="AG213" i="35" s="1"/>
  <c r="E213" i="35"/>
  <c r="D213" i="35"/>
  <c r="C213" i="35"/>
  <c r="A213" i="35"/>
  <c r="AA212" i="35"/>
  <c r="AB212" i="35" s="1"/>
  <c r="Z212" i="35"/>
  <c r="X212" i="35"/>
  <c r="W212" i="35"/>
  <c r="T212" i="35"/>
  <c r="P212" i="35"/>
  <c r="Q212" i="35" s="1"/>
  <c r="O212" i="35"/>
  <c r="N212" i="35"/>
  <c r="K212" i="35" a="1"/>
  <c r="K212" i="35" s="1"/>
  <c r="L212" i="35" s="1"/>
  <c r="I212" i="35"/>
  <c r="J212" i="35" s="1"/>
  <c r="E212" i="35"/>
  <c r="D212" i="35"/>
  <c r="C212" i="35"/>
  <c r="A212" i="35"/>
  <c r="AA211" i="35"/>
  <c r="AB211" i="35" s="1"/>
  <c r="Z211" i="35"/>
  <c r="X211" i="35"/>
  <c r="W211" i="35"/>
  <c r="T211" i="35"/>
  <c r="P211" i="35"/>
  <c r="Q211" i="35" s="1"/>
  <c r="O211" i="35"/>
  <c r="N211" i="35"/>
  <c r="K211" i="35" a="1"/>
  <c r="K211" i="35" s="1"/>
  <c r="L211" i="35" s="1"/>
  <c r="I211" i="35"/>
  <c r="J211" i="35" s="1"/>
  <c r="E211" i="35"/>
  <c r="D211" i="35"/>
  <c r="C211" i="35"/>
  <c r="A211" i="35"/>
  <c r="AA210" i="35"/>
  <c r="AB210" i="35" s="1"/>
  <c r="Z210" i="35"/>
  <c r="X210" i="35"/>
  <c r="W210" i="35"/>
  <c r="U210" i="35"/>
  <c r="T210" i="35"/>
  <c r="P210" i="35"/>
  <c r="Q210" i="35" s="1"/>
  <c r="O210" i="35"/>
  <c r="N210" i="35"/>
  <c r="K210" i="35" a="1"/>
  <c r="K210" i="35" s="1"/>
  <c r="L210" i="35" s="1"/>
  <c r="I210" i="35"/>
  <c r="J210" i="35" s="1"/>
  <c r="AG210" i="35" s="1"/>
  <c r="E210" i="35"/>
  <c r="D210" i="35"/>
  <c r="C210" i="35"/>
  <c r="A210" i="35"/>
  <c r="AA209" i="35"/>
  <c r="AB209" i="35" s="1"/>
  <c r="Z209" i="35"/>
  <c r="X209" i="35"/>
  <c r="W209" i="35"/>
  <c r="T209" i="35"/>
  <c r="P209" i="35"/>
  <c r="Q209" i="35" s="1"/>
  <c r="O209" i="35"/>
  <c r="N209" i="35"/>
  <c r="K209" i="35" a="1"/>
  <c r="K209" i="35" s="1"/>
  <c r="L209" i="35" s="1"/>
  <c r="I209" i="35"/>
  <c r="J209" i="35" s="1"/>
  <c r="AG209" i="35" s="1"/>
  <c r="E209" i="35"/>
  <c r="D209" i="35"/>
  <c r="C209" i="35"/>
  <c r="A209" i="35"/>
  <c r="AA208" i="35"/>
  <c r="AB208" i="35" s="1"/>
  <c r="Z208" i="35"/>
  <c r="X208" i="35"/>
  <c r="W208" i="35"/>
  <c r="T208" i="35"/>
  <c r="P208" i="35"/>
  <c r="Q208" i="35" s="1"/>
  <c r="O208" i="35"/>
  <c r="N208" i="35"/>
  <c r="K208" i="35" a="1"/>
  <c r="K208" i="35" s="1"/>
  <c r="L208" i="35" s="1"/>
  <c r="I208" i="35"/>
  <c r="J208" i="35" s="1"/>
  <c r="AG208" i="35" s="1"/>
  <c r="E208" i="35"/>
  <c r="D208" i="35"/>
  <c r="C208" i="35"/>
  <c r="A208" i="35"/>
  <c r="AA207" i="35"/>
  <c r="AB207" i="35" s="1"/>
  <c r="Z207" i="35"/>
  <c r="X207" i="35"/>
  <c r="W207" i="35"/>
  <c r="T207" i="35"/>
  <c r="P207" i="35"/>
  <c r="Q207" i="35" s="1"/>
  <c r="O207" i="35"/>
  <c r="N207" i="35"/>
  <c r="K207" i="35" a="1"/>
  <c r="K207" i="35" s="1"/>
  <c r="L207" i="35" s="1"/>
  <c r="I207" i="35"/>
  <c r="J207" i="35" s="1"/>
  <c r="AG207" i="35" s="1"/>
  <c r="E207" i="35"/>
  <c r="D207" i="35"/>
  <c r="C207" i="35"/>
  <c r="A207" i="35"/>
  <c r="AA206" i="35"/>
  <c r="AB206" i="35" s="1"/>
  <c r="Z206" i="35"/>
  <c r="X206" i="35"/>
  <c r="W206" i="35"/>
  <c r="T206" i="35"/>
  <c r="P206" i="35"/>
  <c r="Q206" i="35" s="1"/>
  <c r="O206" i="35"/>
  <c r="N206" i="35"/>
  <c r="K206" i="35" a="1"/>
  <c r="K206" i="35" s="1"/>
  <c r="L206" i="35" s="1"/>
  <c r="I206" i="35"/>
  <c r="J206" i="35" s="1"/>
  <c r="E206" i="35"/>
  <c r="D206" i="35"/>
  <c r="C206" i="35"/>
  <c r="A206" i="35"/>
  <c r="AA205" i="35"/>
  <c r="AB205" i="35" s="1"/>
  <c r="Z205" i="35"/>
  <c r="X205" i="35"/>
  <c r="W205" i="35"/>
  <c r="T205" i="35"/>
  <c r="P205" i="35"/>
  <c r="Q205" i="35" s="1"/>
  <c r="O205" i="35"/>
  <c r="N205" i="35"/>
  <c r="K205" i="35" a="1"/>
  <c r="K205" i="35" s="1"/>
  <c r="L205" i="35" s="1"/>
  <c r="J205" i="35"/>
  <c r="I205" i="35"/>
  <c r="E205" i="35"/>
  <c r="D205" i="35"/>
  <c r="C205" i="35"/>
  <c r="A205" i="35"/>
  <c r="AA204" i="35"/>
  <c r="AB204" i="35" s="1"/>
  <c r="Z204" i="35"/>
  <c r="X204" i="35"/>
  <c r="W204" i="35"/>
  <c r="T204" i="35"/>
  <c r="P204" i="35"/>
  <c r="Q204" i="35" s="1"/>
  <c r="O204" i="35"/>
  <c r="N204" i="35"/>
  <c r="K204" i="35" a="1"/>
  <c r="K204" i="35" s="1"/>
  <c r="L204" i="35" s="1"/>
  <c r="I204" i="35"/>
  <c r="J204" i="35" s="1"/>
  <c r="E204" i="35"/>
  <c r="D204" i="35"/>
  <c r="C204" i="35"/>
  <c r="A204" i="35"/>
  <c r="AA203" i="35"/>
  <c r="AB203" i="35" s="1"/>
  <c r="Z203" i="35"/>
  <c r="X203" i="35"/>
  <c r="W203" i="35"/>
  <c r="T203" i="35"/>
  <c r="P203" i="35"/>
  <c r="Q203" i="35" s="1"/>
  <c r="O203" i="35"/>
  <c r="N203" i="35"/>
  <c r="K203" i="35" a="1"/>
  <c r="K203" i="35" s="1"/>
  <c r="L203" i="35" s="1"/>
  <c r="I203" i="35"/>
  <c r="J203" i="35" s="1"/>
  <c r="E203" i="35"/>
  <c r="D203" i="35"/>
  <c r="C203" i="35"/>
  <c r="A203" i="35"/>
  <c r="AA202" i="35"/>
  <c r="AB202" i="35" s="1"/>
  <c r="Z202" i="35"/>
  <c r="X202" i="35"/>
  <c r="W202" i="35"/>
  <c r="T202" i="35"/>
  <c r="P202" i="35"/>
  <c r="Q202" i="35" s="1"/>
  <c r="O202" i="35"/>
  <c r="N202" i="35"/>
  <c r="K202" i="35" a="1"/>
  <c r="K202" i="35" s="1"/>
  <c r="L202" i="35" s="1"/>
  <c r="I202" i="35"/>
  <c r="J202" i="35" s="1"/>
  <c r="E202" i="35"/>
  <c r="D202" i="35"/>
  <c r="C202" i="35"/>
  <c r="A202" i="35"/>
  <c r="AA201" i="35"/>
  <c r="AB201" i="35" s="1"/>
  <c r="Z201" i="35"/>
  <c r="X201" i="35"/>
  <c r="W201" i="35"/>
  <c r="T201" i="35"/>
  <c r="P201" i="35"/>
  <c r="Q201" i="35" s="1"/>
  <c r="O201" i="35"/>
  <c r="N201" i="35"/>
  <c r="K201" i="35" a="1"/>
  <c r="K201" i="35" s="1"/>
  <c r="L201" i="35" s="1"/>
  <c r="I201" i="35"/>
  <c r="J201" i="35" s="1"/>
  <c r="E201" i="35"/>
  <c r="D201" i="35"/>
  <c r="C201" i="35"/>
  <c r="A201" i="35"/>
  <c r="AA200" i="35"/>
  <c r="AB200" i="35" s="1"/>
  <c r="Z200" i="35"/>
  <c r="X200" i="35"/>
  <c r="W200" i="35"/>
  <c r="T200" i="35"/>
  <c r="P200" i="35"/>
  <c r="Q200" i="35" s="1"/>
  <c r="O200" i="35"/>
  <c r="N200" i="35"/>
  <c r="K200" i="35" a="1"/>
  <c r="K200" i="35" s="1"/>
  <c r="L200" i="35" s="1"/>
  <c r="I200" i="35"/>
  <c r="J200" i="35" s="1"/>
  <c r="E200" i="35"/>
  <c r="D200" i="35"/>
  <c r="C200" i="35"/>
  <c r="A200" i="35"/>
  <c r="AA199" i="35"/>
  <c r="AB199" i="35" s="1"/>
  <c r="Z199" i="35"/>
  <c r="X199" i="35"/>
  <c r="W199" i="35"/>
  <c r="U199" i="35"/>
  <c r="T199" i="35"/>
  <c r="P199" i="35"/>
  <c r="Q199" i="35" s="1"/>
  <c r="O199" i="35"/>
  <c r="N199" i="35"/>
  <c r="K199" i="35" a="1"/>
  <c r="K199" i="35" s="1"/>
  <c r="L199" i="35" s="1"/>
  <c r="I199" i="35"/>
  <c r="J199" i="35" s="1"/>
  <c r="E199" i="35"/>
  <c r="D199" i="35"/>
  <c r="C199" i="35"/>
  <c r="A199" i="35"/>
  <c r="AA198" i="35"/>
  <c r="AB198" i="35" s="1"/>
  <c r="Z198" i="35"/>
  <c r="X198" i="35"/>
  <c r="W198" i="35"/>
  <c r="T198" i="35"/>
  <c r="P198" i="35"/>
  <c r="Q198" i="35" s="1"/>
  <c r="O198" i="35"/>
  <c r="N198" i="35"/>
  <c r="K198" i="35" a="1"/>
  <c r="K198" i="35" s="1"/>
  <c r="L198" i="35" s="1"/>
  <c r="I198" i="35"/>
  <c r="J198" i="35" s="1"/>
  <c r="AG198" i="35" s="1"/>
  <c r="E198" i="35"/>
  <c r="D198" i="35"/>
  <c r="C198" i="35"/>
  <c r="A198" i="35"/>
  <c r="AA197" i="35"/>
  <c r="AB197" i="35" s="1"/>
  <c r="Z197" i="35"/>
  <c r="X197" i="35"/>
  <c r="W197" i="35"/>
  <c r="T197" i="35"/>
  <c r="P197" i="35"/>
  <c r="Q197" i="35" s="1"/>
  <c r="O197" i="35"/>
  <c r="N197" i="35"/>
  <c r="K197" i="35" a="1"/>
  <c r="K197" i="35" s="1"/>
  <c r="L197" i="35" s="1"/>
  <c r="I197" i="35"/>
  <c r="J197" i="35" s="1"/>
  <c r="E197" i="35"/>
  <c r="D197" i="35"/>
  <c r="C197" i="35"/>
  <c r="A197" i="35"/>
  <c r="AA196" i="35"/>
  <c r="AB196" i="35" s="1"/>
  <c r="Z196" i="35"/>
  <c r="X196" i="35"/>
  <c r="W196" i="35"/>
  <c r="T196" i="35"/>
  <c r="P196" i="35"/>
  <c r="Q196" i="35" s="1"/>
  <c r="O196" i="35"/>
  <c r="N196" i="35"/>
  <c r="K196" i="35" a="1"/>
  <c r="K196" i="35" s="1"/>
  <c r="L196" i="35" s="1"/>
  <c r="J196" i="35"/>
  <c r="I196" i="35"/>
  <c r="E196" i="35"/>
  <c r="D196" i="35"/>
  <c r="C196" i="35"/>
  <c r="A196" i="35"/>
  <c r="AA195" i="35"/>
  <c r="AB195" i="35" s="1"/>
  <c r="Z195" i="35"/>
  <c r="X195" i="35"/>
  <c r="W195" i="35"/>
  <c r="T195" i="35"/>
  <c r="P195" i="35"/>
  <c r="Q195" i="35" s="1"/>
  <c r="O195" i="35"/>
  <c r="N195" i="35"/>
  <c r="K195" i="35" a="1"/>
  <c r="K195" i="35" s="1"/>
  <c r="L195" i="35" s="1"/>
  <c r="I195" i="35"/>
  <c r="J195" i="35" s="1"/>
  <c r="E195" i="35"/>
  <c r="D195" i="35"/>
  <c r="C195" i="35"/>
  <c r="A195" i="35"/>
  <c r="AA194" i="35"/>
  <c r="AB194" i="35" s="1"/>
  <c r="Z194" i="35"/>
  <c r="X194" i="35"/>
  <c r="W194" i="35"/>
  <c r="T194" i="35"/>
  <c r="P194" i="35"/>
  <c r="Q194" i="35" s="1"/>
  <c r="O194" i="35"/>
  <c r="N194" i="35"/>
  <c r="K194" i="35" a="1"/>
  <c r="K194" i="35" s="1"/>
  <c r="L194" i="35" s="1"/>
  <c r="I194" i="35"/>
  <c r="J194" i="35" s="1"/>
  <c r="E194" i="35"/>
  <c r="D194" i="35"/>
  <c r="C194" i="35"/>
  <c r="A194" i="35"/>
  <c r="AA193" i="35"/>
  <c r="AB193" i="35" s="1"/>
  <c r="Z193" i="35"/>
  <c r="X193" i="35"/>
  <c r="W193" i="35"/>
  <c r="T193" i="35"/>
  <c r="P193" i="35"/>
  <c r="Q193" i="35" s="1"/>
  <c r="O193" i="35"/>
  <c r="N193" i="35"/>
  <c r="K193" i="35" a="1"/>
  <c r="K193" i="35" s="1"/>
  <c r="L193" i="35" s="1"/>
  <c r="I193" i="35"/>
  <c r="J193" i="35" s="1"/>
  <c r="E193" i="35"/>
  <c r="D193" i="35"/>
  <c r="C193" i="35"/>
  <c r="A193" i="35"/>
  <c r="AA192" i="35"/>
  <c r="AB192" i="35" s="1"/>
  <c r="Z192" i="35"/>
  <c r="X192" i="35"/>
  <c r="W192" i="35"/>
  <c r="T192" i="35"/>
  <c r="P192" i="35"/>
  <c r="Q192" i="35" s="1"/>
  <c r="O192" i="35"/>
  <c r="N192" i="35"/>
  <c r="K192" i="35" a="1"/>
  <c r="K192" i="35" s="1"/>
  <c r="L192" i="35" s="1"/>
  <c r="I192" i="35"/>
  <c r="J192" i="35" s="1"/>
  <c r="AG192" i="35" s="1"/>
  <c r="E192" i="35"/>
  <c r="D192" i="35"/>
  <c r="C192" i="35"/>
  <c r="A192" i="35"/>
  <c r="AA191" i="35"/>
  <c r="AB191" i="35" s="1"/>
  <c r="Z191" i="35"/>
  <c r="X191" i="35"/>
  <c r="W191" i="35"/>
  <c r="T191" i="35"/>
  <c r="P191" i="35"/>
  <c r="Q191" i="35" s="1"/>
  <c r="O191" i="35"/>
  <c r="N191" i="35"/>
  <c r="K191" i="35" a="1"/>
  <c r="K191" i="35" s="1"/>
  <c r="L191" i="35" s="1"/>
  <c r="I191" i="35"/>
  <c r="J191" i="35" s="1"/>
  <c r="AG191" i="35" s="1"/>
  <c r="E191" i="35"/>
  <c r="D191" i="35"/>
  <c r="C191" i="35"/>
  <c r="A191" i="35"/>
  <c r="AA190" i="35"/>
  <c r="AB190" i="35" s="1"/>
  <c r="Z190" i="35"/>
  <c r="X190" i="35"/>
  <c r="W190" i="35"/>
  <c r="T190" i="35"/>
  <c r="P190" i="35"/>
  <c r="Q190" i="35" s="1"/>
  <c r="O190" i="35"/>
  <c r="N190" i="35"/>
  <c r="K190" i="35" a="1"/>
  <c r="K190" i="35" s="1"/>
  <c r="L190" i="35" s="1"/>
  <c r="I190" i="35"/>
  <c r="J190" i="35" s="1"/>
  <c r="E190" i="35"/>
  <c r="D190" i="35"/>
  <c r="C190" i="35"/>
  <c r="A190" i="35"/>
  <c r="AA189" i="35"/>
  <c r="AB189" i="35" s="1"/>
  <c r="Z189" i="35"/>
  <c r="X189" i="35"/>
  <c r="W189" i="35"/>
  <c r="T189" i="35"/>
  <c r="P189" i="35"/>
  <c r="Q189" i="35" s="1"/>
  <c r="O189" i="35"/>
  <c r="N189" i="35"/>
  <c r="K189" i="35" a="1"/>
  <c r="K189" i="35" s="1"/>
  <c r="L189" i="35" s="1"/>
  <c r="I189" i="35"/>
  <c r="J189" i="35" s="1"/>
  <c r="E189" i="35"/>
  <c r="D189" i="35"/>
  <c r="C189" i="35"/>
  <c r="A189" i="35"/>
  <c r="AA188" i="35"/>
  <c r="AB188" i="35" s="1"/>
  <c r="Z188" i="35"/>
  <c r="X188" i="35"/>
  <c r="W188" i="35"/>
  <c r="T188" i="35"/>
  <c r="P188" i="35"/>
  <c r="Q188" i="35" s="1"/>
  <c r="O188" i="35"/>
  <c r="N188" i="35"/>
  <c r="K188" i="35" a="1"/>
  <c r="K188" i="35" s="1"/>
  <c r="L188" i="35" s="1"/>
  <c r="I188" i="35"/>
  <c r="J188" i="35" s="1"/>
  <c r="AG188" i="35" s="1"/>
  <c r="E188" i="35"/>
  <c r="D188" i="35"/>
  <c r="C188" i="35"/>
  <c r="A188" i="35"/>
  <c r="AA187" i="35"/>
  <c r="AB187" i="35" s="1"/>
  <c r="Z187" i="35"/>
  <c r="X187" i="35"/>
  <c r="W187" i="35"/>
  <c r="T187" i="35"/>
  <c r="P187" i="35"/>
  <c r="Q187" i="35" s="1"/>
  <c r="O187" i="35"/>
  <c r="N187" i="35"/>
  <c r="K187" i="35" a="1"/>
  <c r="K187" i="35" s="1"/>
  <c r="L187" i="35" s="1"/>
  <c r="I187" i="35"/>
  <c r="J187" i="35" s="1"/>
  <c r="E187" i="35"/>
  <c r="D187" i="35"/>
  <c r="C187" i="35"/>
  <c r="A187" i="35"/>
  <c r="AA186" i="35"/>
  <c r="AB186" i="35" s="1"/>
  <c r="Z186" i="35"/>
  <c r="X186" i="35"/>
  <c r="W186" i="35"/>
  <c r="T186" i="35"/>
  <c r="P186" i="35"/>
  <c r="Q186" i="35" s="1"/>
  <c r="O186" i="35"/>
  <c r="N186" i="35"/>
  <c r="K186" i="35" a="1"/>
  <c r="K186" i="35" s="1"/>
  <c r="L186" i="35" s="1"/>
  <c r="I186" i="35"/>
  <c r="J186" i="35" s="1"/>
  <c r="E186" i="35"/>
  <c r="D186" i="35"/>
  <c r="C186" i="35"/>
  <c r="A186" i="35"/>
  <c r="AA185" i="35"/>
  <c r="AB185" i="35" s="1"/>
  <c r="Z185" i="35"/>
  <c r="X185" i="35"/>
  <c r="W185" i="35"/>
  <c r="T185" i="35"/>
  <c r="P185" i="35"/>
  <c r="Q185" i="35" s="1"/>
  <c r="O185" i="35"/>
  <c r="N185" i="35"/>
  <c r="K185" i="35" a="1"/>
  <c r="K185" i="35" s="1"/>
  <c r="L185" i="35" s="1"/>
  <c r="I185" i="35"/>
  <c r="J185" i="35" s="1"/>
  <c r="E185" i="35"/>
  <c r="D185" i="35"/>
  <c r="C185" i="35"/>
  <c r="A185" i="35"/>
  <c r="AA184" i="35"/>
  <c r="AB184" i="35" s="1"/>
  <c r="Z184" i="35"/>
  <c r="X184" i="35"/>
  <c r="W184" i="35"/>
  <c r="T184" i="35"/>
  <c r="P184" i="35"/>
  <c r="Q184" i="35" s="1"/>
  <c r="O184" i="35"/>
  <c r="N184" i="35"/>
  <c r="K184" i="35" a="1"/>
  <c r="K184" i="35" s="1"/>
  <c r="L184" i="35" s="1"/>
  <c r="I184" i="35"/>
  <c r="J184" i="35" s="1"/>
  <c r="AG184" i="35" s="1"/>
  <c r="E184" i="35"/>
  <c r="D184" i="35"/>
  <c r="C184" i="35"/>
  <c r="A184" i="35"/>
  <c r="AA183" i="35"/>
  <c r="AB183" i="35" s="1"/>
  <c r="Z183" i="35"/>
  <c r="X183" i="35"/>
  <c r="W183" i="35"/>
  <c r="T183" i="35"/>
  <c r="P183" i="35"/>
  <c r="Q183" i="35" s="1"/>
  <c r="O183" i="35"/>
  <c r="N183" i="35"/>
  <c r="K183" i="35" a="1"/>
  <c r="K183" i="35" s="1"/>
  <c r="L183" i="35" s="1"/>
  <c r="I183" i="35"/>
  <c r="J183" i="35" s="1"/>
  <c r="AG183" i="35" s="1"/>
  <c r="E183" i="35"/>
  <c r="D183" i="35"/>
  <c r="C183" i="35"/>
  <c r="A183" i="35"/>
  <c r="AA182" i="35"/>
  <c r="AB182" i="35" s="1"/>
  <c r="Z182" i="35"/>
  <c r="X182" i="35"/>
  <c r="W182" i="35"/>
  <c r="T182" i="35"/>
  <c r="P182" i="35"/>
  <c r="Q182" i="35" s="1"/>
  <c r="O182" i="35"/>
  <c r="N182" i="35"/>
  <c r="K182" i="35" a="1"/>
  <c r="K182" i="35" s="1"/>
  <c r="L182" i="35" s="1"/>
  <c r="I182" i="35"/>
  <c r="J182" i="35" s="1"/>
  <c r="E182" i="35"/>
  <c r="D182" i="35"/>
  <c r="C182" i="35"/>
  <c r="A182" i="35"/>
  <c r="AA181" i="35"/>
  <c r="AB181" i="35" s="1"/>
  <c r="Z181" i="35"/>
  <c r="X181" i="35"/>
  <c r="W181" i="35"/>
  <c r="T181" i="35"/>
  <c r="P181" i="35"/>
  <c r="Q181" i="35" s="1"/>
  <c r="O181" i="35"/>
  <c r="N181" i="35"/>
  <c r="K181" i="35" a="1"/>
  <c r="K181" i="35" s="1"/>
  <c r="L181" i="35" s="1"/>
  <c r="I181" i="35"/>
  <c r="J181" i="35" s="1"/>
  <c r="E181" i="35"/>
  <c r="D181" i="35"/>
  <c r="C181" i="35"/>
  <c r="A181" i="35"/>
  <c r="AA180" i="35"/>
  <c r="AB180" i="35" s="1"/>
  <c r="Z180" i="35"/>
  <c r="X180" i="35"/>
  <c r="W180" i="35"/>
  <c r="T180" i="35"/>
  <c r="P180" i="35"/>
  <c r="Q180" i="35" s="1"/>
  <c r="O180" i="35"/>
  <c r="N180" i="35"/>
  <c r="K180" i="35" a="1"/>
  <c r="K180" i="35" s="1"/>
  <c r="L180" i="35" s="1"/>
  <c r="I180" i="35"/>
  <c r="J180" i="35" s="1"/>
  <c r="AG180" i="35" s="1"/>
  <c r="E180" i="35"/>
  <c r="D180" i="35"/>
  <c r="C180" i="35"/>
  <c r="A180" i="35"/>
  <c r="AA179" i="35"/>
  <c r="AB179" i="35" s="1"/>
  <c r="Z179" i="35"/>
  <c r="X179" i="35"/>
  <c r="W179" i="35"/>
  <c r="T179" i="35"/>
  <c r="P179" i="35"/>
  <c r="Q179" i="35" s="1"/>
  <c r="O179" i="35"/>
  <c r="N179" i="35"/>
  <c r="K179" i="35" a="1"/>
  <c r="K179" i="35" s="1"/>
  <c r="L179" i="35" s="1"/>
  <c r="I179" i="35"/>
  <c r="J179" i="35" s="1"/>
  <c r="AG179" i="35" s="1"/>
  <c r="E179" i="35"/>
  <c r="D179" i="35"/>
  <c r="C179" i="35"/>
  <c r="A179" i="35"/>
  <c r="AA178" i="35"/>
  <c r="AB178" i="35" s="1"/>
  <c r="Z178" i="35"/>
  <c r="X178" i="35"/>
  <c r="W178" i="35"/>
  <c r="T178" i="35"/>
  <c r="P178" i="35"/>
  <c r="Q178" i="35" s="1"/>
  <c r="O178" i="35"/>
  <c r="N178" i="35"/>
  <c r="K178" i="35" a="1"/>
  <c r="K178" i="35" s="1"/>
  <c r="L178" i="35" s="1"/>
  <c r="I178" i="35"/>
  <c r="J178" i="35" s="1"/>
  <c r="E178" i="35"/>
  <c r="D178" i="35"/>
  <c r="C178" i="35"/>
  <c r="A178" i="35"/>
  <c r="AA177" i="35"/>
  <c r="AB177" i="35" s="1"/>
  <c r="Z177" i="35"/>
  <c r="X177" i="35"/>
  <c r="W177" i="35"/>
  <c r="T177" i="35"/>
  <c r="P177" i="35"/>
  <c r="Q177" i="35" s="1"/>
  <c r="O177" i="35"/>
  <c r="N177" i="35"/>
  <c r="K177" i="35" a="1"/>
  <c r="K177" i="35" s="1"/>
  <c r="L177" i="35" s="1"/>
  <c r="I177" i="35"/>
  <c r="J177" i="35" s="1"/>
  <c r="AG177" i="35" s="1"/>
  <c r="E177" i="35"/>
  <c r="D177" i="35"/>
  <c r="C177" i="35"/>
  <c r="A177" i="35"/>
  <c r="AA176" i="35"/>
  <c r="AB176" i="35" s="1"/>
  <c r="Z176" i="35"/>
  <c r="X176" i="35"/>
  <c r="W176" i="35"/>
  <c r="T176" i="35"/>
  <c r="P176" i="35"/>
  <c r="Q176" i="35" s="1"/>
  <c r="O176" i="35"/>
  <c r="N176" i="35"/>
  <c r="K176" i="35" a="1"/>
  <c r="K176" i="35" s="1"/>
  <c r="L176" i="35" s="1"/>
  <c r="I176" i="35"/>
  <c r="J176" i="35" s="1"/>
  <c r="AG176" i="35" s="1"/>
  <c r="E176" i="35"/>
  <c r="D176" i="35"/>
  <c r="C176" i="35"/>
  <c r="A176" i="35"/>
  <c r="AA175" i="35"/>
  <c r="AB175" i="35" s="1"/>
  <c r="Z175" i="35"/>
  <c r="X175" i="35"/>
  <c r="W175" i="35"/>
  <c r="T175" i="35"/>
  <c r="P175" i="35"/>
  <c r="Q175" i="35" s="1"/>
  <c r="O175" i="35"/>
  <c r="N175" i="35"/>
  <c r="K175" i="35" a="1"/>
  <c r="K175" i="35" s="1"/>
  <c r="L175" i="35" s="1"/>
  <c r="I175" i="35"/>
  <c r="J175" i="35" s="1"/>
  <c r="E175" i="35"/>
  <c r="D175" i="35"/>
  <c r="C175" i="35"/>
  <c r="A175" i="35"/>
  <c r="AA174" i="35"/>
  <c r="AB174" i="35" s="1"/>
  <c r="Z174" i="35"/>
  <c r="X174" i="35"/>
  <c r="W174" i="35"/>
  <c r="T174" i="35"/>
  <c r="P174" i="35"/>
  <c r="Q174" i="35" s="1"/>
  <c r="O174" i="35"/>
  <c r="N174" i="35"/>
  <c r="K174" i="35" a="1"/>
  <c r="K174" i="35" s="1"/>
  <c r="L174" i="35" s="1"/>
  <c r="I174" i="35"/>
  <c r="J174" i="35" s="1"/>
  <c r="E174" i="35"/>
  <c r="D174" i="35"/>
  <c r="C174" i="35"/>
  <c r="A174" i="35"/>
  <c r="AA173" i="35"/>
  <c r="AB173" i="35" s="1"/>
  <c r="Z173" i="35"/>
  <c r="X173" i="35"/>
  <c r="W173" i="35"/>
  <c r="U173" i="35"/>
  <c r="T173" i="35"/>
  <c r="P173" i="35"/>
  <c r="Q173" i="35" s="1"/>
  <c r="O173" i="35"/>
  <c r="N173" i="35"/>
  <c r="K173" i="35" a="1"/>
  <c r="K173" i="35" s="1"/>
  <c r="L173" i="35" s="1"/>
  <c r="I173" i="35"/>
  <c r="J173" i="35" s="1"/>
  <c r="E173" i="35"/>
  <c r="D173" i="35"/>
  <c r="C173" i="35"/>
  <c r="A173" i="35"/>
  <c r="AA172" i="35"/>
  <c r="AB172" i="35" s="1"/>
  <c r="Z172" i="35"/>
  <c r="X172" i="35"/>
  <c r="W172" i="35"/>
  <c r="T172" i="35"/>
  <c r="P172" i="35"/>
  <c r="Q172" i="35" s="1"/>
  <c r="O172" i="35"/>
  <c r="N172" i="35"/>
  <c r="K172" i="35" a="1"/>
  <c r="K172" i="35" s="1"/>
  <c r="L172" i="35" s="1"/>
  <c r="I172" i="35"/>
  <c r="J172" i="35" s="1"/>
  <c r="E172" i="35"/>
  <c r="D172" i="35"/>
  <c r="C172" i="35"/>
  <c r="A172" i="35"/>
  <c r="AA171" i="35"/>
  <c r="AB171" i="35" s="1"/>
  <c r="Z171" i="35"/>
  <c r="X171" i="35"/>
  <c r="W171" i="35"/>
  <c r="T171" i="35"/>
  <c r="P171" i="35"/>
  <c r="Q171" i="35" s="1"/>
  <c r="O171" i="35"/>
  <c r="N171" i="35"/>
  <c r="K171" i="35" a="1"/>
  <c r="K171" i="35" s="1"/>
  <c r="L171" i="35" s="1"/>
  <c r="I171" i="35"/>
  <c r="J171" i="35" s="1"/>
  <c r="AG171" i="35" s="1"/>
  <c r="E171" i="35"/>
  <c r="D171" i="35"/>
  <c r="C171" i="35"/>
  <c r="A171" i="35"/>
  <c r="AA170" i="35"/>
  <c r="AB170" i="35" s="1"/>
  <c r="Z170" i="35"/>
  <c r="X170" i="35"/>
  <c r="W170" i="35"/>
  <c r="T170" i="35"/>
  <c r="P170" i="35"/>
  <c r="Q170" i="35" s="1"/>
  <c r="O170" i="35"/>
  <c r="N170" i="35"/>
  <c r="K170" i="35" a="1"/>
  <c r="K170" i="35" s="1"/>
  <c r="L170" i="35" s="1"/>
  <c r="I170" i="35"/>
  <c r="J170" i="35" s="1"/>
  <c r="E170" i="35"/>
  <c r="D170" i="35"/>
  <c r="C170" i="35"/>
  <c r="A170" i="35"/>
  <c r="AA169" i="35"/>
  <c r="AB169" i="35" s="1"/>
  <c r="Z169" i="35"/>
  <c r="X169" i="35"/>
  <c r="W169" i="35"/>
  <c r="U169" i="35"/>
  <c r="T169" i="35"/>
  <c r="P169" i="35"/>
  <c r="Q169" i="35" s="1"/>
  <c r="O169" i="35"/>
  <c r="N169" i="35"/>
  <c r="K169" i="35" a="1"/>
  <c r="K169" i="35" s="1"/>
  <c r="L169" i="35" s="1"/>
  <c r="I169" i="35"/>
  <c r="J169" i="35" s="1"/>
  <c r="AG169" i="35" s="1"/>
  <c r="E169" i="35"/>
  <c r="D169" i="35"/>
  <c r="C169" i="35"/>
  <c r="A169" i="35"/>
  <c r="AA168" i="35"/>
  <c r="AB168" i="35" s="1"/>
  <c r="Z168" i="35"/>
  <c r="X168" i="35"/>
  <c r="W168" i="35"/>
  <c r="T168" i="35"/>
  <c r="P168" i="35"/>
  <c r="Q168" i="35" s="1"/>
  <c r="O168" i="35"/>
  <c r="N168" i="35"/>
  <c r="K168" i="35" a="1"/>
  <c r="K168" i="35" s="1"/>
  <c r="L168" i="35" s="1"/>
  <c r="I168" i="35"/>
  <c r="J168" i="35" s="1"/>
  <c r="E168" i="35"/>
  <c r="D168" i="35"/>
  <c r="C168" i="35"/>
  <c r="A168" i="35"/>
  <c r="AA167" i="35"/>
  <c r="AB167" i="35" s="1"/>
  <c r="Z167" i="35"/>
  <c r="X167" i="35"/>
  <c r="W167" i="35"/>
  <c r="T167" i="35"/>
  <c r="P167" i="35"/>
  <c r="Q167" i="35" s="1"/>
  <c r="O167" i="35"/>
  <c r="N167" i="35"/>
  <c r="K167" i="35" a="1"/>
  <c r="K167" i="35" s="1"/>
  <c r="L167" i="35" s="1"/>
  <c r="I167" i="35"/>
  <c r="J167" i="35" s="1"/>
  <c r="E167" i="35"/>
  <c r="D167" i="35"/>
  <c r="C167" i="35"/>
  <c r="A167" i="35"/>
  <c r="AA166" i="35"/>
  <c r="AB166" i="35" s="1"/>
  <c r="Z166" i="35"/>
  <c r="X166" i="35"/>
  <c r="W166" i="35"/>
  <c r="T166" i="35"/>
  <c r="P166" i="35"/>
  <c r="Q166" i="35" s="1"/>
  <c r="O166" i="35"/>
  <c r="N166" i="35"/>
  <c r="K166" i="35" a="1"/>
  <c r="K166" i="35" s="1"/>
  <c r="L166" i="35" s="1"/>
  <c r="I166" i="35"/>
  <c r="J166" i="35" s="1"/>
  <c r="E166" i="35"/>
  <c r="D166" i="35"/>
  <c r="C166" i="35"/>
  <c r="A166" i="35"/>
  <c r="AA165" i="35"/>
  <c r="AB165" i="35" s="1"/>
  <c r="Z165" i="35"/>
  <c r="X165" i="35"/>
  <c r="W165" i="35"/>
  <c r="T165" i="35"/>
  <c r="P165" i="35"/>
  <c r="Q165" i="35" s="1"/>
  <c r="O165" i="35"/>
  <c r="N165" i="35"/>
  <c r="K165" i="35" a="1"/>
  <c r="K165" i="35" s="1"/>
  <c r="L165" i="35" s="1"/>
  <c r="I165" i="35"/>
  <c r="J165" i="35" s="1"/>
  <c r="AG165" i="35" s="1"/>
  <c r="E165" i="35"/>
  <c r="D165" i="35"/>
  <c r="C165" i="35"/>
  <c r="A165" i="35"/>
  <c r="AA164" i="35"/>
  <c r="AB164" i="35" s="1"/>
  <c r="Z164" i="35"/>
  <c r="X164" i="35"/>
  <c r="W164" i="35"/>
  <c r="T164" i="35"/>
  <c r="P164" i="35"/>
  <c r="Q164" i="35" s="1"/>
  <c r="O164" i="35"/>
  <c r="N164" i="35"/>
  <c r="K164" i="35" a="1"/>
  <c r="K164" i="35" s="1"/>
  <c r="L164" i="35" s="1"/>
  <c r="I164" i="35"/>
  <c r="J164" i="35" s="1"/>
  <c r="E164" i="35"/>
  <c r="D164" i="35"/>
  <c r="C164" i="35"/>
  <c r="A164" i="35"/>
  <c r="AA163" i="35"/>
  <c r="AB163" i="35" s="1"/>
  <c r="X163" i="35"/>
  <c r="Z163" i="35" s="1"/>
  <c r="W163" i="35"/>
  <c r="T163" i="35"/>
  <c r="U163" i="35"/>
  <c r="P163" i="35"/>
  <c r="Q163" i="35" s="1"/>
  <c r="O163" i="35"/>
  <c r="N163" i="35"/>
  <c r="K163" i="35" a="1"/>
  <c r="K163" i="35" s="1"/>
  <c r="L163" i="35" s="1"/>
  <c r="I163" i="35"/>
  <c r="J163" i="35" s="1"/>
  <c r="E163" i="35"/>
  <c r="D163" i="35"/>
  <c r="C163" i="35"/>
  <c r="A163" i="35"/>
  <c r="AA162" i="35"/>
  <c r="AB162" i="35" s="1"/>
  <c r="Z162" i="35"/>
  <c r="X162" i="35"/>
  <c r="W162" i="35"/>
  <c r="T162" i="35"/>
  <c r="P162" i="35"/>
  <c r="Q162" i="35" s="1"/>
  <c r="O162" i="35"/>
  <c r="N162" i="35"/>
  <c r="K162" i="35" a="1"/>
  <c r="K162" i="35" s="1"/>
  <c r="L162" i="35" s="1"/>
  <c r="I162" i="35"/>
  <c r="J162" i="35" s="1"/>
  <c r="E162" i="35"/>
  <c r="D162" i="35"/>
  <c r="C162" i="35"/>
  <c r="A162" i="35"/>
  <c r="AA161" i="35"/>
  <c r="AB161" i="35" s="1"/>
  <c r="Z161" i="35"/>
  <c r="X161" i="35"/>
  <c r="W161" i="35"/>
  <c r="T161" i="35"/>
  <c r="P161" i="35"/>
  <c r="Q161" i="35" s="1"/>
  <c r="O161" i="35"/>
  <c r="N161" i="35"/>
  <c r="K161" i="35" a="1"/>
  <c r="K161" i="35" s="1"/>
  <c r="L161" i="35" s="1"/>
  <c r="I161" i="35"/>
  <c r="J161" i="35" s="1"/>
  <c r="AG161" i="35" s="1"/>
  <c r="E161" i="35"/>
  <c r="D161" i="35"/>
  <c r="C161" i="35"/>
  <c r="A161" i="35"/>
  <c r="AA160" i="35"/>
  <c r="AB160" i="35" s="1"/>
  <c r="Z160" i="35"/>
  <c r="X160" i="35"/>
  <c r="W160" i="35"/>
  <c r="T160" i="35"/>
  <c r="P160" i="35"/>
  <c r="Q160" i="35" s="1"/>
  <c r="O160" i="35"/>
  <c r="N160" i="35"/>
  <c r="K160" i="35" a="1"/>
  <c r="K160" i="35" s="1"/>
  <c r="L160" i="35" s="1"/>
  <c r="I160" i="35"/>
  <c r="J160" i="35" s="1"/>
  <c r="AG160" i="35" s="1"/>
  <c r="E160" i="35"/>
  <c r="D160" i="35"/>
  <c r="C160" i="35"/>
  <c r="A160" i="35"/>
  <c r="AA159" i="35"/>
  <c r="AB159" i="35" s="1"/>
  <c r="Z159" i="35"/>
  <c r="X159" i="35"/>
  <c r="W159" i="35"/>
  <c r="T159" i="35"/>
  <c r="P159" i="35"/>
  <c r="Q159" i="35" s="1"/>
  <c r="O159" i="35"/>
  <c r="N159" i="35"/>
  <c r="K159" i="35" a="1"/>
  <c r="K159" i="35" s="1"/>
  <c r="L159" i="35" s="1"/>
  <c r="I159" i="35"/>
  <c r="J159" i="35" s="1"/>
  <c r="E159" i="35"/>
  <c r="D159" i="35"/>
  <c r="C159" i="35"/>
  <c r="A159" i="35"/>
  <c r="AA158" i="35"/>
  <c r="AB158" i="35" s="1"/>
  <c r="Z158" i="35"/>
  <c r="X158" i="35"/>
  <c r="W158" i="35"/>
  <c r="T158" i="35"/>
  <c r="P158" i="35"/>
  <c r="Q158" i="35" s="1"/>
  <c r="O158" i="35"/>
  <c r="N158" i="35"/>
  <c r="K158" i="35" a="1"/>
  <c r="K158" i="35" s="1"/>
  <c r="L158" i="35" s="1"/>
  <c r="I158" i="35"/>
  <c r="J158" i="35" s="1"/>
  <c r="AG158" i="35" s="1"/>
  <c r="E158" i="35"/>
  <c r="D158" i="35"/>
  <c r="C158" i="35"/>
  <c r="A158" i="35"/>
  <c r="AA157" i="35"/>
  <c r="AB157" i="35" s="1"/>
  <c r="X157" i="35"/>
  <c r="Z157" i="35" s="1"/>
  <c r="Y157" i="35" s="1"/>
  <c r="W157" i="35"/>
  <c r="T157" i="35"/>
  <c r="P157" i="35"/>
  <c r="Q157" i="35" s="1"/>
  <c r="O157" i="35"/>
  <c r="N157" i="35"/>
  <c r="K157" i="35" a="1"/>
  <c r="K157" i="35" s="1"/>
  <c r="L157" i="35" s="1"/>
  <c r="I157" i="35"/>
  <c r="J157" i="35" s="1"/>
  <c r="AG157" i="35" s="1"/>
  <c r="E157" i="35"/>
  <c r="D157" i="35"/>
  <c r="C157" i="35"/>
  <c r="A157" i="35"/>
  <c r="AA156" i="35"/>
  <c r="AB156" i="35" s="1"/>
  <c r="Z156" i="35"/>
  <c r="X156" i="35"/>
  <c r="W156" i="35"/>
  <c r="T156" i="35"/>
  <c r="P156" i="35"/>
  <c r="Q156" i="35" s="1"/>
  <c r="O156" i="35"/>
  <c r="N156" i="35"/>
  <c r="K156" i="35" a="1"/>
  <c r="K156" i="35" s="1"/>
  <c r="L156" i="35" s="1"/>
  <c r="I156" i="35"/>
  <c r="J156" i="35" s="1"/>
  <c r="E156" i="35"/>
  <c r="D156" i="35"/>
  <c r="C156" i="35"/>
  <c r="A156" i="35"/>
  <c r="AA155" i="35"/>
  <c r="AB155" i="35" s="1"/>
  <c r="Z155" i="35"/>
  <c r="X155" i="35"/>
  <c r="W155" i="35"/>
  <c r="T155" i="35"/>
  <c r="P155" i="35"/>
  <c r="Q155" i="35" s="1"/>
  <c r="O155" i="35"/>
  <c r="N155" i="35"/>
  <c r="K155" i="35" a="1"/>
  <c r="K155" i="35" s="1"/>
  <c r="L155" i="35" s="1"/>
  <c r="J155" i="35"/>
  <c r="AG155" i="35" s="1"/>
  <c r="I155" i="35"/>
  <c r="E155" i="35"/>
  <c r="D155" i="35"/>
  <c r="C155" i="35"/>
  <c r="A155" i="35"/>
  <c r="AA154" i="35"/>
  <c r="AB154" i="35" s="1"/>
  <c r="Z154" i="35"/>
  <c r="X154" i="35"/>
  <c r="W154" i="35"/>
  <c r="T154" i="35"/>
  <c r="P154" i="35"/>
  <c r="Q154" i="35" s="1"/>
  <c r="O154" i="35"/>
  <c r="N154" i="35"/>
  <c r="K154" i="35" a="1"/>
  <c r="K154" i="35" s="1"/>
  <c r="L154" i="35" s="1"/>
  <c r="I154" i="35"/>
  <c r="J154" i="35" s="1"/>
  <c r="AG154" i="35" s="1"/>
  <c r="E154" i="35"/>
  <c r="D154" i="35"/>
  <c r="C154" i="35"/>
  <c r="A154" i="35"/>
  <c r="AA153" i="35"/>
  <c r="AB153" i="35" s="1"/>
  <c r="Z153" i="35"/>
  <c r="X153" i="35"/>
  <c r="W153" i="35"/>
  <c r="T153" i="35"/>
  <c r="P153" i="35"/>
  <c r="Q153" i="35" s="1"/>
  <c r="O153" i="35"/>
  <c r="N153" i="35"/>
  <c r="K153" i="35" a="1"/>
  <c r="K153" i="35" s="1"/>
  <c r="L153" i="35" s="1"/>
  <c r="I153" i="35"/>
  <c r="J153" i="35" s="1"/>
  <c r="AG153" i="35" s="1"/>
  <c r="E153" i="35"/>
  <c r="D153" i="35"/>
  <c r="C153" i="35"/>
  <c r="A153" i="35"/>
  <c r="AA152" i="35"/>
  <c r="AB152" i="35" s="1"/>
  <c r="Z152" i="35"/>
  <c r="X152" i="35"/>
  <c r="W152" i="35"/>
  <c r="T152" i="35"/>
  <c r="P152" i="35"/>
  <c r="Q152" i="35" s="1"/>
  <c r="O152" i="35"/>
  <c r="N152" i="35"/>
  <c r="K152" i="35" a="1"/>
  <c r="K152" i="35" s="1"/>
  <c r="L152" i="35" s="1"/>
  <c r="I152" i="35"/>
  <c r="J152" i="35" s="1"/>
  <c r="E152" i="35"/>
  <c r="D152" i="35"/>
  <c r="C152" i="35"/>
  <c r="A152" i="35"/>
  <c r="AA151" i="35"/>
  <c r="AB151" i="35" s="1"/>
  <c r="X151" i="35"/>
  <c r="Z151" i="35" s="1"/>
  <c r="Y151" i="35" s="1"/>
  <c r="W151" i="35"/>
  <c r="T151" i="35"/>
  <c r="P151" i="35"/>
  <c r="Q151" i="35" s="1"/>
  <c r="O151" i="35"/>
  <c r="N151" i="35"/>
  <c r="K151" i="35" a="1"/>
  <c r="K151" i="35" s="1"/>
  <c r="L151" i="35" s="1"/>
  <c r="I151" i="35"/>
  <c r="J151" i="35" s="1"/>
  <c r="AG151" i="35" s="1"/>
  <c r="E151" i="35"/>
  <c r="D151" i="35"/>
  <c r="C151" i="35"/>
  <c r="A151" i="35"/>
  <c r="AA150" i="35"/>
  <c r="AB150" i="35" s="1"/>
  <c r="X150" i="35"/>
  <c r="Z150" i="35" s="1"/>
  <c r="W150" i="35"/>
  <c r="T150" i="35"/>
  <c r="P150" i="35"/>
  <c r="Q150" i="35" s="1"/>
  <c r="O150" i="35"/>
  <c r="N150" i="35"/>
  <c r="K150" i="35" a="1"/>
  <c r="K150" i="35" s="1"/>
  <c r="L150" i="35" s="1"/>
  <c r="J150" i="35"/>
  <c r="AG150" i="35" s="1"/>
  <c r="I150" i="35"/>
  <c r="E150" i="35"/>
  <c r="D150" i="35"/>
  <c r="C150" i="35"/>
  <c r="A150" i="35"/>
  <c r="AA149" i="35"/>
  <c r="AB149" i="35" s="1"/>
  <c r="X149" i="35"/>
  <c r="Z149" i="35" s="1"/>
  <c r="Y149" i="35" s="1"/>
  <c r="W149" i="35"/>
  <c r="T149" i="35"/>
  <c r="P149" i="35"/>
  <c r="Q149" i="35" s="1"/>
  <c r="O149" i="35"/>
  <c r="N149" i="35"/>
  <c r="K149" i="35" a="1"/>
  <c r="K149" i="35" s="1"/>
  <c r="L149" i="35" s="1"/>
  <c r="I149" i="35"/>
  <c r="J149" i="35" s="1"/>
  <c r="AG149" i="35" s="1"/>
  <c r="E149" i="35"/>
  <c r="D149" i="35"/>
  <c r="C149" i="35"/>
  <c r="A149" i="35"/>
  <c r="AA148" i="35"/>
  <c r="AB148" i="35" s="1"/>
  <c r="X148" i="35"/>
  <c r="Z148" i="35" s="1"/>
  <c r="Y148" i="35" s="1"/>
  <c r="W148" i="35"/>
  <c r="T148" i="35"/>
  <c r="P148" i="35"/>
  <c r="Q148" i="35" s="1"/>
  <c r="O148" i="35"/>
  <c r="N148" i="35"/>
  <c r="K148" i="35" a="1"/>
  <c r="K148" i="35" s="1"/>
  <c r="L148" i="35" s="1"/>
  <c r="I148" i="35"/>
  <c r="J148" i="35" s="1"/>
  <c r="E148" i="35"/>
  <c r="D148" i="35"/>
  <c r="C148" i="35"/>
  <c r="A148" i="35"/>
  <c r="AA147" i="35"/>
  <c r="AB147" i="35" s="1"/>
  <c r="X147" i="35"/>
  <c r="Z147" i="35" s="1"/>
  <c r="Y147" i="35" s="1"/>
  <c r="W147" i="35"/>
  <c r="T147" i="35"/>
  <c r="P147" i="35"/>
  <c r="Q147" i="35" s="1"/>
  <c r="O147" i="35"/>
  <c r="N147" i="35"/>
  <c r="K147" i="35" a="1"/>
  <c r="K147" i="35" s="1"/>
  <c r="L147" i="35" s="1"/>
  <c r="I147" i="35"/>
  <c r="J147" i="35" s="1"/>
  <c r="AG147" i="35" s="1"/>
  <c r="E147" i="35"/>
  <c r="D147" i="35"/>
  <c r="C147" i="35"/>
  <c r="A147" i="35"/>
  <c r="AA146" i="35"/>
  <c r="AB146" i="35" s="1"/>
  <c r="X146" i="35"/>
  <c r="Z146" i="35" s="1"/>
  <c r="Y146" i="35" s="1"/>
  <c r="W146" i="35"/>
  <c r="T146" i="35"/>
  <c r="P146" i="35"/>
  <c r="Q146" i="35" s="1"/>
  <c r="O146" i="35"/>
  <c r="N146" i="35"/>
  <c r="K146" i="35" a="1"/>
  <c r="K146" i="35" s="1"/>
  <c r="L146" i="35" s="1"/>
  <c r="I146" i="35"/>
  <c r="J146" i="35" s="1"/>
  <c r="E146" i="35"/>
  <c r="D146" i="35"/>
  <c r="C146" i="35"/>
  <c r="A146" i="35"/>
  <c r="AA145" i="35"/>
  <c r="AB145" i="35" s="1"/>
  <c r="X145" i="35"/>
  <c r="Z145" i="35" s="1"/>
  <c r="Y145" i="35" s="1"/>
  <c r="W145" i="35"/>
  <c r="T145" i="35"/>
  <c r="P145" i="35"/>
  <c r="Q145" i="35" s="1"/>
  <c r="O145" i="35"/>
  <c r="N145" i="35"/>
  <c r="K145" i="35" a="1"/>
  <c r="K145" i="35" s="1"/>
  <c r="L145" i="35" s="1"/>
  <c r="I145" i="35"/>
  <c r="J145" i="35" s="1"/>
  <c r="E145" i="35"/>
  <c r="D145" i="35"/>
  <c r="C145" i="35"/>
  <c r="A145" i="35"/>
  <c r="AA144" i="35"/>
  <c r="AB144" i="35" s="1"/>
  <c r="Z144" i="35"/>
  <c r="X144" i="35"/>
  <c r="W144" i="35"/>
  <c r="T144" i="35"/>
  <c r="P144" i="35"/>
  <c r="Q144" i="35" s="1"/>
  <c r="O144" i="35"/>
  <c r="N144" i="35"/>
  <c r="K144" i="35" a="1"/>
  <c r="K144" i="35" s="1"/>
  <c r="L144" i="35" s="1"/>
  <c r="I144" i="35"/>
  <c r="J144" i="35" s="1"/>
  <c r="AG144" i="35" s="1"/>
  <c r="E144" i="35"/>
  <c r="D144" i="35"/>
  <c r="C144" i="35"/>
  <c r="A144" i="35"/>
  <c r="AA143" i="35"/>
  <c r="AB143" i="35" s="1"/>
  <c r="X143" i="35"/>
  <c r="Z143" i="35" s="1"/>
  <c r="Y143" i="35" s="1"/>
  <c r="W143" i="35"/>
  <c r="T143" i="35"/>
  <c r="P143" i="35"/>
  <c r="Q143" i="35" s="1"/>
  <c r="O143" i="35"/>
  <c r="N143" i="35"/>
  <c r="K143" i="35" a="1"/>
  <c r="K143" i="35" s="1"/>
  <c r="L143" i="35" s="1"/>
  <c r="I143" i="35"/>
  <c r="J143" i="35" s="1"/>
  <c r="E143" i="35"/>
  <c r="D143" i="35"/>
  <c r="C143" i="35"/>
  <c r="A143" i="35"/>
  <c r="AA142" i="35"/>
  <c r="AB142" i="35" s="1"/>
  <c r="Z142" i="35"/>
  <c r="X142" i="35"/>
  <c r="W142" i="35"/>
  <c r="T142" i="35"/>
  <c r="P142" i="35"/>
  <c r="Q142" i="35" s="1"/>
  <c r="O142" i="35"/>
  <c r="N142" i="35"/>
  <c r="K142" i="35" a="1"/>
  <c r="K142" i="35" s="1"/>
  <c r="L142" i="35" s="1"/>
  <c r="I142" i="35"/>
  <c r="J142" i="35" s="1"/>
  <c r="AG142" i="35" s="1"/>
  <c r="E142" i="35"/>
  <c r="D142" i="35"/>
  <c r="C142" i="35"/>
  <c r="A142" i="35"/>
  <c r="AA141" i="35"/>
  <c r="AB141" i="35" s="1"/>
  <c r="X141" i="35"/>
  <c r="Z141" i="35" s="1"/>
  <c r="W141" i="35"/>
  <c r="T141" i="35"/>
  <c r="P141" i="35"/>
  <c r="Q141" i="35" s="1"/>
  <c r="O141" i="35"/>
  <c r="N141" i="35"/>
  <c r="K141" i="35" a="1"/>
  <c r="K141" i="35" s="1"/>
  <c r="L141" i="35" s="1"/>
  <c r="I141" i="35"/>
  <c r="J141" i="35" s="1"/>
  <c r="E141" i="35"/>
  <c r="D141" i="35"/>
  <c r="C141" i="35"/>
  <c r="A141" i="35"/>
  <c r="AA140" i="35"/>
  <c r="AB140" i="35" s="1"/>
  <c r="Z140" i="35"/>
  <c r="X140" i="35"/>
  <c r="W140" i="35"/>
  <c r="T140" i="35"/>
  <c r="P140" i="35"/>
  <c r="Q140" i="35" s="1"/>
  <c r="O140" i="35"/>
  <c r="N140" i="35"/>
  <c r="K140" i="35" a="1"/>
  <c r="K140" i="35" s="1"/>
  <c r="L140" i="35" s="1"/>
  <c r="I140" i="35"/>
  <c r="J140" i="35" s="1"/>
  <c r="AG140" i="35" s="1"/>
  <c r="E140" i="35"/>
  <c r="D140" i="35"/>
  <c r="C140" i="35"/>
  <c r="A140" i="35"/>
  <c r="AA139" i="35"/>
  <c r="AB139" i="35" s="1"/>
  <c r="X139" i="35"/>
  <c r="Z139" i="35" s="1"/>
  <c r="Y139" i="35" s="1"/>
  <c r="W139" i="35"/>
  <c r="T139" i="35"/>
  <c r="P139" i="35"/>
  <c r="Q139" i="35" s="1"/>
  <c r="O139" i="35"/>
  <c r="N139" i="35"/>
  <c r="K139" i="35" a="1"/>
  <c r="K139" i="35" s="1"/>
  <c r="L139" i="35" s="1"/>
  <c r="I139" i="35"/>
  <c r="J139" i="35" s="1"/>
  <c r="E139" i="35"/>
  <c r="D139" i="35"/>
  <c r="C139" i="35"/>
  <c r="A139" i="35"/>
  <c r="AA138" i="35"/>
  <c r="AB138" i="35" s="1"/>
  <c r="Z138" i="35"/>
  <c r="X138" i="35"/>
  <c r="W138" i="35"/>
  <c r="T138" i="35"/>
  <c r="P138" i="35"/>
  <c r="Q138" i="35" s="1"/>
  <c r="O138" i="35"/>
  <c r="N138" i="35"/>
  <c r="K138" i="35" a="1"/>
  <c r="K138" i="35" s="1"/>
  <c r="L138" i="35" s="1"/>
  <c r="J138" i="35"/>
  <c r="I138" i="35"/>
  <c r="E138" i="35"/>
  <c r="D138" i="35"/>
  <c r="C138" i="35"/>
  <c r="A138" i="35"/>
  <c r="AA137" i="35"/>
  <c r="AB137" i="35" s="1"/>
  <c r="Z137" i="35"/>
  <c r="X137" i="35"/>
  <c r="W137" i="35"/>
  <c r="T137" i="35"/>
  <c r="P137" i="35"/>
  <c r="Q137" i="35" s="1"/>
  <c r="O137" i="35"/>
  <c r="N137" i="35"/>
  <c r="K137" i="35" a="1"/>
  <c r="K137" i="35" s="1"/>
  <c r="L137" i="35" s="1"/>
  <c r="I137" i="35"/>
  <c r="J137" i="35" s="1"/>
  <c r="AG137" i="35" s="1"/>
  <c r="E137" i="35"/>
  <c r="D137" i="35"/>
  <c r="C137" i="35"/>
  <c r="A137" i="35"/>
  <c r="AA136" i="35"/>
  <c r="AB136" i="35" s="1"/>
  <c r="Z136" i="35"/>
  <c r="X136" i="35"/>
  <c r="W136" i="35"/>
  <c r="T136" i="35"/>
  <c r="P136" i="35"/>
  <c r="Q136" i="35" s="1"/>
  <c r="O136" i="35"/>
  <c r="N136" i="35"/>
  <c r="K136" i="35" a="1"/>
  <c r="K136" i="35" s="1"/>
  <c r="L136" i="35" s="1"/>
  <c r="I136" i="35"/>
  <c r="J136" i="35" s="1"/>
  <c r="E136" i="35"/>
  <c r="D136" i="35"/>
  <c r="C136" i="35"/>
  <c r="A136" i="35"/>
  <c r="AA135" i="35"/>
  <c r="AB135" i="35" s="1"/>
  <c r="Z135" i="35"/>
  <c r="X135" i="35"/>
  <c r="W135" i="35"/>
  <c r="T135" i="35"/>
  <c r="P135" i="35"/>
  <c r="Q135" i="35" s="1"/>
  <c r="O135" i="35"/>
  <c r="N135" i="35"/>
  <c r="K135" i="35" a="1"/>
  <c r="K135" i="35" s="1"/>
  <c r="L135" i="35" s="1"/>
  <c r="J135" i="35"/>
  <c r="AG135" i="35" s="1"/>
  <c r="I135" i="35"/>
  <c r="E135" i="35"/>
  <c r="D135" i="35"/>
  <c r="C135" i="35"/>
  <c r="A135" i="35"/>
  <c r="AA134" i="35"/>
  <c r="AB134" i="35" s="1"/>
  <c r="Z134" i="35"/>
  <c r="X134" i="35"/>
  <c r="W134" i="35"/>
  <c r="T134" i="35"/>
  <c r="P134" i="35"/>
  <c r="Q134" i="35" s="1"/>
  <c r="O134" i="35"/>
  <c r="N134" i="35"/>
  <c r="K134" i="35" a="1"/>
  <c r="K134" i="35" s="1"/>
  <c r="L134" i="35" s="1"/>
  <c r="J134" i="35"/>
  <c r="I134" i="35"/>
  <c r="E134" i="35"/>
  <c r="D134" i="35"/>
  <c r="C134" i="35"/>
  <c r="A134" i="35"/>
  <c r="AA133" i="35"/>
  <c r="AB133" i="35" s="1"/>
  <c r="Z133" i="35"/>
  <c r="X133" i="35"/>
  <c r="W133" i="35"/>
  <c r="T133" i="35"/>
  <c r="P133" i="35"/>
  <c r="Q133" i="35" s="1"/>
  <c r="O133" i="35"/>
  <c r="N133" i="35"/>
  <c r="K133" i="35" a="1"/>
  <c r="K133" i="35" s="1"/>
  <c r="L133" i="35" s="1"/>
  <c r="I133" i="35"/>
  <c r="J133" i="35" s="1"/>
  <c r="E133" i="35"/>
  <c r="D133" i="35"/>
  <c r="C133" i="35"/>
  <c r="A133" i="35"/>
  <c r="AA132" i="35"/>
  <c r="AB132" i="35" s="1"/>
  <c r="Z132" i="35"/>
  <c r="X132" i="35"/>
  <c r="W132" i="35"/>
  <c r="T132" i="35"/>
  <c r="P132" i="35"/>
  <c r="Q132" i="35" s="1"/>
  <c r="O132" i="35"/>
  <c r="N132" i="35"/>
  <c r="K132" i="35" a="1"/>
  <c r="K132" i="35" s="1"/>
  <c r="L132" i="35" s="1"/>
  <c r="J132" i="35"/>
  <c r="AG132" i="35" s="1"/>
  <c r="I132" i="35"/>
  <c r="E132" i="35"/>
  <c r="D132" i="35"/>
  <c r="C132" i="35"/>
  <c r="A132" i="35"/>
  <c r="AA131" i="35"/>
  <c r="AB131" i="35" s="1"/>
  <c r="Z131" i="35"/>
  <c r="X131" i="35"/>
  <c r="W131" i="35"/>
  <c r="T131" i="35"/>
  <c r="P131" i="35"/>
  <c r="Q131" i="35" s="1"/>
  <c r="O131" i="35"/>
  <c r="N131" i="35"/>
  <c r="K131" i="35" a="1"/>
  <c r="K131" i="35" s="1"/>
  <c r="L131" i="35" s="1"/>
  <c r="I131" i="35"/>
  <c r="J131" i="35" s="1"/>
  <c r="AG131" i="35" s="1"/>
  <c r="E131" i="35"/>
  <c r="D131" i="35"/>
  <c r="C131" i="35"/>
  <c r="A131" i="35"/>
  <c r="AA130" i="35"/>
  <c r="AB130" i="35" s="1"/>
  <c r="Z130" i="35"/>
  <c r="X130" i="35"/>
  <c r="W130" i="35"/>
  <c r="T130" i="35"/>
  <c r="P130" i="35"/>
  <c r="Q130" i="35" s="1"/>
  <c r="O130" i="35"/>
  <c r="N130" i="35"/>
  <c r="K130" i="35" a="1"/>
  <c r="K130" i="35" s="1"/>
  <c r="L130" i="35" s="1"/>
  <c r="J130" i="35"/>
  <c r="AG130" i="35" s="1"/>
  <c r="I130" i="35"/>
  <c r="E130" i="35"/>
  <c r="D130" i="35"/>
  <c r="C130" i="35"/>
  <c r="A130" i="35"/>
  <c r="AA129" i="35"/>
  <c r="AB129" i="35" s="1"/>
  <c r="X129" i="35"/>
  <c r="Z129" i="35" s="1"/>
  <c r="W129" i="35"/>
  <c r="T129" i="35"/>
  <c r="P129" i="35"/>
  <c r="Q129" i="35" s="1"/>
  <c r="O129" i="35"/>
  <c r="N129" i="35"/>
  <c r="K129" i="35" a="1"/>
  <c r="K129" i="35" s="1"/>
  <c r="L129" i="35" s="1"/>
  <c r="J129" i="35"/>
  <c r="AG129" i="35" s="1"/>
  <c r="I129" i="35"/>
  <c r="E129" i="35"/>
  <c r="D129" i="35"/>
  <c r="C129" i="35"/>
  <c r="A129" i="35"/>
  <c r="AA128" i="35"/>
  <c r="AB128" i="35" s="1"/>
  <c r="Z128" i="35"/>
  <c r="X128" i="35"/>
  <c r="W128" i="35"/>
  <c r="T128" i="35"/>
  <c r="P128" i="35"/>
  <c r="Q128" i="35" s="1"/>
  <c r="O128" i="35"/>
  <c r="N128" i="35"/>
  <c r="K128" i="35" a="1"/>
  <c r="K128" i="35" s="1"/>
  <c r="L128" i="35" s="1"/>
  <c r="I128" i="35"/>
  <c r="J128" i="35" s="1"/>
  <c r="AG128" i="35" s="1"/>
  <c r="E128" i="35"/>
  <c r="D128" i="35"/>
  <c r="C128" i="35"/>
  <c r="A128" i="35"/>
  <c r="AA127" i="35"/>
  <c r="AB127" i="35" s="1"/>
  <c r="Z127" i="35"/>
  <c r="X127" i="35"/>
  <c r="W127" i="35"/>
  <c r="T127" i="35"/>
  <c r="P127" i="35"/>
  <c r="Q127" i="35" s="1"/>
  <c r="O127" i="35"/>
  <c r="N127" i="35"/>
  <c r="K127" i="35" a="1"/>
  <c r="K127" i="35" s="1"/>
  <c r="L127" i="35" s="1"/>
  <c r="J127" i="35"/>
  <c r="AG127" i="35" s="1"/>
  <c r="I127" i="35"/>
  <c r="E127" i="35"/>
  <c r="D127" i="35"/>
  <c r="C127" i="35"/>
  <c r="A127" i="35"/>
  <c r="AA126" i="35"/>
  <c r="AB126" i="35" s="1"/>
  <c r="Z126" i="35"/>
  <c r="X126" i="35"/>
  <c r="W126" i="35"/>
  <c r="T126" i="35"/>
  <c r="P126" i="35"/>
  <c r="Q126" i="35" s="1"/>
  <c r="O126" i="35"/>
  <c r="N126" i="35"/>
  <c r="K126" i="35" a="1"/>
  <c r="K126" i="35" s="1"/>
  <c r="L126" i="35" s="1"/>
  <c r="J126" i="35"/>
  <c r="AG126" i="35" s="1"/>
  <c r="I126" i="35"/>
  <c r="E126" i="35"/>
  <c r="D126" i="35"/>
  <c r="C126" i="35"/>
  <c r="A126" i="35"/>
  <c r="AA125" i="35"/>
  <c r="AB125" i="35" s="1"/>
  <c r="X125" i="35"/>
  <c r="Z125" i="35" s="1"/>
  <c r="Y125" i="35" s="1"/>
  <c r="W125" i="35"/>
  <c r="T125" i="35"/>
  <c r="P125" i="35"/>
  <c r="Q125" i="35" s="1"/>
  <c r="O125" i="35"/>
  <c r="N125" i="35"/>
  <c r="K125" i="35" a="1"/>
  <c r="K125" i="35" s="1"/>
  <c r="L125" i="35" s="1"/>
  <c r="I125" i="35"/>
  <c r="J125" i="35" s="1"/>
  <c r="E125" i="35"/>
  <c r="D125" i="35"/>
  <c r="C125" i="35"/>
  <c r="A125" i="35"/>
  <c r="AA124" i="35"/>
  <c r="AB124" i="35" s="1"/>
  <c r="X124" i="35"/>
  <c r="Z124" i="35" s="1"/>
  <c r="Y124" i="35" s="1"/>
  <c r="W124" i="35"/>
  <c r="T124" i="35"/>
  <c r="P124" i="35"/>
  <c r="Q124" i="35" s="1"/>
  <c r="O124" i="35"/>
  <c r="N124" i="35"/>
  <c r="K124" i="35" a="1"/>
  <c r="K124" i="35" s="1"/>
  <c r="L124" i="35" s="1"/>
  <c r="I124" i="35"/>
  <c r="J124" i="35" s="1"/>
  <c r="AG124" i="35" s="1"/>
  <c r="E124" i="35"/>
  <c r="D124" i="35"/>
  <c r="C124" i="35"/>
  <c r="A124" i="35"/>
  <c r="AA123" i="35"/>
  <c r="AB123" i="35" s="1"/>
  <c r="Z123" i="35"/>
  <c r="X123" i="35"/>
  <c r="W123" i="35"/>
  <c r="T123" i="35"/>
  <c r="P123" i="35"/>
  <c r="Q123" i="35" s="1"/>
  <c r="O123" i="35"/>
  <c r="N123" i="35"/>
  <c r="K123" i="35" a="1"/>
  <c r="K123" i="35" s="1"/>
  <c r="L123" i="35" s="1"/>
  <c r="I123" i="35"/>
  <c r="J123" i="35" s="1"/>
  <c r="AG123" i="35" s="1"/>
  <c r="E123" i="35"/>
  <c r="D123" i="35"/>
  <c r="C123" i="35"/>
  <c r="A123" i="35"/>
  <c r="AA122" i="35"/>
  <c r="AB122" i="35" s="1"/>
  <c r="Z122" i="35"/>
  <c r="X122" i="35"/>
  <c r="W122" i="35"/>
  <c r="T122" i="35"/>
  <c r="P122" i="35"/>
  <c r="Q122" i="35" s="1"/>
  <c r="O122" i="35"/>
  <c r="N122" i="35"/>
  <c r="K122" i="35" a="1"/>
  <c r="K122" i="35" s="1"/>
  <c r="L122" i="35" s="1"/>
  <c r="I122" i="35"/>
  <c r="J122" i="35" s="1"/>
  <c r="AG122" i="35" s="1"/>
  <c r="E122" i="35"/>
  <c r="D122" i="35"/>
  <c r="C122" i="35"/>
  <c r="A122" i="35"/>
  <c r="AA121" i="35"/>
  <c r="AB121" i="35" s="1"/>
  <c r="Z121" i="35"/>
  <c r="X121" i="35"/>
  <c r="W121" i="35"/>
  <c r="T121" i="35"/>
  <c r="P121" i="35"/>
  <c r="Q121" i="35" s="1"/>
  <c r="O121" i="35"/>
  <c r="N121" i="35"/>
  <c r="K121" i="35" a="1"/>
  <c r="K121" i="35" s="1"/>
  <c r="L121" i="35" s="1"/>
  <c r="I121" i="35"/>
  <c r="J121" i="35" s="1"/>
  <c r="E121" i="35"/>
  <c r="D121" i="35"/>
  <c r="C121" i="35"/>
  <c r="A121" i="35"/>
  <c r="AA120" i="35"/>
  <c r="AB120" i="35" s="1"/>
  <c r="X120" i="35"/>
  <c r="Z120" i="35" s="1"/>
  <c r="W120" i="35"/>
  <c r="T120" i="35"/>
  <c r="P120" i="35"/>
  <c r="Q120" i="35" s="1"/>
  <c r="O120" i="35"/>
  <c r="N120" i="35"/>
  <c r="K120" i="35" a="1"/>
  <c r="K120" i="35" s="1"/>
  <c r="L120" i="35" s="1"/>
  <c r="I120" i="35"/>
  <c r="J120" i="35" s="1"/>
  <c r="E120" i="35"/>
  <c r="D120" i="35"/>
  <c r="C120" i="35"/>
  <c r="A120" i="35"/>
  <c r="AA119" i="35"/>
  <c r="AB119" i="35" s="1"/>
  <c r="Z119" i="35"/>
  <c r="X119" i="35"/>
  <c r="W119" i="35"/>
  <c r="T119" i="35"/>
  <c r="P119" i="35"/>
  <c r="Q119" i="35" s="1"/>
  <c r="O119" i="35"/>
  <c r="N119" i="35"/>
  <c r="K119" i="35" a="1"/>
  <c r="K119" i="35" s="1"/>
  <c r="L119" i="35" s="1"/>
  <c r="J119" i="35"/>
  <c r="AG119" i="35" s="1"/>
  <c r="I119" i="35"/>
  <c r="E119" i="35"/>
  <c r="D119" i="35"/>
  <c r="C119" i="35"/>
  <c r="A119" i="35"/>
  <c r="AA118" i="35"/>
  <c r="AB118" i="35" s="1"/>
  <c r="Z118" i="35"/>
  <c r="X118" i="35"/>
  <c r="W118" i="35"/>
  <c r="T118" i="35"/>
  <c r="P118" i="35"/>
  <c r="Q118" i="35" s="1"/>
  <c r="O118" i="35"/>
  <c r="N118" i="35"/>
  <c r="K118" i="35" a="1"/>
  <c r="K118" i="35" s="1"/>
  <c r="L118" i="35" s="1"/>
  <c r="I118" i="35"/>
  <c r="J118" i="35" s="1"/>
  <c r="AG118" i="35" s="1"/>
  <c r="E118" i="35"/>
  <c r="D118" i="35"/>
  <c r="C118" i="35"/>
  <c r="A118" i="35"/>
  <c r="AA117" i="35"/>
  <c r="AB117" i="35" s="1"/>
  <c r="Z117" i="35"/>
  <c r="X117" i="35"/>
  <c r="W117" i="35"/>
  <c r="T117" i="35"/>
  <c r="P117" i="35"/>
  <c r="Q117" i="35" s="1"/>
  <c r="O117" i="35"/>
  <c r="N117" i="35"/>
  <c r="K117" i="35" a="1"/>
  <c r="K117" i="35" s="1"/>
  <c r="L117" i="35" s="1"/>
  <c r="J117" i="35"/>
  <c r="AG117" i="35" s="1"/>
  <c r="I117" i="35"/>
  <c r="E117" i="35"/>
  <c r="D117" i="35"/>
  <c r="C117" i="35"/>
  <c r="A117" i="35"/>
  <c r="AA116" i="35"/>
  <c r="AB116" i="35" s="1"/>
  <c r="Z116" i="35"/>
  <c r="X116" i="35"/>
  <c r="W116" i="35"/>
  <c r="T116" i="35"/>
  <c r="P116" i="35"/>
  <c r="Q116" i="35" s="1"/>
  <c r="O116" i="35"/>
  <c r="N116" i="35"/>
  <c r="K116" i="35" a="1"/>
  <c r="K116" i="35" s="1"/>
  <c r="L116" i="35" s="1"/>
  <c r="I116" i="35"/>
  <c r="J116" i="35" s="1"/>
  <c r="E116" i="35"/>
  <c r="D116" i="35"/>
  <c r="C116" i="35"/>
  <c r="A116" i="35"/>
  <c r="AA115" i="35"/>
  <c r="AB115" i="35" s="1"/>
  <c r="X115" i="35"/>
  <c r="Z115" i="35" s="1"/>
  <c r="Y115" i="35" s="1"/>
  <c r="W115" i="35"/>
  <c r="T115" i="35"/>
  <c r="P115" i="35"/>
  <c r="Q115" i="35" s="1"/>
  <c r="O115" i="35"/>
  <c r="N115" i="35"/>
  <c r="K115" i="35" a="1"/>
  <c r="K115" i="35" s="1"/>
  <c r="L115" i="35" s="1"/>
  <c r="I115" i="35"/>
  <c r="J115" i="35" s="1"/>
  <c r="E115" i="35"/>
  <c r="D115" i="35"/>
  <c r="C115" i="35"/>
  <c r="A115" i="35"/>
  <c r="AA114" i="35"/>
  <c r="AB114" i="35" s="1"/>
  <c r="Z114" i="35"/>
  <c r="X114" i="35"/>
  <c r="W114" i="35"/>
  <c r="T114" i="35"/>
  <c r="P114" i="35"/>
  <c r="Q114" i="35" s="1"/>
  <c r="O114" i="35"/>
  <c r="N114" i="35"/>
  <c r="K114" i="35" a="1"/>
  <c r="K114" i="35" s="1"/>
  <c r="L114" i="35" s="1"/>
  <c r="I114" i="35"/>
  <c r="J114" i="35" s="1"/>
  <c r="E114" i="35"/>
  <c r="D114" i="35"/>
  <c r="C114" i="35"/>
  <c r="A114" i="35"/>
  <c r="AA113" i="35"/>
  <c r="AB113" i="35" s="1"/>
  <c r="Z113" i="35"/>
  <c r="X113" i="35"/>
  <c r="W113" i="35"/>
  <c r="T113" i="35"/>
  <c r="P113" i="35"/>
  <c r="Q113" i="35" s="1"/>
  <c r="O113" i="35"/>
  <c r="N113" i="35"/>
  <c r="K113" i="35" a="1"/>
  <c r="K113" i="35" s="1"/>
  <c r="L113" i="35" s="1"/>
  <c r="J113" i="35"/>
  <c r="AG113" i="35" s="1"/>
  <c r="I113" i="35"/>
  <c r="E113" i="35"/>
  <c r="D113" i="35"/>
  <c r="C113" i="35"/>
  <c r="A113" i="35"/>
  <c r="AA112" i="35"/>
  <c r="AB112" i="35" s="1"/>
  <c r="Z112" i="35"/>
  <c r="X112" i="35"/>
  <c r="W112" i="35"/>
  <c r="T112" i="35"/>
  <c r="P112" i="35"/>
  <c r="Q112" i="35" s="1"/>
  <c r="O112" i="35"/>
  <c r="N112" i="35"/>
  <c r="K112" i="35" a="1"/>
  <c r="K112" i="35" s="1"/>
  <c r="L112" i="35" s="1"/>
  <c r="I112" i="35"/>
  <c r="J112" i="35" s="1"/>
  <c r="AG112" i="35" s="1"/>
  <c r="E112" i="35"/>
  <c r="D112" i="35"/>
  <c r="C112" i="35"/>
  <c r="A112" i="35"/>
  <c r="AA111" i="35"/>
  <c r="AB111" i="35" s="1"/>
  <c r="Z111" i="35"/>
  <c r="X111" i="35"/>
  <c r="W111" i="35"/>
  <c r="T111" i="35"/>
  <c r="P111" i="35"/>
  <c r="Q111" i="35" s="1"/>
  <c r="O111" i="35"/>
  <c r="N111" i="35"/>
  <c r="K111" i="35" a="1"/>
  <c r="K111" i="35" s="1"/>
  <c r="L111" i="35" s="1"/>
  <c r="I111" i="35"/>
  <c r="J111" i="35" s="1"/>
  <c r="AG111" i="35" s="1"/>
  <c r="E111" i="35"/>
  <c r="D111" i="35"/>
  <c r="C111" i="35"/>
  <c r="A111" i="35"/>
  <c r="AA110" i="35"/>
  <c r="AB110" i="35" s="1"/>
  <c r="X110" i="35"/>
  <c r="Z110" i="35" s="1"/>
  <c r="Y110" i="35" s="1"/>
  <c r="W110" i="35"/>
  <c r="U110" i="35"/>
  <c r="T110" i="35"/>
  <c r="P110" i="35"/>
  <c r="Q110" i="35" s="1"/>
  <c r="O110" i="35"/>
  <c r="N110" i="35"/>
  <c r="K110" i="35" a="1"/>
  <c r="K110" i="35" s="1"/>
  <c r="L110" i="35" s="1"/>
  <c r="I110" i="35"/>
  <c r="J110" i="35" s="1"/>
  <c r="E110" i="35"/>
  <c r="D110" i="35"/>
  <c r="C110" i="35"/>
  <c r="A110" i="35"/>
  <c r="AA109" i="35"/>
  <c r="AB109" i="35" s="1"/>
  <c r="Z109" i="35"/>
  <c r="X109" i="35"/>
  <c r="W109" i="35"/>
  <c r="T109" i="35"/>
  <c r="P109" i="35"/>
  <c r="Q109" i="35" s="1"/>
  <c r="O109" i="35"/>
  <c r="N109" i="35"/>
  <c r="K109" i="35" a="1"/>
  <c r="K109" i="35" s="1"/>
  <c r="L109" i="35" s="1"/>
  <c r="I109" i="35"/>
  <c r="J109" i="35" s="1"/>
  <c r="AG109" i="35" s="1"/>
  <c r="E109" i="35"/>
  <c r="D109" i="35"/>
  <c r="C109" i="35"/>
  <c r="A109" i="35"/>
  <c r="AA108" i="35"/>
  <c r="AB108" i="35" s="1"/>
  <c r="X108" i="35"/>
  <c r="Z108" i="35" s="1"/>
  <c r="Y108" i="35" s="1"/>
  <c r="W108" i="35"/>
  <c r="T108" i="35"/>
  <c r="P108" i="35"/>
  <c r="Q108" i="35" s="1"/>
  <c r="O108" i="35"/>
  <c r="N108" i="35"/>
  <c r="K108" i="35" a="1"/>
  <c r="K108" i="35" s="1"/>
  <c r="L108" i="35" s="1"/>
  <c r="I108" i="35"/>
  <c r="J108" i="35" s="1"/>
  <c r="E108" i="35"/>
  <c r="D108" i="35"/>
  <c r="C108" i="35"/>
  <c r="A108" i="35"/>
  <c r="AA107" i="35"/>
  <c r="AB107" i="35" s="1"/>
  <c r="Z107" i="35"/>
  <c r="X107" i="35"/>
  <c r="W107" i="35"/>
  <c r="T107" i="35"/>
  <c r="P107" i="35"/>
  <c r="Q107" i="35" s="1"/>
  <c r="O107" i="35"/>
  <c r="N107" i="35"/>
  <c r="K107" i="35" a="1"/>
  <c r="K107" i="35" s="1"/>
  <c r="L107" i="35" s="1"/>
  <c r="I107" i="35"/>
  <c r="J107" i="35" s="1"/>
  <c r="AG107" i="35" s="1"/>
  <c r="E107" i="35"/>
  <c r="D107" i="35"/>
  <c r="C107" i="35"/>
  <c r="A107" i="35"/>
  <c r="AA106" i="35"/>
  <c r="AB106" i="35" s="1"/>
  <c r="Z106" i="35"/>
  <c r="X106" i="35"/>
  <c r="W106" i="35"/>
  <c r="T106" i="35"/>
  <c r="P106" i="35"/>
  <c r="Q106" i="35" s="1"/>
  <c r="O106" i="35"/>
  <c r="N106" i="35"/>
  <c r="K106" i="35" a="1"/>
  <c r="K106" i="35" s="1"/>
  <c r="L106" i="35" s="1"/>
  <c r="I106" i="35"/>
  <c r="J106" i="35" s="1"/>
  <c r="E106" i="35"/>
  <c r="D106" i="35"/>
  <c r="C106" i="35"/>
  <c r="A106" i="35"/>
  <c r="AA105" i="35"/>
  <c r="AB105" i="35" s="1"/>
  <c r="X105" i="35"/>
  <c r="Z105" i="35" s="1"/>
  <c r="Y105" i="35" s="1"/>
  <c r="W105" i="35"/>
  <c r="T105" i="35"/>
  <c r="P105" i="35"/>
  <c r="Q105" i="35" s="1"/>
  <c r="O105" i="35"/>
  <c r="N105" i="35"/>
  <c r="K105" i="35" a="1"/>
  <c r="K105" i="35" s="1"/>
  <c r="L105" i="35" s="1"/>
  <c r="I105" i="35"/>
  <c r="J105" i="35" s="1"/>
  <c r="E105" i="35"/>
  <c r="D105" i="35"/>
  <c r="C105" i="35"/>
  <c r="A105" i="35"/>
  <c r="AA104" i="35"/>
  <c r="AB104" i="35" s="1"/>
  <c r="Z104" i="35"/>
  <c r="X104" i="35"/>
  <c r="W104" i="35"/>
  <c r="T104" i="35"/>
  <c r="P104" i="35"/>
  <c r="Q104" i="35" s="1"/>
  <c r="O104" i="35"/>
  <c r="N104" i="35"/>
  <c r="K104" i="35" a="1"/>
  <c r="K104" i="35" s="1"/>
  <c r="L104" i="35" s="1"/>
  <c r="I104" i="35"/>
  <c r="J104" i="35" s="1"/>
  <c r="E104" i="35"/>
  <c r="D104" i="35"/>
  <c r="C104" i="35"/>
  <c r="A104" i="35"/>
  <c r="AA103" i="35"/>
  <c r="AB103" i="35" s="1"/>
  <c r="X103" i="35"/>
  <c r="Z103" i="35" s="1"/>
  <c r="Y103" i="35" s="1"/>
  <c r="W103" i="35"/>
  <c r="T103" i="35"/>
  <c r="P103" i="35"/>
  <c r="Q103" i="35" s="1"/>
  <c r="O103" i="35"/>
  <c r="N103" i="35"/>
  <c r="K103" i="35" a="1"/>
  <c r="K103" i="35" s="1"/>
  <c r="L103" i="35" s="1"/>
  <c r="I103" i="35"/>
  <c r="J103" i="35" s="1"/>
  <c r="E103" i="35"/>
  <c r="D103" i="35"/>
  <c r="C103" i="35"/>
  <c r="A103" i="35"/>
  <c r="AA102" i="35"/>
  <c r="AB102" i="35" s="1"/>
  <c r="X102" i="35"/>
  <c r="Z102" i="35" s="1"/>
  <c r="Y102" i="35" s="1"/>
  <c r="W102" i="35"/>
  <c r="T102" i="35"/>
  <c r="P102" i="35"/>
  <c r="Q102" i="35" s="1"/>
  <c r="O102" i="35"/>
  <c r="N102" i="35"/>
  <c r="K102" i="35" a="1"/>
  <c r="K102" i="35" s="1"/>
  <c r="L102" i="35" s="1"/>
  <c r="J102" i="35"/>
  <c r="AG102" i="35" s="1"/>
  <c r="I102" i="35"/>
  <c r="E102" i="35"/>
  <c r="D102" i="35"/>
  <c r="C102" i="35"/>
  <c r="A102" i="35"/>
  <c r="AA101" i="35"/>
  <c r="AB101" i="35" s="1"/>
  <c r="X101" i="35"/>
  <c r="Z101" i="35" s="1"/>
  <c r="Y101" i="35" s="1"/>
  <c r="W101" i="35"/>
  <c r="T101" i="35"/>
  <c r="P101" i="35"/>
  <c r="Q101" i="35" s="1"/>
  <c r="O101" i="35"/>
  <c r="N101" i="35"/>
  <c r="K101" i="35" a="1"/>
  <c r="K101" i="35" s="1"/>
  <c r="L101" i="35" s="1"/>
  <c r="I101" i="35"/>
  <c r="J101" i="35" s="1"/>
  <c r="E101" i="35"/>
  <c r="D101" i="35"/>
  <c r="C101" i="35"/>
  <c r="A101" i="35"/>
  <c r="AA100" i="35"/>
  <c r="AB100" i="35" s="1"/>
  <c r="Z100" i="35"/>
  <c r="X100" i="35"/>
  <c r="W100" i="35"/>
  <c r="T100" i="35"/>
  <c r="P100" i="35"/>
  <c r="Q100" i="35" s="1"/>
  <c r="O100" i="35"/>
  <c r="N100" i="35"/>
  <c r="K100" i="35" a="1"/>
  <c r="K100" i="35" s="1"/>
  <c r="L100" i="35" s="1"/>
  <c r="I100" i="35"/>
  <c r="J100" i="35" s="1"/>
  <c r="AG100" i="35" s="1"/>
  <c r="E100" i="35"/>
  <c r="D100" i="35"/>
  <c r="C100" i="35"/>
  <c r="A100" i="35"/>
  <c r="AA99" i="35"/>
  <c r="AB99" i="35" s="1"/>
  <c r="Z99" i="35"/>
  <c r="X99" i="35"/>
  <c r="W99" i="35"/>
  <c r="T99" i="35"/>
  <c r="P99" i="35"/>
  <c r="Q99" i="35" s="1"/>
  <c r="O99" i="35"/>
  <c r="N99" i="35"/>
  <c r="K99" i="35" a="1"/>
  <c r="K99" i="35" s="1"/>
  <c r="L99" i="35" s="1"/>
  <c r="I99" i="35"/>
  <c r="J99" i="35" s="1"/>
  <c r="E99" i="35"/>
  <c r="D99" i="35"/>
  <c r="C99" i="35"/>
  <c r="A99" i="35"/>
  <c r="AA98" i="35"/>
  <c r="AB98" i="35" s="1"/>
  <c r="X98" i="35"/>
  <c r="Z98" i="35" s="1"/>
  <c r="Y98" i="35" s="1"/>
  <c r="W98" i="35"/>
  <c r="T98" i="35"/>
  <c r="P98" i="35"/>
  <c r="Q98" i="35" s="1"/>
  <c r="O98" i="35"/>
  <c r="N98" i="35"/>
  <c r="K98" i="35" a="1"/>
  <c r="K98" i="35" s="1"/>
  <c r="L98" i="35" s="1"/>
  <c r="I98" i="35"/>
  <c r="J98" i="35" s="1"/>
  <c r="AG98" i="35" s="1"/>
  <c r="E98" i="35"/>
  <c r="D98" i="35"/>
  <c r="C98" i="35"/>
  <c r="A98" i="35"/>
  <c r="AA97" i="35"/>
  <c r="AB97" i="35" s="1"/>
  <c r="Z97" i="35"/>
  <c r="X97" i="35"/>
  <c r="W97" i="35"/>
  <c r="T97" i="35"/>
  <c r="P97" i="35"/>
  <c r="Q97" i="35" s="1"/>
  <c r="O97" i="35"/>
  <c r="N97" i="35"/>
  <c r="K97" i="35" a="1"/>
  <c r="K97" i="35" s="1"/>
  <c r="L97" i="35" s="1"/>
  <c r="I97" i="35"/>
  <c r="J97" i="35" s="1"/>
  <c r="AG97" i="35" s="1"/>
  <c r="E97" i="35"/>
  <c r="D97" i="35"/>
  <c r="C97" i="35"/>
  <c r="A97" i="35"/>
  <c r="AA96" i="35"/>
  <c r="AB96" i="35" s="1"/>
  <c r="Z96" i="35"/>
  <c r="X96" i="35"/>
  <c r="W96" i="35"/>
  <c r="T96" i="35"/>
  <c r="P96" i="35"/>
  <c r="Q96" i="35" s="1"/>
  <c r="O96" i="35"/>
  <c r="N96" i="35"/>
  <c r="K96" i="35" a="1"/>
  <c r="K96" i="35" s="1"/>
  <c r="L96" i="35" s="1"/>
  <c r="I96" i="35"/>
  <c r="J96" i="35" s="1"/>
  <c r="E96" i="35"/>
  <c r="D96" i="35"/>
  <c r="C96" i="35"/>
  <c r="A96" i="35"/>
  <c r="AA95" i="35"/>
  <c r="AB95" i="35" s="1"/>
  <c r="Z95" i="35"/>
  <c r="X95" i="35"/>
  <c r="W95" i="35"/>
  <c r="U95" i="35"/>
  <c r="T95" i="35"/>
  <c r="P95" i="35"/>
  <c r="Q95" i="35" s="1"/>
  <c r="O95" i="35"/>
  <c r="N95" i="35"/>
  <c r="K95" i="35" a="1"/>
  <c r="K95" i="35" s="1"/>
  <c r="L95" i="35" s="1"/>
  <c r="I95" i="35"/>
  <c r="J95" i="35" s="1"/>
  <c r="AG95" i="35" s="1"/>
  <c r="E95" i="35"/>
  <c r="D95" i="35"/>
  <c r="C95" i="35"/>
  <c r="A95" i="35"/>
  <c r="AA94" i="35"/>
  <c r="AB94" i="35" s="1"/>
  <c r="X94" i="35"/>
  <c r="Z94" i="35" s="1"/>
  <c r="W94" i="35"/>
  <c r="T94" i="35"/>
  <c r="P94" i="35"/>
  <c r="Q94" i="35" s="1"/>
  <c r="O94" i="35"/>
  <c r="N94" i="35"/>
  <c r="K94" i="35" a="1"/>
  <c r="K94" i="35" s="1"/>
  <c r="L94" i="35" s="1"/>
  <c r="I94" i="35"/>
  <c r="J94" i="35" s="1"/>
  <c r="AG94" i="35" s="1"/>
  <c r="E94" i="35"/>
  <c r="D94" i="35"/>
  <c r="C94" i="35"/>
  <c r="A94" i="35"/>
  <c r="AA93" i="35"/>
  <c r="AB93" i="35" s="1"/>
  <c r="Z93" i="35"/>
  <c r="X93" i="35"/>
  <c r="W93" i="35"/>
  <c r="T93" i="35"/>
  <c r="P93" i="35"/>
  <c r="Q93" i="35" s="1"/>
  <c r="O93" i="35"/>
  <c r="N93" i="35"/>
  <c r="K93" i="35" a="1"/>
  <c r="K93" i="35" s="1"/>
  <c r="L93" i="35" s="1"/>
  <c r="I93" i="35"/>
  <c r="J93" i="35" s="1"/>
  <c r="E93" i="35"/>
  <c r="D93" i="35"/>
  <c r="C93" i="35"/>
  <c r="A93" i="35"/>
  <c r="AA92" i="35"/>
  <c r="AB92" i="35" s="1"/>
  <c r="Z92" i="35"/>
  <c r="X92" i="35"/>
  <c r="W92" i="35"/>
  <c r="T92" i="35"/>
  <c r="P92" i="35"/>
  <c r="Q92" i="35" s="1"/>
  <c r="O92" i="35"/>
  <c r="N92" i="35"/>
  <c r="K92" i="35" a="1"/>
  <c r="K92" i="35" s="1"/>
  <c r="L92" i="35" s="1"/>
  <c r="J92" i="35"/>
  <c r="AG92" i="35" s="1"/>
  <c r="I92" i="35"/>
  <c r="E92" i="35"/>
  <c r="D92" i="35"/>
  <c r="C92" i="35"/>
  <c r="A92" i="35"/>
  <c r="AA91" i="35"/>
  <c r="AB91" i="35" s="1"/>
  <c r="X91" i="35"/>
  <c r="Z91" i="35" s="1"/>
  <c r="Y91" i="35" s="1"/>
  <c r="W91" i="35"/>
  <c r="T91" i="35"/>
  <c r="P91" i="35"/>
  <c r="Q91" i="35" s="1"/>
  <c r="O91" i="35"/>
  <c r="N91" i="35"/>
  <c r="K91" i="35" a="1"/>
  <c r="K91" i="35" s="1"/>
  <c r="L91" i="35" s="1"/>
  <c r="I91" i="35"/>
  <c r="J91" i="35" s="1"/>
  <c r="E91" i="35"/>
  <c r="D91" i="35"/>
  <c r="C91" i="35"/>
  <c r="A91" i="35"/>
  <c r="AA90" i="35"/>
  <c r="AB90" i="35" s="1"/>
  <c r="X90" i="35"/>
  <c r="Z90" i="35" s="1"/>
  <c r="Y90" i="35" s="1"/>
  <c r="W90" i="35"/>
  <c r="T90" i="35"/>
  <c r="P90" i="35"/>
  <c r="Q90" i="35" s="1"/>
  <c r="O90" i="35"/>
  <c r="N90" i="35"/>
  <c r="K90" i="35" a="1"/>
  <c r="K90" i="35" s="1"/>
  <c r="L90" i="35" s="1"/>
  <c r="I90" i="35"/>
  <c r="J90" i="35" s="1"/>
  <c r="E90" i="35"/>
  <c r="D90" i="35"/>
  <c r="C90" i="35"/>
  <c r="A90" i="35"/>
  <c r="AA89" i="35"/>
  <c r="AB89" i="35" s="1"/>
  <c r="X89" i="35"/>
  <c r="Z89" i="35" s="1"/>
  <c r="Y89" i="35" s="1"/>
  <c r="W89" i="35"/>
  <c r="T89" i="35"/>
  <c r="U89" i="35"/>
  <c r="P89" i="35"/>
  <c r="Q89" i="35" s="1"/>
  <c r="O89" i="35"/>
  <c r="N89" i="35"/>
  <c r="K89" i="35" a="1"/>
  <c r="K89" i="35" s="1"/>
  <c r="L89" i="35" s="1"/>
  <c r="I89" i="35"/>
  <c r="J89" i="35" s="1"/>
  <c r="E89" i="35"/>
  <c r="D89" i="35"/>
  <c r="C89" i="35"/>
  <c r="A89" i="35"/>
  <c r="AA88" i="35"/>
  <c r="AB88" i="35" s="1"/>
  <c r="Z88" i="35"/>
  <c r="X88" i="35"/>
  <c r="W88" i="35"/>
  <c r="T88" i="35"/>
  <c r="P88" i="35"/>
  <c r="Q88" i="35" s="1"/>
  <c r="O88" i="35"/>
  <c r="N88" i="35"/>
  <c r="K88" i="35" a="1"/>
  <c r="K88" i="35" s="1"/>
  <c r="L88" i="35" s="1"/>
  <c r="I88" i="35"/>
  <c r="J88" i="35" s="1"/>
  <c r="AG88" i="35" s="1"/>
  <c r="E88" i="35"/>
  <c r="D88" i="35"/>
  <c r="C88" i="35"/>
  <c r="A88" i="35"/>
  <c r="AA87" i="35"/>
  <c r="AB87" i="35" s="1"/>
  <c r="Z87" i="35"/>
  <c r="X87" i="35"/>
  <c r="W87" i="35"/>
  <c r="T87" i="35"/>
  <c r="P87" i="35"/>
  <c r="Q87" i="35" s="1"/>
  <c r="O87" i="35"/>
  <c r="N87" i="35"/>
  <c r="K87" i="35" a="1"/>
  <c r="K87" i="35" s="1"/>
  <c r="L87" i="35" s="1"/>
  <c r="I87" i="35"/>
  <c r="J87" i="35" s="1"/>
  <c r="AG87" i="35" s="1"/>
  <c r="E87" i="35"/>
  <c r="D87" i="35"/>
  <c r="C87" i="35"/>
  <c r="A87" i="35"/>
  <c r="AA86" i="35"/>
  <c r="AB86" i="35" s="1"/>
  <c r="Z86" i="35"/>
  <c r="X86" i="35"/>
  <c r="W86" i="35"/>
  <c r="T86" i="35"/>
  <c r="P86" i="35"/>
  <c r="Q86" i="35" s="1"/>
  <c r="O86" i="35"/>
  <c r="N86" i="35"/>
  <c r="K86" i="35" a="1"/>
  <c r="K86" i="35" s="1"/>
  <c r="L86" i="35" s="1"/>
  <c r="I86" i="35"/>
  <c r="J86" i="35" s="1"/>
  <c r="E86" i="35"/>
  <c r="D86" i="35"/>
  <c r="C86" i="35"/>
  <c r="A86" i="35"/>
  <c r="AA85" i="35"/>
  <c r="AB85" i="35" s="1"/>
  <c r="Z85" i="35"/>
  <c r="X85" i="35"/>
  <c r="W85" i="35"/>
  <c r="T85" i="35"/>
  <c r="P85" i="35"/>
  <c r="Q85" i="35" s="1"/>
  <c r="O85" i="35"/>
  <c r="N85" i="35"/>
  <c r="K85" i="35" a="1"/>
  <c r="K85" i="35" s="1"/>
  <c r="L85" i="35" s="1"/>
  <c r="I85" i="35"/>
  <c r="J85" i="35" s="1"/>
  <c r="E85" i="35"/>
  <c r="D85" i="35"/>
  <c r="C85" i="35"/>
  <c r="A85" i="35"/>
  <c r="AA84" i="35"/>
  <c r="AB84" i="35" s="1"/>
  <c r="X84" i="35"/>
  <c r="Z84" i="35" s="1"/>
  <c r="Y84" i="35" s="1"/>
  <c r="W84" i="35"/>
  <c r="T84" i="35"/>
  <c r="P84" i="35"/>
  <c r="Q84" i="35" s="1"/>
  <c r="O84" i="35"/>
  <c r="N84" i="35"/>
  <c r="K84" i="35" a="1"/>
  <c r="K84" i="35" s="1"/>
  <c r="L84" i="35" s="1"/>
  <c r="I84" i="35"/>
  <c r="J84" i="35" s="1"/>
  <c r="E84" i="35"/>
  <c r="D84" i="35"/>
  <c r="C84" i="35"/>
  <c r="A84" i="35"/>
  <c r="AA83" i="35"/>
  <c r="AB83" i="35" s="1"/>
  <c r="X83" i="35"/>
  <c r="Z83" i="35" s="1"/>
  <c r="Y83" i="35" s="1"/>
  <c r="W83" i="35"/>
  <c r="T83" i="35"/>
  <c r="P83" i="35"/>
  <c r="Q83" i="35" s="1"/>
  <c r="O83" i="35"/>
  <c r="N83" i="35"/>
  <c r="K83" i="35" a="1"/>
  <c r="K83" i="35" s="1"/>
  <c r="L83" i="35" s="1"/>
  <c r="I83" i="35"/>
  <c r="J83" i="35" s="1"/>
  <c r="E83" i="35"/>
  <c r="D83" i="35"/>
  <c r="C83" i="35"/>
  <c r="A83" i="35"/>
  <c r="AA82" i="35"/>
  <c r="AB82" i="35" s="1"/>
  <c r="Z82" i="35"/>
  <c r="X82" i="35"/>
  <c r="W82" i="35"/>
  <c r="T82" i="35"/>
  <c r="P82" i="35"/>
  <c r="Q82" i="35" s="1"/>
  <c r="O82" i="35"/>
  <c r="N82" i="35"/>
  <c r="K82" i="35" a="1"/>
  <c r="K82" i="35" s="1"/>
  <c r="L82" i="35" s="1"/>
  <c r="I82" i="35"/>
  <c r="J82" i="35" s="1"/>
  <c r="E82" i="35"/>
  <c r="D82" i="35"/>
  <c r="C82" i="35"/>
  <c r="A82" i="35"/>
  <c r="AA81" i="35"/>
  <c r="AB81" i="35" s="1"/>
  <c r="X81" i="35"/>
  <c r="Z81" i="35" s="1"/>
  <c r="Y81" i="35" s="1"/>
  <c r="W81" i="35"/>
  <c r="T81" i="35"/>
  <c r="P81" i="35"/>
  <c r="Q81" i="35" s="1"/>
  <c r="O81" i="35"/>
  <c r="N81" i="35"/>
  <c r="K81" i="35" a="1"/>
  <c r="K81" i="35" s="1"/>
  <c r="L81" i="35" s="1"/>
  <c r="I81" i="35"/>
  <c r="J81" i="35" s="1"/>
  <c r="E81" i="35"/>
  <c r="D81" i="35"/>
  <c r="C81" i="35"/>
  <c r="A81" i="35"/>
  <c r="AA80" i="35"/>
  <c r="AB80" i="35" s="1"/>
  <c r="X80" i="35"/>
  <c r="Z80" i="35" s="1"/>
  <c r="Y80" i="35" s="1"/>
  <c r="W80" i="35"/>
  <c r="T80" i="35"/>
  <c r="P80" i="35"/>
  <c r="Q80" i="35" s="1"/>
  <c r="O80" i="35"/>
  <c r="N80" i="35"/>
  <c r="K80" i="35" a="1"/>
  <c r="K80" i="35" s="1"/>
  <c r="L80" i="35" s="1"/>
  <c r="I80" i="35"/>
  <c r="J80" i="35" s="1"/>
  <c r="E80" i="35"/>
  <c r="D80" i="35"/>
  <c r="C80" i="35"/>
  <c r="A80" i="35"/>
  <c r="AA79" i="35"/>
  <c r="AB79" i="35" s="1"/>
  <c r="Z79" i="35"/>
  <c r="X79" i="35"/>
  <c r="W79" i="35"/>
  <c r="T79" i="35"/>
  <c r="P79" i="35"/>
  <c r="Q79" i="35" s="1"/>
  <c r="O79" i="35"/>
  <c r="N79" i="35"/>
  <c r="K79" i="35" a="1"/>
  <c r="K79" i="35" s="1"/>
  <c r="L79" i="35" s="1"/>
  <c r="I79" i="35"/>
  <c r="J79" i="35" s="1"/>
  <c r="E79" i="35"/>
  <c r="D79" i="35"/>
  <c r="C79" i="35"/>
  <c r="A79" i="35"/>
  <c r="AA78" i="35"/>
  <c r="AB78" i="35" s="1"/>
  <c r="X78" i="35"/>
  <c r="Z78" i="35" s="1"/>
  <c r="W78" i="35"/>
  <c r="T78" i="35"/>
  <c r="P78" i="35"/>
  <c r="Q78" i="35" s="1"/>
  <c r="O78" i="35"/>
  <c r="N78" i="35"/>
  <c r="K78" i="35" a="1"/>
  <c r="K78" i="35" s="1"/>
  <c r="L78" i="35" s="1"/>
  <c r="I78" i="35"/>
  <c r="J78" i="35" s="1"/>
  <c r="E78" i="35"/>
  <c r="D78" i="35"/>
  <c r="C78" i="35"/>
  <c r="A78" i="35"/>
  <c r="AA77" i="35"/>
  <c r="AB77" i="35" s="1"/>
  <c r="Z77" i="35"/>
  <c r="X77" i="35"/>
  <c r="W77" i="35"/>
  <c r="T77" i="35"/>
  <c r="P77" i="35"/>
  <c r="Q77" i="35" s="1"/>
  <c r="O77" i="35"/>
  <c r="N77" i="35"/>
  <c r="K77" i="35" a="1"/>
  <c r="K77" i="35" s="1"/>
  <c r="L77" i="35" s="1"/>
  <c r="I77" i="35"/>
  <c r="J77" i="35" s="1"/>
  <c r="AG77" i="35" s="1"/>
  <c r="E77" i="35"/>
  <c r="D77" i="35"/>
  <c r="C77" i="35"/>
  <c r="A77" i="35"/>
  <c r="AA76" i="35"/>
  <c r="AB76" i="35" s="1"/>
  <c r="Z76" i="35"/>
  <c r="X76" i="35"/>
  <c r="W76" i="35"/>
  <c r="T76" i="35"/>
  <c r="P76" i="35"/>
  <c r="Q76" i="35" s="1"/>
  <c r="O76" i="35"/>
  <c r="N76" i="35"/>
  <c r="K76" i="35" a="1"/>
  <c r="K76" i="35" s="1"/>
  <c r="L76" i="35" s="1"/>
  <c r="I76" i="35"/>
  <c r="J76" i="35" s="1"/>
  <c r="E76" i="35"/>
  <c r="D76" i="35"/>
  <c r="C76" i="35"/>
  <c r="A76" i="35"/>
  <c r="AA75" i="35"/>
  <c r="AB75" i="35" s="1"/>
  <c r="Z75" i="35"/>
  <c r="X75" i="35"/>
  <c r="W75" i="35"/>
  <c r="T75" i="35"/>
  <c r="P75" i="35"/>
  <c r="Q75" i="35" s="1"/>
  <c r="O75" i="35"/>
  <c r="N75" i="35"/>
  <c r="K75" i="35" a="1"/>
  <c r="K75" i="35" s="1"/>
  <c r="L75" i="35" s="1"/>
  <c r="I75" i="35"/>
  <c r="J75" i="35" s="1"/>
  <c r="AG75" i="35" s="1"/>
  <c r="E75" i="35"/>
  <c r="D75" i="35"/>
  <c r="C75" i="35"/>
  <c r="A75" i="35"/>
  <c r="AA74" i="35"/>
  <c r="AB74" i="35" s="1"/>
  <c r="X74" i="35"/>
  <c r="Z74" i="35" s="1"/>
  <c r="Y74" i="35" s="1"/>
  <c r="W74" i="35"/>
  <c r="T74" i="35"/>
  <c r="P74" i="35"/>
  <c r="Q74" i="35" s="1"/>
  <c r="O74" i="35"/>
  <c r="N74" i="35"/>
  <c r="K74" i="35" a="1"/>
  <c r="K74" i="35" s="1"/>
  <c r="L74" i="35" s="1"/>
  <c r="I74" i="35"/>
  <c r="J74" i="35" s="1"/>
  <c r="E74" i="35"/>
  <c r="D74" i="35"/>
  <c r="C74" i="35"/>
  <c r="A74" i="35"/>
  <c r="AA73" i="35"/>
  <c r="AB73" i="35" s="1"/>
  <c r="X73" i="35"/>
  <c r="Z73" i="35" s="1"/>
  <c r="Y73" i="35" s="1"/>
  <c r="W73" i="35"/>
  <c r="T73" i="35"/>
  <c r="P73" i="35"/>
  <c r="Q73" i="35" s="1"/>
  <c r="O73" i="35"/>
  <c r="N73" i="35"/>
  <c r="K73" i="35" a="1"/>
  <c r="K73" i="35" s="1"/>
  <c r="L73" i="35" s="1"/>
  <c r="I73" i="35"/>
  <c r="J73" i="35" s="1"/>
  <c r="E73" i="35"/>
  <c r="D73" i="35"/>
  <c r="C73" i="35"/>
  <c r="A73" i="35"/>
  <c r="AA72" i="35"/>
  <c r="AB72" i="35" s="1"/>
  <c r="Z72" i="35"/>
  <c r="X72" i="35"/>
  <c r="W72" i="35"/>
  <c r="T72" i="35"/>
  <c r="P72" i="35"/>
  <c r="Q72" i="35" s="1"/>
  <c r="O72" i="35"/>
  <c r="N72" i="35"/>
  <c r="K72" i="35" a="1"/>
  <c r="K72" i="35" s="1"/>
  <c r="L72" i="35" s="1"/>
  <c r="I72" i="35"/>
  <c r="J72" i="35" s="1"/>
  <c r="AG72" i="35" s="1"/>
  <c r="E72" i="35"/>
  <c r="D72" i="35"/>
  <c r="C72" i="35"/>
  <c r="A72" i="35"/>
  <c r="AA71" i="35"/>
  <c r="AB71" i="35" s="1"/>
  <c r="Z71" i="35"/>
  <c r="X71" i="35"/>
  <c r="W71" i="35"/>
  <c r="T71" i="35"/>
  <c r="P71" i="35"/>
  <c r="Q71" i="35" s="1"/>
  <c r="O71" i="35"/>
  <c r="N71" i="35"/>
  <c r="K71" i="35" a="1"/>
  <c r="K71" i="35" s="1"/>
  <c r="L71" i="35" s="1"/>
  <c r="I71" i="35"/>
  <c r="J71" i="35" s="1"/>
  <c r="E71" i="35"/>
  <c r="D71" i="35"/>
  <c r="C71" i="35"/>
  <c r="A71" i="35"/>
  <c r="AA70" i="35"/>
  <c r="AB70" i="35" s="1"/>
  <c r="Z70" i="35"/>
  <c r="X70" i="35"/>
  <c r="W70" i="35"/>
  <c r="T70" i="35"/>
  <c r="P70" i="35"/>
  <c r="Q70" i="35" s="1"/>
  <c r="O70" i="35"/>
  <c r="N70" i="35"/>
  <c r="K70" i="35" a="1"/>
  <c r="K70" i="35" s="1"/>
  <c r="L70" i="35" s="1"/>
  <c r="I70" i="35"/>
  <c r="J70" i="35" s="1"/>
  <c r="E70" i="35"/>
  <c r="D70" i="35"/>
  <c r="C70" i="35"/>
  <c r="A70" i="35"/>
  <c r="AA69" i="35"/>
  <c r="AB69" i="35" s="1"/>
  <c r="X69" i="35"/>
  <c r="Z69" i="35" s="1"/>
  <c r="Y69" i="35" s="1"/>
  <c r="W69" i="35"/>
  <c r="T69" i="35"/>
  <c r="P69" i="35"/>
  <c r="Q69" i="35" s="1"/>
  <c r="O69" i="35"/>
  <c r="N69" i="35"/>
  <c r="K69" i="35" a="1"/>
  <c r="K69" i="35" s="1"/>
  <c r="L69" i="35" s="1"/>
  <c r="I69" i="35"/>
  <c r="J69" i="35" s="1"/>
  <c r="E69" i="35"/>
  <c r="D69" i="35"/>
  <c r="C69" i="35"/>
  <c r="A69" i="35"/>
  <c r="AA68" i="35"/>
  <c r="AB68" i="35" s="1"/>
  <c r="X68" i="35"/>
  <c r="Z68" i="35" s="1"/>
  <c r="Y68" i="35" s="1"/>
  <c r="W68" i="35"/>
  <c r="T68" i="35"/>
  <c r="P68" i="35"/>
  <c r="Q68" i="35" s="1"/>
  <c r="O68" i="35"/>
  <c r="N68" i="35"/>
  <c r="K68" i="35" a="1"/>
  <c r="K68" i="35" s="1"/>
  <c r="L68" i="35" s="1"/>
  <c r="I68" i="35"/>
  <c r="J68" i="35" s="1"/>
  <c r="E68" i="35"/>
  <c r="D68" i="35"/>
  <c r="C68" i="35"/>
  <c r="A68" i="35"/>
  <c r="AA67" i="35"/>
  <c r="AB67" i="35" s="1"/>
  <c r="Z67" i="35"/>
  <c r="X67" i="35"/>
  <c r="W67" i="35"/>
  <c r="T67" i="35"/>
  <c r="P67" i="35"/>
  <c r="Q67" i="35" s="1"/>
  <c r="O67" i="35"/>
  <c r="N67" i="35"/>
  <c r="K67" i="35" a="1"/>
  <c r="K67" i="35" s="1"/>
  <c r="L67" i="35" s="1"/>
  <c r="I67" i="35"/>
  <c r="J67" i="35" s="1"/>
  <c r="E67" i="35"/>
  <c r="D67" i="35"/>
  <c r="C67" i="35"/>
  <c r="A67" i="35"/>
  <c r="AA66" i="35"/>
  <c r="AB66" i="35" s="1"/>
  <c r="Z66" i="35"/>
  <c r="X66" i="35"/>
  <c r="W66" i="35"/>
  <c r="T66" i="35"/>
  <c r="P66" i="35"/>
  <c r="Q66" i="35" s="1"/>
  <c r="O66" i="35"/>
  <c r="N66" i="35"/>
  <c r="K66" i="35" a="1"/>
  <c r="K66" i="35" s="1"/>
  <c r="L66" i="35" s="1"/>
  <c r="I66" i="35"/>
  <c r="J66" i="35" s="1"/>
  <c r="AG66" i="35" s="1"/>
  <c r="E66" i="35"/>
  <c r="D66" i="35"/>
  <c r="C66" i="35"/>
  <c r="A66" i="35"/>
  <c r="AA65" i="35"/>
  <c r="AB65" i="35" s="1"/>
  <c r="Z65" i="35"/>
  <c r="X65" i="35"/>
  <c r="W65" i="35"/>
  <c r="T65" i="35"/>
  <c r="P65" i="35"/>
  <c r="Q65" i="35" s="1"/>
  <c r="O65" i="35"/>
  <c r="N65" i="35"/>
  <c r="K65" i="35" a="1"/>
  <c r="K65" i="35" s="1"/>
  <c r="L65" i="35" s="1"/>
  <c r="I65" i="35"/>
  <c r="J65" i="35" s="1"/>
  <c r="AG65" i="35" s="1"/>
  <c r="E65" i="35"/>
  <c r="D65" i="35"/>
  <c r="C65" i="35"/>
  <c r="A65" i="35"/>
  <c r="AA64" i="35"/>
  <c r="AB64" i="35" s="1"/>
  <c r="X64" i="35"/>
  <c r="Z64" i="35" s="1"/>
  <c r="Y64" i="35" s="1"/>
  <c r="W64" i="35"/>
  <c r="T64" i="35"/>
  <c r="P64" i="35"/>
  <c r="Q64" i="35" s="1"/>
  <c r="O64" i="35"/>
  <c r="N64" i="35"/>
  <c r="K64" i="35" a="1"/>
  <c r="K64" i="35" s="1"/>
  <c r="L64" i="35" s="1"/>
  <c r="I64" i="35"/>
  <c r="J64" i="35" s="1"/>
  <c r="AG64" i="35" s="1"/>
  <c r="E64" i="35"/>
  <c r="D64" i="35"/>
  <c r="C64" i="35"/>
  <c r="A64" i="35"/>
  <c r="AA63" i="35"/>
  <c r="AB63" i="35" s="1"/>
  <c r="X63" i="35"/>
  <c r="Z63" i="35" s="1"/>
  <c r="Y63" i="35" s="1"/>
  <c r="W63" i="35"/>
  <c r="T63" i="35"/>
  <c r="P63" i="35"/>
  <c r="Q63" i="35" s="1"/>
  <c r="O63" i="35"/>
  <c r="N63" i="35"/>
  <c r="K63" i="35" a="1"/>
  <c r="K63" i="35" s="1"/>
  <c r="L63" i="35" s="1"/>
  <c r="I63" i="35"/>
  <c r="J63" i="35" s="1"/>
  <c r="E63" i="35"/>
  <c r="D63" i="35"/>
  <c r="C63" i="35"/>
  <c r="A63" i="35"/>
  <c r="AA62" i="35"/>
  <c r="AB62" i="35" s="1"/>
  <c r="Z62" i="35"/>
  <c r="X62" i="35"/>
  <c r="W62" i="35"/>
  <c r="T62" i="35"/>
  <c r="P62" i="35"/>
  <c r="Q62" i="35" s="1"/>
  <c r="O62" i="35"/>
  <c r="N62" i="35"/>
  <c r="K62" i="35" a="1"/>
  <c r="K62" i="35" s="1"/>
  <c r="L62" i="35" s="1"/>
  <c r="I62" i="35"/>
  <c r="E62" i="35"/>
  <c r="D62" i="35"/>
  <c r="C62" i="35"/>
  <c r="A62" i="35"/>
  <c r="AA61" i="35"/>
  <c r="AB61" i="35" s="1"/>
  <c r="Z61" i="35"/>
  <c r="X61" i="35"/>
  <c r="W61" i="35"/>
  <c r="T61" i="35"/>
  <c r="P61" i="35"/>
  <c r="Q61" i="35" s="1"/>
  <c r="O61" i="35"/>
  <c r="N61" i="35"/>
  <c r="K61" i="35" a="1"/>
  <c r="K61" i="35" s="1"/>
  <c r="L61" i="35" s="1"/>
  <c r="I61" i="35"/>
  <c r="J61" i="35" s="1"/>
  <c r="AG61" i="35" s="1"/>
  <c r="E61" i="35"/>
  <c r="D61" i="35"/>
  <c r="C61" i="35"/>
  <c r="A61" i="35"/>
  <c r="AA60" i="35"/>
  <c r="AB60" i="35" s="1"/>
  <c r="Z60" i="35"/>
  <c r="X60" i="35"/>
  <c r="W60" i="35"/>
  <c r="T60" i="35"/>
  <c r="P60" i="35"/>
  <c r="Q60" i="35" s="1"/>
  <c r="O60" i="35"/>
  <c r="N60" i="35"/>
  <c r="K60" i="35" a="1"/>
  <c r="K60" i="35" s="1"/>
  <c r="L60" i="35" s="1"/>
  <c r="I60" i="35"/>
  <c r="J60" i="35" s="1"/>
  <c r="AG60" i="35" s="1"/>
  <c r="E60" i="35"/>
  <c r="D60" i="35"/>
  <c r="C60" i="35"/>
  <c r="A60" i="35"/>
  <c r="AA59" i="35"/>
  <c r="AB59" i="35" s="1"/>
  <c r="X59" i="35"/>
  <c r="Z59" i="35" s="1"/>
  <c r="W59" i="35"/>
  <c r="T59" i="35"/>
  <c r="P59" i="35"/>
  <c r="Q59" i="35" s="1"/>
  <c r="O59" i="35"/>
  <c r="N59" i="35"/>
  <c r="K59" i="35" a="1"/>
  <c r="K59" i="35" s="1"/>
  <c r="L59" i="35" s="1"/>
  <c r="I59" i="35"/>
  <c r="J59" i="35" s="1"/>
  <c r="E59" i="35"/>
  <c r="D59" i="35"/>
  <c r="C59" i="35"/>
  <c r="A59" i="35"/>
  <c r="AA58" i="35"/>
  <c r="AB58" i="35" s="1"/>
  <c r="Z58" i="35"/>
  <c r="X58" i="35"/>
  <c r="W58" i="35"/>
  <c r="T58" i="35"/>
  <c r="P58" i="35"/>
  <c r="Q58" i="35" s="1"/>
  <c r="O58" i="35"/>
  <c r="N58" i="35"/>
  <c r="K58" i="35" a="1"/>
  <c r="K58" i="35" s="1"/>
  <c r="L58" i="35" s="1"/>
  <c r="I58" i="35"/>
  <c r="J58" i="35" s="1"/>
  <c r="E58" i="35"/>
  <c r="D58" i="35"/>
  <c r="C58" i="35"/>
  <c r="A58" i="35"/>
  <c r="AA57" i="35"/>
  <c r="AB57" i="35" s="1"/>
  <c r="Z57" i="35"/>
  <c r="X57" i="35"/>
  <c r="W57" i="35"/>
  <c r="T57" i="35"/>
  <c r="P57" i="35"/>
  <c r="Q57" i="35" s="1"/>
  <c r="O57" i="35"/>
  <c r="N57" i="35"/>
  <c r="K57" i="35" a="1"/>
  <c r="K57" i="35" s="1"/>
  <c r="L57" i="35" s="1"/>
  <c r="I57" i="35"/>
  <c r="J57" i="35" s="1"/>
  <c r="AG57" i="35" s="1"/>
  <c r="E57" i="35"/>
  <c r="D57" i="35"/>
  <c r="C57" i="35"/>
  <c r="A57" i="35"/>
  <c r="AA56" i="35"/>
  <c r="AB56" i="35" s="1"/>
  <c r="Z56" i="35"/>
  <c r="X56" i="35"/>
  <c r="W56" i="35"/>
  <c r="T56" i="35"/>
  <c r="P56" i="35"/>
  <c r="Q56" i="35" s="1"/>
  <c r="O56" i="35"/>
  <c r="N56" i="35"/>
  <c r="K56" i="35" a="1"/>
  <c r="K56" i="35" s="1"/>
  <c r="L56" i="35" s="1"/>
  <c r="I56" i="35"/>
  <c r="J56" i="35" s="1"/>
  <c r="E56" i="35"/>
  <c r="D56" i="35"/>
  <c r="C56" i="35"/>
  <c r="A56" i="35"/>
  <c r="AA55" i="35"/>
  <c r="AB55" i="35" s="1"/>
  <c r="X55" i="35"/>
  <c r="Z55" i="35" s="1"/>
  <c r="Y55" i="35" s="1"/>
  <c r="W55" i="35"/>
  <c r="T55" i="35"/>
  <c r="P55" i="35"/>
  <c r="Q55" i="35" s="1"/>
  <c r="O55" i="35"/>
  <c r="N55" i="35"/>
  <c r="K55" i="35" a="1"/>
  <c r="K55" i="35" s="1"/>
  <c r="L55" i="35" s="1"/>
  <c r="I55" i="35"/>
  <c r="J55" i="35" s="1"/>
  <c r="E55" i="35"/>
  <c r="D55" i="35"/>
  <c r="C55" i="35"/>
  <c r="A55" i="35"/>
  <c r="AA54" i="35"/>
  <c r="AB54" i="35" s="1"/>
  <c r="X54" i="35"/>
  <c r="Z54" i="35" s="1"/>
  <c r="Y54" i="35" s="1"/>
  <c r="W54" i="35"/>
  <c r="T54" i="35"/>
  <c r="P54" i="35"/>
  <c r="Q54" i="35" s="1"/>
  <c r="O54" i="35"/>
  <c r="N54" i="35"/>
  <c r="K54" i="35" a="1"/>
  <c r="K54" i="35" s="1"/>
  <c r="L54" i="35" s="1"/>
  <c r="I54" i="35"/>
  <c r="J54" i="35" s="1"/>
  <c r="AG54" i="35" s="1"/>
  <c r="E54" i="35"/>
  <c r="D54" i="35"/>
  <c r="C54" i="35"/>
  <c r="A54" i="35"/>
  <c r="AA53" i="35"/>
  <c r="AB53" i="35" s="1"/>
  <c r="Z53" i="35"/>
  <c r="X53" i="35"/>
  <c r="W53" i="35"/>
  <c r="T53" i="35"/>
  <c r="P53" i="35"/>
  <c r="Q53" i="35" s="1"/>
  <c r="O53" i="35"/>
  <c r="N53" i="35"/>
  <c r="K53" i="35" a="1"/>
  <c r="K53" i="35" s="1"/>
  <c r="L53" i="35" s="1"/>
  <c r="I53" i="35"/>
  <c r="J53" i="35" s="1"/>
  <c r="AG53" i="35" s="1"/>
  <c r="E53" i="35"/>
  <c r="D53" i="35"/>
  <c r="C53" i="35"/>
  <c r="A53" i="35"/>
  <c r="AA52" i="35"/>
  <c r="AB52" i="35" s="1"/>
  <c r="Z52" i="35"/>
  <c r="X52" i="35"/>
  <c r="W52" i="35"/>
  <c r="T52" i="35"/>
  <c r="P52" i="35"/>
  <c r="Q52" i="35" s="1"/>
  <c r="O52" i="35"/>
  <c r="N52" i="35"/>
  <c r="K52" i="35" a="1"/>
  <c r="K52" i="35" s="1"/>
  <c r="L52" i="35" s="1"/>
  <c r="I52" i="35"/>
  <c r="J52" i="35" s="1"/>
  <c r="AG52" i="35" s="1"/>
  <c r="E52" i="35"/>
  <c r="D52" i="35"/>
  <c r="C52" i="35"/>
  <c r="A52" i="35"/>
  <c r="AA51" i="35"/>
  <c r="AB51" i="35" s="1"/>
  <c r="Z51" i="35"/>
  <c r="X51" i="35"/>
  <c r="W51" i="35"/>
  <c r="T51" i="35"/>
  <c r="P51" i="35"/>
  <c r="Q51" i="35" s="1"/>
  <c r="O51" i="35"/>
  <c r="N51" i="35"/>
  <c r="K51" i="35" a="1"/>
  <c r="K51" i="35" s="1"/>
  <c r="L51" i="35" s="1"/>
  <c r="I51" i="35"/>
  <c r="J51" i="35" s="1"/>
  <c r="AG51" i="35" s="1"/>
  <c r="E51" i="35"/>
  <c r="D51" i="35"/>
  <c r="C51" i="35"/>
  <c r="A51" i="35"/>
  <c r="AA50" i="35"/>
  <c r="AB50" i="35" s="1"/>
  <c r="Z50" i="35"/>
  <c r="X50" i="35"/>
  <c r="W50" i="35"/>
  <c r="T50" i="35"/>
  <c r="P50" i="35"/>
  <c r="Q50" i="35" s="1"/>
  <c r="O50" i="35"/>
  <c r="N50" i="35"/>
  <c r="K50" i="35" a="1"/>
  <c r="K50" i="35" s="1"/>
  <c r="L50" i="35" s="1"/>
  <c r="I50" i="35"/>
  <c r="J50" i="35" s="1"/>
  <c r="AG50" i="35" s="1"/>
  <c r="E50" i="35"/>
  <c r="D50" i="35"/>
  <c r="C50" i="35"/>
  <c r="A50" i="35"/>
  <c r="AA49" i="35"/>
  <c r="AB49" i="35" s="1"/>
  <c r="Z49" i="35"/>
  <c r="X49" i="35"/>
  <c r="W49" i="35"/>
  <c r="T49" i="35"/>
  <c r="P49" i="35"/>
  <c r="Q49" i="35" s="1"/>
  <c r="O49" i="35"/>
  <c r="N49" i="35"/>
  <c r="K49" i="35" a="1"/>
  <c r="K49" i="35" s="1"/>
  <c r="L49" i="35" s="1"/>
  <c r="I49" i="35"/>
  <c r="J49" i="35" s="1"/>
  <c r="AG49" i="35" s="1"/>
  <c r="E49" i="35"/>
  <c r="D49" i="35"/>
  <c r="C49" i="35"/>
  <c r="A49" i="35"/>
  <c r="AA48" i="35"/>
  <c r="AB48" i="35" s="1"/>
  <c r="Z48" i="35"/>
  <c r="X48" i="35"/>
  <c r="W48" i="35"/>
  <c r="T48" i="35"/>
  <c r="P48" i="35"/>
  <c r="Q48" i="35" s="1"/>
  <c r="O48" i="35"/>
  <c r="N48" i="35"/>
  <c r="K48" i="35" a="1"/>
  <c r="K48" i="35" s="1"/>
  <c r="L48" i="35" s="1"/>
  <c r="I48" i="35"/>
  <c r="J48" i="35" s="1"/>
  <c r="E48" i="35"/>
  <c r="D48" i="35"/>
  <c r="C48" i="35"/>
  <c r="A48" i="35"/>
  <c r="AA47" i="35"/>
  <c r="AB47" i="35" s="1"/>
  <c r="Z47" i="35"/>
  <c r="X47" i="35"/>
  <c r="W47" i="35"/>
  <c r="T47" i="35"/>
  <c r="P47" i="35"/>
  <c r="Q47" i="35" s="1"/>
  <c r="O47" i="35"/>
  <c r="N47" i="35"/>
  <c r="K47" i="35" a="1"/>
  <c r="K47" i="35" s="1"/>
  <c r="L47" i="35" s="1"/>
  <c r="I47" i="35"/>
  <c r="J47" i="35" s="1"/>
  <c r="AG47" i="35" s="1"/>
  <c r="E47" i="35"/>
  <c r="D47" i="35"/>
  <c r="C47" i="35"/>
  <c r="A47" i="35"/>
  <c r="AA46" i="35"/>
  <c r="AB46" i="35" s="1"/>
  <c r="Z46" i="35"/>
  <c r="X46" i="35"/>
  <c r="W46" i="35"/>
  <c r="T46" i="35"/>
  <c r="U46" i="35"/>
  <c r="P46" i="35"/>
  <c r="Q46" i="35" s="1"/>
  <c r="O46" i="35"/>
  <c r="N46" i="35"/>
  <c r="K46" i="35" a="1"/>
  <c r="K46" i="35" s="1"/>
  <c r="L46" i="35" s="1"/>
  <c r="I46" i="35"/>
  <c r="J46" i="35" s="1"/>
  <c r="E46" i="35"/>
  <c r="D46" i="35"/>
  <c r="C46" i="35"/>
  <c r="A46" i="35"/>
  <c r="AA45" i="35"/>
  <c r="AB45" i="35" s="1"/>
  <c r="X45" i="35"/>
  <c r="Z45" i="35" s="1"/>
  <c r="Y45" i="35" s="1"/>
  <c r="W45" i="35"/>
  <c r="T45" i="35"/>
  <c r="P45" i="35"/>
  <c r="Q45" i="35" s="1"/>
  <c r="O45" i="35"/>
  <c r="N45" i="35"/>
  <c r="K45" i="35" a="1"/>
  <c r="K45" i="35" s="1"/>
  <c r="L45" i="35" s="1"/>
  <c r="I45" i="35"/>
  <c r="J45" i="35" s="1"/>
  <c r="E45" i="35"/>
  <c r="D45" i="35"/>
  <c r="C45" i="35"/>
  <c r="A45" i="35"/>
  <c r="AA44" i="35"/>
  <c r="AB44" i="35" s="1"/>
  <c r="X44" i="35"/>
  <c r="Z44" i="35" s="1"/>
  <c r="Y44" i="35" s="1"/>
  <c r="W44" i="35"/>
  <c r="U44" i="35"/>
  <c r="T44" i="35"/>
  <c r="P44" i="35"/>
  <c r="Q44" i="35" s="1"/>
  <c r="O44" i="35"/>
  <c r="N44" i="35"/>
  <c r="K44" i="35" a="1"/>
  <c r="K44" i="35" s="1"/>
  <c r="L44" i="35" s="1"/>
  <c r="I44" i="35"/>
  <c r="J44" i="35" s="1"/>
  <c r="E44" i="35"/>
  <c r="D44" i="35"/>
  <c r="C44" i="35"/>
  <c r="A44" i="35"/>
  <c r="AA43" i="35"/>
  <c r="AB43" i="35" s="1"/>
  <c r="Z43" i="35"/>
  <c r="X43" i="35"/>
  <c r="W43" i="35"/>
  <c r="T43" i="35"/>
  <c r="P43" i="35"/>
  <c r="Q43" i="35" s="1"/>
  <c r="O43" i="35"/>
  <c r="N43" i="35"/>
  <c r="K43" i="35" a="1"/>
  <c r="K43" i="35" s="1"/>
  <c r="L43" i="35" s="1"/>
  <c r="I43" i="35"/>
  <c r="J43" i="35" s="1"/>
  <c r="AG43" i="35" s="1"/>
  <c r="E43" i="35"/>
  <c r="D43" i="35"/>
  <c r="C43" i="35"/>
  <c r="A43" i="35"/>
  <c r="AA42" i="35"/>
  <c r="AB42" i="35" s="1"/>
  <c r="X42" i="35"/>
  <c r="Z42" i="35" s="1"/>
  <c r="W42" i="35"/>
  <c r="T42" i="35"/>
  <c r="P42" i="35"/>
  <c r="Q42" i="35" s="1"/>
  <c r="O42" i="35"/>
  <c r="N42" i="35"/>
  <c r="K42" i="35" a="1"/>
  <c r="K42" i="35" s="1"/>
  <c r="L42" i="35" s="1"/>
  <c r="I42" i="35"/>
  <c r="J42" i="35" s="1"/>
  <c r="E42" i="35"/>
  <c r="D42" i="35"/>
  <c r="C42" i="35"/>
  <c r="A42" i="35"/>
  <c r="AA41" i="35"/>
  <c r="AB41" i="35" s="1"/>
  <c r="Z41" i="35"/>
  <c r="X41" i="35"/>
  <c r="W41" i="35"/>
  <c r="T41" i="35"/>
  <c r="P41" i="35"/>
  <c r="Q41" i="35" s="1"/>
  <c r="O41" i="35"/>
  <c r="N41" i="35"/>
  <c r="K41" i="35" a="1"/>
  <c r="K41" i="35" s="1"/>
  <c r="L41" i="35" s="1"/>
  <c r="J41" i="35"/>
  <c r="AG41" i="35" s="1"/>
  <c r="I41" i="35"/>
  <c r="E41" i="35"/>
  <c r="D41" i="35"/>
  <c r="C41" i="35"/>
  <c r="A41" i="35"/>
  <c r="AA40" i="35"/>
  <c r="AB40" i="35" s="1"/>
  <c r="Z40" i="35"/>
  <c r="X40" i="35"/>
  <c r="W40" i="35"/>
  <c r="T40" i="35"/>
  <c r="P40" i="35"/>
  <c r="Q40" i="35" s="1"/>
  <c r="O40" i="35"/>
  <c r="N40" i="35"/>
  <c r="K40" i="35" a="1"/>
  <c r="K40" i="35" s="1"/>
  <c r="L40" i="35" s="1"/>
  <c r="I40" i="35"/>
  <c r="J40" i="35" s="1"/>
  <c r="E40" i="35"/>
  <c r="D40" i="35"/>
  <c r="C40" i="35"/>
  <c r="A40" i="35"/>
  <c r="AA39" i="35"/>
  <c r="AB39" i="35" s="1"/>
  <c r="Z39" i="35"/>
  <c r="X39" i="35"/>
  <c r="W39" i="35"/>
  <c r="T39" i="35"/>
  <c r="P39" i="35"/>
  <c r="Q39" i="35" s="1"/>
  <c r="O39" i="35"/>
  <c r="N39" i="35"/>
  <c r="K39" i="35" a="1"/>
  <c r="K39" i="35" s="1"/>
  <c r="L39" i="35" s="1"/>
  <c r="I39" i="35"/>
  <c r="J39" i="35" s="1"/>
  <c r="E39" i="35"/>
  <c r="D39" i="35"/>
  <c r="C39" i="35"/>
  <c r="A39" i="35"/>
  <c r="AA38" i="35"/>
  <c r="AB38" i="35" s="1"/>
  <c r="X38" i="35"/>
  <c r="Z38" i="35" s="1"/>
  <c r="Y38" i="35" s="1"/>
  <c r="W38" i="35"/>
  <c r="T38" i="35"/>
  <c r="P38" i="35"/>
  <c r="Q38" i="35" s="1"/>
  <c r="O38" i="35"/>
  <c r="N38" i="35"/>
  <c r="K38" i="35" a="1"/>
  <c r="K38" i="35" s="1"/>
  <c r="L38" i="35" s="1"/>
  <c r="I38" i="35"/>
  <c r="J38" i="35" s="1"/>
  <c r="E38" i="35"/>
  <c r="D38" i="35"/>
  <c r="C38" i="35"/>
  <c r="A38" i="35"/>
  <c r="AA37" i="35"/>
  <c r="AB37" i="35" s="1"/>
  <c r="Z37" i="35"/>
  <c r="X37" i="35"/>
  <c r="W37" i="35"/>
  <c r="T37" i="35"/>
  <c r="P37" i="35"/>
  <c r="Q37" i="35" s="1"/>
  <c r="O37" i="35"/>
  <c r="N37" i="35"/>
  <c r="K37" i="35" a="1"/>
  <c r="K37" i="35" s="1"/>
  <c r="L37" i="35" s="1"/>
  <c r="I37" i="35"/>
  <c r="J37" i="35" s="1"/>
  <c r="AG37" i="35" s="1"/>
  <c r="E37" i="35"/>
  <c r="D37" i="35"/>
  <c r="C37" i="35"/>
  <c r="A37" i="35"/>
  <c r="AA36" i="35"/>
  <c r="AB36" i="35" s="1"/>
  <c r="X36" i="35"/>
  <c r="Z36" i="35" s="1"/>
  <c r="W36" i="35"/>
  <c r="T36" i="35"/>
  <c r="P36" i="35"/>
  <c r="Q36" i="35" s="1"/>
  <c r="O36" i="35"/>
  <c r="N36" i="35"/>
  <c r="K36" i="35" a="1"/>
  <c r="K36" i="35" s="1"/>
  <c r="L36" i="35" s="1"/>
  <c r="I36" i="35"/>
  <c r="J36" i="35" s="1"/>
  <c r="E36" i="35"/>
  <c r="D36" i="35"/>
  <c r="C36" i="35"/>
  <c r="A36" i="35"/>
  <c r="AA35" i="35"/>
  <c r="AB35" i="35" s="1"/>
  <c r="X35" i="35"/>
  <c r="Z35" i="35" s="1"/>
  <c r="Y35" i="35" s="1"/>
  <c r="W35" i="35"/>
  <c r="T35" i="35"/>
  <c r="P35" i="35"/>
  <c r="Q35" i="35" s="1"/>
  <c r="O35" i="35"/>
  <c r="N35" i="35"/>
  <c r="K35" i="35" a="1"/>
  <c r="K35" i="35" s="1"/>
  <c r="L35" i="35" s="1"/>
  <c r="I35" i="35"/>
  <c r="J35" i="35" s="1"/>
  <c r="AG35" i="35" s="1"/>
  <c r="E35" i="35"/>
  <c r="D35" i="35"/>
  <c r="C35" i="35"/>
  <c r="A35" i="35"/>
  <c r="AA34" i="35"/>
  <c r="AB34" i="35" s="1"/>
  <c r="X34" i="35"/>
  <c r="Z34" i="35" s="1"/>
  <c r="Y34" i="35" s="1"/>
  <c r="W34" i="35"/>
  <c r="T34" i="35"/>
  <c r="P34" i="35"/>
  <c r="Q34" i="35" s="1"/>
  <c r="O34" i="35"/>
  <c r="N34" i="35"/>
  <c r="K34" i="35" a="1"/>
  <c r="K34" i="35" s="1"/>
  <c r="L34" i="35" s="1"/>
  <c r="J34" i="35"/>
  <c r="I34" i="35"/>
  <c r="E34" i="35"/>
  <c r="D34" i="35"/>
  <c r="C34" i="35"/>
  <c r="A34" i="35"/>
  <c r="AA33" i="35"/>
  <c r="AB33" i="35" s="1"/>
  <c r="Z33" i="35"/>
  <c r="X33" i="35"/>
  <c r="W33" i="35"/>
  <c r="T33" i="35"/>
  <c r="P33" i="35"/>
  <c r="Q33" i="35" s="1"/>
  <c r="O33" i="35"/>
  <c r="N33" i="35"/>
  <c r="K33" i="35" a="1"/>
  <c r="K33" i="35" s="1"/>
  <c r="L33" i="35" s="1"/>
  <c r="I33" i="35"/>
  <c r="J33" i="35" s="1"/>
  <c r="E33" i="35"/>
  <c r="D33" i="35"/>
  <c r="C33" i="35"/>
  <c r="A33" i="35"/>
  <c r="AA32" i="35"/>
  <c r="AB32" i="35" s="1"/>
  <c r="Z32" i="35"/>
  <c r="X32" i="35"/>
  <c r="W32" i="35"/>
  <c r="T32" i="35"/>
  <c r="P32" i="35"/>
  <c r="Q32" i="35" s="1"/>
  <c r="O32" i="35"/>
  <c r="N32" i="35"/>
  <c r="K32" i="35" a="1"/>
  <c r="K32" i="35" s="1"/>
  <c r="L32" i="35" s="1"/>
  <c r="I32" i="35"/>
  <c r="J32" i="35" s="1"/>
  <c r="AG32" i="35" s="1"/>
  <c r="E32" i="35"/>
  <c r="D32" i="35"/>
  <c r="C32" i="35"/>
  <c r="A32" i="35"/>
  <c r="AA31" i="35"/>
  <c r="AB31" i="35" s="1"/>
  <c r="Z31" i="35"/>
  <c r="X31" i="35"/>
  <c r="W31" i="35"/>
  <c r="T31" i="35"/>
  <c r="P31" i="35"/>
  <c r="Q31" i="35" s="1"/>
  <c r="O31" i="35"/>
  <c r="N31" i="35"/>
  <c r="K31" i="35" a="1"/>
  <c r="K31" i="35" s="1"/>
  <c r="L31" i="35" s="1"/>
  <c r="I31" i="35"/>
  <c r="J31" i="35" s="1"/>
  <c r="AG31" i="35" s="1"/>
  <c r="E31" i="35"/>
  <c r="D31" i="35"/>
  <c r="C31" i="35"/>
  <c r="A31" i="35"/>
  <c r="AA30" i="35"/>
  <c r="AB30" i="35" s="1"/>
  <c r="X30" i="35"/>
  <c r="Z30" i="35" s="1"/>
  <c r="W30" i="35"/>
  <c r="T30" i="35"/>
  <c r="P30" i="35"/>
  <c r="Q30" i="35" s="1"/>
  <c r="O30" i="35"/>
  <c r="N30" i="35"/>
  <c r="K30" i="35" a="1"/>
  <c r="K30" i="35" s="1"/>
  <c r="L30" i="35" s="1"/>
  <c r="I30" i="35"/>
  <c r="J30" i="35" s="1"/>
  <c r="E30" i="35"/>
  <c r="D30" i="35"/>
  <c r="C30" i="35"/>
  <c r="A30" i="35"/>
  <c r="AA29" i="35"/>
  <c r="AB29" i="35" s="1"/>
  <c r="X29" i="35"/>
  <c r="Z29" i="35" s="1"/>
  <c r="Y29" i="35" s="1"/>
  <c r="W29" i="35"/>
  <c r="T29" i="35"/>
  <c r="P29" i="35"/>
  <c r="Q29" i="35" s="1"/>
  <c r="O29" i="35"/>
  <c r="N29" i="35"/>
  <c r="K29" i="35" a="1"/>
  <c r="K29" i="35" s="1"/>
  <c r="L29" i="35" s="1"/>
  <c r="I29" i="35"/>
  <c r="J29" i="35" s="1"/>
  <c r="E29" i="35"/>
  <c r="D29" i="35"/>
  <c r="C29" i="35"/>
  <c r="A29" i="35"/>
  <c r="AA28" i="35"/>
  <c r="AB28" i="35" s="1"/>
  <c r="X28" i="35"/>
  <c r="Z28" i="35" s="1"/>
  <c r="Y28" i="35" s="1"/>
  <c r="W28" i="35"/>
  <c r="T28" i="35"/>
  <c r="P28" i="35"/>
  <c r="Q28" i="35" s="1"/>
  <c r="O28" i="35"/>
  <c r="N28" i="35"/>
  <c r="K28" i="35" a="1"/>
  <c r="K28" i="35" s="1"/>
  <c r="L28" i="35" s="1"/>
  <c r="I28" i="35"/>
  <c r="J28" i="35" s="1"/>
  <c r="E28" i="35"/>
  <c r="D28" i="35"/>
  <c r="C28" i="35"/>
  <c r="A28" i="35"/>
  <c r="AA27" i="35"/>
  <c r="AB27" i="35" s="1"/>
  <c r="Z27" i="35"/>
  <c r="X27" i="35"/>
  <c r="W27" i="35"/>
  <c r="T27" i="35"/>
  <c r="P27" i="35"/>
  <c r="Q27" i="35" s="1"/>
  <c r="O27" i="35"/>
  <c r="N27" i="35"/>
  <c r="K27" i="35" a="1"/>
  <c r="K27" i="35" s="1"/>
  <c r="L27" i="35" s="1"/>
  <c r="J27" i="35"/>
  <c r="AG27" i="35" s="1"/>
  <c r="I27" i="35"/>
  <c r="E27" i="35"/>
  <c r="D27" i="35"/>
  <c r="C27" i="35"/>
  <c r="A27" i="35"/>
  <c r="AA26" i="35"/>
  <c r="AB26" i="35" s="1"/>
  <c r="X26" i="35"/>
  <c r="Z26" i="35" s="1"/>
  <c r="W26" i="35"/>
  <c r="T26" i="35"/>
  <c r="P26" i="35"/>
  <c r="Q26" i="35" s="1"/>
  <c r="O26" i="35"/>
  <c r="N26" i="35"/>
  <c r="K26" i="35" a="1"/>
  <c r="K26" i="35" s="1"/>
  <c r="L26" i="35" s="1"/>
  <c r="I26" i="35"/>
  <c r="J26" i="35" s="1"/>
  <c r="E26" i="35"/>
  <c r="D26" i="35"/>
  <c r="C26" i="35"/>
  <c r="A26" i="35"/>
  <c r="AA25" i="35"/>
  <c r="AB25" i="35" s="1"/>
  <c r="Z25" i="35"/>
  <c r="X25" i="35"/>
  <c r="W25" i="35"/>
  <c r="T25" i="35"/>
  <c r="P25" i="35"/>
  <c r="Q25" i="35" s="1"/>
  <c r="O25" i="35"/>
  <c r="N25" i="35"/>
  <c r="K25" i="35" a="1"/>
  <c r="K25" i="35" s="1"/>
  <c r="L25" i="35" s="1"/>
  <c r="J25" i="35"/>
  <c r="I25" i="35"/>
  <c r="E25" i="35"/>
  <c r="D25" i="35"/>
  <c r="C25" i="35"/>
  <c r="A25" i="35"/>
  <c r="AA24" i="35"/>
  <c r="AB24" i="35" s="1"/>
  <c r="X24" i="35"/>
  <c r="Z24" i="35" s="1"/>
  <c r="W24" i="35"/>
  <c r="T24" i="35"/>
  <c r="P24" i="35"/>
  <c r="Q24" i="35" s="1"/>
  <c r="O24" i="35"/>
  <c r="N24" i="35"/>
  <c r="K24" i="35" a="1"/>
  <c r="K24" i="35" s="1"/>
  <c r="L24" i="35" s="1"/>
  <c r="I24" i="35"/>
  <c r="J24" i="35" s="1"/>
  <c r="AG24" i="35" s="1"/>
  <c r="E24" i="35"/>
  <c r="D24" i="35"/>
  <c r="C24" i="35"/>
  <c r="A24" i="35"/>
  <c r="AA23" i="35"/>
  <c r="AB23" i="35" s="1"/>
  <c r="Z23" i="35"/>
  <c r="X23" i="35"/>
  <c r="W23" i="35"/>
  <c r="T23" i="35"/>
  <c r="P23" i="35"/>
  <c r="Q23" i="35" s="1"/>
  <c r="O23" i="35"/>
  <c r="N23" i="35"/>
  <c r="K23" i="35" a="1"/>
  <c r="K23" i="35" s="1"/>
  <c r="L23" i="35" s="1"/>
  <c r="I23" i="35"/>
  <c r="J23" i="35" s="1"/>
  <c r="E23" i="35"/>
  <c r="D23" i="35"/>
  <c r="C23" i="35"/>
  <c r="A23" i="35"/>
  <c r="AA22" i="35"/>
  <c r="AB22" i="35" s="1"/>
  <c r="Z22" i="35"/>
  <c r="X22" i="35"/>
  <c r="W22" i="35"/>
  <c r="T22" i="35"/>
  <c r="P22" i="35"/>
  <c r="Q22" i="35" s="1"/>
  <c r="O22" i="35"/>
  <c r="N22" i="35"/>
  <c r="K22" i="35" a="1"/>
  <c r="K22" i="35" s="1"/>
  <c r="L22" i="35" s="1"/>
  <c r="I22" i="35"/>
  <c r="J22" i="35" s="1"/>
  <c r="AG22" i="35" s="1"/>
  <c r="E22" i="35"/>
  <c r="D22" i="35"/>
  <c r="C22" i="35"/>
  <c r="A22" i="35"/>
  <c r="AA21" i="35"/>
  <c r="AB21" i="35" s="1"/>
  <c r="Z21" i="35"/>
  <c r="X21" i="35"/>
  <c r="W21" i="35"/>
  <c r="U21" i="35"/>
  <c r="T21" i="35"/>
  <c r="P21" i="35"/>
  <c r="Q21" i="35" s="1"/>
  <c r="O21" i="35"/>
  <c r="N21" i="35"/>
  <c r="K21" i="35" a="1"/>
  <c r="K21" i="35" s="1"/>
  <c r="L21" i="35" s="1"/>
  <c r="J21" i="35"/>
  <c r="AG21" i="35" s="1"/>
  <c r="I21" i="35"/>
  <c r="E21" i="35"/>
  <c r="D21" i="35"/>
  <c r="C21" i="35"/>
  <c r="A21" i="35"/>
  <c r="AA20" i="35"/>
  <c r="AB20" i="35" s="1"/>
  <c r="Z20" i="35"/>
  <c r="X20" i="35"/>
  <c r="W20" i="35"/>
  <c r="T20" i="35"/>
  <c r="P20" i="35"/>
  <c r="Q20" i="35" s="1"/>
  <c r="O20" i="35"/>
  <c r="N20" i="35"/>
  <c r="K20" i="35" a="1"/>
  <c r="K20" i="35" s="1"/>
  <c r="L20" i="35" s="1"/>
  <c r="I20" i="35"/>
  <c r="J20" i="35" s="1"/>
  <c r="E20" i="35"/>
  <c r="D20" i="35"/>
  <c r="C20" i="35"/>
  <c r="A20" i="35"/>
  <c r="AA19" i="35"/>
  <c r="AB19" i="35" s="1"/>
  <c r="X19" i="35"/>
  <c r="Z19" i="35" s="1"/>
  <c r="Y19" i="35" s="1"/>
  <c r="W19" i="35"/>
  <c r="T19" i="35"/>
  <c r="P19" i="35"/>
  <c r="Q19" i="35" s="1"/>
  <c r="O19" i="35"/>
  <c r="N19" i="35"/>
  <c r="K19" i="35" a="1"/>
  <c r="K19" i="35" s="1"/>
  <c r="L19" i="35" s="1"/>
  <c r="I19" i="35"/>
  <c r="J19" i="35" s="1"/>
  <c r="E19" i="35"/>
  <c r="D19" i="35"/>
  <c r="C19" i="35"/>
  <c r="A19" i="35"/>
  <c r="AA18" i="35"/>
  <c r="AB18" i="35" s="1"/>
  <c r="X18" i="35"/>
  <c r="Z18" i="35" s="1"/>
  <c r="Y18" i="35" s="1"/>
  <c r="W18" i="35"/>
  <c r="T18" i="35"/>
  <c r="P18" i="35"/>
  <c r="Q18" i="35" s="1"/>
  <c r="O18" i="35"/>
  <c r="N18" i="35"/>
  <c r="K18" i="35" a="1"/>
  <c r="K18" i="35" s="1"/>
  <c r="L18" i="35" s="1"/>
  <c r="I18" i="35"/>
  <c r="J18" i="35" s="1"/>
  <c r="E18" i="35"/>
  <c r="D18" i="35"/>
  <c r="C18" i="35"/>
  <c r="A18" i="35"/>
  <c r="AA17" i="35"/>
  <c r="AB17" i="35" s="1"/>
  <c r="X17" i="35"/>
  <c r="Z17" i="35" s="1"/>
  <c r="Y17" i="35" s="1"/>
  <c r="W17" i="35"/>
  <c r="T17" i="35"/>
  <c r="P17" i="35"/>
  <c r="Q17" i="35" s="1"/>
  <c r="O17" i="35"/>
  <c r="N17" i="35"/>
  <c r="K17" i="35" a="1"/>
  <c r="K17" i="35" s="1"/>
  <c r="L17" i="35" s="1"/>
  <c r="I17" i="35"/>
  <c r="J17" i="35" s="1"/>
  <c r="E17" i="35"/>
  <c r="D17" i="35"/>
  <c r="C17" i="35"/>
  <c r="A17" i="35"/>
  <c r="AA16" i="35"/>
  <c r="AB16" i="35" s="1"/>
  <c r="Z16" i="35"/>
  <c r="X16" i="35"/>
  <c r="W16" i="35"/>
  <c r="T16" i="35"/>
  <c r="P16" i="35"/>
  <c r="Q16" i="35" s="1"/>
  <c r="O16" i="35"/>
  <c r="N16" i="35"/>
  <c r="K16" i="35" a="1"/>
  <c r="K16" i="35" s="1"/>
  <c r="L16" i="35" s="1"/>
  <c r="I16" i="35"/>
  <c r="J16" i="35" s="1"/>
  <c r="E16" i="35"/>
  <c r="D16" i="35"/>
  <c r="C16" i="35"/>
  <c r="A16" i="35"/>
  <c r="AA15" i="35"/>
  <c r="AB15" i="35" s="1"/>
  <c r="Z15" i="35"/>
  <c r="X15" i="35"/>
  <c r="W15" i="35"/>
  <c r="T15" i="35"/>
  <c r="P15" i="35"/>
  <c r="Q15" i="35" s="1"/>
  <c r="O15" i="35"/>
  <c r="N15" i="35"/>
  <c r="K15" i="35" a="1"/>
  <c r="K15" i="35" s="1"/>
  <c r="L15" i="35" s="1"/>
  <c r="I15" i="35"/>
  <c r="J15" i="35" s="1"/>
  <c r="E15" i="35"/>
  <c r="D15" i="35"/>
  <c r="C15" i="35"/>
  <c r="A15" i="35"/>
  <c r="AA14" i="35"/>
  <c r="AB14" i="35" s="1"/>
  <c r="Z14" i="35"/>
  <c r="X14" i="35"/>
  <c r="W14" i="35"/>
  <c r="T14" i="35"/>
  <c r="P14" i="35"/>
  <c r="Q14" i="35" s="1"/>
  <c r="O14" i="35"/>
  <c r="N14" i="35"/>
  <c r="K14" i="35" a="1"/>
  <c r="K14" i="35" s="1"/>
  <c r="L14" i="35" s="1"/>
  <c r="I14" i="35"/>
  <c r="J14" i="35" s="1"/>
  <c r="E14" i="35"/>
  <c r="D14" i="35"/>
  <c r="C14" i="35"/>
  <c r="A14" i="35"/>
  <c r="AA13" i="35"/>
  <c r="AB13" i="35" s="1"/>
  <c r="Z13" i="35"/>
  <c r="X13" i="35"/>
  <c r="W13" i="35"/>
  <c r="T13" i="35"/>
  <c r="P13" i="35"/>
  <c r="Q13" i="35" s="1"/>
  <c r="O13" i="35"/>
  <c r="N13" i="35"/>
  <c r="K13" i="35" a="1"/>
  <c r="K13" i="35" s="1"/>
  <c r="L13" i="35" s="1"/>
  <c r="I13" i="35"/>
  <c r="J13" i="35" s="1"/>
  <c r="E13" i="35"/>
  <c r="D13" i="35"/>
  <c r="C13" i="35"/>
  <c r="A13" i="35"/>
  <c r="AA12" i="35"/>
  <c r="AB12" i="35" s="1"/>
  <c r="Z12" i="35"/>
  <c r="X12" i="35"/>
  <c r="W12" i="35"/>
  <c r="T12" i="35"/>
  <c r="P12" i="35"/>
  <c r="Q12" i="35" s="1"/>
  <c r="O12" i="35"/>
  <c r="N12" i="35"/>
  <c r="K12" i="35" a="1"/>
  <c r="K12" i="35" s="1"/>
  <c r="L12" i="35" s="1"/>
  <c r="J12" i="35"/>
  <c r="AG12" i="35" s="1"/>
  <c r="I12" i="35"/>
  <c r="E12" i="35"/>
  <c r="D12" i="35"/>
  <c r="C12" i="35"/>
  <c r="A12" i="35"/>
  <c r="AA11" i="35"/>
  <c r="AB11" i="35" s="1"/>
  <c r="Z11" i="35"/>
  <c r="X11" i="35"/>
  <c r="W11" i="35"/>
  <c r="T11" i="35"/>
  <c r="P11" i="35"/>
  <c r="Q11" i="35" s="1"/>
  <c r="O11" i="35"/>
  <c r="N11" i="35"/>
  <c r="K11" i="35" a="1"/>
  <c r="K11" i="35" s="1"/>
  <c r="L11" i="35" s="1"/>
  <c r="I11" i="35"/>
  <c r="J11" i="35" s="1"/>
  <c r="AG11" i="35" s="1"/>
  <c r="E11" i="35"/>
  <c r="D11" i="35"/>
  <c r="C11" i="35"/>
  <c r="A11" i="35"/>
  <c r="AA10" i="35"/>
  <c r="AB10" i="35" s="1"/>
  <c r="X10" i="35"/>
  <c r="Z10" i="35" s="1"/>
  <c r="Y10" i="35" s="1"/>
  <c r="W10" i="35"/>
  <c r="T10" i="35"/>
  <c r="P10" i="35"/>
  <c r="Q10" i="35" s="1"/>
  <c r="O10" i="35"/>
  <c r="N10" i="35"/>
  <c r="K10" i="35" a="1"/>
  <c r="K10" i="35" s="1"/>
  <c r="L10" i="35" s="1"/>
  <c r="I10" i="35"/>
  <c r="J10" i="35" s="1"/>
  <c r="E10" i="35"/>
  <c r="D10" i="35"/>
  <c r="C10" i="35"/>
  <c r="A10" i="35"/>
  <c r="AA9" i="35"/>
  <c r="AB9" i="35" s="1"/>
  <c r="Z9" i="35"/>
  <c r="X9" i="35"/>
  <c r="W9" i="35"/>
  <c r="T9" i="35"/>
  <c r="P9" i="35"/>
  <c r="Q9" i="35" s="1"/>
  <c r="O9" i="35"/>
  <c r="N9" i="35"/>
  <c r="K9" i="35" a="1"/>
  <c r="K9" i="35" s="1"/>
  <c r="L9" i="35" s="1"/>
  <c r="I9" i="35"/>
  <c r="J9" i="35" s="1"/>
  <c r="E9" i="35"/>
  <c r="D9" i="35"/>
  <c r="C9" i="35"/>
  <c r="A9" i="35"/>
  <c r="AA8" i="35"/>
  <c r="AB8" i="35" s="1"/>
  <c r="Z8" i="35"/>
  <c r="X8" i="35"/>
  <c r="W8" i="35"/>
  <c r="T8" i="35"/>
  <c r="P8" i="35"/>
  <c r="Q8" i="35" s="1"/>
  <c r="O8" i="35"/>
  <c r="N8" i="35"/>
  <c r="K8" i="35" a="1"/>
  <c r="K8" i="35" s="1"/>
  <c r="L8" i="35" s="1"/>
  <c r="I8" i="35"/>
  <c r="J8" i="35" s="1"/>
  <c r="E8" i="35"/>
  <c r="D8" i="35"/>
  <c r="C8" i="35"/>
  <c r="A8" i="35"/>
  <c r="AA7" i="35"/>
  <c r="AB7" i="35" s="1"/>
  <c r="Z7" i="35"/>
  <c r="X7" i="35"/>
  <c r="W7" i="35"/>
  <c r="T7" i="35"/>
  <c r="P7" i="35"/>
  <c r="Q7" i="35" s="1"/>
  <c r="O7" i="35"/>
  <c r="N7" i="35"/>
  <c r="K7" i="35" a="1"/>
  <c r="K7" i="35" s="1"/>
  <c r="L7" i="35" s="1"/>
  <c r="I7" i="35"/>
  <c r="J7" i="35" s="1"/>
  <c r="E7" i="35"/>
  <c r="D7" i="35"/>
  <c r="C7" i="35"/>
  <c r="A7" i="35"/>
  <c r="AA6" i="35"/>
  <c r="AB6" i="35" s="1"/>
  <c r="Z6" i="35"/>
  <c r="X6" i="35"/>
  <c r="W6" i="35"/>
  <c r="T6" i="35"/>
  <c r="P6" i="35"/>
  <c r="Q6" i="35" s="1"/>
  <c r="O6" i="35"/>
  <c r="N6" i="35"/>
  <c r="K6" i="35" a="1"/>
  <c r="K6" i="35" s="1"/>
  <c r="L6" i="35" s="1"/>
  <c r="I6" i="35"/>
  <c r="J6" i="35" s="1"/>
  <c r="AG6" i="35" s="1"/>
  <c r="E6" i="35"/>
  <c r="D6" i="35"/>
  <c r="C6" i="35"/>
  <c r="A6" i="35"/>
  <c r="AA5" i="35"/>
  <c r="AB5" i="35" s="1"/>
  <c r="Z5" i="35"/>
  <c r="X5" i="35"/>
  <c r="W5" i="35"/>
  <c r="T5" i="35"/>
  <c r="P5" i="35"/>
  <c r="Q5" i="35" s="1"/>
  <c r="O5" i="35"/>
  <c r="N5" i="35"/>
  <c r="K5" i="35" a="1"/>
  <c r="K5" i="35" s="1"/>
  <c r="L5" i="35" s="1"/>
  <c r="I5" i="35"/>
  <c r="J5" i="35" s="1"/>
  <c r="AG5" i="35" s="1"/>
  <c r="E5" i="35"/>
  <c r="D5" i="35"/>
  <c r="C5" i="35"/>
  <c r="A5" i="35"/>
  <c r="AA4" i="35"/>
  <c r="AB4" i="35" s="1"/>
  <c r="X4" i="35"/>
  <c r="Z4" i="35" s="1"/>
  <c r="W4" i="35"/>
  <c r="T4" i="35"/>
  <c r="P4" i="35"/>
  <c r="Q4" i="35" s="1"/>
  <c r="O4" i="35"/>
  <c r="N4" i="35"/>
  <c r="K4" i="35" a="1"/>
  <c r="K4" i="35" s="1"/>
  <c r="L4" i="35" s="1"/>
  <c r="I4" i="35"/>
  <c r="J4" i="35" s="1"/>
  <c r="AG4" i="35" s="1"/>
  <c r="E4" i="35"/>
  <c r="D4" i="35"/>
  <c r="C4" i="35"/>
  <c r="A4" i="35"/>
  <c r="AA3" i="35"/>
  <c r="AB3" i="35" s="1"/>
  <c r="X3" i="35"/>
  <c r="Z3" i="35" s="1"/>
  <c r="Y3" i="35" s="1"/>
  <c r="W3" i="35"/>
  <c r="T3" i="35"/>
  <c r="P3" i="35"/>
  <c r="Q3" i="35" s="1"/>
  <c r="O3" i="35"/>
  <c r="N3" i="35"/>
  <c r="K3" i="35" a="1"/>
  <c r="K3" i="35" s="1"/>
  <c r="L3" i="35" s="1"/>
  <c r="I3" i="35"/>
  <c r="J3" i="35" s="1"/>
  <c r="E3" i="35"/>
  <c r="D3" i="35"/>
  <c r="C3" i="35"/>
  <c r="A3" i="35"/>
  <c r="AQ207" i="35" l="1"/>
  <c r="AR282" i="35"/>
  <c r="AR114" i="35"/>
  <c r="AR5" i="35"/>
  <c r="AQ5" i="35"/>
  <c r="AQ75" i="35"/>
  <c r="AR176" i="35"/>
  <c r="AR252" i="35"/>
  <c r="AR169" i="35"/>
  <c r="AR119" i="35"/>
  <c r="V46" i="35"/>
  <c r="AR97" i="35"/>
  <c r="AQ179" i="35"/>
  <c r="AR249" i="35"/>
  <c r="AR203" i="35"/>
  <c r="AQ4" i="35"/>
  <c r="AQ268" i="35"/>
  <c r="AR284" i="35"/>
  <c r="AQ144" i="35"/>
  <c r="AR95" i="35"/>
  <c r="AR280" i="35"/>
  <c r="AR28" i="35"/>
  <c r="AR245" i="35"/>
  <c r="AR180" i="35"/>
  <c r="AR24" i="35"/>
  <c r="AR277" i="35"/>
  <c r="AQ180" i="35"/>
  <c r="AQ88" i="35"/>
  <c r="AQ24" i="35"/>
  <c r="AR18" i="35"/>
  <c r="AR196" i="35"/>
  <c r="AQ95" i="35"/>
  <c r="AR77" i="35"/>
  <c r="AR256" i="35"/>
  <c r="AR165" i="35"/>
  <c r="AQ192" i="35"/>
  <c r="AR36" i="35"/>
  <c r="AQ165" i="35"/>
  <c r="AR30" i="35"/>
  <c r="AR27" i="35"/>
  <c r="AR161" i="35"/>
  <c r="AR118" i="35"/>
  <c r="AR146" i="35"/>
  <c r="AR20" i="35"/>
  <c r="AR87" i="35"/>
  <c r="AR175" i="35"/>
  <c r="AR152" i="35"/>
  <c r="AR113" i="35"/>
  <c r="AQ113" i="35"/>
  <c r="AR263" i="35"/>
  <c r="AR126" i="35"/>
  <c r="AR276" i="35"/>
  <c r="AQ219" i="35"/>
  <c r="AR3" i="35"/>
  <c r="AR13" i="35"/>
  <c r="AR115" i="35"/>
  <c r="AR155" i="35"/>
  <c r="AR17" i="35"/>
  <c r="V54" i="35"/>
  <c r="AQ243" i="35"/>
  <c r="AR243" i="35"/>
  <c r="AR78" i="35"/>
  <c r="AR81" i="35"/>
  <c r="AR46" i="35"/>
  <c r="AR33" i="35"/>
  <c r="AQ65" i="35"/>
  <c r="AR65" i="35"/>
  <c r="AR106" i="35"/>
  <c r="AR185" i="35"/>
  <c r="AR42" i="35"/>
  <c r="AQ289" i="35"/>
  <c r="AQ266" i="35"/>
  <c r="AR229" i="35"/>
  <c r="AR291" i="35"/>
  <c r="AR234" i="35"/>
  <c r="AQ169" i="35"/>
  <c r="AR104" i="35"/>
  <c r="AR290" i="35"/>
  <c r="AR101" i="35"/>
  <c r="AR274" i="35"/>
  <c r="AR210" i="35"/>
  <c r="AR123" i="35"/>
  <c r="AR31" i="35"/>
  <c r="AQ210" i="35"/>
  <c r="AR56" i="35"/>
  <c r="AI13" i="35"/>
  <c r="AQ61" i="35"/>
  <c r="AQ124" i="35"/>
  <c r="AR265" i="35"/>
  <c r="AQ22" i="35"/>
  <c r="AR16" i="35"/>
  <c r="AR191" i="35"/>
  <c r="AQ191" i="35"/>
  <c r="AR268" i="35"/>
  <c r="AR25" i="35"/>
  <c r="AQ128" i="35"/>
  <c r="AR248" i="35"/>
  <c r="AQ248" i="35"/>
  <c r="AR76" i="35"/>
  <c r="AS141" i="35"/>
  <c r="AR141" i="35"/>
  <c r="AR271" i="35"/>
  <c r="AR128" i="35"/>
  <c r="AR8" i="35"/>
  <c r="AR120" i="35"/>
  <c r="AQ153" i="35"/>
  <c r="AR170" i="35"/>
  <c r="AR197" i="35"/>
  <c r="AR251" i="35"/>
  <c r="AQ251" i="35"/>
  <c r="AR261" i="35"/>
  <c r="AR138" i="35"/>
  <c r="AQ127" i="35"/>
  <c r="AR40" i="35"/>
  <c r="AR15" i="35"/>
  <c r="AR11" i="35"/>
  <c r="AQ98" i="35"/>
  <c r="AR98" i="35"/>
  <c r="AR163" i="35"/>
  <c r="AQ214" i="35"/>
  <c r="AR214" i="35"/>
  <c r="AR244" i="35"/>
  <c r="AQ244" i="35"/>
  <c r="AR253" i="35"/>
  <c r="AR239" i="35"/>
  <c r="AR201" i="35"/>
  <c r="AR103" i="35"/>
  <c r="AR51" i="35"/>
  <c r="AR34" i="35"/>
  <c r="AQ37" i="35"/>
  <c r="AR37" i="35"/>
  <c r="AR63" i="35"/>
  <c r="AQ66" i="35"/>
  <c r="AR88" i="35"/>
  <c r="AR116" i="35"/>
  <c r="AR125" i="35"/>
  <c r="AR173" i="35"/>
  <c r="AR254" i="35"/>
  <c r="AR264" i="35"/>
  <c r="AR267" i="35"/>
  <c r="AQ253" i="35"/>
  <c r="AQ239" i="35"/>
  <c r="AR164" i="35"/>
  <c r="AQ51" i="35"/>
  <c r="AR48" i="35"/>
  <c r="AQ131" i="35"/>
  <c r="AR131" i="35"/>
  <c r="AR208" i="35"/>
  <c r="AQ41" i="35"/>
  <c r="AR108" i="35"/>
  <c r="AR218" i="35"/>
  <c r="AQ111" i="35"/>
  <c r="AR44" i="35"/>
  <c r="AQ54" i="35"/>
  <c r="AR54" i="35"/>
  <c r="AR187" i="35"/>
  <c r="AR107" i="35"/>
  <c r="AQ107" i="35"/>
  <c r="AR156" i="35"/>
  <c r="AR193" i="35"/>
  <c r="AR200" i="35"/>
  <c r="AR102" i="35"/>
  <c r="AR72" i="35"/>
  <c r="AQ72" i="35"/>
  <c r="AS235" i="35"/>
  <c r="AR225" i="35"/>
  <c r="AR211" i="35"/>
  <c r="AQ64" i="35"/>
  <c r="AQ50" i="35"/>
  <c r="AR124" i="35"/>
  <c r="AQ12" i="35"/>
  <c r="AR80" i="35"/>
  <c r="AR99" i="35"/>
  <c r="AR255" i="35"/>
  <c r="AR198" i="35"/>
  <c r="AR19" i="35"/>
  <c r="AR215" i="35"/>
  <c r="AR288" i="35"/>
  <c r="AR159" i="35"/>
  <c r="AR285" i="35"/>
  <c r="AQ102" i="35"/>
  <c r="AQ283" i="35"/>
  <c r="AR283" i="35"/>
  <c r="AR262" i="35"/>
  <c r="AR172" i="35"/>
  <c r="AR29" i="35"/>
  <c r="AR32" i="35"/>
  <c r="AR181" i="35"/>
  <c r="AQ35" i="35"/>
  <c r="AR35" i="35"/>
  <c r="AR89" i="35"/>
  <c r="AR92" i="35"/>
  <c r="AR275" i="35"/>
  <c r="AR184" i="35"/>
  <c r="AS134" i="35"/>
  <c r="AR134" i="35"/>
  <c r="AR177" i="35"/>
  <c r="AQ177" i="35"/>
  <c r="AR273" i="35"/>
  <c r="AS206" i="35"/>
  <c r="AR206" i="35"/>
  <c r="AQ198" i="35"/>
  <c r="AQ184" i="35"/>
  <c r="AQ147" i="35"/>
  <c r="AR86" i="35"/>
  <c r="AR60" i="35"/>
  <c r="AR216" i="35"/>
  <c r="AR223" i="35"/>
  <c r="AQ223" i="35"/>
  <c r="AR236" i="35"/>
  <c r="AR286" i="35"/>
  <c r="AR235" i="35"/>
  <c r="AQ222" i="35"/>
  <c r="AR71" i="35"/>
  <c r="AR90" i="35"/>
  <c r="AQ158" i="35"/>
  <c r="AR158" i="35"/>
  <c r="AR209" i="35"/>
  <c r="AQ209" i="35"/>
  <c r="AR226" i="35"/>
  <c r="AR221" i="35"/>
  <c r="AR183" i="35"/>
  <c r="AR171" i="35"/>
  <c r="AR85" i="35"/>
  <c r="AQ6" i="35"/>
  <c r="AR6" i="35"/>
  <c r="AR195" i="35"/>
  <c r="AR202" i="35"/>
  <c r="AQ208" i="35"/>
  <c r="AR194" i="35"/>
  <c r="AQ183" i="35"/>
  <c r="AQ171" i="35"/>
  <c r="AR145" i="35"/>
  <c r="AR112" i="35"/>
  <c r="AR129" i="35"/>
  <c r="AQ129" i="35"/>
  <c r="AR142" i="35"/>
  <c r="AR219" i="35"/>
  <c r="AR279" i="35"/>
  <c r="AS42" i="35"/>
  <c r="AR281" i="35"/>
  <c r="AQ157" i="35"/>
  <c r="AR130" i="35"/>
  <c r="AR73" i="35"/>
  <c r="AR58" i="35"/>
  <c r="AQ32" i="35"/>
  <c r="AR154" i="35"/>
  <c r="AQ154" i="35"/>
  <c r="AR12" i="35"/>
  <c r="AQ117" i="35"/>
  <c r="AR117" i="35"/>
  <c r="AR258" i="35"/>
  <c r="AR105" i="35"/>
  <c r="AR228" i="35"/>
  <c r="AQ228" i="35"/>
  <c r="AQ241" i="35"/>
  <c r="AR241" i="35"/>
  <c r="AR278" i="35"/>
  <c r="AQ57" i="35"/>
  <c r="AR57" i="35"/>
  <c r="AR150" i="35"/>
  <c r="AQ150" i="35"/>
  <c r="AQ160" i="35"/>
  <c r="AR160" i="35"/>
  <c r="AR204" i="35"/>
  <c r="AR127" i="35"/>
  <c r="AR64" i="35"/>
  <c r="AR50" i="35"/>
  <c r="AR38" i="35"/>
  <c r="AS157" i="35"/>
  <c r="AQ233" i="35"/>
  <c r="AR147" i="35"/>
  <c r="AR61" i="35"/>
  <c r="AQ262" i="35"/>
  <c r="AR222" i="35"/>
  <c r="AR49" i="35"/>
  <c r="AQ132" i="35"/>
  <c r="AR132" i="35"/>
  <c r="AR182" i="35"/>
  <c r="AR111" i="35"/>
  <c r="AQ60" i="35"/>
  <c r="AR22" i="35"/>
  <c r="AQ109" i="35"/>
  <c r="AR109" i="35"/>
  <c r="AQ246" i="35"/>
  <c r="AR269" i="35"/>
  <c r="AR133" i="35"/>
  <c r="AR47" i="35"/>
  <c r="AR21" i="35"/>
  <c r="AR52" i="35"/>
  <c r="AQ52" i="35"/>
  <c r="AQ118" i="35"/>
  <c r="AR168" i="35"/>
  <c r="AR259" i="35"/>
  <c r="AR110" i="35"/>
  <c r="AQ21" i="35"/>
  <c r="AR9" i="35"/>
  <c r="AR26" i="35"/>
  <c r="AR45" i="35"/>
  <c r="AQ135" i="35"/>
  <c r="AR135" i="35"/>
  <c r="AR148" i="35"/>
  <c r="AQ151" i="35"/>
  <c r="AR151" i="35"/>
  <c r="AR188" i="35"/>
  <c r="AQ188" i="35"/>
  <c r="AR205" i="35"/>
  <c r="AR212" i="35"/>
  <c r="AR232" i="35"/>
  <c r="AR242" i="35"/>
  <c r="AR231" i="35"/>
  <c r="AR207" i="35"/>
  <c r="AR144" i="35"/>
  <c r="AQ130" i="35"/>
  <c r="AR83" i="35"/>
  <c r="AR70" i="35"/>
  <c r="AR136" i="35"/>
  <c r="AR75" i="35"/>
  <c r="AR14" i="35"/>
  <c r="AQ94" i="35"/>
  <c r="AR237" i="35"/>
  <c r="AR149" i="35"/>
  <c r="AR240" i="35"/>
  <c r="AR84" i="35"/>
  <c r="AQ122" i="35"/>
  <c r="AR122" i="35"/>
  <c r="AR287" i="35"/>
  <c r="AQ260" i="35"/>
  <c r="AR250" i="35"/>
  <c r="AR140" i="35"/>
  <c r="AR62" i="35"/>
  <c r="AR43" i="35"/>
  <c r="AQ47" i="35"/>
  <c r="AQ53" i="35"/>
  <c r="AR53" i="35"/>
  <c r="AG114" i="35"/>
  <c r="AQ114" i="35" s="1"/>
  <c r="AQ27" i="35"/>
  <c r="AR247" i="35"/>
  <c r="AQ97" i="35"/>
  <c r="AR10" i="35"/>
  <c r="AQ87" i="35"/>
  <c r="AQ100" i="35"/>
  <c r="AQ126" i="35"/>
  <c r="AQ155" i="35"/>
  <c r="AR162" i="35"/>
  <c r="AR189" i="35"/>
  <c r="AQ213" i="35"/>
  <c r="AR220" i="35"/>
  <c r="AR230" i="35"/>
  <c r="AS136" i="35"/>
  <c r="AQ149" i="35"/>
  <c r="AQ140" i="35"/>
  <c r="AQ43" i="35"/>
  <c r="AQ252" i="35"/>
  <c r="AR272" i="35"/>
  <c r="AR213" i="35"/>
  <c r="AR260" i="35"/>
  <c r="AR238" i="35"/>
  <c r="AR178" i="35"/>
  <c r="AQ31" i="35"/>
  <c r="AI275" i="35"/>
  <c r="AR4" i="35"/>
  <c r="AQ11" i="35"/>
  <c r="AR186" i="35"/>
  <c r="AR39" i="35"/>
  <c r="AR246" i="35"/>
  <c r="AR257" i="35"/>
  <c r="AI241" i="35"/>
  <c r="AQ77" i="35"/>
  <c r="AR289" i="35"/>
  <c r="AQ119" i="35"/>
  <c r="AR121" i="35"/>
  <c r="AQ123" i="35"/>
  <c r="AR137" i="35"/>
  <c r="AI195" i="35"/>
  <c r="AR157" i="35"/>
  <c r="AR59" i="35"/>
  <c r="AR94" i="35"/>
  <c r="AI220" i="35"/>
  <c r="AI86" i="35"/>
  <c r="AI70" i="35"/>
  <c r="AQ286" i="35"/>
  <c r="AR174" i="35"/>
  <c r="AI127" i="35"/>
  <c r="AI84" i="35"/>
  <c r="AS84" i="35" s="1"/>
  <c r="AR74" i="35"/>
  <c r="AI11" i="35"/>
  <c r="AQ49" i="35"/>
  <c r="AR270" i="35"/>
  <c r="AI186" i="35"/>
  <c r="AR100" i="35"/>
  <c r="AR179" i="35"/>
  <c r="AI228" i="35"/>
  <c r="AI99" i="35"/>
  <c r="AR192" i="35"/>
  <c r="AQ226" i="35"/>
  <c r="AI280" i="35"/>
  <c r="AI226" i="35"/>
  <c r="AI97" i="35"/>
  <c r="AR23" i="35"/>
  <c r="AR79" i="35"/>
  <c r="AR224" i="35"/>
  <c r="AR190" i="35"/>
  <c r="AR69" i="35"/>
  <c r="AQ92" i="35"/>
  <c r="AI216" i="35"/>
  <c r="AI189" i="35"/>
  <c r="AR93" i="35"/>
  <c r="AR266" i="35"/>
  <c r="AR166" i="35"/>
  <c r="AQ137" i="35"/>
  <c r="AR55" i="35"/>
  <c r="AI249" i="35"/>
  <c r="AI173" i="35"/>
  <c r="AI159" i="35"/>
  <c r="AI64" i="35"/>
  <c r="AI51" i="35"/>
  <c r="AS51" i="35" s="1"/>
  <c r="AR167" i="35"/>
  <c r="AR233" i="35"/>
  <c r="AQ245" i="35"/>
  <c r="AR82" i="35"/>
  <c r="R248" i="35" a="1"/>
  <c r="R248" i="35" s="1"/>
  <c r="AR143" i="35"/>
  <c r="AR7" i="35"/>
  <c r="AR66" i="35"/>
  <c r="AR139" i="35"/>
  <c r="AR41" i="35"/>
  <c r="AR67" i="35"/>
  <c r="AI209" i="35"/>
  <c r="AI88" i="35"/>
  <c r="AR96" i="35"/>
  <c r="AI165" i="35"/>
  <c r="AI9" i="35"/>
  <c r="AI119" i="35"/>
  <c r="AI8" i="35"/>
  <c r="AI118" i="35"/>
  <c r="AI247" i="35"/>
  <c r="AS247" i="35" s="1"/>
  <c r="AI129" i="35"/>
  <c r="AI128" i="35"/>
  <c r="AI21" i="35"/>
  <c r="AI271" i="35"/>
  <c r="AI34" i="35"/>
  <c r="AI272" i="35"/>
  <c r="AI33" i="35"/>
  <c r="AI282" i="35"/>
  <c r="AI95" i="35"/>
  <c r="AI152" i="35"/>
  <c r="AS152" i="35" s="1"/>
  <c r="AI45" i="35"/>
  <c r="AI68" i="35"/>
  <c r="AR68" i="35"/>
  <c r="AI44" i="35"/>
  <c r="AI160" i="35"/>
  <c r="AI148" i="35"/>
  <c r="AR91" i="35"/>
  <c r="AI53" i="35"/>
  <c r="AI41" i="35"/>
  <c r="AI30" i="35"/>
  <c r="AI199" i="35"/>
  <c r="AR199" i="35"/>
  <c r="AI102" i="35"/>
  <c r="AR217" i="35"/>
  <c r="AI253" i="35"/>
  <c r="AI273" i="35"/>
  <c r="AR227" i="35"/>
  <c r="AI109" i="35"/>
  <c r="AI23" i="35"/>
  <c r="AQ161" i="35"/>
  <c r="AI153" i="35"/>
  <c r="AR153" i="35"/>
  <c r="AI35" i="35"/>
  <c r="AQ112" i="35"/>
  <c r="AQ142" i="35"/>
  <c r="AI15" i="35"/>
  <c r="AI188" i="35"/>
  <c r="AI132" i="35"/>
  <c r="AI80" i="35"/>
  <c r="AI25" i="35"/>
  <c r="AQ176" i="35"/>
  <c r="AQ227" i="35"/>
  <c r="AG9" i="35"/>
  <c r="M180" i="35" a="1"/>
  <c r="M180" i="35" s="1"/>
  <c r="AE180" i="35" s="1" a="1"/>
  <c r="AE180" i="35" s="1"/>
  <c r="AO180" i="35" s="1"/>
  <c r="R272" i="35" a="1"/>
  <c r="R272" i="35" s="1"/>
  <c r="AF272" i="35" s="1"/>
  <c r="AP272" i="35" s="1"/>
  <c r="R191" i="35" a="1"/>
  <c r="R191" i="35" s="1"/>
  <c r="AF191" i="35" s="1"/>
  <c r="R219" i="35" a="1"/>
  <c r="R219" i="35" s="1"/>
  <c r="AF219" i="35" s="1"/>
  <c r="R120" i="35" a="1"/>
  <c r="R120" i="35" s="1"/>
  <c r="R274" i="35" a="1"/>
  <c r="R274" i="35" s="1"/>
  <c r="AF274" i="35" s="1"/>
  <c r="AS175" i="35"/>
  <c r="AS57" i="35"/>
  <c r="AS37" i="35"/>
  <c r="AS236" i="35"/>
  <c r="AS250" i="35"/>
  <c r="AS94" i="35"/>
  <c r="AS285" i="35"/>
  <c r="AS126" i="35"/>
  <c r="AS184" i="35"/>
  <c r="AG83" i="35"/>
  <c r="Y30" i="35"/>
  <c r="Y224" i="35"/>
  <c r="Y264" i="35"/>
  <c r="Y217" i="35"/>
  <c r="Y42" i="35"/>
  <c r="Y237" i="35"/>
  <c r="Y94" i="35"/>
  <c r="Y163" i="35"/>
  <c r="Y250" i="35"/>
  <c r="Y288" i="35"/>
  <c r="Y129" i="35"/>
  <c r="Y121" i="35"/>
  <c r="Y254" i="35"/>
  <c r="AF141" i="35"/>
  <c r="Y141" i="35"/>
  <c r="Y279" i="35"/>
  <c r="Y59" i="35"/>
  <c r="Y78" i="35"/>
  <c r="Y120" i="35"/>
  <c r="Y4" i="35"/>
  <c r="Y26" i="35"/>
  <c r="Y24" i="35"/>
  <c r="Y231" i="35"/>
  <c r="Y111" i="35"/>
  <c r="V44" i="35"/>
  <c r="AG193" i="35"/>
  <c r="AQ193" i="35" s="1"/>
  <c r="AG93" i="35"/>
  <c r="V42" i="35"/>
  <c r="U42" i="35"/>
  <c r="R147" i="35" a="1"/>
  <c r="R147" i="35" s="1"/>
  <c r="AF147" i="35" s="1"/>
  <c r="AG182" i="35"/>
  <c r="R169" i="35" a="1"/>
  <c r="R169" i="35" s="1"/>
  <c r="R281" i="35" a="1"/>
  <c r="R281" i="35" s="1"/>
  <c r="AF281" i="35" s="1"/>
  <c r="AG270" i="35"/>
  <c r="AQ270" i="35" s="1"/>
  <c r="M179" i="35" a="1"/>
  <c r="M179" i="35" s="1"/>
  <c r="F179" i="35" s="1"/>
  <c r="U67" i="35"/>
  <c r="V21" i="35"/>
  <c r="AG139" i="35"/>
  <c r="AQ139" i="35" s="1"/>
  <c r="R259" i="35" a="1"/>
  <c r="R259" i="35" s="1"/>
  <c r="AF259" i="35" s="1"/>
  <c r="AP259" i="35" s="1"/>
  <c r="M156" i="35" a="1"/>
  <c r="M156" i="35" s="1"/>
  <c r="F156" i="35" s="1"/>
  <c r="M268" i="35" a="1"/>
  <c r="M268" i="35" s="1"/>
  <c r="F268" i="35" s="1"/>
  <c r="M271" i="35" a="1"/>
  <c r="M271" i="35" s="1"/>
  <c r="F271" i="35" s="1"/>
  <c r="AG121" i="35"/>
  <c r="AG211" i="35"/>
  <c r="U6" i="35"/>
  <c r="AG81" i="35"/>
  <c r="V107" i="35"/>
  <c r="U107" i="35"/>
  <c r="V18" i="35"/>
  <c r="V81" i="35"/>
  <c r="U81" i="35"/>
  <c r="AG271" i="35"/>
  <c r="AG48" i="35"/>
  <c r="U130" i="35"/>
  <c r="U88" i="35"/>
  <c r="V88" i="35"/>
  <c r="U214" i="35"/>
  <c r="V218" i="35"/>
  <c r="AG224" i="35"/>
  <c r="AG237" i="35"/>
  <c r="AQ237" i="35" s="1"/>
  <c r="V64" i="35"/>
  <c r="R242" i="35" a="1"/>
  <c r="R242" i="35" s="1"/>
  <c r="V169" i="35"/>
  <c r="AG247" i="35"/>
  <c r="AQ247" i="35" s="1"/>
  <c r="AG78" i="35"/>
  <c r="V173" i="35"/>
  <c r="AG273" i="35"/>
  <c r="V271" i="35"/>
  <c r="AG73" i="35"/>
  <c r="R87" i="35" a="1"/>
  <c r="R87" i="35" s="1"/>
  <c r="AF87" i="35" s="1"/>
  <c r="R261" i="35" a="1"/>
  <c r="R261" i="35" s="1"/>
  <c r="AF261" i="35" s="1"/>
  <c r="R83" i="35" a="1"/>
  <c r="R83" i="35" s="1"/>
  <c r="AF83" i="35" s="1"/>
  <c r="AP83" i="35" s="1"/>
  <c r="R192" i="35" a="1"/>
  <c r="R192" i="35" s="1"/>
  <c r="R76" i="35" a="1"/>
  <c r="R76" i="35" s="1"/>
  <c r="AF76" i="35" s="1"/>
  <c r="R75" i="35" a="1"/>
  <c r="R75" i="35" s="1"/>
  <c r="R32" i="35" a="1"/>
  <c r="R32" i="35" s="1"/>
  <c r="V220" i="35"/>
  <c r="V84" i="35"/>
  <c r="V247" i="35"/>
  <c r="U96" i="35"/>
  <c r="V163" i="35"/>
  <c r="V176" i="35"/>
  <c r="AG71" i="35"/>
  <c r="V152" i="35"/>
  <c r="AG68" i="35"/>
  <c r="U87" i="35"/>
  <c r="V99" i="35"/>
  <c r="R45" i="35" a="1"/>
  <c r="R45" i="35" s="1"/>
  <c r="AF45" i="35" s="1"/>
  <c r="R63" i="35" a="1"/>
  <c r="R63" i="35" s="1"/>
  <c r="AG67" i="35"/>
  <c r="V112" i="35"/>
  <c r="U153" i="35"/>
  <c r="V118" i="35"/>
  <c r="V289" i="35"/>
  <c r="M252" i="35" a="1"/>
  <c r="M252" i="35" s="1"/>
  <c r="AE252" i="35" s="1" a="1"/>
  <c r="AE252" i="35" s="1"/>
  <c r="R283" i="35" a="1"/>
  <c r="R283" i="35" s="1"/>
  <c r="V146" i="35"/>
  <c r="U50" i="35"/>
  <c r="U254" i="35"/>
  <c r="AG99" i="35"/>
  <c r="U23" i="35"/>
  <c r="V23" i="35"/>
  <c r="V121" i="35"/>
  <c r="U187" i="35"/>
  <c r="V135" i="35"/>
  <c r="U135" i="35"/>
  <c r="R185" i="35" a="1"/>
  <c r="R185" i="35" s="1"/>
  <c r="M147" i="35" a="1"/>
  <c r="M147" i="35" s="1"/>
  <c r="F147" i="35" s="1"/>
  <c r="AG120" i="35"/>
  <c r="AS177" i="35"/>
  <c r="R49" i="35" a="1"/>
  <c r="R49" i="35" s="1"/>
  <c r="AG44" i="35"/>
  <c r="AG30" i="35"/>
  <c r="AQ30" i="35" s="1"/>
  <c r="V43" i="35"/>
  <c r="U202" i="35"/>
  <c r="V14" i="35"/>
  <c r="V78" i="35"/>
  <c r="V79" i="35"/>
  <c r="U150" i="35"/>
  <c r="V181" i="35"/>
  <c r="V213" i="35"/>
  <c r="AG217" i="35"/>
  <c r="AG105" i="35"/>
  <c r="AG152" i="35"/>
  <c r="AG279" i="35"/>
  <c r="R26" i="35" a="1"/>
  <c r="R26" i="35" s="1"/>
  <c r="AF26" i="35" s="1"/>
  <c r="AG232" i="35"/>
  <c r="R207" i="35" a="1"/>
  <c r="R207" i="35" s="1"/>
  <c r="AF207" i="35" s="1"/>
  <c r="AP207" i="35" s="1"/>
  <c r="R197" i="35" a="1"/>
  <c r="R197" i="35" s="1"/>
  <c r="R118" i="35" a="1"/>
  <c r="R118" i="35" s="1"/>
  <c r="R175" i="35" a="1"/>
  <c r="R175" i="35" s="1"/>
  <c r="R126" i="35" a="1"/>
  <c r="R126" i="35" s="1"/>
  <c r="AF126" i="35" s="1"/>
  <c r="R225" i="35" a="1"/>
  <c r="R225" i="35" s="1"/>
  <c r="R250" i="35" a="1"/>
  <c r="R250" i="35" s="1"/>
  <c r="R189" i="35" a="1"/>
  <c r="R189" i="35" s="1"/>
  <c r="AF189" i="35" s="1"/>
  <c r="R93" i="35" a="1"/>
  <c r="R93" i="35" s="1"/>
  <c r="AF93" i="35" s="1"/>
  <c r="R260" i="35" a="1"/>
  <c r="R260" i="35" s="1"/>
  <c r="AF260" i="35" s="1"/>
  <c r="R86" i="35" a="1"/>
  <c r="R86" i="35" s="1"/>
  <c r="AF86" i="35" s="1"/>
  <c r="R124" i="35" a="1"/>
  <c r="R124" i="35" s="1"/>
  <c r="R114" i="35" a="1"/>
  <c r="R114" i="35" s="1"/>
  <c r="AF114" i="35" s="1"/>
  <c r="AP114" i="35" s="1"/>
  <c r="R277" i="35" a="1"/>
  <c r="R277" i="35" s="1"/>
  <c r="R214" i="35" a="1"/>
  <c r="R214" i="35" s="1"/>
  <c r="AF214" i="35" s="1"/>
  <c r="AP214" i="35" s="1"/>
  <c r="R240" i="35" a="1"/>
  <c r="R240" i="35" s="1"/>
  <c r="AF240" i="35" s="1"/>
  <c r="AP240" i="35" s="1"/>
  <c r="M76" i="35" a="1"/>
  <c r="M76" i="35" s="1"/>
  <c r="F76" i="35" s="1"/>
  <c r="M210" i="35" a="1"/>
  <c r="M210" i="35" s="1"/>
  <c r="F210" i="35" s="1"/>
  <c r="M218" i="35" a="1"/>
  <c r="M218" i="35" s="1"/>
  <c r="F218" i="35" s="1"/>
  <c r="M176" i="35" a="1"/>
  <c r="M176" i="35" s="1"/>
  <c r="F176" i="35" s="1"/>
  <c r="M189" i="35" a="1"/>
  <c r="M189" i="35" s="1"/>
  <c r="F189" i="35" s="1"/>
  <c r="M113" i="35" a="1"/>
  <c r="M113" i="35" s="1"/>
  <c r="F113" i="35" s="1"/>
  <c r="M54" i="35" a="1"/>
  <c r="M54" i="35" s="1"/>
  <c r="M22" i="35" a="1"/>
  <c r="M22" i="35" s="1"/>
  <c r="F22" i="35" s="1"/>
  <c r="R172" i="35" a="1"/>
  <c r="R172" i="35" s="1"/>
  <c r="U196" i="35"/>
  <c r="M38" i="35" a="1"/>
  <c r="M38" i="35" s="1"/>
  <c r="F38" i="35" s="1"/>
  <c r="AG40" i="35"/>
  <c r="AG104" i="35"/>
  <c r="U256" i="35"/>
  <c r="V256" i="35"/>
  <c r="M250" i="35" a="1"/>
  <c r="M250" i="35" s="1"/>
  <c r="F250" i="35" s="1"/>
  <c r="R7" i="35" a="1"/>
  <c r="R7" i="35" s="1"/>
  <c r="M35" i="35" a="1"/>
  <c r="M35" i="35" s="1"/>
  <c r="F35" i="35" s="1"/>
  <c r="AG10" i="35"/>
  <c r="M95" i="35" a="1"/>
  <c r="M95" i="35" s="1"/>
  <c r="F95" i="35" s="1"/>
  <c r="V134" i="35"/>
  <c r="U134" i="35"/>
  <c r="M152" i="35" a="1"/>
  <c r="M152" i="35" s="1"/>
  <c r="F152" i="35" s="1"/>
  <c r="V37" i="35"/>
  <c r="R65" i="35" a="1"/>
  <c r="R65" i="35" s="1"/>
  <c r="AF65" i="35" s="1"/>
  <c r="AG167" i="35"/>
  <c r="AQ167" i="35" s="1"/>
  <c r="M191" i="35" a="1"/>
  <c r="M191" i="35" s="1"/>
  <c r="F191" i="35" s="1"/>
  <c r="U249" i="35"/>
  <c r="M291" i="35" a="1"/>
  <c r="M291" i="35" s="1"/>
  <c r="F291" i="35" s="1"/>
  <c r="AG240" i="35"/>
  <c r="AQ240" i="35" s="1"/>
  <c r="R25" i="35" a="1"/>
  <c r="R25" i="35" s="1"/>
  <c r="AG89" i="35"/>
  <c r="R105" i="35" a="1"/>
  <c r="R105" i="35" s="1"/>
  <c r="U142" i="35"/>
  <c r="AG146" i="35"/>
  <c r="U151" i="35"/>
  <c r="V151" i="35" s="1"/>
  <c r="U181" i="35"/>
  <c r="M37" i="35" a="1"/>
  <c r="M37" i="35" s="1"/>
  <c r="F37" i="35" s="1"/>
  <c r="AG69" i="35"/>
  <c r="R106" i="35" a="1"/>
  <c r="R106" i="35" s="1"/>
  <c r="AF106" i="35" s="1"/>
  <c r="U119" i="35"/>
  <c r="U174" i="35"/>
  <c r="V191" i="35"/>
  <c r="U191" i="35"/>
  <c r="M19" i="35" a="1"/>
  <c r="M19" i="35" s="1"/>
  <c r="F19" i="35" s="1"/>
  <c r="V161" i="35"/>
  <c r="U161" i="35"/>
  <c r="M36" i="35" a="1"/>
  <c r="M36" i="35" s="1"/>
  <c r="F36" i="35" s="1"/>
  <c r="M161" i="35" a="1"/>
  <c r="M161" i="35" s="1"/>
  <c r="F161" i="35" s="1"/>
  <c r="R107" i="35" a="1"/>
  <c r="R107" i="35" s="1"/>
  <c r="AF107" i="35" s="1"/>
  <c r="AP107" i="35" s="1"/>
  <c r="R200" i="35" a="1"/>
  <c r="R200" i="35" s="1"/>
  <c r="AF200" i="35" s="1"/>
  <c r="AP200" i="35" s="1"/>
  <c r="R24" i="35" a="1"/>
  <c r="R24" i="35" s="1"/>
  <c r="R66" i="35" a="1"/>
  <c r="R66" i="35" s="1"/>
  <c r="U114" i="35"/>
  <c r="M116" i="35" a="1"/>
  <c r="M116" i="35" s="1"/>
  <c r="F116" i="35" s="1"/>
  <c r="V269" i="35"/>
  <c r="V185" i="35"/>
  <c r="U185" i="35"/>
  <c r="M151" i="35" a="1"/>
  <c r="M151" i="35" s="1"/>
  <c r="F151" i="35" s="1"/>
  <c r="M241" i="35" a="1"/>
  <c r="M241" i="35" s="1"/>
  <c r="F241" i="35" s="1"/>
  <c r="M20" i="35" a="1"/>
  <c r="M20" i="35" s="1"/>
  <c r="V70" i="35"/>
  <c r="AG76" i="35"/>
  <c r="M117" i="35" a="1"/>
  <c r="M117" i="35" s="1"/>
  <c r="F117" i="35" s="1"/>
  <c r="M132" i="35" a="1"/>
  <c r="M132" i="35" s="1"/>
  <c r="F132" i="35" s="1"/>
  <c r="U146" i="35"/>
  <c r="AS181" i="35"/>
  <c r="AG263" i="35"/>
  <c r="AG288" i="35"/>
  <c r="V102" i="35"/>
  <c r="U102" i="35"/>
  <c r="U20" i="35"/>
  <c r="V20" i="35"/>
  <c r="M211" i="35" a="1"/>
  <c r="M211" i="35" s="1"/>
  <c r="AE211" i="35" s="1" a="1"/>
  <c r="AE211" i="35" s="1"/>
  <c r="U59" i="35"/>
  <c r="V59" i="35"/>
  <c r="AG164" i="35"/>
  <c r="U217" i="35"/>
  <c r="R6" i="35" a="1"/>
  <c r="R6" i="35" s="1"/>
  <c r="AF6" i="35" s="1"/>
  <c r="V89" i="35"/>
  <c r="AG141" i="35"/>
  <c r="U170" i="35"/>
  <c r="M276" i="35" a="1"/>
  <c r="M276" i="35" s="1"/>
  <c r="F276" i="35" s="1"/>
  <c r="R3" i="35" a="1"/>
  <c r="R3" i="35" s="1"/>
  <c r="R89" i="35" a="1"/>
  <c r="R89" i="35" s="1"/>
  <c r="AF89" i="35" s="1"/>
  <c r="AP89" i="35" s="1"/>
  <c r="R90" i="35" a="1"/>
  <c r="R90" i="35" s="1"/>
  <c r="AF90" i="35" s="1"/>
  <c r="AG7" i="35"/>
  <c r="U72" i="35"/>
  <c r="V116" i="35"/>
  <c r="V177" i="35"/>
  <c r="U177" i="35"/>
  <c r="AG220" i="35"/>
  <c r="AG230" i="35"/>
  <c r="AQ230" i="35" s="1"/>
  <c r="AG242" i="35"/>
  <c r="V274" i="35"/>
  <c r="R85" i="35" a="1"/>
  <c r="R85" i="35" s="1"/>
  <c r="AG101" i="35"/>
  <c r="M115" i="35" a="1"/>
  <c r="M115" i="35" s="1"/>
  <c r="F115" i="35" s="1"/>
  <c r="M230" i="35" a="1"/>
  <c r="M230" i="35" s="1"/>
  <c r="F230" i="35" s="1"/>
  <c r="AG275" i="35"/>
  <c r="AQ275" i="35" s="1"/>
  <c r="M96" i="35" a="1"/>
  <c r="M96" i="35" s="1"/>
  <c r="F96" i="35" s="1"/>
  <c r="M192" i="35" a="1"/>
  <c r="M192" i="35" s="1"/>
  <c r="F192" i="35" s="1"/>
  <c r="V210" i="35"/>
  <c r="M3" i="35" a="1"/>
  <c r="M3" i="35" s="1"/>
  <c r="F3" i="35" s="1"/>
  <c r="M4" i="35" a="1"/>
  <c r="M4" i="35" s="1"/>
  <c r="F4" i="35" s="1"/>
  <c r="AG18" i="35"/>
  <c r="AQ18" i="35" s="1"/>
  <c r="M57" i="35" a="1"/>
  <c r="M57" i="35" s="1"/>
  <c r="F57" i="35" s="1"/>
  <c r="M77" i="35" a="1"/>
  <c r="M77" i="35" s="1"/>
  <c r="F77" i="35" s="1"/>
  <c r="AG218" i="35"/>
  <c r="AQ218" i="35" s="1"/>
  <c r="U222" i="35"/>
  <c r="AG249" i="35"/>
  <c r="V265" i="35"/>
  <c r="M58" i="35" a="1"/>
  <c r="M58" i="35" s="1"/>
  <c r="F58" i="35" s="1"/>
  <c r="M170" i="35" a="1"/>
  <c r="M170" i="35" s="1"/>
  <c r="AE170" i="35" s="1" a="1"/>
  <c r="AE170" i="35" s="1"/>
  <c r="M175" i="35" a="1"/>
  <c r="M175" i="35" s="1"/>
  <c r="F175" i="35" s="1"/>
  <c r="AG194" i="35"/>
  <c r="AQ194" i="35" s="1"/>
  <c r="R9" i="35" a="1"/>
  <c r="R9" i="35" s="1"/>
  <c r="R48" i="35" a="1"/>
  <c r="R48" i="35" s="1"/>
  <c r="R10" i="35" a="1"/>
  <c r="R10" i="35" s="1"/>
  <c r="R28" i="35" a="1"/>
  <c r="R28" i="35" s="1"/>
  <c r="R11" i="35" a="1"/>
  <c r="R11" i="35" s="1"/>
  <c r="AF11" i="35" s="1"/>
  <c r="R29" i="35" a="1"/>
  <c r="R29" i="35" s="1"/>
  <c r="AF29" i="35" s="1"/>
  <c r="R30" i="35" a="1"/>
  <c r="R30" i="35" s="1"/>
  <c r="R31" i="35" a="1"/>
  <c r="R31" i="35" s="1"/>
  <c r="R4" i="35" a="1"/>
  <c r="R4" i="35" s="1"/>
  <c r="R280" i="35" a="1"/>
  <c r="R280" i="35" s="1"/>
  <c r="AF280" i="35" s="1"/>
  <c r="R5" i="35" a="1"/>
  <c r="R5" i="35" s="1"/>
  <c r="R34" i="35" a="1"/>
  <c r="R34" i="35" s="1"/>
  <c r="AF34" i="35" s="1"/>
  <c r="R8" i="35" a="1"/>
  <c r="R8" i="35" s="1"/>
  <c r="R46" i="35" a="1"/>
  <c r="R46" i="35" s="1"/>
  <c r="AF46" i="35" s="1"/>
  <c r="R51" i="35" a="1"/>
  <c r="R51" i="35" s="1"/>
  <c r="AF51" i="35" s="1"/>
  <c r="R268" i="35" a="1"/>
  <c r="R268" i="35" s="1"/>
  <c r="R77" i="35" a="1"/>
  <c r="R77" i="35" s="1"/>
  <c r="AF77" i="35" s="1"/>
  <c r="R249" i="35" a="1"/>
  <c r="R249" i="35" s="1"/>
  <c r="AF249" i="35" s="1"/>
  <c r="R27" i="35" a="1"/>
  <c r="R27" i="35" s="1"/>
  <c r="R266" i="35" a="1"/>
  <c r="R266" i="35" s="1"/>
  <c r="R267" i="35" a="1"/>
  <c r="R267" i="35" s="1"/>
  <c r="R287" i="35" a="1"/>
  <c r="R287" i="35" s="1"/>
  <c r="AF287" i="35" s="1"/>
  <c r="R186" i="35" a="1"/>
  <c r="R186" i="35" s="1"/>
  <c r="AF186" i="35" s="1"/>
  <c r="R163" i="35" a="1"/>
  <c r="R163" i="35" s="1"/>
  <c r="R181" i="35" a="1"/>
  <c r="R181" i="35" s="1"/>
  <c r="R69" i="35" a="1"/>
  <c r="R69" i="35" s="1"/>
  <c r="AF69" i="35" s="1"/>
  <c r="AP69" i="35" s="1"/>
  <c r="R70" i="35" a="1"/>
  <c r="R70" i="35" s="1"/>
  <c r="AF70" i="35" s="1"/>
  <c r="AP70" i="35" s="1"/>
  <c r="R144" i="35" a="1"/>
  <c r="R144" i="35" s="1"/>
  <c r="AF144" i="35" s="1"/>
  <c r="AP144" i="35" s="1"/>
  <c r="R68" i="35" a="1"/>
  <c r="R68" i="35" s="1"/>
  <c r="AF68" i="35" s="1"/>
  <c r="AP68" i="35" s="1"/>
  <c r="R201" i="35" a="1"/>
  <c r="R201" i="35" s="1"/>
  <c r="AF201" i="35" s="1"/>
  <c r="AP201" i="35" s="1"/>
  <c r="R71" i="35" a="1"/>
  <c r="R71" i="35" s="1"/>
  <c r="AF71" i="35" s="1"/>
  <c r="R262" i="35" a="1"/>
  <c r="R262" i="35" s="1"/>
  <c r="AF262" i="35" s="1"/>
  <c r="R284" i="35" a="1"/>
  <c r="R284" i="35" s="1"/>
  <c r="AF284" i="35" s="1"/>
  <c r="R263" i="35" a="1"/>
  <c r="R263" i="35" s="1"/>
  <c r="R160" i="35" a="1"/>
  <c r="R160" i="35" s="1"/>
  <c r="R184" i="35" a="1"/>
  <c r="R184" i="35" s="1"/>
  <c r="AF184" i="35" s="1"/>
  <c r="R221" i="35" a="1"/>
  <c r="R221" i="35" s="1"/>
  <c r="R153" i="35" a="1"/>
  <c r="R153" i="35" s="1"/>
  <c r="AF153" i="35" s="1"/>
  <c r="R202" i="35" a="1"/>
  <c r="R202" i="35" s="1"/>
  <c r="AF202" i="35" s="1"/>
  <c r="R161" i="35" a="1"/>
  <c r="R161" i="35" s="1"/>
  <c r="AF161" i="35" s="1"/>
  <c r="R173" i="35" a="1"/>
  <c r="R173" i="35" s="1"/>
  <c r="AF173" i="35" s="1"/>
  <c r="AP173" i="35" s="1"/>
  <c r="R241" i="35" a="1"/>
  <c r="R241" i="35" s="1"/>
  <c r="R128" i="35" a="1"/>
  <c r="R128" i="35" s="1"/>
  <c r="AF128" i="35" s="1"/>
  <c r="AP128" i="35" s="1"/>
  <c r="R166" i="35" a="1"/>
  <c r="R166" i="35" s="1"/>
  <c r="R112" i="35" a="1"/>
  <c r="R112" i="35" s="1"/>
  <c r="AF112" i="35" s="1"/>
  <c r="AP112" i="35" s="1"/>
  <c r="R141" i="35" a="1"/>
  <c r="R141" i="35" s="1"/>
  <c r="R222" i="35" a="1"/>
  <c r="R222" i="35" s="1"/>
  <c r="AF222" i="35" s="1"/>
  <c r="R96" i="35" a="1"/>
  <c r="R96" i="35" s="1"/>
  <c r="AF96" i="35" s="1"/>
  <c r="R125" i="35" a="1"/>
  <c r="R125" i="35" s="1"/>
  <c r="R203" i="35" a="1"/>
  <c r="R203" i="35" s="1"/>
  <c r="AF203" i="35" s="1"/>
  <c r="R239" i="35" a="1"/>
  <c r="R239" i="35" s="1"/>
  <c r="R245" i="35" a="1"/>
  <c r="R245" i="35" s="1"/>
  <c r="AF245" i="35" s="1"/>
  <c r="R84" i="35" a="1"/>
  <c r="R84" i="35" s="1"/>
  <c r="AF84" i="35" s="1"/>
  <c r="AP84" i="35" s="1"/>
  <c r="R91" i="35" a="1"/>
  <c r="R91" i="35" s="1"/>
  <c r="R129" i="35" a="1"/>
  <c r="R129" i="35" s="1"/>
  <c r="R230" i="35" a="1"/>
  <c r="R230" i="35" s="1"/>
  <c r="AF230" i="35" s="1"/>
  <c r="R104" i="35" a="1"/>
  <c r="R104" i="35" s="1"/>
  <c r="R149" i="35" a="1"/>
  <c r="R149" i="35" s="1"/>
  <c r="AF149" i="35" s="1"/>
  <c r="AP149" i="35" s="1"/>
  <c r="R167" i="35" a="1"/>
  <c r="R167" i="35" s="1"/>
  <c r="AF167" i="35" s="1"/>
  <c r="R148" i="35" a="1"/>
  <c r="R148" i="35" s="1"/>
  <c r="R286" i="35" a="1"/>
  <c r="R286" i="35" s="1"/>
  <c r="AF286" i="35" s="1"/>
  <c r="R92" i="35" a="1"/>
  <c r="R92" i="35" s="1"/>
  <c r="AF92" i="35" s="1"/>
  <c r="R35" i="35" a="1"/>
  <c r="R35" i="35" s="1"/>
  <c r="R47" i="35" a="1"/>
  <c r="R47" i="35" s="1"/>
  <c r="R14" i="35" a="1"/>
  <c r="R14" i="35" s="1"/>
  <c r="R53" i="35" a="1"/>
  <c r="R53" i="35" s="1"/>
  <c r="R123" i="35" a="1"/>
  <c r="R123" i="35" s="1"/>
  <c r="AF123" i="35" s="1"/>
  <c r="AP123" i="35" s="1"/>
  <c r="R139" i="35" a="1"/>
  <c r="R139" i="35" s="1"/>
  <c r="R64" i="35" a="1"/>
  <c r="R64" i="35" s="1"/>
  <c r="AF64" i="35" s="1"/>
  <c r="R134" i="35" a="1"/>
  <c r="R134" i="35" s="1"/>
  <c r="AF134" i="35" s="1"/>
  <c r="R229" i="35" a="1"/>
  <c r="R229" i="35" s="1"/>
  <c r="R210" i="35" a="1"/>
  <c r="R210" i="35" s="1"/>
  <c r="AF210" i="35" s="1"/>
  <c r="R113" i="35" a="1"/>
  <c r="R113" i="35" s="1"/>
  <c r="R44" i="35" a="1"/>
  <c r="R44" i="35" s="1"/>
  <c r="AF44" i="35" s="1"/>
  <c r="R199" i="35" a="1"/>
  <c r="R199" i="35" s="1"/>
  <c r="R179" i="35" a="1"/>
  <c r="R179" i="35" s="1"/>
  <c r="R279" i="35" a="1"/>
  <c r="R279" i="35" s="1"/>
  <c r="AF279" i="35" s="1"/>
  <c r="R288" i="35" a="1"/>
  <c r="R288" i="35" s="1"/>
  <c r="AF288" i="35" s="1"/>
  <c r="R78" i="35" a="1"/>
  <c r="R78" i="35" s="1"/>
  <c r="AF78" i="35" s="1"/>
  <c r="AP78" i="35" s="1"/>
  <c r="R142" i="35" a="1"/>
  <c r="R142" i="35" s="1"/>
  <c r="AF142" i="35" s="1"/>
  <c r="R162" i="35" a="1"/>
  <c r="R162" i="35" s="1"/>
  <c r="R223" i="35" a="1"/>
  <c r="R223" i="35" s="1"/>
  <c r="AF223" i="35" s="1"/>
  <c r="AP223" i="35" s="1"/>
  <c r="R204" i="35" a="1"/>
  <c r="R204" i="35" s="1"/>
  <c r="R108" i="35" a="1"/>
  <c r="R108" i="35" s="1"/>
  <c r="AF108" i="35" s="1"/>
  <c r="AP108" i="35" s="1"/>
  <c r="R224" i="35" a="1"/>
  <c r="R224" i="35" s="1"/>
  <c r="R264" i="35" a="1"/>
  <c r="R264" i="35" s="1"/>
  <c r="R180" i="35" a="1"/>
  <c r="R180" i="35" s="1"/>
  <c r="R205" i="35" a="1"/>
  <c r="R205" i="35" s="1"/>
  <c r="R255" i="35" a="1"/>
  <c r="R255" i="35" s="1"/>
  <c r="AF255" i="35" s="1"/>
  <c r="AP255" i="35" s="1"/>
  <c r="R164" i="35" a="1"/>
  <c r="R164" i="35" s="1"/>
  <c r="AF164" i="35" s="1"/>
  <c r="R182" i="35" a="1"/>
  <c r="R182" i="35" s="1"/>
  <c r="AF182" i="35" s="1"/>
  <c r="R244" i="35" a="1"/>
  <c r="R244" i="35" s="1"/>
  <c r="AF244" i="35" s="1"/>
  <c r="R269" i="35" a="1"/>
  <c r="R269" i="35" s="1"/>
  <c r="AF269" i="35" s="1"/>
  <c r="R289" i="35" a="1"/>
  <c r="R289" i="35" s="1"/>
  <c r="AF289" i="35" s="1"/>
  <c r="R127" i="35" a="1"/>
  <c r="R127" i="35" s="1"/>
  <c r="AF127" i="35" s="1"/>
  <c r="AP127" i="35" s="1"/>
  <c r="R140" i="35" a="1"/>
  <c r="R140" i="35" s="1"/>
  <c r="AF140" i="35" s="1"/>
  <c r="AP140" i="35" s="1"/>
  <c r="R165" i="35" a="1"/>
  <c r="R165" i="35" s="1"/>
  <c r="R183" i="35" a="1"/>
  <c r="R183" i="35" s="1"/>
  <c r="AF183" i="35" s="1"/>
  <c r="R228" i="35" a="1"/>
  <c r="R228" i="35" s="1"/>
  <c r="R282" i="35" a="1"/>
  <c r="R282" i="35" s="1"/>
  <c r="AF282" i="35" s="1"/>
  <c r="R88" i="35" a="1"/>
  <c r="R88" i="35" s="1"/>
  <c r="R145" i="35" a="1"/>
  <c r="R145" i="35" s="1"/>
  <c r="R159" i="35" a="1"/>
  <c r="R159" i="35" s="1"/>
  <c r="AF159" i="35" s="1"/>
  <c r="AP159" i="35" s="1"/>
  <c r="R270" i="35" a="1"/>
  <c r="R270" i="35" s="1"/>
  <c r="AF270" i="35" s="1"/>
  <c r="AP270" i="35" s="1"/>
  <c r="R37" i="35" a="1"/>
  <c r="R37" i="35" s="1"/>
  <c r="AF37" i="35" s="1"/>
  <c r="AP37" i="35" s="1"/>
  <c r="R58" i="35" a="1"/>
  <c r="R58" i="35" s="1"/>
  <c r="AF58" i="35" s="1"/>
  <c r="R19" i="35" a="1"/>
  <c r="R19" i="35" s="1"/>
  <c r="AF19" i="35" s="1"/>
  <c r="R20" i="35" a="1"/>
  <c r="R20" i="35" s="1"/>
  <c r="R36" i="35" a="1"/>
  <c r="R36" i="35" s="1"/>
  <c r="AF36" i="35" s="1"/>
  <c r="AP36" i="35" s="1"/>
  <c r="R57" i="35" a="1"/>
  <c r="R57" i="35" s="1"/>
  <c r="R13" i="35" a="1"/>
  <c r="R13" i="35" s="1"/>
  <c r="R38" i="35" a="1"/>
  <c r="R38" i="35" s="1"/>
  <c r="AF38" i="35" s="1"/>
  <c r="R39" i="35" a="1"/>
  <c r="R39" i="35" s="1"/>
  <c r="AF39" i="35" s="1"/>
  <c r="R59" i="35" a="1"/>
  <c r="R59" i="35" s="1"/>
  <c r="AF59" i="35" s="1"/>
  <c r="R52" i="35" a="1"/>
  <c r="R52" i="35" s="1"/>
  <c r="AF52" i="35" s="1"/>
  <c r="R67" i="35" a="1"/>
  <c r="R67" i="35" s="1"/>
  <c r="R103" i="35" a="1"/>
  <c r="R103" i="35" s="1"/>
  <c r="R278" i="35" a="1"/>
  <c r="R278" i="35" s="1"/>
  <c r="R177" i="35" a="1"/>
  <c r="R177" i="35" s="1"/>
  <c r="R40" i="35" a="1"/>
  <c r="R40" i="35" s="1"/>
  <c r="AF40" i="35" s="1"/>
  <c r="R135" i="35" a="1"/>
  <c r="R135" i="35" s="1"/>
  <c r="R154" i="35" a="1"/>
  <c r="R154" i="35" s="1"/>
  <c r="AF154" i="35" s="1"/>
  <c r="AP154" i="35" s="1"/>
  <c r="R60" i="35" a="1"/>
  <c r="R60" i="35" s="1"/>
  <c r="R235" i="35" a="1"/>
  <c r="R235" i="35" s="1"/>
  <c r="R256" i="35" a="1"/>
  <c r="R256" i="35" s="1"/>
  <c r="R21" i="35" a="1"/>
  <c r="R21" i="35" s="1"/>
  <c r="R41" i="35" a="1"/>
  <c r="R41" i="35" s="1"/>
  <c r="R79" i="35" a="1"/>
  <c r="R79" i="35" s="1"/>
  <c r="AF79" i="35" s="1"/>
  <c r="AP79" i="35" s="1"/>
  <c r="R97" i="35" a="1"/>
  <c r="R97" i="35" s="1"/>
  <c r="R61" i="35" a="1"/>
  <c r="R61" i="35" s="1"/>
  <c r="R271" i="35" a="1"/>
  <c r="R271" i="35" s="1"/>
  <c r="R15" i="35" a="1"/>
  <c r="R15" i="35" s="1"/>
  <c r="AF15" i="35" s="1"/>
  <c r="R42" i="35" a="1"/>
  <c r="R42" i="35" s="1"/>
  <c r="R198" i="35" a="1"/>
  <c r="R198" i="35" s="1"/>
  <c r="AF198" i="35" s="1"/>
  <c r="R211" i="35" a="1"/>
  <c r="R211" i="35" s="1"/>
  <c r="AF211" i="35" s="1"/>
  <c r="R251" i="35" a="1"/>
  <c r="R251" i="35" s="1"/>
  <c r="R170" i="35" a="1"/>
  <c r="R170" i="35" s="1"/>
  <c r="R215" i="35" a="1"/>
  <c r="R215" i="35" s="1"/>
  <c r="R236" i="35" a="1"/>
  <c r="R236" i="35" s="1"/>
  <c r="AF236" i="35" s="1"/>
  <c r="AP236" i="35" s="1"/>
  <c r="R257" i="35" a="1"/>
  <c r="R257" i="35" s="1"/>
  <c r="AF257" i="35" s="1"/>
  <c r="R16" i="35" a="1"/>
  <c r="R16" i="35" s="1"/>
  <c r="R62" i="35" a="1"/>
  <c r="R62" i="35" s="1"/>
  <c r="AF62" i="35" s="1"/>
  <c r="R156" i="35" a="1"/>
  <c r="R156" i="35" s="1"/>
  <c r="AF156" i="35" s="1"/>
  <c r="AP156" i="35" s="1"/>
  <c r="R216" i="35" a="1"/>
  <c r="R216" i="35" s="1"/>
  <c r="AF216" i="35" s="1"/>
  <c r="R237" i="35" a="1"/>
  <c r="R237" i="35" s="1"/>
  <c r="R252" i="35" a="1"/>
  <c r="R252" i="35" s="1"/>
  <c r="R290" i="35" a="1"/>
  <c r="R290" i="35" s="1"/>
  <c r="R22" i="35" a="1"/>
  <c r="R22" i="35" s="1"/>
  <c r="AF22" i="35" s="1"/>
  <c r="AP22" i="35" s="1"/>
  <c r="R193" i="35" a="1"/>
  <c r="R193" i="35" s="1"/>
  <c r="AF193" i="35" s="1"/>
  <c r="AP193" i="35" s="1"/>
  <c r="R246" i="35" a="1"/>
  <c r="R246" i="35" s="1"/>
  <c r="AF246" i="35" s="1"/>
  <c r="R115" i="35" a="1"/>
  <c r="R115" i="35" s="1"/>
  <c r="AF115" i="35" s="1"/>
  <c r="R138" i="35" a="1"/>
  <c r="R138" i="35" s="1"/>
  <c r="R151" i="35" a="1"/>
  <c r="R151" i="35" s="1"/>
  <c r="AF151" i="35" s="1"/>
  <c r="R176" i="35" a="1"/>
  <c r="R176" i="35" s="1"/>
  <c r="R217" i="35" a="1"/>
  <c r="R217" i="35" s="1"/>
  <c r="R231" i="35" a="1"/>
  <c r="R231" i="35" s="1"/>
  <c r="AF231" i="35" s="1"/>
  <c r="R232" i="35" a="1"/>
  <c r="R232" i="35" s="1"/>
  <c r="AF232" i="35" s="1"/>
  <c r="R238" i="35" a="1"/>
  <c r="R238" i="35" s="1"/>
  <c r="R273" i="35" a="1"/>
  <c r="R273" i="35" s="1"/>
  <c r="R116" i="35" a="1"/>
  <c r="R116" i="35" s="1"/>
  <c r="AF116" i="35" s="1"/>
  <c r="R132" i="35" a="1"/>
  <c r="R132" i="35" s="1"/>
  <c r="R157" i="35" a="1"/>
  <c r="R157" i="35" s="1"/>
  <c r="AF157" i="35" s="1"/>
  <c r="AP157" i="35" s="1"/>
  <c r="R258" i="35" a="1"/>
  <c r="R258" i="35" s="1"/>
  <c r="R82" i="35" a="1"/>
  <c r="R82" i="35" s="1"/>
  <c r="R95" i="35" a="1"/>
  <c r="R95" i="35" s="1"/>
  <c r="R102" i="35" a="1"/>
  <c r="R102" i="35" s="1"/>
  <c r="R152" i="35" a="1"/>
  <c r="R152" i="35" s="1"/>
  <c r="AF152" i="35" s="1"/>
  <c r="AP152" i="35" s="1"/>
  <c r="R194" i="35" a="1"/>
  <c r="R194" i="35" s="1"/>
  <c r="AF194" i="35" s="1"/>
  <c r="R212" i="35" a="1"/>
  <c r="R212" i="35" s="1"/>
  <c r="AF212" i="35" s="1"/>
  <c r="AP212" i="35" s="1"/>
  <c r="R111" i="35" a="1"/>
  <c r="R111" i="35" s="1"/>
  <c r="R133" i="35" a="1"/>
  <c r="R133" i="35" s="1"/>
  <c r="AF133" i="35" s="1"/>
  <c r="AP133" i="35" s="1"/>
  <c r="R158" i="35" a="1"/>
  <c r="R158" i="35" s="1"/>
  <c r="AF158" i="35" s="1"/>
  <c r="R187" i="35" a="1"/>
  <c r="R187" i="35" s="1"/>
  <c r="R218" i="35" a="1"/>
  <c r="R218" i="35" s="1"/>
  <c r="R117" i="35" a="1"/>
  <c r="R117" i="35" s="1"/>
  <c r="AF117" i="35" s="1"/>
  <c r="R146" i="35" a="1"/>
  <c r="R146" i="35" s="1"/>
  <c r="R171" i="35" a="1"/>
  <c r="R171" i="35" s="1"/>
  <c r="AF171" i="35" s="1"/>
  <c r="R195" i="35" a="1"/>
  <c r="R195" i="35" s="1"/>
  <c r="AF195" i="35" s="1"/>
  <c r="R206" i="35" a="1"/>
  <c r="R206" i="35" s="1"/>
  <c r="R188" i="35" a="1"/>
  <c r="R188" i="35" s="1"/>
  <c r="AF188" i="35" s="1"/>
  <c r="AP188" i="35" s="1"/>
  <c r="R54" i="35" a="1"/>
  <c r="R54" i="35" s="1"/>
  <c r="AF54" i="35" s="1"/>
  <c r="R72" i="35" a="1"/>
  <c r="R72" i="35" s="1"/>
  <c r="AF72" i="35" s="1"/>
  <c r="R98" i="35" a="1"/>
  <c r="R98" i="35" s="1"/>
  <c r="AF98" i="35" s="1"/>
  <c r="AP98" i="35" s="1"/>
  <c r="R99" i="35" a="1"/>
  <c r="R99" i="35" s="1"/>
  <c r="R213" i="35" a="1"/>
  <c r="R213" i="35" s="1"/>
  <c r="R253" i="35" a="1"/>
  <c r="R253" i="35" s="1"/>
  <c r="AF253" i="35" s="1"/>
  <c r="AP253" i="35" s="1"/>
  <c r="R23" i="35" a="1"/>
  <c r="R23" i="35" s="1"/>
  <c r="R43" i="35" a="1"/>
  <c r="R43" i="35" s="1"/>
  <c r="AF43" i="35" s="1"/>
  <c r="AP43" i="35" s="1"/>
  <c r="R81" i="35" a="1"/>
  <c r="R81" i="35" s="1"/>
  <c r="R109" i="35" a="1"/>
  <c r="R109" i="35" s="1"/>
  <c r="AF109" i="35" s="1"/>
  <c r="R119" i="35" a="1"/>
  <c r="R119" i="35" s="1"/>
  <c r="AF119" i="35" s="1"/>
  <c r="AP119" i="35" s="1"/>
  <c r="R168" i="35" a="1"/>
  <c r="R168" i="35" s="1"/>
  <c r="AF168" i="35" s="1"/>
  <c r="R247" i="35" a="1"/>
  <c r="R247" i="35" s="1"/>
  <c r="AF247" i="35" s="1"/>
  <c r="AP247" i="35" s="1"/>
  <c r="R275" i="35" a="1"/>
  <c r="R275" i="35" s="1"/>
  <c r="AF275" i="35" s="1"/>
  <c r="R50" i="35" a="1"/>
  <c r="R50" i="35" s="1"/>
  <c r="AF50" i="35" s="1"/>
  <c r="R80" i="35" a="1"/>
  <c r="R80" i="35" s="1"/>
  <c r="R130" i="35" a="1"/>
  <c r="R130" i="35" s="1"/>
  <c r="AF130" i="35" s="1"/>
  <c r="AP130" i="35" s="1"/>
  <c r="R136" i="35" a="1"/>
  <c r="R136" i="35" s="1"/>
  <c r="R150" i="35" a="1"/>
  <c r="R150" i="35" s="1"/>
  <c r="R155" i="35" a="1"/>
  <c r="R155" i="35" s="1"/>
  <c r="AF155" i="35" s="1"/>
  <c r="R190" i="35" a="1"/>
  <c r="R190" i="35" s="1"/>
  <c r="AF190" i="35" s="1"/>
  <c r="R226" i="35" a="1"/>
  <c r="R226" i="35" s="1"/>
  <c r="R233" i="35" a="1"/>
  <c r="R233" i="35" s="1"/>
  <c r="R243" i="35" a="1"/>
  <c r="R243" i="35" s="1"/>
  <c r="R254" i="35" a="1"/>
  <c r="R254" i="35" s="1"/>
  <c r="R265" i="35" a="1"/>
  <c r="R265" i="35" s="1"/>
  <c r="R276" i="35" a="1"/>
  <c r="R276" i="35" s="1"/>
  <c r="AF276" i="35" s="1"/>
  <c r="R285" i="35" a="1"/>
  <c r="R285" i="35" s="1"/>
  <c r="AF285" i="35" s="1"/>
  <c r="AP285" i="35" s="1"/>
  <c r="R291" i="35" a="1"/>
  <c r="R291" i="35" s="1"/>
  <c r="AF291" i="35" s="1"/>
  <c r="R12" i="35" a="1"/>
  <c r="R12" i="35" s="1"/>
  <c r="AF12" i="35" s="1"/>
  <c r="AP12" i="35" s="1"/>
  <c r="R17" i="35" a="1"/>
  <c r="R17" i="35" s="1"/>
  <c r="R55" i="35" a="1"/>
  <c r="R55" i="35" s="1"/>
  <c r="AF55" i="35" s="1"/>
  <c r="R100" i="35" a="1"/>
  <c r="R100" i="35" s="1"/>
  <c r="R178" i="35" a="1"/>
  <c r="R178" i="35" s="1"/>
  <c r="AF178" i="35" s="1"/>
  <c r="R208" i="35" a="1"/>
  <c r="R208" i="35" s="1"/>
  <c r="R227" i="35" a="1"/>
  <c r="R227" i="35" s="1"/>
  <c r="R33" i="35" a="1"/>
  <c r="R33" i="35" s="1"/>
  <c r="R56" i="35" a="1"/>
  <c r="R56" i="35" s="1"/>
  <c r="AF56" i="35" s="1"/>
  <c r="AP56" i="35" s="1"/>
  <c r="R94" i="35" a="1"/>
  <c r="R94" i="35" s="1"/>
  <c r="AF94" i="35" s="1"/>
  <c r="R121" i="35" a="1"/>
  <c r="R121" i="35" s="1"/>
  <c r="R174" i="35" a="1"/>
  <c r="R174" i="35" s="1"/>
  <c r="AF174" i="35" s="1"/>
  <c r="R196" i="35" a="1"/>
  <c r="R196" i="35" s="1"/>
  <c r="AF196" i="35" s="1"/>
  <c r="R18" i="35" a="1"/>
  <c r="R18" i="35" s="1"/>
  <c r="R73" i="35" a="1"/>
  <c r="R73" i="35" s="1"/>
  <c r="AF73" i="35" s="1"/>
  <c r="AP73" i="35" s="1"/>
  <c r="R74" i="35" a="1"/>
  <c r="R74" i="35" s="1"/>
  <c r="AF74" i="35" s="1"/>
  <c r="AP74" i="35" s="1"/>
  <c r="R101" i="35" a="1"/>
  <c r="R101" i="35" s="1"/>
  <c r="AF101" i="35" s="1"/>
  <c r="AP101" i="35" s="1"/>
  <c r="R110" i="35" a="1"/>
  <c r="R110" i="35" s="1"/>
  <c r="AF110" i="35" s="1"/>
  <c r="R122" i="35" a="1"/>
  <c r="R122" i="35" s="1"/>
  <c r="AF122" i="35" s="1"/>
  <c r="AP122" i="35" s="1"/>
  <c r="R131" i="35" a="1"/>
  <c r="R131" i="35" s="1"/>
  <c r="R137" i="35" a="1"/>
  <c r="R137" i="35" s="1"/>
  <c r="R143" i="35" a="1"/>
  <c r="R143" i="35" s="1"/>
  <c r="R209" i="35" a="1"/>
  <c r="R209" i="35" s="1"/>
  <c r="R220" i="35" a="1"/>
  <c r="R220" i="35" s="1"/>
  <c r="AF220" i="35" s="1"/>
  <c r="R234" i="35" a="1"/>
  <c r="R234" i="35" s="1"/>
  <c r="M39" i="35" a="1"/>
  <c r="M39" i="35" s="1"/>
  <c r="F39" i="35" s="1"/>
  <c r="M133" i="35" a="1"/>
  <c r="M133" i="35" s="1"/>
  <c r="F133" i="35" s="1"/>
  <c r="M275" i="35" a="1"/>
  <c r="M275" i="35" s="1"/>
  <c r="F275" i="35" s="1"/>
  <c r="M40" i="35" a="1"/>
  <c r="M40" i="35" s="1"/>
  <c r="F40" i="35" s="1"/>
  <c r="M235" i="35" a="1"/>
  <c r="M235" i="35" s="1"/>
  <c r="AE235" i="35" s="1" a="1"/>
  <c r="AE235" i="35" s="1"/>
  <c r="M59" i="35" a="1"/>
  <c r="M59" i="35" s="1"/>
  <c r="F59" i="35" s="1"/>
  <c r="M171" i="35" a="1"/>
  <c r="M171" i="35" s="1"/>
  <c r="F171" i="35" s="1"/>
  <c r="M15" i="35" a="1"/>
  <c r="M15" i="35" s="1"/>
  <c r="F15" i="35" s="1"/>
  <c r="M270" i="35" a="1"/>
  <c r="M270" i="35" s="1"/>
  <c r="F270" i="35" s="1"/>
  <c r="M237" i="35" a="1"/>
  <c r="M237" i="35" s="1"/>
  <c r="F237" i="35" s="1"/>
  <c r="M16" i="35" a="1"/>
  <c r="M16" i="35" s="1"/>
  <c r="F16" i="35" s="1"/>
  <c r="M172" i="35" a="1"/>
  <c r="M172" i="35" s="1"/>
  <c r="F172" i="35" s="1"/>
  <c r="M217" i="35" a="1"/>
  <c r="M217" i="35" s="1"/>
  <c r="F217" i="35" s="1"/>
  <c r="M251" i="35" a="1"/>
  <c r="M251" i="35" s="1"/>
  <c r="F251" i="35" s="1"/>
  <c r="M79" i="35" a="1"/>
  <c r="M79" i="35" s="1"/>
  <c r="F79" i="35" s="1"/>
  <c r="M135" i="35" a="1"/>
  <c r="M135" i="35" s="1"/>
  <c r="F135" i="35" s="1"/>
  <c r="M173" i="35" a="1"/>
  <c r="M173" i="35" s="1"/>
  <c r="M194" i="35" a="1"/>
  <c r="M194" i="35" s="1"/>
  <c r="F194" i="35" s="1"/>
  <c r="M231" i="35" a="1"/>
  <c r="M231" i="35" s="1"/>
  <c r="M232" i="35" a="1"/>
  <c r="M232" i="35" s="1"/>
  <c r="AE232" i="35" s="1" a="1"/>
  <c r="AE232" i="35" s="1"/>
  <c r="M238" i="35" a="1"/>
  <c r="M238" i="35" s="1"/>
  <c r="F238" i="35" s="1"/>
  <c r="M62" i="35" a="1"/>
  <c r="M62" i="35" s="1"/>
  <c r="F62" i="35" s="1"/>
  <c r="M97" i="35" a="1"/>
  <c r="M97" i="35" s="1"/>
  <c r="F97" i="35" s="1"/>
  <c r="M154" i="35" a="1"/>
  <c r="M154" i="35" s="1"/>
  <c r="F154" i="35" s="1"/>
  <c r="M177" i="35" a="1"/>
  <c r="M177" i="35" s="1"/>
  <c r="F177" i="35" s="1"/>
  <c r="M212" i="35" a="1"/>
  <c r="M212" i="35" s="1"/>
  <c r="F212" i="35" s="1"/>
  <c r="M257" i="35" a="1"/>
  <c r="M257" i="35" s="1"/>
  <c r="F257" i="35" s="1"/>
  <c r="M23" i="35" a="1"/>
  <c r="M23" i="35" s="1"/>
  <c r="F23" i="35" s="1"/>
  <c r="M43" i="35" a="1"/>
  <c r="M43" i="35" s="1"/>
  <c r="F43" i="35" s="1"/>
  <c r="M98" i="35" a="1"/>
  <c r="M98" i="35" s="1"/>
  <c r="F98" i="35" s="1"/>
  <c r="M99" i="35" a="1"/>
  <c r="M99" i="35" s="1"/>
  <c r="M195" i="35" a="1"/>
  <c r="M195" i="35" s="1"/>
  <c r="F195" i="35" s="1"/>
  <c r="M63" i="35" a="1"/>
  <c r="M63" i="35" s="1"/>
  <c r="F63" i="35" s="1"/>
  <c r="M81" i="35" a="1"/>
  <c r="M81" i="35" s="1"/>
  <c r="F81" i="35" s="1"/>
  <c r="M119" i="35" a="1"/>
  <c r="M119" i="35" s="1"/>
  <c r="M272" i="35" a="1"/>
  <c r="M272" i="35" s="1"/>
  <c r="F272" i="35" s="1"/>
  <c r="M17" i="35" a="1"/>
  <c r="M17" i="35" s="1"/>
  <c r="M80" i="35" a="1"/>
  <c r="M80" i="35" s="1"/>
  <c r="F80" i="35" s="1"/>
  <c r="M130" i="35" a="1"/>
  <c r="M130" i="35" s="1"/>
  <c r="F130" i="35" s="1"/>
  <c r="M136" i="35" a="1"/>
  <c r="M136" i="35" s="1"/>
  <c r="M150" i="35" a="1"/>
  <c r="M150" i="35" s="1"/>
  <c r="AE150" i="35" s="1" a="1"/>
  <c r="AE150" i="35" s="1"/>
  <c r="M155" i="35" a="1"/>
  <c r="M155" i="35" s="1"/>
  <c r="F155" i="35" s="1"/>
  <c r="M213" i="35" a="1"/>
  <c r="M213" i="35" s="1"/>
  <c r="F213" i="35" s="1"/>
  <c r="M55" i="35" a="1"/>
  <c r="M55" i="35" s="1"/>
  <c r="F55" i="35" s="1"/>
  <c r="M100" i="35" a="1"/>
  <c r="M100" i="35" s="1"/>
  <c r="F100" i="35" s="1"/>
  <c r="M18" i="35" a="1"/>
  <c r="M18" i="35" s="1"/>
  <c r="M56" i="35" a="1"/>
  <c r="M56" i="35" s="1"/>
  <c r="M75" i="35" a="1"/>
  <c r="M75" i="35" s="1"/>
  <c r="AE75" i="35" s="1" a="1"/>
  <c r="AE75" i="35" s="1"/>
  <c r="M174" i="35" a="1"/>
  <c r="M174" i="35" s="1"/>
  <c r="F174" i="35" s="1"/>
  <c r="M190" i="35" a="1"/>
  <c r="M190" i="35" s="1"/>
  <c r="F190" i="35" s="1"/>
  <c r="M233" i="35" a="1"/>
  <c r="M233" i="35" s="1"/>
  <c r="F233" i="35" s="1"/>
  <c r="M290" i="35" a="1"/>
  <c r="M290" i="35" s="1"/>
  <c r="M101" i="35" a="1"/>
  <c r="M101" i="35" s="1"/>
  <c r="F101" i="35" s="1"/>
  <c r="M120" i="35" a="1"/>
  <c r="M120" i="35" s="1"/>
  <c r="F120" i="35" s="1"/>
  <c r="M131" i="35" a="1"/>
  <c r="M131" i="35" s="1"/>
  <c r="F131" i="35" s="1"/>
  <c r="M284" i="35" a="1"/>
  <c r="M284" i="35" s="1"/>
  <c r="M240" i="35" a="1"/>
  <c r="M240" i="35" s="1"/>
  <c r="AE240" i="35" s="1" a="1"/>
  <c r="AE240" i="35" s="1"/>
  <c r="M259" i="35" a="1"/>
  <c r="M259" i="35" s="1"/>
  <c r="F259" i="35" s="1"/>
  <c r="M265" i="35" a="1"/>
  <c r="M265" i="35" s="1"/>
  <c r="F265" i="35" s="1"/>
  <c r="M277" i="35" a="1"/>
  <c r="M277" i="35" s="1"/>
  <c r="F277" i="35" s="1"/>
  <c r="M285" i="35" a="1"/>
  <c r="M285" i="35" s="1"/>
  <c r="F285" i="35" s="1"/>
  <c r="M221" i="35" a="1"/>
  <c r="M221" i="35" s="1"/>
  <c r="F221" i="35" s="1"/>
  <c r="M244" i="35" a="1"/>
  <c r="M244" i="35" s="1"/>
  <c r="F244" i="35" s="1"/>
  <c r="M84" i="35" a="1"/>
  <c r="M84" i="35" s="1"/>
  <c r="F84" i="35" s="1"/>
  <c r="M104" i="35" a="1"/>
  <c r="M104" i="35" s="1"/>
  <c r="F104" i="35" s="1"/>
  <c r="M112" i="35" a="1"/>
  <c r="M112" i="35" s="1"/>
  <c r="M255" i="35" a="1"/>
  <c r="M255" i="35" s="1"/>
  <c r="AE255" i="35" s="1" a="1"/>
  <c r="AE255" i="35" s="1"/>
  <c r="M260" i="35" a="1"/>
  <c r="M260" i="35" s="1"/>
  <c r="M9" i="35" a="1"/>
  <c r="M9" i="35" s="1"/>
  <c r="F9" i="35" s="1"/>
  <c r="M47" i="35" a="1"/>
  <c r="M47" i="35" s="1"/>
  <c r="F47" i="35" s="1"/>
  <c r="M118" i="35" a="1"/>
  <c r="M118" i="35" s="1"/>
  <c r="F118" i="35" s="1"/>
  <c r="M198" i="35" a="1"/>
  <c r="M198" i="35" s="1"/>
  <c r="F198" i="35" s="1"/>
  <c r="M203" i="35" a="1"/>
  <c r="M203" i="35" s="1"/>
  <c r="F203" i="35" s="1"/>
  <c r="M21" i="35" a="1"/>
  <c r="M21" i="35" s="1"/>
  <c r="M27" i="35" a="1"/>
  <c r="M27" i="35" s="1"/>
  <c r="F27" i="35" s="1"/>
  <c r="M48" i="35" a="1"/>
  <c r="M48" i="35" s="1"/>
  <c r="M215" i="35" a="1"/>
  <c r="M215" i="35" s="1"/>
  <c r="F215" i="35" s="1"/>
  <c r="M222" i="35" a="1"/>
  <c r="M222" i="35" s="1"/>
  <c r="F222" i="35" s="1"/>
  <c r="M278" i="35" a="1"/>
  <c r="M278" i="35" s="1"/>
  <c r="F278" i="35" s="1"/>
  <c r="M182" i="35" a="1"/>
  <c r="M182" i="35" s="1"/>
  <c r="F182" i="35" s="1"/>
  <c r="M193" i="35" a="1"/>
  <c r="M193" i="35" s="1"/>
  <c r="F193" i="35" s="1"/>
  <c r="M199" i="35" a="1"/>
  <c r="M199" i="35" s="1"/>
  <c r="F199" i="35" s="1"/>
  <c r="M216" i="35" a="1"/>
  <c r="M216" i="35" s="1"/>
  <c r="M236" i="35" a="1"/>
  <c r="M236" i="35" s="1"/>
  <c r="F236" i="35" s="1"/>
  <c r="M256" i="35" a="1"/>
  <c r="M256" i="35" s="1"/>
  <c r="F256" i="35" s="1"/>
  <c r="M249" i="35" a="1"/>
  <c r="M249" i="35" s="1"/>
  <c r="F249" i="35" s="1"/>
  <c r="M229" i="35" a="1"/>
  <c r="M229" i="35" s="1"/>
  <c r="F229" i="35" s="1"/>
  <c r="M266" i="35" a="1"/>
  <c r="M266" i="35" s="1"/>
  <c r="F266" i="35" s="1"/>
  <c r="M267" i="35" a="1"/>
  <c r="M267" i="35" s="1"/>
  <c r="F267" i="35" s="1"/>
  <c r="M187" i="35" a="1"/>
  <c r="M187" i="35" s="1"/>
  <c r="F187" i="35" s="1"/>
  <c r="M114" i="35" a="1"/>
  <c r="M114" i="35" s="1"/>
  <c r="F114" i="35" s="1"/>
  <c r="M204" i="35" a="1"/>
  <c r="M204" i="35" s="1"/>
  <c r="F204" i="35" s="1"/>
  <c r="M245" i="35" a="1"/>
  <c r="M245" i="35" s="1"/>
  <c r="F245" i="35" s="1"/>
  <c r="M68" i="35" a="1"/>
  <c r="M68" i="35" s="1"/>
  <c r="F68" i="35" s="1"/>
  <c r="M166" i="35" a="1"/>
  <c r="M166" i="35" s="1"/>
  <c r="F166" i="35" s="1"/>
  <c r="M183" i="35" a="1"/>
  <c r="M183" i="35" s="1"/>
  <c r="F183" i="35" s="1"/>
  <c r="M188" i="35" a="1"/>
  <c r="M188" i="35" s="1"/>
  <c r="F188" i="35" s="1"/>
  <c r="M269" i="35" a="1"/>
  <c r="M269" i="35" s="1"/>
  <c r="F269" i="35" s="1"/>
  <c r="M71" i="35" a="1"/>
  <c r="M71" i="35" s="1"/>
  <c r="M87" i="35" a="1"/>
  <c r="M87" i="35" s="1"/>
  <c r="AE87" i="35" s="1" a="1"/>
  <c r="AE87" i="35" s="1"/>
  <c r="M108" i="35" a="1"/>
  <c r="M108" i="35" s="1"/>
  <c r="F108" i="35" s="1"/>
  <c r="M129" i="35" a="1"/>
  <c r="M129" i="35" s="1"/>
  <c r="M148" i="35" a="1"/>
  <c r="M148" i="35" s="1"/>
  <c r="F148" i="35" s="1"/>
  <c r="M223" i="35" a="1"/>
  <c r="M223" i="35" s="1"/>
  <c r="AE223" i="35" s="1" a="1"/>
  <c r="AE223" i="35" s="1"/>
  <c r="M286" i="35" a="1"/>
  <c r="M286" i="35" s="1"/>
  <c r="F286" i="35" s="1"/>
  <c r="M50" i="35" a="1"/>
  <c r="M50" i="35" s="1"/>
  <c r="F50" i="35" s="1"/>
  <c r="M72" i="35" a="1"/>
  <c r="M72" i="35" s="1"/>
  <c r="AE72" i="35" s="1" a="1"/>
  <c r="AE72" i="35" s="1"/>
  <c r="M149" i="35" a="1"/>
  <c r="M149" i="35" s="1"/>
  <c r="F149" i="35" s="1"/>
  <c r="M167" i="35" a="1"/>
  <c r="M167" i="35" s="1"/>
  <c r="AE167" i="35" s="1" a="1"/>
  <c r="AE167" i="35" s="1"/>
  <c r="AO167" i="35" s="1"/>
  <c r="M184" i="35" a="1"/>
  <c r="M184" i="35" s="1"/>
  <c r="F184" i="35" s="1"/>
  <c r="M205" i="35" a="1"/>
  <c r="M205" i="35" s="1"/>
  <c r="F205" i="35" s="1"/>
  <c r="M12" i="35" a="1"/>
  <c r="M12" i="35" s="1"/>
  <c r="F12" i="35" s="1"/>
  <c r="M93" i="35" a="1"/>
  <c r="M93" i="35" s="1"/>
  <c r="F93" i="35" s="1"/>
  <c r="M109" i="35" a="1"/>
  <c r="M109" i="35" s="1"/>
  <c r="F109" i="35" s="1"/>
  <c r="M142" i="35" a="1"/>
  <c r="M142" i="35" s="1"/>
  <c r="AE142" i="35" s="1" a="1"/>
  <c r="AE142" i="35" s="1"/>
  <c r="M224" i="35" a="1"/>
  <c r="M224" i="35" s="1"/>
  <c r="F224" i="35" s="1"/>
  <c r="M261" i="35" a="1"/>
  <c r="M261" i="35" s="1"/>
  <c r="F261" i="35" s="1"/>
  <c r="M5" i="35" a="1"/>
  <c r="M5" i="35" s="1"/>
  <c r="F5" i="35" s="1"/>
  <c r="M33" i="35" a="1"/>
  <c r="M33" i="35" s="1"/>
  <c r="F33" i="35" s="1"/>
  <c r="M126" i="35" a="1"/>
  <c r="M126" i="35" s="1"/>
  <c r="AE126" i="35" s="1" a="1"/>
  <c r="AE126" i="35" s="1"/>
  <c r="M162" i="35" a="1"/>
  <c r="M162" i="35" s="1"/>
  <c r="F162" i="35" s="1"/>
  <c r="M168" i="35" a="1"/>
  <c r="M168" i="35" s="1"/>
  <c r="F168" i="35" s="1"/>
  <c r="M200" i="35" a="1"/>
  <c r="M200" i="35" s="1"/>
  <c r="F200" i="35" s="1"/>
  <c r="M206" i="35" a="1"/>
  <c r="M206" i="35" s="1"/>
  <c r="F206" i="35" s="1"/>
  <c r="M246" i="35" a="1"/>
  <c r="M246" i="35" s="1"/>
  <c r="F246" i="35" s="1"/>
  <c r="M279" i="35" a="1"/>
  <c r="M279" i="35" s="1"/>
  <c r="F279" i="35" s="1"/>
  <c r="M280" i="35" a="1"/>
  <c r="M280" i="35" s="1"/>
  <c r="F280" i="35" s="1"/>
  <c r="M288" i="35" a="1"/>
  <c r="M288" i="35" s="1"/>
  <c r="F288" i="35" s="1"/>
  <c r="M169" i="35" a="1"/>
  <c r="M169" i="35" s="1"/>
  <c r="M185" i="35" a="1"/>
  <c r="M185" i="35" s="1"/>
  <c r="F185" i="35" s="1"/>
  <c r="M262" i="35" a="1"/>
  <c r="M262" i="35" s="1"/>
  <c r="F262" i="35" s="1"/>
  <c r="M281" i="35" a="1"/>
  <c r="M281" i="35" s="1"/>
  <c r="F281" i="35" s="1"/>
  <c r="M287" i="35" a="1"/>
  <c r="M287" i="35" s="1"/>
  <c r="F287" i="35" s="1"/>
  <c r="M6" i="35" a="1"/>
  <c r="M6" i="35" s="1"/>
  <c r="AE6" i="35" s="1" a="1"/>
  <c r="AE6" i="35" s="1"/>
  <c r="M24" i="35" a="1"/>
  <c r="M24" i="35" s="1"/>
  <c r="F24" i="35" s="1"/>
  <c r="M25" i="35" a="1"/>
  <c r="M25" i="35" s="1"/>
  <c r="F25" i="35" s="1"/>
  <c r="M64" i="35" a="1"/>
  <c r="M64" i="35" s="1"/>
  <c r="F64" i="35" s="1"/>
  <c r="M94" i="35" a="1"/>
  <c r="M94" i="35" s="1"/>
  <c r="M121" i="35" a="1"/>
  <c r="M121" i="35" s="1"/>
  <c r="F121" i="35" s="1"/>
  <c r="M178" i="35" a="1"/>
  <c r="M178" i="35" s="1"/>
  <c r="F178" i="35" s="1"/>
  <c r="M225" i="35" a="1"/>
  <c r="M225" i="35" s="1"/>
  <c r="F225" i="35" s="1"/>
  <c r="M13" i="35" a="1"/>
  <c r="M13" i="35" s="1"/>
  <c r="F13" i="35" s="1"/>
  <c r="M51" i="35" a="1"/>
  <c r="M51" i="35" s="1"/>
  <c r="F51" i="35" s="1"/>
  <c r="M73" i="35" a="1"/>
  <c r="M73" i="35" s="1"/>
  <c r="F73" i="35" s="1"/>
  <c r="M74" i="35" a="1"/>
  <c r="M74" i="35" s="1"/>
  <c r="F74" i="35" s="1"/>
  <c r="M110" i="35" a="1"/>
  <c r="M110" i="35" s="1"/>
  <c r="F110" i="35" s="1"/>
  <c r="M122" i="35" a="1"/>
  <c r="M122" i="35" s="1"/>
  <c r="F122" i="35" s="1"/>
  <c r="M137" i="35" a="1"/>
  <c r="M137" i="35" s="1"/>
  <c r="F137" i="35" s="1"/>
  <c r="M143" i="35" a="1"/>
  <c r="M143" i="35" s="1"/>
  <c r="F143" i="35" s="1"/>
  <c r="M201" i="35" a="1"/>
  <c r="M201" i="35" s="1"/>
  <c r="F201" i="35" s="1"/>
  <c r="M207" i="35" a="1"/>
  <c r="M207" i="35" s="1"/>
  <c r="F207" i="35" s="1"/>
  <c r="M34" i="35" a="1"/>
  <c r="M34" i="35" s="1"/>
  <c r="F34" i="35" s="1"/>
  <c r="M44" i="35" a="1"/>
  <c r="M44" i="35" s="1"/>
  <c r="M82" i="35" a="1"/>
  <c r="M82" i="35" s="1"/>
  <c r="F82" i="35" s="1"/>
  <c r="M7" i="35" a="1"/>
  <c r="M7" i="35" s="1"/>
  <c r="F7" i="35" s="1"/>
  <c r="M26" i="35" a="1"/>
  <c r="M26" i="35" s="1"/>
  <c r="AE26" i="35" s="1" a="1"/>
  <c r="AE26" i="35" s="1"/>
  <c r="M102" i="35" a="1"/>
  <c r="M102" i="35" s="1"/>
  <c r="M144" i="35" a="1"/>
  <c r="M144" i="35" s="1"/>
  <c r="AE144" i="35" s="1" a="1"/>
  <c r="AE144" i="35" s="1"/>
  <c r="M163" i="35" a="1"/>
  <c r="M163" i="35" s="1"/>
  <c r="M8" i="35" a="1"/>
  <c r="M8" i="35" s="1"/>
  <c r="AE8" i="35" s="1" a="1"/>
  <c r="AE8" i="35" s="1"/>
  <c r="M65" i="35" a="1"/>
  <c r="M65" i="35" s="1"/>
  <c r="M83" i="35" a="1"/>
  <c r="M83" i="35" s="1"/>
  <c r="F83" i="35" s="1"/>
  <c r="M88" i="35" a="1"/>
  <c r="M88" i="35" s="1"/>
  <c r="F88" i="35" s="1"/>
  <c r="M111" i="35" a="1"/>
  <c r="M111" i="35" s="1"/>
  <c r="F111" i="35" s="1"/>
  <c r="M138" i="35" a="1"/>
  <c r="M138" i="35" s="1"/>
  <c r="F138" i="35" s="1"/>
  <c r="M14" i="35" a="1"/>
  <c r="M14" i="35" s="1"/>
  <c r="M45" i="35" a="1"/>
  <c r="M45" i="35" s="1"/>
  <c r="F45" i="35" s="1"/>
  <c r="M46" i="35" a="1"/>
  <c r="M46" i="35" s="1"/>
  <c r="AE46" i="35" s="1" a="1"/>
  <c r="AE46" i="35" s="1"/>
  <c r="AO46" i="35" s="1"/>
  <c r="M52" i="35" a="1"/>
  <c r="M52" i="35" s="1"/>
  <c r="F52" i="35" s="1"/>
  <c r="M66" i="35" a="1"/>
  <c r="M66" i="35" s="1"/>
  <c r="F66" i="35" s="1"/>
  <c r="M123" i="35" a="1"/>
  <c r="M123" i="35" s="1"/>
  <c r="F123" i="35" s="1"/>
  <c r="M157" i="35" a="1"/>
  <c r="M157" i="35" s="1"/>
  <c r="F157" i="35" s="1"/>
  <c r="M242" i="35" a="1"/>
  <c r="M242" i="35" s="1"/>
  <c r="F242" i="35" s="1"/>
  <c r="M41" i="35" a="1"/>
  <c r="M41" i="35" s="1"/>
  <c r="F41" i="35" s="1"/>
  <c r="M85" i="35" a="1"/>
  <c r="M85" i="35" s="1"/>
  <c r="M89" i="35" a="1"/>
  <c r="M89" i="35" s="1"/>
  <c r="F89" i="35" s="1"/>
  <c r="M90" i="35" a="1"/>
  <c r="M90" i="35" s="1"/>
  <c r="F90" i="35" s="1"/>
  <c r="M103" i="35" a="1"/>
  <c r="M103" i="35" s="1"/>
  <c r="F103" i="35" s="1"/>
  <c r="M124" i="35" a="1"/>
  <c r="M124" i="35" s="1"/>
  <c r="F124" i="35" s="1"/>
  <c r="M139" i="35" a="1"/>
  <c r="M139" i="35" s="1"/>
  <c r="F139" i="35" s="1"/>
  <c r="M164" i="35" a="1"/>
  <c r="M164" i="35" s="1"/>
  <c r="M196" i="35" a="1"/>
  <c r="M196" i="35" s="1"/>
  <c r="F196" i="35" s="1"/>
  <c r="M208" i="35" a="1"/>
  <c r="M208" i="35" s="1"/>
  <c r="F208" i="35" s="1"/>
  <c r="M226" i="35" a="1"/>
  <c r="M226" i="35" s="1"/>
  <c r="F226" i="35" s="1"/>
  <c r="M263" i="35" a="1"/>
  <c r="M263" i="35" s="1"/>
  <c r="F263" i="35" s="1"/>
  <c r="M289" i="35" a="1"/>
  <c r="M289" i="35" s="1"/>
  <c r="F289" i="35" s="1"/>
  <c r="M10" i="35" a="1"/>
  <c r="M10" i="35" s="1"/>
  <c r="F10" i="35" s="1"/>
  <c r="M60" i="35" a="1"/>
  <c r="M60" i="35" s="1"/>
  <c r="F60" i="35" s="1"/>
  <c r="M86" i="35" a="1"/>
  <c r="M86" i="35" s="1"/>
  <c r="F86" i="35" s="1"/>
  <c r="M105" i="35" a="1"/>
  <c r="M105" i="35" s="1"/>
  <c r="F105" i="35" s="1"/>
  <c r="M127" i="35" a="1"/>
  <c r="M127" i="35" s="1"/>
  <c r="F127" i="35" s="1"/>
  <c r="M140" i="35" a="1"/>
  <c r="M140" i="35" s="1"/>
  <c r="F140" i="35" s="1"/>
  <c r="M146" i="35" a="1"/>
  <c r="M146" i="35" s="1"/>
  <c r="F146" i="35" s="1"/>
  <c r="M158" i="35" a="1"/>
  <c r="M158" i="35" s="1"/>
  <c r="AE158" i="35" s="1" a="1"/>
  <c r="AE158" i="35" s="1"/>
  <c r="AO158" i="35" s="1"/>
  <c r="M219" i="35" a="1"/>
  <c r="M219" i="35" s="1"/>
  <c r="M227" i="35" a="1"/>
  <c r="M227" i="35" s="1"/>
  <c r="F227" i="35" s="1"/>
  <c r="M239" i="35" a="1"/>
  <c r="M239" i="35" s="1"/>
  <c r="M282" i="35" a="1"/>
  <c r="M282" i="35" s="1"/>
  <c r="F282" i="35" s="1"/>
  <c r="M11" i="35" a="1"/>
  <c r="M11" i="35" s="1"/>
  <c r="F11" i="35" s="1"/>
  <c r="M28" i="35" a="1"/>
  <c r="M28" i="35" s="1"/>
  <c r="M42" i="35" a="1"/>
  <c r="M42" i="35" s="1"/>
  <c r="F42" i="35" s="1"/>
  <c r="M49" i="35" a="1"/>
  <c r="M49" i="35" s="1"/>
  <c r="F49" i="35" s="1"/>
  <c r="M91" i="35" a="1"/>
  <c r="M91" i="35" s="1"/>
  <c r="M106" i="35" a="1"/>
  <c r="M106" i="35" s="1"/>
  <c r="F106" i="35" s="1"/>
  <c r="M145" i="35" a="1"/>
  <c r="M145" i="35" s="1"/>
  <c r="F145" i="35" s="1"/>
  <c r="M165" i="35" a="1"/>
  <c r="M165" i="35" s="1"/>
  <c r="F165" i="35" s="1"/>
  <c r="M197" i="35" a="1"/>
  <c r="M197" i="35" s="1"/>
  <c r="F197" i="35" s="1"/>
  <c r="M202" i="35" a="1"/>
  <c r="M202" i="35" s="1"/>
  <c r="F202" i="35" s="1"/>
  <c r="M209" i="35" a="1"/>
  <c r="M209" i="35" s="1"/>
  <c r="F209" i="35" s="1"/>
  <c r="M247" i="35" a="1"/>
  <c r="M247" i="35" s="1"/>
  <c r="M258" i="35" a="1"/>
  <c r="M258" i="35" s="1"/>
  <c r="F258" i="35" s="1"/>
  <c r="M29" i="35" a="1"/>
  <c r="M29" i="35" s="1"/>
  <c r="F29" i="35" s="1"/>
  <c r="M30" i="35" a="1"/>
  <c r="M30" i="35" s="1"/>
  <c r="F30" i="35" s="1"/>
  <c r="M31" i="35" a="1"/>
  <c r="M31" i="35" s="1"/>
  <c r="F31" i="35" s="1"/>
  <c r="M53" i="35" a="1"/>
  <c r="M53" i="35" s="1"/>
  <c r="F53" i="35" s="1"/>
  <c r="M67" i="35" a="1"/>
  <c r="M67" i="35" s="1"/>
  <c r="AE67" i="35" s="1" a="1"/>
  <c r="AE67" i="35" s="1"/>
  <c r="M78" i="35" a="1"/>
  <c r="M78" i="35" s="1"/>
  <c r="F78" i="35" s="1"/>
  <c r="M134" i="35" a="1"/>
  <c r="M134" i="35" s="1"/>
  <c r="M159" i="35" a="1"/>
  <c r="M159" i="35" s="1"/>
  <c r="F159" i="35" s="1"/>
  <c r="M186" i="35" a="1"/>
  <c r="M186" i="35" s="1"/>
  <c r="F186" i="35" s="1"/>
  <c r="M220" i="35" a="1"/>
  <c r="M220" i="35" s="1"/>
  <c r="F220" i="35" s="1"/>
  <c r="M234" i="35" a="1"/>
  <c r="M234" i="35" s="1"/>
  <c r="F234" i="35" s="1"/>
  <c r="M243" i="35" a="1"/>
  <c r="M243" i="35" s="1"/>
  <c r="F243" i="35" s="1"/>
  <c r="M253" i="35" a="1"/>
  <c r="M253" i="35" s="1"/>
  <c r="F253" i="35" s="1"/>
  <c r="M283" i="35" a="1"/>
  <c r="M283" i="35" s="1"/>
  <c r="F283" i="35" s="1"/>
  <c r="M61" i="35" a="1"/>
  <c r="M61" i="35" s="1"/>
  <c r="F61" i="35" s="1"/>
  <c r="M107" i="35" a="1"/>
  <c r="M107" i="35" s="1"/>
  <c r="F107" i="35" s="1"/>
  <c r="M125" i="35" a="1"/>
  <c r="M125" i="35" s="1"/>
  <c r="F125" i="35" s="1"/>
  <c r="M128" i="35" a="1"/>
  <c r="M128" i="35" s="1"/>
  <c r="F128" i="35" s="1"/>
  <c r="M160" i="35" a="1"/>
  <c r="M160" i="35" s="1"/>
  <c r="F160" i="35" s="1"/>
  <c r="M181" i="35" a="1"/>
  <c r="M181" i="35" s="1"/>
  <c r="M214" i="35" a="1"/>
  <c r="M214" i="35" s="1"/>
  <c r="F214" i="35" s="1"/>
  <c r="M228" i="35" a="1"/>
  <c r="M228" i="35" s="1"/>
  <c r="F228" i="35" s="1"/>
  <c r="M264" i="35" a="1"/>
  <c r="M264" i="35" s="1"/>
  <c r="F264" i="35" s="1"/>
  <c r="M32" i="35" a="1"/>
  <c r="M32" i="35" s="1"/>
  <c r="F32" i="35" s="1"/>
  <c r="M69" i="35" a="1"/>
  <c r="M69" i="35" s="1"/>
  <c r="F69" i="35" s="1"/>
  <c r="M70" i="35" a="1"/>
  <c r="M70" i="35" s="1"/>
  <c r="M92" i="35" a="1"/>
  <c r="M92" i="35" s="1"/>
  <c r="F92" i="35" s="1"/>
  <c r="M141" i="35" a="1"/>
  <c r="M141" i="35" s="1"/>
  <c r="F141" i="35" s="1"/>
  <c r="M153" i="35" a="1"/>
  <c r="M153" i="35" s="1"/>
  <c r="F153" i="35" s="1"/>
  <c r="M248" i="35" a="1"/>
  <c r="M248" i="35" s="1"/>
  <c r="F248" i="35" s="1"/>
  <c r="M254" i="35" a="1"/>
  <c r="M254" i="35" s="1"/>
  <c r="F254" i="35" s="1"/>
  <c r="M273" i="35" a="1"/>
  <c r="M273" i="35" s="1"/>
  <c r="F273" i="35" s="1"/>
  <c r="M274" i="35" a="1"/>
  <c r="M274" i="35" s="1"/>
  <c r="F274" i="35" s="1"/>
  <c r="V66" i="35"/>
  <c r="U66" i="35"/>
  <c r="V122" i="35"/>
  <c r="U122" i="35"/>
  <c r="U144" i="35"/>
  <c r="AG145" i="35"/>
  <c r="AQ145" i="35" s="1"/>
  <c r="AG181" i="35"/>
  <c r="AQ181" i="35" s="1"/>
  <c r="AG285" i="35"/>
  <c r="U38" i="35"/>
  <c r="V38" i="35" s="1"/>
  <c r="AG55" i="35"/>
  <c r="V166" i="35"/>
  <c r="U166" i="35"/>
  <c r="V266" i="35"/>
  <c r="U266" i="35"/>
  <c r="AG19" i="35"/>
  <c r="U246" i="35"/>
  <c r="V246" i="35"/>
  <c r="AG257" i="35"/>
  <c r="U200" i="35"/>
  <c r="V200" i="35"/>
  <c r="V203" i="35"/>
  <c r="U203" i="35"/>
  <c r="U131" i="35"/>
  <c r="V131" i="35"/>
  <c r="AG175" i="35"/>
  <c r="V261" i="35"/>
  <c r="U261" i="35"/>
  <c r="AG282" i="35"/>
  <c r="AQ282" i="35" s="1"/>
  <c r="V52" i="35"/>
  <c r="U52" i="35"/>
  <c r="V58" i="35"/>
  <c r="U58" i="35"/>
  <c r="V209" i="35"/>
  <c r="U209" i="35"/>
  <c r="AG38" i="35"/>
  <c r="V68" i="35"/>
  <c r="U68" i="35"/>
  <c r="V156" i="35"/>
  <c r="U156" i="35"/>
  <c r="U7" i="35"/>
  <c r="V7" i="35"/>
  <c r="V56" i="35"/>
  <c r="U56" i="35"/>
  <c r="V100" i="35"/>
  <c r="U100" i="35"/>
  <c r="U30" i="35"/>
  <c r="V30" i="35" s="1"/>
  <c r="V71" i="35"/>
  <c r="U71" i="35"/>
  <c r="U252" i="35"/>
  <c r="AG274" i="35"/>
  <c r="V149" i="35"/>
  <c r="V162" i="35"/>
  <c r="U162" i="35"/>
  <c r="AG163" i="35"/>
  <c r="AQ163" i="35" s="1"/>
  <c r="V205" i="35"/>
  <c r="U205" i="35"/>
  <c r="AS268" i="35"/>
  <c r="V239" i="35"/>
  <c r="U239" i="35"/>
  <c r="U48" i="35"/>
  <c r="V48" i="35"/>
  <c r="V154" i="35"/>
  <c r="U154" i="35"/>
  <c r="AF248" i="35"/>
  <c r="U276" i="35"/>
  <c r="V276" i="35"/>
  <c r="U117" i="35"/>
  <c r="V117" i="35"/>
  <c r="V250" i="35"/>
  <c r="U250" i="35"/>
  <c r="U28" i="35"/>
  <c r="V28" i="35"/>
  <c r="AS279" i="35"/>
  <c r="V281" i="35"/>
  <c r="AG291" i="35"/>
  <c r="U65" i="35"/>
  <c r="AG133" i="35"/>
  <c r="U193" i="35"/>
  <c r="V193" i="35" s="1"/>
  <c r="V207" i="35"/>
  <c r="U219" i="35"/>
  <c r="U290" i="35"/>
  <c r="V290" i="35" s="1"/>
  <c r="V41" i="35"/>
  <c r="U49" i="35"/>
  <c r="V93" i="35"/>
  <c r="U101" i="35"/>
  <c r="V120" i="35"/>
  <c r="U120" i="35"/>
  <c r="V147" i="35"/>
  <c r="U147" i="35"/>
  <c r="AG199" i="35"/>
  <c r="U225" i="35"/>
  <c r="U255" i="35"/>
  <c r="U35" i="35"/>
  <c r="V35" i="35"/>
  <c r="U139" i="35"/>
  <c r="V139" i="35" s="1"/>
  <c r="V186" i="35"/>
  <c r="U186" i="35"/>
  <c r="U190" i="35"/>
  <c r="V201" i="35"/>
  <c r="U201" i="35"/>
  <c r="V216" i="35"/>
  <c r="U216" i="35"/>
  <c r="U82" i="35"/>
  <c r="V82" i="35"/>
  <c r="V94" i="35"/>
  <c r="U94" i="35"/>
  <c r="AG125" i="35"/>
  <c r="V143" i="35"/>
  <c r="AG202" i="35"/>
  <c r="U244" i="35"/>
  <c r="V244" i="35"/>
  <c r="U273" i="35"/>
  <c r="V273" i="35" s="1"/>
  <c r="AG110" i="35"/>
  <c r="AQ110" i="35" s="1"/>
  <c r="U141" i="35"/>
  <c r="V141" i="35" s="1"/>
  <c r="U180" i="35"/>
  <c r="AG197" i="35"/>
  <c r="U248" i="35"/>
  <c r="V248" i="35"/>
  <c r="V260" i="35"/>
  <c r="U260" i="35"/>
  <c r="V231" i="35"/>
  <c r="V253" i="35"/>
  <c r="U253" i="35"/>
  <c r="V12" i="35"/>
  <c r="U12" i="35"/>
  <c r="U232" i="35"/>
  <c r="AG272" i="35"/>
  <c r="AQ272" i="35" s="1"/>
  <c r="U9" i="35"/>
  <c r="U76" i="35"/>
  <c r="U103" i="35"/>
  <c r="V103" i="35"/>
  <c r="U128" i="35"/>
  <c r="V128" i="35" s="1"/>
  <c r="U158" i="35"/>
  <c r="U167" i="35"/>
  <c r="AG267" i="35"/>
  <c r="V27" i="35"/>
  <c r="V85" i="35"/>
  <c r="U85" i="35"/>
  <c r="AF145" i="35"/>
  <c r="AP145" i="35" s="1"/>
  <c r="V60" i="35"/>
  <c r="U60" i="35"/>
  <c r="AG85" i="35"/>
  <c r="V280" i="35"/>
  <c r="U280" i="35"/>
  <c r="V204" i="35"/>
  <c r="U204" i="35"/>
  <c r="AG33" i="35"/>
  <c r="AS207" i="35"/>
  <c r="V127" i="35"/>
  <c r="AG189" i="35"/>
  <c r="V272" i="35"/>
  <c r="V15" i="35"/>
  <c r="U62" i="35"/>
  <c r="AG84" i="35"/>
  <c r="AS221" i="35"/>
  <c r="AG90" i="35"/>
  <c r="V110" i="35"/>
  <c r="U113" i="35"/>
  <c r="V113" i="35" s="1"/>
  <c r="AG70" i="35"/>
  <c r="AQ70" i="35" s="1"/>
  <c r="AG143" i="35"/>
  <c r="V189" i="35"/>
  <c r="U198" i="35"/>
  <c r="V198" i="35"/>
  <c r="V270" i="35"/>
  <c r="V199" i="35"/>
  <c r="V138" i="35"/>
  <c r="AG212" i="35"/>
  <c r="AQ212" i="35" s="1"/>
  <c r="V95" i="35"/>
  <c r="AG172" i="35"/>
  <c r="AS234" i="35"/>
  <c r="AG277" i="35"/>
  <c r="AQ277" i="35" s="1"/>
  <c r="U286" i="35"/>
  <c r="V286" i="35"/>
  <c r="AG287" i="35"/>
  <c r="AQ287" i="35" s="1"/>
  <c r="AG16" i="35"/>
  <c r="AG168" i="35"/>
  <c r="AQ168" i="35" s="1"/>
  <c r="AG42" i="35"/>
  <c r="AG108" i="35"/>
  <c r="AG39" i="35"/>
  <c r="AG13" i="35"/>
  <c r="AG3" i="35"/>
  <c r="AG15" i="35"/>
  <c r="AQ15" i="35" s="1"/>
  <c r="AG8" i="35"/>
  <c r="AQ8" i="35" s="1"/>
  <c r="AG29" i="35"/>
  <c r="AQ29" i="35" s="1"/>
  <c r="AG56" i="35"/>
  <c r="AQ56" i="35" s="1"/>
  <c r="AS214" i="35"/>
  <c r="AG280" i="35"/>
  <c r="AG26" i="35"/>
  <c r="U33" i="35"/>
  <c r="V33" i="35" s="1"/>
  <c r="U53" i="35"/>
  <c r="V53" i="35" s="1"/>
  <c r="V74" i="35"/>
  <c r="AG250" i="35"/>
  <c r="U10" i="35"/>
  <c r="V10" i="35" s="1"/>
  <c r="AG28" i="35"/>
  <c r="AS40" i="35"/>
  <c r="U106" i="35"/>
  <c r="U236" i="35"/>
  <c r="V236" i="35"/>
  <c r="AG134" i="35"/>
  <c r="V36" i="35"/>
  <c r="AG86" i="35"/>
  <c r="AF163" i="35"/>
  <c r="V57" i="35"/>
  <c r="AG174" i="35"/>
  <c r="AQ174" i="35" s="1"/>
  <c r="AF3" i="35"/>
  <c r="AP3" i="35" s="1"/>
  <c r="U5" i="35"/>
  <c r="V5" i="35"/>
  <c r="AG58" i="35"/>
  <c r="AG196" i="35"/>
  <c r="U245" i="35"/>
  <c r="V245" i="35"/>
  <c r="AG290" i="35"/>
  <c r="AQ290" i="35" s="1"/>
  <c r="AG23" i="35"/>
  <c r="AQ23" i="35" s="1"/>
  <c r="AG34" i="35"/>
  <c r="AG46" i="35"/>
  <c r="AQ46" i="35" s="1"/>
  <c r="AG63" i="35"/>
  <c r="AG204" i="35"/>
  <c r="V148" i="35"/>
  <c r="U148" i="35"/>
  <c r="U32" i="35"/>
  <c r="V32" i="35" s="1"/>
  <c r="AG96" i="35"/>
  <c r="AQ96" i="35" s="1"/>
  <c r="AG115" i="35"/>
  <c r="V22" i="35"/>
  <c r="U40" i="35"/>
  <c r="V40" i="35"/>
  <c r="U136" i="35"/>
  <c r="V136" i="35" s="1"/>
  <c r="AG225" i="35"/>
  <c r="AQ225" i="35" s="1"/>
  <c r="V47" i="35"/>
  <c r="U47" i="35"/>
  <c r="U228" i="35"/>
  <c r="V228" i="35"/>
  <c r="V61" i="35"/>
  <c r="U61" i="35"/>
  <c r="AG148" i="35"/>
  <c r="U51" i="35"/>
  <c r="V51" i="35"/>
  <c r="U19" i="35"/>
  <c r="V19" i="35" s="1"/>
  <c r="V73" i="35"/>
  <c r="U98" i="35"/>
  <c r="U105" i="35"/>
  <c r="V105" i="35"/>
  <c r="AG256" i="35"/>
  <c r="V55" i="35"/>
  <c r="U55" i="35"/>
  <c r="AG62" i="35"/>
  <c r="AQ62" i="35" s="1"/>
  <c r="AG136" i="35"/>
  <c r="AG138" i="35"/>
  <c r="V63" i="35"/>
  <c r="U63" i="35"/>
  <c r="U75" i="35"/>
  <c r="AG195" i="35"/>
  <c r="U109" i="35"/>
  <c r="V109" i="35"/>
  <c r="AG156" i="35"/>
  <c r="AG20" i="35"/>
  <c r="U242" i="35"/>
  <c r="V242" i="35" s="1"/>
  <c r="AG14" i="35"/>
  <c r="U25" i="35"/>
  <c r="V25" i="35" s="1"/>
  <c r="U133" i="35"/>
  <c r="V133" i="35"/>
  <c r="AG259" i="35"/>
  <c r="U4" i="35"/>
  <c r="V4" i="35" s="1"/>
  <c r="AG166" i="35"/>
  <c r="AQ166" i="35" s="1"/>
  <c r="AG25" i="35"/>
  <c r="U91" i="35"/>
  <c r="AG173" i="35"/>
  <c r="AQ173" i="35" s="1"/>
  <c r="V34" i="35"/>
  <c r="U80" i="35"/>
  <c r="V80" i="35" s="1"/>
  <c r="U83" i="35"/>
  <c r="V83" i="35"/>
  <c r="U221" i="35"/>
  <c r="V221" i="35"/>
  <c r="U215" i="35"/>
  <c r="V215" i="35"/>
  <c r="AG235" i="35"/>
  <c r="AQ235" i="35" s="1"/>
  <c r="U31" i="35"/>
  <c r="V31" i="35" s="1"/>
  <c r="AG36" i="35"/>
  <c r="U69" i="35"/>
  <c r="V69" i="35"/>
  <c r="AG80" i="35"/>
  <c r="U86" i="35"/>
  <c r="V86" i="35"/>
  <c r="V16" i="35"/>
  <c r="U16" i="35"/>
  <c r="U124" i="35"/>
  <c r="V124" i="35" s="1"/>
  <c r="AG216" i="35"/>
  <c r="AQ216" i="35" s="1"/>
  <c r="V45" i="35"/>
  <c r="V90" i="35"/>
  <c r="U226" i="35"/>
  <c r="V226" i="35" s="1"/>
  <c r="U125" i="35"/>
  <c r="V125" i="35" s="1"/>
  <c r="U168" i="35"/>
  <c r="V168" i="35"/>
  <c r="U92" i="35"/>
  <c r="V92" i="35"/>
  <c r="AG103" i="35"/>
  <c r="AQ103" i="35" s="1"/>
  <c r="V104" i="35"/>
  <c r="U104" i="35"/>
  <c r="AG116" i="35"/>
  <c r="AG91" i="35"/>
  <c r="AQ91" i="35" s="1"/>
  <c r="AG106" i="35"/>
  <c r="V108" i="35"/>
  <c r="U108" i="35"/>
  <c r="V184" i="35"/>
  <c r="U184" i="35"/>
  <c r="V3" i="35"/>
  <c r="V29" i="35"/>
  <c r="U77" i="35"/>
  <c r="V77" i="35"/>
  <c r="AG79" i="35"/>
  <c r="V123" i="35"/>
  <c r="U178" i="35"/>
  <c r="V178" i="35" s="1"/>
  <c r="AF143" i="35"/>
  <c r="AG17" i="35"/>
  <c r="AG74" i="35"/>
  <c r="AG45" i="35"/>
  <c r="AQ45" i="35" s="1"/>
  <c r="AG82" i="35"/>
  <c r="AG190" i="35"/>
  <c r="U212" i="35"/>
  <c r="V212" i="35"/>
  <c r="AG221" i="35"/>
  <c r="AQ221" i="35" s="1"/>
  <c r="U238" i="35"/>
  <c r="V238" i="35" s="1"/>
  <c r="V208" i="35"/>
  <c r="U208" i="35"/>
  <c r="AS237" i="35"/>
  <c r="AG59" i="35"/>
  <c r="V97" i="35"/>
  <c r="U97" i="35"/>
  <c r="U137" i="35"/>
  <c r="V137" i="35" s="1"/>
  <c r="AG159" i="35"/>
  <c r="AG170" i="35"/>
  <c r="AG201" i="35"/>
  <c r="U206" i="35"/>
  <c r="V206" i="35"/>
  <c r="AG187" i="35"/>
  <c r="U227" i="35"/>
  <c r="V227" i="35" s="1"/>
  <c r="U157" i="35"/>
  <c r="V157" i="35" s="1"/>
  <c r="AG186" i="35"/>
  <c r="U192" i="35"/>
  <c r="V192" i="35"/>
  <c r="V140" i="35"/>
  <c r="U159" i="35"/>
  <c r="V172" i="35"/>
  <c r="U172" i="35"/>
  <c r="AG200" i="35"/>
  <c r="AG206" i="35"/>
  <c r="AQ206" i="35" s="1"/>
  <c r="AG215" i="35"/>
  <c r="AQ215" i="35" s="1"/>
  <c r="U237" i="35"/>
  <c r="V237" i="35" s="1"/>
  <c r="V39" i="35"/>
  <c r="U39" i="35"/>
  <c r="AS43" i="35"/>
  <c r="V111" i="35"/>
  <c r="U132" i="35"/>
  <c r="V132" i="35"/>
  <c r="U145" i="35"/>
  <c r="V145" i="35" s="1"/>
  <c r="U155" i="35"/>
  <c r="V155" i="35"/>
  <c r="AG162" i="35"/>
  <c r="V233" i="35"/>
  <c r="AG234" i="35"/>
  <c r="V179" i="35"/>
  <c r="U179" i="35"/>
  <c r="AG265" i="35"/>
  <c r="AQ265" i="35" s="1"/>
  <c r="AS117" i="35"/>
  <c r="V160" i="35"/>
  <c r="U188" i="35"/>
  <c r="V188" i="35" s="1"/>
  <c r="AG261" i="35"/>
  <c r="AG284" i="35"/>
  <c r="U288" i="35"/>
  <c r="V288" i="35"/>
  <c r="AG278" i="35"/>
  <c r="AQ278" i="35" s="1"/>
  <c r="U284" i="35"/>
  <c r="V284" i="35"/>
  <c r="V165" i="35"/>
  <c r="U165" i="35"/>
  <c r="U195" i="35"/>
  <c r="V195" i="35" s="1"/>
  <c r="V259" i="35"/>
  <c r="U259" i="35"/>
  <c r="AG264" i="35"/>
  <c r="AQ264" i="35" s="1"/>
  <c r="V115" i="35"/>
  <c r="AG203" i="35"/>
  <c r="U275" i="35"/>
  <c r="V275" i="35" s="1"/>
  <c r="U283" i="35"/>
  <c r="V283" i="35"/>
  <c r="AG254" i="35"/>
  <c r="AQ254" i="35" s="1"/>
  <c r="V171" i="35"/>
  <c r="U171" i="35"/>
  <c r="AG205" i="35"/>
  <c r="AG229" i="35"/>
  <c r="AQ229" i="35" s="1"/>
  <c r="AG258" i="35"/>
  <c r="AQ258" i="35" s="1"/>
  <c r="V282" i="35"/>
  <c r="U282" i="35"/>
  <c r="V175" i="35"/>
  <c r="U175" i="35"/>
  <c r="U229" i="35"/>
  <c r="V229" i="35"/>
  <c r="V243" i="35"/>
  <c r="U243" i="35"/>
  <c r="AG255" i="35"/>
  <c r="V264" i="35"/>
  <c r="U264" i="35"/>
  <c r="V194" i="35"/>
  <c r="U194" i="35"/>
  <c r="U164" i="35"/>
  <c r="V164" i="35"/>
  <c r="AG185" i="35"/>
  <c r="AG276" i="35"/>
  <c r="AQ276" i="35" s="1"/>
  <c r="V285" i="35"/>
  <c r="U285" i="35"/>
  <c r="V287" i="35"/>
  <c r="AG236" i="35"/>
  <c r="V241" i="35"/>
  <c r="V263" i="35"/>
  <c r="V267" i="35"/>
  <c r="U267" i="35"/>
  <c r="AG281" i="35"/>
  <c r="V279" i="35"/>
  <c r="U279" i="35"/>
  <c r="AG178" i="35"/>
  <c r="AQ178" i="35" s="1"/>
  <c r="U183" i="35"/>
  <c r="V183" i="35" s="1"/>
  <c r="V257" i="35"/>
  <c r="U257" i="35"/>
  <c r="V278" i="35"/>
  <c r="U278" i="35"/>
  <c r="U182" i="35"/>
  <c r="V182" i="35" s="1"/>
  <c r="U223" i="35"/>
  <c r="AG238" i="35"/>
  <c r="V258" i="35"/>
  <c r="U258" i="35"/>
  <c r="V230" i="35"/>
  <c r="V251" i="35"/>
  <c r="U224" i="35"/>
  <c r="V224" i="35" s="1"/>
  <c r="AG269" i="35"/>
  <c r="V262" i="35"/>
  <c r="U262" i="35"/>
  <c r="AG231" i="35"/>
  <c r="U234" i="35"/>
  <c r="V234" i="35" s="1"/>
  <c r="V291" i="35"/>
  <c r="AP11" i="35" l="1"/>
  <c r="AS241" i="35"/>
  <c r="AS11" i="35"/>
  <c r="AP141" i="35"/>
  <c r="AQ271" i="35"/>
  <c r="AQ73" i="35"/>
  <c r="AQ71" i="35"/>
  <c r="AP276" i="35"/>
  <c r="AP62" i="35"/>
  <c r="AP174" i="35"/>
  <c r="AP286" i="35"/>
  <c r="AP94" i="35"/>
  <c r="AQ175" i="35"/>
  <c r="AQ82" i="35"/>
  <c r="AE156" i="35" a="1"/>
  <c r="AE156" i="35" s="1"/>
  <c r="AO156" i="35" s="1"/>
  <c r="AS30" i="35"/>
  <c r="AQ250" i="35"/>
  <c r="AQ267" i="35"/>
  <c r="AQ195" i="35"/>
  <c r="AQ291" i="35"/>
  <c r="AQ19" i="35"/>
  <c r="AP275" i="35"/>
  <c r="AQ59" i="35"/>
  <c r="AP29" i="35"/>
  <c r="AP257" i="35"/>
  <c r="AQ90" i="35"/>
  <c r="AP211" i="35"/>
  <c r="AQ249" i="35"/>
  <c r="AP284" i="35"/>
  <c r="AQ93" i="35"/>
  <c r="AP117" i="35"/>
  <c r="AP55" i="35"/>
  <c r="AP15" i="35"/>
  <c r="AP126" i="35"/>
  <c r="AQ44" i="35"/>
  <c r="AQ159" i="35"/>
  <c r="AQ26" i="35"/>
  <c r="AP115" i="35"/>
  <c r="AP261" i="35"/>
  <c r="AQ81" i="35"/>
  <c r="AP248" i="35"/>
  <c r="AQ284" i="35"/>
  <c r="AQ138" i="35"/>
  <c r="AQ280" i="35"/>
  <c r="AE58" i="35" a="1"/>
  <c r="AE58" i="35" s="1"/>
  <c r="AO58" i="35" s="1"/>
  <c r="AP203" i="35"/>
  <c r="AP280" i="35"/>
  <c r="AP90" i="35"/>
  <c r="AQ67" i="35"/>
  <c r="AP87" i="35"/>
  <c r="AP147" i="35"/>
  <c r="AP182" i="35"/>
  <c r="AP262" i="35"/>
  <c r="AP34" i="35"/>
  <c r="AQ148" i="35"/>
  <c r="AP246" i="35"/>
  <c r="AS186" i="35"/>
  <c r="AQ76" i="35"/>
  <c r="AP216" i="35"/>
  <c r="AQ232" i="35"/>
  <c r="AQ273" i="35"/>
  <c r="AQ182" i="35"/>
  <c r="AQ172" i="35"/>
  <c r="AO255" i="35"/>
  <c r="AQ84" i="35"/>
  <c r="AQ68" i="35"/>
  <c r="AP110" i="35"/>
  <c r="AP222" i="35"/>
  <c r="AQ9" i="35"/>
  <c r="AP58" i="35"/>
  <c r="AS13" i="35"/>
  <c r="AQ256" i="35"/>
  <c r="AP183" i="35"/>
  <c r="AP281" i="35"/>
  <c r="AO8" i="35"/>
  <c r="AP153" i="35"/>
  <c r="AQ231" i="35"/>
  <c r="AQ80" i="35"/>
  <c r="AQ86" i="35"/>
  <c r="AQ3" i="35"/>
  <c r="AP86" i="35"/>
  <c r="AQ274" i="35"/>
  <c r="AP44" i="35"/>
  <c r="AP46" i="35"/>
  <c r="AQ40" i="35"/>
  <c r="AP93" i="35"/>
  <c r="AQ17" i="35"/>
  <c r="AP40" i="35"/>
  <c r="AQ152" i="35"/>
  <c r="AQ78" i="35"/>
  <c r="AS195" i="35"/>
  <c r="AP45" i="35"/>
  <c r="AQ25" i="35"/>
  <c r="AP72" i="35"/>
  <c r="AQ33" i="35"/>
  <c r="AE162" i="35" a="1"/>
  <c r="AE162" i="35" s="1"/>
  <c r="AO162" i="35" s="1"/>
  <c r="AP50" i="35"/>
  <c r="AP231" i="35"/>
  <c r="AP230" i="35"/>
  <c r="AQ242" i="35"/>
  <c r="AQ106" i="35"/>
  <c r="AP161" i="35"/>
  <c r="F180" i="35"/>
  <c r="AQ186" i="35"/>
  <c r="AP202" i="35"/>
  <c r="AQ269" i="35"/>
  <c r="AQ116" i="35"/>
  <c r="AP249" i="35"/>
  <c r="AQ36" i="35"/>
  <c r="AQ204" i="35"/>
  <c r="AP178" i="35"/>
  <c r="AP52" i="35"/>
  <c r="AP184" i="35"/>
  <c r="AS165" i="35"/>
  <c r="AQ55" i="35"/>
  <c r="AP220" i="35"/>
  <c r="AP289" i="35"/>
  <c r="AP51" i="35"/>
  <c r="AQ220" i="35"/>
  <c r="AQ42" i="35"/>
  <c r="AP168" i="35"/>
  <c r="AP151" i="35"/>
  <c r="AP39" i="35"/>
  <c r="AP269" i="35"/>
  <c r="AP190" i="35"/>
  <c r="AQ189" i="35"/>
  <c r="AP198" i="35"/>
  <c r="AQ224" i="35"/>
  <c r="AO26" i="35"/>
  <c r="AQ285" i="35"/>
  <c r="AP38" i="35"/>
  <c r="AP244" i="35"/>
  <c r="AP274" i="35"/>
  <c r="AQ136" i="35"/>
  <c r="AQ288" i="35"/>
  <c r="AP189" i="35"/>
  <c r="AQ234" i="35"/>
  <c r="AP92" i="35"/>
  <c r="AQ238" i="35"/>
  <c r="AQ16" i="35"/>
  <c r="AQ261" i="35"/>
  <c r="AP109" i="35"/>
  <c r="AP164" i="35"/>
  <c r="AP134" i="35"/>
  <c r="AQ263" i="35"/>
  <c r="AP64" i="35"/>
  <c r="AP191" i="35"/>
  <c r="AQ146" i="35"/>
  <c r="AQ104" i="35"/>
  <c r="AS132" i="35"/>
  <c r="AP194" i="35"/>
  <c r="AP96" i="35"/>
  <c r="AQ7" i="35"/>
  <c r="AP76" i="35"/>
  <c r="AP196" i="35"/>
  <c r="AQ236" i="35"/>
  <c r="AQ13" i="35"/>
  <c r="AQ141" i="35"/>
  <c r="AP54" i="35"/>
  <c r="AP26" i="35"/>
  <c r="AQ134" i="35"/>
  <c r="AP142" i="35"/>
  <c r="AP6" i="35"/>
  <c r="AP106" i="35"/>
  <c r="AQ279" i="35"/>
  <c r="AP167" i="35"/>
  <c r="AQ69" i="35"/>
  <c r="AP186" i="35"/>
  <c r="AP282" i="35"/>
  <c r="AQ201" i="35"/>
  <c r="AQ143" i="35"/>
  <c r="AQ38" i="35"/>
  <c r="AQ205" i="35"/>
  <c r="AQ199" i="35"/>
  <c r="AP195" i="35"/>
  <c r="AP288" i="35"/>
  <c r="AQ105" i="35"/>
  <c r="AQ211" i="35"/>
  <c r="AQ39" i="35"/>
  <c r="AP116" i="35"/>
  <c r="AQ34" i="35"/>
  <c r="AP171" i="35"/>
  <c r="AP232" i="35"/>
  <c r="AP279" i="35"/>
  <c r="AQ121" i="35"/>
  <c r="AQ79" i="35"/>
  <c r="AQ125" i="35"/>
  <c r="AQ99" i="35"/>
  <c r="AS86" i="35"/>
  <c r="AE192" i="35" a="1"/>
  <c r="AE192" i="35" s="1"/>
  <c r="AO192" i="35" s="1"/>
  <c r="AE172" i="35" a="1"/>
  <c r="AE172" i="35" s="1"/>
  <c r="AO172" i="35" s="1"/>
  <c r="AE233" i="35" a="1"/>
  <c r="AE233" i="35" s="1"/>
  <c r="AO233" i="35" s="1"/>
  <c r="AE195" i="35" a="1"/>
  <c r="AE195" i="35" s="1"/>
  <c r="AO195" i="35" s="1"/>
  <c r="AP219" i="35"/>
  <c r="AI219" i="35"/>
  <c r="AI6" i="35"/>
  <c r="AI140" i="35"/>
  <c r="AP155" i="35"/>
  <c r="AI287" i="35"/>
  <c r="AP287" i="35"/>
  <c r="AI65" i="35"/>
  <c r="AP65" i="35"/>
  <c r="AI114" i="35"/>
  <c r="AI3" i="35"/>
  <c r="AI147" i="35"/>
  <c r="AI78" i="35"/>
  <c r="AI155" i="35"/>
  <c r="AI50" i="35"/>
  <c r="AI122" i="35"/>
  <c r="AE264" i="35" a="1"/>
  <c r="AE264" i="35" s="1"/>
  <c r="AO264" i="35" s="1"/>
  <c r="AI77" i="35"/>
  <c r="AP77" i="35"/>
  <c r="AI72" i="35"/>
  <c r="AI143" i="35"/>
  <c r="AP143" i="35"/>
  <c r="AI59" i="35"/>
  <c r="AP59" i="35"/>
  <c r="AI46" i="35"/>
  <c r="AI248" i="35"/>
  <c r="AI151" i="35"/>
  <c r="AI210" i="35"/>
  <c r="AP210" i="35"/>
  <c r="AI245" i="35"/>
  <c r="AP245" i="35"/>
  <c r="AE165" i="35" a="1"/>
  <c r="AE165" i="35" s="1"/>
  <c r="AO165" i="35" s="1"/>
  <c r="AI222" i="35"/>
  <c r="AP260" i="35"/>
  <c r="AI260" i="35"/>
  <c r="AI98" i="35"/>
  <c r="AI158" i="35"/>
  <c r="AP158" i="35"/>
  <c r="AP291" i="35"/>
  <c r="AI291" i="35"/>
  <c r="AP71" i="35"/>
  <c r="AI71" i="35"/>
  <c r="AP163" i="35"/>
  <c r="AI163" i="35"/>
  <c r="AP19" i="35"/>
  <c r="AI19" i="35"/>
  <c r="AI54" i="35"/>
  <c r="AQ281" i="35"/>
  <c r="AI281" i="35"/>
  <c r="AQ10" i="35"/>
  <c r="AQ196" i="35"/>
  <c r="AI196" i="35"/>
  <c r="AQ162" i="35"/>
  <c r="AI89" i="35"/>
  <c r="AQ89" i="35"/>
  <c r="AI115" i="35"/>
  <c r="AQ115" i="35"/>
  <c r="AQ187" i="35"/>
  <c r="AQ74" i="35"/>
  <c r="AI74" i="35"/>
  <c r="AQ217" i="35"/>
  <c r="AQ185" i="35"/>
  <c r="AQ197" i="35"/>
  <c r="AQ14" i="35"/>
  <c r="AQ48" i="35"/>
  <c r="AQ20" i="35"/>
  <c r="AQ63" i="35"/>
  <c r="AI108" i="35"/>
  <c r="AQ108" i="35"/>
  <c r="AQ120" i="35"/>
  <c r="AQ190" i="35"/>
  <c r="AI190" i="35"/>
  <c r="AQ257" i="35"/>
  <c r="AI257" i="35"/>
  <c r="AQ85" i="35"/>
  <c r="AI259" i="35"/>
  <c r="AQ259" i="35"/>
  <c r="AQ156" i="35"/>
  <c r="AI156" i="35"/>
  <c r="AI58" i="35"/>
  <c r="AQ58" i="35"/>
  <c r="AI83" i="35"/>
  <c r="AQ83" i="35"/>
  <c r="AI133" i="35"/>
  <c r="AQ133" i="35"/>
  <c r="AQ170" i="35"/>
  <c r="AQ255" i="35"/>
  <c r="AI255" i="35"/>
  <c r="AQ203" i="35"/>
  <c r="AI203" i="35"/>
  <c r="AQ28" i="35"/>
  <c r="AQ202" i="35"/>
  <c r="AI202" i="35"/>
  <c r="AQ101" i="35"/>
  <c r="AI101" i="35"/>
  <c r="AQ200" i="35"/>
  <c r="AI200" i="35"/>
  <c r="AI164" i="35"/>
  <c r="AQ164" i="35"/>
  <c r="AS224" i="35"/>
  <c r="AS183" i="35"/>
  <c r="AS26" i="35"/>
  <c r="AS232" i="35"/>
  <c r="AS87" i="35"/>
  <c r="AS34" i="35"/>
  <c r="AS116" i="35"/>
  <c r="AS69" i="35"/>
  <c r="AS199" i="35"/>
  <c r="AE127" i="35" a="1"/>
  <c r="AE127" i="35" s="1"/>
  <c r="AO127" i="35" s="1"/>
  <c r="AE128" i="35" a="1"/>
  <c r="AE128" i="35" s="1"/>
  <c r="AO128" i="35" s="1"/>
  <c r="AE113" i="35" a="1"/>
  <c r="AE113" i="35" s="1"/>
  <c r="AO113" i="35" s="1"/>
  <c r="AS188" i="35"/>
  <c r="AS128" i="35"/>
  <c r="AS96" i="35"/>
  <c r="AS246" i="35"/>
  <c r="AE209" i="35" a="1"/>
  <c r="AE209" i="35" s="1"/>
  <c r="AO209" i="35" s="1"/>
  <c r="AS109" i="35"/>
  <c r="AE260" i="35" a="1"/>
  <c r="AE260" i="35" s="1"/>
  <c r="AO260" i="35" s="1"/>
  <c r="AS139" i="35"/>
  <c r="AE27" i="35" a="1"/>
  <c r="AE27" i="35" s="1"/>
  <c r="AO27" i="35" s="1"/>
  <c r="AS205" i="35"/>
  <c r="AE38" i="35" a="1"/>
  <c r="AE38" i="35" s="1"/>
  <c r="AO38" i="35" s="1"/>
  <c r="AS49" i="35"/>
  <c r="AE272" i="35" a="1"/>
  <c r="AE272" i="35" s="1"/>
  <c r="AO272" i="35" s="1"/>
  <c r="AE286" i="35" a="1"/>
  <c r="AE286" i="35" s="1"/>
  <c r="AO286" i="35" s="1"/>
  <c r="AE123" i="35" a="1"/>
  <c r="AE123" i="35" s="1"/>
  <c r="AO123" i="35" s="1"/>
  <c r="AE291" i="35" a="1"/>
  <c r="AE291" i="35" s="1"/>
  <c r="AO291" i="35" s="1"/>
  <c r="AE207" i="35" a="1"/>
  <c r="AE207" i="35" s="1"/>
  <c r="AO207" i="35" s="1"/>
  <c r="AE52" i="35" a="1"/>
  <c r="AE52" i="35" s="1"/>
  <c r="AO52" i="35" s="1"/>
  <c r="AE77" i="35" a="1"/>
  <c r="AE77" i="35" s="1"/>
  <c r="AO77" i="35" s="1"/>
  <c r="AE244" i="35" a="1"/>
  <c r="AE244" i="35" s="1"/>
  <c r="AO244" i="35" s="1"/>
  <c r="AE145" i="35" a="1"/>
  <c r="AE145" i="35" s="1"/>
  <c r="AO145" i="35" s="1"/>
  <c r="AE147" i="35" a="1"/>
  <c r="AE147" i="35" s="1"/>
  <c r="AO147" i="35" s="1"/>
  <c r="AE218" i="35" a="1"/>
  <c r="AE218" i="35" s="1"/>
  <c r="AO218" i="35" s="1"/>
  <c r="AE36" i="35" a="1"/>
  <c r="AE36" i="35" s="1"/>
  <c r="AO36" i="35" s="1"/>
  <c r="AE16" i="35" a="1"/>
  <c r="AE16" i="35" s="1"/>
  <c r="AO16" i="35" s="1"/>
  <c r="AE183" i="35" a="1"/>
  <c r="AE183" i="35" s="1"/>
  <c r="AO183" i="35" s="1"/>
  <c r="AE85" i="35" a="1"/>
  <c r="AE85" i="35" s="1"/>
  <c r="AO85" i="35" s="1"/>
  <c r="AE164" i="35" a="1"/>
  <c r="AE164" i="35" s="1"/>
  <c r="AO164" i="35" s="1"/>
  <c r="AE99" i="35" a="1"/>
  <c r="AE99" i="35" s="1"/>
  <c r="AO99" i="35" s="1"/>
  <c r="AS66" i="35"/>
  <c r="AE40" i="35" a="1"/>
  <c r="AE40" i="35" s="1"/>
  <c r="AO40" i="35" s="1"/>
  <c r="AE55" i="35" a="1"/>
  <c r="AE55" i="35" s="1"/>
  <c r="AO55" i="35" s="1"/>
  <c r="AE84" i="35" a="1"/>
  <c r="AE84" i="35" s="1"/>
  <c r="AO84" i="35" s="1"/>
  <c r="AS270" i="35"/>
  <c r="AE47" i="35" a="1"/>
  <c r="AE47" i="35" s="1"/>
  <c r="AO47" i="35" s="1"/>
  <c r="AE136" i="35" a="1"/>
  <c r="AE136" i="35" s="1"/>
  <c r="AO136" i="35" s="1"/>
  <c r="AE247" i="35" a="1"/>
  <c r="AE247" i="35" s="1"/>
  <c r="AO247" i="35" s="1"/>
  <c r="AE205" i="35" a="1"/>
  <c r="AE205" i="35" s="1"/>
  <c r="AO205" i="35" s="1"/>
  <c r="AE12" i="35" a="1"/>
  <c r="AE12" i="35" s="1"/>
  <c r="AO12" i="35" s="1"/>
  <c r="AE118" i="35" a="1"/>
  <c r="AE118" i="35" s="1"/>
  <c r="AO118" i="35" s="1"/>
  <c r="AE220" i="35" a="1"/>
  <c r="AE220" i="35" s="1"/>
  <c r="AO220" i="35" s="1"/>
  <c r="AE282" i="35" a="1"/>
  <c r="AE282" i="35" s="1"/>
  <c r="AO282" i="35" s="1"/>
  <c r="AE108" i="35" a="1"/>
  <c r="AE108" i="35" s="1"/>
  <c r="AO108" i="35" s="1"/>
  <c r="AE86" i="35" a="1"/>
  <c r="AE86" i="35" s="1"/>
  <c r="AO86" i="35" s="1"/>
  <c r="AE5" i="35" a="1"/>
  <c r="AE5" i="35" s="1"/>
  <c r="AO5" i="35" s="1"/>
  <c r="AE4" i="35" a="1"/>
  <c r="AE4" i="35" s="1"/>
  <c r="AO4" i="35" s="1"/>
  <c r="AE285" i="35" a="1"/>
  <c r="AE285" i="35" s="1"/>
  <c r="AO285" i="35" s="1"/>
  <c r="AE70" i="35" a="1"/>
  <c r="AE70" i="35" s="1"/>
  <c r="AO70" i="35" s="1"/>
  <c r="AE217" i="35" a="1"/>
  <c r="AE217" i="35" s="1"/>
  <c r="AO217" i="35" s="1"/>
  <c r="AE133" i="35" a="1"/>
  <c r="AE133" i="35" s="1"/>
  <c r="AO133" i="35" s="1"/>
  <c r="AE105" i="35" a="1"/>
  <c r="AE105" i="35" s="1"/>
  <c r="AO105" i="35" s="1"/>
  <c r="AE57" i="35" a="1"/>
  <c r="AE57" i="35" s="1"/>
  <c r="AO57" i="35" s="1"/>
  <c r="AE48" i="35" a="1"/>
  <c r="AE48" i="35" s="1"/>
  <c r="AO48" i="35" s="1"/>
  <c r="AE14" i="35" a="1"/>
  <c r="AE14" i="35" s="1"/>
  <c r="AO14" i="35" s="1"/>
  <c r="AE56" i="35" a="1"/>
  <c r="AE56" i="35" s="1"/>
  <c r="AO56" i="35" s="1"/>
  <c r="AE21" i="35" a="1"/>
  <c r="AE21" i="35" s="1"/>
  <c r="AO21" i="35" s="1"/>
  <c r="AE20" i="35" a="1"/>
  <c r="AE20" i="35" s="1"/>
  <c r="AO20" i="35" s="1"/>
  <c r="AE213" i="35" a="1"/>
  <c r="AE213" i="35" s="1"/>
  <c r="AO213" i="35" s="1"/>
  <c r="AE81" i="35" a="1"/>
  <c r="AE81" i="35" s="1"/>
  <c r="AO81" i="35" s="1"/>
  <c r="AE114" i="35" a="1"/>
  <c r="AE114" i="35" s="1"/>
  <c r="AO114" i="35" s="1"/>
  <c r="AE115" i="35" a="1"/>
  <c r="AE115" i="35" s="1"/>
  <c r="AO115" i="35" s="1"/>
  <c r="AE97" i="35" a="1"/>
  <c r="AE97" i="35" s="1"/>
  <c r="AO97" i="35" s="1"/>
  <c r="AE109" i="35" a="1"/>
  <c r="AE109" i="35" s="1"/>
  <c r="AO109" i="35" s="1"/>
  <c r="AE198" i="35" a="1"/>
  <c r="AE198" i="35" s="1"/>
  <c r="AO198" i="35" s="1"/>
  <c r="AE193" i="35" a="1"/>
  <c r="AE193" i="35" s="1"/>
  <c r="AO193" i="35" s="1"/>
  <c r="AE154" i="35" a="1"/>
  <c r="AE154" i="35" s="1"/>
  <c r="AO154" i="35" s="1"/>
  <c r="AE177" i="35" a="1"/>
  <c r="AE177" i="35" s="1"/>
  <c r="AO177" i="35" s="1"/>
  <c r="AE181" i="35" a="1"/>
  <c r="AE181" i="35" s="1"/>
  <c r="AO181" i="35" s="1"/>
  <c r="AE206" i="35" a="1"/>
  <c r="AE206" i="35" s="1"/>
  <c r="AO206" i="35" s="1"/>
  <c r="AE104" i="35" a="1"/>
  <c r="AE104" i="35" s="1"/>
  <c r="AO104" i="35" s="1"/>
  <c r="AE120" i="35" a="1"/>
  <c r="AE120" i="35" s="1"/>
  <c r="AO120" i="35" s="1"/>
  <c r="AE168" i="35" a="1"/>
  <c r="AE168" i="35" s="1"/>
  <c r="AO168" i="35" s="1"/>
  <c r="AE199" i="35" a="1"/>
  <c r="AE199" i="35" s="1"/>
  <c r="AO199" i="35" s="1"/>
  <c r="AE248" i="35" a="1"/>
  <c r="AE248" i="35" s="1"/>
  <c r="AO248" i="35" s="1"/>
  <c r="AE151" i="35" a="1"/>
  <c r="AE151" i="35" s="1"/>
  <c r="AO151" i="35" s="1"/>
  <c r="AE231" i="35" a="1"/>
  <c r="AE231" i="35" s="1"/>
  <c r="AO231" i="35" s="1"/>
  <c r="AE275" i="35" a="1"/>
  <c r="AE275" i="35" s="1"/>
  <c r="AO275" i="35" s="1"/>
  <c r="AE51" i="35" a="1"/>
  <c r="AE51" i="35" s="1"/>
  <c r="AO51" i="35" s="1"/>
  <c r="AE236" i="35" a="1"/>
  <c r="AE236" i="35" s="1"/>
  <c r="AO236" i="35" s="1"/>
  <c r="AE139" i="35" a="1"/>
  <c r="AE139" i="35" s="1"/>
  <c r="AO139" i="35" s="1"/>
  <c r="AE238" i="35" a="1"/>
  <c r="AE238" i="35" s="1"/>
  <c r="AO238" i="35" s="1"/>
  <c r="AE179" i="35" a="1"/>
  <c r="AE179" i="35" s="1"/>
  <c r="AO179" i="35" s="1"/>
  <c r="AE263" i="35" a="1"/>
  <c r="AE263" i="35" s="1"/>
  <c r="AO263" i="35" s="1"/>
  <c r="AE208" i="35" a="1"/>
  <c r="AE208" i="35" s="1"/>
  <c r="AO208" i="35" s="1"/>
  <c r="AE53" i="35" a="1"/>
  <c r="AE53" i="35" s="1"/>
  <c r="AO53" i="35" s="1"/>
  <c r="AE281" i="35" a="1"/>
  <c r="AE281" i="35" s="1"/>
  <c r="AO281" i="35" s="1"/>
  <c r="AE203" i="35" a="1"/>
  <c r="AE203" i="35" s="1"/>
  <c r="AO203" i="35" s="1"/>
  <c r="AE146" i="35" a="1"/>
  <c r="AE146" i="35" s="1"/>
  <c r="AO146" i="35" s="1"/>
  <c r="AE176" i="35" a="1"/>
  <c r="AE176" i="35" s="1"/>
  <c r="AO176" i="35" s="1"/>
  <c r="AE169" i="35" a="1"/>
  <c r="AE169" i="35" s="1"/>
  <c r="AO169" i="35" s="1"/>
  <c r="AE96" i="35" a="1"/>
  <c r="AE96" i="35" s="1"/>
  <c r="AO96" i="35" s="1"/>
  <c r="AE88" i="35" a="1"/>
  <c r="AE88" i="35" s="1"/>
  <c r="AO88" i="35" s="1"/>
  <c r="AE62" i="35" a="1"/>
  <c r="AE62" i="35" s="1"/>
  <c r="AO62" i="35" s="1"/>
  <c r="AE39" i="35" a="1"/>
  <c r="AE39" i="35" s="1"/>
  <c r="AO39" i="35" s="1"/>
  <c r="AE148" i="35" a="1"/>
  <c r="AE148" i="35" s="1"/>
  <c r="AO148" i="35" s="1"/>
  <c r="AE265" i="35" a="1"/>
  <c r="AE265" i="35" s="1"/>
  <c r="AO265" i="35" s="1"/>
  <c r="AE15" i="35" a="1"/>
  <c r="AE15" i="35" s="1"/>
  <c r="AO15" i="35" s="1"/>
  <c r="AE221" i="35" a="1"/>
  <c r="AE221" i="35" s="1"/>
  <c r="AO221" i="35" s="1"/>
  <c r="AE83" i="35" a="1"/>
  <c r="AE83" i="35" s="1"/>
  <c r="AO83" i="35" s="1"/>
  <c r="AE152" i="35" a="1"/>
  <c r="AE152" i="35" s="1"/>
  <c r="AO152" i="35" s="1"/>
  <c r="AE175" i="35" a="1"/>
  <c r="AE175" i="35" s="1"/>
  <c r="AO175" i="35" s="1"/>
  <c r="AE155" i="35" a="1"/>
  <c r="AE155" i="35" s="1"/>
  <c r="AO155" i="35" s="1"/>
  <c r="AE204" i="35" a="1"/>
  <c r="AE204" i="35" s="1"/>
  <c r="AO204" i="35" s="1"/>
  <c r="AE200" i="35" a="1"/>
  <c r="AE200" i="35" s="1"/>
  <c r="AO200" i="35" s="1"/>
  <c r="AE66" i="35" a="1"/>
  <c r="AE66" i="35" s="1"/>
  <c r="AO66" i="35" s="1"/>
  <c r="AE210" i="35" a="1"/>
  <c r="AE210" i="35" s="1"/>
  <c r="AO210" i="35" s="1"/>
  <c r="AE161" i="35" a="1"/>
  <c r="AE161" i="35" s="1"/>
  <c r="AO161" i="35" s="1"/>
  <c r="AE163" i="35" a="1"/>
  <c r="AE163" i="35" s="1"/>
  <c r="AO163" i="35" s="1"/>
  <c r="AE237" i="35" a="1"/>
  <c r="AE237" i="35" s="1"/>
  <c r="AO237" i="35" s="1"/>
  <c r="AE137" i="35" a="1"/>
  <c r="AE137" i="35" s="1"/>
  <c r="AO137" i="35" s="1"/>
  <c r="AE270" i="35" a="1"/>
  <c r="AE270" i="35" s="1"/>
  <c r="AO270" i="35" s="1"/>
  <c r="AE121" i="35" a="1"/>
  <c r="AE121" i="35" s="1"/>
  <c r="AO121" i="35" s="1"/>
  <c r="AE23" i="35" a="1"/>
  <c r="AE23" i="35" s="1"/>
  <c r="AO23" i="35" s="1"/>
  <c r="AE18" i="35" a="1"/>
  <c r="AE18" i="35" s="1"/>
  <c r="AO18" i="35" s="1"/>
  <c r="AE249" i="35" a="1"/>
  <c r="AE249" i="35" s="1"/>
  <c r="AO249" i="35" s="1"/>
  <c r="AE61" i="35" a="1"/>
  <c r="AE61" i="35" s="1"/>
  <c r="AO61" i="35" s="1"/>
  <c r="AE243" i="35" a="1"/>
  <c r="AE243" i="35" s="1"/>
  <c r="AO243" i="35" s="1"/>
  <c r="AE226" i="35" a="1"/>
  <c r="AE226" i="35" s="1"/>
  <c r="AO226" i="35" s="1"/>
  <c r="AE3" i="35" a="1"/>
  <c r="AE3" i="35" s="1"/>
  <c r="AO3" i="35" s="1"/>
  <c r="AE100" i="35" a="1"/>
  <c r="AE100" i="35" s="1"/>
  <c r="AO100" i="35" s="1"/>
  <c r="AE42" i="35" a="1"/>
  <c r="AE42" i="35" s="1"/>
  <c r="AO42" i="35" s="1"/>
  <c r="AE80" i="35" a="1"/>
  <c r="AE80" i="35" s="1"/>
  <c r="AO80" i="35" s="1"/>
  <c r="AE228" i="35" a="1"/>
  <c r="AE228" i="35" s="1"/>
  <c r="AO228" i="35" s="1"/>
  <c r="AE49" i="35" a="1"/>
  <c r="AE49" i="35" s="1"/>
  <c r="AO49" i="35" s="1"/>
  <c r="AE241" i="35" a="1"/>
  <c r="AE241" i="35" s="1"/>
  <c r="AO241" i="35" s="1"/>
  <c r="AE140" i="35" a="1"/>
  <c r="AE140" i="35" s="1"/>
  <c r="AO140" i="35" s="1"/>
  <c r="AE63" i="35" a="1"/>
  <c r="AE63" i="35" s="1"/>
  <c r="AO63" i="35" s="1"/>
  <c r="AE74" i="35" a="1"/>
  <c r="AE74" i="35" s="1"/>
  <c r="AO74" i="35" s="1"/>
  <c r="AE7" i="35" a="1"/>
  <c r="AE7" i="35" s="1"/>
  <c r="AO7" i="35" s="1"/>
  <c r="AE44" i="35" a="1"/>
  <c r="AE44" i="35" s="1"/>
  <c r="AO44" i="35" s="1"/>
  <c r="AE246" i="35" a="1"/>
  <c r="AE246" i="35" s="1"/>
  <c r="AO246" i="35" s="1"/>
  <c r="AE250" i="35" a="1"/>
  <c r="AE250" i="35" s="1"/>
  <c r="AO250" i="35" s="1"/>
  <c r="AE153" i="35" a="1"/>
  <c r="AE153" i="35" s="1"/>
  <c r="AO153" i="35" s="1"/>
  <c r="AE129" i="35" a="1"/>
  <c r="AE129" i="35" s="1"/>
  <c r="AO129" i="35" s="1"/>
  <c r="AE196" i="35" a="1"/>
  <c r="AE196" i="35" s="1"/>
  <c r="AO196" i="35" s="1"/>
  <c r="AE22" i="35" a="1"/>
  <c r="AE22" i="35" s="1"/>
  <c r="AO22" i="35" s="1"/>
  <c r="AE111" i="35" a="1"/>
  <c r="AE111" i="35" s="1"/>
  <c r="AO111" i="35" s="1"/>
  <c r="AE112" i="35" a="1"/>
  <c r="AE112" i="35" s="1"/>
  <c r="AO112" i="35" s="1"/>
  <c r="AE188" i="35" a="1"/>
  <c r="AE188" i="35" s="1"/>
  <c r="AO188" i="35" s="1"/>
  <c r="AE92" i="35" a="1"/>
  <c r="AE92" i="35" s="1"/>
  <c r="AO92" i="35" s="1"/>
  <c r="AE73" i="35" a="1"/>
  <c r="AE73" i="35" s="1"/>
  <c r="AO73" i="35" s="1"/>
  <c r="AE32" i="35" a="1"/>
  <c r="AE32" i="35" s="1"/>
  <c r="AO32" i="35" s="1"/>
  <c r="AE41" i="35" a="1"/>
  <c r="AE41" i="35" s="1"/>
  <c r="AO41" i="35" s="1"/>
  <c r="AE276" i="35" a="1"/>
  <c r="AE276" i="35" s="1"/>
  <c r="AO276" i="35" s="1"/>
  <c r="AE274" i="35" a="1"/>
  <c r="AE274" i="35" s="1"/>
  <c r="AO274" i="35" s="1"/>
  <c r="AE185" i="35" a="1"/>
  <c r="AE185" i="35" s="1"/>
  <c r="AO185" i="35" s="1"/>
  <c r="AE43" i="35" a="1"/>
  <c r="AE43" i="35" s="1"/>
  <c r="AO43" i="35" s="1"/>
  <c r="AE280" i="35" a="1"/>
  <c r="AE280" i="35" s="1"/>
  <c r="AO280" i="35" s="1"/>
  <c r="AE64" i="35" a="1"/>
  <c r="AE64" i="35" s="1"/>
  <c r="AO64" i="35" s="1"/>
  <c r="AE110" i="35" a="1"/>
  <c r="AE110" i="35" s="1"/>
  <c r="AO110" i="35" s="1"/>
  <c r="AE194" i="35" a="1"/>
  <c r="AE194" i="35" s="1"/>
  <c r="AO194" i="35" s="1"/>
  <c r="AE283" i="35" a="1"/>
  <c r="AE283" i="35" s="1"/>
  <c r="AO283" i="35" s="1"/>
  <c r="AE160" i="35" a="1"/>
  <c r="AE160" i="35" s="1"/>
  <c r="AO160" i="35" s="1"/>
  <c r="AE178" i="35" a="1"/>
  <c r="AE178" i="35" s="1"/>
  <c r="AO178" i="35" s="1"/>
  <c r="AE215" i="35" a="1"/>
  <c r="AE215" i="35" s="1"/>
  <c r="AO215" i="35" s="1"/>
  <c r="AE242" i="35" a="1"/>
  <c r="AE242" i="35" s="1"/>
  <c r="AO242" i="35" s="1"/>
  <c r="AE138" i="35" a="1"/>
  <c r="AE138" i="35" s="1"/>
  <c r="AO138" i="35" s="1"/>
  <c r="AE216" i="35" a="1"/>
  <c r="AE216" i="35" s="1"/>
  <c r="AO216" i="35" s="1"/>
  <c r="AE290" i="35" a="1"/>
  <c r="AE290" i="35" s="1"/>
  <c r="AO290" i="35" s="1"/>
  <c r="AE166" i="35" a="1"/>
  <c r="AE166" i="35" s="1"/>
  <c r="AO166" i="35" s="1"/>
  <c r="AE94" i="35" a="1"/>
  <c r="AE94" i="35" s="1"/>
  <c r="AO94" i="35" s="1"/>
  <c r="AE269" i="35" a="1"/>
  <c r="AE269" i="35" s="1"/>
  <c r="AO269" i="35" s="1"/>
  <c r="AE135" i="35" a="1"/>
  <c r="AE135" i="35" s="1"/>
  <c r="AO135" i="35" s="1"/>
  <c r="AE19" i="35" a="1"/>
  <c r="AE19" i="35" s="1"/>
  <c r="AO19" i="35" s="1"/>
  <c r="AE234" i="35" a="1"/>
  <c r="AE234" i="35" s="1"/>
  <c r="AO234" i="35" s="1"/>
  <c r="AE278" i="35" a="1"/>
  <c r="AE278" i="35" s="1"/>
  <c r="AO278" i="35" s="1"/>
  <c r="AE257" i="35" a="1"/>
  <c r="AE257" i="35" s="1"/>
  <c r="AO257" i="35" s="1"/>
  <c r="AE202" i="35" a="1"/>
  <c r="AE202" i="35" s="1"/>
  <c r="AO202" i="35" s="1"/>
  <c r="AE184" i="35" a="1"/>
  <c r="AE184" i="35" s="1"/>
  <c r="AO184" i="35" s="1"/>
  <c r="AE125" i="35" a="1"/>
  <c r="AE125" i="35" s="1"/>
  <c r="AO125" i="35" s="1"/>
  <c r="AE224" i="35" a="1"/>
  <c r="AE224" i="35" s="1"/>
  <c r="AO224" i="35" s="1"/>
  <c r="AE174" i="35" a="1"/>
  <c r="AE174" i="35" s="1"/>
  <c r="AO174" i="35" s="1"/>
  <c r="AE29" i="35" a="1"/>
  <c r="AE29" i="35" s="1"/>
  <c r="AO29" i="35" s="1"/>
  <c r="AE261" i="35" a="1"/>
  <c r="AE261" i="35" s="1"/>
  <c r="AO261" i="35" s="1"/>
  <c r="F119" i="35"/>
  <c r="AE119" i="35" a="1"/>
  <c r="AE119" i="35" s="1"/>
  <c r="AO119" i="35" s="1"/>
  <c r="AE116" i="35" a="1"/>
  <c r="AE116" i="35" s="1"/>
  <c r="AO116" i="35" s="1"/>
  <c r="AE256" i="35" a="1"/>
  <c r="AE256" i="35" s="1"/>
  <c r="AO256" i="35" s="1"/>
  <c r="AE271" i="35" a="1"/>
  <c r="AE271" i="35" s="1"/>
  <c r="AO271" i="35" s="1"/>
  <c r="AE288" i="35" a="1"/>
  <c r="AE288" i="35" s="1"/>
  <c r="AO288" i="35" s="1"/>
  <c r="AE229" i="35" a="1"/>
  <c r="AE229" i="35" s="1"/>
  <c r="AO229" i="35" s="1"/>
  <c r="AE90" i="35" a="1"/>
  <c r="AE90" i="35" s="1"/>
  <c r="AO90" i="35" s="1"/>
  <c r="AE141" i="35" a="1"/>
  <c r="AE141" i="35" s="1"/>
  <c r="AO141" i="35" s="1"/>
  <c r="AE102" i="35" a="1"/>
  <c r="AE102" i="35" s="1"/>
  <c r="AO102" i="35" s="1"/>
  <c r="AE79" i="35" a="1"/>
  <c r="AE79" i="35" s="1"/>
  <c r="AO79" i="35" s="1"/>
  <c r="AE107" i="35" a="1"/>
  <c r="AE107" i="35" s="1"/>
  <c r="AO107" i="35" s="1"/>
  <c r="AE245" i="35" a="1"/>
  <c r="AE245" i="35" s="1"/>
  <c r="AO245" i="35" s="1"/>
  <c r="AE50" i="35" a="1"/>
  <c r="AE50" i="35" s="1"/>
  <c r="AO50" i="35" s="1"/>
  <c r="AE267" i="35" a="1"/>
  <c r="AE267" i="35" s="1"/>
  <c r="AO267" i="35" s="1"/>
  <c r="AE268" i="35" a="1"/>
  <c r="AE268" i="35" s="1"/>
  <c r="AO268" i="35" s="1"/>
  <c r="AE259" i="35" a="1"/>
  <c r="AE259" i="35" s="1"/>
  <c r="AO259" i="35" s="1"/>
  <c r="AE10" i="35" a="1"/>
  <c r="AE10" i="35" s="1"/>
  <c r="AO10" i="35" s="1"/>
  <c r="AE131" i="35" a="1"/>
  <c r="AE131" i="35" s="1"/>
  <c r="AO131" i="35" s="1"/>
  <c r="AE173" i="35" a="1"/>
  <c r="AE173" i="35" s="1"/>
  <c r="AO173" i="35" s="1"/>
  <c r="AE197" i="35" a="1"/>
  <c r="AE197" i="35" s="1"/>
  <c r="AO197" i="35" s="1"/>
  <c r="AE34" i="35" a="1"/>
  <c r="AE34" i="35" s="1"/>
  <c r="AO34" i="35" s="1"/>
  <c r="AE273" i="35" a="1"/>
  <c r="AE273" i="35" s="1"/>
  <c r="AO273" i="35" s="1"/>
  <c r="AE122" i="35" a="1"/>
  <c r="AE122" i="35" s="1"/>
  <c r="AO122" i="35" s="1"/>
  <c r="AE225" i="35" a="1"/>
  <c r="AE225" i="35" s="1"/>
  <c r="AO225" i="35" s="1"/>
  <c r="AE101" i="35" a="1"/>
  <c r="AE101" i="35" s="1"/>
  <c r="AO101" i="35" s="1"/>
  <c r="AE35" i="35" a="1"/>
  <c r="AE35" i="35" s="1"/>
  <c r="AO35" i="35" s="1"/>
  <c r="F219" i="35"/>
  <c r="AE219" i="35" a="1"/>
  <c r="AE219" i="35" s="1"/>
  <c r="AO219" i="35" s="1"/>
  <c r="F17" i="35"/>
  <c r="AE17" i="35" a="1"/>
  <c r="AE17" i="35" s="1"/>
  <c r="AO17" i="35" s="1"/>
  <c r="AE187" i="35" a="1"/>
  <c r="AE187" i="35" s="1"/>
  <c r="AO187" i="35" s="1"/>
  <c r="AE78" i="35" a="1"/>
  <c r="AE78" i="35" s="1"/>
  <c r="AO78" i="35" s="1"/>
  <c r="AE9" i="35" a="1"/>
  <c r="AE9" i="35" s="1"/>
  <c r="AO9" i="35" s="1"/>
  <c r="AE251" i="35" a="1"/>
  <c r="AE251" i="35" s="1"/>
  <c r="AO251" i="35" s="1"/>
  <c r="AE124" i="35" a="1"/>
  <c r="AE124" i="35" s="1"/>
  <c r="AO124" i="35" s="1"/>
  <c r="AE239" i="35" a="1"/>
  <c r="AE239" i="35" s="1"/>
  <c r="AO239" i="35" s="1"/>
  <c r="AE33" i="35" a="1"/>
  <c r="AE33" i="35" s="1"/>
  <c r="AO33" i="35" s="1"/>
  <c r="AE69" i="35" a="1"/>
  <c r="AE69" i="35" s="1"/>
  <c r="AO69" i="35" s="1"/>
  <c r="F54" i="35"/>
  <c r="AE54" i="35" a="1"/>
  <c r="AE54" i="35" s="1"/>
  <c r="AO54" i="35" s="1"/>
  <c r="AE287" i="35" a="1"/>
  <c r="AE287" i="35" s="1"/>
  <c r="AO287" i="35" s="1"/>
  <c r="AE254" i="35" a="1"/>
  <c r="AE254" i="35" s="1"/>
  <c r="AO254" i="35" s="1"/>
  <c r="AE227" i="35" a="1"/>
  <c r="AE227" i="35" s="1"/>
  <c r="AO227" i="35" s="1"/>
  <c r="AE89" i="35" a="1"/>
  <c r="AE89" i="35" s="1"/>
  <c r="AO89" i="35" s="1"/>
  <c r="AE258" i="35" a="1"/>
  <c r="AE258" i="35" s="1"/>
  <c r="AO258" i="35" s="1"/>
  <c r="AE76" i="35" a="1"/>
  <c r="AE76" i="35" s="1"/>
  <c r="AO76" i="35" s="1"/>
  <c r="AE59" i="35" a="1"/>
  <c r="AE59" i="35" s="1"/>
  <c r="AO59" i="35" s="1"/>
  <c r="AE171" i="35" a="1"/>
  <c r="AE171" i="35" s="1"/>
  <c r="AO171" i="35" s="1"/>
  <c r="AE95" i="35" a="1"/>
  <c r="AE95" i="35" s="1"/>
  <c r="AO95" i="35" s="1"/>
  <c r="AE253" i="35" a="1"/>
  <c r="AE253" i="35" s="1"/>
  <c r="AO253" i="35" s="1"/>
  <c r="AE82" i="35" a="1"/>
  <c r="AE82" i="35" s="1"/>
  <c r="AO82" i="35" s="1"/>
  <c r="AE93" i="35" a="1"/>
  <c r="AE93" i="35" s="1"/>
  <c r="AO93" i="35" s="1"/>
  <c r="AE117" i="35" a="1"/>
  <c r="AE117" i="35" s="1"/>
  <c r="AO117" i="35" s="1"/>
  <c r="F65" i="35"/>
  <c r="AE65" i="35" a="1"/>
  <c r="AE65" i="35" s="1"/>
  <c r="AO65" i="35" s="1"/>
  <c r="AE277" i="35" a="1"/>
  <c r="AE277" i="35" s="1"/>
  <c r="AO277" i="35" s="1"/>
  <c r="AE30" i="35" a="1"/>
  <c r="AE30" i="35" s="1"/>
  <c r="AO30" i="35" s="1"/>
  <c r="AE106" i="35" a="1"/>
  <c r="AE106" i="35" s="1"/>
  <c r="AO106" i="35" s="1"/>
  <c r="AE11" i="35" a="1"/>
  <c r="AE11" i="35" s="1"/>
  <c r="AO11" i="35" s="1"/>
  <c r="AE182" i="35" a="1"/>
  <c r="AE182" i="35" s="1"/>
  <c r="AO182" i="35" s="1"/>
  <c r="AE201" i="35" a="1"/>
  <c r="AE201" i="35" s="1"/>
  <c r="AO201" i="35" s="1"/>
  <c r="AE71" i="35" a="1"/>
  <c r="AE71" i="35" s="1"/>
  <c r="AO71" i="35" s="1"/>
  <c r="AE143" i="35" a="1"/>
  <c r="AE143" i="35" s="1"/>
  <c r="AO143" i="35" s="1"/>
  <c r="AE284" i="35" a="1"/>
  <c r="AE284" i="35" s="1"/>
  <c r="AO284" i="35" s="1"/>
  <c r="AE212" i="35" a="1"/>
  <c r="AE212" i="35" s="1"/>
  <c r="AO212" i="35" s="1"/>
  <c r="AE222" i="35" a="1"/>
  <c r="AE222" i="35" s="1"/>
  <c r="AO222" i="35" s="1"/>
  <c r="AE103" i="35" a="1"/>
  <c r="AE103" i="35" s="1"/>
  <c r="AO103" i="35" s="1"/>
  <c r="AE132" i="35" a="1"/>
  <c r="AE132" i="35" s="1"/>
  <c r="AO132" i="35" s="1"/>
  <c r="AE98" i="35" a="1"/>
  <c r="AE98" i="35" s="1"/>
  <c r="AO98" i="35" s="1"/>
  <c r="AE279" i="35" a="1"/>
  <c r="AE279" i="35" s="1"/>
  <c r="AO279" i="35" s="1"/>
  <c r="AE68" i="35" a="1"/>
  <c r="AE68" i="35" s="1"/>
  <c r="AO68" i="35" s="1"/>
  <c r="AE45" i="35" a="1"/>
  <c r="AE45" i="35" s="1"/>
  <c r="AO45" i="35" s="1"/>
  <c r="AE157" i="35" a="1"/>
  <c r="AE157" i="35" s="1"/>
  <c r="AO157" i="35" s="1"/>
  <c r="AE28" i="35" a="1"/>
  <c r="AE28" i="35" s="1"/>
  <c r="AO28" i="35" s="1"/>
  <c r="AE191" i="35" a="1"/>
  <c r="AE191" i="35" s="1"/>
  <c r="AO191" i="35" s="1"/>
  <c r="AE289" i="35" a="1"/>
  <c r="AE289" i="35" s="1"/>
  <c r="AO289" i="35" s="1"/>
  <c r="AE214" i="35" a="1"/>
  <c r="AE214" i="35" s="1"/>
  <c r="AO214" i="35" s="1"/>
  <c r="AE130" i="35" a="1"/>
  <c r="AE130" i="35" s="1"/>
  <c r="AO130" i="35" s="1"/>
  <c r="F91" i="35"/>
  <c r="AE91" i="35" a="1"/>
  <c r="AE91" i="35" s="1"/>
  <c r="AO91" i="35" s="1"/>
  <c r="AE24" i="35" a="1"/>
  <c r="AE24" i="35" s="1"/>
  <c r="AO24" i="35" s="1"/>
  <c r="AE189" i="35" a="1"/>
  <c r="AE189" i="35" s="1"/>
  <c r="AO189" i="35" s="1"/>
  <c r="AE186" i="35" a="1"/>
  <c r="AE186" i="35" s="1"/>
  <c r="AO186" i="35" s="1"/>
  <c r="AE37" i="35" a="1"/>
  <c r="AE37" i="35" s="1"/>
  <c r="AO37" i="35" s="1"/>
  <c r="AE31" i="35" a="1"/>
  <c r="AE31" i="35" s="1"/>
  <c r="AO31" i="35" s="1"/>
  <c r="AE25" i="35" a="1"/>
  <c r="AE25" i="35" s="1"/>
  <c r="AO25" i="35" s="1"/>
  <c r="AE60" i="35" a="1"/>
  <c r="AE60" i="35" s="1"/>
  <c r="AO60" i="35" s="1"/>
  <c r="AE149" i="35" a="1"/>
  <c r="AE149" i="35" s="1"/>
  <c r="AO149" i="35" s="1"/>
  <c r="AE266" i="35" a="1"/>
  <c r="AE266" i="35" s="1"/>
  <c r="AO266" i="35" s="1"/>
  <c r="AE262" i="35" a="1"/>
  <c r="AE262" i="35" s="1"/>
  <c r="AO262" i="35" s="1"/>
  <c r="AE230" i="35" a="1"/>
  <c r="AE230" i="35" s="1"/>
  <c r="AO230" i="35" s="1"/>
  <c r="AE13" i="35" a="1"/>
  <c r="AE13" i="35" s="1"/>
  <c r="AO13" i="35" s="1"/>
  <c r="AE134" i="35" a="1"/>
  <c r="AE134" i="35" s="1"/>
  <c r="AO134" i="35" s="1"/>
  <c r="AE159" i="35" a="1"/>
  <c r="AE159" i="35" s="1"/>
  <c r="AO159" i="35" s="1"/>
  <c r="AE190" i="35" a="1"/>
  <c r="AE190" i="35" s="1"/>
  <c r="AO190" i="35" s="1"/>
  <c r="AS110" i="35"/>
  <c r="AS91" i="35"/>
  <c r="AS149" i="35"/>
  <c r="AS9" i="35"/>
  <c r="AS266" i="35"/>
  <c r="AS244" i="35"/>
  <c r="AO6" i="35"/>
  <c r="AO67" i="35"/>
  <c r="AO150" i="35"/>
  <c r="AO72" i="35"/>
  <c r="AO235" i="35"/>
  <c r="AO232" i="35"/>
  <c r="AO211" i="35"/>
  <c r="AO170" i="35"/>
  <c r="AO142" i="35"/>
  <c r="AO75" i="35"/>
  <c r="F170" i="35"/>
  <c r="AF75" i="35"/>
  <c r="AF169" i="35"/>
  <c r="AF63" i="35"/>
  <c r="AP63" i="35" s="1"/>
  <c r="AF242" i="35"/>
  <c r="AF192" i="35"/>
  <c r="AF32" i="35"/>
  <c r="AP32" i="35" s="1"/>
  <c r="AF225" i="35"/>
  <c r="AP225" i="35" s="1"/>
  <c r="AF283" i="35"/>
  <c r="AF172" i="35"/>
  <c r="AP172" i="35" s="1"/>
  <c r="AF105" i="35"/>
  <c r="AP105" i="35" s="1"/>
  <c r="AF175" i="35"/>
  <c r="AP175" i="35" s="1"/>
  <c r="AF49" i="35"/>
  <c r="AP49" i="35" s="1"/>
  <c r="AF185" i="35"/>
  <c r="AP185" i="35" s="1"/>
  <c r="F252" i="35"/>
  <c r="AO252" i="35"/>
  <c r="AF118" i="35"/>
  <c r="AP118" i="35" s="1"/>
  <c r="AF250" i="35"/>
  <c r="AP250" i="35" s="1"/>
  <c r="AF48" i="35"/>
  <c r="AP48" i="35" s="1"/>
  <c r="AF197" i="35"/>
  <c r="AP197" i="35" s="1"/>
  <c r="AF241" i="35"/>
  <c r="AP241" i="35" s="1"/>
  <c r="AF181" i="35"/>
  <c r="AP181" i="35" s="1"/>
  <c r="AF124" i="35"/>
  <c r="AF277" i="35"/>
  <c r="AP277" i="35" s="1"/>
  <c r="AF267" i="35"/>
  <c r="AP267" i="35" s="1"/>
  <c r="AF148" i="35"/>
  <c r="AP148" i="35" s="1"/>
  <c r="AF10" i="35"/>
  <c r="AP10" i="35" s="1"/>
  <c r="AF28" i="35"/>
  <c r="AP28" i="35" s="1"/>
  <c r="AF166" i="35"/>
  <c r="AP166" i="35" s="1"/>
  <c r="AF30" i="35"/>
  <c r="AP30" i="35" s="1"/>
  <c r="F99" i="35"/>
  <c r="F163" i="35"/>
  <c r="F211" i="35"/>
  <c r="AF85" i="35"/>
  <c r="AP85" i="35" s="1"/>
  <c r="AF7" i="35"/>
  <c r="AP7" i="35" s="1"/>
  <c r="F20" i="35"/>
  <c r="AF66" i="35"/>
  <c r="AP66" i="35" s="1"/>
  <c r="AF25" i="35"/>
  <c r="AP25" i="35" s="1"/>
  <c r="AF24" i="35"/>
  <c r="F216" i="35"/>
  <c r="AF9" i="35"/>
  <c r="AP9" i="35" s="1"/>
  <c r="F231" i="35"/>
  <c r="AF217" i="35"/>
  <c r="AP217" i="35" s="1"/>
  <c r="AF104" i="35"/>
  <c r="AP104" i="35" s="1"/>
  <c r="AF218" i="35"/>
  <c r="AP218" i="35" s="1"/>
  <c r="AF165" i="35"/>
  <c r="AP165" i="35" s="1"/>
  <c r="AF4" i="35"/>
  <c r="AF5" i="35"/>
  <c r="AF8" i="35"/>
  <c r="AP8" i="35" s="1"/>
  <c r="AF31" i="35"/>
  <c r="AP31" i="35" s="1"/>
  <c r="AF268" i="35"/>
  <c r="AP268" i="35" s="1"/>
  <c r="AF20" i="35"/>
  <c r="AP20" i="35" s="1"/>
  <c r="AF215" i="35"/>
  <c r="AF233" i="35"/>
  <c r="AP233" i="35" s="1"/>
  <c r="AF103" i="35"/>
  <c r="AP103" i="35" s="1"/>
  <c r="AF131" i="35"/>
  <c r="AF57" i="35"/>
  <c r="AP57" i="35" s="1"/>
  <c r="AF14" i="35"/>
  <c r="AP14" i="35" s="1"/>
  <c r="AF13" i="35"/>
  <c r="AP13" i="35" s="1"/>
  <c r="AF27" i="35"/>
  <c r="AF239" i="35"/>
  <c r="AF160" i="35"/>
  <c r="AP160" i="35" s="1"/>
  <c r="AF221" i="35"/>
  <c r="AP221" i="35" s="1"/>
  <c r="AF229" i="35"/>
  <c r="AP229" i="35" s="1"/>
  <c r="AF187" i="35"/>
  <c r="AP187" i="35" s="1"/>
  <c r="AF199" i="35"/>
  <c r="AP199" i="35" s="1"/>
  <c r="AF91" i="35"/>
  <c r="AP91" i="35" s="1"/>
  <c r="AF125" i="35"/>
  <c r="AP125" i="35" s="1"/>
  <c r="AF266" i="35"/>
  <c r="AP266" i="35" s="1"/>
  <c r="AF113" i="35"/>
  <c r="AF263" i="35"/>
  <c r="AP263" i="35" s="1"/>
  <c r="AF179" i="35"/>
  <c r="AP179" i="35" s="1"/>
  <c r="AF129" i="35"/>
  <c r="AP129" i="35" s="1"/>
  <c r="AF23" i="35"/>
  <c r="AP23" i="35" s="1"/>
  <c r="AF53" i="35"/>
  <c r="AP53" i="35" s="1"/>
  <c r="AF61" i="35"/>
  <c r="AP61" i="35" s="1"/>
  <c r="AF47" i="35"/>
  <c r="AP47" i="35" s="1"/>
  <c r="AF228" i="35"/>
  <c r="AP228" i="35" s="1"/>
  <c r="AF95" i="35"/>
  <c r="AP95" i="35" s="1"/>
  <c r="AF226" i="35"/>
  <c r="AP226" i="35" s="1"/>
  <c r="AF102" i="35"/>
  <c r="AP102" i="35" s="1"/>
  <c r="AF234" i="35"/>
  <c r="AP234" i="35" s="1"/>
  <c r="AF256" i="35"/>
  <c r="AP256" i="35" s="1"/>
  <c r="AF139" i="35"/>
  <c r="AP139" i="35" s="1"/>
  <c r="AF252" i="35"/>
  <c r="AF67" i="35"/>
  <c r="AP67" i="35" s="1"/>
  <c r="AF42" i="35"/>
  <c r="AP42" i="35" s="1"/>
  <c r="AF35" i="35"/>
  <c r="AP35" i="35" s="1"/>
  <c r="AF18" i="35"/>
  <c r="AP18" i="35" s="1"/>
  <c r="AF21" i="35"/>
  <c r="AP21" i="35" s="1"/>
  <c r="AF88" i="35"/>
  <c r="AP88" i="35" s="1"/>
  <c r="AF162" i="35"/>
  <c r="AP162" i="35" s="1"/>
  <c r="AF204" i="35"/>
  <c r="AP204" i="35" s="1"/>
  <c r="AF41" i="35"/>
  <c r="AP41" i="35" s="1"/>
  <c r="AF120" i="35"/>
  <c r="AP120" i="35" s="1"/>
  <c r="AF209" i="35"/>
  <c r="AP209" i="35" s="1"/>
  <c r="AF100" i="35"/>
  <c r="AF82" i="35"/>
  <c r="AP82" i="35" s="1"/>
  <c r="AF273" i="35"/>
  <c r="AP273" i="35" s="1"/>
  <c r="AF227" i="35"/>
  <c r="AF150" i="35"/>
  <c r="AP150" i="35" s="1"/>
  <c r="AF258" i="35"/>
  <c r="AP258" i="35" s="1"/>
  <c r="AF132" i="35"/>
  <c r="AP132" i="35" s="1"/>
  <c r="AF264" i="35"/>
  <c r="AP264" i="35" s="1"/>
  <c r="AF206" i="35"/>
  <c r="AP206" i="35" s="1"/>
  <c r="AF205" i="35"/>
  <c r="AP205" i="35" s="1"/>
  <c r="AF136" i="35"/>
  <c r="AP136" i="35" s="1"/>
  <c r="AF180" i="35"/>
  <c r="AF135" i="35"/>
  <c r="AF271" i="35"/>
  <c r="AP271" i="35" s="1"/>
  <c r="AF224" i="35"/>
  <c r="AP224" i="35" s="1"/>
  <c r="AF251" i="35"/>
  <c r="AF254" i="35"/>
  <c r="AF237" i="35"/>
  <c r="AP237" i="35" s="1"/>
  <c r="AF278" i="35"/>
  <c r="AP278" i="35" s="1"/>
  <c r="AF80" i="35"/>
  <c r="AP80" i="35" s="1"/>
  <c r="AF146" i="35"/>
  <c r="AF238" i="35"/>
  <c r="AP238" i="35" s="1"/>
  <c r="AF17" i="35"/>
  <c r="AP17" i="35" s="1"/>
  <c r="AF16" i="35"/>
  <c r="AF60" i="35"/>
  <c r="AF33" i="35"/>
  <c r="AP33" i="35" s="1"/>
  <c r="AF265" i="35"/>
  <c r="AP265" i="35" s="1"/>
  <c r="AF111" i="35"/>
  <c r="AF97" i="35"/>
  <c r="AP97" i="35" s="1"/>
  <c r="AF99" i="35"/>
  <c r="AP99" i="35" s="1"/>
  <c r="AF176" i="35"/>
  <c r="AF290" i="35"/>
  <c r="AP290" i="35" s="1"/>
  <c r="AF121" i="35"/>
  <c r="AP121" i="35" s="1"/>
  <c r="AF213" i="35"/>
  <c r="AP213" i="35" s="1"/>
  <c r="AF81" i="35"/>
  <c r="AP81" i="35" s="1"/>
  <c r="AF177" i="35"/>
  <c r="AP177" i="35" s="1"/>
  <c r="AF243" i="35"/>
  <c r="AF138" i="35"/>
  <c r="AP138" i="35" s="1"/>
  <c r="AF208" i="35"/>
  <c r="AF137" i="35"/>
  <c r="AP137" i="35" s="1"/>
  <c r="AF235" i="35"/>
  <c r="AP235" i="35" s="1"/>
  <c r="AF170" i="35"/>
  <c r="AP170" i="35" s="1"/>
  <c r="F260" i="35"/>
  <c r="F56" i="35"/>
  <c r="F255" i="35"/>
  <c r="F235" i="35"/>
  <c r="F46" i="35"/>
  <c r="F284" i="35"/>
  <c r="F290" i="35"/>
  <c r="F18" i="35"/>
  <c r="F150" i="35"/>
  <c r="F136" i="35"/>
  <c r="F173" i="35"/>
  <c r="F6" i="35"/>
  <c r="F142" i="35"/>
  <c r="F48" i="35"/>
  <c r="F21" i="35"/>
  <c r="F232" i="35"/>
  <c r="F75" i="35"/>
  <c r="F72" i="35"/>
  <c r="F223" i="35"/>
  <c r="AO223" i="35"/>
  <c r="F28" i="35"/>
  <c r="F8" i="35"/>
  <c r="F70" i="35"/>
  <c r="AO126" i="35"/>
  <c r="F126" i="35"/>
  <c r="AO144" i="35"/>
  <c r="F144" i="35"/>
  <c r="F102" i="35"/>
  <c r="AO87" i="35"/>
  <c r="F87" i="35"/>
  <c r="F94" i="35"/>
  <c r="F26" i="35"/>
  <c r="F85" i="35"/>
  <c r="F158" i="35"/>
  <c r="F181" i="35"/>
  <c r="F240" i="35"/>
  <c r="AO240" i="35"/>
  <c r="F134" i="35"/>
  <c r="F247" i="35"/>
  <c r="F44" i="35"/>
  <c r="F239" i="35"/>
  <c r="F129" i="35"/>
  <c r="F112" i="35"/>
  <c r="F71" i="35"/>
  <c r="F14" i="35"/>
  <c r="F169" i="35"/>
  <c r="F164" i="35"/>
  <c r="F67" i="35"/>
  <c r="F167" i="35"/>
  <c r="AI162" i="35" l="1"/>
  <c r="AS162" i="35" s="1"/>
  <c r="AI63" i="35"/>
  <c r="AS63" i="35" s="1"/>
  <c r="AS245" i="35"/>
  <c r="AI20" i="35"/>
  <c r="AS20" i="35" s="1"/>
  <c r="AI10" i="35"/>
  <c r="AP100" i="35"/>
  <c r="AI100" i="35"/>
  <c r="AS100" i="35" s="1"/>
  <c r="AI197" i="35"/>
  <c r="AS197" i="35" s="1"/>
  <c r="AP146" i="35"/>
  <c r="AI146" i="35"/>
  <c r="AP131" i="35"/>
  <c r="AI131" i="35"/>
  <c r="AI85" i="35"/>
  <c r="AP111" i="35"/>
  <c r="AI111" i="35"/>
  <c r="AS111" i="35" s="1"/>
  <c r="AP60" i="35"/>
  <c r="AI60" i="35"/>
  <c r="AP27" i="35"/>
  <c r="AI27" i="35"/>
  <c r="AI28" i="35"/>
  <c r="AS28" i="35" s="1"/>
  <c r="AI185" i="35"/>
  <c r="AP239" i="35"/>
  <c r="AI239" i="35"/>
  <c r="AS239" i="35" s="1"/>
  <c r="AI14" i="35"/>
  <c r="AP243" i="35"/>
  <c r="AI243" i="35"/>
  <c r="AP254" i="35"/>
  <c r="AI254" i="35"/>
  <c r="AI217" i="35"/>
  <c r="AP215" i="35"/>
  <c r="AI215" i="35"/>
  <c r="AP251" i="35"/>
  <c r="AI251" i="35"/>
  <c r="AP169" i="35"/>
  <c r="AI169" i="35"/>
  <c r="AS169" i="35" s="1"/>
  <c r="AP283" i="35"/>
  <c r="AI283" i="35"/>
  <c r="AP192" i="35"/>
  <c r="AI192" i="35"/>
  <c r="AI75" i="35"/>
  <c r="AP75" i="35"/>
  <c r="AP208" i="35"/>
  <c r="AI208" i="35"/>
  <c r="AI242" i="35"/>
  <c r="AP242" i="35"/>
  <c r="AS155" i="35"/>
  <c r="AP16" i="35"/>
  <c r="AI16" i="35"/>
  <c r="AP113" i="35"/>
  <c r="AI113" i="35"/>
  <c r="AI124" i="35"/>
  <c r="AP124" i="35"/>
  <c r="AP135" i="35"/>
  <c r="AI135" i="35"/>
  <c r="AI170" i="35"/>
  <c r="AI120" i="35"/>
  <c r="AP227" i="35"/>
  <c r="AI227" i="35"/>
  <c r="AI48" i="35"/>
  <c r="AP180" i="35"/>
  <c r="AI180" i="35"/>
  <c r="AS180" i="35" s="1"/>
  <c r="AI5" i="35"/>
  <c r="AP5" i="35"/>
  <c r="AI187" i="35"/>
  <c r="AP176" i="35"/>
  <c r="AI176" i="35"/>
  <c r="AI4" i="35"/>
  <c r="AS4" i="35" s="1"/>
  <c r="AP4" i="35"/>
  <c r="AI252" i="35"/>
  <c r="AP252" i="35"/>
  <c r="AP24" i="35"/>
  <c r="AI24" i="35"/>
  <c r="AS142" i="35"/>
  <c r="AS58" i="35"/>
  <c r="AS131" i="35"/>
  <c r="AS73" i="35"/>
  <c r="AS194" i="35"/>
  <c r="AS64" i="35"/>
  <c r="AS50" i="35"/>
  <c r="AS284" i="35"/>
  <c r="AS282" i="35"/>
  <c r="AS223" i="35"/>
  <c r="AS108" i="35"/>
  <c r="AS144" i="35"/>
  <c r="AS154" i="35"/>
  <c r="AS107" i="35"/>
  <c r="AS173" i="35"/>
  <c r="AS219" i="35"/>
  <c r="AS196" i="35"/>
  <c r="AS74" i="35"/>
  <c r="AS178" i="35"/>
  <c r="AS17" i="35"/>
  <c r="AS83" i="35"/>
  <c r="AS209" i="35"/>
  <c r="AS280" i="35"/>
  <c r="AS262" i="35"/>
  <c r="AS81" i="35"/>
  <c r="AS273" i="35"/>
  <c r="AS122" i="35"/>
  <c r="AS45" i="35"/>
  <c r="AS8" i="35"/>
  <c r="AS226" i="35"/>
  <c r="AS6" i="35"/>
  <c r="AS101" i="35"/>
  <c r="AS159" i="35"/>
  <c r="AS130" i="35"/>
  <c r="AS286" i="35"/>
  <c r="AS253" i="35"/>
  <c r="AS211" i="35"/>
  <c r="AS102" i="35"/>
  <c r="AS77" i="35"/>
  <c r="AS137" i="35"/>
  <c r="AS220" i="35"/>
  <c r="AS167" i="35"/>
  <c r="AS38" i="35"/>
  <c r="AS213" i="35"/>
  <c r="AS147" i="35"/>
  <c r="AS229" i="35"/>
  <c r="AS7" i="35"/>
  <c r="AS218" i="35"/>
  <c r="AS153" i="35"/>
  <c r="AS255" i="35"/>
  <c r="AS118" i="35"/>
  <c r="AS212" i="35"/>
  <c r="AS35" i="35"/>
  <c r="AS46" i="35"/>
  <c r="AS166" i="35"/>
  <c r="AS257" i="35"/>
  <c r="AS105" i="35"/>
  <c r="AS70" i="35"/>
  <c r="AS203" i="35"/>
  <c r="AS12" i="35"/>
  <c r="AS78" i="35"/>
  <c r="AS204" i="35"/>
  <c r="AS233" i="35"/>
  <c r="AS172" i="35"/>
  <c r="AS265" i="35"/>
  <c r="AS125" i="35"/>
  <c r="AS90" i="35"/>
  <c r="AS56" i="35"/>
  <c r="AS67" i="35"/>
  <c r="AS138" i="35"/>
  <c r="AS65" i="35"/>
  <c r="AS258" i="35"/>
  <c r="AS98" i="35"/>
  <c r="AS18" i="35"/>
  <c r="AS261" i="35"/>
  <c r="AS150" i="35"/>
  <c r="AS158" i="35"/>
  <c r="AS263" i="35"/>
  <c r="AS281" i="35"/>
  <c r="AS148" i="35"/>
  <c r="AS89" i="35"/>
  <c r="AS95" i="35"/>
  <c r="AS171" i="35"/>
  <c r="AS145" i="35"/>
  <c r="AS259" i="35"/>
  <c r="AS80" i="35"/>
  <c r="AS249" i="35"/>
  <c r="AS106" i="35"/>
  <c r="AS210" i="35"/>
  <c r="AS202" i="35"/>
  <c r="AS238" i="35"/>
  <c r="AS114" i="35"/>
  <c r="AS271" i="35"/>
  <c r="AS55" i="35"/>
  <c r="AS33" i="35"/>
  <c r="AS22" i="35"/>
  <c r="AS230" i="35"/>
  <c r="AS289" i="35"/>
  <c r="AS121" i="35"/>
  <c r="AS68" i="35"/>
  <c r="AS260" i="35"/>
  <c r="AS163" i="35"/>
  <c r="AS127" i="35"/>
  <c r="AS193" i="35"/>
  <c r="AS272" i="35"/>
  <c r="AS61" i="35"/>
  <c r="AS225" i="35"/>
  <c r="AS182" i="35"/>
  <c r="AS123" i="35"/>
  <c r="AS44" i="35"/>
  <c r="AS15" i="35"/>
  <c r="AS264" i="35"/>
  <c r="AS82" i="35"/>
  <c r="AS231" i="35"/>
  <c r="AS290" i="35"/>
  <c r="AS143" i="35"/>
  <c r="AS277" i="35"/>
  <c r="AS115" i="35"/>
  <c r="AS41" i="35"/>
  <c r="AS190" i="35"/>
  <c r="AS248" i="35"/>
  <c r="AS174" i="35"/>
  <c r="AS79" i="35"/>
  <c r="AS97" i="35"/>
  <c r="AS151" i="35"/>
  <c r="AS21" i="35"/>
  <c r="AS32" i="35"/>
  <c r="AS29" i="35"/>
  <c r="AS276" i="35"/>
  <c r="AS291" i="35"/>
  <c r="AS201" i="35"/>
  <c r="AS52" i="35"/>
  <c r="AS160" i="35"/>
  <c r="AS156" i="35"/>
  <c r="AS179" i="35"/>
  <c r="AS200" i="35"/>
  <c r="AS278" i="35"/>
  <c r="AS168" i="35"/>
  <c r="AS103" i="35"/>
  <c r="AS104" i="35"/>
  <c r="AS88" i="35"/>
  <c r="AS99" i="35"/>
  <c r="AS133" i="35"/>
  <c r="AS287" i="35"/>
  <c r="AS76" i="35"/>
  <c r="AS25" i="35"/>
  <c r="AS140" i="35"/>
  <c r="AS256" i="35"/>
  <c r="AS36" i="35"/>
  <c r="AS23" i="35"/>
  <c r="AS275" i="35"/>
  <c r="AS19" i="35"/>
  <c r="AS54" i="35"/>
  <c r="AS216" i="35"/>
  <c r="AS71" i="35"/>
  <c r="AS93" i="35"/>
  <c r="AS269" i="35"/>
  <c r="AS164" i="35"/>
  <c r="AS228" i="35"/>
  <c r="AS39" i="35"/>
  <c r="AS222" i="35"/>
  <c r="AS274" i="35"/>
  <c r="AS59" i="35"/>
  <c r="AS53" i="35"/>
  <c r="AS31" i="35"/>
  <c r="AS47" i="35"/>
  <c r="AS191" i="35"/>
  <c r="AS161" i="35"/>
  <c r="AS288" i="35"/>
  <c r="AS129" i="35"/>
  <c r="AS119" i="35"/>
  <c r="AS240" i="35"/>
  <c r="AS198" i="35"/>
  <c r="AS189" i="35"/>
  <c r="AS72" i="35"/>
  <c r="AS112" i="35"/>
  <c r="AS267" i="35"/>
  <c r="AS92" i="35"/>
  <c r="AS146" i="35"/>
  <c r="AS3" i="35"/>
  <c r="AS62" i="35"/>
  <c r="AS16" i="35" l="1"/>
  <c r="AS215" i="35"/>
  <c r="AS254" i="35"/>
  <c r="AS113" i="35"/>
  <c r="AS10" i="35"/>
  <c r="AS252" i="35"/>
  <c r="AS187" i="35"/>
  <c r="AS217" i="35"/>
  <c r="AS170" i="35"/>
  <c r="AS75" i="35"/>
  <c r="AS27" i="35"/>
  <c r="AS192" i="35"/>
  <c r="AS120" i="35"/>
  <c r="AS24" i="35"/>
  <c r="AS60" i="35"/>
  <c r="AS124" i="35"/>
  <c r="AS135" i="35"/>
  <c r="AS283" i="35"/>
  <c r="AS227" i="35"/>
  <c r="AS208" i="35"/>
  <c r="AS48" i="35"/>
  <c r="AS14" i="35"/>
  <c r="AS185" i="35"/>
  <c r="AS242" i="35"/>
  <c r="AS85" i="35"/>
  <c r="AS243" i="35"/>
  <c r="AS176" i="35"/>
  <c r="AS251" i="35"/>
  <c r="AS5" i="3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<sst xmlns="http://schemas.openxmlformats.org/spreadsheetml/2006/main" count="4552" uniqueCount="905">
  <si>
    <t>LN</t>
  </si>
  <si>
    <t>Meta</t>
  </si>
  <si>
    <t>NoLNresected</t>
  </si>
  <si>
    <t>NoLNinvolved</t>
  </si>
  <si>
    <t>Histo</t>
  </si>
  <si>
    <t>HistoType</t>
  </si>
  <si>
    <t>VI</t>
  </si>
  <si>
    <t>NoFociVIFTC</t>
  </si>
  <si>
    <t>CI</t>
  </si>
  <si>
    <t>m-ETE</t>
  </si>
  <si>
    <t>gETE</t>
  </si>
  <si>
    <t>MutationType</t>
  </si>
  <si>
    <t>M</t>
  </si>
  <si>
    <t>TCGA-4C-A93U</t>
  </si>
  <si>
    <t>M0</t>
  </si>
  <si>
    <t>N1b</t>
  </si>
  <si>
    <t>T4a</t>
  </si>
  <si>
    <t>Papillary</t>
  </si>
  <si>
    <t>Indeterminate</t>
  </si>
  <si>
    <t>no</t>
  </si>
  <si>
    <t>No</t>
  </si>
  <si>
    <t>MX</t>
  </si>
  <si>
    <t>N0</t>
  </si>
  <si>
    <t>T2</t>
  </si>
  <si>
    <t>Absent</t>
  </si>
  <si>
    <t>negative</t>
  </si>
  <si>
    <t>Margins uninvolved by carcinoma</t>
  </si>
  <si>
    <t>M1</t>
  </si>
  <si>
    <t>2.8cm</t>
  </si>
  <si>
    <t>Present</t>
  </si>
  <si>
    <t>Margin(s) involved by carcinoma</t>
  </si>
  <si>
    <t>follicular variant</t>
  </si>
  <si>
    <t>1.3cm</t>
  </si>
  <si>
    <t>N1a</t>
  </si>
  <si>
    <t>T3</t>
  </si>
  <si>
    <t>6cm</t>
  </si>
  <si>
    <t>2.5cm</t>
  </si>
  <si>
    <t>Not identified</t>
  </si>
  <si>
    <t>T1</t>
  </si>
  <si>
    <t>Nx</t>
  </si>
  <si>
    <t>0.7cm</t>
  </si>
  <si>
    <t>Negative</t>
  </si>
  <si>
    <t>T1b</t>
  </si>
  <si>
    <t>Not Identified</t>
  </si>
  <si>
    <t>present</t>
  </si>
  <si>
    <t>Free of tumor</t>
  </si>
  <si>
    <t>T1a</t>
  </si>
  <si>
    <t>papillary</t>
  </si>
  <si>
    <t>2.1cm</t>
  </si>
  <si>
    <t>Tumor is present at inked anterior margin</t>
  </si>
  <si>
    <t>2cm</t>
  </si>
  <si>
    <t>Focal Invasion</t>
  </si>
  <si>
    <t>1cm</t>
  </si>
  <si>
    <t>TCGA-EM-A22O</t>
  </si>
  <si>
    <t>4cm</t>
  </si>
  <si>
    <t>TCGA-FY-A40N</t>
  </si>
  <si>
    <t>1.7cm</t>
  </si>
  <si>
    <t>Classical (usual)</t>
  </si>
  <si>
    <t>Present, minimal</t>
  </si>
  <si>
    <t>I</t>
  </si>
  <si>
    <t>not identified</t>
  </si>
  <si>
    <t>Focal invasion</t>
  </si>
  <si>
    <t>Present, extent widely invasive</t>
  </si>
  <si>
    <t>ID</t>
  </si>
  <si>
    <t>Date of clinical note or operation</t>
  </si>
  <si>
    <t>Age of patient</t>
  </si>
  <si>
    <t>Tumor staging (pT)</t>
  </si>
  <si>
    <t>Regional lymph node staging (pN)</t>
  </si>
  <si>
    <t>Distant metastasis staging (pM)</t>
  </si>
  <si>
    <t>Site of lymph node involved</t>
  </si>
  <si>
    <t>Site of distant metastasis</t>
  </si>
  <si>
    <t>Number of lymph node resected</t>
  </si>
  <si>
    <t>Number of lymph node involved</t>
  </si>
  <si>
    <t>Greatest dimension of involved lymph node</t>
  </si>
  <si>
    <t>Histological type of thyroid cancer</t>
  </si>
  <si>
    <t>Histological subtype or variant</t>
  </si>
  <si>
    <t>Greatest dimension of tumor size</t>
  </si>
  <si>
    <t>Number of tumor</t>
  </si>
  <si>
    <t>Vascular invasion</t>
  </si>
  <si>
    <t>Extensiveness of vascular invasion</t>
  </si>
  <si>
    <t>Capsular invasion</t>
  </si>
  <si>
    <t>Extrathyroidal extension</t>
  </si>
  <si>
    <t>Gene mutation test performed</t>
  </si>
  <si>
    <t>Gene mutation type identified</t>
  </si>
  <si>
    <t>Involved surgical margin</t>
  </si>
  <si>
    <t>0.4 cm</t>
  </si>
  <si>
    <t>6.5 cm</t>
  </si>
  <si>
    <t>Present, extensive</t>
  </si>
  <si>
    <t>pT2</t>
  </si>
  <si>
    <t>3.5 cm</t>
  </si>
  <si>
    <t>Yes</t>
  </si>
  <si>
    <t>NX</t>
  </si>
  <si>
    <t>2.8 cm</t>
  </si>
  <si>
    <t>pT1</t>
  </si>
  <si>
    <t>pN0</t>
  </si>
  <si>
    <t>Mx</t>
  </si>
  <si>
    <t>1.3 cm</t>
  </si>
  <si>
    <t>pT3</t>
  </si>
  <si>
    <t>pN1a</t>
  </si>
  <si>
    <t>2.4 cm</t>
  </si>
  <si>
    <t>pNX</t>
  </si>
  <si>
    <t>2.5 cm</t>
  </si>
  <si>
    <t>0.7 cm</t>
  </si>
  <si>
    <t>Tall cell variant</t>
  </si>
  <si>
    <t>3 cm</t>
  </si>
  <si>
    <t>1.0 cm</t>
  </si>
  <si>
    <t>pT1b</t>
  </si>
  <si>
    <t>1.5 cm</t>
  </si>
  <si>
    <t>3.2 cm</t>
  </si>
  <si>
    <t>not applicable</t>
  </si>
  <si>
    <t>3.1 cm</t>
  </si>
  <si>
    <t>Not mentioned</t>
  </si>
  <si>
    <t>Not applicable</t>
  </si>
  <si>
    <t>2.2 cm</t>
  </si>
  <si>
    <t>Partially surrounded</t>
  </si>
  <si>
    <t>3.0 cm</t>
  </si>
  <si>
    <t>0.6 cm</t>
  </si>
  <si>
    <t>None Identified</t>
  </si>
  <si>
    <t>0.8cm</t>
  </si>
  <si>
    <t>0.8 cm</t>
  </si>
  <si>
    <t>2.1 cm</t>
  </si>
  <si>
    <t>Invades: perithyroidal fibroadipose tissue</t>
  </si>
  <si>
    <t>2.0 cm</t>
  </si>
  <si>
    <t>1.2 cm</t>
  </si>
  <si>
    <t>2 cm</t>
  </si>
  <si>
    <t>0.5 cm</t>
  </si>
  <si>
    <t>1.8 cm</t>
  </si>
  <si>
    <t>1 cm</t>
  </si>
  <si>
    <t>pN1 b</t>
  </si>
  <si>
    <t>Present, extent minimal</t>
  </si>
  <si>
    <t>Minimal</t>
  </si>
  <si>
    <t>4.0 cm</t>
  </si>
  <si>
    <t>pN1b</t>
  </si>
  <si>
    <t>1.7 cm</t>
  </si>
  <si>
    <t>Multifocal</t>
  </si>
  <si>
    <t>Present: Focal (less than 4 vessels)</t>
  </si>
  <si>
    <t>Cannot be assessed</t>
  </si>
  <si>
    <t>EXTRACTED INFORMATION FOR RISK CLASSIFCATION</t>
  </si>
  <si>
    <t>GROUND TRUTH</t>
  </si>
  <si>
    <t>patient_id</t>
  </si>
  <si>
    <t>Age</t>
  </si>
  <si>
    <t>Tstage</t>
  </si>
  <si>
    <t>Nstage</t>
  </si>
  <si>
    <t>Mstage</t>
  </si>
  <si>
    <t>LN extent</t>
  </si>
  <si>
    <t>SizeLN</t>
  </si>
  <si>
    <t>TumorSize</t>
  </si>
  <si>
    <t>Number of tumours</t>
  </si>
  <si>
    <r>
      <t>NoFociVIFTC</t>
    </r>
    <r>
      <rPr>
        <b/>
        <sz val="11"/>
        <rFont val="Calibri (Body)"/>
      </rPr>
      <t xml:space="preserve"> (extensive/minimal)</t>
    </r>
  </si>
  <si>
    <t>Mutation</t>
  </si>
  <si>
    <t>ATA RISK</t>
  </si>
  <si>
    <t>T</t>
  </si>
  <si>
    <t>N</t>
  </si>
  <si>
    <t>AJCC 8</t>
  </si>
  <si>
    <t>ETE</t>
  </si>
  <si>
    <t>Margin</t>
  </si>
  <si>
    <t>pMX</t>
  </si>
  <si>
    <t>1.6 cm</t>
  </si>
  <si>
    <t>0.6cm</t>
  </si>
  <si>
    <t>Follicular variant</t>
  </si>
  <si>
    <t>pT1a</t>
  </si>
  <si>
    <t>2.6 cm</t>
  </si>
  <si>
    <t>3.6 cm</t>
  </si>
  <si>
    <t>0.3 cm</t>
  </si>
  <si>
    <t>4.4 cm</t>
  </si>
  <si>
    <t>N1</t>
  </si>
  <si>
    <t>Left Lobe</t>
  </si>
  <si>
    <t>Uninvolved</t>
  </si>
  <si>
    <t>1 mm</t>
  </si>
  <si>
    <t>Positive</t>
  </si>
  <si>
    <t>uninvolved</t>
  </si>
  <si>
    <t>extensive</t>
  </si>
  <si>
    <t>1.4 cm</t>
  </si>
  <si>
    <t>T4</t>
  </si>
  <si>
    <t>Two foci</t>
  </si>
  <si>
    <t>Minimal extrathyroidal extension</t>
  </si>
  <si>
    <t>BRAFV600E</t>
  </si>
  <si>
    <t>3.2 CM</t>
  </si>
  <si>
    <t>3.4 cm</t>
  </si>
  <si>
    <t>4.5 cm</t>
  </si>
  <si>
    <t>5.0 cm</t>
  </si>
  <si>
    <t>3.3 cm</t>
  </si>
  <si>
    <t>2.3 cm</t>
  </si>
  <si>
    <t>0.2 cm</t>
  </si>
  <si>
    <t>BRAF p.V600E</t>
  </si>
  <si>
    <t>3.8 cm</t>
  </si>
  <si>
    <t>2.9 cm</t>
  </si>
  <si>
    <t>4.2 cm</t>
  </si>
  <si>
    <t>Present, multifocal</t>
  </si>
  <si>
    <t>Focus suspicious for extra thyroidal involvement of adipose tissue</t>
  </si>
  <si>
    <t>right neck level 3</t>
  </si>
  <si>
    <t>7mm</t>
  </si>
  <si>
    <t>not encapsulated</t>
  </si>
  <si>
    <t>No definite extrathyroidal extension is noted</t>
  </si>
  <si>
    <t>1.1 cm</t>
  </si>
  <si>
    <t>5 cm</t>
  </si>
  <si>
    <t>Invades perithyroid fibroadipose tissue</t>
  </si>
  <si>
    <t>invades :the extrathyroidal adipose tissue</t>
  </si>
  <si>
    <t>Tumor is present at the inked anterior margin</t>
  </si>
  <si>
    <t>0.2cm</t>
  </si>
  <si>
    <t>0.3cm</t>
  </si>
  <si>
    <t>No definite capsular invasion is noted</t>
  </si>
  <si>
    <t>4.9 cm</t>
  </si>
  <si>
    <t>0.55 cm</t>
  </si>
  <si>
    <t>4 cm</t>
  </si>
  <si>
    <t>invades : fibroadipose tissue</t>
  </si>
  <si>
    <t>0.9 cm</t>
  </si>
  <si>
    <t>Right neck contents level 3, Right neck contents level 4</t>
  </si>
  <si>
    <t>Tumor is noted focally at the cauterized margin</t>
  </si>
  <si>
    <t>Invades: perithyroid fibroadipose tissue</t>
  </si>
  <si>
    <t>Invades the extrathyroidal fibroadipose tissue</t>
  </si>
  <si>
    <t>None identified</t>
  </si>
  <si>
    <t>left side</t>
  </si>
  <si>
    <t>Invades: parathyroid fibroadipose tissue</t>
  </si>
  <si>
    <t>Tumor is present at the anterior margin.</t>
  </si>
  <si>
    <t>5.2 cm</t>
  </si>
  <si>
    <t>Focal extrathyroidal extension into the fibroadipose tissue of papillary microcarcinoma (left lobe, 0.8 cm)</t>
  </si>
  <si>
    <t>Tumor is present focally at the inked posterior margin</t>
  </si>
  <si>
    <t>1.8 x 1.2 cm</t>
  </si>
  <si>
    <t>2.1 x 1.9 cm</t>
  </si>
  <si>
    <t>2.5x2x1cm</t>
  </si>
  <si>
    <t>Bilateral, level VI</t>
  </si>
  <si>
    <t>Present, extending into fibroadipose tissue and abutting skeletal muscle</t>
  </si>
  <si>
    <t>Tumor abut resection margin</t>
  </si>
  <si>
    <t>Present, extending into skeletal muscle</t>
  </si>
  <si>
    <t>PRESENT</t>
  </si>
  <si>
    <t>favor into fibrous tissue</t>
  </si>
  <si>
    <t>3.7 cm</t>
  </si>
  <si>
    <t>Present- extent minimal</t>
  </si>
  <si>
    <t>Present, focal extent (less than 4 vessels)</t>
  </si>
  <si>
    <t>Unifocal</t>
  </si>
  <si>
    <t>level VI (pretracheal, paratracheal, and prelaryngeal/Delphian) nodes</t>
  </si>
  <si>
    <t>Level VI (pretracheal, paratracheal, and prelaryngeal/Delphian) nodes</t>
  </si>
  <si>
    <t>N1A</t>
  </si>
  <si>
    <t>9.4 cm</t>
  </si>
  <si>
    <t>&lt;1 mm</t>
  </si>
  <si>
    <t>Partially encapsulated</t>
  </si>
  <si>
    <t>Focal capsular invasion</t>
  </si>
  <si>
    <t>Negative for neoplasm</t>
  </si>
  <si>
    <t>Present, widely invaded</t>
  </si>
  <si>
    <t>3.1 x 1.5 x 1.1 cm</t>
  </si>
  <si>
    <t>3.5 mm</t>
  </si>
  <si>
    <t>2.7 cm</t>
  </si>
  <si>
    <t>Not definitively identified</t>
  </si>
  <si>
    <t>6.8 cm</t>
  </si>
  <si>
    <t>1.9 cm</t>
  </si>
  <si>
    <t>Present (to soft tissue, minimal extent)</t>
  </si>
  <si>
    <t>Totally encapsulated</t>
  </si>
  <si>
    <t>TCGA-BJ-A0Z9</t>
  </si>
  <si>
    <t>TCGA-BJ-A0ZA</t>
  </si>
  <si>
    <t>TCGA-BJ-A0ZC</t>
  </si>
  <si>
    <t>TCGA-BJ-A0ZH</t>
  </si>
  <si>
    <t>TCGA-BJ-A0ZJ</t>
  </si>
  <si>
    <t>TCGA-BJ-A18Y</t>
  </si>
  <si>
    <t>TCGA-BJ-A18Z</t>
  </si>
  <si>
    <t>TCGA-BJ-A191</t>
  </si>
  <si>
    <t>TCGA-BJ-A192</t>
  </si>
  <si>
    <t>TCGA-BJ-A28R</t>
  </si>
  <si>
    <t>TCGA-BJ-A28S</t>
  </si>
  <si>
    <t>TCGA-BJ-A28T</t>
  </si>
  <si>
    <t>TCGA-BJ-A28V</t>
  </si>
  <si>
    <t>TCGA-BJ-A28X</t>
  </si>
  <si>
    <t>TCGA-BJ-A28Z</t>
  </si>
  <si>
    <t>TCGA-BJ-A290</t>
  </si>
  <si>
    <t>TCGA-BJ-A291</t>
  </si>
  <si>
    <t>TCGA-BJ-A2N7</t>
  </si>
  <si>
    <t>TCGA-BJ-A2N8</t>
  </si>
  <si>
    <t>TCGA-BJ-A2N9</t>
  </si>
  <si>
    <t>TCGA-BJ-A2NA</t>
  </si>
  <si>
    <t>TCGA-BJ-A2P4</t>
  </si>
  <si>
    <t>TCGA-BJ-A3EZ</t>
  </si>
  <si>
    <t>TCGA-BJ-A3F0</t>
  </si>
  <si>
    <t>TCGA-BJ-A3PR</t>
  </si>
  <si>
    <t>TCGA-BJ-A3PT</t>
  </si>
  <si>
    <t>TCGA-BJ-A3PU</t>
  </si>
  <si>
    <t>TCGA-BJ-A45D</t>
  </si>
  <si>
    <t>TCGA-BJ-A45E</t>
  </si>
  <si>
    <t>TCGA-BJ-A45G</t>
  </si>
  <si>
    <t>TCGA-BJ-A45H</t>
  </si>
  <si>
    <t>TCGA-BJ-A45I</t>
  </si>
  <si>
    <t>TCGA-BJ-A45J</t>
  </si>
  <si>
    <t>TCGA-BJ-A45K</t>
  </si>
  <si>
    <t>TCGA-BJ-A4O8</t>
  </si>
  <si>
    <t>TCGA-BJ-A4O9</t>
  </si>
  <si>
    <t>TCGA-DE-A0Y2</t>
  </si>
  <si>
    <t>TCGA-DE-A2OL</t>
  </si>
  <si>
    <t>TCGA-DE-A3KN</t>
  </si>
  <si>
    <t>TCGA-DE-A4M9</t>
  </si>
  <si>
    <t>TCGA-DE-A4MA</t>
  </si>
  <si>
    <t>TCGA-DE-A4MC</t>
  </si>
  <si>
    <t>TCGA-DE-A4MD</t>
  </si>
  <si>
    <t>TCGA-DE-A69J</t>
  </si>
  <si>
    <t>TCGA-DJ-A13L</t>
  </si>
  <si>
    <t>TCGA-DJ-A13M</t>
  </si>
  <si>
    <t>TCGA-DJ-A13O</t>
  </si>
  <si>
    <t>TCGA-DJ-A13R</t>
  </si>
  <si>
    <t>TCGA-DJ-A13S</t>
  </si>
  <si>
    <t>TCGA-DJ-A13T</t>
  </si>
  <si>
    <t>TCGA-DJ-A13U</t>
  </si>
  <si>
    <t>TCGA-DJ-A13V</t>
  </si>
  <si>
    <t>TCGA-DJ-A13W</t>
  </si>
  <si>
    <t>TCGA-DJ-A13X</t>
  </si>
  <si>
    <t>TCGA-DJ-A1QG</t>
  </si>
  <si>
    <t>TCGA-DJ-A1QH</t>
  </si>
  <si>
    <t>TCGA-DJ-A1QL</t>
  </si>
  <si>
    <t>TCGA-DJ-A1QM</t>
  </si>
  <si>
    <t>TCGA-DJ-A1QN</t>
  </si>
  <si>
    <t>TCGA-DJ-A1QO</t>
  </si>
  <si>
    <t>TCGA-DJ-A1QQ</t>
  </si>
  <si>
    <t>TCGA-DJ-A2PN</t>
  </si>
  <si>
    <t>TCGA-DJ-A2PP</t>
  </si>
  <si>
    <t>TCGA-DJ-A2PQ</t>
  </si>
  <si>
    <t>TCGA-DJ-A2PR</t>
  </si>
  <si>
    <t>TCGA-DJ-A2PS</t>
  </si>
  <si>
    <t>TCGA-DJ-A2PV</t>
  </si>
  <si>
    <t>TCGA-DJ-A2PW</t>
  </si>
  <si>
    <t>TCGA-DJ-A2PX</t>
  </si>
  <si>
    <t>TCGA-DJ-A2PY</t>
  </si>
  <si>
    <t>TCGA-DJ-A2PZ</t>
  </si>
  <si>
    <t>TCGA-DJ-A2Q0</t>
  </si>
  <si>
    <t>TCGA-DJ-A2Q1</t>
  </si>
  <si>
    <t>TCGA-DJ-A2Q2</t>
  </si>
  <si>
    <t>TCGA-DJ-A2Q3</t>
  </si>
  <si>
    <t>TCGA-DJ-A2Q5</t>
  </si>
  <si>
    <t>TCGA-DJ-A2Q6</t>
  </si>
  <si>
    <t>TCGA-DJ-A2Q7</t>
  </si>
  <si>
    <t>TCGA-DJ-A2Q8</t>
  </si>
  <si>
    <t>TCGA-DJ-A2QA</t>
  </si>
  <si>
    <t>TCGA-DJ-A2QB</t>
  </si>
  <si>
    <t>TCGA-DJ-A2QC</t>
  </si>
  <si>
    <t>TCGA-DJ-A3UK</t>
  </si>
  <si>
    <t>TCGA-DJ-A3UM</t>
  </si>
  <si>
    <t>TCGA-DJ-A3UN</t>
  </si>
  <si>
    <t>TCGA-DJ-A3UO</t>
  </si>
  <si>
    <t>TCGA-DJ-A3UQ</t>
  </si>
  <si>
    <t>TCGA-DJ-A3UR</t>
  </si>
  <si>
    <t>TCGA-DJ-A3US</t>
  </si>
  <si>
    <t>TCGA-DJ-A3UT</t>
  </si>
  <si>
    <t>TCGA-DJ-A3UU</t>
  </si>
  <si>
    <t>TCGA-DJ-A3UV</t>
  </si>
  <si>
    <t>TCGA-DJ-A3UX</t>
  </si>
  <si>
    <t>TCGA-DJ-A3UY</t>
  </si>
  <si>
    <t>TCGA-DJ-A3UZ</t>
  </si>
  <si>
    <t>TCGA-DJ-A3V2</t>
  </si>
  <si>
    <t>TCGA-DJ-A3V3</t>
  </si>
  <si>
    <t>TCGA-DJ-A3V5</t>
  </si>
  <si>
    <t>TCGA-DJ-A3V6</t>
  </si>
  <si>
    <t>TCGA-DJ-A3V8</t>
  </si>
  <si>
    <t>TCGA-DJ-A3V9</t>
  </si>
  <si>
    <t>TCGA-DJ-A3VB</t>
  </si>
  <si>
    <t>TCGA-DJ-A3VD</t>
  </si>
  <si>
    <t>TCGA-DJ-A3VE</t>
  </si>
  <si>
    <t>TCGA-DJ-A3VF</t>
  </si>
  <si>
    <t>TCGA-DJ-A3VG</t>
  </si>
  <si>
    <t>TCGA-DJ-A3VJ</t>
  </si>
  <si>
    <t>TCGA-DJ-A3VK</t>
  </si>
  <si>
    <t>TCGA-DJ-A3VL</t>
  </si>
  <si>
    <t>TCGA-DJ-A3VM</t>
  </si>
  <si>
    <t>TCGA-DJ-A4UL</t>
  </si>
  <si>
    <t>TCGA-DJ-A4UQ</t>
  </si>
  <si>
    <t>TCGA-DJ-A4UW</t>
  </si>
  <si>
    <t>TCGA-DJ-A4V0</t>
  </si>
  <si>
    <t>TCGA-DJ-A4V2</t>
  </si>
  <si>
    <t>TCGA-DJ-A4V4</t>
  </si>
  <si>
    <t>TCGA-DJ-A4V5</t>
  </si>
  <si>
    <t>TCGA-DO-A1K0</t>
  </si>
  <si>
    <t>TCGA-E3-A3DZ</t>
  </si>
  <si>
    <t>TCGA-E3-A3E3</t>
  </si>
  <si>
    <t>TCGA-E8-A242</t>
  </si>
  <si>
    <t>TCGA-E8-A2JQ</t>
  </si>
  <si>
    <t>TCGA-E8-A419</t>
  </si>
  <si>
    <t>TCGA-E8-A432</t>
  </si>
  <si>
    <t>TCGA-EL-A3D5</t>
  </si>
  <si>
    <t>TCGA-EL-A3GQ</t>
  </si>
  <si>
    <t>TCGA-EL-A3N2</t>
  </si>
  <si>
    <t>TCGA-EL-A4K0</t>
  </si>
  <si>
    <t>TCGA-EL-A4K1</t>
  </si>
  <si>
    <t>TCGA-EL-A4K2</t>
  </si>
  <si>
    <t>TCGA-EL-A4K4</t>
  </si>
  <si>
    <t>TCGA-EL-A4K9</t>
  </si>
  <si>
    <t>TCGA-EL-A4KD</t>
  </si>
  <si>
    <t>TCGA-EL-A4KG</t>
  </si>
  <si>
    <t>TCGA-EL-A4KH</t>
  </si>
  <si>
    <t>TCGA-EL-A4KI</t>
  </si>
  <si>
    <t>TCGA-EM-A1CU</t>
  </si>
  <si>
    <t>TCGA-EM-A1CV</t>
  </si>
  <si>
    <t>TCGA-EM-A1CW</t>
  </si>
  <si>
    <t>TCGA-EM-A1YA</t>
  </si>
  <si>
    <t>TCGA-EM-A1YB</t>
  </si>
  <si>
    <t>TCGA-EM-A22I</t>
  </si>
  <si>
    <t>TCGA-EM-A22J</t>
  </si>
  <si>
    <t>TCGA-EM-A22K</t>
  </si>
  <si>
    <t>TCGA-EM-A22L</t>
  </si>
  <si>
    <t>TCGA-EM-A22M</t>
  </si>
  <si>
    <t>TCGA-EM-A22N</t>
  </si>
  <si>
    <t>TCGA-EM-A22P</t>
  </si>
  <si>
    <t>TCGA-EM-A22Q</t>
  </si>
  <si>
    <t>TCGA-EM-A2CJ</t>
  </si>
  <si>
    <t>TCGA-EM-A2CK</t>
  </si>
  <si>
    <t>TCGA-EM-A2CL</t>
  </si>
  <si>
    <t>TCGA-EM-A2CM</t>
  </si>
  <si>
    <t>TCGA-EM-A2CO</t>
  </si>
  <si>
    <t>TCGA-EM-A2CP</t>
  </si>
  <si>
    <t>TCGA-EM-A2CQ</t>
  </si>
  <si>
    <t>TCGA-EM-A2CS</t>
  </si>
  <si>
    <t>TCGA-EM-A2CT</t>
  </si>
  <si>
    <t>TCGA-EM-A2CU</t>
  </si>
  <si>
    <t>TCGA-EM-A2OV</t>
  </si>
  <si>
    <t>TCGA-EM-A2OW</t>
  </si>
  <si>
    <t>TCGA-EM-A2OX</t>
  </si>
  <si>
    <t>TCGA-EM-A2OY</t>
  </si>
  <si>
    <t>TCGA-EM-A2OZ</t>
  </si>
  <si>
    <t>TCGA-EM-A2P0</t>
  </si>
  <si>
    <t>TCGA-EM-A2P1</t>
  </si>
  <si>
    <t>TCGA-EM-A2P2</t>
  </si>
  <si>
    <t>TCGA-EM-A2P3</t>
  </si>
  <si>
    <t>TCGA-EM-A3AI</t>
  </si>
  <si>
    <t>TCGA-EM-A3AJ</t>
  </si>
  <si>
    <t>TCGA-EM-A3AK</t>
  </si>
  <si>
    <t>TCGA-EM-A3AL</t>
  </si>
  <si>
    <t>TCGA-ET-A25L</t>
  </si>
  <si>
    <t>TCGA-ET-A25M</t>
  </si>
  <si>
    <t>TCGA-ET-A25R</t>
  </si>
  <si>
    <t>TCGA-ET-A2MY</t>
  </si>
  <si>
    <t>TCGA-ET-A2MZ</t>
  </si>
  <si>
    <t>TCGA-ET-A2N0</t>
  </si>
  <si>
    <t>TCGA-ET-A2N1</t>
  </si>
  <si>
    <t>TCGA-ET-A3BO</t>
  </si>
  <si>
    <t>TCGA-ET-A3BS</t>
  </si>
  <si>
    <t>TCGA-ET-A3BW</t>
  </si>
  <si>
    <t>TCGA-ET-A3BX</t>
  </si>
  <si>
    <t>TCGA-ET-A3DT</t>
  </si>
  <si>
    <t>TCGA-ET-A40P</t>
  </si>
  <si>
    <t>TCGA-ET-A40Q</t>
  </si>
  <si>
    <t>TCGA-ET-A40R</t>
  </si>
  <si>
    <t>TCGA-ET-A40S</t>
  </si>
  <si>
    <t>TCGA-ET-A40T</t>
  </si>
  <si>
    <t>TCGA-ET-A4KQ</t>
  </si>
  <si>
    <t>TCGA-FE-A231</t>
  </si>
  <si>
    <t>TCGA-FY-A3BL</t>
  </si>
  <si>
    <t>TCGA-FY-A3I5</t>
  </si>
  <si>
    <t>TCGA-FY-A3NM</t>
  </si>
  <si>
    <t>TCGA-FY-A3NN</t>
  </si>
  <si>
    <t>TCGA-FY-A3NP</t>
  </si>
  <si>
    <t>TCGA-FY-A3ON</t>
  </si>
  <si>
    <t>TCGA-FY-A3R7</t>
  </si>
  <si>
    <t>TCGA-FY-A3R8</t>
  </si>
  <si>
    <t>TCGA-FY-A3R9</t>
  </si>
  <si>
    <t>TCGA-FY-A3RA</t>
  </si>
  <si>
    <t>TCGA-FY-A3TY</t>
  </si>
  <si>
    <t>TCGA-FY-A3W9</t>
  </si>
  <si>
    <t>TCGA-FY-A3WA</t>
  </si>
  <si>
    <t>TCGA-FY-A3YR</t>
  </si>
  <si>
    <t>TCGA-FY-A40M</t>
  </si>
  <si>
    <t>TCGA-FY-A4B0</t>
  </si>
  <si>
    <t>TCGA-FY-A4B3</t>
  </si>
  <si>
    <t>TCGA-FY-A76V</t>
  </si>
  <si>
    <t>TCGA-GE-A2C6</t>
  </si>
  <si>
    <t>TCGA-H2-A26U</t>
  </si>
  <si>
    <t>TCGA-H2-A2K9</t>
  </si>
  <si>
    <t>TCGA-H2-A3RI</t>
  </si>
  <si>
    <t>TCGA-H2-A421</t>
  </si>
  <si>
    <t>TCGA-H2-A422</t>
  </si>
  <si>
    <t>TCGA-IM-A41Y</t>
  </si>
  <si>
    <t>TCGA-IM-A41Z</t>
  </si>
  <si>
    <t>TCGA-IM-A420</t>
  </si>
  <si>
    <t>TCGA-J8-A3NZ</t>
  </si>
  <si>
    <t>TCGA-J8-A3O1</t>
  </si>
  <si>
    <t>TCGA-J8-A3O2</t>
  </si>
  <si>
    <t>TCGA-J8-A3YE</t>
  </si>
  <si>
    <t>TCGA-J8-A3YH</t>
  </si>
  <si>
    <t>TCGA-MK-A4N6</t>
  </si>
  <si>
    <t>TCGA-MK-A84Z</t>
  </si>
  <si>
    <t>TCGA-E8-A413</t>
  </si>
  <si>
    <t>TCGA-E8-A414</t>
  </si>
  <si>
    <t>TCGA-E8-A415</t>
  </si>
  <si>
    <t>TCGA-E8-A416</t>
  </si>
  <si>
    <t>TCGA-E8-A433</t>
  </si>
  <si>
    <t>TCGA-E8-A434</t>
  </si>
  <si>
    <t>TCGA-E8-A436</t>
  </si>
  <si>
    <t>TCGA-E8-A437</t>
  </si>
  <si>
    <t>TCGA-E8-A438</t>
  </si>
  <si>
    <t>TCGA-E8-A44K</t>
  </si>
  <si>
    <t>TCGA-E8-A44M</t>
  </si>
  <si>
    <t>TCGA-EL-A4K6</t>
  </si>
  <si>
    <t>TCGA-EM-A3AN</t>
  </si>
  <si>
    <t>TCGA-EM-A3AO</t>
  </si>
  <si>
    <t>TCGA-EM-A3AP</t>
  </si>
  <si>
    <t>TCGA-EM-A3AQ</t>
  </si>
  <si>
    <t>TCGA-EM-A3AR</t>
  </si>
  <si>
    <t>TCGA-EM-A3FJ</t>
  </si>
  <si>
    <t>TCGA-EM-A3FK</t>
  </si>
  <si>
    <t>TCGA-EM-A3FL</t>
  </si>
  <si>
    <t>TCGA-EM-A3FM</t>
  </si>
  <si>
    <t>TCGA-EM-A3FN</t>
  </si>
  <si>
    <t>TCGA-EM-A3FO</t>
  </si>
  <si>
    <t>TCGA-EM-A3FP</t>
  </si>
  <si>
    <t>TCGA-EM-A3FQ</t>
  </si>
  <si>
    <t>TCGA-EM-A3FR</t>
  </si>
  <si>
    <t>TCGA-EM-A3O3</t>
  </si>
  <si>
    <t>TCGA-EM-A3O6</t>
  </si>
  <si>
    <t>TCGA-EM-A3O7</t>
  </si>
  <si>
    <t>TCGA-EM-A3O8</t>
  </si>
  <si>
    <t>TCGA-EM-A3O9</t>
  </si>
  <si>
    <t>TCGA-EM-A3OA</t>
  </si>
  <si>
    <t>TCGA-EM-A3OB</t>
  </si>
  <si>
    <t>TCGA-EM-A3ST</t>
  </si>
  <si>
    <t>TCGA-EM-A3SU</t>
  </si>
  <si>
    <t>TCGA-EM-A3SX</t>
  </si>
  <si>
    <t>TCGA-EM-A3SY</t>
  </si>
  <si>
    <t>TCGA-EM-A3SZ</t>
  </si>
  <si>
    <t>TCGA-EM-A4FH</t>
  </si>
  <si>
    <t>TCGA-EM-A4FK</t>
  </si>
  <si>
    <t>TCGA-EM-A4FM</t>
  </si>
  <si>
    <t>TCGA-EM-A4FN</t>
  </si>
  <si>
    <t>TCGA-EM-A4FO</t>
  </si>
  <si>
    <t>TCGA-EM-A4FQ</t>
  </si>
  <si>
    <t>TCGA-EM-A4FR</t>
  </si>
  <si>
    <t>TCGA-EM-A4FV</t>
  </si>
  <si>
    <t>TCGA-EM-A4G1</t>
  </si>
  <si>
    <t>TCGA-FY-A2QD</t>
  </si>
  <si>
    <t>TCGA-IM-A4EB</t>
  </si>
  <si>
    <t>TCGA-KS-A4I1</t>
  </si>
  <si>
    <t>TCGA-KS-A4I3</t>
  </si>
  <si>
    <t>TCGA-KS-A4I5</t>
  </si>
  <si>
    <t>TCGA-KS-A4I7</t>
  </si>
  <si>
    <t>TCGA-KS-A4IC</t>
  </si>
  <si>
    <t>TCGA-KS-A4ID</t>
  </si>
  <si>
    <t>TCGA-L6-A4EP</t>
  </si>
  <si>
    <t>TCGA-L6-A4EQ</t>
  </si>
  <si>
    <t>TCGA-L6-A4ET</t>
  </si>
  <si>
    <t>TCGA-L6-A4EU</t>
  </si>
  <si>
    <t>TCGA-MK-A4N7</t>
  </si>
  <si>
    <t>TCGA-MK-A4N9</t>
  </si>
  <si>
    <t>present, focal extension into perithyroidal soft tissues (C4)</t>
  </si>
  <si>
    <t>Tumor Is close to anterior margin (&lt; 1 mm)</t>
  </si>
  <si>
    <t>invades: extrathyroidal fibroadipose tissue</t>
  </si>
  <si>
    <t>Tumor is noted very close less than 0.2 mm from the inked margin</t>
  </si>
  <si>
    <t>Tumor Is present less than 0.5 mm from surgical margin</t>
  </si>
  <si>
    <t>Invades: perithyroidal soft tissue and focally skeletal muscle</t>
  </si>
  <si>
    <t>Invades: perithyroidal adipose tissue and parathyroid gland</t>
  </si>
  <si>
    <t>Present, Minimal</t>
  </si>
  <si>
    <t>Minimal extrathyroidal extension into left inferior pole parathyroid gland</t>
  </si>
  <si>
    <t>Involved by invasive carcinoma (posterior surgical margin)</t>
  </si>
  <si>
    <t>Involved by invasive carcinoma (deep margin)</t>
  </si>
  <si>
    <t>Present, minimal extent</t>
  </si>
  <si>
    <t>Minimal, extending into perithyroidal adipose tissue</t>
  </si>
  <si>
    <t>Focally Present</t>
  </si>
  <si>
    <t>mixed follicular and papillary variants</t>
  </si>
  <si>
    <t>No capsular invasion in the encapsulated nodule.</t>
  </si>
  <si>
    <t>One of the microcarcinoma invades extra-thyroid fibroadipose tissue.</t>
  </si>
  <si>
    <t>Right paratracheal, Left paratracheal</t>
  </si>
  <si>
    <t>Margins uninvolved by invasive carcinoma</t>
  </si>
  <si>
    <t>1.5 x 2.2 x 5.0 cm</t>
  </si>
  <si>
    <t>Involved by tumor</t>
  </si>
  <si>
    <t>5x3x3 cm</t>
  </si>
  <si>
    <t>2.5x2x2</t>
  </si>
  <si>
    <t>6.2 cm</t>
  </si>
  <si>
    <t>Present, extent widely Invasive</t>
  </si>
  <si>
    <t>Present, extent widely invasive.</t>
  </si>
  <si>
    <t>Present extent minimal</t>
  </si>
  <si>
    <t>NEGATIVE</t>
  </si>
  <si>
    <t>Present: Multiple foci</t>
  </si>
  <si>
    <t>Posterior resection margin (inked red) involved by tumor.</t>
  </si>
  <si>
    <t>n/a</t>
  </si>
  <si>
    <t>Delphian node, Left low jugular node</t>
  </si>
  <si>
    <t>Invades:focally into peril-thyroid fibroadipose tissue</t>
  </si>
  <si>
    <t>Right and central, neck</t>
  </si>
  <si>
    <t>2.5 CM</t>
  </si>
  <si>
    <t>Central Neck Contents, Isthmus</t>
  </si>
  <si>
    <t>NOT APPLICABLE</t>
  </si>
  <si>
    <t>invades :the perithyroidal adipose tissue, Focal</t>
  </si>
  <si>
    <t>6.6 cm</t>
  </si>
  <si>
    <t>6.3 cm</t>
  </si>
  <si>
    <t>4.8 cm</t>
  </si>
  <si>
    <t>R0, negative</t>
  </si>
  <si>
    <t>0.8 x 0.7 x 0.4 cm</t>
  </si>
  <si>
    <t>Right Lobe, Left Lobe</t>
  </si>
  <si>
    <t>Single focus</t>
  </si>
  <si>
    <t>carcinoma focally abuts the black inked posterior margin</t>
  </si>
  <si>
    <t>Invades: Perithyroidal adipose tissue</t>
  </si>
  <si>
    <t>4.1 cm</t>
  </si>
  <si>
    <t>Right</t>
  </si>
  <si>
    <t>superior thyroid pole, central lymph nodes</t>
  </si>
  <si>
    <t>Focally present, extending into fibroadipose tissue</t>
  </si>
  <si>
    <t>oncocytic variant</t>
  </si>
  <si>
    <t>Left lobe</t>
  </si>
  <si>
    <t>Oncocytic</t>
  </si>
  <si>
    <t>BRAF, NRAS61, HRAS61, KRAS12/13, RET/PTC1, RET/PTC3 and PAX8/PPARg rearrangements</t>
  </si>
  <si>
    <t>PNX</t>
  </si>
  <si>
    <t>BRAF, NRAS6I, HRAS61, KRAS12/13, RET/PTC1, RET/PTC3</t>
  </si>
  <si>
    <t>-</t>
  </si>
  <si>
    <t>2.5 cm, 1.7 cm</t>
  </si>
  <si>
    <t>T4b</t>
  </si>
  <si>
    <t>N2</t>
  </si>
  <si>
    <t>unifocal</t>
  </si>
  <si>
    <t>Unencapsulated, Non-invasive</t>
  </si>
  <si>
    <t>5.4 cm</t>
  </si>
  <si>
    <t>right jugular, right posterior triangle, level 5A lymph nodes</t>
  </si>
  <si>
    <t>9.6 cm</t>
  </si>
  <si>
    <t>right posterior triangle, apex right posterior triangle, left neck content stitch marked apex double superior single posterior</t>
  </si>
  <si>
    <t>Right neck, Left neck</t>
  </si>
  <si>
    <t>3.5 x 3 x 2.2 cm</t>
  </si>
  <si>
    <t>3.5 cm x 2.6 cm x 1.4 cm</t>
  </si>
  <si>
    <t>right paratracheal, left paratracheal</t>
  </si>
  <si>
    <t>4.7 cm</t>
  </si>
  <si>
    <t>5.1 cm</t>
  </si>
  <si>
    <t>tall cell features</t>
  </si>
  <si>
    <t>5.5 cm (isthmus and left thyroid lobe)</t>
  </si>
  <si>
    <t>Nb</t>
  </si>
  <si>
    <t>central cervical lymph nodes</t>
  </si>
  <si>
    <t>PT3</t>
  </si>
  <si>
    <t>PMx</t>
  </si>
  <si>
    <t>LEFT LOBE OF THYROID</t>
  </si>
  <si>
    <t>EXTENDS TO MARGIN</t>
  </si>
  <si>
    <t>5 mm diameter</t>
  </si>
  <si>
    <t>delphian, left paratrachea</t>
  </si>
  <si>
    <t>Posterior</t>
  </si>
  <si>
    <t>Delphian lymph node</t>
  </si>
  <si>
    <t>left perithyroidal, level 6 neck</t>
  </si>
  <si>
    <t>Columnar cell variant, Follicular variant, Other variant (focal tall cell change and Warthin-like component)</t>
  </si>
  <si>
    <t>Tumor Capsular Invasion: Not identified</t>
  </si>
  <si>
    <t>Follicular variant, Oncocytic or oxyphilic variant</t>
  </si>
  <si>
    <t>4 cm in greatest dimension</t>
  </si>
  <si>
    <t>2.3 cm in greatest dimension</t>
  </si>
  <si>
    <t>CLASSIFICATION RESULT</t>
  </si>
  <si>
    <t>PERFORMANCE</t>
  </si>
  <si>
    <r>
      <t xml:space="preserve">TumorSize </t>
    </r>
    <r>
      <rPr>
        <b/>
        <sz val="11"/>
        <rFont val="Calibri (Body)"/>
      </rPr>
      <t>clean</t>
    </r>
  </si>
  <si>
    <r>
      <t>TumorSize</t>
    </r>
    <r>
      <rPr>
        <b/>
        <sz val="11"/>
        <rFont val="Calibri (Body)"/>
      </rPr>
      <t xml:space="preserve"> 
(cm)</t>
    </r>
  </si>
  <si>
    <r>
      <t xml:space="preserve">SizeLN </t>
    </r>
    <r>
      <rPr>
        <b/>
        <sz val="11"/>
        <rFont val="Calibri (Body)"/>
      </rPr>
      <t>clean</t>
    </r>
  </si>
  <si>
    <r>
      <t xml:space="preserve">SizeLN
</t>
    </r>
    <r>
      <rPr>
        <b/>
        <sz val="11"/>
        <rFont val="Calibri (Body)"/>
      </rPr>
      <t xml:space="preserve"> (cm)</t>
    </r>
  </si>
  <si>
    <t>high</t>
  </si>
  <si>
    <t>tall cell variant</t>
  </si>
  <si>
    <t>encapsulated follicular variant</t>
  </si>
  <si>
    <t>low</t>
  </si>
  <si>
    <t>BRAF V600E</t>
  </si>
  <si>
    <t>intermediate</t>
  </si>
  <si>
    <t>HRAS codon 61</t>
  </si>
  <si>
    <t>columnar cell variant</t>
  </si>
  <si>
    <t>T3a</t>
  </si>
  <si>
    <t>central compartment</t>
  </si>
  <si>
    <t>Intermediate</t>
  </si>
  <si>
    <t>follicular</t>
  </si>
  <si>
    <t>HRAS</t>
  </si>
  <si>
    <t>conventional</t>
  </si>
  <si>
    <t>follicular variant with oncocytic features</t>
  </si>
  <si>
    <t>minimal</t>
  </si>
  <si>
    <t>Invades:peri-thyroid fibroadipose tissue</t>
  </si>
  <si>
    <t>classical (usual)</t>
  </si>
  <si>
    <t>microcarcinoma with focal tall cell and columnar cell features</t>
  </si>
  <si>
    <t>microcarcinoma</t>
  </si>
  <si>
    <t>oncocytic</t>
  </si>
  <si>
    <t>Warthin-like variant with focal follicular growth</t>
  </si>
  <si>
    <t>classical</t>
  </si>
  <si>
    <t>left central neck, level 6</t>
  </si>
  <si>
    <t>papillary and follicular variant</t>
  </si>
  <si>
    <t>4 or more</t>
  </si>
  <si>
    <t>delphan lymph node</t>
  </si>
  <si>
    <t>Level IV, Level IIB, Level IIA, Level V, Level III plus omohyoid muscle</t>
  </si>
  <si>
    <t>Present, Partially surrounded</t>
  </si>
  <si>
    <t>Margins involved</t>
  </si>
  <si>
    <t>tall cell</t>
  </si>
  <si>
    <t>microcarcinoma, follicular variant</t>
  </si>
  <si>
    <t>BRAF, NRAS61, HRAS61, KRAS12/13</t>
  </si>
  <si>
    <t>Margins uninvolved</t>
  </si>
  <si>
    <t>Carcinoma extensively involves</t>
  </si>
  <si>
    <t>BRAF, NRAS61, HRAS61, KRAS12/13, RET/PTC1, RET/PTC3, PAXB/PPARg</t>
  </si>
  <si>
    <t>RIGHT LOBE</t>
  </si>
  <si>
    <t>papillary carcinoma, encapsulated follicular variant</t>
  </si>
  <si>
    <t>Margin(s) involved</t>
  </si>
  <si>
    <t>Determined as negative based on provided information</t>
  </si>
  <si>
    <t>HRAS61</t>
  </si>
  <si>
    <t>LEVEL B, LEVELS 2 AND 4</t>
  </si>
  <si>
    <t>conventional, with tall cell features</t>
  </si>
  <si>
    <t>INDETERMINATE due to poor quality of isolated DNA</t>
  </si>
  <si>
    <t>Carcinoma is 0.1 cm from margin</t>
  </si>
  <si>
    <t>central compartment, lymph node 13</t>
  </si>
  <si>
    <t>three-fcc</t>
  </si>
  <si>
    <t>BRAF, NRAS61, HRAS61, KRAS12/13, RET/PTC1, RET/PTC3</t>
  </si>
  <si>
    <t>BRAF V600E, NRAS61, HRAS61, KRAS12/13</t>
  </si>
  <si>
    <t>Involved</t>
  </si>
  <si>
    <t>EXTENSIVE</t>
  </si>
  <si>
    <t>BRAF, NRAS61, HRAS61, KRAS12/13, RET/PTC1 and RETIPTC3 rearrangements</t>
  </si>
  <si>
    <t>NRAS, BRAF, HRAS61, KRAS12/13, RET/PTC1, RET/PTC3</t>
  </si>
  <si>
    <t>NRAS</t>
  </si>
  <si>
    <t>BRAF, NRAS61, HRAS61, KRAS12/13, RET/PTC1, RET/PTC3 and PAX8/PPARg rearrangements NOT identified</t>
  </si>
  <si>
    <t>ISTHMIC, right lateral neck</t>
  </si>
  <si>
    <t>CONVENTIONAL</t>
  </si>
  <si>
    <t>Focally Present At Margin</t>
  </si>
  <si>
    <t>HRAS codon 61, BRAF, NRAS61, KRAS12/13, RET/PTC1 and RET/PTC3 rearrangements</t>
  </si>
  <si>
    <t>FOLLICULAR VARIANT</t>
  </si>
  <si>
    <t>oncocytic/warthin-like variant</t>
  </si>
  <si>
    <t>not entirely encapsulated</t>
  </si>
  <si>
    <t>BRAF, NRAS61, HRAS61, KRAS12/13 and RET/PTC1 and RET/PTC3 rearrangements</t>
  </si>
  <si>
    <t>DRAF</t>
  </si>
  <si>
    <t>Left isthmus, central compartment</t>
  </si>
  <si>
    <t>follicular variant, non-encapsulated</t>
  </si>
  <si>
    <t>left level 6, cervical</t>
  </si>
  <si>
    <t>2.4 x 2.2 x 1.3 cm</t>
  </si>
  <si>
    <t>&lt;4</t>
  </si>
  <si>
    <t>pretracheal, prelaryngeal</t>
  </si>
  <si>
    <t>usual, with focal oncocytic cytoplasmic features</t>
  </si>
  <si>
    <t>posterior</t>
  </si>
  <si>
    <t>right neck level 2B, central compartment right neck, right modified neck dissection level 2, 3, 4</t>
  </si>
  <si>
    <t>10 + 5 + 6 + 8 = 29</t>
  </si>
  <si>
    <t>1 + 7 + 1 + 1 + 1 + 1 + 1 + 1 + 1 + 1 = 14</t>
  </si>
  <si>
    <t>6.0 cm (specimen E)</t>
  </si>
  <si>
    <t>microcarcinoma, conventional</t>
  </si>
  <si>
    <t>6.0 cm (right superior/middle thyroid by gross examination)</t>
  </si>
  <si>
    <t>classic</t>
  </si>
  <si>
    <t>papillary carcinoma, follicular variant with oncocytic features</t>
  </si>
  <si>
    <t>single focus</t>
  </si>
  <si>
    <t>prelaryngeal, right paratracheal, left paratracheal</t>
  </si>
  <si>
    <t>classical, follicular variant, microcarcinoma</t>
  </si>
  <si>
    <t>1.8 cm (right lobe), 1.1 cm (right lobe), 0.5 cm (right lobe), and 0.1 cm (left lobe)</t>
  </si>
  <si>
    <t>Completely surrounded</t>
  </si>
  <si>
    <t>7 cm</t>
  </si>
  <si>
    <t>variant</t>
  </si>
  <si>
    <t>microcarcinoma with tall cell features</t>
  </si>
  <si>
    <t>microcarcinoma, classical, follicular variant</t>
  </si>
  <si>
    <t>1.5 cm; 1.2 cm; 0.1 cm</t>
  </si>
  <si>
    <t>Present for the classical type</t>
  </si>
  <si>
    <t>classic with tall cell features</t>
  </si>
  <si>
    <t>classic, microcarcinoma</t>
  </si>
  <si>
    <t>3 cm (left lobe and isthmus), 1.2 cm (right lobe), 0.4 cm (microcarcinoma)</t>
  </si>
  <si>
    <t>Three foci</t>
  </si>
  <si>
    <t>Present, Focal capsular invasion in the largest tumor focus, Partially surrounded in the right lobe</t>
  </si>
  <si>
    <t>pre-tracheal, tracheo-esophageal groove, level I</t>
  </si>
  <si>
    <t>left paratracheal, 1-6</t>
  </si>
  <si>
    <t>classical, tall and microcarcinoma variants</t>
  </si>
  <si>
    <t>Minimal extra-thyroid extension into adipose tissue by the Isthmic microcarcinoma</t>
  </si>
  <si>
    <t>4.6 cm, 2.0 cm, 3.5 cm</t>
  </si>
  <si>
    <t>right paratracheal lymph node</t>
  </si>
  <si>
    <t>classical, with tall cell features</t>
  </si>
  <si>
    <t>Invades: perithyroidal soft tissue</t>
  </si>
  <si>
    <t>classic with oncocytic features</t>
  </si>
  <si>
    <t>Right tracheo-esophageal grove and pre-tracheal, Left tracheo-esophageal groove, Right neck nodes levels three and four</t>
  </si>
  <si>
    <t>delphian, 1-2</t>
  </si>
  <si>
    <t>N3</t>
  </si>
  <si>
    <t>right neck level two, right neck level three, right neck level four and five-B</t>
  </si>
  <si>
    <t>microcarcinoma, classical</t>
  </si>
  <si>
    <t>Left neck level six and seven, Level 6, Level 7</t>
  </si>
  <si>
    <t>2.5 cm for left lobe and isthmus, 1 cm for right lobe</t>
  </si>
  <si>
    <t>4 (left lobe and isthmus) + 3 (right lobe) = 7</t>
  </si>
  <si>
    <t>Present at the anterior margin</t>
  </si>
  <si>
    <t>Focal, into extrathyroidal fibrous tissue</t>
  </si>
  <si>
    <t>Anterior margin is focally involved</t>
  </si>
  <si>
    <t>pre-laryngeal</t>
  </si>
  <si>
    <t>follicular variant, infiltrative; microcarcinoma (occult sclerosing) variant</t>
  </si>
  <si>
    <t>follicular variant with oncocytic features, microcarcinomas</t>
  </si>
  <si>
    <t>right level three and four, left neck level three and four</t>
  </si>
  <si>
    <t>2.8 cm (right lobe), 1.5 cm (left lobe)</t>
  </si>
  <si>
    <t>3 foci</t>
  </si>
  <si>
    <t>left paratracheal, left superior mediastinal, right paratracheal</t>
  </si>
  <si>
    <t>invades: perithyroidal fibroadipose tissue</t>
  </si>
  <si>
    <t>pretracheal and superior mediastinal, delphian, right paratracheal</t>
  </si>
  <si>
    <t>follicular, microcarcinoma (tall cell features)</t>
  </si>
  <si>
    <t>right paratracheal, right superior mediastinal, lateral to the right RLN, levels 3 and 4 lymph nodes in neck</t>
  </si>
  <si>
    <t>invades: peri-thyroid fibroadipose tissue</t>
  </si>
  <si>
    <t>right neck level three, right neck level four, central compartment neck</t>
  </si>
  <si>
    <t>pre-laryngeal level six, level three and four</t>
  </si>
  <si>
    <t>delphian nodes, right para-tracheal lymph node, pre-tracheal tissue midline</t>
  </si>
  <si>
    <t>diffuse sclerosing</t>
  </si>
  <si>
    <t>not specified in the note</t>
  </si>
  <si>
    <t>2 foci</t>
  </si>
  <si>
    <t>Tumor is present at the inked and cauterized margin.</t>
  </si>
  <si>
    <t>right neck level 5A, right neck level 5-B, right neck level 4, right neck levels 2-A and level 3, right paratracheal, left paratracheal</t>
  </si>
  <si>
    <t>right paratracheal, left neck level 3, left neck level 4, delphian, central compartment</t>
  </si>
  <si>
    <t>0.9 cm for right lobe nodule and 0.1 cm for left lobe nodule</t>
  </si>
  <si>
    <t>Delphian, central compartment, para-esophageal</t>
  </si>
  <si>
    <t>Invades: perithyroidal tissue</t>
  </si>
  <si>
    <t>central, bilateral, contralateral, cervical (Levels I, II, III, IV, V)</t>
  </si>
  <si>
    <t>Present, Partially surrounded, invade perithyroid tissue</t>
  </si>
  <si>
    <t>1x0.7x0.7 cm</t>
  </si>
  <si>
    <t>1.5x1x1 cm</t>
  </si>
  <si>
    <t>2.5 x 3 x 2 cm</t>
  </si>
  <si>
    <t>2.5x2x1cm (right) 1.5x1x1cm (left)</t>
  </si>
  <si>
    <t>Bilateral</t>
  </si>
  <si>
    <t>2 x 1.5 x 1.5 cm</t>
  </si>
  <si>
    <t>1 x 1 x 0.5 cm</t>
  </si>
  <si>
    <t>Level II, Level III, Level IV</t>
  </si>
  <si>
    <t>Right central neck, 3/5</t>
  </si>
  <si>
    <t>Present, invade perithyroid tissue</t>
  </si>
  <si>
    <t>left lateral aspect of the left thyroid lobe, paratracheal adipose tissue, anterior strap muscles and fibroadipose tissue</t>
  </si>
  <si>
    <t>left paratracheal, bilateral central neck</t>
  </si>
  <si>
    <t>absent</t>
  </si>
  <si>
    <t>HIGHER-GRADE INSULAR AREAS AND NECROSIS</t>
  </si>
  <si>
    <t>IDENTIFIED</t>
  </si>
  <si>
    <t>Level VI (pretracheal, paratracheal and prelaryngeal/Delphian)</t>
  </si>
  <si>
    <t>Encapsulated, Widely invasive</t>
  </si>
  <si>
    <t>follicular, oncocytic or oxyphilic, solid</t>
  </si>
  <si>
    <t>classic, columnar cell variant, follicular variant</t>
  </si>
  <si>
    <t>follicular variant, macrofollicular variant</t>
  </si>
  <si>
    <t>oncocytic or oxyphilic variant, follicular architecture, classical cytomorphology</t>
  </si>
  <si>
    <t>classical (usual), angioinvasive and widely invasive classical variant with focal dedifferentiation, tall cell change</t>
  </si>
  <si>
    <t>Zone VI, Level IV</t>
  </si>
  <si>
    <t>papillary, follicular variant</t>
  </si>
  <si>
    <t>follicular variant, microcarcinoma (occult, small or microscopic) variant</t>
  </si>
  <si>
    <t>20.2 cm</t>
  </si>
  <si>
    <t>follicular variant, classical variant</t>
  </si>
  <si>
    <t>Poorly differentiated</t>
  </si>
  <si>
    <t>Angioinvasive</t>
  </si>
  <si>
    <t>3.2cm</t>
  </si>
  <si>
    <t>Level VI (pretracheal, paratracheal and prelaryngeal /Delphian)</t>
  </si>
  <si>
    <t>follicular, macrofollicular, oncocytic or oxyphilic</t>
  </si>
  <si>
    <t>Right and central paratracheal nodes</t>
  </si>
  <si>
    <t>left lower neck, left tracheoesophageal node</t>
  </si>
  <si>
    <t>classical (usual) with hobnail cell change, classical (papillary) architecture</t>
  </si>
  <si>
    <t>left level 6, bilateral levels 6,7 and right levels 3&amp;4</t>
  </si>
  <si>
    <t>follicular variant, solid variant, trabecular Pet, classical (usual), microcarcinoma (occult, small or microscopic)</t>
  </si>
  <si>
    <t>classic, follicular variant</t>
  </si>
  <si>
    <t>follicular variant, classical (usual), papillary microcarcinoma with focal hobnail cell change</t>
  </si>
  <si>
    <t>classical, follicular variant</t>
  </si>
  <si>
    <t>right neck level II, right neck level III, right neck level IV, central compartment</t>
  </si>
  <si>
    <t>classic, follicular variant, microcarcinoma</t>
  </si>
  <si>
    <t>Level VI (pretracheal, paratracheal and Prelaryngeal/Delphian)</t>
  </si>
  <si>
    <t>Right jugular, apex level 5</t>
  </si>
  <si>
    <t>Unencapsulated</t>
  </si>
  <si>
    <t>Left paratracheal, Left neck level four</t>
  </si>
  <si>
    <t>1.2cm</t>
  </si>
  <si>
    <t>right paratracheal, delphian</t>
  </si>
  <si>
    <t>classical, tall cell change, follicular variant</t>
  </si>
  <si>
    <t>classical, tall cell, hobnail cell, columnar cell and clear cell change</t>
  </si>
  <si>
    <t>follicular variant, microcarcinoma, oncocytic</t>
  </si>
  <si>
    <t>right posterior triangle, right lower posterior triangle, right jugular chain, pretracheal, right paratracheal</t>
  </si>
  <si>
    <t>classical, cribriform-morular variant</t>
  </si>
  <si>
    <t>3.0cm</t>
  </si>
  <si>
    <t>papillary carcinoma, follicular variant</t>
  </si>
  <si>
    <t>classical (usual), with focal Warthin-like areas, tall cell change (&lt;5%)</t>
  </si>
  <si>
    <t>classical, Warthin-like variant, other variant with focal tall cell and hobnail cell change</t>
  </si>
  <si>
    <t>right paratracheal, right neck</t>
  </si>
  <si>
    <t>classical, follicular variant, tall cell change</t>
  </si>
  <si>
    <t>Right paratracheal, Left level 2, Left level 3, Right level 2B, Right level 2,3,4</t>
  </si>
  <si>
    <t>classical, follicular variant, other variant with focal tall cell change (&lt;5%)</t>
  </si>
  <si>
    <t>classical, tall cell change, microcarcinoma, Warthin-like change</t>
  </si>
  <si>
    <t>right neck posterior triangle, right neck jugular, right paratracheal, left paratracheal</t>
  </si>
  <si>
    <t>follicular variant, classical (usual) with focal tall cell change (&lt;10%) and Warthin-like change</t>
  </si>
  <si>
    <t>Level VI (pretracheal, paratracheal and prelaryngeal/Deiphian)</t>
  </si>
  <si>
    <t>Cribriform without morules, classical cytomorphology</t>
  </si>
  <si>
    <t>follicular variant, classical architecture</t>
  </si>
  <si>
    <t>cervical, left inferior thyroid pole</t>
  </si>
  <si>
    <t>level VI (pretracheal, paratracheal, and prelaryngeal/Delphian)</t>
  </si>
  <si>
    <t>Invades: into adjacent perithyroid fibroadipose tissue</t>
  </si>
  <si>
    <t>2.5 cm and 2.2 cm, left lobe; 0.2 cm and 0.2 cm, right lobe.</t>
  </si>
  <si>
    <t>Focally involved by invasive carcinoma</t>
  </si>
  <si>
    <t>Level 6</t>
  </si>
  <si>
    <t>MARGINS ARE UNINVOLVED.</t>
  </si>
  <si>
    <t>Lateral neck, Central lymph nodes</t>
  </si>
  <si>
    <t>anterior and deep</t>
  </si>
  <si>
    <t>Right anterior right neck, Right Level III and IV lymph nodes</t>
  </si>
  <si>
    <t>Follicular variant, Classical variant</t>
  </si>
  <si>
    <t>4.5 X 3.0 X 3.0 CM</t>
  </si>
  <si>
    <t>right paratracheal level 6</t>
  </si>
  <si>
    <t>follicular, classical</t>
  </si>
  <si>
    <t>Right paratracheal, level 6</t>
  </si>
  <si>
    <t>2.0 cm, 3 mm</t>
  </si>
  <si>
    <t>Margin uninvolved by carcinoma (within 1 mm)</t>
  </si>
  <si>
    <t>4 of 11 total lymph nodes, positive for metastatic carcinoma; 4/11</t>
  </si>
  <si>
    <t>1.7 cm in greatest dimension</t>
  </si>
  <si>
    <t>Negative (R0)</t>
  </si>
  <si>
    <t>0.9 cm, 0.5 cm</t>
  </si>
  <si>
    <t>Multiple foci, up to 1.0 cm in greatest dimension</t>
  </si>
  <si>
    <t>Margins focally present at the inked margin in part B</t>
  </si>
  <si>
    <t>Margins involved by carcinoma</t>
  </si>
  <si>
    <t>Level 2-4</t>
  </si>
  <si>
    <t>Free of carcinoma</t>
  </si>
  <si>
    <t>pretracheal, 2 of 3 lymph nodes positive for microscopic papillary thyroid carcinoma</t>
  </si>
  <si>
    <t>Present at the peripheral resection margins</t>
  </si>
  <si>
    <t>Carcinoma is focally present at the peripheral resection margins</t>
  </si>
  <si>
    <t>3 CM</t>
  </si>
  <si>
    <t>Level VI, Right inferior level, Right anterior paratracheal mass, Right superior parathyroid, Right level 2B neck dissection</t>
  </si>
  <si>
    <t>diffuse sclerosing variant, classical (papillary), follicular, tall cell</t>
  </si>
  <si>
    <t>Level VI (pretracheal, paratracheal, and prelaryngeal Delphian)</t>
  </si>
  <si>
    <t>conventional, follicular and clear cell features, classical (usual), follicular variant, tall cell variant</t>
  </si>
  <si>
    <t>Extensive (4 or more)</t>
  </si>
  <si>
    <t>Superior midline, Additional superior midline, Right central compartment</t>
  </si>
  <si>
    <t>Diffuse sclerosing variant, Tall cell variant</t>
  </si>
  <si>
    <t>pretracheal, paratracheal and prelaryngeal/Delphian, Level VI</t>
  </si>
  <si>
    <t>left paratracheal, central compartment, left lateral jugular</t>
  </si>
  <si>
    <t>anterior, posterior, central compartment, retropharyngeal, superior mediastinal</t>
  </si>
  <si>
    <t>Right femur, C6 soft tissue</t>
  </si>
  <si>
    <t>contralateral cervical (Levels I, II, III, IV, V) or retropharyngeal or superior mediastinal lymph nodes (Level VII)</t>
  </si>
  <si>
    <t>Positive ( Right Lobe)</t>
  </si>
  <si>
    <t>Right Central neck contents: 4, Left Central neck contents: 3, Isthmus Perithyroidal: 1</t>
  </si>
  <si>
    <t>N/A(unencapsulated)</t>
  </si>
  <si>
    <t>VI and perithyroidal</t>
  </si>
  <si>
    <t>Right level III, Right VI</t>
  </si>
  <si>
    <t>Margins uninvolved by carcinoma (tumor closely approaches but is not present at inked margin)</t>
  </si>
  <si>
    <t>Tumor is present focally at black Inked anterior margin</t>
  </si>
  <si>
    <t>pN1B</t>
  </si>
  <si>
    <t>right parotid, right paratracheal neck, left paratracheal neck, right radial neck, pretracheal</t>
  </si>
  <si>
    <t>1.9 cm in greatest dimension</t>
  </si>
  <si>
    <t>8.2 cm in greatest dimension</t>
  </si>
  <si>
    <t>FOCAL</t>
  </si>
  <si>
    <t>3b</t>
  </si>
  <si>
    <t>1b</t>
  </si>
  <si>
    <t>0</t>
  </si>
  <si>
    <t>II</t>
  </si>
  <si>
    <t>2</t>
  </si>
  <si>
    <t>X</t>
  </si>
  <si>
    <t>1a</t>
  </si>
  <si>
    <t>3a</t>
  </si>
  <si>
    <t>4a</t>
  </si>
  <si>
    <t>III</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</si>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</sst>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4">
    <font>
      <sz val="11"/>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2"/>
      <color theme="1"/>
      <name val="Calibri"/>
      <family val="2"/>
      <scheme val="minor"/>
    </font>
    <font>
      <sz val="11"/>
      <name val="Calibri"/>
      <family val="2"/>
      <scheme val="minor"/>
    </font>
    <font>
      <sz val="11"/>
      <color rgb="FFFF0000"/>
      <name val="Calibri"/>
      <family val="2"/>
      <scheme val="minor"/>
    </font>
    <font>
      <b/>
      <sz val="11"/>
      <name val="Calibri"/>
      <family val="2"/>
      <scheme val="minor"/>
    </font>
    <font>
      <b/>
      <sz val="11"/>
      <name val="Calibri (Body)"/>
    </font>
    <font>
      <b/>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sz val="11"/>
      <color theme="0"/>
      <name val="Calibri"/>
      <family val="2"/>
      <scheme val="minor"/>
    </font>
    <font>
      <sz val="11"/>
      <color rgb="FF9C6500"/>
      <name val="Calibri"/>
      <family val="2"/>
      <scheme val="minor"/>
    </font>
  </fonts>
  <fills count="35">
    <fill>
      <patternFill patternType="none"/>
    </fill>
    <fill>
      <patternFill patternType="gray125"/>
    </fill>
    <fill>
      <patternFill patternType="solid">
        <fgColor theme="7" tint="0.79998168889431442"/>
        <bgColor indexed="64"/>
      </patternFill>
    </fill>
    <fill>
      <patternFill patternType="solid">
        <fgColor theme="7"/>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7">
    <border>
      <left/>
      <right/>
      <top/>
      <bottom/>
      <diagonal/>
    </border>
    <border>
      <left/>
      <right/>
      <top/>
      <bottom style="thin">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bottom style="thin">
        <color indexed="64"/>
      </bottom>
      <diagonal/>
    </border>
    <border>
      <left/>
      <right style="thin">
        <color indexed="64"/>
      </right>
      <top style="thin">
        <color indexed="64"/>
      </top>
      <bottom/>
      <diagonal/>
    </border>
    <border>
      <left/>
      <right/>
      <top style="thin">
        <color indexed="64"/>
      </top>
      <bottom/>
      <diagonal/>
    </border>
  </borders>
  <cellStyleXfs count="47">
    <xf numFmtId="0" fontId="0" fillId="0" borderId="0"/>
    <xf numFmtId="0" fontId="3" fillId="0" borderId="0"/>
    <xf numFmtId="0" fontId="4" fillId="0" borderId="0"/>
    <xf numFmtId="0" fontId="2" fillId="0" borderId="0"/>
    <xf numFmtId="0" fontId="1" fillId="0" borderId="0"/>
    <xf numFmtId="9" fontId="3" fillId="0" borderId="0" applyFont="0" applyFill="0" applyBorder="0" applyAlignment="0" applyProtection="0"/>
    <xf numFmtId="0" fontId="10" fillId="0" borderId="0" applyNumberFormat="0" applyFill="0" applyBorder="0" applyAlignment="0" applyProtection="0"/>
    <xf numFmtId="0" fontId="11" fillId="0" borderId="5" applyNumberFormat="0" applyFill="0" applyAlignment="0" applyProtection="0"/>
    <xf numFmtId="0" fontId="12" fillId="0" borderId="6" applyNumberFormat="0" applyFill="0" applyAlignment="0" applyProtection="0"/>
    <xf numFmtId="0" fontId="13" fillId="0" borderId="7" applyNumberFormat="0" applyFill="0" applyAlignment="0" applyProtection="0"/>
    <xf numFmtId="0" fontId="13" fillId="0" borderId="0" applyNumberFormat="0" applyFill="0" applyBorder="0" applyAlignment="0" applyProtection="0"/>
    <xf numFmtId="0" fontId="14" fillId="4" borderId="0" applyNumberFormat="0" applyBorder="0" applyAlignment="0" applyProtection="0"/>
    <xf numFmtId="0" fontId="15" fillId="5" borderId="0" applyNumberFormat="0" applyBorder="0" applyAlignment="0" applyProtection="0"/>
    <xf numFmtId="0" fontId="16" fillId="7" borderId="8" applyNumberFormat="0" applyAlignment="0" applyProtection="0"/>
    <xf numFmtId="0" fontId="17" fillId="8" borderId="9" applyNumberFormat="0" applyAlignment="0" applyProtection="0"/>
    <xf numFmtId="0" fontId="18" fillId="8" borderId="8" applyNumberFormat="0" applyAlignment="0" applyProtection="0"/>
    <xf numFmtId="0" fontId="19" fillId="0" borderId="10" applyNumberFormat="0" applyFill="0" applyAlignment="0" applyProtection="0"/>
    <xf numFmtId="0" fontId="20" fillId="9" borderId="11" applyNumberFormat="0" applyAlignment="0" applyProtection="0"/>
    <xf numFmtId="0" fontId="6" fillId="0" borderId="0" applyNumberFormat="0" applyFill="0" applyBorder="0" applyAlignment="0" applyProtection="0"/>
    <xf numFmtId="0" fontId="3" fillId="10" borderId="12" applyNumberFormat="0" applyFont="0" applyAlignment="0" applyProtection="0"/>
    <xf numFmtId="0" fontId="21" fillId="0" borderId="0" applyNumberFormat="0" applyFill="0" applyBorder="0" applyAlignment="0" applyProtection="0"/>
    <xf numFmtId="0" fontId="9" fillId="0" borderId="13" applyNumberFormat="0" applyFill="0" applyAlignment="0" applyProtection="0"/>
    <xf numFmtId="0" fontId="22"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22"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22"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22"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22"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22" fillId="31" borderId="0" applyNumberFormat="0" applyBorder="0" applyAlignment="0" applyProtection="0"/>
    <xf numFmtId="0" fontId="3" fillId="32" borderId="0" applyNumberFormat="0" applyBorder="0" applyAlignment="0" applyProtection="0"/>
    <xf numFmtId="0" fontId="3" fillId="33" borderId="0" applyNumberFormat="0" applyBorder="0" applyAlignment="0" applyProtection="0"/>
    <xf numFmtId="0" fontId="23" fillId="6" borderId="0" applyNumberFormat="0" applyBorder="0" applyAlignment="0" applyProtection="0"/>
    <xf numFmtId="0" fontId="22" fillId="14" borderId="0" applyNumberFormat="0" applyBorder="0" applyAlignment="0" applyProtection="0"/>
    <xf numFmtId="0" fontId="22" fillId="18" borderId="0" applyNumberFormat="0" applyBorder="0" applyAlignment="0" applyProtection="0"/>
    <xf numFmtId="0" fontId="22" fillId="22" borderId="0" applyNumberFormat="0" applyBorder="0" applyAlignment="0" applyProtection="0"/>
    <xf numFmtId="0" fontId="22" fillId="26" borderId="0" applyNumberFormat="0" applyBorder="0" applyAlignment="0" applyProtection="0"/>
    <xf numFmtId="0" fontId="22" fillId="30" borderId="0" applyNumberFormat="0" applyBorder="0" applyAlignment="0" applyProtection="0"/>
    <xf numFmtId="0" fontId="22" fillId="34" borderId="0" applyNumberFormat="0" applyBorder="0" applyAlignment="0" applyProtection="0"/>
  </cellStyleXfs>
  <cellXfs count="53">
    <xf numFmtId="0" fontId="0" fillId="0" borderId="0" xfId="0"/>
    <xf numFmtId="0" fontId="0" fillId="0" borderId="0" xfId="0" applyAlignment="1">
      <alignment horizontal="center"/>
    </xf>
    <xf numFmtId="0" fontId="7" fillId="0" borderId="0" xfId="0" applyFont="1" applyAlignment="1">
      <alignment horizontal="center"/>
    </xf>
    <xf numFmtId="0" fontId="7" fillId="0" borderId="1" xfId="0" applyFont="1" applyBorder="1" applyAlignment="1">
      <alignment horizontal="center" vertical="center"/>
    </xf>
    <xf numFmtId="0" fontId="7" fillId="0" borderId="1" xfId="0" applyFont="1" applyBorder="1" applyAlignment="1">
      <alignment horizontal="center" vertical="center" wrapText="1"/>
    </xf>
    <xf numFmtId="0" fontId="7" fillId="0" borderId="0" xfId="0" applyFont="1" applyAlignment="1">
      <alignment horizontal="center" vertical="center"/>
    </xf>
    <xf numFmtId="1" fontId="7" fillId="0" borderId="1" xfId="0" applyNumberFormat="1" applyFont="1" applyBorder="1" applyAlignment="1">
      <alignment horizontal="center" vertical="center"/>
    </xf>
    <xf numFmtId="1" fontId="7" fillId="0" borderId="3" xfId="0" applyNumberFormat="1" applyFont="1" applyBorder="1" applyAlignment="1">
      <alignment horizontal="center" vertical="center" wrapText="1"/>
    </xf>
    <xf numFmtId="0" fontId="0" fillId="0" borderId="0" xfId="0" applyAlignment="1">
      <alignment horizontal="center" vertical="center"/>
    </xf>
    <xf numFmtId="164" fontId="0" fillId="0" borderId="0" xfId="5" applyNumberFormat="1" applyFont="1" applyAlignment="1">
      <alignment horizontal="center" vertical="center"/>
    </xf>
    <xf numFmtId="1" fontId="7" fillId="0" borderId="1" xfId="0" applyNumberFormat="1" applyFont="1" applyBorder="1" applyAlignment="1">
      <alignment horizontal="center" vertical="center" wrapText="1"/>
    </xf>
    <xf numFmtId="1" fontId="7" fillId="0" borderId="0" xfId="0" applyNumberFormat="1" applyFont="1" applyAlignment="1">
      <alignment horizontal="center" vertical="center" wrapText="1"/>
    </xf>
    <xf numFmtId="0" fontId="5" fillId="0" borderId="2" xfId="0" applyFont="1" applyBorder="1" applyAlignment="1">
      <alignment horizontal="center"/>
    </xf>
    <xf numFmtId="164" fontId="0" fillId="0" borderId="0" xfId="5" applyNumberFormat="1" applyFont="1" applyFill="1" applyBorder="1" applyAlignment="1">
      <alignment horizontal="center"/>
    </xf>
    <xf numFmtId="14" fontId="0" fillId="0" borderId="0" xfId="0" applyNumberFormat="1"/>
    <xf numFmtId="0" fontId="5" fillId="0" borderId="0" xfId="0" applyFont="1" applyAlignment="1">
      <alignment horizontal="center"/>
    </xf>
    <xf numFmtId="0" fontId="5" fillId="0" borderId="1" xfId="0" applyFont="1" applyBorder="1" applyAlignment="1">
      <alignment horizontal="center"/>
    </xf>
    <xf numFmtId="0" fontId="0" fillId="0" borderId="1" xfId="0" applyBorder="1" applyAlignment="1">
      <alignment horizontal="center" vertical="center"/>
    </xf>
    <xf numFmtId="0" fontId="5" fillId="0" borderId="3" xfId="0" applyFont="1" applyBorder="1" applyAlignment="1">
      <alignment horizontal="center"/>
    </xf>
    <xf numFmtId="0" fontId="5" fillId="0" borderId="0" xfId="0" applyFont="1"/>
    <xf numFmtId="2" fontId="7" fillId="0" borderId="1" xfId="0" applyNumberFormat="1" applyFont="1" applyBorder="1" applyAlignment="1">
      <alignment horizontal="center" vertical="center" wrapText="1"/>
    </xf>
    <xf numFmtId="0" fontId="0" fillId="0" borderId="1" xfId="0" applyBorder="1"/>
    <xf numFmtId="0" fontId="0" fillId="0" borderId="1" xfId="0" applyBorder="1" applyAlignment="1">
      <alignment horizontal="center"/>
    </xf>
    <xf numFmtId="2" fontId="0" fillId="0" borderId="1" xfId="0" applyNumberFormat="1" applyBorder="1"/>
    <xf numFmtId="0" fontId="5" fillId="0" borderId="1" xfId="0" applyFont="1" applyBorder="1"/>
    <xf numFmtId="0" fontId="0" fillId="0" borderId="14" xfId="0" applyBorder="1"/>
    <xf numFmtId="0" fontId="5" fillId="0" borderId="4" xfId="0" applyFont="1" applyBorder="1" applyAlignment="1">
      <alignment horizontal="center"/>
    </xf>
    <xf numFmtId="0" fontId="5" fillId="0" borderId="14" xfId="0" applyFont="1" applyBorder="1" applyAlignment="1">
      <alignment horizontal="center"/>
    </xf>
    <xf numFmtId="1" fontId="7" fillId="0" borderId="14" xfId="0" applyNumberFormat="1" applyFont="1" applyBorder="1" applyAlignment="1">
      <alignment horizontal="center" vertical="center"/>
    </xf>
    <xf numFmtId="1" fontId="7" fillId="0" borderId="3" xfId="0" applyNumberFormat="1" applyFont="1" applyBorder="1" applyAlignment="1">
      <alignment horizontal="center" vertical="center"/>
    </xf>
    <xf numFmtId="0" fontId="5" fillId="0" borderId="0" xfId="0" applyFont="1" applyAlignment="1">
      <alignment horizontal="left"/>
    </xf>
    <xf numFmtId="164" fontId="0" fillId="0" borderId="0" xfId="5" applyNumberFormat="1" applyFont="1"/>
    <xf numFmtId="2" fontId="0" fillId="0" borderId="0" xfId="0" applyNumberFormat="1"/>
    <xf numFmtId="0" fontId="5" fillId="0" borderId="16" xfId="0" applyFont="1" applyBorder="1" applyAlignment="1">
      <alignment horizontal="center"/>
    </xf>
    <xf numFmtId="0" fontId="0" fillId="0" borderId="16" xfId="0" applyBorder="1"/>
    <xf numFmtId="0" fontId="7" fillId="2" borderId="0" xfId="0" applyFont="1" applyFill="1" applyAlignment="1">
      <alignment horizontal="center"/>
    </xf>
    <xf numFmtId="1" fontId="7" fillId="3" borderId="2" xfId="0" applyNumberFormat="1" applyFont="1" applyFill="1" applyBorder="1" applyAlignment="1">
      <alignment horizontal="center"/>
    </xf>
    <xf numFmtId="1" fontId="7" fillId="3" borderId="0" xfId="0" applyNumberFormat="1" applyFont="1" applyFill="1" applyAlignment="1">
      <alignment horizontal="center"/>
    </xf>
    <xf numFmtId="1" fontId="7" fillId="3" borderId="4" xfId="0" applyNumberFormat="1" applyFont="1" applyFill="1" applyBorder="1" applyAlignment="1">
      <alignment horizontal="center"/>
    </xf>
    <xf numFmtId="0" fontId="5" fillId="0" borderId="2" xfId="0" applyFont="1" applyFill="1" applyBorder="1" applyAlignment="1">
      <alignment horizontal="center"/>
    </xf>
    <xf numFmtId="0" fontId="5" fillId="0" borderId="0" xfId="0" applyFont="1" applyFill="1" applyAlignment="1">
      <alignment horizontal="center" vertical="center"/>
    </xf>
    <xf numFmtId="0" fontId="5" fillId="0" borderId="16" xfId="0" applyFont="1" applyFill="1" applyBorder="1" applyAlignment="1">
      <alignment horizontal="center" vertical="center"/>
    </xf>
    <xf numFmtId="0" fontId="5" fillId="0" borderId="15" xfId="0" applyFont="1" applyFill="1" applyBorder="1" applyAlignment="1">
      <alignment horizontal="center"/>
    </xf>
    <xf numFmtId="0" fontId="5" fillId="0" borderId="16" xfId="0" applyFont="1" applyFill="1" applyBorder="1" applyAlignment="1">
      <alignment horizontal="center"/>
    </xf>
    <xf numFmtId="0" fontId="5" fillId="0" borderId="0" xfId="0" applyFont="1" applyFill="1" applyAlignment="1">
      <alignment horizontal="center"/>
    </xf>
    <xf numFmtId="0" fontId="5" fillId="0" borderId="4" xfId="0" applyFont="1" applyFill="1" applyBorder="1" applyAlignment="1">
      <alignment horizontal="center"/>
    </xf>
    <xf numFmtId="0" fontId="5" fillId="0" borderId="3" xfId="0" applyFont="1" applyFill="1" applyBorder="1" applyAlignment="1">
      <alignment horizontal="center"/>
    </xf>
    <xf numFmtId="0" fontId="5" fillId="0" borderId="1" xfId="0" applyFont="1" applyFill="1" applyBorder="1" applyAlignment="1">
      <alignment horizontal="center" vertical="center"/>
    </xf>
    <xf numFmtId="0" fontId="5" fillId="0" borderId="14" xfId="0" applyFont="1" applyFill="1" applyBorder="1" applyAlignment="1">
      <alignment horizontal="center"/>
    </xf>
    <xf numFmtId="0" fontId="5" fillId="0" borderId="1" xfId="0" applyFont="1" applyFill="1" applyBorder="1" applyAlignment="1">
      <alignment horizontal="center"/>
    </xf>
    <xf numFmtId="0" fontId="7" fillId="0" borderId="1" xfId="0" applyFont="1" applyFill="1" applyBorder="1" applyAlignment="1">
      <alignment horizontal="center" vertical="center"/>
    </xf>
    <xf numFmtId="0" fontId="0" fillId="0" borderId="0" xfId="0" applyFill="1" applyAlignment="1">
      <alignment horizontal="center"/>
    </xf>
    <xf numFmtId="0" fontId="0" fillId="0" borderId="1" xfId="0" applyFill="1" applyBorder="1" applyAlignment="1">
      <alignment horizontal="center"/>
    </xf>
  </cellXfs>
  <cellStyles count="47">
    <cellStyle name="20% - Accent1" xfId="23" builtinId="30" customBuiltin="1"/>
    <cellStyle name="20% - Accent2" xfId="26" builtinId="34" customBuiltin="1"/>
    <cellStyle name="20% - Accent3" xfId="29" builtinId="38" customBuiltin="1"/>
    <cellStyle name="20% - Accent4" xfId="32" builtinId="42" customBuiltin="1"/>
    <cellStyle name="20% - Accent5" xfId="35" builtinId="46" customBuiltin="1"/>
    <cellStyle name="20% - Accent6" xfId="38" builtinId="50" customBuiltin="1"/>
    <cellStyle name="40% - Accent1" xfId="24" builtinId="31" customBuiltin="1"/>
    <cellStyle name="40% - Accent2" xfId="27" builtinId="35" customBuiltin="1"/>
    <cellStyle name="40% - Accent3" xfId="30" builtinId="39" customBuiltin="1"/>
    <cellStyle name="40% - Accent4" xfId="33" builtinId="43" customBuiltin="1"/>
    <cellStyle name="40% - Accent5" xfId="36" builtinId="47" customBuiltin="1"/>
    <cellStyle name="40% - Accent6" xfId="39" builtinId="51" customBuiltin="1"/>
    <cellStyle name="60% - Accent1 2" xfId="41" xr:uid="{3B67EF73-6CB5-45D1-B48D-DC15A4533747}"/>
    <cellStyle name="60% - Accent2 2" xfId="42" xr:uid="{385A6F44-E6BC-46D1-A68B-97EE1D776313}"/>
    <cellStyle name="60% - Accent3 2" xfId="43" xr:uid="{2D1192F4-A3B7-401B-84CD-D3572CF12148}"/>
    <cellStyle name="60% - Accent4 2" xfId="44" xr:uid="{0C7C692E-7801-4734-9F73-43DB41881CE7}"/>
    <cellStyle name="60% - Accent5 2" xfId="45" xr:uid="{F1159CC6-874B-49B9-880D-1D76EBEAF34D}"/>
    <cellStyle name="60% - Accent6 2" xfId="46" xr:uid="{6C69AB8D-4893-419C-A829-5A60311112B9}"/>
    <cellStyle name="Accent1" xfId="22" builtinId="29" customBuiltin="1"/>
    <cellStyle name="Accent2" xfId="25" builtinId="33" customBuiltin="1"/>
    <cellStyle name="Accent3" xfId="28" builtinId="37" customBuiltin="1"/>
    <cellStyle name="Accent4" xfId="31" builtinId="41" customBuiltin="1"/>
    <cellStyle name="Accent5" xfId="34" builtinId="45" customBuiltin="1"/>
    <cellStyle name="Accent6" xfId="37" builtinId="49" customBuiltin="1"/>
    <cellStyle name="Bad" xfId="12" builtinId="27" customBuiltin="1"/>
    <cellStyle name="Calculation" xfId="15" builtinId="22" customBuiltin="1"/>
    <cellStyle name="Check Cell" xfId="17" builtinId="23" customBuiltin="1"/>
    <cellStyle name="Explanatory Text" xfId="20" builtinId="53" customBuiltin="1"/>
    <cellStyle name="Good" xfId="11" builtinId="26" customBuiltin="1"/>
    <cellStyle name="Heading 1" xfId="7" builtinId="16" customBuiltin="1"/>
    <cellStyle name="Heading 2" xfId="8" builtinId="17" customBuiltin="1"/>
    <cellStyle name="Heading 3" xfId="9" builtinId="18" customBuiltin="1"/>
    <cellStyle name="Heading 4" xfId="10" builtinId="19" customBuiltin="1"/>
    <cellStyle name="Input" xfId="13" builtinId="20" customBuiltin="1"/>
    <cellStyle name="Linked Cell" xfId="16" builtinId="24" customBuiltin="1"/>
    <cellStyle name="Neutral 2" xfId="40" xr:uid="{54B437E9-D703-4AC0-8769-CD416D7266CA}"/>
    <cellStyle name="Normal" xfId="0" builtinId="0"/>
    <cellStyle name="Normal 2" xfId="1" xr:uid="{00000000-0005-0000-0000-000001000000}"/>
    <cellStyle name="Normal 3" xfId="2" xr:uid="{00000000-0005-0000-0000-000002000000}"/>
    <cellStyle name="Normal 3 2" xfId="3" xr:uid="{00000000-0005-0000-0000-000003000000}"/>
    <cellStyle name="Normal 3 2 2" xfId="4" xr:uid="{1D07FB2C-719B-D242-925C-83542F99A05C}"/>
    <cellStyle name="Note" xfId="19" builtinId="10" customBuiltin="1"/>
    <cellStyle name="Output" xfId="14" builtinId="21" customBuiltin="1"/>
    <cellStyle name="Percent" xfId="5" builtinId="5"/>
    <cellStyle name="Title" xfId="6" builtinId="15" customBuiltin="1"/>
    <cellStyle name="Total" xfId="21" builtinId="25" customBuiltin="1"/>
    <cellStyle name="Warning Text" xfId="18" builtinId="11" customBuiltin="1"/>
  </cellStyles>
  <dxfs count="1">
    <dxf>
      <fill>
        <patternFill>
          <bgColor theme="6"/>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50FDAC-3F22-4942-9045-99C823E0271A}">
  <dimension ref="A1:AT300"/>
  <sheetViews>
    <sheetView tabSelected="1" zoomScale="70" zoomScaleNormal="70" workbookViewId="0">
      <pane xSplit="1" topLeftCell="AA1" activePane="topRight" state="frozen"/>
      <selection activeCell="AV300" sqref="AV300"/>
      <selection pane="topRight" activeCell="AE1" sqref="AE1:AI1"/>
    </sheetView>
  </sheetViews>
  <sheetFormatPr defaultRowHeight="14.25"/>
  <cols>
    <col min="1" max="1" width="14.19921875" customWidth="1"/>
    <col min="2" max="2" width="7.73046875" customWidth="1"/>
    <col min="3" max="3" width="7.86328125" customWidth="1"/>
    <col min="4" max="4" width="8.265625" customWidth="1"/>
    <col min="5" max="5" width="8.06640625" customWidth="1"/>
    <col min="6" max="6" width="10.53125" customWidth="1"/>
    <col min="7" max="7" width="10.33203125" customWidth="1"/>
    <col min="8" max="8" width="9.3984375" customWidth="1"/>
    <col min="9" max="9" width="12.73046875" customWidth="1"/>
    <col min="10" max="10" width="13.9296875" customWidth="1"/>
    <col min="11" max="11" width="28.53125" hidden="1" customWidth="1"/>
    <col min="12" max="12" width="28.33203125" hidden="1" customWidth="1"/>
    <col min="13" max="13" width="11.33203125" customWidth="1"/>
    <col min="14" max="14" width="17.46484375" bestFit="1" customWidth="1"/>
    <col min="15" max="15" width="62.33203125" bestFit="1" customWidth="1"/>
    <col min="16" max="16" width="87.265625" hidden="1" customWidth="1"/>
    <col min="17" max="17" width="50.796875" hidden="1" customWidth="1"/>
    <col min="18" max="18" width="10.9296875" customWidth="1"/>
    <col min="19" max="19" width="7.59765625" bestFit="1" customWidth="1"/>
    <col min="20" max="20" width="17.53125" bestFit="1" customWidth="1"/>
    <col min="21" max="21" width="29.86328125" customWidth="1"/>
    <col min="22" max="22" width="20.46484375" customWidth="1"/>
    <col min="23" max="23" width="11.59765625" customWidth="1"/>
    <col min="24" max="24" width="80" customWidth="1"/>
    <col min="25" max="26" width="13.6640625" customWidth="1"/>
    <col min="27" max="27" width="9.6640625" customWidth="1"/>
    <col min="28" max="28" width="62.53125" customWidth="1"/>
    <col min="29" max="29" width="8.59765625" customWidth="1"/>
    <col min="31" max="31" width="14.9296875" customWidth="1"/>
    <col min="32" max="32" width="9.06640625" customWidth="1"/>
    <col min="36" max="36" width="14.06640625" customWidth="1"/>
    <col min="40" max="40" width="10.6640625" customWidth="1"/>
    <col min="41" max="41" width="12.1328125" customWidth="1"/>
    <col min="42" max="45" width="9.46484375" customWidth="1"/>
  </cols>
  <sheetData>
    <row r="1" spans="1:46">
      <c r="A1" s="35" t="s">
        <v>137</v>
      </c>
      <c r="B1" s="35"/>
      <c r="C1" s="35"/>
      <c r="D1" s="35"/>
      <c r="E1" s="35"/>
      <c r="F1" s="35"/>
      <c r="G1" s="35"/>
      <c r="H1" s="35"/>
      <c r="I1" s="35"/>
      <c r="J1" s="35"/>
      <c r="K1" s="35"/>
      <c r="L1" s="35"/>
      <c r="M1" s="35"/>
      <c r="N1" s="35"/>
      <c r="O1" s="35"/>
      <c r="P1" s="35"/>
      <c r="Q1" s="35"/>
      <c r="R1" s="35"/>
      <c r="S1" s="35"/>
      <c r="T1" s="35"/>
      <c r="U1" s="35"/>
      <c r="V1" s="35"/>
      <c r="W1" s="35"/>
      <c r="X1" s="35"/>
      <c r="Y1" s="35"/>
      <c r="Z1" s="35"/>
      <c r="AA1" s="35"/>
      <c r="AB1" s="35"/>
      <c r="AC1" s="35"/>
      <c r="AD1" s="2"/>
      <c r="AE1" s="36" t="s">
        <v>625</v>
      </c>
      <c r="AF1" s="37"/>
      <c r="AG1" s="37"/>
      <c r="AH1" s="37"/>
      <c r="AI1" s="37"/>
      <c r="AJ1" s="36" t="s">
        <v>138</v>
      </c>
      <c r="AK1" s="37"/>
      <c r="AL1" s="37"/>
      <c r="AM1" s="37"/>
      <c r="AN1" s="37"/>
      <c r="AO1" s="36" t="s">
        <v>626</v>
      </c>
      <c r="AP1" s="37"/>
      <c r="AQ1" s="37"/>
      <c r="AR1" s="37"/>
      <c r="AS1" s="38"/>
    </row>
    <row r="2" spans="1:46" ht="28.15">
      <c r="A2" s="3" t="s">
        <v>139</v>
      </c>
      <c r="B2" s="50" t="s">
        <v>140</v>
      </c>
      <c r="C2" s="3" t="s">
        <v>141</v>
      </c>
      <c r="D2" s="3" t="s">
        <v>142</v>
      </c>
      <c r="E2" s="3" t="s">
        <v>143</v>
      </c>
      <c r="F2" s="3" t="s">
        <v>0</v>
      </c>
      <c r="G2" s="3" t="s">
        <v>144</v>
      </c>
      <c r="H2" s="3" t="s">
        <v>1</v>
      </c>
      <c r="I2" s="3" t="s">
        <v>2</v>
      </c>
      <c r="J2" s="3" t="s">
        <v>3</v>
      </c>
      <c r="K2" s="3" t="s">
        <v>145</v>
      </c>
      <c r="L2" s="3" t="s">
        <v>629</v>
      </c>
      <c r="M2" s="20" t="s">
        <v>630</v>
      </c>
      <c r="N2" s="3" t="s">
        <v>4</v>
      </c>
      <c r="O2" s="3" t="s">
        <v>5</v>
      </c>
      <c r="P2" s="3" t="s">
        <v>146</v>
      </c>
      <c r="Q2" s="4" t="s">
        <v>627</v>
      </c>
      <c r="R2" s="20" t="s">
        <v>628</v>
      </c>
      <c r="S2" s="3" t="s">
        <v>6</v>
      </c>
      <c r="T2" s="3" t="s">
        <v>147</v>
      </c>
      <c r="U2" s="3" t="s">
        <v>7</v>
      </c>
      <c r="V2" s="4" t="s">
        <v>148</v>
      </c>
      <c r="W2" s="3" t="s">
        <v>8</v>
      </c>
      <c r="X2" s="3" t="s">
        <v>154</v>
      </c>
      <c r="Y2" s="3" t="s">
        <v>9</v>
      </c>
      <c r="Z2" s="3" t="s">
        <v>10</v>
      </c>
      <c r="AA2" s="3" t="s">
        <v>149</v>
      </c>
      <c r="AB2" s="3" t="s">
        <v>11</v>
      </c>
      <c r="AC2" s="3" t="s">
        <v>155</v>
      </c>
      <c r="AD2" s="5"/>
      <c r="AE2" s="7" t="s">
        <v>150</v>
      </c>
      <c r="AF2" s="10" t="s">
        <v>151</v>
      </c>
      <c r="AG2" s="6" t="s">
        <v>152</v>
      </c>
      <c r="AH2" s="6" t="s">
        <v>12</v>
      </c>
      <c r="AI2" s="10" t="s">
        <v>153</v>
      </c>
      <c r="AJ2" s="7" t="s">
        <v>150</v>
      </c>
      <c r="AK2" s="10" t="s">
        <v>151</v>
      </c>
      <c r="AL2" s="10" t="s">
        <v>152</v>
      </c>
      <c r="AM2" s="10" t="s">
        <v>12</v>
      </c>
      <c r="AN2" s="10" t="s">
        <v>153</v>
      </c>
      <c r="AO2" s="29" t="s">
        <v>150</v>
      </c>
      <c r="AP2" s="6" t="s">
        <v>151</v>
      </c>
      <c r="AQ2" s="6" t="s">
        <v>152</v>
      </c>
      <c r="AR2" s="6" t="s">
        <v>12</v>
      </c>
      <c r="AS2" s="28" t="s">
        <v>153</v>
      </c>
      <c r="AT2" s="11"/>
    </row>
    <row r="3" spans="1:46">
      <c r="A3" t="str">
        <f>'Model output'!A2</f>
        <v>TCGA-4C-A93U</v>
      </c>
      <c r="B3" s="51">
        <v>74</v>
      </c>
      <c r="C3" s="1" t="str">
        <f>IF(OR(ISNUMBER(SEARCH("0",'Model output'!D2)), ISNUMBER(SEARCH("1",'Model output'!D2)), ISNUMBER(SEARCH("1a",'Model output'!D2)), ISNUMBER(SEARCH("1b",'Model output'!D2)), ISNUMBER(SEARCH("2",'Model output'!D2)), ISNUMBER(SEARCH("3",'Model output'!D2)), ISNUMBER(SEARCH("4a",'Model output'!D2)), ISNUMBER(SEARCH("4b",'Model output'!D2))), IF(ISNUMBER(SEARCH("pT",'Model output'!D2)),IF(OR(ISNUMBER(SEARCH("a",'Model output'!D2)),ISNUMBER(SEARCH("b",'Model output'!D2))),MID(SUBSTITUTE('Model output'!D2," ",""),SEARCH("pT",'Model output'!D2)+2,2),MID(SUBSTITUTE('Model output'!D2," ",""),SEARCH("pT",'Model output'!D2)+2,1)),IF(ISNUMBER(SEARCH("T",'Model output'!D2)),IF(OR(ISNUMBER(SEARCH("a",'Model output'!D2)),ISNUMBER(SEARCH("b",'Model output'!D2))),MID(SUBSTITUTE('Model output'!D2," ",""),SEARCH("T",'Model output'!D2)+1,2),MID(SUBSTITUTE('Model output'!D2," ",""),SEARCH("T",'Model output'!D2)+1,1)),SUBSTITUTE('Model output'!D2," ",""))),"")</f>
        <v>4a</v>
      </c>
      <c r="D3" s="1" t="str">
        <f>IF(ISNUMBER(SEARCH("lymph node",'Model output'!E2)),"1", IF(AND('Model output'!E2&lt;&gt;"",ISNUMBER('Model output'!E2),'Model output'!E2&gt;0),"1",IF(OR(ISNUMBER(SEARCH("0",'Model output'!E2)), ISNUMBER(SEARCH("1",'Model output'!E2)), ISNUMBER(SEARCH("1a",'Model output'!E2)), ISNUMBER(SEARCH("1b",'Model output'!E2)), ISNUMBER(SEARCH("X",'Model output'!E2))), IF(ISNUMBER(SEARCH("pN",'Model output'!E2)),IF(OR(ISNUMBER(SEARCH("a",'Model output'!E2)),ISNUMBER(SEARCH("b",'Model output'!E2))),MID(SUBSTITUTE('Model output'!E2," ",""),SEARCH("pN",'Model output'!E2)+2,2),MID(SUBSTITUTE('Model output'!E2," ",""),SEARCH("pN",'Model output'!E2)+2,1)),IF(ISNUMBER(SEARCH("N",'Model output'!E2)),IF(OR(ISNUMBER(SEARCH("a",'Model output'!E2)),ISNUMBER(SEARCH("b",'Model output'!E2))),MID(SUBSTITUTE('Model output'!E2," ",""),SEARCH("N",'Model output'!E2)+1,2),MID(SUBSTITUTE('Model output'!E2," ",""),SEARCH("N",'Model output'!E2)+1,1)),SUBSTITUTE('Model output'!E2," ",""))),"")))</f>
        <v>1b</v>
      </c>
      <c r="E3" s="1" t="str">
        <f>IF(OR(ISNUMBER(SEARCH("Not applicable",'Model output'!F2)), ISNUMBER(SEARCH("N/A",'Model output'!F2))),"0",IF(OR(ISNUMBER(SEARCH("0",'Model output'!F2)), ISNUMBER(SEARCH("1",'Model output'!F2)), ISNUMBER(SEARCH("X",'Model output'!F2))), IF(ISNUMBER(SEARCH("pM",'Model output'!F2)),MID(SUBSTITUTE('Model output'!F2," ",""),SEARCH("pM",'Model output'!F2)+2,1),IF(ISNUMBER(SEARCH("M",'Model output'!F2)),MID(SUBSTITUTE('Model output'!F2," ",""),SEARCH("M",'Model output'!F2)+1,1),SUBSTITUTE('Model output'!F2," ",""))),""))</f>
        <v/>
      </c>
      <c r="F3" t="str">
        <f t="shared" ref="F3:F44" si="0">IF(OR(G3&lt;&gt;"",AND(J3&lt;&gt;"",ISNUMBER(J3),J3&gt;0),AND(M3&lt;&gt;"",M3&gt;0)),"positive","negative")</f>
        <v>positive</v>
      </c>
      <c r="G3" s="34" t="str">
        <f>IF(OR('Model output'!G2="",AND(ISNUMBER('Model output'!J2),'Model output'!J2&lt;1)),"",IF(OR(ISNUMBER(SEARCH("lateral",'Model output'!G2)),ISNUMBER(SEARCH("cervical",'Model output'!G2)),ISNUMBER(SEARCH("jugular",'Model output'!G2)),ISNUMBER(SEARCH("left neck",'Model output'!G2)),ISNUMBER(SEARCH("left anterior neck",'Model output'!G2)),ISNUMBER(SEARCH("left posterior neck",'Model output'!G2)),ISNUMBER(SEARCH("right neck",'Model output'!G2)),ISNUMBER(SEARCH("right anterior neck",'Model output'!G2)),ISNUMBER(SEARCH("right posterior neck",'Model output'!G2)),AND(ISNUMBER(SEARCH("level",'Model output'!G2)),OR(,ISNUMBER(SEARCH("II",'Model output'!G2)),ISNUMBER(SEARCH("two",'Model output'!G2)),ISNUMBER(SEARCH("2",'Model output'!G2)),ISNUMBER(SEARCH("III",'Model output'!G2)),ISNUMBER(SEARCH("three",'Model output'!G2)),ISNUMBER(SEARCH("3",'Model output'!G2)),ISNUMBER(SEARCH("IV",'Model output'!G2)),ISNUMBER(SEARCH("four",'Model output'!G2)),ISNUMBER(SEARCH("4",'Model output'!G2)),ISNUMBER(SEARCH("V ",'Model output'!G2)),ISNUMBER(SEARCH("five",'Model output'!G2)),ISNUMBER(SEARCH("5",'Model output'!G2))))), "lateral", "central"))</f>
        <v>lateral</v>
      </c>
      <c r="H3" t="str">
        <f>IF('Model output'!H2="","negative", IF('Model output'!H2=" ", "negative", IF('Model output'!H2="[]", "negative", IF(ISNUMBER(SEARCH("lymph node",'Model output'!H2)),"negative", IF(ISNUMBER(SEARCH("adipose tissue",'Model output'!H2)), "negative", IF(ISNUMBER(SEARCH("neck dissection",'Model output'!H2)),"negative","positive"))))))</f>
        <v>negative</v>
      </c>
      <c r="I3">
        <f>IF('Model output'!I2="","",IF(ISNUMBER('Model output'!I2),'Model output'!I2,1))</f>
        <v>37</v>
      </c>
      <c r="J3">
        <f>IF('Model output'!J2="","",IF(AND(ISNUMBER('Model output'!J2),'Model output'!J2&lt;=I3),'Model output'!J2,IF(ISNUMBER(SEARCH("0/",'Model output'!J2)),0,1)))</f>
        <v>1</v>
      </c>
      <c r="K3" t="str" cm="1">
        <f t="array" ref="K3">IF(COUNT(FIND({0,1,2,3,4,5,6,7,8,9},'Model output'!K2))&gt;0,'Model output'!K2,"")</f>
        <v>0.4 cm</v>
      </c>
      <c r="L3" s="32" t="str">
        <f t="shared" ref="L3:L66" si="1">LOWER(SUBSTITUTE(SUBSTITUTE(SUBSTITUTE(SUBSTITUTE(SUBSTITUTE(SUBSTITUTE(SUBSTITUTE(SUBSTITUTE(SUBSTITUTE(SUBSTITUTE(SUBSTITUTE(SUBSTITUTE(SUBSTITUTE(SUBSTITUTE(SUBSTITUTE(SUBSTITUTE(SUBSTITUTE(SUBSTITUTE(SUBSTITUTE(K3,"cm.","cm"), "gross examination", ""), "specimen E", ""), "Level IV", ""), "paratracheal", ""), "tissue", ""), "in greatest dimension", ""), "diameter", ""), "right", ""), "up to", ""), "to", ","), "by", ""), "x", ","), "'", ""), "[", ""), "]", ""), "(", ""), ")", ""), " ", ""))</f>
        <v>0.4cm</v>
      </c>
      <c r="M3" cm="1">
        <f t="array" ref="M3">IF(L3="","",IF(ISNUMBER(SEARCH("cm",L3)),MAX(VALUE(SUBSTITUTE(_xlfn.FILTERXML("&lt;t&gt;&lt;s&gt;"&amp;SUBSTITUTE(L3,",","&lt;/s&gt;&lt;s&gt;")&amp;"&lt;/s&gt;&lt;/t&gt;","//s"),"cm",""))),MAX(VALUE(SUBSTITUTE(_xlfn.FILTERXML("&lt;t&gt;&lt;s&gt;"&amp;SUBSTITUTE(L3,",","&lt;/s&gt;&lt;s&gt;")&amp;"&lt;/s&gt;&lt;/t&gt;","//s"),"mm","")))/10))</f>
        <v>0.4</v>
      </c>
      <c r="N3" t="str">
        <f>IF('Model output'!L2="","",'Model output'!L2)</f>
        <v>papillary</v>
      </c>
      <c r="O3" t="str">
        <f>IF('Model output'!M2="","",'Model output'!M2)</f>
        <v/>
      </c>
      <c r="P3" t="str">
        <f>IF('Model output'!N2="","",'Model output'!N2)</f>
        <v>6.5 cm</v>
      </c>
      <c r="Q3" t="str">
        <f t="shared" ref="Q3:Q45" si="2">LOWER(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IF(AND(ISNUMBER(SEARCH("cm", P3)), ISNUMBER(SEARCH("mm", P3))), SUBSTITUTE(P3, "cm", "mm"), P3),"cm.","cm"),"cm;","cm,"), "the", ""), "Microcarcinoma:", ","), "tumor", ""), "Tumor", ""), "microcarcinoma", ""), "nodule.", ""), "nodule", ""), "lobe and isthmus", ""), "isthmus and", ""), "isthmic", ""), "isthmus", ""), ", right lobe.", ""), "lobe,",""), "lobe", ""), "pole;", ","), "pole", ""), "upper", ""), "lower", ""), "thyroid", ""), "largest", ""), "superior to inferior", ""), "superior/middle", ""), "anterior to posterior", ""), "classical type", ""), "follicular variant", ""), "left", ""), "right", ""), "Right", ""), "Ranging from", ""), "by gross examination", ""), "grossly", ""), "greatest dimension,", ""), "greatest dimension", ""), "for", ""), "in", ""), "In", ""), ", and", ","), "and", ","), "to", ","), "(", ""), ")", ""), "A", ""), " : ", ""), ":", ","), "&lt;", ""), "x", ","), "X", ","), ";", ""), " ",""))</f>
        <v>6.5cm</v>
      </c>
      <c r="R3" cm="1">
        <f t="array" ref="R3">IF(Q3="","",IF(ISNUMBER(SEARCH("cm",Q3)),MAX(VALUE(SUBSTITUTE(_xlfn.FILTERXML("&lt;t&gt;&lt;s&gt;"&amp;SUBSTITUTE(Q3,",","&lt;/s&gt;&lt;s&gt;")&amp;"&lt;/s&gt;&lt;/t&gt;","//s"),"cm",""))),IF(ISNUMBER(SEARCH("mm",Q3)), MAX(VALUE(SUBSTITUTE(_xlfn.FILTERXML("&lt;t&gt;&lt;s&gt;"&amp;SUBSTITUTE(Q3,",","&lt;/s&gt;&lt;s&gt;")&amp;"&lt;/s&gt;&lt;/t&gt;","//s"),"mm","")))/10, MAX(VALUE(_xlfn.FILTERXML("&lt;t&gt;&lt;s&gt;"&amp;SUBSTITUTE(Q3,",","&lt;/s&gt;&lt;s&gt;")&amp;"&lt;/s&gt;&lt;/t&gt;","//s"))))))</f>
        <v>6.5</v>
      </c>
      <c r="S3" t="str">
        <f>IF(OR('Model output'!P2="",'Model output'!P2="C",ISNUMBER(SEARCH("Not identified", 'Model output'!P2)),ISNUMBER(SEARCH("Absent",'Model output'!P2)),ISNUMBER(SEARCH("Absence",'Model output'!P2)),AND(ISNUMBER(SEARCH("No",'Model output'!P2)),NOT(ISNUMBER(SEARCH("diagnostic",'Model output'!P2)))),ISNUMBER(SEARCH("Negative",'Model output'!P2))),"negative","positive")</f>
        <v>positive</v>
      </c>
      <c r="T3">
        <f>IF('Model output'!O2="","",'Model output'!O2)</f>
        <v>1</v>
      </c>
      <c r="U3" t="str">
        <f>IF('Model output'!Q2&lt;&gt;"",'Model output'!Q2,IF('Classification result'!S3="positive",IF(ISNUMBER(SEARCH("single",'Model output'!P2)),1,IF(OR(ISNUMBER(SEARCH("&lt;4",'Model output'!P2)),ISNUMBER(SEARCH("&lt; 4",'Model output'!P2)),ISNUMBER(SEARCH("less than 4",'Model output'!P2))),"&lt;4",IF(OR(ISNUMBER(SEARCH("&gt;4",'Model output'!P2)),ISNUMBER(SEARCH("&gt; 4",'Model output'!P2)),ISNUMBER(SEARCH("4 or more",'Model output'!P2))),"&gt;4","")))))</f>
        <v/>
      </c>
      <c r="V3" t="str">
        <f>IF(S3="negative","",IF(OR(ISNUMBER(SEARCH("Focal",'Model output'!P2)),'Classification result'!U3&lt;4,ISNUMBER(SEARCH("Focal",'Classification result'!U3)),ISNUMBER(SEARCH("&lt;4",'Classification result'!U3)),ISNUMBER(SEARCH("&lt; 4",'Classification result'!U3))),"minimal", IF(OR(ISNUMBER(SEARCH("Extensive",'Model output'!P2)),ISNUMBER(SEARCH("Extensive",'Classification result'!U3)),ISNUMBER(SEARCH("&gt;4",'Classification result'!U3)),ISNUMBER(SEARCH("&gt; 4",'Classification result'!U3)),ISNUMBER(SEARCH("4 or more",'Classification result'!U3))),"extensive","")))</f>
        <v/>
      </c>
      <c r="W3" t="str">
        <f>IF(OR('Model output'!R2="",ISNUMBER(SEARCH("Not identified", 'Model output'!R2)),ISNUMBER(SEARCH("Absent",'Model output'!R2)),ISNUMBER(SEARCH("No",'Model output'!R2)),ISNUMBER(SEARCH("Negative",'Model output'!R2)),ISNUMBER(SEARCH("None seen",'Model output'!R2)),ISNUMBER(SEARCH("Free",'Model output'!R2)),ISNUMBER(SEARCH("Cannot be assessed",'Model output'!R2))),"negative","positive")</f>
        <v>positive</v>
      </c>
      <c r="X3" s="19" t="str">
        <f>IF('Model output'!S2="","",'Model output'!S2)</f>
        <v>Present, extensive</v>
      </c>
      <c r="Y3" t="str">
        <f>IF(OR('Model output'!S2="",ISNUMBER(SEARCH("No extension",'Model output'!S2)),ISNUMBER(SEARCH("Absent",'Model output'!S2)),ISNUMBER(SEARCH("Not identified",'Model output'!S2)),AND(ISNUMBER(SEARCH("No",'Model output'!S2)),NOT(ISNUMBER(SEARCH("carcinoma",'Model output'!S2)))),ISNUMBER(SEARCH("negative",'Model output'!S2))),"negative",IF(Z3="positive","gETE", "positive"))</f>
        <v>gETE</v>
      </c>
      <c r="Z3" t="str">
        <f>IF(OR('Model output'!S2="",ISNUMBER(SEARCH("Absent",'Model output'!S2)),ISNUMBER(SEARCH("Not identified",'Model output'!S2)),ISNUMBER(SEARCH("No",'Model output'!S2)),ISNUMBER(SEARCH("Minimal",'Model output'!S2)),ISNUMBER(SEARCH("negative",'Model output'!S2))),"negative",IF(OR(ISNUMBER(SEARCH("extensive",X3)),ISNUMBER(SEARCH("skeletal muscle",X3)),ISNUMBER(SEARCH("larynx",X3)),ISNUMBER(SEARCH("trachea",X3)),ISNUMBER(SEARCH("esophagus",X3)),ISNUMBER(SEARCH("recurrent laryngeal nerve",X3))),"positive","negative"))</f>
        <v>positive</v>
      </c>
      <c r="AA3" t="str">
        <f>IF('Model output'!T2="","",IF('Model output'!T2="Not mentioned", "No", "Yes"))</f>
        <v/>
      </c>
      <c r="AB3" t="str">
        <f>IF(AA3&lt;&gt;"Yes","",IF(OR('Model output'!U2="",ISNUMBER(SEARCH("Not identified",'Model output'!U2))),"",'Model output'!U2))</f>
        <v/>
      </c>
      <c r="AC3" s="8" t="str">
        <f>IF(OR('Model output'!V2="", AND(ISERROR(SEARCH("Positive",'Model output'!V2)), ISNUMBER(SEARCH("Negative",'Model output'!V2))), ISNUMBER(SEARCH("Cannot be assessed",'Model output'!V2)), AND(ISNUMBER(SEARCH("Uninvolved",'Model output'!V2)),NOT(ISNUMBER(SEARCH("margin(s) involved",'Model output'!V2)))), ISNUMBER(SEARCH("No involvement",'Model output'!V2)), AND(NOT(ISNUMBER(SEARCH("focal",'Model output'!V2))),ISNUMBER(SEARCH("Free",'Model output'!V2))), ISNUMBER(SEARCH("narrowly excised",'Model output'!V2)), ISNUMBER(SEARCH("none",'Model output'!V2)), ISNUMBER(SEARCH("R0",'Model output'!V2)), ISNUMBER(SEARCH("1 mm",'Model output'!V2)), ISNUMBER(SEARCH("0.1 CM",'Model output'!V2)), ISNUMBER(SEARCH("less than 0.2 mm",'Model output'!V2)), ISNUMBER(SEARCH("less than 1.0 mm",'Model output'!V2)), ISNUMBER(SEARCH("less than 0.5 mm",'Model output'!V2)), ISNUMBER(SEARCH("abut",'Model output'!V2))), "negative", "positive")</f>
        <v>positive</v>
      </c>
      <c r="AE3" s="39" t="str" cm="1">
        <f t="array" ref="AE3">IF(OR(AC3="positive",Z3="positive",AND(OR(ISNUMBER(SEARCH("Follicular carcinoma",N3)),ISNUMBER(SEARCH("Follicular thyroid carcinoma",N3))),V3="extensive"),AND(AND(ISNUMBER(J3),J3&gt;0),AND(ISNUMBER(M3),M3&gt;3)),OR(H3="positive",AH3=1)),"high",IF(OR(ISNUMBER(SEARCH("lateral",G3,1)),ISNUMBER(SEARCH("positive",Y3,1)),ISNUMBER(SEARCH("tall",O3,1)),ISNUMBER(SEARCH("hobnail",O3,1)),ISNUMBER(SEARCH("cribriform",O3,1)),ISNUMBER(SEARCH("diffuse",O3,1)),ISNUMBER(SEARCH("columnar",O3,1)),ISNUMBER(SEARCH("solid",O3,1)),ISNUMBER(SEARCH("tall",N3,1)),ISNUMBER(SEARCH("hobnail",N3,1)),ISNUMBER(SEARCH("cribriform",N3,1)),ISNUMBER(SEARCH("diffuse",N3,1)),ISNUMBER(SEARCH("columnar",N3,1)),ISNUMBER(SEARCH("solid",N3,1)),AND(OR(ISNUMBER(SEARCH("papillary",N3,1)),ISNUMBER(SEARCH("papillary carcinoma",O3,1))),S3="positive"),AND(AND(ISNUMBER(J3),J3&gt;=5),M3=""),AND(AND(ISNUMBER(J3),J3&gt;=5),AND(ISNUMBER(M3),M3&gt;=1)),AND(ISNUMBER(SERACH("papillary",N3)),OR(Y3="positive",Z3="positive"), ISNUMBER(SEARCH("BRAF",AB3)))),"intermediate","low"))</f>
        <v>high</v>
      </c>
      <c r="AF3" s="40" t="str">
        <f t="shared" ref="AF3:AF66" si="3">IF(AND(Z3="positive",OR(ISNUMBER(SEARCH("prevertebral",X3,1)),ISNUMBER(SEARCH("fascia",X3,1)),ISNUMBER(SEARCH("carotid artery",X3,1)),ISNUMBER(SEARCH("mediastinal",X3,1)))),"4b",
IF(AND(Z3="positive",OR(ISNUMBER(SEARCH("larynx",X3,1)),ISNUMBER(SEARCH("trachea",X3,1)),ISNUMBER(SEARCH("esophagus",X3,1)),ISNUMBER(SEARCH("recurrent laryngeal nerve",X3,1)),
ISNUMBER(SEARCH("RLN",X3,1)))),"4a",
IF(OR(Z3="positive",ISNUMBER(SEARCH("strap",X3,1)),ISNUMBER(SEARCH("sternothyroid",X3,1)),ISNUMBER(SEARCH("sternohyoid",X3,1)),ISNUMBER(SEARCH("thyrohyoid",X3,1)),ISNUMBER(SEARCH("omohyoid",X3,1))),"3b",
IF(AND(C3&lt;&gt;"", N3=""),C3,
IF(OR(AND(R3&lt;&gt;"",R3&gt;4)),"3a",
IF(AND(R3&lt;&gt;"", R3&lt;=4,R3&gt;2),"2",
IF(AND(R3&lt;&gt;"",R3&lt;=2,R3&gt;1),"1b",
IF(AND(R3&lt;&gt;"",R3&lt;=1),"1a","x"
))))))))</f>
        <v>3b</v>
      </c>
      <c r="AG3" s="40" t="str">
        <f t="shared" ref="AG3:AG66" si="4">IF(AND(ISNUMBER(J3),J3&gt;0),
IF(G3="lateral", "1b","1a"), "0")</f>
        <v>1b</v>
      </c>
      <c r="AH3" s="41" t="str">
        <f>IF(OR(H3="unknown"),"x",IF(H3="negative","0","1"))</f>
        <v>0</v>
      </c>
      <c r="AI3" s="42" t="str">
        <f>IF(AND(B3&lt;55,AH3="0"),"I",
IF(AND(B3&lt;55,AH3="1"),"II",
IF(AH3="1","IVB",
IF(AND(AF3="4b",AH3="0"),"IVA",
IF(AND(AF3="4a",AH3="0"),"III",
IF(AND(OR(AF3="3a",AF3="3b",AF3="3"),AH3="0"),"II",
IF(AND(AF3="2",OR(AG3="1",AG3="1a",AG3="1b"),AH3="0"),"II",
IF(AND(OR(AF3="1a",AF3="1b",AF3="1"),OR(AG3="1",AG3="1a",AG3="1b"),AH3="0"),"II","I"
))))))))</f>
        <v>II</v>
      </c>
      <c r="AJ3" s="39" t="s">
        <v>631</v>
      </c>
      <c r="AK3" s="43" t="s">
        <v>894</v>
      </c>
      <c r="AL3" s="43" t="s">
        <v>895</v>
      </c>
      <c r="AM3" s="43" t="s">
        <v>896</v>
      </c>
      <c r="AN3" s="44" t="s">
        <v>897</v>
      </c>
      <c r="AO3" s="12">
        <f>IF(AE3=AJ3,1,0)</f>
        <v>1</v>
      </c>
      <c r="AP3" s="33">
        <f>IF(AF3=AK3, 1, IF(AND(AF3="x", AK3="0"), 1, IF(AND(AF3="0", AK3="x"), 1, 0)))</f>
        <v>1</v>
      </c>
      <c r="AQ3" s="33">
        <f>IF(AG3=AL3, 1, IF(AND(AG3="x", AL3="0"), 1, IF(AND(AG3="0", AL3="x"), 1, 0)))</f>
        <v>1</v>
      </c>
      <c r="AR3" s="33">
        <f>IF(AH3=AM3, 1, IF(AND(AH3="x", AM3="0"), 1, IF(AND(AH3="0", AM3="x"), 1, 0)))</f>
        <v>1</v>
      </c>
      <c r="AS3" s="26">
        <f t="shared" ref="AS3:AS66" si="5">IF(AI3=AN3,1,0)</f>
        <v>1</v>
      </c>
      <c r="AT3" s="1"/>
    </row>
    <row r="4" spans="1:46">
      <c r="A4" t="str">
        <f>'Model output'!A3</f>
        <v>TCGA-BJ-A0Z9</v>
      </c>
      <c r="B4" s="51">
        <v>57</v>
      </c>
      <c r="C4" s="1" t="str">
        <f>IF(OR(ISNUMBER(SEARCH("0",'Model output'!D3)), ISNUMBER(SEARCH("1",'Model output'!D3)), ISNUMBER(SEARCH("1a",'Model output'!D3)), ISNUMBER(SEARCH("1b",'Model output'!D3)), ISNUMBER(SEARCH("2",'Model output'!D3)), ISNUMBER(SEARCH("3",'Model output'!D3)), ISNUMBER(SEARCH("4a",'Model output'!D3)), ISNUMBER(SEARCH("4b",'Model output'!D3))), IF(ISNUMBER(SEARCH("pT",'Model output'!D3)),IF(OR(ISNUMBER(SEARCH("a",'Model output'!D3)),ISNUMBER(SEARCH("b",'Model output'!D3))),MID(SUBSTITUTE('Model output'!D3," ",""),SEARCH("pT",'Model output'!D3)+2,2),MID(SUBSTITUTE('Model output'!D3," ",""),SEARCH("pT",'Model output'!D3)+2,1)),IF(ISNUMBER(SEARCH("T",'Model output'!D3)),IF(OR(ISNUMBER(SEARCH("a",'Model output'!D3)),ISNUMBER(SEARCH("b",'Model output'!D3))),MID(SUBSTITUTE('Model output'!D3," ",""),SEARCH("T",'Model output'!D3)+1,2),MID(SUBSTITUTE('Model output'!D3," ",""),SEARCH("T",'Model output'!D3)+1,1)),SUBSTITUTE('Model output'!D3," ",""))),"")</f>
        <v>3</v>
      </c>
      <c r="D4" s="1" t="str">
        <f>IF(ISNUMBER(SEARCH("lymph node",'Model output'!E3)),"1", IF(AND('Model output'!E3&lt;&gt;"",ISNUMBER('Model output'!E3),'Model output'!E3&gt;0),"1",IF(OR(ISNUMBER(SEARCH("0",'Model output'!E3)), ISNUMBER(SEARCH("1",'Model output'!E3)), ISNUMBER(SEARCH("1a",'Model output'!E3)), ISNUMBER(SEARCH("1b",'Model output'!E3)), ISNUMBER(SEARCH("X",'Model output'!E3))), IF(ISNUMBER(SEARCH("pN",'Model output'!E3)),IF(OR(ISNUMBER(SEARCH("a",'Model output'!E3)),ISNUMBER(SEARCH("b",'Model output'!E3))),MID(SUBSTITUTE('Model output'!E3," ",""),SEARCH("pN",'Model output'!E3)+2,2),MID(SUBSTITUTE('Model output'!E3," ",""),SEARCH("pN",'Model output'!E3)+2,1)),IF(ISNUMBER(SEARCH("N",'Model output'!E3)),IF(OR(ISNUMBER(SEARCH("a",'Model output'!E3)),ISNUMBER(SEARCH("b",'Model output'!E3))),MID(SUBSTITUTE('Model output'!E3," ",""),SEARCH("N",'Model output'!E3)+1,2),MID(SUBSTITUTE('Model output'!E3," ",""),SEARCH("N",'Model output'!E3)+1,1)),SUBSTITUTE('Model output'!E3," ",""))),"")))</f>
        <v>0</v>
      </c>
      <c r="E4" s="1" t="str">
        <f>IF(OR(ISNUMBER(SEARCH("Not applicable",'Model output'!F3)), ISNUMBER(SEARCH("N/A",'Model output'!F3))),"0",IF(OR(ISNUMBER(SEARCH("0",'Model output'!F3)), ISNUMBER(SEARCH("1",'Model output'!F3)), ISNUMBER(SEARCH("X",'Model output'!F3))), IF(ISNUMBER(SEARCH("pM",'Model output'!F3)),MID(SUBSTITUTE('Model output'!F3," ",""),SEARCH("pM",'Model output'!F3)+2,1),IF(ISNUMBER(SEARCH("M",'Model output'!F3)),MID(SUBSTITUTE('Model output'!F3," ",""),SEARCH("M",'Model output'!F3)+1,1),SUBSTITUTE('Model output'!F3," ",""))),""))</f>
        <v>X</v>
      </c>
      <c r="F4" t="str">
        <f t="shared" si="0"/>
        <v>negative</v>
      </c>
      <c r="G4" t="str">
        <f>IF(OR('Model output'!G3="",AND(ISNUMBER('Model output'!J3),'Model output'!J3&lt;1)),"",IF(OR(ISNUMBER(SEARCH("lateral",'Model output'!G3)),ISNUMBER(SEARCH("cervical",'Model output'!G3)),ISNUMBER(SEARCH("jugular",'Model output'!G3)),ISNUMBER(SEARCH("left neck",'Model output'!G3)),ISNUMBER(SEARCH("left anterior neck",'Model output'!G3)),ISNUMBER(SEARCH("left posterior neck",'Model output'!G3)),ISNUMBER(SEARCH("right neck",'Model output'!G3)),ISNUMBER(SEARCH("right anterior neck",'Model output'!G3)),ISNUMBER(SEARCH("right posterior neck",'Model output'!G3)),AND(ISNUMBER(SEARCH("level",'Model output'!G3)),OR(,ISNUMBER(SEARCH("II",'Model output'!G3)),ISNUMBER(SEARCH("two",'Model output'!G3)),ISNUMBER(SEARCH("2",'Model output'!G3)),ISNUMBER(SEARCH("III",'Model output'!G3)),ISNUMBER(SEARCH("three",'Model output'!G3)),ISNUMBER(SEARCH("3",'Model output'!G3)),ISNUMBER(SEARCH("IV",'Model output'!G3)),ISNUMBER(SEARCH("four",'Model output'!G3)),ISNUMBER(SEARCH("4",'Model output'!G3)),ISNUMBER(SEARCH("V ",'Model output'!G3)),ISNUMBER(SEARCH("five",'Model output'!G3)),ISNUMBER(SEARCH("5",'Model output'!G3))))), "lateral", "central"))</f>
        <v/>
      </c>
      <c r="H4" t="str">
        <f>IF('Model output'!H3="","negative", IF('Model output'!H3=" ", "negative", IF('Model output'!H3="[]", "negative", IF(ISNUMBER(SEARCH("lymph node",'Model output'!H3)),"negative", IF(ISNUMBER(SEARCH("adipose tissue",'Model output'!H3)), "negative", IF(ISNUMBER(SEARCH("neck dissection",'Model output'!H3)),"negative","positive"))))))</f>
        <v>negative</v>
      </c>
      <c r="I4">
        <f>IF('Model output'!I3="","",IF(ISNUMBER('Model output'!I3),'Model output'!I3,1))</f>
        <v>6</v>
      </c>
      <c r="J4">
        <f>IF('Model output'!J3="","",IF(AND(ISNUMBER('Model output'!J3),'Model output'!J3&lt;=I4),'Model output'!J3,IF(ISNUMBER(SEARCH("0/",'Model output'!J3)),0,1)))</f>
        <v>0</v>
      </c>
      <c r="K4" t="str" cm="1">
        <f t="array" ref="K4">IF(COUNT(FIND({0,1,2,3,4,5,6,7,8,9},'Model output'!K3))&gt;0,'Model output'!K3,"")</f>
        <v/>
      </c>
      <c r="L4" s="32" t="str">
        <f t="shared" si="1"/>
        <v/>
      </c>
      <c r="M4" t="str" cm="1">
        <f t="array" ref="M4">IF(L4="","",IF(ISNUMBER(SEARCH("cm",L4)),MAX(VALUE(SUBSTITUTE(_xlfn.FILTERXML("&lt;t&gt;&lt;s&gt;"&amp;SUBSTITUTE(L4,",","&lt;/s&gt;&lt;s&gt;")&amp;"&lt;/s&gt;&lt;/t&gt;","//s"),"cm",""))),MAX(VALUE(SUBSTITUTE(_xlfn.FILTERXML("&lt;t&gt;&lt;s&gt;"&amp;SUBSTITUTE(L4,",","&lt;/s&gt;&lt;s&gt;")&amp;"&lt;/s&gt;&lt;/t&gt;","//s"),"mm","")))/10))</f>
        <v/>
      </c>
      <c r="N4" t="str">
        <f>IF('Model output'!L3="","",'Model output'!L3)</f>
        <v>papillary</v>
      </c>
      <c r="O4" t="str">
        <f>IF('Model output'!M3="","",'Model output'!M3)</f>
        <v>tall cell</v>
      </c>
      <c r="P4" t="str">
        <f>IF('Model output'!N3="","",'Model output'!N3)</f>
        <v>2.8 cm</v>
      </c>
      <c r="Q4" t="str">
        <f t="shared" si="2"/>
        <v>2.8cm</v>
      </c>
      <c r="R4" cm="1">
        <f t="array" ref="R4">IF(Q4="","",IF(ISNUMBER(SEARCH("cm",Q4)),MAX(VALUE(SUBSTITUTE(_xlfn.FILTERXML("&lt;t&gt;&lt;s&gt;"&amp;SUBSTITUTE(Q4,",","&lt;/s&gt;&lt;s&gt;")&amp;"&lt;/s&gt;&lt;/t&gt;","//s"),"cm",""))),IF(ISNUMBER(SEARCH("mm",Q4)), MAX(VALUE(SUBSTITUTE(_xlfn.FILTERXML("&lt;t&gt;&lt;s&gt;"&amp;SUBSTITUTE(Q4,",","&lt;/s&gt;&lt;s&gt;")&amp;"&lt;/s&gt;&lt;/t&gt;","//s"),"mm","")))/10, MAX(VALUE(_xlfn.FILTERXML("&lt;t&gt;&lt;s&gt;"&amp;SUBSTITUTE(Q4,",","&lt;/s&gt;&lt;s&gt;")&amp;"&lt;/s&gt;&lt;/t&gt;","//s"))))))</f>
        <v>2.8</v>
      </c>
      <c r="S4" t="str">
        <f>IF(OR('Model output'!P3="",'Model output'!P3="C",ISNUMBER(SEARCH("Not identified", 'Model output'!P3)),ISNUMBER(SEARCH("Absent",'Model output'!P3)),ISNUMBER(SEARCH("Absence",'Model output'!P3)),AND(ISNUMBER(SEARCH("No",'Model output'!P3)),NOT(ISNUMBER(SEARCH("diagnostic",'Model output'!P3)))),ISNUMBER(SEARCH("Negative",'Model output'!P3))),"negative","positive")</f>
        <v>positive</v>
      </c>
      <c r="T4">
        <f>IF('Model output'!O3="","",'Model output'!O3)</f>
        <v>2</v>
      </c>
      <c r="U4" t="str">
        <f>IF('Model output'!Q3&lt;&gt;"",'Model output'!Q3,IF('Classification result'!S4="positive",IF(ISNUMBER(SEARCH("single",'Model output'!P3)),1,IF(OR(ISNUMBER(SEARCH("&lt;4",'Model output'!P3)),ISNUMBER(SEARCH("&lt; 4",'Model output'!P3)),ISNUMBER(SEARCH("less than 4",'Model output'!P3))),"&lt;4",IF(OR(ISNUMBER(SEARCH("&gt;4",'Model output'!P3)),ISNUMBER(SEARCH("&gt; 4",'Model output'!P3)),ISNUMBER(SEARCH("4 or more",'Model output'!P3))),"&gt;4",""))),""))</f>
        <v/>
      </c>
      <c r="V4" t="str">
        <f>IF(S4="negative","",IF(OR(ISNUMBER(SEARCH("Focal",'Model output'!P3)),'Classification result'!U4&lt;4,ISNUMBER(SEARCH("Focal",'Classification result'!U4)),ISNUMBER(SEARCH("&lt;4",'Classification result'!U4)),ISNUMBER(SEARCH("&lt; 4",'Classification result'!U4))),"minimal", IF(OR(ISNUMBER(SEARCH("Extensive",'Model output'!P3)),ISNUMBER(SEARCH("Extensive",'Classification result'!U4)),ISNUMBER(SEARCH("&gt;4",'Classification result'!U4)),ISNUMBER(SEARCH("&gt; 4",'Classification result'!U4)),ISNUMBER(SEARCH("4 or more",'Classification result'!U4))),"extensive","")))</f>
        <v/>
      </c>
      <c r="W4" t="str">
        <f>IF(OR('Model output'!R3="",ISNUMBER(SEARCH("Not identified", 'Model output'!R3)),ISNUMBER(SEARCH("Absent",'Model output'!R3)),ISNUMBER(SEARCH("No",'Model output'!R3)),ISNUMBER(SEARCH("Negative",'Model output'!R3)),ISNUMBER(SEARCH("None seen",'Model output'!R3)),ISNUMBER(SEARCH("Free",'Model output'!R3)),ISNUMBER(SEARCH("Cannot be assessed",'Model output'!R3))),"negative","positive")</f>
        <v>positive</v>
      </c>
      <c r="X4" s="19" t="str">
        <f>IF('Model output'!S3="","",'Model output'!S3)</f>
        <v>Present</v>
      </c>
      <c r="Y4" t="str">
        <f>IF(OR('Model output'!S3="",ISNUMBER(SEARCH("No extension",'Model output'!S3)),ISNUMBER(SEARCH("Absent",'Model output'!S3)),ISNUMBER(SEARCH("Not identified",'Model output'!S3)),AND(ISNUMBER(SEARCH("No",'Model output'!S3)),NOT(ISNUMBER(SEARCH("carcinoma",'Model output'!S3)))),ISNUMBER(SEARCH("negative",'Model output'!S3))),"negative",IF(Z4="positive","gETE", "positive"))</f>
        <v>positive</v>
      </c>
      <c r="Z4" t="str">
        <f>IF(OR('Model output'!S3="",ISNUMBER(SEARCH("Absent",'Model output'!S3)),ISNUMBER(SEARCH("Not identified",'Model output'!S3)),ISNUMBER(SEARCH("No",'Model output'!S3)),ISNUMBER(SEARCH("Minimal",'Model output'!S3)),ISNUMBER(SEARCH("negative",'Model output'!S3))),"negative",IF(OR(ISNUMBER(SEARCH("extensive",X4)),ISNUMBER(SEARCH("skeletal muscle",X4)),ISNUMBER(SEARCH("larynx",X4)),ISNUMBER(SEARCH("trachea",X4)),ISNUMBER(SEARCH("esophagus",X4)),ISNUMBER(SEARCH("recurrent laryngeal nerve",X4))),"positive","negative"))</f>
        <v>negative</v>
      </c>
      <c r="AA4" t="str">
        <f>IF('Model output'!T3="","",IF('Model output'!T3="Not mentioned", "No", "Yes"))</f>
        <v/>
      </c>
      <c r="AB4" t="str">
        <f>IF(AA4&lt;&gt;"Yes","",IF(OR('Model output'!U3="",ISNUMBER(SEARCH("Not identified",'Model output'!U3))),"",'Model output'!U3))</f>
        <v/>
      </c>
      <c r="AC4" s="8" t="str">
        <f>IF(OR('Model output'!V3="", AND(ISERROR(SEARCH("Positive",'Model output'!V3)), ISNUMBER(SEARCH("Negative",'Model output'!V3))), ISNUMBER(SEARCH("Cannot be assessed",'Model output'!V3)), AND(ISNUMBER(SEARCH("Uninvolved",'Model output'!V3)),NOT(ISNUMBER(SEARCH("margin(s) involved",'Model output'!V3)))), ISNUMBER(SEARCH("No involvement",'Model output'!V3)), AND(NOT(ISNUMBER(SEARCH("focal",'Model output'!V3))),ISNUMBER(SEARCH("Free",'Model output'!V3))), ISNUMBER(SEARCH("narrowly excised",'Model output'!V3)), ISNUMBER(SEARCH("none",'Model output'!V3)), ISNUMBER(SEARCH("R0",'Model output'!V3)), ISNUMBER(SEARCH("1 mm",'Model output'!V3)), ISNUMBER(SEARCH("0.1 CM",'Model output'!V3)), ISNUMBER(SEARCH("less than 0.2 mm",'Model output'!V3)), ISNUMBER(SEARCH("less than 1.0 mm",'Model output'!V3)), ISNUMBER(SEARCH("less than 0.5 mm",'Model output'!V3)), ISNUMBER(SEARCH("abut",'Model output'!V3))), "negative", "positive")</f>
        <v>positive</v>
      </c>
      <c r="AE4" s="39" t="str" cm="1">
        <f t="array" ref="AE4">IF(OR(AC4="positive",Z4="positive",AND(OR(ISNUMBER(SEARCH("Follicular carcinoma",N4)),ISNUMBER(SEARCH("Follicular thyroid carcinoma",N4))),V4="extensive"),AND(AND(ISNUMBER(J4),J4&gt;0),AND(ISNUMBER(M4),M4&gt;3)),OR(H4="positive",AH4=1)),"high",IF(OR(ISNUMBER(SEARCH("lateral",G4,1)),ISNUMBER(SEARCH("positive",Y4,1)),ISNUMBER(SEARCH("tall",O4,1)),ISNUMBER(SEARCH("hobnail",O4,1)),ISNUMBER(SEARCH("cribriform",O4,1)),ISNUMBER(SEARCH("diffuse",O4,1)),ISNUMBER(SEARCH("columnar",O4,1)),ISNUMBER(SEARCH("solid",O4,1)),ISNUMBER(SEARCH("tall",N4,1)),ISNUMBER(SEARCH("hobnail",N4,1)),ISNUMBER(SEARCH("cribriform",N4,1)),ISNUMBER(SEARCH("diffuse",N4,1)),ISNUMBER(SEARCH("columnar",N4,1)),ISNUMBER(SEARCH("solid",N4,1)),AND(OR(ISNUMBER(SEARCH("papillary",N4,1)),ISNUMBER(SEARCH("papillary carcinoma",O4,1))),S4="positive"),AND(AND(ISNUMBER(J4),J4&gt;=5),M4=""),AND(AND(ISNUMBER(J4),J4&gt;=5),AND(ISNUMBER(M4),M4&gt;=1)),AND(ISNUMBER(SERACH("papillary",N4)),OR(Y4="positive",Z4="positive"), ISNUMBER(SEARCH("BRAF",AB4)))),"intermediate","low"))</f>
        <v>high</v>
      </c>
      <c r="AF4" s="40" t="str">
        <f t="shared" si="3"/>
        <v>2</v>
      </c>
      <c r="AG4" s="40" t="str">
        <f t="shared" si="4"/>
        <v>0</v>
      </c>
      <c r="AH4" s="40" t="str">
        <f t="shared" ref="AH4:AH67" si="6">IF(OR(H4="unknown"),"x",IF(H4="negative","0","1"))</f>
        <v>0</v>
      </c>
      <c r="AI4" s="45" t="str">
        <f t="shared" ref="AI4:AI67" si="7">IF(AND(B4&lt;55,AH4="0"),"I",
IF(AND(B4&lt;55,AH4="1"),"II",
IF(AH4="1","IVB",
IF(AND(AF4="4b",AH4="0"),"IVA",
IF(AND(AF4="4a",AH4="0"),"III",
IF(AND(OR(AF4="3a",AF4="3b",AF4="3"),AH4="0"),"II",
IF(AND(AF4="2",OR(AG4="1",AG4="1a",AG4="1b"),AH4="0"),"II",
IF(AND(OR(AF4="1a",AF4="1b",AF4="1"),OR(AG4="1",AG4="1a",AG4="1b"),AH4="0"),"II","I"
))))))))</f>
        <v>I</v>
      </c>
      <c r="AJ4" s="39" t="s">
        <v>631</v>
      </c>
      <c r="AK4" s="44" t="s">
        <v>898</v>
      </c>
      <c r="AL4" s="44" t="s">
        <v>896</v>
      </c>
      <c r="AM4" s="44" t="s">
        <v>899</v>
      </c>
      <c r="AN4" s="44" t="s">
        <v>59</v>
      </c>
      <c r="AO4" s="12">
        <f t="shared" ref="AO4:AO67" si="8">IF(AE4=AJ4,1,0)</f>
        <v>1</v>
      </c>
      <c r="AP4" s="15">
        <f t="shared" ref="AP4:AP67" si="9">IF(AF4=AK4, 1, IF(AND(AF4="x", AK4="0"), 1, IF(AND(AF4="0", AK4="x"), 1, 0)))</f>
        <v>1</v>
      </c>
      <c r="AQ4" s="15">
        <f t="shared" ref="AQ4:AQ67" si="10">IF(AG4=AL4, 1, IF(AND(AG4="x", AL4="0"), 1, IF(AND(AG4="0", AL4="x"), 1, 0)))</f>
        <v>1</v>
      </c>
      <c r="AR4" s="15">
        <f t="shared" ref="AR4:AR67" si="11">IF(AH4=AM4, 1, IF(AND(AH4="x", AM4="0"), 1, IF(AND(AH4="0", AM4="x"), 1, 0)))</f>
        <v>1</v>
      </c>
      <c r="AS4" s="26">
        <f t="shared" si="5"/>
        <v>1</v>
      </c>
      <c r="AT4" s="1"/>
    </row>
    <row r="5" spans="1:46">
      <c r="A5" t="str">
        <f>'Model output'!A4</f>
        <v>TCGA-BJ-A0ZA</v>
      </c>
      <c r="B5" s="51">
        <v>67</v>
      </c>
      <c r="C5" s="1" t="str">
        <f>IF(OR(ISNUMBER(SEARCH("0",'Model output'!D4)), ISNUMBER(SEARCH("1",'Model output'!D4)), ISNUMBER(SEARCH("1a",'Model output'!D4)), ISNUMBER(SEARCH("1b",'Model output'!D4)), ISNUMBER(SEARCH("2",'Model output'!D4)), ISNUMBER(SEARCH("3",'Model output'!D4)), ISNUMBER(SEARCH("4a",'Model output'!D4)), ISNUMBER(SEARCH("4b",'Model output'!D4))), IF(ISNUMBER(SEARCH("pT",'Model output'!D4)),IF(OR(ISNUMBER(SEARCH("a",'Model output'!D4)),ISNUMBER(SEARCH("b",'Model output'!D4))),MID(SUBSTITUTE('Model output'!D4," ",""),SEARCH("pT",'Model output'!D4)+2,2),MID(SUBSTITUTE('Model output'!D4," ",""),SEARCH("pT",'Model output'!D4)+2,1)),IF(ISNUMBER(SEARCH("T",'Model output'!D4)),IF(OR(ISNUMBER(SEARCH("a",'Model output'!D4)),ISNUMBER(SEARCH("b",'Model output'!D4))),MID(SUBSTITUTE('Model output'!D4," ",""),SEARCH("T",'Model output'!D4)+1,2),MID(SUBSTITUTE('Model output'!D4," ",""),SEARCH("T",'Model output'!D4)+1,1)),SUBSTITUTE('Model output'!D4," ",""))),"")</f>
        <v>2</v>
      </c>
      <c r="D5" s="1" t="str">
        <f>IF(ISNUMBER(SEARCH("lymph node",'Model output'!E4)),"1", IF(AND('Model output'!E4&lt;&gt;"",ISNUMBER('Model output'!E4),'Model output'!E4&gt;0),"1",IF(OR(ISNUMBER(SEARCH("0",'Model output'!E4)), ISNUMBER(SEARCH("1",'Model output'!E4)), ISNUMBER(SEARCH("1a",'Model output'!E4)), ISNUMBER(SEARCH("1b",'Model output'!E4)), ISNUMBER(SEARCH("X",'Model output'!E4))), IF(ISNUMBER(SEARCH("pN",'Model output'!E4)),IF(OR(ISNUMBER(SEARCH("a",'Model output'!E4)),ISNUMBER(SEARCH("b",'Model output'!E4))),MID(SUBSTITUTE('Model output'!E4," ",""),SEARCH("pN",'Model output'!E4)+2,2),MID(SUBSTITUTE('Model output'!E4," ",""),SEARCH("pN",'Model output'!E4)+2,1)),IF(ISNUMBER(SEARCH("N",'Model output'!E4)),IF(OR(ISNUMBER(SEARCH("a",'Model output'!E4)),ISNUMBER(SEARCH("b",'Model output'!E4))),MID(SUBSTITUTE('Model output'!E4," ",""),SEARCH("N",'Model output'!E4)+1,2),MID(SUBSTITUTE('Model output'!E4," ",""),SEARCH("N",'Model output'!E4)+1,1)),SUBSTITUTE('Model output'!E4," ",""))),"")))</f>
        <v>0</v>
      </c>
      <c r="E5" s="1" t="str">
        <f>IF(OR(ISNUMBER(SEARCH("Not applicable",'Model output'!F4)), ISNUMBER(SEARCH("N/A",'Model output'!F4))),"0",IF(OR(ISNUMBER(SEARCH("0",'Model output'!F4)), ISNUMBER(SEARCH("1",'Model output'!F4)), ISNUMBER(SEARCH("X",'Model output'!F4))), IF(ISNUMBER(SEARCH("pM",'Model output'!F4)),MID(SUBSTITUTE('Model output'!F4," ",""),SEARCH("pM",'Model output'!F4)+2,1),IF(ISNUMBER(SEARCH("M",'Model output'!F4)),MID(SUBSTITUTE('Model output'!F4," ",""),SEARCH("M",'Model output'!F4)+1,1),SUBSTITUTE('Model output'!F4," ",""))),""))</f>
        <v>0</v>
      </c>
      <c r="F5" t="str">
        <f t="shared" si="0"/>
        <v>negative</v>
      </c>
      <c r="G5" t="str">
        <f>IF(OR('Model output'!G4="",AND(ISNUMBER('Model output'!J4),'Model output'!J4&lt;1)),"",IF(OR(ISNUMBER(SEARCH("lateral",'Model output'!G4)),ISNUMBER(SEARCH("cervical",'Model output'!G4)),ISNUMBER(SEARCH("jugular",'Model output'!G4)),ISNUMBER(SEARCH("left neck",'Model output'!G4)),ISNUMBER(SEARCH("left anterior neck",'Model output'!G4)),ISNUMBER(SEARCH("left posterior neck",'Model output'!G4)),ISNUMBER(SEARCH("right neck",'Model output'!G4)),ISNUMBER(SEARCH("right anterior neck",'Model output'!G4)),ISNUMBER(SEARCH("right posterior neck",'Model output'!G4)),AND(ISNUMBER(SEARCH("level",'Model output'!G4)),OR(,ISNUMBER(SEARCH("II",'Model output'!G4)),ISNUMBER(SEARCH("two",'Model output'!G4)),ISNUMBER(SEARCH("2",'Model output'!G4)),ISNUMBER(SEARCH("III",'Model output'!G4)),ISNUMBER(SEARCH("three",'Model output'!G4)),ISNUMBER(SEARCH("3",'Model output'!G4)),ISNUMBER(SEARCH("IV",'Model output'!G4)),ISNUMBER(SEARCH("four",'Model output'!G4)),ISNUMBER(SEARCH("4",'Model output'!G4)),ISNUMBER(SEARCH("V ",'Model output'!G4)),ISNUMBER(SEARCH("five",'Model output'!G4)),ISNUMBER(SEARCH("5",'Model output'!G4))))), "lateral", "central"))</f>
        <v/>
      </c>
      <c r="H5" t="str">
        <f>IF('Model output'!H4="","negative", IF('Model output'!H4=" ", "negative", IF('Model output'!H4="[]", "negative", IF(ISNUMBER(SEARCH("lymph node",'Model output'!H4)),"negative", IF(ISNUMBER(SEARCH("adipose tissue",'Model output'!H4)), "negative", IF(ISNUMBER(SEARCH("neck dissection",'Model output'!H4)),"negative","positive"))))))</f>
        <v>negative</v>
      </c>
      <c r="I5">
        <f>IF('Model output'!I4="","",IF(ISNUMBER('Model output'!I4),'Model output'!I4,1))</f>
        <v>2</v>
      </c>
      <c r="J5">
        <f>IF('Model output'!J4="","",IF(AND(ISNUMBER('Model output'!J4),'Model output'!J4&lt;=I5),'Model output'!J4,IF(ISNUMBER(SEARCH("0/",'Model output'!J4)),0,1)))</f>
        <v>0</v>
      </c>
      <c r="K5" t="str" cm="1">
        <f t="array" ref="K5">IF(COUNT(FIND({0,1,2,3,4,5,6,7,8,9},'Model output'!K4))&gt;0,'Model output'!K4,"")</f>
        <v/>
      </c>
      <c r="L5" s="32" t="str">
        <f t="shared" si="1"/>
        <v/>
      </c>
      <c r="M5" t="str" cm="1">
        <f t="array" ref="M5">IF(L5="","",IF(ISNUMBER(SEARCH("cm",L5)),MAX(VALUE(SUBSTITUTE(_xlfn.FILTERXML("&lt;t&gt;&lt;s&gt;"&amp;SUBSTITUTE(L5,",","&lt;/s&gt;&lt;s&gt;")&amp;"&lt;/s&gt;&lt;/t&gt;","//s"),"cm",""))),MAX(VALUE(SUBSTITUTE(_xlfn.FILTERXML("&lt;t&gt;&lt;s&gt;"&amp;SUBSTITUTE(L5,",","&lt;/s&gt;&lt;s&gt;")&amp;"&lt;/s&gt;&lt;/t&gt;","//s"),"mm","")))/10))</f>
        <v/>
      </c>
      <c r="N5" t="str">
        <f>IF('Model output'!L4="","",'Model output'!L4)</f>
        <v>papillary</v>
      </c>
      <c r="O5" t="str">
        <f>IF('Model output'!M4="","",'Model output'!M4)</f>
        <v>follicular variant</v>
      </c>
      <c r="P5" t="str">
        <f>IF('Model output'!N4="","",'Model output'!N4)</f>
        <v>3 cm</v>
      </c>
      <c r="Q5" t="str">
        <f t="shared" si="2"/>
        <v>3cm</v>
      </c>
      <c r="R5" cm="1">
        <f t="array" ref="R5">IF(Q5="","",IF(ISNUMBER(SEARCH("cm",Q5)),MAX(VALUE(SUBSTITUTE(_xlfn.FILTERXML("&lt;t&gt;&lt;s&gt;"&amp;SUBSTITUTE(Q5,",","&lt;/s&gt;&lt;s&gt;")&amp;"&lt;/s&gt;&lt;/t&gt;","//s"),"cm",""))),IF(ISNUMBER(SEARCH("mm",Q5)), MAX(VALUE(SUBSTITUTE(_xlfn.FILTERXML("&lt;t&gt;&lt;s&gt;"&amp;SUBSTITUTE(Q5,",","&lt;/s&gt;&lt;s&gt;")&amp;"&lt;/s&gt;&lt;/t&gt;","//s"),"mm","")))/10, MAX(VALUE(_xlfn.FILTERXML("&lt;t&gt;&lt;s&gt;"&amp;SUBSTITUTE(Q5,",","&lt;/s&gt;&lt;s&gt;")&amp;"&lt;/s&gt;&lt;/t&gt;","//s"))))))</f>
        <v>3</v>
      </c>
      <c r="S5" t="str">
        <f>IF(OR('Model output'!P4="",'Model output'!P4="C",ISNUMBER(SEARCH("Not identified", 'Model output'!P4)),ISNUMBER(SEARCH("Absent",'Model output'!P4)),ISNUMBER(SEARCH("Absence",'Model output'!P4)),AND(ISNUMBER(SEARCH("No",'Model output'!P4)),NOT(ISNUMBER(SEARCH("diagnostic",'Model output'!P4)))),ISNUMBER(SEARCH("Negative",'Model output'!P4))),"negative","positive")</f>
        <v>negative</v>
      </c>
      <c r="T5">
        <f>IF('Model output'!O4="","",'Model output'!O4)</f>
        <v>2</v>
      </c>
      <c r="U5" t="str">
        <f>IF('Model output'!Q4&lt;&gt;"",'Model output'!Q4,IF('Classification result'!S5="positive",IF(ISNUMBER(SEARCH("single",'Model output'!P4)),1,IF(OR(ISNUMBER(SEARCH("&lt;4",'Model output'!P4)),ISNUMBER(SEARCH("&lt; 4",'Model output'!P4)),ISNUMBER(SEARCH("less than 4",'Model output'!P4))),"&lt;4",IF(OR(ISNUMBER(SEARCH("&gt;4",'Model output'!P4)),ISNUMBER(SEARCH("&gt; 4",'Model output'!P4)),ISNUMBER(SEARCH("4 or more",'Model output'!P4))),"&gt;4",""))),""))</f>
        <v/>
      </c>
      <c r="V5" t="str">
        <f>IF(S5="negative","",IF(OR(ISNUMBER(SEARCH("Focal",'Model output'!P4)),'Classification result'!U5&lt;4,ISNUMBER(SEARCH("Focal",'Classification result'!U5)),ISNUMBER(SEARCH("&lt;4",'Classification result'!U5)),ISNUMBER(SEARCH("&lt; 4",'Classification result'!U5))),"minimal", IF(OR(ISNUMBER(SEARCH("Extensive",'Model output'!P4)),ISNUMBER(SEARCH("Extensive",'Classification result'!U5)),ISNUMBER(SEARCH("&gt;4",'Classification result'!U5)),ISNUMBER(SEARCH("&gt; 4",'Classification result'!U5)),ISNUMBER(SEARCH("4 or more",'Classification result'!U5))),"extensive","")))</f>
        <v/>
      </c>
      <c r="W5" t="str">
        <f>IF(OR('Model output'!R4="",ISNUMBER(SEARCH("Not identified", 'Model output'!R4)),ISNUMBER(SEARCH("Absent",'Model output'!R4)),ISNUMBER(SEARCH("No",'Model output'!R4)),ISNUMBER(SEARCH("Negative",'Model output'!R4)),ISNUMBER(SEARCH("None seen",'Model output'!R4)),ISNUMBER(SEARCH("Free",'Model output'!R4)),ISNUMBER(SEARCH("Cannot be assessed",'Model output'!R4))),"negative","positive")</f>
        <v>negative</v>
      </c>
      <c r="X5" s="19" t="str">
        <f>IF('Model output'!S4="","",'Model output'!S4)</f>
        <v/>
      </c>
      <c r="Y5" t="str">
        <f>IF(OR('Model output'!S4="",ISNUMBER(SEARCH("No extension",'Model output'!S4)),ISNUMBER(SEARCH("Absent",'Model output'!S4)),ISNUMBER(SEARCH("Not identified",'Model output'!S4)),AND(ISNUMBER(SEARCH("No",'Model output'!S4)),NOT(ISNUMBER(SEARCH("carcinoma",'Model output'!S4)))),ISNUMBER(SEARCH("negative",'Model output'!S4))),"negative",IF(Z5="positive","gETE", "positive"))</f>
        <v>negative</v>
      </c>
      <c r="Z5" t="str">
        <f>IF(OR('Model output'!S4="",ISNUMBER(SEARCH("Absent",'Model output'!S4)),ISNUMBER(SEARCH("Not identified",'Model output'!S4)),ISNUMBER(SEARCH("No",'Model output'!S4)),ISNUMBER(SEARCH("Minimal",'Model output'!S4)),ISNUMBER(SEARCH("negative",'Model output'!S4))),"negative",IF(OR(ISNUMBER(SEARCH("extensive",X5)),ISNUMBER(SEARCH("skeletal muscle",X5)),ISNUMBER(SEARCH("larynx",X5)),ISNUMBER(SEARCH("trachea",X5)),ISNUMBER(SEARCH("esophagus",X5)),ISNUMBER(SEARCH("recurrent laryngeal nerve",X5))),"positive","negative"))</f>
        <v>negative</v>
      </c>
      <c r="AA5" t="str">
        <f>IF('Model output'!T4="","",IF('Model output'!T4="Not mentioned", "No", "Yes"))</f>
        <v/>
      </c>
      <c r="AB5" t="str">
        <f>IF(AA5&lt;&gt;"Yes","",IF(OR('Model output'!U4="",ISNUMBER(SEARCH("Not identified",'Model output'!U4))),"",'Model output'!U4))</f>
        <v/>
      </c>
      <c r="AC5" s="8" t="str">
        <f>IF(OR('Model output'!V4="", AND(ISERROR(SEARCH("Positive",'Model output'!V4)), ISNUMBER(SEARCH("Negative",'Model output'!V4))), ISNUMBER(SEARCH("Cannot be assessed",'Model output'!V4)), AND(ISNUMBER(SEARCH("Uninvolved",'Model output'!V4)),NOT(ISNUMBER(SEARCH("margin(s) involved",'Model output'!V4)))), ISNUMBER(SEARCH("No involvement",'Model output'!V4)), AND(NOT(ISNUMBER(SEARCH("focal",'Model output'!V4))),ISNUMBER(SEARCH("Free",'Model output'!V4))), ISNUMBER(SEARCH("narrowly excised",'Model output'!V4)), ISNUMBER(SEARCH("none",'Model output'!V4)), ISNUMBER(SEARCH("R0",'Model output'!V4)), ISNUMBER(SEARCH("1 mm",'Model output'!V4)), ISNUMBER(SEARCH("0.1 CM",'Model output'!V4)), ISNUMBER(SEARCH("less than 0.2 mm",'Model output'!V4)), ISNUMBER(SEARCH("less than 1.0 mm",'Model output'!V4)), ISNUMBER(SEARCH("less than 0.5 mm",'Model output'!V4)), ISNUMBER(SEARCH("abut",'Model output'!V4))), "negative", "positive")</f>
        <v>negative</v>
      </c>
      <c r="AE5" s="39" t="str" cm="1">
        <f t="array" aca="1" ref="AE5" ca="1">IF(OR(AC5="positive",Z5="positive",AND(OR(ISNUMBER(SEARCH("Follicular carcinoma",N5)),ISNUMBER(SEARCH("Follicular thyroid carcinoma",N5))),V5="extensive"),AND(AND(ISNUMBER(J5),J5&gt;0),AND(ISNUMBER(M5),M5&gt;3)),OR(H5="positive",AH5=1)),"high",IF(OR(ISNUMBER(SEARCH("lateral",G5,1)),ISNUMBER(SEARCH("positive",Y5,1)),ISNUMBER(SEARCH("tall",O5,1)),ISNUMBER(SEARCH("hobnail",O5,1)),ISNUMBER(SEARCH("cribriform",O5,1)),ISNUMBER(SEARCH("diffuse",O5,1)),ISNUMBER(SEARCH("columnar",O5,1)),ISNUMBER(SEARCH("solid",O5,1)),ISNUMBER(SEARCH("tall",N5,1)),ISNUMBER(SEARCH("hobnail",N5,1)),ISNUMBER(SEARCH("cribriform",N5,1)),ISNUMBER(SEARCH("diffuse",N5,1)),ISNUMBER(SEARCH("columnar",N5,1)),ISNUMBER(SEARCH("solid",N5,1)),AND(OR(ISNUMBER(SEARCH("papillary",N5,1)),ISNUMBER(SEARCH("papillary carcinoma",O5,1))),S5="positive"),AND(AND(ISNUMBER(J5),J5&gt;=5),M5=""),AND(AND(ISNUMBER(J5),J5&gt;=5),AND(ISNUMBER(M5),M5&gt;=1)),AND(ISNUMBER(SERACH("papillary",N5)),OR(Y5="positive",Z5="positive"), ISNUMBER(SEARCH("BRAF",AB5)))),"intermediate","low"))</f>
        <v>low</v>
      </c>
      <c r="AF5" s="40" t="str">
        <f t="shared" si="3"/>
        <v>2</v>
      </c>
      <c r="AG5" s="40" t="str">
        <f t="shared" si="4"/>
        <v>0</v>
      </c>
      <c r="AH5" s="40" t="str">
        <f t="shared" si="6"/>
        <v>0</v>
      </c>
      <c r="AI5" s="45" t="str">
        <f t="shared" si="7"/>
        <v>I</v>
      </c>
      <c r="AJ5" s="39" t="s">
        <v>634</v>
      </c>
      <c r="AK5" s="44" t="s">
        <v>898</v>
      </c>
      <c r="AL5" s="44" t="s">
        <v>896</v>
      </c>
      <c r="AM5" s="44" t="s">
        <v>899</v>
      </c>
      <c r="AN5" s="44" t="s">
        <v>59</v>
      </c>
      <c r="AO5" s="12">
        <f t="shared" ca="1" si="8"/>
        <v>1</v>
      </c>
      <c r="AP5" s="15">
        <f t="shared" si="9"/>
        <v>1</v>
      </c>
      <c r="AQ5" s="15">
        <f t="shared" si="10"/>
        <v>1</v>
      </c>
      <c r="AR5" s="15">
        <f t="shared" si="11"/>
        <v>1</v>
      </c>
      <c r="AS5" s="26">
        <f t="shared" si="5"/>
        <v>1</v>
      </c>
      <c r="AT5" s="1"/>
    </row>
    <row r="6" spans="1:46">
      <c r="A6" t="str">
        <f>'Model output'!A5</f>
        <v>TCGA-BJ-A0ZC</v>
      </c>
      <c r="B6" s="51">
        <v>55</v>
      </c>
      <c r="C6" s="1" t="str">
        <f>IF(OR(ISNUMBER(SEARCH("0",'Model output'!D5)), ISNUMBER(SEARCH("1",'Model output'!D5)), ISNUMBER(SEARCH("1a",'Model output'!D5)), ISNUMBER(SEARCH("1b",'Model output'!D5)), ISNUMBER(SEARCH("2",'Model output'!D5)), ISNUMBER(SEARCH("3",'Model output'!D5)), ISNUMBER(SEARCH("4a",'Model output'!D5)), ISNUMBER(SEARCH("4b",'Model output'!D5))), IF(ISNUMBER(SEARCH("pT",'Model output'!D5)),IF(OR(ISNUMBER(SEARCH("a",'Model output'!D5)),ISNUMBER(SEARCH("b",'Model output'!D5))),MID(SUBSTITUTE('Model output'!D5," ",""),SEARCH("pT",'Model output'!D5)+2,2),MID(SUBSTITUTE('Model output'!D5," ",""),SEARCH("pT",'Model output'!D5)+2,1)),IF(ISNUMBER(SEARCH("T",'Model output'!D5)),IF(OR(ISNUMBER(SEARCH("a",'Model output'!D5)),ISNUMBER(SEARCH("b",'Model output'!D5))),MID(SUBSTITUTE('Model output'!D5," ",""),SEARCH("T",'Model output'!D5)+1,2),MID(SUBSTITUTE('Model output'!D5," ",""),SEARCH("T",'Model output'!D5)+1,1)),SUBSTITUTE('Model output'!D5," ",""))),"")</f>
        <v>1</v>
      </c>
      <c r="D6" s="1" t="str">
        <f>IF(ISNUMBER(SEARCH("lymph node",'Model output'!E5)),"1", IF(AND('Model output'!E5&lt;&gt;"",ISNUMBER('Model output'!E5),'Model output'!E5&gt;0),"1",IF(OR(ISNUMBER(SEARCH("0",'Model output'!E5)), ISNUMBER(SEARCH("1",'Model output'!E5)), ISNUMBER(SEARCH("1a",'Model output'!E5)), ISNUMBER(SEARCH("1b",'Model output'!E5)), ISNUMBER(SEARCH("X",'Model output'!E5))), IF(ISNUMBER(SEARCH("pN",'Model output'!E5)),IF(OR(ISNUMBER(SEARCH("a",'Model output'!E5)),ISNUMBER(SEARCH("b",'Model output'!E5))),MID(SUBSTITUTE('Model output'!E5," ",""),SEARCH("pN",'Model output'!E5)+2,2),MID(SUBSTITUTE('Model output'!E5," ",""),SEARCH("pN",'Model output'!E5)+2,1)),IF(ISNUMBER(SEARCH("N",'Model output'!E5)),IF(OR(ISNUMBER(SEARCH("a",'Model output'!E5)),ISNUMBER(SEARCH("b",'Model output'!E5))),MID(SUBSTITUTE('Model output'!E5," ",""),SEARCH("N",'Model output'!E5)+1,2),MID(SUBSTITUTE('Model output'!E5," ",""),SEARCH("N",'Model output'!E5)+1,1)),SUBSTITUTE('Model output'!E5," ",""))),"")))</f>
        <v/>
      </c>
      <c r="E6" s="1" t="str">
        <f>IF(OR(ISNUMBER(SEARCH("Not applicable",'Model output'!F5)), ISNUMBER(SEARCH("N/A",'Model output'!F5))),"0",IF(OR(ISNUMBER(SEARCH("0",'Model output'!F5)), ISNUMBER(SEARCH("1",'Model output'!F5)), ISNUMBER(SEARCH("X",'Model output'!F5))), IF(ISNUMBER(SEARCH("pM",'Model output'!F5)),MID(SUBSTITUTE('Model output'!F5," ",""),SEARCH("pM",'Model output'!F5)+2,1),IF(ISNUMBER(SEARCH("M",'Model output'!F5)),MID(SUBSTITUTE('Model output'!F5," ",""),SEARCH("M",'Model output'!F5)+1,1),SUBSTITUTE('Model output'!F5," ",""))),""))</f>
        <v>X</v>
      </c>
      <c r="F6" t="str">
        <f t="shared" si="0"/>
        <v>negative</v>
      </c>
      <c r="G6" t="str">
        <f>IF(OR('Model output'!G5="",AND(ISNUMBER('Model output'!J5),'Model output'!J5&lt;1)),"",IF(OR(ISNUMBER(SEARCH("lateral",'Model output'!G5)),ISNUMBER(SEARCH("cervical",'Model output'!G5)),ISNUMBER(SEARCH("jugular",'Model output'!G5)),ISNUMBER(SEARCH("left neck",'Model output'!G5)),ISNUMBER(SEARCH("left anterior neck",'Model output'!G5)),ISNUMBER(SEARCH("left posterior neck",'Model output'!G5)),ISNUMBER(SEARCH("right neck",'Model output'!G5)),ISNUMBER(SEARCH("right anterior neck",'Model output'!G5)),ISNUMBER(SEARCH("right posterior neck",'Model output'!G5)),AND(ISNUMBER(SEARCH("level",'Model output'!G5)),OR(,ISNUMBER(SEARCH("II",'Model output'!G5)),ISNUMBER(SEARCH("two",'Model output'!G5)),ISNUMBER(SEARCH("2",'Model output'!G5)),ISNUMBER(SEARCH("III",'Model output'!G5)),ISNUMBER(SEARCH("three",'Model output'!G5)),ISNUMBER(SEARCH("3",'Model output'!G5)),ISNUMBER(SEARCH("IV",'Model output'!G5)),ISNUMBER(SEARCH("four",'Model output'!G5)),ISNUMBER(SEARCH("4",'Model output'!G5)),ISNUMBER(SEARCH("V ",'Model output'!G5)),ISNUMBER(SEARCH("five",'Model output'!G5)),ISNUMBER(SEARCH("5",'Model output'!G5))))), "lateral", "central"))</f>
        <v/>
      </c>
      <c r="H6" t="str">
        <f>IF('Model output'!H5="","negative", IF('Model output'!H5=" ", "negative", IF('Model output'!H5="[]", "negative", IF(ISNUMBER(SEARCH("lymph node",'Model output'!H5)),"negative", IF(ISNUMBER(SEARCH("adipose tissue",'Model output'!H5)), "negative", IF(ISNUMBER(SEARCH("neck dissection",'Model output'!H5)),"negative","positive"))))))</f>
        <v>negative</v>
      </c>
      <c r="I6" t="str">
        <f>IF('Model output'!I5="","",IF(ISNUMBER('Model output'!I5),'Model output'!I5,1))</f>
        <v/>
      </c>
      <c r="J6" t="str">
        <f>IF('Model output'!J5="","",IF(AND(ISNUMBER('Model output'!J5),'Model output'!J5&lt;=I6),'Model output'!J5,IF(ISNUMBER(SEARCH("0/",'Model output'!J5)),0,1)))</f>
        <v/>
      </c>
      <c r="K6" t="str" cm="1">
        <f t="array" ref="K6">IF(COUNT(FIND({0,1,2,3,4,5,6,7,8,9},'Model output'!K5))&gt;0,'Model output'!K5,"")</f>
        <v/>
      </c>
      <c r="L6" s="32" t="str">
        <f t="shared" si="1"/>
        <v/>
      </c>
      <c r="M6" t="str" cm="1">
        <f t="array" ref="M6">IF(L6="","",IF(ISNUMBER(SEARCH("cm",L6)),MAX(VALUE(SUBSTITUTE(_xlfn.FILTERXML("&lt;t&gt;&lt;s&gt;"&amp;SUBSTITUTE(L6,",","&lt;/s&gt;&lt;s&gt;")&amp;"&lt;/s&gt;&lt;/t&gt;","//s"),"cm",""))),MAX(VALUE(SUBSTITUTE(_xlfn.FILTERXML("&lt;t&gt;&lt;s&gt;"&amp;SUBSTITUTE(L6,",","&lt;/s&gt;&lt;s&gt;")&amp;"&lt;/s&gt;&lt;/t&gt;","//s"),"mm","")))/10))</f>
        <v/>
      </c>
      <c r="N6" t="str">
        <f>IF('Model output'!L5="","",'Model output'!L5)</f>
        <v>papillary</v>
      </c>
      <c r="O6" t="str">
        <f>IF('Model output'!M5="","",'Model output'!M5)</f>
        <v>microcarcinoma, follicular variant</v>
      </c>
      <c r="P6" t="str">
        <f>IF('Model output'!N5="","",'Model output'!N5)</f>
        <v>0.4 cm</v>
      </c>
      <c r="Q6" t="str">
        <f t="shared" si="2"/>
        <v>0.4cm</v>
      </c>
      <c r="R6" cm="1">
        <f t="array" ref="R6">IF(Q6="","",IF(ISNUMBER(SEARCH("cm",Q6)),MAX(VALUE(SUBSTITUTE(_xlfn.FILTERXML("&lt;t&gt;&lt;s&gt;"&amp;SUBSTITUTE(Q6,",","&lt;/s&gt;&lt;s&gt;")&amp;"&lt;/s&gt;&lt;/t&gt;","//s"),"cm",""))),IF(ISNUMBER(SEARCH("mm",Q6)), MAX(VALUE(SUBSTITUTE(_xlfn.FILTERXML("&lt;t&gt;&lt;s&gt;"&amp;SUBSTITUTE(Q6,",","&lt;/s&gt;&lt;s&gt;")&amp;"&lt;/s&gt;&lt;/t&gt;","//s"),"mm","")))/10, MAX(VALUE(_xlfn.FILTERXML("&lt;t&gt;&lt;s&gt;"&amp;SUBSTITUTE(Q6,",","&lt;/s&gt;&lt;s&gt;")&amp;"&lt;/s&gt;&lt;/t&gt;","//s"))))))</f>
        <v>0.4</v>
      </c>
      <c r="S6" t="str">
        <f>IF(OR('Model output'!P5="",'Model output'!P5="C",ISNUMBER(SEARCH("Not identified", 'Model output'!P5)),ISNUMBER(SEARCH("Absent",'Model output'!P5)),ISNUMBER(SEARCH("Absence",'Model output'!P5)),AND(ISNUMBER(SEARCH("No",'Model output'!P5)),NOT(ISNUMBER(SEARCH("diagnostic",'Model output'!P5)))),ISNUMBER(SEARCH("Negative",'Model output'!P5))),"negative","positive")</f>
        <v>negative</v>
      </c>
      <c r="T6">
        <f>IF('Model output'!O5="","",'Model output'!O5)</f>
        <v>1</v>
      </c>
      <c r="U6" t="str">
        <f>IF('Model output'!Q5&lt;&gt;"",'Model output'!Q5,IF('Classification result'!S6="positive",IF(ISNUMBER(SEARCH("single",'Model output'!P5)),1,IF(OR(ISNUMBER(SEARCH("&lt;4",'Model output'!P5)),ISNUMBER(SEARCH("&lt; 4",'Model output'!P5)),ISNUMBER(SEARCH("less than 4",'Model output'!P5))),"&lt;4",IF(OR(ISNUMBER(SEARCH("&gt;4",'Model output'!P5)),ISNUMBER(SEARCH("&gt; 4",'Model output'!P5)),ISNUMBER(SEARCH("4 or more",'Model output'!P5))),"&gt;4",""))),""))</f>
        <v/>
      </c>
      <c r="V6" t="str">
        <f>IF(S6="negative","",IF(OR(ISNUMBER(SEARCH("Focal",'Model output'!P5)),'Classification result'!U6&lt;4,ISNUMBER(SEARCH("Focal",'Classification result'!U6)),ISNUMBER(SEARCH("&lt;4",'Classification result'!U6)),ISNUMBER(SEARCH("&lt; 4",'Classification result'!U6))),"minimal", IF(OR(ISNUMBER(SEARCH("Extensive",'Model output'!P5)),ISNUMBER(SEARCH("Extensive",'Classification result'!U6)),ISNUMBER(SEARCH("&gt;4",'Classification result'!U6)),ISNUMBER(SEARCH("&gt; 4",'Classification result'!U6)),ISNUMBER(SEARCH("4 or more",'Classification result'!U6))),"extensive","")))</f>
        <v/>
      </c>
      <c r="W6" t="str">
        <f>IF(OR('Model output'!R5="",ISNUMBER(SEARCH("Not identified", 'Model output'!R5)),ISNUMBER(SEARCH("Absent",'Model output'!R5)),ISNUMBER(SEARCH("No",'Model output'!R5)),ISNUMBER(SEARCH("Negative",'Model output'!R5)),ISNUMBER(SEARCH("None seen",'Model output'!R5)),ISNUMBER(SEARCH("Free",'Model output'!R5)),ISNUMBER(SEARCH("Cannot be assessed",'Model output'!R5))),"negative","positive")</f>
        <v>negative</v>
      </c>
      <c r="X6" s="19" t="str">
        <f>IF('Model output'!S5="","",'Model output'!S5)</f>
        <v>Not identified</v>
      </c>
      <c r="Y6" t="str">
        <f>IF(OR('Model output'!S5="",ISNUMBER(SEARCH("No extension",'Model output'!S5)),ISNUMBER(SEARCH("Absent",'Model output'!S5)),ISNUMBER(SEARCH("Not identified",'Model output'!S5)),AND(ISNUMBER(SEARCH("No",'Model output'!S5)),NOT(ISNUMBER(SEARCH("carcinoma",'Model output'!S5)))),ISNUMBER(SEARCH("negative",'Model output'!S5))),"negative",IF(Z6="positive","gETE", "positive"))</f>
        <v>negative</v>
      </c>
      <c r="Z6" t="str">
        <f>IF(OR('Model output'!S5="",ISNUMBER(SEARCH("Absent",'Model output'!S5)),ISNUMBER(SEARCH("Not identified",'Model output'!S5)),ISNUMBER(SEARCH("No",'Model output'!S5)),ISNUMBER(SEARCH("Minimal",'Model output'!S5)),ISNUMBER(SEARCH("negative",'Model output'!S5))),"negative",IF(OR(ISNUMBER(SEARCH("extensive",X6)),ISNUMBER(SEARCH("skeletal muscle",X6)),ISNUMBER(SEARCH("larynx",X6)),ISNUMBER(SEARCH("trachea",X6)),ISNUMBER(SEARCH("esophagus",X6)),ISNUMBER(SEARCH("recurrent laryngeal nerve",X6))),"positive","negative"))</f>
        <v>negative</v>
      </c>
      <c r="AA6" t="str">
        <f>IF('Model output'!T5="","",IF('Model output'!T5="Not mentioned", "No", "Yes"))</f>
        <v>Yes</v>
      </c>
      <c r="AB6" t="str">
        <f>IF(AA6&lt;&gt;"Yes","",IF(OR('Model output'!U5="",ISNUMBER(SEARCH("Not identified",'Model output'!U5))),"",'Model output'!U5))</f>
        <v/>
      </c>
      <c r="AC6" s="8" t="str">
        <f>IF(OR('Model output'!V5="", AND(ISERROR(SEARCH("Positive",'Model output'!V5)), ISNUMBER(SEARCH("Negative",'Model output'!V5))), ISNUMBER(SEARCH("Cannot be assessed",'Model output'!V5)), AND(ISNUMBER(SEARCH("Uninvolved",'Model output'!V5)),NOT(ISNUMBER(SEARCH("margin(s) involved",'Model output'!V5)))), ISNUMBER(SEARCH("No involvement",'Model output'!V5)), AND(NOT(ISNUMBER(SEARCH("focal",'Model output'!V5))),ISNUMBER(SEARCH("Free",'Model output'!V5))), ISNUMBER(SEARCH("narrowly excised",'Model output'!V5)), ISNUMBER(SEARCH("none",'Model output'!V5)), ISNUMBER(SEARCH("R0",'Model output'!V5)), ISNUMBER(SEARCH("1 mm",'Model output'!V5)), ISNUMBER(SEARCH("0.1 CM",'Model output'!V5)), ISNUMBER(SEARCH("less than 0.2 mm",'Model output'!V5)), ISNUMBER(SEARCH("less than 1.0 mm",'Model output'!V5)), ISNUMBER(SEARCH("less than 0.5 mm",'Model output'!V5)), ISNUMBER(SEARCH("abut",'Model output'!V5))), "negative", "positive")</f>
        <v>negative</v>
      </c>
      <c r="AE6" s="39" t="str" cm="1">
        <f t="array" aca="1" ref="AE6" ca="1">IF(OR(AC6="positive",Z6="positive",AND(OR(ISNUMBER(SEARCH("Follicular carcinoma",N6)),ISNUMBER(SEARCH("Follicular thyroid carcinoma",N6))),V6="extensive"),AND(AND(ISNUMBER(J6),J6&gt;0),AND(ISNUMBER(M6),M6&gt;3)),OR(H6="positive",AH6=1)),"high",IF(OR(ISNUMBER(SEARCH("lateral",G6,1)),ISNUMBER(SEARCH("positive",Y6,1)),ISNUMBER(SEARCH("tall",O6,1)),ISNUMBER(SEARCH("hobnail",O6,1)),ISNUMBER(SEARCH("cribriform",O6,1)),ISNUMBER(SEARCH("diffuse",O6,1)),ISNUMBER(SEARCH("columnar",O6,1)),ISNUMBER(SEARCH("solid",O6,1)),ISNUMBER(SEARCH("tall",N6,1)),ISNUMBER(SEARCH("hobnail",N6,1)),ISNUMBER(SEARCH("cribriform",N6,1)),ISNUMBER(SEARCH("diffuse",N6,1)),ISNUMBER(SEARCH("columnar",N6,1)),ISNUMBER(SEARCH("solid",N6,1)),AND(OR(ISNUMBER(SEARCH("papillary",N6,1)),ISNUMBER(SEARCH("papillary carcinoma",O6,1))),S6="positive"),AND(AND(ISNUMBER(J6),J6&gt;=5),M6=""),AND(AND(ISNUMBER(J6),J6&gt;=5),AND(ISNUMBER(M6),M6&gt;=1)),AND(ISNUMBER(SERACH("papillary",N6)),OR(Y6="positive",Z6="positive"), ISNUMBER(SEARCH("BRAF",AB6)))),"intermediate","low"))</f>
        <v>low</v>
      </c>
      <c r="AF6" s="40" t="str">
        <f t="shared" si="3"/>
        <v>1a</v>
      </c>
      <c r="AG6" s="40" t="str">
        <f t="shared" si="4"/>
        <v>0</v>
      </c>
      <c r="AH6" s="40" t="str">
        <f t="shared" si="6"/>
        <v>0</v>
      </c>
      <c r="AI6" s="45" t="str">
        <f t="shared" si="7"/>
        <v>I</v>
      </c>
      <c r="AJ6" s="39" t="s">
        <v>634</v>
      </c>
      <c r="AK6" s="44" t="s">
        <v>900</v>
      </c>
      <c r="AL6" s="44" t="s">
        <v>899</v>
      </c>
      <c r="AM6" s="44" t="s">
        <v>899</v>
      </c>
      <c r="AN6" s="44" t="s">
        <v>59</v>
      </c>
      <c r="AO6" s="12">
        <f t="shared" ca="1" si="8"/>
        <v>1</v>
      </c>
      <c r="AP6" s="15">
        <f t="shared" si="9"/>
        <v>1</v>
      </c>
      <c r="AQ6" s="15">
        <f t="shared" si="10"/>
        <v>1</v>
      </c>
      <c r="AR6" s="15">
        <f t="shared" si="11"/>
        <v>1</v>
      </c>
      <c r="AS6" s="26">
        <f t="shared" si="5"/>
        <v>1</v>
      </c>
      <c r="AT6" s="1"/>
    </row>
    <row r="7" spans="1:46">
      <c r="A7" t="str">
        <f>'Model output'!A6</f>
        <v>TCGA-BJ-A0ZH</v>
      </c>
      <c r="B7" s="51">
        <v>52</v>
      </c>
      <c r="C7" s="1" t="str">
        <f>IF(OR(ISNUMBER(SEARCH("0",'Model output'!D6)), ISNUMBER(SEARCH("1",'Model output'!D6)), ISNUMBER(SEARCH("1a",'Model output'!D6)), ISNUMBER(SEARCH("1b",'Model output'!D6)), ISNUMBER(SEARCH("2",'Model output'!D6)), ISNUMBER(SEARCH("3",'Model output'!D6)), ISNUMBER(SEARCH("4a",'Model output'!D6)), ISNUMBER(SEARCH("4b",'Model output'!D6))), IF(ISNUMBER(SEARCH("pT",'Model output'!D6)),IF(OR(ISNUMBER(SEARCH("a",'Model output'!D6)),ISNUMBER(SEARCH("b",'Model output'!D6))),MID(SUBSTITUTE('Model output'!D6," ",""),SEARCH("pT",'Model output'!D6)+2,2),MID(SUBSTITUTE('Model output'!D6," ",""),SEARCH("pT",'Model output'!D6)+2,1)),IF(ISNUMBER(SEARCH("T",'Model output'!D6)),IF(OR(ISNUMBER(SEARCH("a",'Model output'!D6)),ISNUMBER(SEARCH("b",'Model output'!D6))),MID(SUBSTITUTE('Model output'!D6," ",""),SEARCH("T",'Model output'!D6)+1,2),MID(SUBSTITUTE('Model output'!D6," ",""),SEARCH("T",'Model output'!D6)+1,1)),SUBSTITUTE('Model output'!D6," ",""))),"")</f>
        <v>2</v>
      </c>
      <c r="D7" s="1" t="str">
        <f>IF(ISNUMBER(SEARCH("lymph node",'Model output'!E6)),"1", IF(AND('Model output'!E6&lt;&gt;"",ISNUMBER('Model output'!E6),'Model output'!E6&gt;0),"1",IF(OR(ISNUMBER(SEARCH("0",'Model output'!E6)), ISNUMBER(SEARCH("1",'Model output'!E6)), ISNUMBER(SEARCH("1a",'Model output'!E6)), ISNUMBER(SEARCH("1b",'Model output'!E6)), ISNUMBER(SEARCH("X",'Model output'!E6))), IF(ISNUMBER(SEARCH("pN",'Model output'!E6)),IF(OR(ISNUMBER(SEARCH("a",'Model output'!E6)),ISNUMBER(SEARCH("b",'Model output'!E6))),MID(SUBSTITUTE('Model output'!E6," ",""),SEARCH("pN",'Model output'!E6)+2,2),MID(SUBSTITUTE('Model output'!E6," ",""),SEARCH("pN",'Model output'!E6)+2,1)),IF(ISNUMBER(SEARCH("N",'Model output'!E6)),IF(OR(ISNUMBER(SEARCH("a",'Model output'!E6)),ISNUMBER(SEARCH("b",'Model output'!E6))),MID(SUBSTITUTE('Model output'!E6," ",""),SEARCH("N",'Model output'!E6)+1,2),MID(SUBSTITUTE('Model output'!E6," ",""),SEARCH("N",'Model output'!E6)+1,1)),SUBSTITUTE('Model output'!E6," ",""))),"")))</f>
        <v>1a</v>
      </c>
      <c r="E7" s="1" t="str">
        <f>IF(OR(ISNUMBER(SEARCH("Not applicable",'Model output'!F6)), ISNUMBER(SEARCH("N/A",'Model output'!F6))),"0",IF(OR(ISNUMBER(SEARCH("0",'Model output'!F6)), ISNUMBER(SEARCH("1",'Model output'!F6)), ISNUMBER(SEARCH("X",'Model output'!F6))), IF(ISNUMBER(SEARCH("pM",'Model output'!F6)),MID(SUBSTITUTE('Model output'!F6," ",""),SEARCH("pM",'Model output'!F6)+2,1),IF(ISNUMBER(SEARCH("M",'Model output'!F6)),MID(SUBSTITUTE('Model output'!F6," ",""),SEARCH("M",'Model output'!F6)+1,1),SUBSTITUTE('Model output'!F6," ",""))),""))</f>
        <v/>
      </c>
      <c r="F7" t="str">
        <f t="shared" si="0"/>
        <v>positive</v>
      </c>
      <c r="G7" t="str">
        <f>IF(OR('Model output'!G6="",AND(ISNUMBER('Model output'!J6),'Model output'!J6&lt;1)),"",IF(OR(ISNUMBER(SEARCH("lateral",'Model output'!G6)),ISNUMBER(SEARCH("cervical",'Model output'!G6)),ISNUMBER(SEARCH("jugular",'Model output'!G6)),ISNUMBER(SEARCH("left neck",'Model output'!G6)),ISNUMBER(SEARCH("left anterior neck",'Model output'!G6)),ISNUMBER(SEARCH("left posterior neck",'Model output'!G6)),ISNUMBER(SEARCH("right neck",'Model output'!G6)),ISNUMBER(SEARCH("right anterior neck",'Model output'!G6)),ISNUMBER(SEARCH("right posterior neck",'Model output'!G6)),AND(ISNUMBER(SEARCH("level",'Model output'!G6)),OR(,ISNUMBER(SEARCH("II",'Model output'!G6)),ISNUMBER(SEARCH("two",'Model output'!G6)),ISNUMBER(SEARCH("2",'Model output'!G6)),ISNUMBER(SEARCH("III",'Model output'!G6)),ISNUMBER(SEARCH("three",'Model output'!G6)),ISNUMBER(SEARCH("3",'Model output'!G6)),ISNUMBER(SEARCH("IV",'Model output'!G6)),ISNUMBER(SEARCH("four",'Model output'!G6)),ISNUMBER(SEARCH("4",'Model output'!G6)),ISNUMBER(SEARCH("V ",'Model output'!G6)),ISNUMBER(SEARCH("five",'Model output'!G6)),ISNUMBER(SEARCH("5",'Model output'!G6))))), "lateral", "central"))</f>
        <v>central</v>
      </c>
      <c r="H7" t="str">
        <f>IF('Model output'!H6="","negative", IF('Model output'!H6=" ", "negative", IF('Model output'!H6="[]", "negative", IF(ISNUMBER(SEARCH("lymph node",'Model output'!H6)),"negative", IF(ISNUMBER(SEARCH("adipose tissue",'Model output'!H6)), "negative", IF(ISNUMBER(SEARCH("neck dissection",'Model output'!H6)),"negative","positive"))))))</f>
        <v>negative</v>
      </c>
      <c r="I7">
        <f>IF('Model output'!I6="","",IF(ISNUMBER('Model output'!I6),'Model output'!I6,1))</f>
        <v>5</v>
      </c>
      <c r="J7">
        <f>IF('Model output'!J6="","",IF(AND(ISNUMBER('Model output'!J6),'Model output'!J6&lt;=I7),'Model output'!J6,IF(ISNUMBER(SEARCH("0/",'Model output'!J6)),0,1)))</f>
        <v>1</v>
      </c>
      <c r="K7" t="str" cm="1">
        <f t="array" ref="K7">IF(COUNT(FIND({0,1,2,3,4,5,6,7,8,9},'Model output'!K6))&gt;0,'Model output'!K6,"")</f>
        <v/>
      </c>
      <c r="L7" s="32" t="str">
        <f t="shared" si="1"/>
        <v/>
      </c>
      <c r="M7" t="str" cm="1">
        <f t="array" ref="M7">IF(L7="","",IF(ISNUMBER(SEARCH("cm",L7)),MAX(VALUE(SUBSTITUTE(_xlfn.FILTERXML("&lt;t&gt;&lt;s&gt;"&amp;SUBSTITUTE(L7,",","&lt;/s&gt;&lt;s&gt;")&amp;"&lt;/s&gt;&lt;/t&gt;","//s"),"cm",""))),MAX(VALUE(SUBSTITUTE(_xlfn.FILTERXML("&lt;t&gt;&lt;s&gt;"&amp;SUBSTITUTE(L7,",","&lt;/s&gt;&lt;s&gt;")&amp;"&lt;/s&gt;&lt;/t&gt;","//s"),"mm","")))/10))</f>
        <v/>
      </c>
      <c r="N7" t="str">
        <f>IF('Model output'!L6="","",'Model output'!L6)</f>
        <v>papillary</v>
      </c>
      <c r="O7" t="str">
        <f>IF('Model output'!M6="","",'Model output'!M6)</f>
        <v>tall cell</v>
      </c>
      <c r="P7" t="str">
        <f>IF('Model output'!N6="","",'Model output'!N6)</f>
        <v>2.1 cm</v>
      </c>
      <c r="Q7" t="str">
        <f t="shared" si="2"/>
        <v>2.1cm</v>
      </c>
      <c r="R7" cm="1">
        <f t="array" ref="R7">IF(Q7="","",IF(ISNUMBER(SEARCH("cm",Q7)),MAX(VALUE(SUBSTITUTE(_xlfn.FILTERXML("&lt;t&gt;&lt;s&gt;"&amp;SUBSTITUTE(Q7,",","&lt;/s&gt;&lt;s&gt;")&amp;"&lt;/s&gt;&lt;/t&gt;","//s"),"cm",""))),IF(ISNUMBER(SEARCH("mm",Q7)), MAX(VALUE(SUBSTITUTE(_xlfn.FILTERXML("&lt;t&gt;&lt;s&gt;"&amp;SUBSTITUTE(Q7,",","&lt;/s&gt;&lt;s&gt;")&amp;"&lt;/s&gt;&lt;/t&gt;","//s"),"mm","")))/10, MAX(VALUE(_xlfn.FILTERXML("&lt;t&gt;&lt;s&gt;"&amp;SUBSTITUTE(Q7,",","&lt;/s&gt;&lt;s&gt;")&amp;"&lt;/s&gt;&lt;/t&gt;","//s"))))))</f>
        <v>2.1</v>
      </c>
      <c r="S7" t="str">
        <f>IF(OR('Model output'!P6="",'Model output'!P6="C",ISNUMBER(SEARCH("Not identified", 'Model output'!P6)),ISNUMBER(SEARCH("Absent",'Model output'!P6)),ISNUMBER(SEARCH("Absence",'Model output'!P6)),AND(ISNUMBER(SEARCH("No",'Model output'!P6)),NOT(ISNUMBER(SEARCH("diagnostic",'Model output'!P6)))),ISNUMBER(SEARCH("Negative",'Model output'!P6))),"negative","positive")</f>
        <v>negative</v>
      </c>
      <c r="T7">
        <f>IF('Model output'!O6="","",'Model output'!O6)</f>
        <v>1</v>
      </c>
      <c r="U7" t="str">
        <f>IF('Model output'!Q6&lt;&gt;"",'Model output'!Q6,IF('Classification result'!S7="positive",IF(ISNUMBER(SEARCH("single",'Model output'!P6)),1,IF(OR(ISNUMBER(SEARCH("&lt;4",'Model output'!P6)),ISNUMBER(SEARCH("&lt; 4",'Model output'!P6)),ISNUMBER(SEARCH("less than 4",'Model output'!P6))),"&lt;4",IF(OR(ISNUMBER(SEARCH("&gt;4",'Model output'!P6)),ISNUMBER(SEARCH("&gt; 4",'Model output'!P6)),ISNUMBER(SEARCH("4 or more",'Model output'!P6))),"&gt;4",""))),""))</f>
        <v/>
      </c>
      <c r="V7" t="str">
        <f>IF(S7="negative","",IF(OR(ISNUMBER(SEARCH("Focal",'Model output'!P6)),'Classification result'!U7&lt;4,ISNUMBER(SEARCH("Focal",'Classification result'!U7)),ISNUMBER(SEARCH("&lt;4",'Classification result'!U7)),ISNUMBER(SEARCH("&lt; 4",'Classification result'!U7))),"minimal", IF(OR(ISNUMBER(SEARCH("Extensive",'Model output'!P6)),ISNUMBER(SEARCH("Extensive",'Classification result'!U7)),ISNUMBER(SEARCH("&gt;4",'Classification result'!U7)),ISNUMBER(SEARCH("&gt; 4",'Classification result'!U7)),ISNUMBER(SEARCH("4 or more",'Classification result'!U7))),"extensive","")))</f>
        <v/>
      </c>
      <c r="W7" t="str">
        <f>IF(OR('Model output'!R6="",ISNUMBER(SEARCH("Not identified", 'Model output'!R6)),ISNUMBER(SEARCH("Absent",'Model output'!R6)),ISNUMBER(SEARCH("No",'Model output'!R6)),ISNUMBER(SEARCH("Negative",'Model output'!R6)),ISNUMBER(SEARCH("None seen",'Model output'!R6)),ISNUMBER(SEARCH("Free",'Model output'!R6)),ISNUMBER(SEARCH("Cannot be assessed",'Model output'!R6))),"negative","positive")</f>
        <v>negative</v>
      </c>
      <c r="X7" s="19" t="str">
        <f>IF('Model output'!S6="","",'Model output'!S6)</f>
        <v>Not identified</v>
      </c>
      <c r="Y7" t="str">
        <f>IF(OR('Model output'!S6="",ISNUMBER(SEARCH("No extension",'Model output'!S6)),ISNUMBER(SEARCH("Absent",'Model output'!S6)),ISNUMBER(SEARCH("Not identified",'Model output'!S6)),AND(ISNUMBER(SEARCH("No",'Model output'!S6)),NOT(ISNUMBER(SEARCH("carcinoma",'Model output'!S6)))),ISNUMBER(SEARCH("negative",'Model output'!S6))),"negative",IF(Z7="positive","gETE", "positive"))</f>
        <v>negative</v>
      </c>
      <c r="Z7" t="str">
        <f>IF(OR('Model output'!S6="",ISNUMBER(SEARCH("Absent",'Model output'!S6)),ISNUMBER(SEARCH("Not identified",'Model output'!S6)),ISNUMBER(SEARCH("No",'Model output'!S6)),ISNUMBER(SEARCH("Minimal",'Model output'!S6)),ISNUMBER(SEARCH("negative",'Model output'!S6))),"negative",IF(OR(ISNUMBER(SEARCH("extensive",X7)),ISNUMBER(SEARCH("skeletal muscle",X7)),ISNUMBER(SEARCH("larynx",X7)),ISNUMBER(SEARCH("trachea",X7)),ISNUMBER(SEARCH("esophagus",X7)),ISNUMBER(SEARCH("recurrent laryngeal nerve",X7))),"positive","negative"))</f>
        <v>negative</v>
      </c>
      <c r="AA7" t="str">
        <f>IF('Model output'!T6="","",IF('Model output'!T6="Not mentioned", "No", "Yes"))</f>
        <v>Yes</v>
      </c>
      <c r="AB7" t="str">
        <f>IF(AA7&lt;&gt;"Yes","",IF(OR('Model output'!U6="",ISNUMBER(SEARCH("Not identified",'Model output'!U6))),"",'Model output'!U6))</f>
        <v>BRAFV600E</v>
      </c>
      <c r="AC7" s="8" t="str">
        <f>IF(OR('Model output'!V6="", AND(ISERROR(SEARCH("Positive",'Model output'!V6)), ISNUMBER(SEARCH("Negative",'Model output'!V6))), ISNUMBER(SEARCH("Cannot be assessed",'Model output'!V6)), AND(ISNUMBER(SEARCH("Uninvolved",'Model output'!V6)),NOT(ISNUMBER(SEARCH("margin(s) involved",'Model output'!V6)))), ISNUMBER(SEARCH("No involvement",'Model output'!V6)), AND(NOT(ISNUMBER(SEARCH("focal",'Model output'!V6))),ISNUMBER(SEARCH("Free",'Model output'!V6))), ISNUMBER(SEARCH("narrowly excised",'Model output'!V6)), ISNUMBER(SEARCH("none",'Model output'!V6)), ISNUMBER(SEARCH("R0",'Model output'!V6)), ISNUMBER(SEARCH("1 mm",'Model output'!V6)), ISNUMBER(SEARCH("0.1 CM",'Model output'!V6)), ISNUMBER(SEARCH("less than 0.2 mm",'Model output'!V6)), ISNUMBER(SEARCH("less than 1.0 mm",'Model output'!V6)), ISNUMBER(SEARCH("less than 0.5 mm",'Model output'!V6)), ISNUMBER(SEARCH("abut",'Model output'!V6))), "negative", "positive")</f>
        <v>negative</v>
      </c>
      <c r="AE7" s="39" t="str" cm="1">
        <f t="array" aca="1" ref="AE7" ca="1">IF(OR(AC7="positive",Z7="positive",AND(OR(ISNUMBER(SEARCH("Follicular carcinoma",N7)),ISNUMBER(SEARCH("Follicular thyroid carcinoma",N7))),V7="extensive"),AND(AND(ISNUMBER(J7),J7&gt;0),AND(ISNUMBER(M7),M7&gt;3)),OR(H7="positive",AH7=1)),"high",IF(OR(ISNUMBER(SEARCH("lateral",G7,1)),ISNUMBER(SEARCH("positive",Y7,1)),ISNUMBER(SEARCH("tall",O7,1)),ISNUMBER(SEARCH("hobnail",O7,1)),ISNUMBER(SEARCH("cribriform",O7,1)),ISNUMBER(SEARCH("diffuse",O7,1)),ISNUMBER(SEARCH("columnar",O7,1)),ISNUMBER(SEARCH("solid",O7,1)),ISNUMBER(SEARCH("tall",N7,1)),ISNUMBER(SEARCH("hobnail",N7,1)),ISNUMBER(SEARCH("cribriform",N7,1)),ISNUMBER(SEARCH("diffuse",N7,1)),ISNUMBER(SEARCH("columnar",N7,1)),ISNUMBER(SEARCH("solid",N7,1)),AND(OR(ISNUMBER(SEARCH("papillary",N7,1)),ISNUMBER(SEARCH("papillary carcinoma",O7,1))),S7="positive"),AND(AND(ISNUMBER(J7),J7&gt;=5),M7=""),AND(AND(ISNUMBER(J7),J7&gt;=5),AND(ISNUMBER(M7),M7&gt;=1)),AND(ISNUMBER(SERACH("papillary",N7)),OR(Y7="positive",Z7="positive"), ISNUMBER(SEARCH("BRAF",AB7)))),"intermediate","low"))</f>
        <v>intermediate</v>
      </c>
      <c r="AF7" s="40" t="str">
        <f t="shared" si="3"/>
        <v>2</v>
      </c>
      <c r="AG7" s="40" t="str">
        <f t="shared" si="4"/>
        <v>1a</v>
      </c>
      <c r="AH7" s="40" t="str">
        <f t="shared" si="6"/>
        <v>0</v>
      </c>
      <c r="AI7" s="45" t="str">
        <f t="shared" si="7"/>
        <v>I</v>
      </c>
      <c r="AJ7" s="39" t="s">
        <v>636</v>
      </c>
      <c r="AK7" s="44" t="s">
        <v>898</v>
      </c>
      <c r="AL7" s="44" t="s">
        <v>900</v>
      </c>
      <c r="AM7" s="44" t="s">
        <v>899</v>
      </c>
      <c r="AN7" s="44" t="s">
        <v>59</v>
      </c>
      <c r="AO7" s="12">
        <f t="shared" ca="1" si="8"/>
        <v>1</v>
      </c>
      <c r="AP7" s="15">
        <f t="shared" si="9"/>
        <v>1</v>
      </c>
      <c r="AQ7" s="15">
        <f t="shared" si="10"/>
        <v>1</v>
      </c>
      <c r="AR7" s="15">
        <f t="shared" si="11"/>
        <v>1</v>
      </c>
      <c r="AS7" s="26">
        <f t="shared" si="5"/>
        <v>1</v>
      </c>
      <c r="AT7" s="1"/>
    </row>
    <row r="8" spans="1:46">
      <c r="A8" t="str">
        <f>'Model output'!A7</f>
        <v>TCGA-BJ-A0ZJ</v>
      </c>
      <c r="B8" s="51">
        <v>36</v>
      </c>
      <c r="C8" s="1" t="str">
        <f>IF(OR(ISNUMBER(SEARCH("0",'Model output'!D7)), ISNUMBER(SEARCH("1",'Model output'!D7)), ISNUMBER(SEARCH("1a",'Model output'!D7)), ISNUMBER(SEARCH("1b",'Model output'!D7)), ISNUMBER(SEARCH("2",'Model output'!D7)), ISNUMBER(SEARCH("3",'Model output'!D7)), ISNUMBER(SEARCH("4a",'Model output'!D7)), ISNUMBER(SEARCH("4b",'Model output'!D7))), IF(ISNUMBER(SEARCH("pT",'Model output'!D7)),IF(OR(ISNUMBER(SEARCH("a",'Model output'!D7)),ISNUMBER(SEARCH("b",'Model output'!D7))),MID(SUBSTITUTE('Model output'!D7," ",""),SEARCH("pT",'Model output'!D7)+2,2),MID(SUBSTITUTE('Model output'!D7," ",""),SEARCH("pT",'Model output'!D7)+2,1)),IF(ISNUMBER(SEARCH("T",'Model output'!D7)),IF(OR(ISNUMBER(SEARCH("a",'Model output'!D7)),ISNUMBER(SEARCH("b",'Model output'!D7))),MID(SUBSTITUTE('Model output'!D7," ",""),SEARCH("T",'Model output'!D7)+1,2),MID(SUBSTITUTE('Model output'!D7," ",""),SEARCH("T",'Model output'!D7)+1,1)),SUBSTITUTE('Model output'!D7," ",""))),"")</f>
        <v>2</v>
      </c>
      <c r="D8" s="1" t="str">
        <f>IF(ISNUMBER(SEARCH("lymph node",'Model output'!E7)),"1", IF(AND('Model output'!E7&lt;&gt;"",ISNUMBER('Model output'!E7),'Model output'!E7&gt;0),"1",IF(OR(ISNUMBER(SEARCH("0",'Model output'!E7)), ISNUMBER(SEARCH("1",'Model output'!E7)), ISNUMBER(SEARCH("1a",'Model output'!E7)), ISNUMBER(SEARCH("1b",'Model output'!E7)), ISNUMBER(SEARCH("X",'Model output'!E7))), IF(ISNUMBER(SEARCH("pN",'Model output'!E7)),IF(OR(ISNUMBER(SEARCH("a",'Model output'!E7)),ISNUMBER(SEARCH("b",'Model output'!E7))),MID(SUBSTITUTE('Model output'!E7," ",""),SEARCH("pN",'Model output'!E7)+2,2),MID(SUBSTITUTE('Model output'!E7," ",""),SEARCH("pN",'Model output'!E7)+2,1)),IF(ISNUMBER(SEARCH("N",'Model output'!E7)),IF(OR(ISNUMBER(SEARCH("a",'Model output'!E7)),ISNUMBER(SEARCH("b",'Model output'!E7))),MID(SUBSTITUTE('Model output'!E7," ",""),SEARCH("N",'Model output'!E7)+1,2),MID(SUBSTITUTE('Model output'!E7," ",""),SEARCH("N",'Model output'!E7)+1,1)),SUBSTITUTE('Model output'!E7," ",""))),"")))</f>
        <v>1a</v>
      </c>
      <c r="E8" s="1" t="str">
        <f>IF(OR(ISNUMBER(SEARCH("Not applicable",'Model output'!F7)), ISNUMBER(SEARCH("N/A",'Model output'!F7))),"0",IF(OR(ISNUMBER(SEARCH("0",'Model output'!F7)), ISNUMBER(SEARCH("1",'Model output'!F7)), ISNUMBER(SEARCH("X",'Model output'!F7))), IF(ISNUMBER(SEARCH("pM",'Model output'!F7)),MID(SUBSTITUTE('Model output'!F7," ",""),SEARCH("pM",'Model output'!F7)+2,1),IF(ISNUMBER(SEARCH("M",'Model output'!F7)),MID(SUBSTITUTE('Model output'!F7," ",""),SEARCH("M",'Model output'!F7)+1,1),SUBSTITUTE('Model output'!F7," ",""))),""))</f>
        <v/>
      </c>
      <c r="F8" t="str">
        <f t="shared" si="0"/>
        <v>positive</v>
      </c>
      <c r="G8" t="str">
        <f>IF(OR('Model output'!G7="",AND(ISNUMBER('Model output'!J7),'Model output'!J7&lt;1)),"",IF(OR(ISNUMBER(SEARCH("lateral",'Model output'!G7)),ISNUMBER(SEARCH("cervical",'Model output'!G7)),ISNUMBER(SEARCH("jugular",'Model output'!G7)),ISNUMBER(SEARCH("left neck",'Model output'!G7)),ISNUMBER(SEARCH("left anterior neck",'Model output'!G7)),ISNUMBER(SEARCH("left posterior neck",'Model output'!G7)),ISNUMBER(SEARCH("right neck",'Model output'!G7)),ISNUMBER(SEARCH("right anterior neck",'Model output'!G7)),ISNUMBER(SEARCH("right posterior neck",'Model output'!G7)),AND(ISNUMBER(SEARCH("level",'Model output'!G7)),OR(,ISNUMBER(SEARCH("II",'Model output'!G7)),ISNUMBER(SEARCH("two",'Model output'!G7)),ISNUMBER(SEARCH("2",'Model output'!G7)),ISNUMBER(SEARCH("III",'Model output'!G7)),ISNUMBER(SEARCH("three",'Model output'!G7)),ISNUMBER(SEARCH("3",'Model output'!G7)),ISNUMBER(SEARCH("IV",'Model output'!G7)),ISNUMBER(SEARCH("four",'Model output'!G7)),ISNUMBER(SEARCH("4",'Model output'!G7)),ISNUMBER(SEARCH("V ",'Model output'!G7)),ISNUMBER(SEARCH("five",'Model output'!G7)),ISNUMBER(SEARCH("5",'Model output'!G7))))), "lateral", "central"))</f>
        <v>central</v>
      </c>
      <c r="H8" t="str">
        <f>IF('Model output'!H7="","negative", IF('Model output'!H7=" ", "negative", IF('Model output'!H7="[]", "negative", IF(ISNUMBER(SEARCH("lymph node",'Model output'!H7)),"negative", IF(ISNUMBER(SEARCH("adipose tissue",'Model output'!H7)), "negative", IF(ISNUMBER(SEARCH("neck dissection",'Model output'!H7)),"negative","positive"))))))</f>
        <v>negative</v>
      </c>
      <c r="I8">
        <f>IF('Model output'!I7="","",IF(ISNUMBER('Model output'!I7),'Model output'!I7,1))</f>
        <v>8</v>
      </c>
      <c r="J8">
        <f>IF('Model output'!J7="","",IF(AND(ISNUMBER('Model output'!J7),'Model output'!J7&lt;=I8),'Model output'!J7,IF(ISNUMBER(SEARCH("0/",'Model output'!J7)),0,1)))</f>
        <v>1</v>
      </c>
      <c r="K8" t="str" cm="1">
        <f t="array" ref="K8">IF(COUNT(FIND({0,1,2,3,4,5,6,7,8,9},'Model output'!K7))&gt;0,'Model output'!K7,"")</f>
        <v/>
      </c>
      <c r="L8" s="32" t="str">
        <f t="shared" si="1"/>
        <v/>
      </c>
      <c r="M8" t="str" cm="1">
        <f t="array" ref="M8">IF(L8="","",IF(ISNUMBER(SEARCH("cm",L8)),MAX(VALUE(SUBSTITUTE(_xlfn.FILTERXML("&lt;t&gt;&lt;s&gt;"&amp;SUBSTITUTE(L8,",","&lt;/s&gt;&lt;s&gt;")&amp;"&lt;/s&gt;&lt;/t&gt;","//s"),"cm",""))),MAX(VALUE(SUBSTITUTE(_xlfn.FILTERXML("&lt;t&gt;&lt;s&gt;"&amp;SUBSTITUTE(L8,",","&lt;/s&gt;&lt;s&gt;")&amp;"&lt;/s&gt;&lt;/t&gt;","//s"),"mm","")))/10))</f>
        <v/>
      </c>
      <c r="N8" t="str">
        <f>IF('Model output'!L7="","",'Model output'!L7)</f>
        <v>papillary carcinoma, encapsulated follicular variant</v>
      </c>
      <c r="O8" t="str">
        <f>IF('Model output'!M7="","",'Model output'!M7)</f>
        <v>follicular variant</v>
      </c>
      <c r="P8" t="str">
        <f>IF('Model output'!N7="","",'Model output'!N7)</f>
        <v>2.5 cm</v>
      </c>
      <c r="Q8" t="str">
        <f t="shared" si="2"/>
        <v>2.5cm</v>
      </c>
      <c r="R8" cm="1">
        <f t="array" ref="R8">IF(Q8="","",IF(ISNUMBER(SEARCH("cm",Q8)),MAX(VALUE(SUBSTITUTE(_xlfn.FILTERXML("&lt;t&gt;&lt;s&gt;"&amp;SUBSTITUTE(Q8,",","&lt;/s&gt;&lt;s&gt;")&amp;"&lt;/s&gt;&lt;/t&gt;","//s"),"cm",""))),IF(ISNUMBER(SEARCH("mm",Q8)), MAX(VALUE(SUBSTITUTE(_xlfn.FILTERXML("&lt;t&gt;&lt;s&gt;"&amp;SUBSTITUTE(Q8,",","&lt;/s&gt;&lt;s&gt;")&amp;"&lt;/s&gt;&lt;/t&gt;","//s"),"mm","")))/10, MAX(VALUE(_xlfn.FILTERXML("&lt;t&gt;&lt;s&gt;"&amp;SUBSTITUTE(Q8,",","&lt;/s&gt;&lt;s&gt;")&amp;"&lt;/s&gt;&lt;/t&gt;","//s"))))))</f>
        <v>2.5</v>
      </c>
      <c r="S8" t="str">
        <f>IF(OR('Model output'!P7="",'Model output'!P7="C",ISNUMBER(SEARCH("Not identified", 'Model output'!P7)),ISNUMBER(SEARCH("Absent",'Model output'!P7)),ISNUMBER(SEARCH("Absence",'Model output'!P7)),AND(ISNUMBER(SEARCH("No",'Model output'!P7)),NOT(ISNUMBER(SEARCH("diagnostic",'Model output'!P7)))),ISNUMBER(SEARCH("Negative",'Model output'!P7))),"negative","positive")</f>
        <v>positive</v>
      </c>
      <c r="T8">
        <f>IF('Model output'!O7="","",'Model output'!O7)</f>
        <v>3</v>
      </c>
      <c r="U8" t="str">
        <f>IF('Model output'!Q7&lt;&gt;"",'Model output'!Q7,IF('Classification result'!S8="positive",IF(ISNUMBER(SEARCH("single",'Model output'!P7)),1,IF(OR(ISNUMBER(SEARCH("&lt;4",'Model output'!P7)),ISNUMBER(SEARCH("&lt; 4",'Model output'!P7)),ISNUMBER(SEARCH("less than 4",'Model output'!P7))),"&lt;4",IF(OR(ISNUMBER(SEARCH("&gt;4",'Model output'!P7)),ISNUMBER(SEARCH("&gt; 4",'Model output'!P7)),ISNUMBER(SEARCH("4 or more",'Model output'!P7))),"&gt;4",""))),""))</f>
        <v/>
      </c>
      <c r="V8" t="str">
        <f>IF(S8="negative","",IF(OR(ISNUMBER(SEARCH("Focal",'Model output'!P7)),'Classification result'!U8&lt;4,ISNUMBER(SEARCH("Focal",'Classification result'!U8)),ISNUMBER(SEARCH("&lt;4",'Classification result'!U8)),ISNUMBER(SEARCH("&lt; 4",'Classification result'!U8))),"minimal", IF(OR(ISNUMBER(SEARCH("Extensive",'Model output'!P7)),ISNUMBER(SEARCH("Extensive",'Classification result'!U8)),ISNUMBER(SEARCH("&gt;4",'Classification result'!U8)),ISNUMBER(SEARCH("&gt; 4",'Classification result'!U8)),ISNUMBER(SEARCH("4 or more",'Classification result'!U8))),"extensive","")))</f>
        <v/>
      </c>
      <c r="W8" t="str">
        <f>IF(OR('Model output'!R7="",ISNUMBER(SEARCH("Not identified", 'Model output'!R7)),ISNUMBER(SEARCH("Absent",'Model output'!R7)),ISNUMBER(SEARCH("No",'Model output'!R7)),ISNUMBER(SEARCH("Negative",'Model output'!R7)),ISNUMBER(SEARCH("None seen",'Model output'!R7)),ISNUMBER(SEARCH("Free",'Model output'!R7)),ISNUMBER(SEARCH("Cannot be assessed",'Model output'!R7))),"negative","positive")</f>
        <v>negative</v>
      </c>
      <c r="X8" s="19" t="str">
        <f>IF('Model output'!S7="","",'Model output'!S7)</f>
        <v>Not identified</v>
      </c>
      <c r="Y8" t="str">
        <f>IF(OR('Model output'!S7="",ISNUMBER(SEARCH("No extension",'Model output'!S7)),ISNUMBER(SEARCH("Absent",'Model output'!S7)),ISNUMBER(SEARCH("Not identified",'Model output'!S7)),AND(ISNUMBER(SEARCH("No",'Model output'!S7)),NOT(ISNUMBER(SEARCH("carcinoma",'Model output'!S7)))),ISNUMBER(SEARCH("negative",'Model output'!S7))),"negative",IF(Z8="positive","gETE", "positive"))</f>
        <v>negative</v>
      </c>
      <c r="Z8" t="str">
        <f>IF(OR('Model output'!S7="",ISNUMBER(SEARCH("Absent",'Model output'!S7)),ISNUMBER(SEARCH("Not identified",'Model output'!S7)),ISNUMBER(SEARCH("No",'Model output'!S7)),ISNUMBER(SEARCH("Minimal",'Model output'!S7)),ISNUMBER(SEARCH("negative",'Model output'!S7))),"negative",IF(OR(ISNUMBER(SEARCH("extensive",X8)),ISNUMBER(SEARCH("skeletal muscle",X8)),ISNUMBER(SEARCH("larynx",X8)),ISNUMBER(SEARCH("trachea",X8)),ISNUMBER(SEARCH("esophagus",X8)),ISNUMBER(SEARCH("recurrent laryngeal nerve",X8))),"positive","negative"))</f>
        <v>negative</v>
      </c>
      <c r="AA8" t="str">
        <f>IF('Model output'!T7="","",IF('Model output'!T7="Not mentioned", "No", "Yes"))</f>
        <v>Yes</v>
      </c>
      <c r="AB8" t="str">
        <f>IF(AA8&lt;&gt;"Yes","",IF(OR('Model output'!U7="",ISNUMBER(SEARCH("Not identified",'Model output'!U7))),"",'Model output'!U7))</f>
        <v/>
      </c>
      <c r="AC8" s="8" t="str">
        <f>IF(OR('Model output'!V7="", AND(ISERROR(SEARCH("Positive",'Model output'!V7)), ISNUMBER(SEARCH("Negative",'Model output'!V7))), ISNUMBER(SEARCH("Cannot be assessed",'Model output'!V7)), AND(ISNUMBER(SEARCH("Uninvolved",'Model output'!V7)),NOT(ISNUMBER(SEARCH("margin(s) involved",'Model output'!V7)))), ISNUMBER(SEARCH("No involvement",'Model output'!V7)), AND(NOT(ISNUMBER(SEARCH("focal",'Model output'!V7))),ISNUMBER(SEARCH("Free",'Model output'!V7))), ISNUMBER(SEARCH("narrowly excised",'Model output'!V7)), ISNUMBER(SEARCH("none",'Model output'!V7)), ISNUMBER(SEARCH("R0",'Model output'!V7)), ISNUMBER(SEARCH("1 mm",'Model output'!V7)), ISNUMBER(SEARCH("0.1 CM",'Model output'!V7)), ISNUMBER(SEARCH("less than 0.2 mm",'Model output'!V7)), ISNUMBER(SEARCH("less than 1.0 mm",'Model output'!V7)), ISNUMBER(SEARCH("less than 0.5 mm",'Model output'!V7)), ISNUMBER(SEARCH("abut",'Model output'!V7))), "negative", "positive")</f>
        <v>positive</v>
      </c>
      <c r="AE8" s="39" t="str" cm="1">
        <f t="array" ref="AE8">IF(OR(AC8="positive",Z8="positive",AND(OR(ISNUMBER(SEARCH("Follicular carcinoma",N8)),ISNUMBER(SEARCH("Follicular thyroid carcinoma",N8))),V8="extensive"),AND(AND(ISNUMBER(J8),J8&gt;0),AND(ISNUMBER(M8),M8&gt;3)),OR(H8="positive",AH8=1)),"high",IF(OR(ISNUMBER(SEARCH("lateral",G8,1)),ISNUMBER(SEARCH("positive",Y8,1)),ISNUMBER(SEARCH("tall",O8,1)),ISNUMBER(SEARCH("hobnail",O8,1)),ISNUMBER(SEARCH("cribriform",O8,1)),ISNUMBER(SEARCH("diffuse",O8,1)),ISNUMBER(SEARCH("columnar",O8,1)),ISNUMBER(SEARCH("solid",O8,1)),ISNUMBER(SEARCH("tall",N8,1)),ISNUMBER(SEARCH("hobnail",N8,1)),ISNUMBER(SEARCH("cribriform",N8,1)),ISNUMBER(SEARCH("diffuse",N8,1)),ISNUMBER(SEARCH("columnar",N8,1)),ISNUMBER(SEARCH("solid",N8,1)),AND(OR(ISNUMBER(SEARCH("papillary",N8,1)),ISNUMBER(SEARCH("papillary carcinoma",O8,1))),S8="positive"),AND(AND(ISNUMBER(J8),J8&gt;=5),M8=""),AND(AND(ISNUMBER(J8),J8&gt;=5),AND(ISNUMBER(M8),M8&gt;=1)),AND(ISNUMBER(SERACH("papillary",N8)),OR(Y8="positive",Z8="positive"), ISNUMBER(SEARCH("BRAF",AB8)))),"intermediate","low"))</f>
        <v>high</v>
      </c>
      <c r="AF8" s="40" t="str">
        <f t="shared" si="3"/>
        <v>2</v>
      </c>
      <c r="AG8" s="40" t="str">
        <f t="shared" si="4"/>
        <v>1a</v>
      </c>
      <c r="AH8" s="40" t="str">
        <f t="shared" si="6"/>
        <v>0</v>
      </c>
      <c r="AI8" s="45" t="str">
        <f t="shared" si="7"/>
        <v>I</v>
      </c>
      <c r="AJ8" s="39" t="s">
        <v>631</v>
      </c>
      <c r="AK8" s="44" t="s">
        <v>898</v>
      </c>
      <c r="AL8" s="44" t="s">
        <v>900</v>
      </c>
      <c r="AM8" s="44" t="s">
        <v>899</v>
      </c>
      <c r="AN8" s="44" t="s">
        <v>59</v>
      </c>
      <c r="AO8" s="12">
        <f t="shared" si="8"/>
        <v>1</v>
      </c>
      <c r="AP8" s="15">
        <f t="shared" si="9"/>
        <v>1</v>
      </c>
      <c r="AQ8" s="15">
        <f t="shared" si="10"/>
        <v>1</v>
      </c>
      <c r="AR8" s="15">
        <f t="shared" si="11"/>
        <v>1</v>
      </c>
      <c r="AS8" s="26">
        <f t="shared" si="5"/>
        <v>1</v>
      </c>
      <c r="AT8" s="1"/>
    </row>
    <row r="9" spans="1:46">
      <c r="A9" t="str">
        <f>'Model output'!A8</f>
        <v>TCGA-BJ-A18Y</v>
      </c>
      <c r="B9" s="51">
        <v>29</v>
      </c>
      <c r="C9" s="1" t="str">
        <f>IF(OR(ISNUMBER(SEARCH("0",'Model output'!D8)), ISNUMBER(SEARCH("1",'Model output'!D8)), ISNUMBER(SEARCH("1a",'Model output'!D8)), ISNUMBER(SEARCH("1b",'Model output'!D8)), ISNUMBER(SEARCH("2",'Model output'!D8)), ISNUMBER(SEARCH("3",'Model output'!D8)), ISNUMBER(SEARCH("4a",'Model output'!D8)), ISNUMBER(SEARCH("4b",'Model output'!D8))), IF(ISNUMBER(SEARCH("pT",'Model output'!D8)),IF(OR(ISNUMBER(SEARCH("a",'Model output'!D8)),ISNUMBER(SEARCH("b",'Model output'!D8))),MID(SUBSTITUTE('Model output'!D8," ",""),SEARCH("pT",'Model output'!D8)+2,2),MID(SUBSTITUTE('Model output'!D8," ",""),SEARCH("pT",'Model output'!D8)+2,1)),IF(ISNUMBER(SEARCH("T",'Model output'!D8)),IF(OR(ISNUMBER(SEARCH("a",'Model output'!D8)),ISNUMBER(SEARCH("b",'Model output'!D8))),MID(SUBSTITUTE('Model output'!D8," ",""),SEARCH("T",'Model output'!D8)+1,2),MID(SUBSTITUTE('Model output'!D8," ",""),SEARCH("T",'Model output'!D8)+1,1)),SUBSTITUTE('Model output'!D8," ",""))),"")</f>
        <v>1b</v>
      </c>
      <c r="D9" s="1" t="str">
        <f>IF(ISNUMBER(SEARCH("lymph node",'Model output'!E8)),"1", IF(AND('Model output'!E8&lt;&gt;"",ISNUMBER('Model output'!E8),'Model output'!E8&gt;0),"1",IF(OR(ISNUMBER(SEARCH("0",'Model output'!E8)), ISNUMBER(SEARCH("1",'Model output'!E8)), ISNUMBER(SEARCH("1a",'Model output'!E8)), ISNUMBER(SEARCH("1b",'Model output'!E8)), ISNUMBER(SEARCH("X",'Model output'!E8))), IF(ISNUMBER(SEARCH("pN",'Model output'!E8)),IF(OR(ISNUMBER(SEARCH("a",'Model output'!E8)),ISNUMBER(SEARCH("b",'Model output'!E8))),MID(SUBSTITUTE('Model output'!E8," ",""),SEARCH("pN",'Model output'!E8)+2,2),MID(SUBSTITUTE('Model output'!E8," ",""),SEARCH("pN",'Model output'!E8)+2,1)),IF(ISNUMBER(SEARCH("N",'Model output'!E8)),IF(OR(ISNUMBER(SEARCH("a",'Model output'!E8)),ISNUMBER(SEARCH("b",'Model output'!E8))),MID(SUBSTITUTE('Model output'!E8," ",""),SEARCH("N",'Model output'!E8)+1,2),MID(SUBSTITUTE('Model output'!E8," ",""),SEARCH("N",'Model output'!E8)+1,1)),SUBSTITUTE('Model output'!E8," ",""))),"")))</f>
        <v>0</v>
      </c>
      <c r="E9" s="1" t="str">
        <f>IF(OR(ISNUMBER(SEARCH("Not applicable",'Model output'!F8)), ISNUMBER(SEARCH("N/A",'Model output'!F8))),"0",IF(OR(ISNUMBER(SEARCH("0",'Model output'!F8)), ISNUMBER(SEARCH("1",'Model output'!F8)), ISNUMBER(SEARCH("X",'Model output'!F8))), IF(ISNUMBER(SEARCH("pM",'Model output'!F8)),MID(SUBSTITUTE('Model output'!F8," ",""),SEARCH("pM",'Model output'!F8)+2,1),IF(ISNUMBER(SEARCH("M",'Model output'!F8)),MID(SUBSTITUTE('Model output'!F8," ",""),SEARCH("M",'Model output'!F8)+1,1),SUBSTITUTE('Model output'!F8," ",""))),""))</f>
        <v>0</v>
      </c>
      <c r="F9" t="str">
        <f t="shared" si="0"/>
        <v>positive</v>
      </c>
      <c r="G9" t="str">
        <f>IF(OR('Model output'!G8="",AND(ISNUMBER('Model output'!J8),'Model output'!J8&lt;1)),"",IF(OR(ISNUMBER(SEARCH("lateral",'Model output'!G8)),ISNUMBER(SEARCH("cervical",'Model output'!G8)),ISNUMBER(SEARCH("jugular",'Model output'!G8)),ISNUMBER(SEARCH("left neck",'Model output'!G8)),ISNUMBER(SEARCH("left anterior neck",'Model output'!G8)),ISNUMBER(SEARCH("left posterior neck",'Model output'!G8)),ISNUMBER(SEARCH("right neck",'Model output'!G8)),ISNUMBER(SEARCH("right anterior neck",'Model output'!G8)),ISNUMBER(SEARCH("right posterior neck",'Model output'!G8)),AND(ISNUMBER(SEARCH("level",'Model output'!G8)),OR(,ISNUMBER(SEARCH("II",'Model output'!G8)),ISNUMBER(SEARCH("two",'Model output'!G8)),ISNUMBER(SEARCH("2",'Model output'!G8)),ISNUMBER(SEARCH("III",'Model output'!G8)),ISNUMBER(SEARCH("three",'Model output'!G8)),ISNUMBER(SEARCH("3",'Model output'!G8)),ISNUMBER(SEARCH("IV",'Model output'!G8)),ISNUMBER(SEARCH("four",'Model output'!G8)),ISNUMBER(SEARCH("4",'Model output'!G8)),ISNUMBER(SEARCH("V ",'Model output'!G8)),ISNUMBER(SEARCH("five",'Model output'!G8)),ISNUMBER(SEARCH("5",'Model output'!G8))))), "lateral", "central"))</f>
        <v/>
      </c>
      <c r="H9" t="str">
        <f>IF('Model output'!H8="","negative", IF('Model output'!H8=" ", "negative", IF('Model output'!H8="[]", "negative", IF(ISNUMBER(SEARCH("lymph node",'Model output'!H8)),"negative", IF(ISNUMBER(SEARCH("adipose tissue",'Model output'!H8)), "negative", IF(ISNUMBER(SEARCH("neck dissection",'Model output'!H8)),"negative","positive"))))))</f>
        <v>negative</v>
      </c>
      <c r="I9">
        <f>IF('Model output'!I8="","",IF(ISNUMBER('Model output'!I8),'Model output'!I8,1))</f>
        <v>4</v>
      </c>
      <c r="J9">
        <f>IF('Model output'!J8="","",IF(AND(ISNUMBER('Model output'!J8),'Model output'!J8&lt;=I9),'Model output'!J8,IF(ISNUMBER(SEARCH("0/",'Model output'!J8)),0,1)))</f>
        <v>1</v>
      </c>
      <c r="K9" t="str" cm="1">
        <f t="array" ref="K9">IF(COUNT(FIND({0,1,2,3,4,5,6,7,8,9},'Model output'!K8))&gt;0,'Model output'!K8,"")</f>
        <v/>
      </c>
      <c r="L9" s="32" t="str">
        <f t="shared" si="1"/>
        <v/>
      </c>
      <c r="M9" t="str" cm="1">
        <f t="array" ref="M9">IF(L9="","",IF(ISNUMBER(SEARCH("cm",L9)),MAX(VALUE(SUBSTITUTE(_xlfn.FILTERXML("&lt;t&gt;&lt;s&gt;"&amp;SUBSTITUTE(L9,",","&lt;/s&gt;&lt;s&gt;")&amp;"&lt;/s&gt;&lt;/t&gt;","//s"),"cm",""))),MAX(VALUE(SUBSTITUTE(_xlfn.FILTERXML("&lt;t&gt;&lt;s&gt;"&amp;SUBSTITUTE(L9,",","&lt;/s&gt;&lt;s&gt;")&amp;"&lt;/s&gt;&lt;/t&gt;","//s"),"mm","")))/10))</f>
        <v/>
      </c>
      <c r="N9" t="str">
        <f>IF('Model output'!L8="","",'Model output'!L8)</f>
        <v>papillary</v>
      </c>
      <c r="O9" t="str">
        <f>IF('Model output'!M8="","",'Model output'!M8)</f>
        <v>encapsulated follicular variant</v>
      </c>
      <c r="P9" t="str">
        <f>IF('Model output'!N8="","",'Model output'!N8)</f>
        <v>1.4 cm</v>
      </c>
      <c r="Q9" t="str">
        <f t="shared" si="2"/>
        <v>1.4cm</v>
      </c>
      <c r="R9" cm="1">
        <f t="array" ref="R9">IF(Q9="","",IF(ISNUMBER(SEARCH("cm",Q9)),MAX(VALUE(SUBSTITUTE(_xlfn.FILTERXML("&lt;t&gt;&lt;s&gt;"&amp;SUBSTITUTE(Q9,",","&lt;/s&gt;&lt;s&gt;")&amp;"&lt;/s&gt;&lt;/t&gt;","//s"),"cm",""))),IF(ISNUMBER(SEARCH("mm",Q9)), MAX(VALUE(SUBSTITUTE(_xlfn.FILTERXML("&lt;t&gt;&lt;s&gt;"&amp;SUBSTITUTE(Q9,",","&lt;/s&gt;&lt;s&gt;")&amp;"&lt;/s&gt;&lt;/t&gt;","//s"),"mm","")))/10, MAX(VALUE(_xlfn.FILTERXML("&lt;t&gt;&lt;s&gt;"&amp;SUBSTITUTE(Q9,",","&lt;/s&gt;&lt;s&gt;")&amp;"&lt;/s&gt;&lt;/t&gt;","//s"))))))</f>
        <v>1.4</v>
      </c>
      <c r="S9" t="str">
        <f>IF(OR('Model output'!P8="",'Model output'!P8="C",ISNUMBER(SEARCH("Not identified", 'Model output'!P8)),ISNUMBER(SEARCH("Absent",'Model output'!P8)),ISNUMBER(SEARCH("Absence",'Model output'!P8)),AND(ISNUMBER(SEARCH("No",'Model output'!P8)),NOT(ISNUMBER(SEARCH("diagnostic",'Model output'!P8)))),ISNUMBER(SEARCH("Negative",'Model output'!P8))),"negative","positive")</f>
        <v>negative</v>
      </c>
      <c r="T9">
        <f>IF('Model output'!O8="","",'Model output'!O8)</f>
        <v>2</v>
      </c>
      <c r="U9" t="str">
        <f>IF('Model output'!Q8&lt;&gt;"",'Model output'!Q8,IF('Classification result'!S9="positive",IF(ISNUMBER(SEARCH("single",'Model output'!P8)),1,IF(OR(ISNUMBER(SEARCH("&lt;4",'Model output'!P8)),ISNUMBER(SEARCH("&lt; 4",'Model output'!P8)),ISNUMBER(SEARCH("less than 4",'Model output'!P8))),"&lt;4",IF(OR(ISNUMBER(SEARCH("&gt;4",'Model output'!P8)),ISNUMBER(SEARCH("&gt; 4",'Model output'!P8)),ISNUMBER(SEARCH("4 or more",'Model output'!P8))),"&gt;4",""))),""))</f>
        <v/>
      </c>
      <c r="V9" t="str">
        <f>IF(S9="negative","",IF(OR(ISNUMBER(SEARCH("Focal",'Model output'!P8)),'Classification result'!U9&lt;4,ISNUMBER(SEARCH("Focal",'Classification result'!U9)),ISNUMBER(SEARCH("&lt;4",'Classification result'!U9)),ISNUMBER(SEARCH("&lt; 4",'Classification result'!U9))),"minimal", IF(OR(ISNUMBER(SEARCH("Extensive",'Model output'!P8)),ISNUMBER(SEARCH("Extensive",'Classification result'!U9)),ISNUMBER(SEARCH("&gt;4",'Classification result'!U9)),ISNUMBER(SEARCH("&gt; 4",'Classification result'!U9)),ISNUMBER(SEARCH("4 or more",'Classification result'!U9))),"extensive","")))</f>
        <v/>
      </c>
      <c r="W9" t="str">
        <f>IF(OR('Model output'!R8="",ISNUMBER(SEARCH("Not identified", 'Model output'!R8)),ISNUMBER(SEARCH("Absent",'Model output'!R8)),ISNUMBER(SEARCH("No",'Model output'!R8)),ISNUMBER(SEARCH("Negative",'Model output'!R8)),ISNUMBER(SEARCH("None seen",'Model output'!R8)),ISNUMBER(SEARCH("Free",'Model output'!R8)),ISNUMBER(SEARCH("Cannot be assessed",'Model output'!R8))),"negative","positive")</f>
        <v>negative</v>
      </c>
      <c r="X9" s="19" t="str">
        <f>IF('Model output'!S8="","",'Model output'!S8)</f>
        <v>Not identified</v>
      </c>
      <c r="Y9" t="str">
        <f>IF(OR('Model output'!S8="",ISNUMBER(SEARCH("No extension",'Model output'!S8)),ISNUMBER(SEARCH("Absent",'Model output'!S8)),ISNUMBER(SEARCH("Not identified",'Model output'!S8)),AND(ISNUMBER(SEARCH("No",'Model output'!S8)),NOT(ISNUMBER(SEARCH("carcinoma",'Model output'!S8)))),ISNUMBER(SEARCH("negative",'Model output'!S8))),"negative",IF(Z9="positive","gETE", "positive"))</f>
        <v>negative</v>
      </c>
      <c r="Z9" t="str">
        <f>IF(OR('Model output'!S8="",ISNUMBER(SEARCH("Absent",'Model output'!S8)),ISNUMBER(SEARCH("Not identified",'Model output'!S8)),ISNUMBER(SEARCH("No",'Model output'!S8)),ISNUMBER(SEARCH("Minimal",'Model output'!S8)),ISNUMBER(SEARCH("negative",'Model output'!S8))),"negative",IF(OR(ISNUMBER(SEARCH("extensive",X9)),ISNUMBER(SEARCH("skeletal muscle",X9)),ISNUMBER(SEARCH("larynx",X9)),ISNUMBER(SEARCH("trachea",X9)),ISNUMBER(SEARCH("esophagus",X9)),ISNUMBER(SEARCH("recurrent laryngeal nerve",X9))),"positive","negative"))</f>
        <v>negative</v>
      </c>
      <c r="AA9" t="str">
        <f>IF('Model output'!T8="","",IF('Model output'!T8="Not mentioned", "No", "Yes"))</f>
        <v>Yes</v>
      </c>
      <c r="AB9" t="str">
        <f>IF(AA9&lt;&gt;"Yes","",IF(OR('Model output'!U8="",ISNUMBER(SEARCH("Not identified",'Model output'!U8))),"",'Model output'!U8))</f>
        <v>HRAS61</v>
      </c>
      <c r="AC9" s="8" t="str">
        <f>IF(OR('Model output'!V8="", AND(ISERROR(SEARCH("Positive",'Model output'!V8)), ISNUMBER(SEARCH("Negative",'Model output'!V8))), ISNUMBER(SEARCH("Cannot be assessed",'Model output'!V8)), AND(ISNUMBER(SEARCH("Uninvolved",'Model output'!V8)),NOT(ISNUMBER(SEARCH("margin(s) involved",'Model output'!V8)))), ISNUMBER(SEARCH("No involvement",'Model output'!V8)), AND(NOT(ISNUMBER(SEARCH("focal",'Model output'!V8))),ISNUMBER(SEARCH("Free",'Model output'!V8))), ISNUMBER(SEARCH("narrowly excised",'Model output'!V8)), ISNUMBER(SEARCH("none",'Model output'!V8)), ISNUMBER(SEARCH("R0",'Model output'!V8)), ISNUMBER(SEARCH("1 mm",'Model output'!V8)), ISNUMBER(SEARCH("0.1 CM",'Model output'!V8)), ISNUMBER(SEARCH("less than 0.2 mm",'Model output'!V8)), ISNUMBER(SEARCH("less than 1.0 mm",'Model output'!V8)), ISNUMBER(SEARCH("less than 0.5 mm",'Model output'!V8)), ISNUMBER(SEARCH("abut",'Model output'!V8))), "negative", "positive")</f>
        <v>negative</v>
      </c>
      <c r="AE9" s="39" t="str" cm="1">
        <f t="array" aca="1" ref="AE9" ca="1">IF(OR(AC9="positive",Z9="positive",AND(OR(ISNUMBER(SEARCH("Follicular carcinoma",N9)),ISNUMBER(SEARCH("Follicular thyroid carcinoma",N9))),V9="extensive"),AND(AND(ISNUMBER(J9),J9&gt;0),AND(ISNUMBER(M9),M9&gt;3)),OR(H9="positive",AH9=1)),"high",IF(OR(ISNUMBER(SEARCH("lateral",G9,1)),ISNUMBER(SEARCH("positive",Y9,1)),ISNUMBER(SEARCH("tall",O9,1)),ISNUMBER(SEARCH("hobnail",O9,1)),ISNUMBER(SEARCH("cribriform",O9,1)),ISNUMBER(SEARCH("diffuse",O9,1)),ISNUMBER(SEARCH("columnar",O9,1)),ISNUMBER(SEARCH("solid",O9,1)),ISNUMBER(SEARCH("tall",N9,1)),ISNUMBER(SEARCH("hobnail",N9,1)),ISNUMBER(SEARCH("cribriform",N9,1)),ISNUMBER(SEARCH("diffuse",N9,1)),ISNUMBER(SEARCH("columnar",N9,1)),ISNUMBER(SEARCH("solid",N9,1)),AND(OR(ISNUMBER(SEARCH("papillary",N9,1)),ISNUMBER(SEARCH("papillary carcinoma",O9,1))),S9="positive"),AND(AND(ISNUMBER(J9),J9&gt;=5),M9=""),AND(AND(ISNUMBER(J9),J9&gt;=5),AND(ISNUMBER(M9),M9&gt;=1)),AND(ISNUMBER(SERACH("papillary",N9)),OR(Y9="positive",Z9="positive"), ISNUMBER(SEARCH("BRAF",AB9)))),"intermediate","low"))</f>
        <v>low</v>
      </c>
      <c r="AF9" s="40" t="str">
        <f t="shared" si="3"/>
        <v>1b</v>
      </c>
      <c r="AG9" s="40" t="str">
        <f t="shared" si="4"/>
        <v>1a</v>
      </c>
      <c r="AH9" s="40" t="str">
        <f t="shared" si="6"/>
        <v>0</v>
      </c>
      <c r="AI9" s="45" t="str">
        <f t="shared" si="7"/>
        <v>I</v>
      </c>
      <c r="AJ9" s="39" t="s">
        <v>634</v>
      </c>
      <c r="AK9" s="44" t="s">
        <v>895</v>
      </c>
      <c r="AL9" s="44" t="s">
        <v>896</v>
      </c>
      <c r="AM9" s="44" t="s">
        <v>899</v>
      </c>
      <c r="AN9" s="44" t="s">
        <v>59</v>
      </c>
      <c r="AO9" s="12">
        <f t="shared" ca="1" si="8"/>
        <v>1</v>
      </c>
      <c r="AP9" s="15">
        <f t="shared" si="9"/>
        <v>1</v>
      </c>
      <c r="AQ9" s="15">
        <f t="shared" si="10"/>
        <v>0</v>
      </c>
      <c r="AR9" s="15">
        <f t="shared" si="11"/>
        <v>1</v>
      </c>
      <c r="AS9" s="26">
        <f t="shared" si="5"/>
        <v>1</v>
      </c>
      <c r="AT9" s="1"/>
    </row>
    <row r="10" spans="1:46">
      <c r="A10" t="str">
        <f>'Model output'!A9</f>
        <v>TCGA-BJ-A18Z</v>
      </c>
      <c r="B10" s="51">
        <v>58</v>
      </c>
      <c r="C10" s="1" t="str">
        <f>IF(OR(ISNUMBER(SEARCH("0",'Model output'!D9)), ISNUMBER(SEARCH("1",'Model output'!D9)), ISNUMBER(SEARCH("1a",'Model output'!D9)), ISNUMBER(SEARCH("1b",'Model output'!D9)), ISNUMBER(SEARCH("2",'Model output'!D9)), ISNUMBER(SEARCH("3",'Model output'!D9)), ISNUMBER(SEARCH("4a",'Model output'!D9)), ISNUMBER(SEARCH("4b",'Model output'!D9))), IF(ISNUMBER(SEARCH("pT",'Model output'!D9)),IF(OR(ISNUMBER(SEARCH("a",'Model output'!D9)),ISNUMBER(SEARCH("b",'Model output'!D9))),MID(SUBSTITUTE('Model output'!D9," ",""),SEARCH("pT",'Model output'!D9)+2,2),MID(SUBSTITUTE('Model output'!D9," ",""),SEARCH("pT",'Model output'!D9)+2,1)),IF(ISNUMBER(SEARCH("T",'Model output'!D9)),IF(OR(ISNUMBER(SEARCH("a",'Model output'!D9)),ISNUMBER(SEARCH("b",'Model output'!D9))),MID(SUBSTITUTE('Model output'!D9," ",""),SEARCH("T",'Model output'!D9)+1,2),MID(SUBSTITUTE('Model output'!D9," ",""),SEARCH("T",'Model output'!D9)+1,1)),SUBSTITUTE('Model output'!D9," ",""))),"")</f>
        <v>3</v>
      </c>
      <c r="D10" s="1" t="str">
        <f>IF(ISNUMBER(SEARCH("lymph node",'Model output'!E9)),"1", IF(AND('Model output'!E9&lt;&gt;"",ISNUMBER('Model output'!E9),'Model output'!E9&gt;0),"1",IF(OR(ISNUMBER(SEARCH("0",'Model output'!E9)), ISNUMBER(SEARCH("1",'Model output'!E9)), ISNUMBER(SEARCH("1a",'Model output'!E9)), ISNUMBER(SEARCH("1b",'Model output'!E9)), ISNUMBER(SEARCH("X",'Model output'!E9))), IF(ISNUMBER(SEARCH("pN",'Model output'!E9)),IF(OR(ISNUMBER(SEARCH("a",'Model output'!E9)),ISNUMBER(SEARCH("b",'Model output'!E9))),MID(SUBSTITUTE('Model output'!E9," ",""),SEARCH("pN",'Model output'!E9)+2,2),MID(SUBSTITUTE('Model output'!E9," ",""),SEARCH("pN",'Model output'!E9)+2,1)),IF(ISNUMBER(SEARCH("N",'Model output'!E9)),IF(OR(ISNUMBER(SEARCH("a",'Model output'!E9)),ISNUMBER(SEARCH("b",'Model output'!E9))),MID(SUBSTITUTE('Model output'!E9," ",""),SEARCH("N",'Model output'!E9)+1,2),MID(SUBSTITUTE('Model output'!E9," ",""),SEARCH("N",'Model output'!E9)+1,1)),SUBSTITUTE('Model output'!E9," ",""))),"")))</f>
        <v>1b</v>
      </c>
      <c r="E10" s="1" t="str">
        <f>IF(OR(ISNUMBER(SEARCH("Not applicable",'Model output'!F9)), ISNUMBER(SEARCH("N/A",'Model output'!F9))),"0",IF(OR(ISNUMBER(SEARCH("0",'Model output'!F9)), ISNUMBER(SEARCH("1",'Model output'!F9)), ISNUMBER(SEARCH("X",'Model output'!F9))), IF(ISNUMBER(SEARCH("pM",'Model output'!F9)),MID(SUBSTITUTE('Model output'!F9," ",""),SEARCH("pM",'Model output'!F9)+2,1),IF(ISNUMBER(SEARCH("M",'Model output'!F9)),MID(SUBSTITUTE('Model output'!F9," ",""),SEARCH("M",'Model output'!F9)+1,1),SUBSTITUTE('Model output'!F9," ",""))),""))</f>
        <v/>
      </c>
      <c r="F10" t="str">
        <f t="shared" si="0"/>
        <v>positive</v>
      </c>
      <c r="G10" t="str">
        <f>IF(OR('Model output'!G9="",AND(ISNUMBER('Model output'!J9),'Model output'!J9&lt;1)),"",IF(OR(ISNUMBER(SEARCH("lateral",'Model output'!G9)),ISNUMBER(SEARCH("cervical",'Model output'!G9)),ISNUMBER(SEARCH("jugular",'Model output'!G9)),ISNUMBER(SEARCH("left neck",'Model output'!G9)),ISNUMBER(SEARCH("left anterior neck",'Model output'!G9)),ISNUMBER(SEARCH("left posterior neck",'Model output'!G9)),ISNUMBER(SEARCH("right neck",'Model output'!G9)),ISNUMBER(SEARCH("right anterior neck",'Model output'!G9)),ISNUMBER(SEARCH("right posterior neck",'Model output'!G9)),AND(ISNUMBER(SEARCH("level",'Model output'!G9)),OR(,ISNUMBER(SEARCH("II",'Model output'!G9)),ISNUMBER(SEARCH("two",'Model output'!G9)),ISNUMBER(SEARCH("2",'Model output'!G9)),ISNUMBER(SEARCH("III",'Model output'!G9)),ISNUMBER(SEARCH("three",'Model output'!G9)),ISNUMBER(SEARCH("3",'Model output'!G9)),ISNUMBER(SEARCH("IV",'Model output'!G9)),ISNUMBER(SEARCH("four",'Model output'!G9)),ISNUMBER(SEARCH("4",'Model output'!G9)),ISNUMBER(SEARCH("V ",'Model output'!G9)),ISNUMBER(SEARCH("five",'Model output'!G9)),ISNUMBER(SEARCH("5",'Model output'!G9))))), "lateral", "central"))</f>
        <v>lateral</v>
      </c>
      <c r="H10" t="str">
        <f>IF('Model output'!H9="","negative", IF('Model output'!H9=" ", "negative", IF('Model output'!H9="[]", "negative", IF(ISNUMBER(SEARCH("lymph node",'Model output'!H9)),"negative", IF(ISNUMBER(SEARCH("adipose tissue",'Model output'!H9)), "negative", IF(ISNUMBER(SEARCH("neck dissection",'Model output'!H9)),"negative","positive"))))))</f>
        <v>negative</v>
      </c>
      <c r="I10">
        <f>IF('Model output'!I9="","",IF(ISNUMBER('Model output'!I9),'Model output'!I9,1))</f>
        <v>37</v>
      </c>
      <c r="J10">
        <f>IF('Model output'!J9="","",IF(AND(ISNUMBER('Model output'!J9),'Model output'!J9&lt;=I10),'Model output'!J9,IF(ISNUMBER(SEARCH("0/",'Model output'!J9)),0,1)))</f>
        <v>3</v>
      </c>
      <c r="K10" t="str" cm="1">
        <f t="array" ref="K10">IF(COUNT(FIND({0,1,2,3,4,5,6,7,8,9},'Model output'!K9))&gt;0,'Model output'!K9,"")</f>
        <v>3.2 CM</v>
      </c>
      <c r="L10" s="32" t="str">
        <f t="shared" si="1"/>
        <v>3.2cm</v>
      </c>
      <c r="M10" cm="1">
        <f t="array" ref="M10">IF(L10="","",IF(ISNUMBER(SEARCH("cm",L10)),MAX(VALUE(SUBSTITUTE(_xlfn.FILTERXML("&lt;t&gt;&lt;s&gt;"&amp;SUBSTITUTE(L10,",","&lt;/s&gt;&lt;s&gt;")&amp;"&lt;/s&gt;&lt;/t&gt;","//s"),"cm",""))),MAX(VALUE(SUBSTITUTE(_xlfn.FILTERXML("&lt;t&gt;&lt;s&gt;"&amp;SUBSTITUTE(L10,",","&lt;/s&gt;&lt;s&gt;")&amp;"&lt;/s&gt;&lt;/t&gt;","//s"),"mm","")))/10))</f>
        <v>3.2</v>
      </c>
      <c r="N10" t="str">
        <f>IF('Model output'!L9="","",'Model output'!L9)</f>
        <v>papillary</v>
      </c>
      <c r="O10" t="str">
        <f>IF('Model output'!M9="","",'Model output'!M9)</f>
        <v>conventional, with tall cell features</v>
      </c>
      <c r="P10" t="str">
        <f>IF('Model output'!N9="","",'Model output'!N9)</f>
        <v>3.6 cm</v>
      </c>
      <c r="Q10" t="str">
        <f t="shared" si="2"/>
        <v>3.6cm</v>
      </c>
      <c r="R10" cm="1">
        <f t="array" ref="R10">IF(Q10="","",IF(ISNUMBER(SEARCH("cm",Q10)),MAX(VALUE(SUBSTITUTE(_xlfn.FILTERXML("&lt;t&gt;&lt;s&gt;"&amp;SUBSTITUTE(Q10,",","&lt;/s&gt;&lt;s&gt;")&amp;"&lt;/s&gt;&lt;/t&gt;","//s"),"cm",""))),IF(ISNUMBER(SEARCH("mm",Q10)), MAX(VALUE(SUBSTITUTE(_xlfn.FILTERXML("&lt;t&gt;&lt;s&gt;"&amp;SUBSTITUTE(Q10,",","&lt;/s&gt;&lt;s&gt;")&amp;"&lt;/s&gt;&lt;/t&gt;","//s"),"mm","")))/10, MAX(VALUE(_xlfn.FILTERXML("&lt;t&gt;&lt;s&gt;"&amp;SUBSTITUTE(Q10,",","&lt;/s&gt;&lt;s&gt;")&amp;"&lt;/s&gt;&lt;/t&gt;","//s"))))))</f>
        <v>3.6</v>
      </c>
      <c r="S10" t="str">
        <f>IF(OR('Model output'!P9="",'Model output'!P9="C",ISNUMBER(SEARCH("Not identified", 'Model output'!P9)),ISNUMBER(SEARCH("Absent",'Model output'!P9)),ISNUMBER(SEARCH("Absence",'Model output'!P9)),AND(ISNUMBER(SEARCH("No",'Model output'!P9)),NOT(ISNUMBER(SEARCH("diagnostic",'Model output'!P9)))),ISNUMBER(SEARCH("Negative",'Model output'!P9))),"negative","positive")</f>
        <v>positive</v>
      </c>
      <c r="T10">
        <f>IF('Model output'!O9="","",'Model output'!O9)</f>
        <v>3</v>
      </c>
      <c r="U10" t="str">
        <f>IF('Model output'!Q9&lt;&gt;"",'Model output'!Q9,IF('Classification result'!S10="positive",IF(ISNUMBER(SEARCH("single",'Model output'!P9)),1,IF(OR(ISNUMBER(SEARCH("&lt;4",'Model output'!P9)),ISNUMBER(SEARCH("&lt; 4",'Model output'!P9)),ISNUMBER(SEARCH("less than 4",'Model output'!P9))),"&lt;4",IF(OR(ISNUMBER(SEARCH("&gt;4",'Model output'!P9)),ISNUMBER(SEARCH("&gt; 4",'Model output'!P9)),ISNUMBER(SEARCH("4 or more",'Model output'!P9))),"&gt;4",""))),""))</f>
        <v/>
      </c>
      <c r="V10" t="str">
        <f>IF(S10="negative","",IF(OR(ISNUMBER(SEARCH("Focal",'Model output'!P9)),'Classification result'!U10&lt;4,ISNUMBER(SEARCH("Focal",'Classification result'!U10)),ISNUMBER(SEARCH("&lt;4",'Classification result'!U10)),ISNUMBER(SEARCH("&lt; 4",'Classification result'!U10))),"minimal", IF(OR(ISNUMBER(SEARCH("Extensive",'Model output'!P9)),ISNUMBER(SEARCH("Extensive",'Classification result'!U10)),ISNUMBER(SEARCH("&gt;4",'Classification result'!U10)),ISNUMBER(SEARCH("&gt; 4",'Classification result'!U10)),ISNUMBER(SEARCH("4 or more",'Classification result'!U10))),"extensive","")))</f>
        <v/>
      </c>
      <c r="W10" t="str">
        <f>IF(OR('Model output'!R9="",ISNUMBER(SEARCH("Not identified", 'Model output'!R9)),ISNUMBER(SEARCH("Absent",'Model output'!R9)),ISNUMBER(SEARCH("No",'Model output'!R9)),ISNUMBER(SEARCH("Negative",'Model output'!R9)),ISNUMBER(SEARCH("None seen",'Model output'!R9)),ISNUMBER(SEARCH("Free",'Model output'!R9)),ISNUMBER(SEARCH("Cannot be assessed",'Model output'!R9))),"negative","positive")</f>
        <v>negative</v>
      </c>
      <c r="X10" s="19" t="str">
        <f>IF('Model output'!S9="","",'Model output'!S9)</f>
        <v>Present</v>
      </c>
      <c r="Y10" t="str">
        <f>IF(OR('Model output'!S9="",ISNUMBER(SEARCH("No extension",'Model output'!S9)),ISNUMBER(SEARCH("Absent",'Model output'!S9)),ISNUMBER(SEARCH("Not identified",'Model output'!S9)),AND(ISNUMBER(SEARCH("No",'Model output'!S9)),NOT(ISNUMBER(SEARCH("carcinoma",'Model output'!S9)))),ISNUMBER(SEARCH("negative",'Model output'!S9))),"negative",IF(Z10="positive","gETE", "positive"))</f>
        <v>positive</v>
      </c>
      <c r="Z10" t="str">
        <f>IF(OR('Model output'!S9="",ISNUMBER(SEARCH("Absent",'Model output'!S9)),ISNUMBER(SEARCH("Not identified",'Model output'!S9)),ISNUMBER(SEARCH("No",'Model output'!S9)),ISNUMBER(SEARCH("Minimal",'Model output'!S9)),ISNUMBER(SEARCH("negative",'Model output'!S9))),"negative",IF(OR(ISNUMBER(SEARCH("extensive",X10)),ISNUMBER(SEARCH("skeletal muscle",X10)),ISNUMBER(SEARCH("larynx",X10)),ISNUMBER(SEARCH("trachea",X10)),ISNUMBER(SEARCH("esophagus",X10)),ISNUMBER(SEARCH("recurrent laryngeal nerve",X10))),"positive","negative"))</f>
        <v>negative</v>
      </c>
      <c r="AA10" t="str">
        <f>IF('Model output'!T9="","",IF('Model output'!T9="Not mentioned", "No", "Yes"))</f>
        <v>Yes</v>
      </c>
      <c r="AB10" t="str">
        <f>IF(AA10&lt;&gt;"Yes","",IF(OR('Model output'!U9="",ISNUMBER(SEARCH("Not identified",'Model output'!U9))),"",'Model output'!U9))</f>
        <v>BRAF V600E</v>
      </c>
      <c r="AC10" s="8" t="str">
        <f>IF(OR('Model output'!V9="", AND(ISERROR(SEARCH("Positive",'Model output'!V9)), ISNUMBER(SEARCH("Negative",'Model output'!V9))), ISNUMBER(SEARCH("Cannot be assessed",'Model output'!V9)), AND(ISNUMBER(SEARCH("Uninvolved",'Model output'!V9)),NOT(ISNUMBER(SEARCH("margin(s) involved",'Model output'!V9)))), ISNUMBER(SEARCH("No involvement",'Model output'!V9)), AND(NOT(ISNUMBER(SEARCH("focal",'Model output'!V9))),ISNUMBER(SEARCH("Free",'Model output'!V9))), ISNUMBER(SEARCH("narrowly excised",'Model output'!V9)), ISNUMBER(SEARCH("none",'Model output'!V9)), ISNUMBER(SEARCH("R0",'Model output'!V9)), ISNUMBER(SEARCH("1 mm",'Model output'!V9)), ISNUMBER(SEARCH("0.1 CM",'Model output'!V9)), ISNUMBER(SEARCH("less than 0.2 mm",'Model output'!V9)), ISNUMBER(SEARCH("less than 1.0 mm",'Model output'!V9)), ISNUMBER(SEARCH("less than 0.5 mm",'Model output'!V9)), ISNUMBER(SEARCH("abut",'Model output'!V9))), "negative", "positive")</f>
        <v>positive</v>
      </c>
      <c r="AE10" s="39" t="str" cm="1">
        <f t="array" ref="AE10">IF(OR(AC10="positive",Z10="positive",AND(OR(ISNUMBER(SEARCH("Follicular carcinoma",N10)),ISNUMBER(SEARCH("Follicular thyroid carcinoma",N10))),V10="extensive"),AND(AND(ISNUMBER(J10),J10&gt;0),AND(ISNUMBER(M10),M10&gt;3)),OR(H10="positive",AH10=1)),"high",IF(OR(ISNUMBER(SEARCH("lateral",G10,1)),ISNUMBER(SEARCH("positive",Y10,1)),ISNUMBER(SEARCH("tall",O10,1)),ISNUMBER(SEARCH("hobnail",O10,1)),ISNUMBER(SEARCH("cribriform",O10,1)),ISNUMBER(SEARCH("diffuse",O10,1)),ISNUMBER(SEARCH("columnar",O10,1)),ISNUMBER(SEARCH("solid",O10,1)),ISNUMBER(SEARCH("tall",N10,1)),ISNUMBER(SEARCH("hobnail",N10,1)),ISNUMBER(SEARCH("cribriform",N10,1)),ISNUMBER(SEARCH("diffuse",N10,1)),ISNUMBER(SEARCH("columnar",N10,1)),ISNUMBER(SEARCH("solid",N10,1)),AND(OR(ISNUMBER(SEARCH("papillary",N10,1)),ISNUMBER(SEARCH("papillary carcinoma",O10,1))),S10="positive"),AND(AND(ISNUMBER(J10),J10&gt;=5),M10=""),AND(AND(ISNUMBER(J10),J10&gt;=5),AND(ISNUMBER(M10),M10&gt;=1)),AND(ISNUMBER(SERACH("papillary",N10)),OR(Y10="positive",Z10="positive"), ISNUMBER(SEARCH("BRAF",AB10)))),"intermediate","low"))</f>
        <v>high</v>
      </c>
      <c r="AF10" s="40" t="str">
        <f t="shared" si="3"/>
        <v>2</v>
      </c>
      <c r="AG10" s="40" t="str">
        <f t="shared" si="4"/>
        <v>1b</v>
      </c>
      <c r="AH10" s="40" t="str">
        <f t="shared" si="6"/>
        <v>0</v>
      </c>
      <c r="AI10" s="45" t="str">
        <f t="shared" si="7"/>
        <v>II</v>
      </c>
      <c r="AJ10" s="39" t="s">
        <v>631</v>
      </c>
      <c r="AK10" s="44" t="s">
        <v>898</v>
      </c>
      <c r="AL10" s="44" t="s">
        <v>895</v>
      </c>
      <c r="AM10" s="44" t="s">
        <v>899</v>
      </c>
      <c r="AN10" s="44" t="s">
        <v>897</v>
      </c>
      <c r="AO10" s="12">
        <f t="shared" si="8"/>
        <v>1</v>
      </c>
      <c r="AP10" s="15">
        <f t="shared" si="9"/>
        <v>1</v>
      </c>
      <c r="AQ10" s="15">
        <f t="shared" si="10"/>
        <v>1</v>
      </c>
      <c r="AR10" s="15">
        <f t="shared" si="11"/>
        <v>1</v>
      </c>
      <c r="AS10" s="26">
        <f t="shared" si="5"/>
        <v>1</v>
      </c>
      <c r="AT10" s="1"/>
    </row>
    <row r="11" spans="1:46">
      <c r="A11" t="str">
        <f>'Model output'!A10</f>
        <v>TCGA-BJ-A191</v>
      </c>
      <c r="B11" s="51">
        <v>49</v>
      </c>
      <c r="C11" s="1" t="str">
        <f>IF(OR(ISNUMBER(SEARCH("0",'Model output'!D10)), ISNUMBER(SEARCH("1",'Model output'!D10)), ISNUMBER(SEARCH("1a",'Model output'!D10)), ISNUMBER(SEARCH("1b",'Model output'!D10)), ISNUMBER(SEARCH("2",'Model output'!D10)), ISNUMBER(SEARCH("3",'Model output'!D10)), ISNUMBER(SEARCH("4a",'Model output'!D10)), ISNUMBER(SEARCH("4b",'Model output'!D10))), IF(ISNUMBER(SEARCH("pT",'Model output'!D10)),IF(OR(ISNUMBER(SEARCH("a",'Model output'!D10)),ISNUMBER(SEARCH("b",'Model output'!D10))),MID(SUBSTITUTE('Model output'!D10," ",""),SEARCH("pT",'Model output'!D10)+2,2),MID(SUBSTITUTE('Model output'!D10," ",""),SEARCH("pT",'Model output'!D10)+2,1)),IF(ISNUMBER(SEARCH("T",'Model output'!D10)),IF(OR(ISNUMBER(SEARCH("a",'Model output'!D10)),ISNUMBER(SEARCH("b",'Model output'!D10))),MID(SUBSTITUTE('Model output'!D10," ",""),SEARCH("T",'Model output'!D10)+1,2),MID(SUBSTITUTE('Model output'!D10," ",""),SEARCH("T",'Model output'!D10)+1,1)),SUBSTITUTE('Model output'!D10," ",""))),"")</f>
        <v>1b</v>
      </c>
      <c r="D11" s="1" t="str">
        <f>IF(ISNUMBER(SEARCH("lymph node",'Model output'!E10)),"1", IF(AND('Model output'!E10&lt;&gt;"",ISNUMBER('Model output'!E10),'Model output'!E10&gt;0),"1",IF(OR(ISNUMBER(SEARCH("0",'Model output'!E10)), ISNUMBER(SEARCH("1",'Model output'!E10)), ISNUMBER(SEARCH("1a",'Model output'!E10)), ISNUMBER(SEARCH("1b",'Model output'!E10)), ISNUMBER(SEARCH("X",'Model output'!E10))), IF(ISNUMBER(SEARCH("pN",'Model output'!E10)),IF(OR(ISNUMBER(SEARCH("a",'Model output'!E10)),ISNUMBER(SEARCH("b",'Model output'!E10))),MID(SUBSTITUTE('Model output'!E10," ",""),SEARCH("pN",'Model output'!E10)+2,2),MID(SUBSTITUTE('Model output'!E10," ",""),SEARCH("pN",'Model output'!E10)+2,1)),IF(ISNUMBER(SEARCH("N",'Model output'!E10)),IF(OR(ISNUMBER(SEARCH("a",'Model output'!E10)),ISNUMBER(SEARCH("b",'Model output'!E10))),MID(SUBSTITUTE('Model output'!E10," ",""),SEARCH("N",'Model output'!E10)+1,2),MID(SUBSTITUTE('Model output'!E10," ",""),SEARCH("N",'Model output'!E10)+1,1)),SUBSTITUTE('Model output'!E10," ",""))),"")))</f>
        <v>0</v>
      </c>
      <c r="E11" s="1" t="str">
        <f>IF(OR(ISNUMBER(SEARCH("Not applicable",'Model output'!F10)), ISNUMBER(SEARCH("N/A",'Model output'!F10))),"0",IF(OR(ISNUMBER(SEARCH("0",'Model output'!F10)), ISNUMBER(SEARCH("1",'Model output'!F10)), ISNUMBER(SEARCH("X",'Model output'!F10))), IF(ISNUMBER(SEARCH("pM",'Model output'!F10)),MID(SUBSTITUTE('Model output'!F10," ",""),SEARCH("pM",'Model output'!F10)+2,1),IF(ISNUMBER(SEARCH("M",'Model output'!F10)),MID(SUBSTITUTE('Model output'!F10," ",""),SEARCH("M",'Model output'!F10)+1,1),SUBSTITUTE('Model output'!F10," ",""))),""))</f>
        <v/>
      </c>
      <c r="F11" t="str">
        <f t="shared" si="0"/>
        <v>negative</v>
      </c>
      <c r="G11" t="str">
        <f>IF(OR('Model output'!G10="",AND(ISNUMBER('Model output'!J10),'Model output'!J10&lt;1)),"",IF(OR(ISNUMBER(SEARCH("lateral",'Model output'!G10)),ISNUMBER(SEARCH("cervical",'Model output'!G10)),ISNUMBER(SEARCH("jugular",'Model output'!G10)),ISNUMBER(SEARCH("left neck",'Model output'!G10)),ISNUMBER(SEARCH("left anterior neck",'Model output'!G10)),ISNUMBER(SEARCH("left posterior neck",'Model output'!G10)),ISNUMBER(SEARCH("right neck",'Model output'!G10)),ISNUMBER(SEARCH("right anterior neck",'Model output'!G10)),ISNUMBER(SEARCH("right posterior neck",'Model output'!G10)),AND(ISNUMBER(SEARCH("level",'Model output'!G10)),OR(,ISNUMBER(SEARCH("II",'Model output'!G10)),ISNUMBER(SEARCH("two",'Model output'!G10)),ISNUMBER(SEARCH("2",'Model output'!G10)),ISNUMBER(SEARCH("III",'Model output'!G10)),ISNUMBER(SEARCH("three",'Model output'!G10)),ISNUMBER(SEARCH("3",'Model output'!G10)),ISNUMBER(SEARCH("IV",'Model output'!G10)),ISNUMBER(SEARCH("four",'Model output'!G10)),ISNUMBER(SEARCH("4",'Model output'!G10)),ISNUMBER(SEARCH("V ",'Model output'!G10)),ISNUMBER(SEARCH("five",'Model output'!G10)),ISNUMBER(SEARCH("5",'Model output'!G10))))), "lateral", "central"))</f>
        <v/>
      </c>
      <c r="H11" t="str">
        <f>IF('Model output'!H10="","negative", IF('Model output'!H10=" ", "negative", IF('Model output'!H10="[]", "negative", IF(ISNUMBER(SEARCH("lymph node",'Model output'!H10)),"negative", IF(ISNUMBER(SEARCH("adipose tissue",'Model output'!H10)), "negative", IF(ISNUMBER(SEARCH("neck dissection",'Model output'!H10)),"negative","positive"))))))</f>
        <v>negative</v>
      </c>
      <c r="I11">
        <f>IF('Model output'!I10="","",IF(ISNUMBER('Model output'!I10),'Model output'!I10,1))</f>
        <v>3</v>
      </c>
      <c r="J11">
        <f>IF('Model output'!J10="","",IF(AND(ISNUMBER('Model output'!J10),'Model output'!J10&lt;=I11),'Model output'!J10,IF(ISNUMBER(SEARCH("0/",'Model output'!J10)),0,1)))</f>
        <v>0</v>
      </c>
      <c r="K11" t="str" cm="1">
        <f t="array" ref="K11">IF(COUNT(FIND({0,1,2,3,4,5,6,7,8,9},'Model output'!K10))&gt;0,'Model output'!K10,"")</f>
        <v/>
      </c>
      <c r="L11" s="32" t="str">
        <f t="shared" si="1"/>
        <v/>
      </c>
      <c r="M11" t="str" cm="1">
        <f t="array" ref="M11">IF(L11="","",IF(ISNUMBER(SEARCH("cm",L11)),MAX(VALUE(SUBSTITUTE(_xlfn.FILTERXML("&lt;t&gt;&lt;s&gt;"&amp;SUBSTITUTE(L11,",","&lt;/s&gt;&lt;s&gt;")&amp;"&lt;/s&gt;&lt;/t&gt;","//s"),"cm",""))),MAX(VALUE(SUBSTITUTE(_xlfn.FILTERXML("&lt;t&gt;&lt;s&gt;"&amp;SUBSTITUTE(L11,",","&lt;/s&gt;&lt;s&gt;")&amp;"&lt;/s&gt;&lt;/t&gt;","//s"),"mm","")))/10))</f>
        <v/>
      </c>
      <c r="N11" t="str">
        <f>IF('Model output'!L10="","",'Model output'!L10)</f>
        <v>papillary</v>
      </c>
      <c r="O11" t="str">
        <f>IF('Model output'!M10="","",'Model output'!M10)</f>
        <v>columnar cell variant</v>
      </c>
      <c r="P11" t="str">
        <f>IF('Model output'!N10="","",'Model output'!N10)</f>
        <v>2 cm</v>
      </c>
      <c r="Q11" t="str">
        <f t="shared" si="2"/>
        <v>2cm</v>
      </c>
      <c r="R11" cm="1">
        <f t="array" ref="R11">IF(Q11="","",IF(ISNUMBER(SEARCH("cm",Q11)),MAX(VALUE(SUBSTITUTE(_xlfn.FILTERXML("&lt;t&gt;&lt;s&gt;"&amp;SUBSTITUTE(Q11,",","&lt;/s&gt;&lt;s&gt;")&amp;"&lt;/s&gt;&lt;/t&gt;","//s"),"cm",""))),IF(ISNUMBER(SEARCH("mm",Q11)), MAX(VALUE(SUBSTITUTE(_xlfn.FILTERXML("&lt;t&gt;&lt;s&gt;"&amp;SUBSTITUTE(Q11,",","&lt;/s&gt;&lt;s&gt;")&amp;"&lt;/s&gt;&lt;/t&gt;","//s"),"mm","")))/10, MAX(VALUE(_xlfn.FILTERXML("&lt;t&gt;&lt;s&gt;"&amp;SUBSTITUTE(Q11,",","&lt;/s&gt;&lt;s&gt;")&amp;"&lt;/s&gt;&lt;/t&gt;","//s"))))))</f>
        <v>2</v>
      </c>
      <c r="S11" t="str">
        <f>IF(OR('Model output'!P10="",'Model output'!P10="C",ISNUMBER(SEARCH("Not identified", 'Model output'!P10)),ISNUMBER(SEARCH("Absent",'Model output'!P10)),ISNUMBER(SEARCH("Absence",'Model output'!P10)),AND(ISNUMBER(SEARCH("No",'Model output'!P10)),NOT(ISNUMBER(SEARCH("diagnostic",'Model output'!P10)))),ISNUMBER(SEARCH("Negative",'Model output'!P10))),"negative","positive")</f>
        <v>positive</v>
      </c>
      <c r="T11">
        <f>IF('Model output'!O10="","",'Model output'!O10)</f>
        <v>1</v>
      </c>
      <c r="U11" t="str">
        <f>IF('Model output'!Q10&lt;&gt;"",'Model output'!Q10,IF('Classification result'!S11="positive",IF(ISNUMBER(SEARCH("single",'Model output'!P10)),1,IF(OR(ISNUMBER(SEARCH("&lt;4",'Model output'!P10)),ISNUMBER(SEARCH("&lt; 4",'Model output'!P10)),ISNUMBER(SEARCH("less than 4",'Model output'!P10))),"&lt;4",IF(OR(ISNUMBER(SEARCH("&gt;4",'Model output'!P10)),ISNUMBER(SEARCH("&gt; 4",'Model output'!P10)),ISNUMBER(SEARCH("4 or more",'Model output'!P10))),"&gt;4",""))),""))</f>
        <v/>
      </c>
      <c r="V11" t="str">
        <f>IF(S11="negative","",IF(OR(ISNUMBER(SEARCH("Focal",'Model output'!P10)),'Classification result'!U11&lt;4,ISNUMBER(SEARCH("Focal",'Classification result'!U11)),ISNUMBER(SEARCH("&lt;4",'Classification result'!U11)),ISNUMBER(SEARCH("&lt; 4",'Classification result'!U11))),"minimal", IF(OR(ISNUMBER(SEARCH("Extensive",'Model output'!P10)),ISNUMBER(SEARCH("Extensive",'Classification result'!U11)),ISNUMBER(SEARCH("&gt;4",'Classification result'!U11)),ISNUMBER(SEARCH("&gt; 4",'Classification result'!U11)),ISNUMBER(SEARCH("4 or more",'Classification result'!U11))),"extensive","")))</f>
        <v/>
      </c>
      <c r="W11" t="str">
        <f>IF(OR('Model output'!R10="",ISNUMBER(SEARCH("Not identified", 'Model output'!R10)),ISNUMBER(SEARCH("Absent",'Model output'!R10)),ISNUMBER(SEARCH("No",'Model output'!R10)),ISNUMBER(SEARCH("Negative",'Model output'!R10)),ISNUMBER(SEARCH("None seen",'Model output'!R10)),ISNUMBER(SEARCH("Free",'Model output'!R10)),ISNUMBER(SEARCH("Cannot be assessed",'Model output'!R10))),"negative","positive")</f>
        <v>positive</v>
      </c>
      <c r="X11" s="19" t="str">
        <f>IF('Model output'!S10="","",'Model output'!S10)</f>
        <v>Not identified</v>
      </c>
      <c r="Y11" t="str">
        <f>IF(OR('Model output'!S10="",ISNUMBER(SEARCH("No extension",'Model output'!S10)),ISNUMBER(SEARCH("Absent",'Model output'!S10)),ISNUMBER(SEARCH("Not identified",'Model output'!S10)),AND(ISNUMBER(SEARCH("No",'Model output'!S10)),NOT(ISNUMBER(SEARCH("carcinoma",'Model output'!S10)))),ISNUMBER(SEARCH("negative",'Model output'!S10))),"negative",IF(Z11="positive","gETE", "positive"))</f>
        <v>negative</v>
      </c>
      <c r="Z11" t="str">
        <f>IF(OR('Model output'!S10="",ISNUMBER(SEARCH("Absent",'Model output'!S10)),ISNUMBER(SEARCH("Not identified",'Model output'!S10)),ISNUMBER(SEARCH("No",'Model output'!S10)),ISNUMBER(SEARCH("Minimal",'Model output'!S10)),ISNUMBER(SEARCH("negative",'Model output'!S10))),"negative",IF(OR(ISNUMBER(SEARCH("extensive",X11)),ISNUMBER(SEARCH("skeletal muscle",X11)),ISNUMBER(SEARCH("larynx",X11)),ISNUMBER(SEARCH("trachea",X11)),ISNUMBER(SEARCH("esophagus",X11)),ISNUMBER(SEARCH("recurrent laryngeal nerve",X11))),"positive","negative"))</f>
        <v>negative</v>
      </c>
      <c r="AA11" t="str">
        <f>IF('Model output'!T10="","",IF('Model output'!T10="Not mentioned", "No", "Yes"))</f>
        <v/>
      </c>
      <c r="AB11" t="str">
        <f>IF(AA11&lt;&gt;"Yes","",IF(OR('Model output'!U10="",ISNUMBER(SEARCH("Not identified",'Model output'!U10))),"",'Model output'!U10))</f>
        <v/>
      </c>
      <c r="AC11" s="8" t="str">
        <f>IF(OR('Model output'!V10="", AND(ISERROR(SEARCH("Positive",'Model output'!V10)), ISNUMBER(SEARCH("Negative",'Model output'!V10))), ISNUMBER(SEARCH("Cannot be assessed",'Model output'!V10)), AND(ISNUMBER(SEARCH("Uninvolved",'Model output'!V10)),NOT(ISNUMBER(SEARCH("margin(s) involved",'Model output'!V10)))), ISNUMBER(SEARCH("No involvement",'Model output'!V10)), AND(NOT(ISNUMBER(SEARCH("focal",'Model output'!V10))),ISNUMBER(SEARCH("Free",'Model output'!V10))), ISNUMBER(SEARCH("narrowly excised",'Model output'!V10)), ISNUMBER(SEARCH("none",'Model output'!V10)), ISNUMBER(SEARCH("R0",'Model output'!V10)), ISNUMBER(SEARCH("1 mm",'Model output'!V10)), ISNUMBER(SEARCH("0.1 CM",'Model output'!V10)), ISNUMBER(SEARCH("less than 0.2 mm",'Model output'!V10)), ISNUMBER(SEARCH("less than 1.0 mm",'Model output'!V10)), ISNUMBER(SEARCH("less than 0.5 mm",'Model output'!V10)), ISNUMBER(SEARCH("abut",'Model output'!V10))), "negative", "positive")</f>
        <v>negative</v>
      </c>
      <c r="AE11" s="39" t="str" cm="1">
        <f t="array" aca="1" ref="AE11" ca="1">IF(OR(AC11="positive",Z11="positive",AND(OR(ISNUMBER(SEARCH("Follicular carcinoma",N11)),ISNUMBER(SEARCH("Follicular thyroid carcinoma",N11))),V11="extensive"),AND(AND(ISNUMBER(J11),J11&gt;0),AND(ISNUMBER(M11),M11&gt;3)),OR(H11="positive",AH11=1)),"high",IF(OR(ISNUMBER(SEARCH("lateral",G11,1)),ISNUMBER(SEARCH("positive",Y11,1)),ISNUMBER(SEARCH("tall",O11,1)),ISNUMBER(SEARCH("hobnail",O11,1)),ISNUMBER(SEARCH("cribriform",O11,1)),ISNUMBER(SEARCH("diffuse",O11,1)),ISNUMBER(SEARCH("columnar",O11,1)),ISNUMBER(SEARCH("solid",O11,1)),ISNUMBER(SEARCH("tall",N11,1)),ISNUMBER(SEARCH("hobnail",N11,1)),ISNUMBER(SEARCH("cribriform",N11,1)),ISNUMBER(SEARCH("diffuse",N11,1)),ISNUMBER(SEARCH("columnar",N11,1)),ISNUMBER(SEARCH("solid",N11,1)),AND(OR(ISNUMBER(SEARCH("papillary",N11,1)),ISNUMBER(SEARCH("papillary carcinoma",O11,1))),S11="positive"),AND(AND(ISNUMBER(J11),J11&gt;=5),M11=""),AND(AND(ISNUMBER(J11),J11&gt;=5),AND(ISNUMBER(M11),M11&gt;=1)),AND(ISNUMBER(SERACH("papillary",N11)),OR(Y11="positive",Z11="positive"), ISNUMBER(SEARCH("BRAF",AB11)))),"intermediate","low"))</f>
        <v>intermediate</v>
      </c>
      <c r="AF11" s="40" t="str">
        <f t="shared" si="3"/>
        <v>1b</v>
      </c>
      <c r="AG11" s="40" t="str">
        <f t="shared" si="4"/>
        <v>0</v>
      </c>
      <c r="AH11" s="40" t="str">
        <f t="shared" si="6"/>
        <v>0</v>
      </c>
      <c r="AI11" s="45" t="str">
        <f t="shared" si="7"/>
        <v>I</v>
      </c>
      <c r="AJ11" s="39" t="s">
        <v>636</v>
      </c>
      <c r="AK11" s="44" t="s">
        <v>895</v>
      </c>
      <c r="AL11" s="44" t="s">
        <v>896</v>
      </c>
      <c r="AM11" s="44" t="s">
        <v>899</v>
      </c>
      <c r="AN11" s="44" t="s">
        <v>59</v>
      </c>
      <c r="AO11" s="12">
        <f t="shared" ca="1" si="8"/>
        <v>1</v>
      </c>
      <c r="AP11" s="15">
        <f t="shared" si="9"/>
        <v>1</v>
      </c>
      <c r="AQ11" s="15">
        <f t="shared" si="10"/>
        <v>1</v>
      </c>
      <c r="AR11" s="15">
        <f t="shared" si="11"/>
        <v>1</v>
      </c>
      <c r="AS11" s="26">
        <f t="shared" si="5"/>
        <v>1</v>
      </c>
      <c r="AT11" s="1"/>
    </row>
    <row r="12" spans="1:46">
      <c r="A12" t="str">
        <f>'Model output'!A11</f>
        <v>TCGA-BJ-A192</v>
      </c>
      <c r="B12" s="51">
        <v>54</v>
      </c>
      <c r="C12" s="1" t="str">
        <f>IF(OR(ISNUMBER(SEARCH("0",'Model output'!D11)), ISNUMBER(SEARCH("1",'Model output'!D11)), ISNUMBER(SEARCH("1a",'Model output'!D11)), ISNUMBER(SEARCH("1b",'Model output'!D11)), ISNUMBER(SEARCH("2",'Model output'!D11)), ISNUMBER(SEARCH("3",'Model output'!D11)), ISNUMBER(SEARCH("4a",'Model output'!D11)), ISNUMBER(SEARCH("4b",'Model output'!D11))), IF(ISNUMBER(SEARCH("pT",'Model output'!D11)),IF(OR(ISNUMBER(SEARCH("a",'Model output'!D11)),ISNUMBER(SEARCH("b",'Model output'!D11))),MID(SUBSTITUTE('Model output'!D11," ",""),SEARCH("pT",'Model output'!D11)+2,2),MID(SUBSTITUTE('Model output'!D11," ",""),SEARCH("pT",'Model output'!D11)+2,1)),IF(ISNUMBER(SEARCH("T",'Model output'!D11)),IF(OR(ISNUMBER(SEARCH("a",'Model output'!D11)),ISNUMBER(SEARCH("b",'Model output'!D11))),MID(SUBSTITUTE('Model output'!D11," ",""),SEARCH("T",'Model output'!D11)+1,2),MID(SUBSTITUTE('Model output'!D11," ",""),SEARCH("T",'Model output'!D11)+1,1)),SUBSTITUTE('Model output'!D11," ",""))),"")</f>
        <v>3</v>
      </c>
      <c r="D12" s="1" t="str">
        <f>IF(ISNUMBER(SEARCH("lymph node",'Model output'!E11)),"1", IF(AND('Model output'!E11&lt;&gt;"",ISNUMBER('Model output'!E11),'Model output'!E11&gt;0),"1",IF(OR(ISNUMBER(SEARCH("0",'Model output'!E11)), ISNUMBER(SEARCH("1",'Model output'!E11)), ISNUMBER(SEARCH("1a",'Model output'!E11)), ISNUMBER(SEARCH("1b",'Model output'!E11)), ISNUMBER(SEARCH("X",'Model output'!E11))), IF(ISNUMBER(SEARCH("pN",'Model output'!E11)),IF(OR(ISNUMBER(SEARCH("a",'Model output'!E11)),ISNUMBER(SEARCH("b",'Model output'!E11))),MID(SUBSTITUTE('Model output'!E11," ",""),SEARCH("pN",'Model output'!E11)+2,2),MID(SUBSTITUTE('Model output'!E11," ",""),SEARCH("pN",'Model output'!E11)+2,1)),IF(ISNUMBER(SEARCH("N",'Model output'!E11)),IF(OR(ISNUMBER(SEARCH("a",'Model output'!E11)),ISNUMBER(SEARCH("b",'Model output'!E11))),MID(SUBSTITUTE('Model output'!E11," ",""),SEARCH("N",'Model output'!E11)+1,2),MID(SUBSTITUTE('Model output'!E11," ",""),SEARCH("N",'Model output'!E11)+1,1)),SUBSTITUTE('Model output'!E11," ",""))),"")))</f>
        <v>x</v>
      </c>
      <c r="E12" s="1" t="str">
        <f>IF(OR(ISNUMBER(SEARCH("Not applicable",'Model output'!F11)), ISNUMBER(SEARCH("N/A",'Model output'!F11))),"0",IF(OR(ISNUMBER(SEARCH("0",'Model output'!F11)), ISNUMBER(SEARCH("1",'Model output'!F11)), ISNUMBER(SEARCH("X",'Model output'!F11))), IF(ISNUMBER(SEARCH("pM",'Model output'!F11)),MID(SUBSTITUTE('Model output'!F11," ",""),SEARCH("pM",'Model output'!F11)+2,1),IF(ISNUMBER(SEARCH("M",'Model output'!F11)),MID(SUBSTITUTE('Model output'!F11," ",""),SEARCH("M",'Model output'!F11)+1,1),SUBSTITUTE('Model output'!F11," ",""))),""))</f>
        <v>x</v>
      </c>
      <c r="F12" t="str">
        <f t="shared" si="0"/>
        <v>negative</v>
      </c>
      <c r="G12" t="str">
        <f>IF(OR('Model output'!G11="",AND(ISNUMBER('Model output'!J11),'Model output'!J11&lt;1)),"",IF(OR(ISNUMBER(SEARCH("lateral",'Model output'!G11)),ISNUMBER(SEARCH("cervical",'Model output'!G11)),ISNUMBER(SEARCH("jugular",'Model output'!G11)),ISNUMBER(SEARCH("left neck",'Model output'!G11)),ISNUMBER(SEARCH("left anterior neck",'Model output'!G11)),ISNUMBER(SEARCH("left posterior neck",'Model output'!G11)),ISNUMBER(SEARCH("right neck",'Model output'!G11)),ISNUMBER(SEARCH("right anterior neck",'Model output'!G11)),ISNUMBER(SEARCH("right posterior neck",'Model output'!G11)),AND(ISNUMBER(SEARCH("level",'Model output'!G11)),OR(,ISNUMBER(SEARCH("II",'Model output'!G11)),ISNUMBER(SEARCH("two",'Model output'!G11)),ISNUMBER(SEARCH("2",'Model output'!G11)),ISNUMBER(SEARCH("III",'Model output'!G11)),ISNUMBER(SEARCH("three",'Model output'!G11)),ISNUMBER(SEARCH("3",'Model output'!G11)),ISNUMBER(SEARCH("IV",'Model output'!G11)),ISNUMBER(SEARCH("four",'Model output'!G11)),ISNUMBER(SEARCH("4",'Model output'!G11)),ISNUMBER(SEARCH("V ",'Model output'!G11)),ISNUMBER(SEARCH("five",'Model output'!G11)),ISNUMBER(SEARCH("5",'Model output'!G11))))), "lateral", "central"))</f>
        <v/>
      </c>
      <c r="H12" t="str">
        <f>IF('Model output'!H11="","negative", IF('Model output'!H11=" ", "negative", IF('Model output'!H11="[]", "negative", IF(ISNUMBER(SEARCH("lymph node",'Model output'!H11)),"negative", IF(ISNUMBER(SEARCH("adipose tissue",'Model output'!H11)), "negative", IF(ISNUMBER(SEARCH("neck dissection",'Model output'!H11)),"negative","positive"))))))</f>
        <v>negative</v>
      </c>
      <c r="I12" t="str">
        <f>IF('Model output'!I11="","",IF(ISNUMBER('Model output'!I11),'Model output'!I11,1))</f>
        <v/>
      </c>
      <c r="J12" t="str">
        <f>IF('Model output'!J11="","",IF(AND(ISNUMBER('Model output'!J11),'Model output'!J11&lt;=I12),'Model output'!J11,IF(ISNUMBER(SEARCH("0/",'Model output'!J11)),0,1)))</f>
        <v/>
      </c>
      <c r="K12" t="str" cm="1">
        <f t="array" ref="K12">IF(COUNT(FIND({0,1,2,3,4,5,6,7,8,9},'Model output'!K11))&gt;0,'Model output'!K11,"")</f>
        <v/>
      </c>
      <c r="L12" s="32" t="str">
        <f t="shared" si="1"/>
        <v/>
      </c>
      <c r="M12" t="str" cm="1">
        <f t="array" ref="M12">IF(L12="","",IF(ISNUMBER(SEARCH("cm",L12)),MAX(VALUE(SUBSTITUTE(_xlfn.FILTERXML("&lt;t&gt;&lt;s&gt;"&amp;SUBSTITUTE(L12,",","&lt;/s&gt;&lt;s&gt;")&amp;"&lt;/s&gt;&lt;/t&gt;","//s"),"cm",""))),MAX(VALUE(SUBSTITUTE(_xlfn.FILTERXML("&lt;t&gt;&lt;s&gt;"&amp;SUBSTITUTE(L12,",","&lt;/s&gt;&lt;s&gt;")&amp;"&lt;/s&gt;&lt;/t&gt;","//s"),"mm","")))/10))</f>
        <v/>
      </c>
      <c r="N12" t="str">
        <f>IF('Model output'!L11="","",'Model output'!L11)</f>
        <v>Papillary</v>
      </c>
      <c r="O12" t="str">
        <f>IF('Model output'!M11="","",'Model output'!M11)</f>
        <v>Oncocytic</v>
      </c>
      <c r="P12" t="str">
        <f>IF('Model output'!N11="","",'Model output'!N11)</f>
        <v>5.0 cm</v>
      </c>
      <c r="Q12" t="str">
        <f t="shared" si="2"/>
        <v>5.0cm</v>
      </c>
      <c r="R12" cm="1">
        <f t="array" ref="R12">IF(Q12="","",IF(ISNUMBER(SEARCH("cm",Q12)),MAX(VALUE(SUBSTITUTE(_xlfn.FILTERXML("&lt;t&gt;&lt;s&gt;"&amp;SUBSTITUTE(Q12,",","&lt;/s&gt;&lt;s&gt;")&amp;"&lt;/s&gt;&lt;/t&gt;","//s"),"cm",""))),IF(ISNUMBER(SEARCH("mm",Q12)), MAX(VALUE(SUBSTITUTE(_xlfn.FILTERXML("&lt;t&gt;&lt;s&gt;"&amp;SUBSTITUTE(Q12,",","&lt;/s&gt;&lt;s&gt;")&amp;"&lt;/s&gt;&lt;/t&gt;","//s"),"mm","")))/10, MAX(VALUE(_xlfn.FILTERXML("&lt;t&gt;&lt;s&gt;"&amp;SUBSTITUTE(Q12,",","&lt;/s&gt;&lt;s&gt;")&amp;"&lt;/s&gt;&lt;/t&gt;","//s"))))))</f>
        <v>5</v>
      </c>
      <c r="S12" t="str">
        <f>IF(OR('Model output'!P11="",'Model output'!P11="C",ISNUMBER(SEARCH("Not identified", 'Model output'!P11)),ISNUMBER(SEARCH("Absent",'Model output'!P11)),ISNUMBER(SEARCH("Absence",'Model output'!P11)),AND(ISNUMBER(SEARCH("No",'Model output'!P11)),NOT(ISNUMBER(SEARCH("diagnostic",'Model output'!P11)))),ISNUMBER(SEARCH("Negative",'Model output'!P11))),"negative","positive")</f>
        <v>negative</v>
      </c>
      <c r="T12">
        <f>IF('Model output'!O11="","",'Model output'!O11)</f>
        <v>1</v>
      </c>
      <c r="U12" t="str">
        <f>IF('Model output'!Q11&lt;&gt;"",'Model output'!Q11,IF('Classification result'!S12="positive",IF(ISNUMBER(SEARCH("single",'Model output'!P11)),1,IF(OR(ISNUMBER(SEARCH("&lt;4",'Model output'!P11)),ISNUMBER(SEARCH("&lt; 4",'Model output'!P11)),ISNUMBER(SEARCH("less than 4",'Model output'!P11))),"&lt;4",IF(OR(ISNUMBER(SEARCH("&gt;4",'Model output'!P11)),ISNUMBER(SEARCH("&gt; 4",'Model output'!P11)),ISNUMBER(SEARCH("4 or more",'Model output'!P11))),"&gt;4",""))),""))</f>
        <v/>
      </c>
      <c r="V12" t="str">
        <f>IF(S12="negative","",IF(OR(ISNUMBER(SEARCH("Focal",'Model output'!P11)),'Classification result'!U12&lt;4,ISNUMBER(SEARCH("Focal",'Classification result'!U12)),ISNUMBER(SEARCH("&lt;4",'Classification result'!U12)),ISNUMBER(SEARCH("&lt; 4",'Classification result'!U12))),"minimal", IF(OR(ISNUMBER(SEARCH("Extensive",'Model output'!P11)),ISNUMBER(SEARCH("Extensive",'Classification result'!U12)),ISNUMBER(SEARCH("&gt;4",'Classification result'!U12)),ISNUMBER(SEARCH("&gt; 4",'Classification result'!U12)),ISNUMBER(SEARCH("4 or more",'Classification result'!U12))),"extensive","")))</f>
        <v/>
      </c>
      <c r="W12" t="str">
        <f>IF(OR('Model output'!R11="",ISNUMBER(SEARCH("Not identified", 'Model output'!R11)),ISNUMBER(SEARCH("Absent",'Model output'!R11)),ISNUMBER(SEARCH("No",'Model output'!R11)),ISNUMBER(SEARCH("Negative",'Model output'!R11)),ISNUMBER(SEARCH("None seen",'Model output'!R11)),ISNUMBER(SEARCH("Free",'Model output'!R11)),ISNUMBER(SEARCH("Cannot be assessed",'Model output'!R11))),"negative","positive")</f>
        <v>positive</v>
      </c>
      <c r="X12" s="19" t="str">
        <f>IF('Model output'!S11="","",'Model output'!S11)</f>
        <v>Not identified</v>
      </c>
      <c r="Y12" t="str">
        <f>IF(OR('Model output'!S11="",ISNUMBER(SEARCH("No extension",'Model output'!S11)),ISNUMBER(SEARCH("Absent",'Model output'!S11)),ISNUMBER(SEARCH("Not identified",'Model output'!S11)),AND(ISNUMBER(SEARCH("No",'Model output'!S11)),NOT(ISNUMBER(SEARCH("carcinoma",'Model output'!S11)))),ISNUMBER(SEARCH("negative",'Model output'!S11))),"negative",IF(Z12="positive","gETE", "positive"))</f>
        <v>negative</v>
      </c>
      <c r="Z12" t="str">
        <f>IF(OR('Model output'!S11="",ISNUMBER(SEARCH("Absent",'Model output'!S11)),ISNUMBER(SEARCH("Not identified",'Model output'!S11)),ISNUMBER(SEARCH("No",'Model output'!S11)),ISNUMBER(SEARCH("Minimal",'Model output'!S11)),ISNUMBER(SEARCH("negative",'Model output'!S11))),"negative",IF(OR(ISNUMBER(SEARCH("extensive",X12)),ISNUMBER(SEARCH("skeletal muscle",X12)),ISNUMBER(SEARCH("larynx",X12)),ISNUMBER(SEARCH("trachea",X12)),ISNUMBER(SEARCH("esophagus",X12)),ISNUMBER(SEARCH("recurrent laryngeal nerve",X12))),"positive","negative"))</f>
        <v>negative</v>
      </c>
      <c r="AA12" t="str">
        <f>IF('Model output'!T11="","",IF('Model output'!T11="Not mentioned", "No", "Yes"))</f>
        <v>Yes</v>
      </c>
      <c r="AB12" t="str">
        <f>IF(AA12&lt;&gt;"Yes","",IF(OR('Model output'!U11="",ISNUMBER(SEARCH("Not identified",'Model output'!U11))),"",'Model output'!U11))</f>
        <v/>
      </c>
      <c r="AC12" s="8" t="str">
        <f>IF(OR('Model output'!V11="", AND(ISERROR(SEARCH("Positive",'Model output'!V11)), ISNUMBER(SEARCH("Negative",'Model output'!V11))), ISNUMBER(SEARCH("Cannot be assessed",'Model output'!V11)), AND(ISNUMBER(SEARCH("Uninvolved",'Model output'!V11)),NOT(ISNUMBER(SEARCH("margin(s) involved",'Model output'!V11)))), ISNUMBER(SEARCH("No involvement",'Model output'!V11)), AND(NOT(ISNUMBER(SEARCH("focal",'Model output'!V11))),ISNUMBER(SEARCH("Free",'Model output'!V11))), ISNUMBER(SEARCH("narrowly excised",'Model output'!V11)), ISNUMBER(SEARCH("none",'Model output'!V11)), ISNUMBER(SEARCH("R0",'Model output'!V11)), ISNUMBER(SEARCH("1 mm",'Model output'!V11)), ISNUMBER(SEARCH("0.1 CM",'Model output'!V11)), ISNUMBER(SEARCH("less than 0.2 mm",'Model output'!V11)), ISNUMBER(SEARCH("less than 1.0 mm",'Model output'!V11)), ISNUMBER(SEARCH("less than 0.5 mm",'Model output'!V11)), ISNUMBER(SEARCH("abut",'Model output'!V11))), "negative", "positive")</f>
        <v>negative</v>
      </c>
      <c r="AE12" s="39" t="str" cm="1">
        <f t="array" aca="1" ref="AE12" ca="1">IF(OR(AC12="positive",Z12="positive",AND(OR(ISNUMBER(SEARCH("Follicular carcinoma",N12)),ISNUMBER(SEARCH("Follicular thyroid carcinoma",N12))),V12="extensive"),AND(AND(ISNUMBER(J12),J12&gt;0),AND(ISNUMBER(M12),M12&gt;3)),OR(H12="positive",AH12=1)),"high",IF(OR(ISNUMBER(SEARCH("lateral",G12,1)),ISNUMBER(SEARCH("positive",Y12,1)),ISNUMBER(SEARCH("tall",O12,1)),ISNUMBER(SEARCH("hobnail",O12,1)),ISNUMBER(SEARCH("cribriform",O12,1)),ISNUMBER(SEARCH("diffuse",O12,1)),ISNUMBER(SEARCH("columnar",O12,1)),ISNUMBER(SEARCH("solid",O12,1)),ISNUMBER(SEARCH("tall",N12,1)),ISNUMBER(SEARCH("hobnail",N12,1)),ISNUMBER(SEARCH("cribriform",N12,1)),ISNUMBER(SEARCH("diffuse",N12,1)),ISNUMBER(SEARCH("columnar",N12,1)),ISNUMBER(SEARCH("solid",N12,1)),AND(OR(ISNUMBER(SEARCH("papillary",N12,1)),ISNUMBER(SEARCH("papillary carcinoma",O12,1))),S12="positive"),AND(AND(ISNUMBER(J12),J12&gt;=5),M12=""),AND(AND(ISNUMBER(J12),J12&gt;=5),AND(ISNUMBER(M12),M12&gt;=1)),AND(ISNUMBER(SERACH("papillary",N12)),OR(Y12="positive",Z12="positive"), ISNUMBER(SEARCH("BRAF",AB12)))),"intermediate","low"))</f>
        <v>low</v>
      </c>
      <c r="AF12" s="40" t="str">
        <f t="shared" si="3"/>
        <v>3a</v>
      </c>
      <c r="AG12" s="40" t="str">
        <f t="shared" si="4"/>
        <v>0</v>
      </c>
      <c r="AH12" s="40" t="str">
        <f t="shared" si="6"/>
        <v>0</v>
      </c>
      <c r="AI12" s="45" t="str">
        <f t="shared" si="7"/>
        <v>I</v>
      </c>
      <c r="AJ12" s="39" t="s">
        <v>634</v>
      </c>
      <c r="AK12" s="44" t="s">
        <v>901</v>
      </c>
      <c r="AL12" s="44" t="s">
        <v>899</v>
      </c>
      <c r="AM12" s="44" t="s">
        <v>899</v>
      </c>
      <c r="AN12" s="44" t="s">
        <v>59</v>
      </c>
      <c r="AO12" s="12">
        <f t="shared" ca="1" si="8"/>
        <v>1</v>
      </c>
      <c r="AP12" s="15">
        <f t="shared" si="9"/>
        <v>1</v>
      </c>
      <c r="AQ12" s="15">
        <f t="shared" si="10"/>
        <v>1</v>
      </c>
      <c r="AR12" s="15">
        <f t="shared" si="11"/>
        <v>1</v>
      </c>
      <c r="AS12" s="26">
        <f t="shared" si="5"/>
        <v>1</v>
      </c>
      <c r="AT12" s="1"/>
    </row>
    <row r="13" spans="1:46">
      <c r="A13" t="str">
        <f>'Model output'!A12</f>
        <v>TCGA-BJ-A28R</v>
      </c>
      <c r="B13" s="51">
        <v>38</v>
      </c>
      <c r="C13" s="1" t="str">
        <f>IF(OR(ISNUMBER(SEARCH("0",'Model output'!D12)), ISNUMBER(SEARCH("1",'Model output'!D12)), ISNUMBER(SEARCH("1a",'Model output'!D12)), ISNUMBER(SEARCH("1b",'Model output'!D12)), ISNUMBER(SEARCH("2",'Model output'!D12)), ISNUMBER(SEARCH("3",'Model output'!D12)), ISNUMBER(SEARCH("4a",'Model output'!D12)), ISNUMBER(SEARCH("4b",'Model output'!D12))), IF(ISNUMBER(SEARCH("pT",'Model output'!D12)),IF(OR(ISNUMBER(SEARCH("a",'Model output'!D12)),ISNUMBER(SEARCH("b",'Model output'!D12))),MID(SUBSTITUTE('Model output'!D12," ",""),SEARCH("pT",'Model output'!D12)+2,2),MID(SUBSTITUTE('Model output'!D12," ",""),SEARCH("pT",'Model output'!D12)+2,1)),IF(ISNUMBER(SEARCH("T",'Model output'!D12)),IF(OR(ISNUMBER(SEARCH("a",'Model output'!D12)),ISNUMBER(SEARCH("b",'Model output'!D12))),MID(SUBSTITUTE('Model output'!D12," ",""),SEARCH("T",'Model output'!D12)+1,2),MID(SUBSTITUTE('Model output'!D12," ",""),SEARCH("T",'Model output'!D12)+1,1)),SUBSTITUTE('Model output'!D12," ",""))),"")</f>
        <v>1b</v>
      </c>
      <c r="D13" s="1" t="str">
        <f>IF(ISNUMBER(SEARCH("lymph node",'Model output'!E12)),"1", IF(AND('Model output'!E12&lt;&gt;"",ISNUMBER('Model output'!E12),'Model output'!E12&gt;0),"1",IF(OR(ISNUMBER(SEARCH("0",'Model output'!E12)), ISNUMBER(SEARCH("1",'Model output'!E12)), ISNUMBER(SEARCH("1a",'Model output'!E12)), ISNUMBER(SEARCH("1b",'Model output'!E12)), ISNUMBER(SEARCH("X",'Model output'!E12))), IF(ISNUMBER(SEARCH("pN",'Model output'!E12)),IF(OR(ISNUMBER(SEARCH("a",'Model output'!E12)),ISNUMBER(SEARCH("b",'Model output'!E12))),MID(SUBSTITUTE('Model output'!E12," ",""),SEARCH("pN",'Model output'!E12)+2,2),MID(SUBSTITUTE('Model output'!E12," ",""),SEARCH("pN",'Model output'!E12)+2,1)),IF(ISNUMBER(SEARCH("N",'Model output'!E12)),IF(OR(ISNUMBER(SEARCH("a",'Model output'!E12)),ISNUMBER(SEARCH("b",'Model output'!E12))),MID(SUBSTITUTE('Model output'!E12," ",""),SEARCH("N",'Model output'!E12)+1,2),MID(SUBSTITUTE('Model output'!E12," ",""),SEARCH("N",'Model output'!E12)+1,1)),SUBSTITUTE('Model output'!E12," ",""))),"")))</f>
        <v>0</v>
      </c>
      <c r="E13" s="1" t="str">
        <f>IF(OR(ISNUMBER(SEARCH("Not applicable",'Model output'!F12)), ISNUMBER(SEARCH("N/A",'Model output'!F12))),"0",IF(OR(ISNUMBER(SEARCH("0",'Model output'!F12)), ISNUMBER(SEARCH("1",'Model output'!F12)), ISNUMBER(SEARCH("X",'Model output'!F12))), IF(ISNUMBER(SEARCH("pM",'Model output'!F12)),MID(SUBSTITUTE('Model output'!F12," ",""),SEARCH("pM",'Model output'!F12)+2,1),IF(ISNUMBER(SEARCH("M",'Model output'!F12)),MID(SUBSTITUTE('Model output'!F12," ",""),SEARCH("M",'Model output'!F12)+1,1),SUBSTITUTE('Model output'!F12," ",""))),""))</f>
        <v/>
      </c>
      <c r="F13" t="str">
        <f t="shared" si="0"/>
        <v>negative</v>
      </c>
      <c r="G13" t="str">
        <f>IF(OR('Model output'!G12="",AND(ISNUMBER('Model output'!J12),'Model output'!J12&lt;1)),"",IF(OR(ISNUMBER(SEARCH("lateral",'Model output'!G12)),ISNUMBER(SEARCH("cervical",'Model output'!G12)),ISNUMBER(SEARCH("jugular",'Model output'!G12)),ISNUMBER(SEARCH("left neck",'Model output'!G12)),ISNUMBER(SEARCH("left anterior neck",'Model output'!G12)),ISNUMBER(SEARCH("left posterior neck",'Model output'!G12)),ISNUMBER(SEARCH("right neck",'Model output'!G12)),ISNUMBER(SEARCH("right anterior neck",'Model output'!G12)),ISNUMBER(SEARCH("right posterior neck",'Model output'!G12)),AND(ISNUMBER(SEARCH("level",'Model output'!G12)),OR(,ISNUMBER(SEARCH("II",'Model output'!G12)),ISNUMBER(SEARCH("two",'Model output'!G12)),ISNUMBER(SEARCH("2",'Model output'!G12)),ISNUMBER(SEARCH("III",'Model output'!G12)),ISNUMBER(SEARCH("three",'Model output'!G12)),ISNUMBER(SEARCH("3",'Model output'!G12)),ISNUMBER(SEARCH("IV",'Model output'!G12)),ISNUMBER(SEARCH("four",'Model output'!G12)),ISNUMBER(SEARCH("4",'Model output'!G12)),ISNUMBER(SEARCH("V ",'Model output'!G12)),ISNUMBER(SEARCH("five",'Model output'!G12)),ISNUMBER(SEARCH("5",'Model output'!G12))))), "lateral", "central"))</f>
        <v/>
      </c>
      <c r="H13" t="str">
        <f>IF('Model output'!H12="","negative", IF('Model output'!H12=" ", "negative", IF('Model output'!H12="[]", "negative", IF(ISNUMBER(SEARCH("lymph node",'Model output'!H12)),"negative", IF(ISNUMBER(SEARCH("adipose tissue",'Model output'!H12)), "negative", IF(ISNUMBER(SEARCH("neck dissection",'Model output'!H12)),"negative","positive"))))))</f>
        <v>negative</v>
      </c>
      <c r="I13">
        <f>IF('Model output'!I12="","",IF(ISNUMBER('Model output'!I12),'Model output'!I12,1))</f>
        <v>20</v>
      </c>
      <c r="J13">
        <f>IF('Model output'!J12="","",IF(AND(ISNUMBER('Model output'!J12),'Model output'!J12&lt;=I13),'Model output'!J12,IF(ISNUMBER(SEARCH("0/",'Model output'!J12)),0,1)))</f>
        <v>0</v>
      </c>
      <c r="K13" t="str" cm="1">
        <f t="array" ref="K13">IF(COUNT(FIND({0,1,2,3,4,5,6,7,8,9},'Model output'!K12))&gt;0,'Model output'!K12,"")</f>
        <v/>
      </c>
      <c r="L13" s="32" t="str">
        <f t="shared" si="1"/>
        <v/>
      </c>
      <c r="M13" t="str" cm="1">
        <f t="array" ref="M13">IF(L13="","",IF(ISNUMBER(SEARCH("cm",L13)),MAX(VALUE(SUBSTITUTE(_xlfn.FILTERXML("&lt;t&gt;&lt;s&gt;"&amp;SUBSTITUTE(L13,",","&lt;/s&gt;&lt;s&gt;")&amp;"&lt;/s&gt;&lt;/t&gt;","//s"),"cm",""))),MAX(VALUE(SUBSTITUTE(_xlfn.FILTERXML("&lt;t&gt;&lt;s&gt;"&amp;SUBSTITUTE(L13,",","&lt;/s&gt;&lt;s&gt;")&amp;"&lt;/s&gt;&lt;/t&gt;","//s"),"mm","")))/10))</f>
        <v/>
      </c>
      <c r="N13" t="str">
        <f>IF('Model output'!L12="","",'Model output'!L12)</f>
        <v>papillary</v>
      </c>
      <c r="O13" t="str">
        <f>IF('Model output'!M12="","",'Model output'!M12)</f>
        <v>conventional</v>
      </c>
      <c r="P13" t="str">
        <f>IF('Model output'!N12="","",'Model output'!N12)</f>
        <v>1.5 cm</v>
      </c>
      <c r="Q13" t="str">
        <f t="shared" si="2"/>
        <v>1.5cm</v>
      </c>
      <c r="R13" cm="1">
        <f t="array" ref="R13">IF(Q13="","",IF(ISNUMBER(SEARCH("cm",Q13)),MAX(VALUE(SUBSTITUTE(_xlfn.FILTERXML("&lt;t&gt;&lt;s&gt;"&amp;SUBSTITUTE(Q13,",","&lt;/s&gt;&lt;s&gt;")&amp;"&lt;/s&gt;&lt;/t&gt;","//s"),"cm",""))),IF(ISNUMBER(SEARCH("mm",Q13)), MAX(VALUE(SUBSTITUTE(_xlfn.FILTERXML("&lt;t&gt;&lt;s&gt;"&amp;SUBSTITUTE(Q13,",","&lt;/s&gt;&lt;s&gt;")&amp;"&lt;/s&gt;&lt;/t&gt;","//s"),"mm","")))/10, MAX(VALUE(_xlfn.FILTERXML("&lt;t&gt;&lt;s&gt;"&amp;SUBSTITUTE(Q13,",","&lt;/s&gt;&lt;s&gt;")&amp;"&lt;/s&gt;&lt;/t&gt;","//s"))))))</f>
        <v>1.5</v>
      </c>
      <c r="S13" t="str">
        <f>IF(OR('Model output'!P12="",'Model output'!P12="C",ISNUMBER(SEARCH("Not identified", 'Model output'!P12)),ISNUMBER(SEARCH("Absent",'Model output'!P12)),ISNUMBER(SEARCH("Absence",'Model output'!P12)),AND(ISNUMBER(SEARCH("No",'Model output'!P12)),NOT(ISNUMBER(SEARCH("diagnostic",'Model output'!P12)))),ISNUMBER(SEARCH("Negative",'Model output'!P12))),"negative","positive")</f>
        <v>positive</v>
      </c>
      <c r="T13">
        <f>IF('Model output'!O12="","",'Model output'!O12)</f>
        <v>1</v>
      </c>
      <c r="U13" t="str">
        <f>IF('Model output'!Q12&lt;&gt;"",'Model output'!Q12,IF('Classification result'!S13="positive",IF(ISNUMBER(SEARCH("single",'Model output'!P12)),1,IF(OR(ISNUMBER(SEARCH("&lt;4",'Model output'!P12)),ISNUMBER(SEARCH("&lt; 4",'Model output'!P12)),ISNUMBER(SEARCH("less than 4",'Model output'!P12))),"&lt;4",IF(OR(ISNUMBER(SEARCH("&gt;4",'Model output'!P12)),ISNUMBER(SEARCH("&gt; 4",'Model output'!P12)),ISNUMBER(SEARCH("4 or more",'Model output'!P12))),"&gt;4",""))),""))</f>
        <v/>
      </c>
      <c r="V13" t="str">
        <f>IF(S13="negative","",IF(OR(ISNUMBER(SEARCH("Focal",'Model output'!P12)),'Classification result'!U13&lt;4,ISNUMBER(SEARCH("Focal",'Classification result'!U13)),ISNUMBER(SEARCH("&lt;4",'Classification result'!U13)),ISNUMBER(SEARCH("&lt; 4",'Classification result'!U13))),"minimal", IF(OR(ISNUMBER(SEARCH("Extensive",'Model output'!P12)),ISNUMBER(SEARCH("Extensive",'Classification result'!U13)),ISNUMBER(SEARCH("&gt;4",'Classification result'!U13)),ISNUMBER(SEARCH("&gt; 4",'Classification result'!U13)),ISNUMBER(SEARCH("4 or more",'Classification result'!U13))),"extensive","")))</f>
        <v/>
      </c>
      <c r="W13" t="str">
        <f>IF(OR('Model output'!R12="",ISNUMBER(SEARCH("Not identified", 'Model output'!R12)),ISNUMBER(SEARCH("Absent",'Model output'!R12)),ISNUMBER(SEARCH("No",'Model output'!R12)),ISNUMBER(SEARCH("Negative",'Model output'!R12)),ISNUMBER(SEARCH("None seen",'Model output'!R12)),ISNUMBER(SEARCH("Free",'Model output'!R12)),ISNUMBER(SEARCH("Cannot be assessed",'Model output'!R12))),"negative","positive")</f>
        <v>negative</v>
      </c>
      <c r="X13" s="19" t="str">
        <f>IF('Model output'!S12="","",'Model output'!S12)</f>
        <v>Not identified</v>
      </c>
      <c r="Y13" t="str">
        <f>IF(OR('Model output'!S12="",ISNUMBER(SEARCH("No extension",'Model output'!S12)),ISNUMBER(SEARCH("Absent",'Model output'!S12)),ISNUMBER(SEARCH("Not identified",'Model output'!S12)),AND(ISNUMBER(SEARCH("No",'Model output'!S12)),NOT(ISNUMBER(SEARCH("carcinoma",'Model output'!S12)))),ISNUMBER(SEARCH("negative",'Model output'!S12))),"negative",IF(Z13="positive","gETE", "positive"))</f>
        <v>negative</v>
      </c>
      <c r="Z13" t="str">
        <f>IF(OR('Model output'!S12="",ISNUMBER(SEARCH("Absent",'Model output'!S12)),ISNUMBER(SEARCH("Not identified",'Model output'!S12)),ISNUMBER(SEARCH("No",'Model output'!S12)),ISNUMBER(SEARCH("Minimal",'Model output'!S12)),ISNUMBER(SEARCH("negative",'Model output'!S12))),"negative",IF(OR(ISNUMBER(SEARCH("extensive",X13)),ISNUMBER(SEARCH("skeletal muscle",X13)),ISNUMBER(SEARCH("larynx",X13)),ISNUMBER(SEARCH("trachea",X13)),ISNUMBER(SEARCH("esophagus",X13)),ISNUMBER(SEARCH("recurrent laryngeal nerve",X13))),"positive","negative"))</f>
        <v>negative</v>
      </c>
      <c r="AA13" t="str">
        <f>IF('Model output'!T12="","",IF('Model output'!T12="Not mentioned", "No", "Yes"))</f>
        <v/>
      </c>
      <c r="AB13" t="str">
        <f>IF(AA13&lt;&gt;"Yes","",IF(OR('Model output'!U12="",ISNUMBER(SEARCH("Not identified",'Model output'!U12))),"",'Model output'!U12))</f>
        <v/>
      </c>
      <c r="AC13" s="8" t="str">
        <f>IF(OR('Model output'!V12="", AND(ISERROR(SEARCH("Positive",'Model output'!V12)), ISNUMBER(SEARCH("Negative",'Model output'!V12))), ISNUMBER(SEARCH("Cannot be assessed",'Model output'!V12)), AND(ISNUMBER(SEARCH("Uninvolved",'Model output'!V12)),NOT(ISNUMBER(SEARCH("margin(s) involved",'Model output'!V12)))), ISNUMBER(SEARCH("No involvement",'Model output'!V12)), AND(NOT(ISNUMBER(SEARCH("focal",'Model output'!V12))),ISNUMBER(SEARCH("Free",'Model output'!V12))), ISNUMBER(SEARCH("narrowly excised",'Model output'!V12)), ISNUMBER(SEARCH("none",'Model output'!V12)), ISNUMBER(SEARCH("R0",'Model output'!V12)), ISNUMBER(SEARCH("1 mm",'Model output'!V12)), ISNUMBER(SEARCH("0.1 CM",'Model output'!V12)), ISNUMBER(SEARCH("less than 0.2 mm",'Model output'!V12)), ISNUMBER(SEARCH("less than 1.0 mm",'Model output'!V12)), ISNUMBER(SEARCH("less than 0.5 mm",'Model output'!V12)), ISNUMBER(SEARCH("abut",'Model output'!V12))), "negative", "positive")</f>
        <v>negative</v>
      </c>
      <c r="AE13" s="39" t="str" cm="1">
        <f t="array" aca="1" ref="AE13" ca="1">IF(OR(AC13="positive",Z13="positive",AND(OR(ISNUMBER(SEARCH("Follicular carcinoma",N13)),ISNUMBER(SEARCH("Follicular thyroid carcinoma",N13))),V13="extensive"),AND(AND(ISNUMBER(J13),J13&gt;0),AND(ISNUMBER(M13),M13&gt;3)),OR(H13="positive",AH13=1)),"high",IF(OR(ISNUMBER(SEARCH("lateral",G13,1)),ISNUMBER(SEARCH("positive",Y13,1)),ISNUMBER(SEARCH("tall",O13,1)),ISNUMBER(SEARCH("hobnail",O13,1)),ISNUMBER(SEARCH("cribriform",O13,1)),ISNUMBER(SEARCH("diffuse",O13,1)),ISNUMBER(SEARCH("columnar",O13,1)),ISNUMBER(SEARCH("solid",O13,1)),ISNUMBER(SEARCH("tall",N13,1)),ISNUMBER(SEARCH("hobnail",N13,1)),ISNUMBER(SEARCH("cribriform",N13,1)),ISNUMBER(SEARCH("diffuse",N13,1)),ISNUMBER(SEARCH("columnar",N13,1)),ISNUMBER(SEARCH("solid",N13,1)),AND(OR(ISNUMBER(SEARCH("papillary",N13,1)),ISNUMBER(SEARCH("papillary carcinoma",O13,1))),S13="positive"),AND(AND(ISNUMBER(J13),J13&gt;=5),M13=""),AND(AND(ISNUMBER(J13),J13&gt;=5),AND(ISNUMBER(M13),M13&gt;=1)),AND(ISNUMBER(SERACH("papillary",N13)),OR(Y13="positive",Z13="positive"), ISNUMBER(SEARCH("BRAF",AB13)))),"intermediate","low"))</f>
        <v>intermediate</v>
      </c>
      <c r="AF13" s="40" t="str">
        <f t="shared" si="3"/>
        <v>1b</v>
      </c>
      <c r="AG13" s="40" t="str">
        <f t="shared" si="4"/>
        <v>0</v>
      </c>
      <c r="AH13" s="40" t="str">
        <f t="shared" si="6"/>
        <v>0</v>
      </c>
      <c r="AI13" s="45" t="str">
        <f t="shared" si="7"/>
        <v>I</v>
      </c>
      <c r="AJ13" s="39" t="s">
        <v>636</v>
      </c>
      <c r="AK13" s="44" t="s">
        <v>895</v>
      </c>
      <c r="AL13" s="44" t="s">
        <v>896</v>
      </c>
      <c r="AM13" s="44" t="s">
        <v>899</v>
      </c>
      <c r="AN13" s="44" t="s">
        <v>59</v>
      </c>
      <c r="AO13" s="12">
        <f t="shared" ca="1" si="8"/>
        <v>1</v>
      </c>
      <c r="AP13" s="15">
        <f t="shared" si="9"/>
        <v>1</v>
      </c>
      <c r="AQ13" s="15">
        <f t="shared" si="10"/>
        <v>1</v>
      </c>
      <c r="AR13" s="15">
        <f t="shared" si="11"/>
        <v>1</v>
      </c>
      <c r="AS13" s="26">
        <f t="shared" si="5"/>
        <v>1</v>
      </c>
      <c r="AT13" s="1"/>
    </row>
    <row r="14" spans="1:46">
      <c r="A14" t="str">
        <f>'Model output'!A13</f>
        <v>TCGA-BJ-A28S</v>
      </c>
      <c r="B14" s="51">
        <v>79</v>
      </c>
      <c r="C14" s="1" t="str">
        <f>IF(OR(ISNUMBER(SEARCH("0",'Model output'!D13)), ISNUMBER(SEARCH("1",'Model output'!D13)), ISNUMBER(SEARCH("1a",'Model output'!D13)), ISNUMBER(SEARCH("1b",'Model output'!D13)), ISNUMBER(SEARCH("2",'Model output'!D13)), ISNUMBER(SEARCH("3",'Model output'!D13)), ISNUMBER(SEARCH("4a",'Model output'!D13)), ISNUMBER(SEARCH("4b",'Model output'!D13))), IF(ISNUMBER(SEARCH("pT",'Model output'!D13)),IF(OR(ISNUMBER(SEARCH("a",'Model output'!D13)),ISNUMBER(SEARCH("b",'Model output'!D13))),MID(SUBSTITUTE('Model output'!D13," ",""),SEARCH("pT",'Model output'!D13)+2,2),MID(SUBSTITUTE('Model output'!D13," ",""),SEARCH("pT",'Model output'!D13)+2,1)),IF(ISNUMBER(SEARCH("T",'Model output'!D13)),IF(OR(ISNUMBER(SEARCH("a",'Model output'!D13)),ISNUMBER(SEARCH("b",'Model output'!D13))),MID(SUBSTITUTE('Model output'!D13," ",""),SEARCH("T",'Model output'!D13)+1,2),MID(SUBSTITUTE('Model output'!D13," ",""),SEARCH("T",'Model output'!D13)+1,1)),SUBSTITUTE('Model output'!D13," ",""))),"")</f>
        <v>2</v>
      </c>
      <c r="D14" s="1" t="str">
        <f>IF(ISNUMBER(SEARCH("lymph node",'Model output'!E13)),"1", IF(AND('Model output'!E13&lt;&gt;"",ISNUMBER('Model output'!E13),'Model output'!E13&gt;0),"1",IF(OR(ISNUMBER(SEARCH("0",'Model output'!E13)), ISNUMBER(SEARCH("1",'Model output'!E13)), ISNUMBER(SEARCH("1a",'Model output'!E13)), ISNUMBER(SEARCH("1b",'Model output'!E13)), ISNUMBER(SEARCH("X",'Model output'!E13))), IF(ISNUMBER(SEARCH("pN",'Model output'!E13)),IF(OR(ISNUMBER(SEARCH("a",'Model output'!E13)),ISNUMBER(SEARCH("b",'Model output'!E13))),MID(SUBSTITUTE('Model output'!E13," ",""),SEARCH("pN",'Model output'!E13)+2,2),MID(SUBSTITUTE('Model output'!E13," ",""),SEARCH("pN",'Model output'!E13)+2,1)),IF(ISNUMBER(SEARCH("N",'Model output'!E13)),IF(OR(ISNUMBER(SEARCH("a",'Model output'!E13)),ISNUMBER(SEARCH("b",'Model output'!E13))),MID(SUBSTITUTE('Model output'!E13," ",""),SEARCH("N",'Model output'!E13)+1,2),MID(SUBSTITUTE('Model output'!E13," ",""),SEARCH("N",'Model output'!E13)+1,1)),SUBSTITUTE('Model output'!E13," ",""))),"")))</f>
        <v>X</v>
      </c>
      <c r="E14" s="1" t="str">
        <f>IF(OR(ISNUMBER(SEARCH("Not applicable",'Model output'!F13)), ISNUMBER(SEARCH("N/A",'Model output'!F13))),"0",IF(OR(ISNUMBER(SEARCH("0",'Model output'!F13)), ISNUMBER(SEARCH("1",'Model output'!F13)), ISNUMBER(SEARCH("X",'Model output'!F13))), IF(ISNUMBER(SEARCH("pM",'Model output'!F13)),MID(SUBSTITUTE('Model output'!F13," ",""),SEARCH("pM",'Model output'!F13)+2,1),IF(ISNUMBER(SEARCH("M",'Model output'!F13)),MID(SUBSTITUTE('Model output'!F13," ",""),SEARCH("M",'Model output'!F13)+1,1),SUBSTITUTE('Model output'!F13," ",""))),""))</f>
        <v/>
      </c>
      <c r="F14" t="str">
        <f t="shared" si="0"/>
        <v>negative</v>
      </c>
      <c r="G14" t="str">
        <f>IF(OR('Model output'!G13="",AND(ISNUMBER('Model output'!J13),'Model output'!J13&lt;1)),"",IF(OR(ISNUMBER(SEARCH("lateral",'Model output'!G13)),ISNUMBER(SEARCH("cervical",'Model output'!G13)),ISNUMBER(SEARCH("jugular",'Model output'!G13)),ISNUMBER(SEARCH("left neck",'Model output'!G13)),ISNUMBER(SEARCH("left anterior neck",'Model output'!G13)),ISNUMBER(SEARCH("left posterior neck",'Model output'!G13)),ISNUMBER(SEARCH("right neck",'Model output'!G13)),ISNUMBER(SEARCH("right anterior neck",'Model output'!G13)),ISNUMBER(SEARCH("right posterior neck",'Model output'!G13)),AND(ISNUMBER(SEARCH("level",'Model output'!G13)),OR(,ISNUMBER(SEARCH("II",'Model output'!G13)),ISNUMBER(SEARCH("two",'Model output'!G13)),ISNUMBER(SEARCH("2",'Model output'!G13)),ISNUMBER(SEARCH("III",'Model output'!G13)),ISNUMBER(SEARCH("three",'Model output'!G13)),ISNUMBER(SEARCH("3",'Model output'!G13)),ISNUMBER(SEARCH("IV",'Model output'!G13)),ISNUMBER(SEARCH("four",'Model output'!G13)),ISNUMBER(SEARCH("4",'Model output'!G13)),ISNUMBER(SEARCH("V ",'Model output'!G13)),ISNUMBER(SEARCH("five",'Model output'!G13)),ISNUMBER(SEARCH("5",'Model output'!G13))))), "lateral", "central"))</f>
        <v/>
      </c>
      <c r="H14" t="str">
        <f>IF('Model output'!H13="","negative", IF('Model output'!H13=" ", "negative", IF('Model output'!H13="[]", "negative", IF(ISNUMBER(SEARCH("lymph node",'Model output'!H13)),"negative", IF(ISNUMBER(SEARCH("adipose tissue",'Model output'!H13)), "negative", IF(ISNUMBER(SEARCH("neck dissection",'Model output'!H13)),"negative","positive"))))))</f>
        <v>negative</v>
      </c>
      <c r="I14">
        <f>IF('Model output'!I13="","",IF(ISNUMBER('Model output'!I13),'Model output'!I13,1))</f>
        <v>0</v>
      </c>
      <c r="J14">
        <f>IF('Model output'!J13="","",IF(AND(ISNUMBER('Model output'!J13),'Model output'!J13&lt;=I14),'Model output'!J13,IF(ISNUMBER(SEARCH("0/",'Model output'!J13)),0,1)))</f>
        <v>0</v>
      </c>
      <c r="K14" t="str" cm="1">
        <f t="array" ref="K14">IF(COUNT(FIND({0,1,2,3,4,5,6,7,8,9},'Model output'!K13))&gt;0,'Model output'!K13,"")</f>
        <v/>
      </c>
      <c r="L14" s="32" t="str">
        <f t="shared" si="1"/>
        <v/>
      </c>
      <c r="M14" t="str" cm="1">
        <f t="array" ref="M14">IF(L14="","",IF(ISNUMBER(SEARCH("cm",L14)),MAX(VALUE(SUBSTITUTE(_xlfn.FILTERXML("&lt;t&gt;&lt;s&gt;"&amp;SUBSTITUTE(L14,",","&lt;/s&gt;&lt;s&gt;")&amp;"&lt;/s&gt;&lt;/t&gt;","//s"),"cm",""))),MAX(VALUE(SUBSTITUTE(_xlfn.FILTERXML("&lt;t&gt;&lt;s&gt;"&amp;SUBSTITUTE(L14,",","&lt;/s&gt;&lt;s&gt;")&amp;"&lt;/s&gt;&lt;/t&gt;","//s"),"mm","")))/10))</f>
        <v/>
      </c>
      <c r="N14" t="str">
        <f>IF('Model output'!L13="","",'Model output'!L13)</f>
        <v>papillary</v>
      </c>
      <c r="O14" t="str">
        <f>IF('Model output'!M13="","",'Model output'!M13)</f>
        <v>encapsulated follicular variant</v>
      </c>
      <c r="P14" t="str">
        <f>IF('Model output'!N13="","",'Model output'!N13)</f>
        <v>3.4 cm</v>
      </c>
      <c r="Q14" t="str">
        <f t="shared" si="2"/>
        <v>3.4cm</v>
      </c>
      <c r="R14" cm="1">
        <f t="array" ref="R14">IF(Q14="","",IF(ISNUMBER(SEARCH("cm",Q14)),MAX(VALUE(SUBSTITUTE(_xlfn.FILTERXML("&lt;t&gt;&lt;s&gt;"&amp;SUBSTITUTE(Q14,",","&lt;/s&gt;&lt;s&gt;")&amp;"&lt;/s&gt;&lt;/t&gt;","//s"),"cm",""))),IF(ISNUMBER(SEARCH("mm",Q14)), MAX(VALUE(SUBSTITUTE(_xlfn.FILTERXML("&lt;t&gt;&lt;s&gt;"&amp;SUBSTITUTE(Q14,",","&lt;/s&gt;&lt;s&gt;")&amp;"&lt;/s&gt;&lt;/t&gt;","//s"),"mm","")))/10, MAX(VALUE(_xlfn.FILTERXML("&lt;t&gt;&lt;s&gt;"&amp;SUBSTITUTE(Q14,",","&lt;/s&gt;&lt;s&gt;")&amp;"&lt;/s&gt;&lt;/t&gt;","//s"))))))</f>
        <v>3.4</v>
      </c>
      <c r="S14" t="str">
        <f>IF(OR('Model output'!P13="",'Model output'!P13="C",ISNUMBER(SEARCH("Not identified", 'Model output'!P13)),ISNUMBER(SEARCH("Absent",'Model output'!P13)),ISNUMBER(SEARCH("Absence",'Model output'!P13)),AND(ISNUMBER(SEARCH("No",'Model output'!P13)),NOT(ISNUMBER(SEARCH("diagnostic",'Model output'!P13)))),ISNUMBER(SEARCH("Negative",'Model output'!P13))),"negative","positive")</f>
        <v>negative</v>
      </c>
      <c r="T14">
        <f>IF('Model output'!O13="","",'Model output'!O13)</f>
        <v>2</v>
      </c>
      <c r="U14" t="str">
        <f>IF('Model output'!Q13&lt;&gt;"",'Model output'!Q13,IF('Classification result'!S14="positive",IF(ISNUMBER(SEARCH("single",'Model output'!P13)),1,IF(OR(ISNUMBER(SEARCH("&lt;4",'Model output'!P13)),ISNUMBER(SEARCH("&lt; 4",'Model output'!P13)),ISNUMBER(SEARCH("less than 4",'Model output'!P13))),"&lt;4",IF(OR(ISNUMBER(SEARCH("&gt;4",'Model output'!P13)),ISNUMBER(SEARCH("&gt; 4",'Model output'!P13)),ISNUMBER(SEARCH("4 or more",'Model output'!P13))),"&gt;4",""))),""))</f>
        <v/>
      </c>
      <c r="V14" t="str">
        <f>IF(S14="negative","",IF(OR(ISNUMBER(SEARCH("Focal",'Model output'!P13)),'Classification result'!U14&lt;4,ISNUMBER(SEARCH("Focal",'Classification result'!U14)),ISNUMBER(SEARCH("&lt;4",'Classification result'!U14)),ISNUMBER(SEARCH("&lt; 4",'Classification result'!U14))),"minimal", IF(OR(ISNUMBER(SEARCH("Extensive",'Model output'!P13)),ISNUMBER(SEARCH("Extensive",'Classification result'!U14)),ISNUMBER(SEARCH("&gt;4",'Classification result'!U14)),ISNUMBER(SEARCH("&gt; 4",'Classification result'!U14)),ISNUMBER(SEARCH("4 or more",'Classification result'!U14))),"extensive","")))</f>
        <v/>
      </c>
      <c r="W14" t="str">
        <f>IF(OR('Model output'!R13="",ISNUMBER(SEARCH("Not identified", 'Model output'!R13)),ISNUMBER(SEARCH("Absent",'Model output'!R13)),ISNUMBER(SEARCH("No",'Model output'!R13)),ISNUMBER(SEARCH("Negative",'Model output'!R13)),ISNUMBER(SEARCH("None seen",'Model output'!R13)),ISNUMBER(SEARCH("Free",'Model output'!R13)),ISNUMBER(SEARCH("Cannot be assessed",'Model output'!R13))),"negative","positive")</f>
        <v>negative</v>
      </c>
      <c r="X14" s="19" t="str">
        <f>IF('Model output'!S13="","",'Model output'!S13)</f>
        <v>Not identified</v>
      </c>
      <c r="Y14" t="str">
        <f>IF(OR('Model output'!S13="",ISNUMBER(SEARCH("No extension",'Model output'!S13)),ISNUMBER(SEARCH("Absent",'Model output'!S13)),ISNUMBER(SEARCH("Not identified",'Model output'!S13)),AND(ISNUMBER(SEARCH("No",'Model output'!S13)),NOT(ISNUMBER(SEARCH("carcinoma",'Model output'!S13)))),ISNUMBER(SEARCH("negative",'Model output'!S13))),"negative",IF(Z14="positive","gETE", "positive"))</f>
        <v>negative</v>
      </c>
      <c r="Z14" t="str">
        <f>IF(OR('Model output'!S13="",ISNUMBER(SEARCH("Absent",'Model output'!S13)),ISNUMBER(SEARCH("Not identified",'Model output'!S13)),ISNUMBER(SEARCH("No",'Model output'!S13)),ISNUMBER(SEARCH("Minimal",'Model output'!S13)),ISNUMBER(SEARCH("negative",'Model output'!S13))),"negative",IF(OR(ISNUMBER(SEARCH("extensive",X14)),ISNUMBER(SEARCH("skeletal muscle",X14)),ISNUMBER(SEARCH("larynx",X14)),ISNUMBER(SEARCH("trachea",X14)),ISNUMBER(SEARCH("esophagus",X14)),ISNUMBER(SEARCH("recurrent laryngeal nerve",X14))),"positive","negative"))</f>
        <v>negative</v>
      </c>
      <c r="AA14" t="str">
        <f>IF('Model output'!T13="","",IF('Model output'!T13="Not mentioned", "No", "Yes"))</f>
        <v>Yes</v>
      </c>
      <c r="AB14" t="str">
        <f>IF(AA14&lt;&gt;"Yes","",IF(OR('Model output'!U13="",ISNUMBER(SEARCH("Not identified",'Model output'!U13))),"",'Model output'!U13))</f>
        <v>INDETERMINATE due to poor quality of isolated DNA</v>
      </c>
      <c r="AC14" s="8" t="str">
        <f>IF(OR('Model output'!V13="", AND(ISERROR(SEARCH("Positive",'Model output'!V13)), ISNUMBER(SEARCH("Negative",'Model output'!V13))), ISNUMBER(SEARCH("Cannot be assessed",'Model output'!V13)), AND(ISNUMBER(SEARCH("Uninvolved",'Model output'!V13)),NOT(ISNUMBER(SEARCH("margin(s) involved",'Model output'!V13)))), ISNUMBER(SEARCH("No involvement",'Model output'!V13)), AND(NOT(ISNUMBER(SEARCH("focal",'Model output'!V13))),ISNUMBER(SEARCH("Free",'Model output'!V13))), ISNUMBER(SEARCH("narrowly excised",'Model output'!V13)), ISNUMBER(SEARCH("none",'Model output'!V13)), ISNUMBER(SEARCH("R0",'Model output'!V13)), ISNUMBER(SEARCH("1 mm",'Model output'!V13)), ISNUMBER(SEARCH("0.1 CM",'Model output'!V13)), ISNUMBER(SEARCH("less than 0.2 mm",'Model output'!V13)), ISNUMBER(SEARCH("less than 1.0 mm",'Model output'!V13)), ISNUMBER(SEARCH("less than 0.5 mm",'Model output'!V13)), ISNUMBER(SEARCH("abut",'Model output'!V13))), "negative", "positive")</f>
        <v>negative</v>
      </c>
      <c r="AE14" s="39" t="str" cm="1">
        <f t="array" aca="1" ref="AE14" ca="1">IF(OR(AC14="positive",Z14="positive",AND(OR(ISNUMBER(SEARCH("Follicular carcinoma",N14)),ISNUMBER(SEARCH("Follicular thyroid carcinoma",N14))),V14="extensive"),AND(AND(ISNUMBER(J14),J14&gt;0),AND(ISNUMBER(M14),M14&gt;3)),OR(H14="positive",AH14=1)),"high",IF(OR(ISNUMBER(SEARCH("lateral",G14,1)),ISNUMBER(SEARCH("positive",Y14,1)),ISNUMBER(SEARCH("tall",O14,1)),ISNUMBER(SEARCH("hobnail",O14,1)),ISNUMBER(SEARCH("cribriform",O14,1)),ISNUMBER(SEARCH("diffuse",O14,1)),ISNUMBER(SEARCH("columnar",O14,1)),ISNUMBER(SEARCH("solid",O14,1)),ISNUMBER(SEARCH("tall",N14,1)),ISNUMBER(SEARCH("hobnail",N14,1)),ISNUMBER(SEARCH("cribriform",N14,1)),ISNUMBER(SEARCH("diffuse",N14,1)),ISNUMBER(SEARCH("columnar",N14,1)),ISNUMBER(SEARCH("solid",N14,1)),AND(OR(ISNUMBER(SEARCH("papillary",N14,1)),ISNUMBER(SEARCH("papillary carcinoma",O14,1))),S14="positive"),AND(AND(ISNUMBER(J14),J14&gt;=5),M14=""),AND(AND(ISNUMBER(J14),J14&gt;=5),AND(ISNUMBER(M14),M14&gt;=1)),AND(ISNUMBER(SERACH("papillary",N14)),OR(Y14="positive",Z14="positive"), ISNUMBER(SEARCH("BRAF",AB14)))),"intermediate","low"))</f>
        <v>low</v>
      </c>
      <c r="AF14" s="40" t="str">
        <f t="shared" si="3"/>
        <v>2</v>
      </c>
      <c r="AG14" s="40" t="str">
        <f t="shared" si="4"/>
        <v>0</v>
      </c>
      <c r="AH14" s="40" t="str">
        <f t="shared" si="6"/>
        <v>0</v>
      </c>
      <c r="AI14" s="45" t="str">
        <f t="shared" si="7"/>
        <v>I</v>
      </c>
      <c r="AJ14" s="39" t="s">
        <v>634</v>
      </c>
      <c r="AK14" s="44" t="s">
        <v>898</v>
      </c>
      <c r="AL14" s="44" t="s">
        <v>899</v>
      </c>
      <c r="AM14" s="44" t="s">
        <v>899</v>
      </c>
      <c r="AN14" s="44" t="s">
        <v>59</v>
      </c>
      <c r="AO14" s="12">
        <f t="shared" ca="1" si="8"/>
        <v>1</v>
      </c>
      <c r="AP14" s="15">
        <f t="shared" si="9"/>
        <v>1</v>
      </c>
      <c r="AQ14" s="15">
        <f t="shared" si="10"/>
        <v>1</v>
      </c>
      <c r="AR14" s="15">
        <f t="shared" si="11"/>
        <v>1</v>
      </c>
      <c r="AS14" s="26">
        <f t="shared" si="5"/>
        <v>1</v>
      </c>
      <c r="AT14" s="1"/>
    </row>
    <row r="15" spans="1:46">
      <c r="A15" t="str">
        <f>'Model output'!A14</f>
        <v>TCGA-BJ-A28T</v>
      </c>
      <c r="B15" s="51">
        <v>34</v>
      </c>
      <c r="C15" s="1" t="str">
        <f>IF(OR(ISNUMBER(SEARCH("0",'Model output'!D14)), ISNUMBER(SEARCH("1",'Model output'!D14)), ISNUMBER(SEARCH("1a",'Model output'!D14)), ISNUMBER(SEARCH("1b",'Model output'!D14)), ISNUMBER(SEARCH("2",'Model output'!D14)), ISNUMBER(SEARCH("3",'Model output'!D14)), ISNUMBER(SEARCH("4a",'Model output'!D14)), ISNUMBER(SEARCH("4b",'Model output'!D14))), IF(ISNUMBER(SEARCH("pT",'Model output'!D14)),IF(OR(ISNUMBER(SEARCH("a",'Model output'!D14)),ISNUMBER(SEARCH("b",'Model output'!D14))),MID(SUBSTITUTE('Model output'!D14," ",""),SEARCH("pT",'Model output'!D14)+2,2),MID(SUBSTITUTE('Model output'!D14," ",""),SEARCH("pT",'Model output'!D14)+2,1)),IF(ISNUMBER(SEARCH("T",'Model output'!D14)),IF(OR(ISNUMBER(SEARCH("a",'Model output'!D14)),ISNUMBER(SEARCH("b",'Model output'!D14))),MID(SUBSTITUTE('Model output'!D14," ",""),SEARCH("T",'Model output'!D14)+1,2),MID(SUBSTITUTE('Model output'!D14," ",""),SEARCH("T",'Model output'!D14)+1,1)),SUBSTITUTE('Model output'!D14," ",""))),"")</f>
        <v>1b</v>
      </c>
      <c r="D15" s="1" t="str">
        <f>IF(ISNUMBER(SEARCH("lymph node",'Model output'!E14)),"1", IF(AND('Model output'!E14&lt;&gt;"",ISNUMBER('Model output'!E14),'Model output'!E14&gt;0),"1",IF(OR(ISNUMBER(SEARCH("0",'Model output'!E14)), ISNUMBER(SEARCH("1",'Model output'!E14)), ISNUMBER(SEARCH("1a",'Model output'!E14)), ISNUMBER(SEARCH("1b",'Model output'!E14)), ISNUMBER(SEARCH("X",'Model output'!E14))), IF(ISNUMBER(SEARCH("pN",'Model output'!E14)),IF(OR(ISNUMBER(SEARCH("a",'Model output'!E14)),ISNUMBER(SEARCH("b",'Model output'!E14))),MID(SUBSTITUTE('Model output'!E14," ",""),SEARCH("pN",'Model output'!E14)+2,2),MID(SUBSTITUTE('Model output'!E14," ",""),SEARCH("pN",'Model output'!E14)+2,1)),IF(ISNUMBER(SEARCH("N",'Model output'!E14)),IF(OR(ISNUMBER(SEARCH("a",'Model output'!E14)),ISNUMBER(SEARCH("b",'Model output'!E14))),MID(SUBSTITUTE('Model output'!E14," ",""),SEARCH("N",'Model output'!E14)+1,2),MID(SUBSTITUTE('Model output'!E14," ",""),SEARCH("N",'Model output'!E14)+1,1)),SUBSTITUTE('Model output'!E14," ",""))),"")))</f>
        <v>1a</v>
      </c>
      <c r="E15" s="1" t="str">
        <f>IF(OR(ISNUMBER(SEARCH("Not applicable",'Model output'!F14)), ISNUMBER(SEARCH("N/A",'Model output'!F14))),"0",IF(OR(ISNUMBER(SEARCH("0",'Model output'!F14)), ISNUMBER(SEARCH("1",'Model output'!F14)), ISNUMBER(SEARCH("X",'Model output'!F14))), IF(ISNUMBER(SEARCH("pM",'Model output'!F14)),MID(SUBSTITUTE('Model output'!F14," ",""),SEARCH("pM",'Model output'!F14)+2,1),IF(ISNUMBER(SEARCH("M",'Model output'!F14)),MID(SUBSTITUTE('Model output'!F14," ",""),SEARCH("M",'Model output'!F14)+1,1),SUBSTITUTE('Model output'!F14," ",""))),""))</f>
        <v/>
      </c>
      <c r="F15" t="str">
        <f t="shared" si="0"/>
        <v>positive</v>
      </c>
      <c r="G15" t="str">
        <f>IF(OR('Model output'!G14="",AND(ISNUMBER('Model output'!J14),'Model output'!J14&lt;1)),"",IF(OR(ISNUMBER(SEARCH("lateral",'Model output'!G14)),ISNUMBER(SEARCH("cervical",'Model output'!G14)),ISNUMBER(SEARCH("jugular",'Model output'!G14)),ISNUMBER(SEARCH("left neck",'Model output'!G14)),ISNUMBER(SEARCH("left anterior neck",'Model output'!G14)),ISNUMBER(SEARCH("left posterior neck",'Model output'!G14)),ISNUMBER(SEARCH("right neck",'Model output'!G14)),ISNUMBER(SEARCH("right anterior neck",'Model output'!G14)),ISNUMBER(SEARCH("right posterior neck",'Model output'!G14)),AND(ISNUMBER(SEARCH("level",'Model output'!G14)),OR(,ISNUMBER(SEARCH("II",'Model output'!G14)),ISNUMBER(SEARCH("two",'Model output'!G14)),ISNUMBER(SEARCH("2",'Model output'!G14)),ISNUMBER(SEARCH("III",'Model output'!G14)),ISNUMBER(SEARCH("three",'Model output'!G14)),ISNUMBER(SEARCH("3",'Model output'!G14)),ISNUMBER(SEARCH("IV",'Model output'!G14)),ISNUMBER(SEARCH("four",'Model output'!G14)),ISNUMBER(SEARCH("4",'Model output'!G14)),ISNUMBER(SEARCH("V ",'Model output'!G14)),ISNUMBER(SEARCH("five",'Model output'!G14)),ISNUMBER(SEARCH("5",'Model output'!G14))))), "lateral", "central"))</f>
        <v>central</v>
      </c>
      <c r="H15" t="str">
        <f>IF('Model output'!H14="","negative", IF('Model output'!H14=" ", "negative", IF('Model output'!H14="[]", "negative", IF(ISNUMBER(SEARCH("lymph node",'Model output'!H14)),"negative", IF(ISNUMBER(SEARCH("adipose tissue",'Model output'!H14)), "negative", IF(ISNUMBER(SEARCH("neck dissection",'Model output'!H14)),"negative","positive"))))))</f>
        <v>negative</v>
      </c>
      <c r="I15">
        <f>IF('Model output'!I14="","",IF(ISNUMBER('Model output'!I14),'Model output'!I14,1))</f>
        <v>9</v>
      </c>
      <c r="J15">
        <f>IF('Model output'!J14="","",IF(AND(ISNUMBER('Model output'!J14),'Model output'!J14&lt;=I15),'Model output'!J14,IF(ISNUMBER(SEARCH("0/",'Model output'!J14)),0,1)))</f>
        <v>3</v>
      </c>
      <c r="K15" t="str" cm="1">
        <f t="array" ref="K15">IF(COUNT(FIND({0,1,2,3,4,5,6,7,8,9},'Model output'!K14))&gt;0,'Model output'!K14,"")</f>
        <v/>
      </c>
      <c r="L15" s="32" t="str">
        <f t="shared" si="1"/>
        <v/>
      </c>
      <c r="M15" t="str" cm="1">
        <f t="array" ref="M15">IF(L15="","",IF(ISNUMBER(SEARCH("cm",L15)),MAX(VALUE(SUBSTITUTE(_xlfn.FILTERXML("&lt;t&gt;&lt;s&gt;"&amp;SUBSTITUTE(L15,",","&lt;/s&gt;&lt;s&gt;")&amp;"&lt;/s&gt;&lt;/t&gt;","//s"),"cm",""))),MAX(VALUE(SUBSTITUTE(_xlfn.FILTERXML("&lt;t&gt;&lt;s&gt;"&amp;SUBSTITUTE(L15,",","&lt;/s&gt;&lt;s&gt;")&amp;"&lt;/s&gt;&lt;/t&gt;","//s"),"mm","")))/10))</f>
        <v/>
      </c>
      <c r="N15" t="str">
        <f>IF('Model output'!L14="","",'Model output'!L14)</f>
        <v>Papillary</v>
      </c>
      <c r="O15" t="str">
        <f>IF('Model output'!M14="","",'Model output'!M14)</f>
        <v>conventional</v>
      </c>
      <c r="P15" t="str">
        <f>IF('Model output'!N14="","",'Model output'!N14)</f>
        <v>1.3 cm</v>
      </c>
      <c r="Q15" t="str">
        <f t="shared" si="2"/>
        <v>1.3cm</v>
      </c>
      <c r="R15" cm="1">
        <f t="array" ref="R15">IF(Q15="","",IF(ISNUMBER(SEARCH("cm",Q15)),MAX(VALUE(SUBSTITUTE(_xlfn.FILTERXML("&lt;t&gt;&lt;s&gt;"&amp;SUBSTITUTE(Q15,",","&lt;/s&gt;&lt;s&gt;")&amp;"&lt;/s&gt;&lt;/t&gt;","//s"),"cm",""))),IF(ISNUMBER(SEARCH("mm",Q15)), MAX(VALUE(SUBSTITUTE(_xlfn.FILTERXML("&lt;t&gt;&lt;s&gt;"&amp;SUBSTITUTE(Q15,",","&lt;/s&gt;&lt;s&gt;")&amp;"&lt;/s&gt;&lt;/t&gt;","//s"),"mm","")))/10, MAX(VALUE(_xlfn.FILTERXML("&lt;t&gt;&lt;s&gt;"&amp;SUBSTITUTE(Q15,",","&lt;/s&gt;&lt;s&gt;")&amp;"&lt;/s&gt;&lt;/t&gt;","//s"))))))</f>
        <v>1.3</v>
      </c>
      <c r="S15" t="str">
        <f>IF(OR('Model output'!P14="",'Model output'!P14="C",ISNUMBER(SEARCH("Not identified", 'Model output'!P14)),ISNUMBER(SEARCH("Absent",'Model output'!P14)),ISNUMBER(SEARCH("Absence",'Model output'!P14)),AND(ISNUMBER(SEARCH("No",'Model output'!P14)),NOT(ISNUMBER(SEARCH("diagnostic",'Model output'!P14)))),ISNUMBER(SEARCH("Negative",'Model output'!P14))),"negative","positive")</f>
        <v>positive</v>
      </c>
      <c r="T15">
        <f>IF('Model output'!O14="","",'Model output'!O14)</f>
        <v>2</v>
      </c>
      <c r="U15" t="str">
        <f>IF('Model output'!Q14&lt;&gt;"",'Model output'!Q14,IF('Classification result'!S15="positive",IF(ISNUMBER(SEARCH("single",'Model output'!P14)),1,IF(OR(ISNUMBER(SEARCH("&lt;4",'Model output'!P14)),ISNUMBER(SEARCH("&lt; 4",'Model output'!P14)),ISNUMBER(SEARCH("less than 4",'Model output'!P14))),"&lt;4",IF(OR(ISNUMBER(SEARCH("&gt;4",'Model output'!P14)),ISNUMBER(SEARCH("&gt; 4",'Model output'!P14)),ISNUMBER(SEARCH("4 or more",'Model output'!P14))),"&gt;4",""))),""))</f>
        <v/>
      </c>
      <c r="V15" t="str">
        <f>IF(S15="negative","",IF(OR(ISNUMBER(SEARCH("Focal",'Model output'!P14)),'Classification result'!U15&lt;4,ISNUMBER(SEARCH("Focal",'Classification result'!U15)),ISNUMBER(SEARCH("&lt;4",'Classification result'!U15)),ISNUMBER(SEARCH("&lt; 4",'Classification result'!U15))),"minimal", IF(OR(ISNUMBER(SEARCH("Extensive",'Model output'!P14)),ISNUMBER(SEARCH("Extensive",'Classification result'!U15)),ISNUMBER(SEARCH("&gt;4",'Classification result'!U15)),ISNUMBER(SEARCH("&gt; 4",'Classification result'!U15)),ISNUMBER(SEARCH("4 or more",'Classification result'!U15))),"extensive","")))</f>
        <v/>
      </c>
      <c r="W15" t="str">
        <f>IF(OR('Model output'!R14="",ISNUMBER(SEARCH("Not identified", 'Model output'!R14)),ISNUMBER(SEARCH("Absent",'Model output'!R14)),ISNUMBER(SEARCH("No",'Model output'!R14)),ISNUMBER(SEARCH("Negative",'Model output'!R14)),ISNUMBER(SEARCH("None seen",'Model output'!R14)),ISNUMBER(SEARCH("Free",'Model output'!R14)),ISNUMBER(SEARCH("Cannot be assessed",'Model output'!R14))),"negative","positive")</f>
        <v>negative</v>
      </c>
      <c r="X15" s="19" t="str">
        <f>IF('Model output'!S14="","",'Model output'!S14)</f>
        <v>Absent</v>
      </c>
      <c r="Y15" t="str">
        <f>IF(OR('Model output'!S14="",ISNUMBER(SEARCH("No extension",'Model output'!S14)),ISNUMBER(SEARCH("Absent",'Model output'!S14)),ISNUMBER(SEARCH("Not identified",'Model output'!S14)),AND(ISNUMBER(SEARCH("No",'Model output'!S14)),NOT(ISNUMBER(SEARCH("carcinoma",'Model output'!S14)))),ISNUMBER(SEARCH("negative",'Model output'!S14))),"negative",IF(Z15="positive","gETE", "positive"))</f>
        <v>negative</v>
      </c>
      <c r="Z15" t="str">
        <f>IF(OR('Model output'!S14="",ISNUMBER(SEARCH("Absent",'Model output'!S14)),ISNUMBER(SEARCH("Not identified",'Model output'!S14)),ISNUMBER(SEARCH("No",'Model output'!S14)),ISNUMBER(SEARCH("Minimal",'Model output'!S14)),ISNUMBER(SEARCH("negative",'Model output'!S14))),"negative",IF(OR(ISNUMBER(SEARCH("extensive",X15)),ISNUMBER(SEARCH("skeletal muscle",X15)),ISNUMBER(SEARCH("larynx",X15)),ISNUMBER(SEARCH("trachea",X15)),ISNUMBER(SEARCH("esophagus",X15)),ISNUMBER(SEARCH("recurrent laryngeal nerve",X15))),"positive","negative"))</f>
        <v>negative</v>
      </c>
      <c r="AA15" t="str">
        <f>IF('Model output'!T14="","",IF('Model output'!T14="Not mentioned", "No", "Yes"))</f>
        <v/>
      </c>
      <c r="AB15" t="str">
        <f>IF(AA15&lt;&gt;"Yes","",IF(OR('Model output'!U14="",ISNUMBER(SEARCH("Not identified",'Model output'!U14))),"",'Model output'!U14))</f>
        <v/>
      </c>
      <c r="AC15" s="8" t="str">
        <f>IF(OR('Model output'!V14="", AND(ISERROR(SEARCH("Positive",'Model output'!V14)), ISNUMBER(SEARCH("Negative",'Model output'!V14))), ISNUMBER(SEARCH("Cannot be assessed",'Model output'!V14)), AND(ISNUMBER(SEARCH("Uninvolved",'Model output'!V14)),NOT(ISNUMBER(SEARCH("margin(s) involved",'Model output'!V14)))), ISNUMBER(SEARCH("No involvement",'Model output'!V14)), AND(NOT(ISNUMBER(SEARCH("focal",'Model output'!V14))),ISNUMBER(SEARCH("Free",'Model output'!V14))), ISNUMBER(SEARCH("narrowly excised",'Model output'!V14)), ISNUMBER(SEARCH("none",'Model output'!V14)), ISNUMBER(SEARCH("R0",'Model output'!V14)), ISNUMBER(SEARCH("1 mm",'Model output'!V14)), ISNUMBER(SEARCH("0.1 CM",'Model output'!V14)), ISNUMBER(SEARCH("less than 0.2 mm",'Model output'!V14)), ISNUMBER(SEARCH("less than 1.0 mm",'Model output'!V14)), ISNUMBER(SEARCH("less than 0.5 mm",'Model output'!V14)), ISNUMBER(SEARCH("abut",'Model output'!V14))), "negative", "positive")</f>
        <v>negative</v>
      </c>
      <c r="AE15" s="39" t="str" cm="1">
        <f t="array" aca="1" ref="AE15" ca="1">IF(OR(AC15="positive",Z15="positive",AND(OR(ISNUMBER(SEARCH("Follicular carcinoma",N15)),ISNUMBER(SEARCH("Follicular thyroid carcinoma",N15))),V15="extensive"),AND(AND(ISNUMBER(J15),J15&gt;0),AND(ISNUMBER(M15),M15&gt;3)),OR(H15="positive",AH15=1)),"high",IF(OR(ISNUMBER(SEARCH("lateral",G15,1)),ISNUMBER(SEARCH("positive",Y15,1)),ISNUMBER(SEARCH("tall",O15,1)),ISNUMBER(SEARCH("hobnail",O15,1)),ISNUMBER(SEARCH("cribriform",O15,1)),ISNUMBER(SEARCH("diffuse",O15,1)),ISNUMBER(SEARCH("columnar",O15,1)),ISNUMBER(SEARCH("solid",O15,1)),ISNUMBER(SEARCH("tall",N15,1)),ISNUMBER(SEARCH("hobnail",N15,1)),ISNUMBER(SEARCH("cribriform",N15,1)),ISNUMBER(SEARCH("diffuse",N15,1)),ISNUMBER(SEARCH("columnar",N15,1)),ISNUMBER(SEARCH("solid",N15,1)),AND(OR(ISNUMBER(SEARCH("papillary",N15,1)),ISNUMBER(SEARCH("papillary carcinoma",O15,1))),S15="positive"),AND(AND(ISNUMBER(J15),J15&gt;=5),M15=""),AND(AND(ISNUMBER(J15),J15&gt;=5),AND(ISNUMBER(M15),M15&gt;=1)),AND(ISNUMBER(SERACH("papillary",N15)),OR(Y15="positive",Z15="positive"), ISNUMBER(SEARCH("BRAF",AB15)))),"intermediate","low"))</f>
        <v>intermediate</v>
      </c>
      <c r="AF15" s="40" t="str">
        <f t="shared" si="3"/>
        <v>1b</v>
      </c>
      <c r="AG15" s="40" t="str">
        <f t="shared" si="4"/>
        <v>1a</v>
      </c>
      <c r="AH15" s="40" t="str">
        <f t="shared" si="6"/>
        <v>0</v>
      </c>
      <c r="AI15" s="45" t="str">
        <f t="shared" si="7"/>
        <v>I</v>
      </c>
      <c r="AJ15" s="39" t="s">
        <v>641</v>
      </c>
      <c r="AK15" s="44" t="s">
        <v>895</v>
      </c>
      <c r="AL15" s="44" t="s">
        <v>900</v>
      </c>
      <c r="AM15" s="44" t="s">
        <v>899</v>
      </c>
      <c r="AN15" s="44" t="s">
        <v>59</v>
      </c>
      <c r="AO15" s="12">
        <f t="shared" ca="1" si="8"/>
        <v>1</v>
      </c>
      <c r="AP15" s="15">
        <f t="shared" si="9"/>
        <v>1</v>
      </c>
      <c r="AQ15" s="15">
        <f t="shared" si="10"/>
        <v>1</v>
      </c>
      <c r="AR15" s="15">
        <f t="shared" si="11"/>
        <v>1</v>
      </c>
      <c r="AS15" s="26">
        <f t="shared" si="5"/>
        <v>1</v>
      </c>
      <c r="AT15" s="1"/>
    </row>
    <row r="16" spans="1:46">
      <c r="A16" t="str">
        <f>'Model output'!A15</f>
        <v>TCGA-BJ-A28V</v>
      </c>
      <c r="B16" s="51">
        <v>80</v>
      </c>
      <c r="C16" s="1" t="str">
        <f>IF(OR(ISNUMBER(SEARCH("0",'Model output'!D15)), ISNUMBER(SEARCH("1",'Model output'!D15)), ISNUMBER(SEARCH("1a",'Model output'!D15)), ISNUMBER(SEARCH("1b",'Model output'!D15)), ISNUMBER(SEARCH("2",'Model output'!D15)), ISNUMBER(SEARCH("3",'Model output'!D15)), ISNUMBER(SEARCH("4a",'Model output'!D15)), ISNUMBER(SEARCH("4b",'Model output'!D15))), IF(ISNUMBER(SEARCH("pT",'Model output'!D15)),IF(OR(ISNUMBER(SEARCH("a",'Model output'!D15)),ISNUMBER(SEARCH("b",'Model output'!D15))),MID(SUBSTITUTE('Model output'!D15," ",""),SEARCH("pT",'Model output'!D15)+2,2),MID(SUBSTITUTE('Model output'!D15," ",""),SEARCH("pT",'Model output'!D15)+2,1)),IF(ISNUMBER(SEARCH("T",'Model output'!D15)),IF(OR(ISNUMBER(SEARCH("a",'Model output'!D15)),ISNUMBER(SEARCH("b",'Model output'!D15))),MID(SUBSTITUTE('Model output'!D15," ",""),SEARCH("T",'Model output'!D15)+1,2),MID(SUBSTITUTE('Model output'!D15," ",""),SEARCH("T",'Model output'!D15)+1,1)),SUBSTITUTE('Model output'!D15," ",""))),"")</f>
        <v>3</v>
      </c>
      <c r="D16" s="1" t="str">
        <f>IF(ISNUMBER(SEARCH("lymph node",'Model output'!E15)),"1", IF(AND('Model output'!E15&lt;&gt;"",ISNUMBER('Model output'!E15),'Model output'!E15&gt;0),"1",IF(OR(ISNUMBER(SEARCH("0",'Model output'!E15)), ISNUMBER(SEARCH("1",'Model output'!E15)), ISNUMBER(SEARCH("1a",'Model output'!E15)), ISNUMBER(SEARCH("1b",'Model output'!E15)), ISNUMBER(SEARCH("X",'Model output'!E15))), IF(ISNUMBER(SEARCH("pN",'Model output'!E15)),IF(OR(ISNUMBER(SEARCH("a",'Model output'!E15)),ISNUMBER(SEARCH("b",'Model output'!E15))),MID(SUBSTITUTE('Model output'!E15," ",""),SEARCH("pN",'Model output'!E15)+2,2),MID(SUBSTITUTE('Model output'!E15," ",""),SEARCH("pN",'Model output'!E15)+2,1)),IF(ISNUMBER(SEARCH("N",'Model output'!E15)),IF(OR(ISNUMBER(SEARCH("a",'Model output'!E15)),ISNUMBER(SEARCH("b",'Model output'!E15))),MID(SUBSTITUTE('Model output'!E15," ",""),SEARCH("N",'Model output'!E15)+1,2),MID(SUBSTITUTE('Model output'!E15," ",""),SEARCH("N",'Model output'!E15)+1,1)),SUBSTITUTE('Model output'!E15," ",""))),"")))</f>
        <v>0</v>
      </c>
      <c r="E16" s="1" t="str">
        <f>IF(OR(ISNUMBER(SEARCH("Not applicable",'Model output'!F15)), ISNUMBER(SEARCH("N/A",'Model output'!F15))),"0",IF(OR(ISNUMBER(SEARCH("0",'Model output'!F15)), ISNUMBER(SEARCH("1",'Model output'!F15)), ISNUMBER(SEARCH("X",'Model output'!F15))), IF(ISNUMBER(SEARCH("pM",'Model output'!F15)),MID(SUBSTITUTE('Model output'!F15," ",""),SEARCH("pM",'Model output'!F15)+2,1),IF(ISNUMBER(SEARCH("M",'Model output'!F15)),MID(SUBSTITUTE('Model output'!F15," ",""),SEARCH("M",'Model output'!F15)+1,1),SUBSTITUTE('Model output'!F15," ",""))),""))</f>
        <v/>
      </c>
      <c r="F16" t="str">
        <f t="shared" si="0"/>
        <v>negative</v>
      </c>
      <c r="G16" t="str">
        <f>IF(OR('Model output'!G15="",AND(ISNUMBER('Model output'!J15),'Model output'!J15&lt;1)),"",IF(OR(ISNUMBER(SEARCH("lateral",'Model output'!G15)),ISNUMBER(SEARCH("cervical",'Model output'!G15)),ISNUMBER(SEARCH("jugular",'Model output'!G15)),ISNUMBER(SEARCH("left neck",'Model output'!G15)),ISNUMBER(SEARCH("left anterior neck",'Model output'!G15)),ISNUMBER(SEARCH("left posterior neck",'Model output'!G15)),ISNUMBER(SEARCH("right neck",'Model output'!G15)),ISNUMBER(SEARCH("right anterior neck",'Model output'!G15)),ISNUMBER(SEARCH("right posterior neck",'Model output'!G15)),AND(ISNUMBER(SEARCH("level",'Model output'!G15)),OR(,ISNUMBER(SEARCH("II",'Model output'!G15)),ISNUMBER(SEARCH("two",'Model output'!G15)),ISNUMBER(SEARCH("2",'Model output'!G15)),ISNUMBER(SEARCH("III",'Model output'!G15)),ISNUMBER(SEARCH("three",'Model output'!G15)),ISNUMBER(SEARCH("3",'Model output'!G15)),ISNUMBER(SEARCH("IV",'Model output'!G15)),ISNUMBER(SEARCH("four",'Model output'!G15)),ISNUMBER(SEARCH("4",'Model output'!G15)),ISNUMBER(SEARCH("V ",'Model output'!G15)),ISNUMBER(SEARCH("five",'Model output'!G15)),ISNUMBER(SEARCH("5",'Model output'!G15))))), "lateral", "central"))</f>
        <v/>
      </c>
      <c r="H16" t="str">
        <f>IF('Model output'!H15="","negative", IF('Model output'!H15=" ", "negative", IF('Model output'!H15="[]", "negative", IF(ISNUMBER(SEARCH("lymph node",'Model output'!H15)),"negative", IF(ISNUMBER(SEARCH("adipose tissue",'Model output'!H15)), "negative", IF(ISNUMBER(SEARCH("neck dissection",'Model output'!H15)),"negative","positive"))))))</f>
        <v>negative</v>
      </c>
      <c r="I16" t="str">
        <f>IF('Model output'!I15="","",IF(ISNUMBER('Model output'!I15),'Model output'!I15,1))</f>
        <v/>
      </c>
      <c r="J16" t="str">
        <f>IF('Model output'!J15="","",IF(AND(ISNUMBER('Model output'!J15),'Model output'!J15&lt;=I16),'Model output'!J15,IF(ISNUMBER(SEARCH("0/",'Model output'!J15)),0,1)))</f>
        <v/>
      </c>
      <c r="K16" t="str" cm="1">
        <f t="array" ref="K16">IF(COUNT(FIND({0,1,2,3,4,5,6,7,8,9},'Model output'!K15))&gt;0,'Model output'!K15,"")</f>
        <v/>
      </c>
      <c r="L16" s="32" t="str">
        <f t="shared" si="1"/>
        <v/>
      </c>
      <c r="M16" t="str" cm="1">
        <f t="array" ref="M16">IF(L16="","",IF(ISNUMBER(SEARCH("cm",L16)),MAX(VALUE(SUBSTITUTE(_xlfn.FILTERXML("&lt;t&gt;&lt;s&gt;"&amp;SUBSTITUTE(L16,",","&lt;/s&gt;&lt;s&gt;")&amp;"&lt;/s&gt;&lt;/t&gt;","//s"),"cm",""))),MAX(VALUE(SUBSTITUTE(_xlfn.FILTERXML("&lt;t&gt;&lt;s&gt;"&amp;SUBSTITUTE(L16,",","&lt;/s&gt;&lt;s&gt;")&amp;"&lt;/s&gt;&lt;/t&gt;","//s"),"mm","")))/10))</f>
        <v/>
      </c>
      <c r="N16" t="str">
        <f>IF('Model output'!L15="","",'Model output'!L15)</f>
        <v>papillary</v>
      </c>
      <c r="O16" t="str">
        <f>IF('Model output'!M15="","",'Model output'!M15)</f>
        <v>follicular variant</v>
      </c>
      <c r="P16" t="str">
        <f>IF('Model output'!N15="","",'Model output'!N15)</f>
        <v>4.5 cm</v>
      </c>
      <c r="Q16" t="str">
        <f t="shared" si="2"/>
        <v>4.5cm</v>
      </c>
      <c r="R16" cm="1">
        <f t="array" ref="R16">IF(Q16="","",IF(ISNUMBER(SEARCH("cm",Q16)),MAX(VALUE(SUBSTITUTE(_xlfn.FILTERXML("&lt;t&gt;&lt;s&gt;"&amp;SUBSTITUTE(Q16,",","&lt;/s&gt;&lt;s&gt;")&amp;"&lt;/s&gt;&lt;/t&gt;","//s"),"cm",""))),IF(ISNUMBER(SEARCH("mm",Q16)), MAX(VALUE(SUBSTITUTE(_xlfn.FILTERXML("&lt;t&gt;&lt;s&gt;"&amp;SUBSTITUTE(Q16,",","&lt;/s&gt;&lt;s&gt;")&amp;"&lt;/s&gt;&lt;/t&gt;","//s"),"mm","")))/10, MAX(VALUE(_xlfn.FILTERXML("&lt;t&gt;&lt;s&gt;"&amp;SUBSTITUTE(Q16,",","&lt;/s&gt;&lt;s&gt;")&amp;"&lt;/s&gt;&lt;/t&gt;","//s"))))))</f>
        <v>4.5</v>
      </c>
      <c r="S16" t="str">
        <f>IF(OR('Model output'!P15="",'Model output'!P15="C",ISNUMBER(SEARCH("Not identified", 'Model output'!P15)),ISNUMBER(SEARCH("Absent",'Model output'!P15)),ISNUMBER(SEARCH("Absence",'Model output'!P15)),AND(ISNUMBER(SEARCH("No",'Model output'!P15)),NOT(ISNUMBER(SEARCH("diagnostic",'Model output'!P15)))),ISNUMBER(SEARCH("Negative",'Model output'!P15))),"negative","positive")</f>
        <v>negative</v>
      </c>
      <c r="T16">
        <f>IF('Model output'!O15="","",'Model output'!O15)</f>
        <v>2</v>
      </c>
      <c r="U16" t="str">
        <f>IF('Model output'!Q15&lt;&gt;"",'Model output'!Q15,IF('Classification result'!S16="positive",IF(ISNUMBER(SEARCH("single",'Model output'!P15)),1,IF(OR(ISNUMBER(SEARCH("&lt;4",'Model output'!P15)),ISNUMBER(SEARCH("&lt; 4",'Model output'!P15)),ISNUMBER(SEARCH("less than 4",'Model output'!P15))),"&lt;4",IF(OR(ISNUMBER(SEARCH("&gt;4",'Model output'!P15)),ISNUMBER(SEARCH("&gt; 4",'Model output'!P15)),ISNUMBER(SEARCH("4 or more",'Model output'!P15))),"&gt;4",""))),""))</f>
        <v/>
      </c>
      <c r="V16" t="str">
        <f>IF(S16="negative","",IF(OR(ISNUMBER(SEARCH("Focal",'Model output'!P15)),'Classification result'!U16&lt;4,ISNUMBER(SEARCH("Focal",'Classification result'!U16)),ISNUMBER(SEARCH("&lt;4",'Classification result'!U16)),ISNUMBER(SEARCH("&lt; 4",'Classification result'!U16))),"minimal", IF(OR(ISNUMBER(SEARCH("Extensive",'Model output'!P15)),ISNUMBER(SEARCH("Extensive",'Classification result'!U16)),ISNUMBER(SEARCH("&gt;4",'Classification result'!U16)),ISNUMBER(SEARCH("&gt; 4",'Classification result'!U16)),ISNUMBER(SEARCH("4 or more",'Classification result'!U16))),"extensive","")))</f>
        <v/>
      </c>
      <c r="W16" t="str">
        <f>IF(OR('Model output'!R15="",ISNUMBER(SEARCH("Not identified", 'Model output'!R15)),ISNUMBER(SEARCH("Absent",'Model output'!R15)),ISNUMBER(SEARCH("No",'Model output'!R15)),ISNUMBER(SEARCH("Negative",'Model output'!R15)),ISNUMBER(SEARCH("None seen",'Model output'!R15)),ISNUMBER(SEARCH("Free",'Model output'!R15)),ISNUMBER(SEARCH("Cannot be assessed",'Model output'!R15))),"negative","positive")</f>
        <v>negative</v>
      </c>
      <c r="X16" s="19" t="str">
        <f>IF('Model output'!S15="","",'Model output'!S15)</f>
        <v>Not identified</v>
      </c>
      <c r="Y16" t="str">
        <f>IF(OR('Model output'!S15="",ISNUMBER(SEARCH("No extension",'Model output'!S15)),ISNUMBER(SEARCH("Absent",'Model output'!S15)),ISNUMBER(SEARCH("Not identified",'Model output'!S15)),AND(ISNUMBER(SEARCH("No",'Model output'!S15)),NOT(ISNUMBER(SEARCH("carcinoma",'Model output'!S15)))),ISNUMBER(SEARCH("negative",'Model output'!S15))),"negative",IF(Z16="positive","gETE", "positive"))</f>
        <v>negative</v>
      </c>
      <c r="Z16" t="str">
        <f>IF(OR('Model output'!S15="",ISNUMBER(SEARCH("Absent",'Model output'!S15)),ISNUMBER(SEARCH("Not identified",'Model output'!S15)),ISNUMBER(SEARCH("No",'Model output'!S15)),ISNUMBER(SEARCH("Minimal",'Model output'!S15)),ISNUMBER(SEARCH("negative",'Model output'!S15))),"negative",IF(OR(ISNUMBER(SEARCH("extensive",X16)),ISNUMBER(SEARCH("skeletal muscle",X16)),ISNUMBER(SEARCH("larynx",X16)),ISNUMBER(SEARCH("trachea",X16)),ISNUMBER(SEARCH("esophagus",X16)),ISNUMBER(SEARCH("recurrent laryngeal nerve",X16))),"positive","negative"))</f>
        <v>negative</v>
      </c>
      <c r="AA16" t="str">
        <f>IF('Model output'!T15="","",IF('Model output'!T15="Not mentioned", "No", "Yes"))</f>
        <v/>
      </c>
      <c r="AB16" t="str">
        <f>IF(AA16&lt;&gt;"Yes","",IF(OR('Model output'!U15="",ISNUMBER(SEARCH("Not identified",'Model output'!U15))),"",'Model output'!U15))</f>
        <v/>
      </c>
      <c r="AC16" s="8" t="str">
        <f>IF(OR('Model output'!V15="", AND(ISERROR(SEARCH("Positive",'Model output'!V15)), ISNUMBER(SEARCH("Negative",'Model output'!V15))), ISNUMBER(SEARCH("Cannot be assessed",'Model output'!V15)), AND(ISNUMBER(SEARCH("Uninvolved",'Model output'!V15)),NOT(ISNUMBER(SEARCH("margin(s) involved",'Model output'!V15)))), ISNUMBER(SEARCH("No involvement",'Model output'!V15)), AND(NOT(ISNUMBER(SEARCH("focal",'Model output'!V15))),ISNUMBER(SEARCH("Free",'Model output'!V15))), ISNUMBER(SEARCH("narrowly excised",'Model output'!V15)), ISNUMBER(SEARCH("none",'Model output'!V15)), ISNUMBER(SEARCH("R0",'Model output'!V15)), ISNUMBER(SEARCH("1 mm",'Model output'!V15)), ISNUMBER(SEARCH("0.1 CM",'Model output'!V15)), ISNUMBER(SEARCH("less than 0.2 mm",'Model output'!V15)), ISNUMBER(SEARCH("less than 1.0 mm",'Model output'!V15)), ISNUMBER(SEARCH("less than 0.5 mm",'Model output'!V15)), ISNUMBER(SEARCH("abut",'Model output'!V15))), "negative", "positive")</f>
        <v>negative</v>
      </c>
      <c r="AE16" s="39" t="str" cm="1">
        <f t="array" aca="1" ref="AE16" ca="1">IF(OR(AC16="positive",Z16="positive",AND(OR(ISNUMBER(SEARCH("Follicular carcinoma",N16)),ISNUMBER(SEARCH("Follicular thyroid carcinoma",N16))),V16="extensive"),AND(AND(ISNUMBER(J16),J16&gt;0),AND(ISNUMBER(M16),M16&gt;3)),OR(H16="positive",AH16=1)),"high",IF(OR(ISNUMBER(SEARCH("lateral",G16,1)),ISNUMBER(SEARCH("positive",Y16,1)),ISNUMBER(SEARCH("tall",O16,1)),ISNUMBER(SEARCH("hobnail",O16,1)),ISNUMBER(SEARCH("cribriform",O16,1)),ISNUMBER(SEARCH("diffuse",O16,1)),ISNUMBER(SEARCH("columnar",O16,1)),ISNUMBER(SEARCH("solid",O16,1)),ISNUMBER(SEARCH("tall",N16,1)),ISNUMBER(SEARCH("hobnail",N16,1)),ISNUMBER(SEARCH("cribriform",N16,1)),ISNUMBER(SEARCH("diffuse",N16,1)),ISNUMBER(SEARCH("columnar",N16,1)),ISNUMBER(SEARCH("solid",N16,1)),AND(OR(ISNUMBER(SEARCH("papillary",N16,1)),ISNUMBER(SEARCH("papillary carcinoma",O16,1))),S16="positive"),AND(AND(ISNUMBER(J16),J16&gt;=5),M16=""),AND(AND(ISNUMBER(J16),J16&gt;=5),AND(ISNUMBER(M16),M16&gt;=1)),AND(ISNUMBER(SERACH("papillary",N16)),OR(Y16="positive",Z16="positive"), ISNUMBER(SEARCH("BRAF",AB16)))),"intermediate","low"))</f>
        <v>low</v>
      </c>
      <c r="AF16" s="40" t="str">
        <f t="shared" si="3"/>
        <v>3a</v>
      </c>
      <c r="AG16" s="40" t="str">
        <f t="shared" si="4"/>
        <v>0</v>
      </c>
      <c r="AH16" s="40" t="str">
        <f t="shared" si="6"/>
        <v>0</v>
      </c>
      <c r="AI16" s="45" t="str">
        <f t="shared" si="7"/>
        <v>II</v>
      </c>
      <c r="AJ16" s="39" t="s">
        <v>634</v>
      </c>
      <c r="AK16" s="44" t="s">
        <v>901</v>
      </c>
      <c r="AL16" s="44" t="s">
        <v>896</v>
      </c>
      <c r="AM16" s="44" t="s">
        <v>899</v>
      </c>
      <c r="AN16" s="44" t="s">
        <v>897</v>
      </c>
      <c r="AO16" s="12">
        <f t="shared" ca="1" si="8"/>
        <v>1</v>
      </c>
      <c r="AP16" s="15">
        <f t="shared" si="9"/>
        <v>1</v>
      </c>
      <c r="AQ16" s="15">
        <f t="shared" si="10"/>
        <v>1</v>
      </c>
      <c r="AR16" s="15">
        <f t="shared" si="11"/>
        <v>1</v>
      </c>
      <c r="AS16" s="26">
        <f t="shared" si="5"/>
        <v>1</v>
      </c>
      <c r="AT16" s="1"/>
    </row>
    <row r="17" spans="1:46">
      <c r="A17" t="str">
        <f>'Model output'!A16</f>
        <v>TCGA-BJ-A28X</v>
      </c>
      <c r="B17" s="51">
        <v>32</v>
      </c>
      <c r="C17" s="1" t="str">
        <f>IF(OR(ISNUMBER(SEARCH("0",'Model output'!D16)), ISNUMBER(SEARCH("1",'Model output'!D16)), ISNUMBER(SEARCH("1a",'Model output'!D16)), ISNUMBER(SEARCH("1b",'Model output'!D16)), ISNUMBER(SEARCH("2",'Model output'!D16)), ISNUMBER(SEARCH("3",'Model output'!D16)), ISNUMBER(SEARCH("4a",'Model output'!D16)), ISNUMBER(SEARCH("4b",'Model output'!D16))), IF(ISNUMBER(SEARCH("pT",'Model output'!D16)),IF(OR(ISNUMBER(SEARCH("a",'Model output'!D16)),ISNUMBER(SEARCH("b",'Model output'!D16))),MID(SUBSTITUTE('Model output'!D16," ",""),SEARCH("pT",'Model output'!D16)+2,2),MID(SUBSTITUTE('Model output'!D16," ",""),SEARCH("pT",'Model output'!D16)+2,1)),IF(ISNUMBER(SEARCH("T",'Model output'!D16)),IF(OR(ISNUMBER(SEARCH("a",'Model output'!D16)),ISNUMBER(SEARCH("b",'Model output'!D16))),MID(SUBSTITUTE('Model output'!D16," ",""),SEARCH("T",'Model output'!D16)+1,2),MID(SUBSTITUTE('Model output'!D16," ",""),SEARCH("T",'Model output'!D16)+1,1)),SUBSTITUTE('Model output'!D16," ",""))),"")</f>
        <v>3a</v>
      </c>
      <c r="D17" s="1" t="str">
        <f>IF(ISNUMBER(SEARCH("lymph node",'Model output'!E16)),"1", IF(AND('Model output'!E16&lt;&gt;"",ISNUMBER('Model output'!E16),'Model output'!E16&gt;0),"1",IF(OR(ISNUMBER(SEARCH("0",'Model output'!E16)), ISNUMBER(SEARCH("1",'Model output'!E16)), ISNUMBER(SEARCH("1a",'Model output'!E16)), ISNUMBER(SEARCH("1b",'Model output'!E16)), ISNUMBER(SEARCH("X",'Model output'!E16))), IF(ISNUMBER(SEARCH("pN",'Model output'!E16)),IF(OR(ISNUMBER(SEARCH("a",'Model output'!E16)),ISNUMBER(SEARCH("b",'Model output'!E16))),MID(SUBSTITUTE('Model output'!E16," ",""),SEARCH("pN",'Model output'!E16)+2,2),MID(SUBSTITUTE('Model output'!E16," ",""),SEARCH("pN",'Model output'!E16)+2,1)),IF(ISNUMBER(SEARCH("N",'Model output'!E16)),IF(OR(ISNUMBER(SEARCH("a",'Model output'!E16)),ISNUMBER(SEARCH("b",'Model output'!E16))),MID(SUBSTITUTE('Model output'!E16," ",""),SEARCH("N",'Model output'!E16)+1,2),MID(SUBSTITUTE('Model output'!E16," ",""),SEARCH("N",'Model output'!E16)+1,1)),SUBSTITUTE('Model output'!E16," ",""))),"")))</f>
        <v>1a</v>
      </c>
      <c r="E17" s="1" t="str">
        <f>IF(OR(ISNUMBER(SEARCH("Not applicable",'Model output'!F16)), ISNUMBER(SEARCH("N/A",'Model output'!F16))),"0",IF(OR(ISNUMBER(SEARCH("0",'Model output'!F16)), ISNUMBER(SEARCH("1",'Model output'!F16)), ISNUMBER(SEARCH("X",'Model output'!F16))), IF(ISNUMBER(SEARCH("pM",'Model output'!F16)),MID(SUBSTITUTE('Model output'!F16," ",""),SEARCH("pM",'Model output'!F16)+2,1),IF(ISNUMBER(SEARCH("M",'Model output'!F16)),MID(SUBSTITUTE('Model output'!F16," ",""),SEARCH("M",'Model output'!F16)+1,1),SUBSTITUTE('Model output'!F16," ",""))),""))</f>
        <v/>
      </c>
      <c r="F17" t="str">
        <f t="shared" si="0"/>
        <v>positive</v>
      </c>
      <c r="G17" t="str">
        <f>IF(OR('Model output'!G16="",AND(ISNUMBER('Model output'!J16),'Model output'!J16&lt;1)),"",IF(OR(ISNUMBER(SEARCH("lateral",'Model output'!G16)),ISNUMBER(SEARCH("cervical",'Model output'!G16)),ISNUMBER(SEARCH("jugular",'Model output'!G16)),ISNUMBER(SEARCH("left neck",'Model output'!G16)),ISNUMBER(SEARCH("left anterior neck",'Model output'!G16)),ISNUMBER(SEARCH("left posterior neck",'Model output'!G16)),ISNUMBER(SEARCH("right neck",'Model output'!G16)),ISNUMBER(SEARCH("right anterior neck",'Model output'!G16)),ISNUMBER(SEARCH("right posterior neck",'Model output'!G16)),AND(ISNUMBER(SEARCH("level",'Model output'!G16)),OR(,ISNUMBER(SEARCH("II",'Model output'!G16)),ISNUMBER(SEARCH("two",'Model output'!G16)),ISNUMBER(SEARCH("2",'Model output'!G16)),ISNUMBER(SEARCH("III",'Model output'!G16)),ISNUMBER(SEARCH("three",'Model output'!G16)),ISNUMBER(SEARCH("3",'Model output'!G16)),ISNUMBER(SEARCH("IV",'Model output'!G16)),ISNUMBER(SEARCH("four",'Model output'!G16)),ISNUMBER(SEARCH("4",'Model output'!G16)),ISNUMBER(SEARCH("V ",'Model output'!G16)),ISNUMBER(SEARCH("five",'Model output'!G16)),ISNUMBER(SEARCH("5",'Model output'!G16))))), "lateral", "central"))</f>
        <v>central</v>
      </c>
      <c r="H17" t="str">
        <f>IF('Model output'!H16="","negative", IF('Model output'!H16=" ", "negative", IF('Model output'!H16="[]", "negative", IF(ISNUMBER(SEARCH("lymph node",'Model output'!H16)),"negative", IF(ISNUMBER(SEARCH("adipose tissue",'Model output'!H16)), "negative", IF(ISNUMBER(SEARCH("neck dissection",'Model output'!H16)),"negative","positive"))))))</f>
        <v>negative</v>
      </c>
      <c r="I17">
        <f>IF('Model output'!I16="","",IF(ISNUMBER('Model output'!I16),'Model output'!I16,1))</f>
        <v>6</v>
      </c>
      <c r="J17">
        <f>IF('Model output'!J16="","",IF(AND(ISNUMBER('Model output'!J16),'Model output'!J16&lt;=I17),'Model output'!J16,IF(ISNUMBER(SEARCH("0/",'Model output'!J16)),0,1)))</f>
        <v>2</v>
      </c>
      <c r="K17" t="str" cm="1">
        <f t="array" ref="K17">IF(COUNT(FIND({0,1,2,3,4,5,6,7,8,9},'Model output'!K16))&gt;0,'Model output'!K16,"")</f>
        <v/>
      </c>
      <c r="L17" s="32" t="str">
        <f t="shared" si="1"/>
        <v/>
      </c>
      <c r="M17" t="str" cm="1">
        <f t="array" ref="M17">IF(L17="","",IF(ISNUMBER(SEARCH("cm",L17)),MAX(VALUE(SUBSTITUTE(_xlfn.FILTERXML("&lt;t&gt;&lt;s&gt;"&amp;SUBSTITUTE(L17,",","&lt;/s&gt;&lt;s&gt;")&amp;"&lt;/s&gt;&lt;/t&gt;","//s"),"cm",""))),MAX(VALUE(SUBSTITUTE(_xlfn.FILTERXML("&lt;t&gt;&lt;s&gt;"&amp;SUBSTITUTE(L17,",","&lt;/s&gt;&lt;s&gt;")&amp;"&lt;/s&gt;&lt;/t&gt;","//s"),"mm","")))/10))</f>
        <v/>
      </c>
      <c r="N17" t="str">
        <f>IF('Model output'!L16="","",'Model output'!L16)</f>
        <v>papillary</v>
      </c>
      <c r="O17" t="str">
        <f>IF('Model output'!M16="","",'Model output'!M16)</f>
        <v>tall cell</v>
      </c>
      <c r="P17" t="str">
        <f>IF('Model output'!N16="","",'Model output'!N16)</f>
        <v>1.2 cm</v>
      </c>
      <c r="Q17" t="str">
        <f t="shared" si="2"/>
        <v>1.2cm</v>
      </c>
      <c r="R17" cm="1">
        <f t="array" ref="R17">IF(Q17="","",IF(ISNUMBER(SEARCH("cm",Q17)),MAX(VALUE(SUBSTITUTE(_xlfn.FILTERXML("&lt;t&gt;&lt;s&gt;"&amp;SUBSTITUTE(Q17,",","&lt;/s&gt;&lt;s&gt;")&amp;"&lt;/s&gt;&lt;/t&gt;","//s"),"cm",""))),IF(ISNUMBER(SEARCH("mm",Q17)), MAX(VALUE(SUBSTITUTE(_xlfn.FILTERXML("&lt;t&gt;&lt;s&gt;"&amp;SUBSTITUTE(Q17,",","&lt;/s&gt;&lt;s&gt;")&amp;"&lt;/s&gt;&lt;/t&gt;","//s"),"mm","")))/10, MAX(VALUE(_xlfn.FILTERXML("&lt;t&gt;&lt;s&gt;"&amp;SUBSTITUTE(Q17,",","&lt;/s&gt;&lt;s&gt;")&amp;"&lt;/s&gt;&lt;/t&gt;","//s"))))))</f>
        <v>1.2</v>
      </c>
      <c r="S17" t="str">
        <f>IF(OR('Model output'!P16="",'Model output'!P16="C",ISNUMBER(SEARCH("Not identified", 'Model output'!P16)),ISNUMBER(SEARCH("Absent",'Model output'!P16)),ISNUMBER(SEARCH("Absence",'Model output'!P16)),AND(ISNUMBER(SEARCH("No",'Model output'!P16)),NOT(ISNUMBER(SEARCH("diagnostic",'Model output'!P16)))),ISNUMBER(SEARCH("Negative",'Model output'!P16))),"negative","positive")</f>
        <v>positive</v>
      </c>
      <c r="T17">
        <f>IF('Model output'!O16="","",'Model output'!O16)</f>
        <v>2</v>
      </c>
      <c r="U17" t="str">
        <f>IF('Model output'!Q16&lt;&gt;"",'Model output'!Q16,IF('Classification result'!S17="positive",IF(ISNUMBER(SEARCH("single",'Model output'!P16)),1,IF(OR(ISNUMBER(SEARCH("&lt;4",'Model output'!P16)),ISNUMBER(SEARCH("&lt; 4",'Model output'!P16)),ISNUMBER(SEARCH("less than 4",'Model output'!P16))),"&lt;4",IF(OR(ISNUMBER(SEARCH("&gt;4",'Model output'!P16)),ISNUMBER(SEARCH("&gt; 4",'Model output'!P16)),ISNUMBER(SEARCH("4 or more",'Model output'!P16))),"&gt;4",""))),""))</f>
        <v/>
      </c>
      <c r="V17" t="str">
        <f>IF(S17="negative","",IF(OR(ISNUMBER(SEARCH("Focal",'Model output'!P16)),'Classification result'!U17&lt;4,ISNUMBER(SEARCH("Focal",'Classification result'!U17)),ISNUMBER(SEARCH("&lt;4",'Classification result'!U17)),ISNUMBER(SEARCH("&lt; 4",'Classification result'!U17))),"minimal", IF(OR(ISNUMBER(SEARCH("Extensive",'Model output'!P16)),ISNUMBER(SEARCH("Extensive",'Classification result'!U17)),ISNUMBER(SEARCH("&gt;4",'Classification result'!U17)),ISNUMBER(SEARCH("&gt; 4",'Classification result'!U17)),ISNUMBER(SEARCH("4 or more",'Classification result'!U17))),"extensive","")))</f>
        <v/>
      </c>
      <c r="W17" t="str">
        <f>IF(OR('Model output'!R16="",ISNUMBER(SEARCH("Not identified", 'Model output'!R16)),ISNUMBER(SEARCH("Absent",'Model output'!R16)),ISNUMBER(SEARCH("No",'Model output'!R16)),ISNUMBER(SEARCH("Negative",'Model output'!R16)),ISNUMBER(SEARCH("None seen",'Model output'!R16)),ISNUMBER(SEARCH("Free",'Model output'!R16)),ISNUMBER(SEARCH("Cannot be assessed",'Model output'!R16))),"negative","positive")</f>
        <v>positive</v>
      </c>
      <c r="X17" s="19" t="str">
        <f>IF('Model output'!S16="","",'Model output'!S16)</f>
        <v>Present</v>
      </c>
      <c r="Y17" t="str">
        <f>IF(OR('Model output'!S16="",ISNUMBER(SEARCH("No extension",'Model output'!S16)),ISNUMBER(SEARCH("Absent",'Model output'!S16)),ISNUMBER(SEARCH("Not identified",'Model output'!S16)),AND(ISNUMBER(SEARCH("No",'Model output'!S16)),NOT(ISNUMBER(SEARCH("carcinoma",'Model output'!S16)))),ISNUMBER(SEARCH("negative",'Model output'!S16))),"negative",IF(Z17="positive","gETE", "positive"))</f>
        <v>positive</v>
      </c>
      <c r="Z17" t="str">
        <f>IF(OR('Model output'!S16="",ISNUMBER(SEARCH("Absent",'Model output'!S16)),ISNUMBER(SEARCH("Not identified",'Model output'!S16)),ISNUMBER(SEARCH("No",'Model output'!S16)),ISNUMBER(SEARCH("Minimal",'Model output'!S16)),ISNUMBER(SEARCH("negative",'Model output'!S16))),"negative",IF(OR(ISNUMBER(SEARCH("extensive",X17)),ISNUMBER(SEARCH("skeletal muscle",X17)),ISNUMBER(SEARCH("larynx",X17)),ISNUMBER(SEARCH("trachea",X17)),ISNUMBER(SEARCH("esophagus",X17)),ISNUMBER(SEARCH("recurrent laryngeal nerve",X17))),"positive","negative"))</f>
        <v>negative</v>
      </c>
      <c r="AA17" t="str">
        <f>IF('Model output'!T16="","",IF('Model output'!T16="Not mentioned", "No", "Yes"))</f>
        <v/>
      </c>
      <c r="AB17" t="str">
        <f>IF(AA17&lt;&gt;"Yes","",IF(OR('Model output'!U16="",ISNUMBER(SEARCH("Not identified",'Model output'!U16))),"",'Model output'!U16))</f>
        <v/>
      </c>
      <c r="AC17" s="8" t="str">
        <f>IF(OR('Model output'!V16="", AND(ISERROR(SEARCH("Positive",'Model output'!V16)), ISNUMBER(SEARCH("Negative",'Model output'!V16))), ISNUMBER(SEARCH("Cannot be assessed",'Model output'!V16)), AND(ISNUMBER(SEARCH("Uninvolved",'Model output'!V16)),NOT(ISNUMBER(SEARCH("margin(s) involved",'Model output'!V16)))), ISNUMBER(SEARCH("No involvement",'Model output'!V16)), AND(NOT(ISNUMBER(SEARCH("focal",'Model output'!V16))),ISNUMBER(SEARCH("Free",'Model output'!V16))), ISNUMBER(SEARCH("narrowly excised",'Model output'!V16)), ISNUMBER(SEARCH("none",'Model output'!V16)), ISNUMBER(SEARCH("R0",'Model output'!V16)), ISNUMBER(SEARCH("1 mm",'Model output'!V16)), ISNUMBER(SEARCH("0.1 CM",'Model output'!V16)), ISNUMBER(SEARCH("less than 0.2 mm",'Model output'!V16)), ISNUMBER(SEARCH("less than 1.0 mm",'Model output'!V16)), ISNUMBER(SEARCH("less than 0.5 mm",'Model output'!V16)), ISNUMBER(SEARCH("abut",'Model output'!V16))), "negative", "positive")</f>
        <v>negative</v>
      </c>
      <c r="AE17" s="39" t="str" cm="1">
        <f t="array" aca="1" ref="AE17" ca="1">IF(OR(AC17="positive",Z17="positive",AND(OR(ISNUMBER(SEARCH("Follicular carcinoma",N17)),ISNUMBER(SEARCH("Follicular thyroid carcinoma",N17))),V17="extensive"),AND(AND(ISNUMBER(J17),J17&gt;0),AND(ISNUMBER(M17),M17&gt;3)),OR(H17="positive",AH17=1)),"high",IF(OR(ISNUMBER(SEARCH("lateral",G17,1)),ISNUMBER(SEARCH("positive",Y17,1)),ISNUMBER(SEARCH("tall",O17,1)),ISNUMBER(SEARCH("hobnail",O17,1)),ISNUMBER(SEARCH("cribriform",O17,1)),ISNUMBER(SEARCH("diffuse",O17,1)),ISNUMBER(SEARCH("columnar",O17,1)),ISNUMBER(SEARCH("solid",O17,1)),ISNUMBER(SEARCH("tall",N17,1)),ISNUMBER(SEARCH("hobnail",N17,1)),ISNUMBER(SEARCH("cribriform",N17,1)),ISNUMBER(SEARCH("diffuse",N17,1)),ISNUMBER(SEARCH("columnar",N17,1)),ISNUMBER(SEARCH("solid",N17,1)),AND(OR(ISNUMBER(SEARCH("papillary",N17,1)),ISNUMBER(SEARCH("papillary carcinoma",O17,1))),S17="positive"),AND(AND(ISNUMBER(J17),J17&gt;=5),M17=""),AND(AND(ISNUMBER(J17),J17&gt;=5),AND(ISNUMBER(M17),M17&gt;=1)),AND(ISNUMBER(SERACH("papillary",N17)),OR(Y17="positive",Z17="positive"), ISNUMBER(SEARCH("BRAF",AB17)))),"intermediate","low"))</f>
        <v>intermediate</v>
      </c>
      <c r="AF17" s="40" t="str">
        <f t="shared" si="3"/>
        <v>1b</v>
      </c>
      <c r="AG17" s="40" t="str">
        <f t="shared" si="4"/>
        <v>1a</v>
      </c>
      <c r="AH17" s="40" t="str">
        <f t="shared" si="6"/>
        <v>0</v>
      </c>
      <c r="AI17" s="45" t="str">
        <f t="shared" si="7"/>
        <v>I</v>
      </c>
      <c r="AJ17" s="39" t="s">
        <v>636</v>
      </c>
      <c r="AK17" s="44" t="s">
        <v>895</v>
      </c>
      <c r="AL17" s="44" t="s">
        <v>900</v>
      </c>
      <c r="AM17" s="44" t="s">
        <v>899</v>
      </c>
      <c r="AN17" s="44" t="s">
        <v>59</v>
      </c>
      <c r="AO17" s="12">
        <f t="shared" ca="1" si="8"/>
        <v>1</v>
      </c>
      <c r="AP17" s="15">
        <f t="shared" si="9"/>
        <v>1</v>
      </c>
      <c r="AQ17" s="15">
        <f t="shared" si="10"/>
        <v>1</v>
      </c>
      <c r="AR17" s="15">
        <f t="shared" si="11"/>
        <v>1</v>
      </c>
      <c r="AS17" s="26">
        <f t="shared" si="5"/>
        <v>1</v>
      </c>
      <c r="AT17" s="1"/>
    </row>
    <row r="18" spans="1:46">
      <c r="A18" t="str">
        <f>'Model output'!A17</f>
        <v>TCGA-BJ-A28Z</v>
      </c>
      <c r="B18" s="51">
        <v>46</v>
      </c>
      <c r="C18" s="1" t="str">
        <f>IF(OR(ISNUMBER(SEARCH("0",'Model output'!D17)), ISNUMBER(SEARCH("1",'Model output'!D17)), ISNUMBER(SEARCH("1a",'Model output'!D17)), ISNUMBER(SEARCH("1b",'Model output'!D17)), ISNUMBER(SEARCH("2",'Model output'!D17)), ISNUMBER(SEARCH("3",'Model output'!D17)), ISNUMBER(SEARCH("4a",'Model output'!D17)), ISNUMBER(SEARCH("4b",'Model output'!D17))), IF(ISNUMBER(SEARCH("pT",'Model output'!D17)),IF(OR(ISNUMBER(SEARCH("a",'Model output'!D17)),ISNUMBER(SEARCH("b",'Model output'!D17))),MID(SUBSTITUTE('Model output'!D17," ",""),SEARCH("pT",'Model output'!D17)+2,2),MID(SUBSTITUTE('Model output'!D17," ",""),SEARCH("pT",'Model output'!D17)+2,1)),IF(ISNUMBER(SEARCH("T",'Model output'!D17)),IF(OR(ISNUMBER(SEARCH("a",'Model output'!D17)),ISNUMBER(SEARCH("b",'Model output'!D17))),MID(SUBSTITUTE('Model output'!D17," ",""),SEARCH("T",'Model output'!D17)+1,2),MID(SUBSTITUTE('Model output'!D17," ",""),SEARCH("T",'Model output'!D17)+1,1)),SUBSTITUTE('Model output'!D17," ",""))),"")</f>
        <v>3</v>
      </c>
      <c r="D18" s="1" t="str">
        <f>IF(ISNUMBER(SEARCH("lymph node",'Model output'!E17)),"1", IF(AND('Model output'!E17&lt;&gt;"",ISNUMBER('Model output'!E17),'Model output'!E17&gt;0),"1",IF(OR(ISNUMBER(SEARCH("0",'Model output'!E17)), ISNUMBER(SEARCH("1",'Model output'!E17)), ISNUMBER(SEARCH("1a",'Model output'!E17)), ISNUMBER(SEARCH("1b",'Model output'!E17)), ISNUMBER(SEARCH("X",'Model output'!E17))), IF(ISNUMBER(SEARCH("pN",'Model output'!E17)),IF(OR(ISNUMBER(SEARCH("a",'Model output'!E17)),ISNUMBER(SEARCH("b",'Model output'!E17))),MID(SUBSTITUTE('Model output'!E17," ",""),SEARCH("pN",'Model output'!E17)+2,2),MID(SUBSTITUTE('Model output'!E17," ",""),SEARCH("pN",'Model output'!E17)+2,1)),IF(ISNUMBER(SEARCH("N",'Model output'!E17)),IF(OR(ISNUMBER(SEARCH("a",'Model output'!E17)),ISNUMBER(SEARCH("b",'Model output'!E17))),MID(SUBSTITUTE('Model output'!E17," ",""),SEARCH("N",'Model output'!E17)+1,2),MID(SUBSTITUTE('Model output'!E17," ",""),SEARCH("N",'Model output'!E17)+1,1)),SUBSTITUTE('Model output'!E17," ",""))),"")))</f>
        <v>1a</v>
      </c>
      <c r="E18" s="1" t="str">
        <f>IF(OR(ISNUMBER(SEARCH("Not applicable",'Model output'!F17)), ISNUMBER(SEARCH("N/A",'Model output'!F17))),"0",IF(OR(ISNUMBER(SEARCH("0",'Model output'!F17)), ISNUMBER(SEARCH("1",'Model output'!F17)), ISNUMBER(SEARCH("X",'Model output'!F17))), IF(ISNUMBER(SEARCH("pM",'Model output'!F17)),MID(SUBSTITUTE('Model output'!F17," ",""),SEARCH("pM",'Model output'!F17)+2,1),IF(ISNUMBER(SEARCH("M",'Model output'!F17)),MID(SUBSTITUTE('Model output'!F17," ",""),SEARCH("M",'Model output'!F17)+1,1),SUBSTITUTE('Model output'!F17," ",""))),""))</f>
        <v/>
      </c>
      <c r="F18" t="str">
        <f t="shared" si="0"/>
        <v>positive</v>
      </c>
      <c r="G18" t="str">
        <f>IF(OR('Model output'!G17="",AND(ISNUMBER('Model output'!J17),'Model output'!J17&lt;1)),"",IF(OR(ISNUMBER(SEARCH("lateral",'Model output'!G17)),ISNUMBER(SEARCH("cervical",'Model output'!G17)),ISNUMBER(SEARCH("jugular",'Model output'!G17)),ISNUMBER(SEARCH("left neck",'Model output'!G17)),ISNUMBER(SEARCH("left anterior neck",'Model output'!G17)),ISNUMBER(SEARCH("left posterior neck",'Model output'!G17)),ISNUMBER(SEARCH("right neck",'Model output'!G17)),ISNUMBER(SEARCH("right anterior neck",'Model output'!G17)),ISNUMBER(SEARCH("right posterior neck",'Model output'!G17)),AND(ISNUMBER(SEARCH("level",'Model output'!G17)),OR(,ISNUMBER(SEARCH("II",'Model output'!G17)),ISNUMBER(SEARCH("two",'Model output'!G17)),ISNUMBER(SEARCH("2",'Model output'!G17)),ISNUMBER(SEARCH("III",'Model output'!G17)),ISNUMBER(SEARCH("three",'Model output'!G17)),ISNUMBER(SEARCH("3",'Model output'!G17)),ISNUMBER(SEARCH("IV",'Model output'!G17)),ISNUMBER(SEARCH("four",'Model output'!G17)),ISNUMBER(SEARCH("4",'Model output'!G17)),ISNUMBER(SEARCH("V ",'Model output'!G17)),ISNUMBER(SEARCH("five",'Model output'!G17)),ISNUMBER(SEARCH("5",'Model output'!G17))))), "lateral", "central"))</f>
        <v>central</v>
      </c>
      <c r="H18" t="str">
        <f>IF('Model output'!H17="","negative", IF('Model output'!H17=" ", "negative", IF('Model output'!H17="[]", "negative", IF(ISNUMBER(SEARCH("lymph node",'Model output'!H17)),"negative", IF(ISNUMBER(SEARCH("adipose tissue",'Model output'!H17)), "negative", IF(ISNUMBER(SEARCH("neck dissection",'Model output'!H17)),"negative","positive"))))))</f>
        <v>negative</v>
      </c>
      <c r="I18">
        <f>IF('Model output'!I17="","",IF(ISNUMBER('Model output'!I17),'Model output'!I17,1))</f>
        <v>16</v>
      </c>
      <c r="J18">
        <f>IF('Model output'!J17="","",IF(AND(ISNUMBER('Model output'!J17),'Model output'!J17&lt;=I18),'Model output'!J17,IF(ISNUMBER(SEARCH("0/",'Model output'!J17)),0,1)))</f>
        <v>1</v>
      </c>
      <c r="K18" t="str" cm="1">
        <f t="array" ref="K18">IF(COUNT(FIND({0,1,2,3,4,5,6,7,8,9},'Model output'!K17))&gt;0,'Model output'!K17,"")</f>
        <v/>
      </c>
      <c r="L18" s="32" t="str">
        <f t="shared" si="1"/>
        <v/>
      </c>
      <c r="M18" t="str" cm="1">
        <f t="array" ref="M18">IF(L18="","",IF(ISNUMBER(SEARCH("cm",L18)),MAX(VALUE(SUBSTITUTE(_xlfn.FILTERXML("&lt;t&gt;&lt;s&gt;"&amp;SUBSTITUTE(L18,",","&lt;/s&gt;&lt;s&gt;")&amp;"&lt;/s&gt;&lt;/t&gt;","//s"),"cm",""))),MAX(VALUE(SUBSTITUTE(_xlfn.FILTERXML("&lt;t&gt;&lt;s&gt;"&amp;SUBSTITUTE(L18,",","&lt;/s&gt;&lt;s&gt;")&amp;"&lt;/s&gt;&lt;/t&gt;","//s"),"mm","")))/10))</f>
        <v/>
      </c>
      <c r="N18" t="str">
        <f>IF('Model output'!L17="","",'Model output'!L17)</f>
        <v>papillary</v>
      </c>
      <c r="O18" t="str">
        <f>IF('Model output'!M17="","",'Model output'!M17)</f>
        <v/>
      </c>
      <c r="P18" t="str">
        <f>IF('Model output'!N17="","",'Model output'!N17)</f>
        <v>1 cm</v>
      </c>
      <c r="Q18" t="str">
        <f t="shared" si="2"/>
        <v>1cm</v>
      </c>
      <c r="R18" cm="1">
        <f t="array" ref="R18">IF(Q18="","",IF(ISNUMBER(SEARCH("cm",Q18)),MAX(VALUE(SUBSTITUTE(_xlfn.FILTERXML("&lt;t&gt;&lt;s&gt;"&amp;SUBSTITUTE(Q18,",","&lt;/s&gt;&lt;s&gt;")&amp;"&lt;/s&gt;&lt;/t&gt;","//s"),"cm",""))),IF(ISNUMBER(SEARCH("mm",Q18)), MAX(VALUE(SUBSTITUTE(_xlfn.FILTERXML("&lt;t&gt;&lt;s&gt;"&amp;SUBSTITUTE(Q18,",","&lt;/s&gt;&lt;s&gt;")&amp;"&lt;/s&gt;&lt;/t&gt;","//s"),"mm","")))/10, MAX(VALUE(_xlfn.FILTERXML("&lt;t&gt;&lt;s&gt;"&amp;SUBSTITUTE(Q18,",","&lt;/s&gt;&lt;s&gt;")&amp;"&lt;/s&gt;&lt;/t&gt;","//s"))))))</f>
        <v>1</v>
      </c>
      <c r="S18" t="str">
        <f>IF(OR('Model output'!P17="",'Model output'!P17="C",ISNUMBER(SEARCH("Not identified", 'Model output'!P17)),ISNUMBER(SEARCH("Absent",'Model output'!P17)),ISNUMBER(SEARCH("Absence",'Model output'!P17)),AND(ISNUMBER(SEARCH("No",'Model output'!P17)),NOT(ISNUMBER(SEARCH("diagnostic",'Model output'!P17)))),ISNUMBER(SEARCH("Negative",'Model output'!P17))),"negative","positive")</f>
        <v>negative</v>
      </c>
      <c r="T18" t="str">
        <f>IF('Model output'!O17="","",'Model output'!O17)</f>
        <v>three-fcc</v>
      </c>
      <c r="U18" t="str">
        <f>IF('Model output'!Q17&lt;&gt;"",'Model output'!Q17,IF('Classification result'!S18="positive",IF(ISNUMBER(SEARCH("single",'Model output'!P17)),1,IF(OR(ISNUMBER(SEARCH("&lt;4",'Model output'!P17)),ISNUMBER(SEARCH("&lt; 4",'Model output'!P17)),ISNUMBER(SEARCH("less than 4",'Model output'!P17))),"&lt;4",IF(OR(ISNUMBER(SEARCH("&gt;4",'Model output'!P17)),ISNUMBER(SEARCH("&gt; 4",'Model output'!P17)),ISNUMBER(SEARCH("4 or more",'Model output'!P17))),"&gt;4",""))),""))</f>
        <v/>
      </c>
      <c r="V18" t="str">
        <f>IF(S18="negative","",IF(OR(ISNUMBER(SEARCH("Focal",'Model output'!P17)),'Classification result'!U18&lt;4,ISNUMBER(SEARCH("Focal",'Classification result'!U18)),ISNUMBER(SEARCH("&lt;4",'Classification result'!U18)),ISNUMBER(SEARCH("&lt; 4",'Classification result'!U18))),"minimal", IF(OR(ISNUMBER(SEARCH("Extensive",'Model output'!P17)),ISNUMBER(SEARCH("Extensive",'Classification result'!U18)),ISNUMBER(SEARCH("&gt;4",'Classification result'!U18)),ISNUMBER(SEARCH("&gt; 4",'Classification result'!U18)),ISNUMBER(SEARCH("4 or more",'Classification result'!U18))),"extensive","")))</f>
        <v/>
      </c>
      <c r="W18" t="str">
        <f>IF(OR('Model output'!R17="",ISNUMBER(SEARCH("Not identified", 'Model output'!R17)),ISNUMBER(SEARCH("Absent",'Model output'!R17)),ISNUMBER(SEARCH("No",'Model output'!R17)),ISNUMBER(SEARCH("Negative",'Model output'!R17)),ISNUMBER(SEARCH("None seen",'Model output'!R17)),ISNUMBER(SEARCH("Free",'Model output'!R17)),ISNUMBER(SEARCH("Cannot be assessed",'Model output'!R17))),"negative","positive")</f>
        <v>positive</v>
      </c>
      <c r="X18" s="19" t="str">
        <f>IF('Model output'!S17="","",'Model output'!S17)</f>
        <v>Present</v>
      </c>
      <c r="Y18" t="str">
        <f>IF(OR('Model output'!S17="",ISNUMBER(SEARCH("No extension",'Model output'!S17)),ISNUMBER(SEARCH("Absent",'Model output'!S17)),ISNUMBER(SEARCH("Not identified",'Model output'!S17)),AND(ISNUMBER(SEARCH("No",'Model output'!S17)),NOT(ISNUMBER(SEARCH("carcinoma",'Model output'!S17)))),ISNUMBER(SEARCH("negative",'Model output'!S17))),"negative",IF(Z18="positive","gETE", "positive"))</f>
        <v>positive</v>
      </c>
      <c r="Z18" t="str">
        <f>IF(OR('Model output'!S17="",ISNUMBER(SEARCH("Absent",'Model output'!S17)),ISNUMBER(SEARCH("Not identified",'Model output'!S17)),ISNUMBER(SEARCH("No",'Model output'!S17)),ISNUMBER(SEARCH("Minimal",'Model output'!S17)),ISNUMBER(SEARCH("negative",'Model output'!S17))),"negative",IF(OR(ISNUMBER(SEARCH("extensive",X18)),ISNUMBER(SEARCH("skeletal muscle",X18)),ISNUMBER(SEARCH("larynx",X18)),ISNUMBER(SEARCH("trachea",X18)),ISNUMBER(SEARCH("esophagus",X18)),ISNUMBER(SEARCH("recurrent laryngeal nerve",X18))),"positive","negative"))</f>
        <v>negative</v>
      </c>
      <c r="AA18" t="str">
        <f>IF('Model output'!T17="","",IF('Model output'!T17="Not mentioned", "No", "Yes"))</f>
        <v>Yes</v>
      </c>
      <c r="AB18" t="str">
        <f>IF(AA18&lt;&gt;"Yes","",IF(OR('Model output'!U17="",ISNUMBER(SEARCH("Not identified",'Model output'!U17))),"",'Model output'!U17))</f>
        <v/>
      </c>
      <c r="AC18" s="8" t="str">
        <f>IF(OR('Model output'!V17="", AND(ISERROR(SEARCH("Positive",'Model output'!V17)), ISNUMBER(SEARCH("Negative",'Model output'!V17))), ISNUMBER(SEARCH("Cannot be assessed",'Model output'!V17)), AND(ISNUMBER(SEARCH("Uninvolved",'Model output'!V17)),NOT(ISNUMBER(SEARCH("margin(s) involved",'Model output'!V17)))), ISNUMBER(SEARCH("No involvement",'Model output'!V17)), AND(NOT(ISNUMBER(SEARCH("focal",'Model output'!V17))),ISNUMBER(SEARCH("Free",'Model output'!V17))), ISNUMBER(SEARCH("narrowly excised",'Model output'!V17)), ISNUMBER(SEARCH("none",'Model output'!V17)), ISNUMBER(SEARCH("R0",'Model output'!V17)), ISNUMBER(SEARCH("1 mm",'Model output'!V17)), ISNUMBER(SEARCH("0.1 CM",'Model output'!V17)), ISNUMBER(SEARCH("less than 0.2 mm",'Model output'!V17)), ISNUMBER(SEARCH("less than 1.0 mm",'Model output'!V17)), ISNUMBER(SEARCH("less than 0.5 mm",'Model output'!V17)), ISNUMBER(SEARCH("abut",'Model output'!V17))), "negative", "positive")</f>
        <v>negative</v>
      </c>
      <c r="AE18" s="39" t="str" cm="1">
        <f t="array" aca="1" ref="AE18" ca="1">IF(OR(AC18="positive",Z18="positive",AND(OR(ISNUMBER(SEARCH("Follicular carcinoma",N18)),ISNUMBER(SEARCH("Follicular thyroid carcinoma",N18))),V18="extensive"),AND(AND(ISNUMBER(J18),J18&gt;0),AND(ISNUMBER(M18),M18&gt;3)),OR(H18="positive",AH18=1)),"high",IF(OR(ISNUMBER(SEARCH("lateral",G18,1)),ISNUMBER(SEARCH("positive",Y18,1)),ISNUMBER(SEARCH("tall",O18,1)),ISNUMBER(SEARCH("hobnail",O18,1)),ISNUMBER(SEARCH("cribriform",O18,1)),ISNUMBER(SEARCH("diffuse",O18,1)),ISNUMBER(SEARCH("columnar",O18,1)),ISNUMBER(SEARCH("solid",O18,1)),ISNUMBER(SEARCH("tall",N18,1)),ISNUMBER(SEARCH("hobnail",N18,1)),ISNUMBER(SEARCH("cribriform",N18,1)),ISNUMBER(SEARCH("diffuse",N18,1)),ISNUMBER(SEARCH("columnar",N18,1)),ISNUMBER(SEARCH("solid",N18,1)),AND(OR(ISNUMBER(SEARCH("papillary",N18,1)),ISNUMBER(SEARCH("papillary carcinoma",O18,1))),S18="positive"),AND(AND(ISNUMBER(J18),J18&gt;=5),M18=""),AND(AND(ISNUMBER(J18),J18&gt;=5),AND(ISNUMBER(M18),M18&gt;=1)),AND(ISNUMBER(SERACH("papillary",N18)),OR(Y18="positive",Z18="positive"), ISNUMBER(SEARCH("BRAF",AB18)))),"intermediate","low"))</f>
        <v>intermediate</v>
      </c>
      <c r="AF18" s="40" t="str">
        <f t="shared" si="3"/>
        <v>1a</v>
      </c>
      <c r="AG18" s="40" t="str">
        <f t="shared" si="4"/>
        <v>1a</v>
      </c>
      <c r="AH18" s="40" t="str">
        <f t="shared" si="6"/>
        <v>0</v>
      </c>
      <c r="AI18" s="45" t="str">
        <f t="shared" si="7"/>
        <v>I</v>
      </c>
      <c r="AJ18" s="39" t="s">
        <v>636</v>
      </c>
      <c r="AK18" s="44" t="s">
        <v>900</v>
      </c>
      <c r="AL18" s="44" t="s">
        <v>900</v>
      </c>
      <c r="AM18" s="44" t="s">
        <v>899</v>
      </c>
      <c r="AN18" s="44" t="s">
        <v>59</v>
      </c>
      <c r="AO18" s="12">
        <f t="shared" ca="1" si="8"/>
        <v>1</v>
      </c>
      <c r="AP18" s="15">
        <f t="shared" si="9"/>
        <v>1</v>
      </c>
      <c r="AQ18" s="15">
        <f t="shared" si="10"/>
        <v>1</v>
      </c>
      <c r="AR18" s="15">
        <f t="shared" si="11"/>
        <v>1</v>
      </c>
      <c r="AS18" s="26">
        <f t="shared" si="5"/>
        <v>1</v>
      </c>
      <c r="AT18" s="1"/>
    </row>
    <row r="19" spans="1:46">
      <c r="A19" t="str">
        <f>'Model output'!A18</f>
        <v>TCGA-BJ-A290</v>
      </c>
      <c r="B19" s="51">
        <v>70</v>
      </c>
      <c r="C19" s="1" t="str">
        <f>IF(OR(ISNUMBER(SEARCH("0",'Model output'!D18)), ISNUMBER(SEARCH("1",'Model output'!D18)), ISNUMBER(SEARCH("1a",'Model output'!D18)), ISNUMBER(SEARCH("1b",'Model output'!D18)), ISNUMBER(SEARCH("2",'Model output'!D18)), ISNUMBER(SEARCH("3",'Model output'!D18)), ISNUMBER(SEARCH("4a",'Model output'!D18)), ISNUMBER(SEARCH("4b",'Model output'!D18))), IF(ISNUMBER(SEARCH("pT",'Model output'!D18)),IF(OR(ISNUMBER(SEARCH("a",'Model output'!D18)),ISNUMBER(SEARCH("b",'Model output'!D18))),MID(SUBSTITUTE('Model output'!D18," ",""),SEARCH("pT",'Model output'!D18)+2,2),MID(SUBSTITUTE('Model output'!D18," ",""),SEARCH("pT",'Model output'!D18)+2,1)),IF(ISNUMBER(SEARCH("T",'Model output'!D18)),IF(OR(ISNUMBER(SEARCH("a",'Model output'!D18)),ISNUMBER(SEARCH("b",'Model output'!D18))),MID(SUBSTITUTE('Model output'!D18," ",""),SEARCH("T",'Model output'!D18)+1,2),MID(SUBSTITUTE('Model output'!D18," ",""),SEARCH("T",'Model output'!D18)+1,1)),SUBSTITUTE('Model output'!D18," ",""))),"")</f>
        <v>3</v>
      </c>
      <c r="D19" s="1" t="str">
        <f>IF(ISNUMBER(SEARCH("lymph node",'Model output'!E18)),"1", IF(AND('Model output'!E18&lt;&gt;"",ISNUMBER('Model output'!E18),'Model output'!E18&gt;0),"1",IF(OR(ISNUMBER(SEARCH("0",'Model output'!E18)), ISNUMBER(SEARCH("1",'Model output'!E18)), ISNUMBER(SEARCH("1a",'Model output'!E18)), ISNUMBER(SEARCH("1b",'Model output'!E18)), ISNUMBER(SEARCH("X",'Model output'!E18))), IF(ISNUMBER(SEARCH("pN",'Model output'!E18)),IF(OR(ISNUMBER(SEARCH("a",'Model output'!E18)),ISNUMBER(SEARCH("b",'Model output'!E18))),MID(SUBSTITUTE('Model output'!E18," ",""),SEARCH("pN",'Model output'!E18)+2,2),MID(SUBSTITUTE('Model output'!E18," ",""),SEARCH("pN",'Model output'!E18)+2,1)),IF(ISNUMBER(SEARCH("N",'Model output'!E18)),IF(OR(ISNUMBER(SEARCH("a",'Model output'!E18)),ISNUMBER(SEARCH("b",'Model output'!E18))),MID(SUBSTITUTE('Model output'!E18," ",""),SEARCH("N",'Model output'!E18)+1,2),MID(SUBSTITUTE('Model output'!E18," ",""),SEARCH("N",'Model output'!E18)+1,1)),SUBSTITUTE('Model output'!E18," ",""))),"")))</f>
        <v>1a</v>
      </c>
      <c r="E19" s="1" t="str">
        <f>IF(OR(ISNUMBER(SEARCH("Not applicable",'Model output'!F18)), ISNUMBER(SEARCH("N/A",'Model output'!F18))),"0",IF(OR(ISNUMBER(SEARCH("0",'Model output'!F18)), ISNUMBER(SEARCH("1",'Model output'!F18)), ISNUMBER(SEARCH("X",'Model output'!F18))), IF(ISNUMBER(SEARCH("pM",'Model output'!F18)),MID(SUBSTITUTE('Model output'!F18," ",""),SEARCH("pM",'Model output'!F18)+2,1),IF(ISNUMBER(SEARCH("M",'Model output'!F18)),MID(SUBSTITUTE('Model output'!F18," ",""),SEARCH("M",'Model output'!F18)+1,1),SUBSTITUTE('Model output'!F18," ",""))),""))</f>
        <v>X</v>
      </c>
      <c r="F19" t="str">
        <f t="shared" si="0"/>
        <v>positive</v>
      </c>
      <c r="G19" t="str">
        <f>IF(OR('Model output'!G18="",AND(ISNUMBER('Model output'!J18),'Model output'!J18&lt;1)),"",IF(OR(ISNUMBER(SEARCH("lateral",'Model output'!G18)),ISNUMBER(SEARCH("cervical",'Model output'!G18)),ISNUMBER(SEARCH("jugular",'Model output'!G18)),ISNUMBER(SEARCH("left neck",'Model output'!G18)),ISNUMBER(SEARCH("left anterior neck",'Model output'!G18)),ISNUMBER(SEARCH("left posterior neck",'Model output'!G18)),ISNUMBER(SEARCH("right neck",'Model output'!G18)),ISNUMBER(SEARCH("right anterior neck",'Model output'!G18)),ISNUMBER(SEARCH("right posterior neck",'Model output'!G18)),AND(ISNUMBER(SEARCH("level",'Model output'!G18)),OR(,ISNUMBER(SEARCH("II",'Model output'!G18)),ISNUMBER(SEARCH("two",'Model output'!G18)),ISNUMBER(SEARCH("2",'Model output'!G18)),ISNUMBER(SEARCH("III",'Model output'!G18)),ISNUMBER(SEARCH("three",'Model output'!G18)),ISNUMBER(SEARCH("3",'Model output'!G18)),ISNUMBER(SEARCH("IV",'Model output'!G18)),ISNUMBER(SEARCH("four",'Model output'!G18)),ISNUMBER(SEARCH("4",'Model output'!G18)),ISNUMBER(SEARCH("V ",'Model output'!G18)),ISNUMBER(SEARCH("five",'Model output'!G18)),ISNUMBER(SEARCH("5",'Model output'!G18))))), "lateral", "central"))</f>
        <v>central</v>
      </c>
      <c r="H19" t="str">
        <f>IF('Model output'!H18="","negative", IF('Model output'!H18=" ", "negative", IF('Model output'!H18="[]", "negative", IF(ISNUMBER(SEARCH("lymph node",'Model output'!H18)),"negative", IF(ISNUMBER(SEARCH("adipose tissue",'Model output'!H18)), "negative", IF(ISNUMBER(SEARCH("neck dissection",'Model output'!H18)),"negative","positive"))))))</f>
        <v>negative</v>
      </c>
      <c r="I19">
        <f>IF('Model output'!I18="","",IF(ISNUMBER('Model output'!I18),'Model output'!I18,1))</f>
        <v>3</v>
      </c>
      <c r="J19">
        <f>IF('Model output'!J18="","",IF(AND(ISNUMBER('Model output'!J18),'Model output'!J18&lt;=I19),'Model output'!J18,IF(ISNUMBER(SEARCH("0/",'Model output'!J18)),0,1)))</f>
        <v>3</v>
      </c>
      <c r="K19" t="str" cm="1">
        <f t="array" ref="K19">IF(COUNT(FIND({0,1,2,3,4,5,6,7,8,9},'Model output'!K18))&gt;0,'Model output'!K18,"")</f>
        <v/>
      </c>
      <c r="L19" s="32" t="str">
        <f t="shared" si="1"/>
        <v/>
      </c>
      <c r="M19" t="str" cm="1">
        <f t="array" ref="M19">IF(L19="","",IF(ISNUMBER(SEARCH("cm",L19)),MAX(VALUE(SUBSTITUTE(_xlfn.FILTERXML("&lt;t&gt;&lt;s&gt;"&amp;SUBSTITUTE(L19,",","&lt;/s&gt;&lt;s&gt;")&amp;"&lt;/s&gt;&lt;/t&gt;","//s"),"cm",""))),MAX(VALUE(SUBSTITUTE(_xlfn.FILTERXML("&lt;t&gt;&lt;s&gt;"&amp;SUBSTITUTE(L19,",","&lt;/s&gt;&lt;s&gt;")&amp;"&lt;/s&gt;&lt;/t&gt;","//s"),"mm","")))/10))</f>
        <v/>
      </c>
      <c r="N19" t="str">
        <f>IF('Model output'!L18="","",'Model output'!L18)</f>
        <v>papillary</v>
      </c>
      <c r="O19" t="str">
        <f>IF('Model output'!M18="","",'Model output'!M18)</f>
        <v>tall cell</v>
      </c>
      <c r="P19" t="str">
        <f>IF('Model output'!N18="","",'Model output'!N18)</f>
        <v>4.5 cm</v>
      </c>
      <c r="Q19" t="str">
        <f t="shared" si="2"/>
        <v>4.5cm</v>
      </c>
      <c r="R19" cm="1">
        <f t="array" ref="R19">IF(Q19="","",IF(ISNUMBER(SEARCH("cm",Q19)),MAX(VALUE(SUBSTITUTE(_xlfn.FILTERXML("&lt;t&gt;&lt;s&gt;"&amp;SUBSTITUTE(Q19,",","&lt;/s&gt;&lt;s&gt;")&amp;"&lt;/s&gt;&lt;/t&gt;","//s"),"cm",""))),IF(ISNUMBER(SEARCH("mm",Q19)), MAX(VALUE(SUBSTITUTE(_xlfn.FILTERXML("&lt;t&gt;&lt;s&gt;"&amp;SUBSTITUTE(Q19,",","&lt;/s&gt;&lt;s&gt;")&amp;"&lt;/s&gt;&lt;/t&gt;","//s"),"mm","")))/10, MAX(VALUE(_xlfn.FILTERXML("&lt;t&gt;&lt;s&gt;"&amp;SUBSTITUTE(Q19,",","&lt;/s&gt;&lt;s&gt;")&amp;"&lt;/s&gt;&lt;/t&gt;","//s"))))))</f>
        <v>4.5</v>
      </c>
      <c r="S19" t="str">
        <f>IF(OR('Model output'!P18="",'Model output'!P18="C",ISNUMBER(SEARCH("Not identified", 'Model output'!P18)),ISNUMBER(SEARCH("Absent",'Model output'!P18)),ISNUMBER(SEARCH("Absence",'Model output'!P18)),AND(ISNUMBER(SEARCH("No",'Model output'!P18)),NOT(ISNUMBER(SEARCH("diagnostic",'Model output'!P18)))),ISNUMBER(SEARCH("Negative",'Model output'!P18))),"negative","positive")</f>
        <v>positive</v>
      </c>
      <c r="T19">
        <f>IF('Model output'!O18="","",'Model output'!O18)</f>
        <v>1</v>
      </c>
      <c r="U19" t="str">
        <f>IF('Model output'!Q18&lt;&gt;"",'Model output'!Q18,IF('Classification result'!S19="positive",IF(ISNUMBER(SEARCH("single",'Model output'!P18)),1,IF(OR(ISNUMBER(SEARCH("&lt;4",'Model output'!P18)),ISNUMBER(SEARCH("&lt; 4",'Model output'!P18)),ISNUMBER(SEARCH("less than 4",'Model output'!P18))),"&lt;4",IF(OR(ISNUMBER(SEARCH("&gt;4",'Model output'!P18)),ISNUMBER(SEARCH("&gt; 4",'Model output'!P18)),ISNUMBER(SEARCH("4 or more",'Model output'!P18))),"&gt;4",""))),""))</f>
        <v/>
      </c>
      <c r="V19" t="str">
        <f>IF(S19="negative","",IF(OR(ISNUMBER(SEARCH("Focal",'Model output'!P18)),'Classification result'!U19&lt;4,ISNUMBER(SEARCH("Focal",'Classification result'!U19)),ISNUMBER(SEARCH("&lt;4",'Classification result'!U19)),ISNUMBER(SEARCH("&lt; 4",'Classification result'!U19))),"minimal", IF(OR(ISNUMBER(SEARCH("Extensive",'Model output'!P18)),ISNUMBER(SEARCH("Extensive",'Classification result'!U19)),ISNUMBER(SEARCH("&gt;4",'Classification result'!U19)),ISNUMBER(SEARCH("&gt; 4",'Classification result'!U19)),ISNUMBER(SEARCH("4 or more",'Classification result'!U19))),"extensive","")))</f>
        <v/>
      </c>
      <c r="W19" t="str">
        <f>IF(OR('Model output'!R18="",ISNUMBER(SEARCH("Not identified", 'Model output'!R18)),ISNUMBER(SEARCH("Absent",'Model output'!R18)),ISNUMBER(SEARCH("No",'Model output'!R18)),ISNUMBER(SEARCH("Negative",'Model output'!R18)),ISNUMBER(SEARCH("None seen",'Model output'!R18)),ISNUMBER(SEARCH("Free",'Model output'!R18)),ISNUMBER(SEARCH("Cannot be assessed",'Model output'!R18))),"negative","positive")</f>
        <v>positive</v>
      </c>
      <c r="X19" s="19" t="str">
        <f>IF('Model output'!S18="","",'Model output'!S18)</f>
        <v>EXTENDS TO MARGIN</v>
      </c>
      <c r="Y19" t="str">
        <f>IF(OR('Model output'!S18="",ISNUMBER(SEARCH("No extension",'Model output'!S18)),ISNUMBER(SEARCH("Absent",'Model output'!S18)),ISNUMBER(SEARCH("Not identified",'Model output'!S18)),AND(ISNUMBER(SEARCH("No",'Model output'!S18)),NOT(ISNUMBER(SEARCH("carcinoma",'Model output'!S18)))),ISNUMBER(SEARCH("negative",'Model output'!S18))),"negative",IF(Z19="positive","gETE", "positive"))</f>
        <v>positive</v>
      </c>
      <c r="Z19" t="str">
        <f>IF(OR('Model output'!S18="",ISNUMBER(SEARCH("Absent",'Model output'!S18)),ISNUMBER(SEARCH("Not identified",'Model output'!S18)),ISNUMBER(SEARCH("No",'Model output'!S18)),ISNUMBER(SEARCH("Minimal",'Model output'!S18)),ISNUMBER(SEARCH("negative",'Model output'!S18))),"negative",IF(OR(ISNUMBER(SEARCH("extensive",X19)),ISNUMBER(SEARCH("skeletal muscle",X19)),ISNUMBER(SEARCH("larynx",X19)),ISNUMBER(SEARCH("trachea",X19)),ISNUMBER(SEARCH("esophagus",X19)),ISNUMBER(SEARCH("recurrent laryngeal nerve",X19))),"positive","negative"))</f>
        <v>negative</v>
      </c>
      <c r="AA19" t="str">
        <f>IF('Model output'!T18="","",IF('Model output'!T18="Not mentioned", "No", "Yes"))</f>
        <v>Yes</v>
      </c>
      <c r="AB19" t="str">
        <f>IF(AA19&lt;&gt;"Yes","",IF(OR('Model output'!U18="",ISNUMBER(SEARCH("Not identified",'Model output'!U18))),"",'Model output'!U18))</f>
        <v>BRAF V600E</v>
      </c>
      <c r="AC19" s="8" t="str">
        <f>IF(OR('Model output'!V18="", AND(ISERROR(SEARCH("Positive",'Model output'!V18)), ISNUMBER(SEARCH("Negative",'Model output'!V18))), ISNUMBER(SEARCH("Cannot be assessed",'Model output'!V18)), AND(ISNUMBER(SEARCH("Uninvolved",'Model output'!V18)),NOT(ISNUMBER(SEARCH("margin(s) involved",'Model output'!V18)))), ISNUMBER(SEARCH("No involvement",'Model output'!V18)), AND(NOT(ISNUMBER(SEARCH("focal",'Model output'!V18))),ISNUMBER(SEARCH("Free",'Model output'!V18))), ISNUMBER(SEARCH("narrowly excised",'Model output'!V18)), ISNUMBER(SEARCH("none",'Model output'!V18)), ISNUMBER(SEARCH("R0",'Model output'!V18)), ISNUMBER(SEARCH("1 mm",'Model output'!V18)), ISNUMBER(SEARCH("0.1 CM",'Model output'!V18)), ISNUMBER(SEARCH("less than 0.2 mm",'Model output'!V18)), ISNUMBER(SEARCH("less than 1.0 mm",'Model output'!V18)), ISNUMBER(SEARCH("less than 0.5 mm",'Model output'!V18)), ISNUMBER(SEARCH("abut",'Model output'!V18))), "negative", "positive")</f>
        <v>positive</v>
      </c>
      <c r="AE19" s="39" t="str" cm="1">
        <f t="array" ref="AE19">IF(OR(AC19="positive",Z19="positive",AND(OR(ISNUMBER(SEARCH("Follicular carcinoma",N19)),ISNUMBER(SEARCH("Follicular thyroid carcinoma",N19))),V19="extensive"),AND(AND(ISNUMBER(J19),J19&gt;0),AND(ISNUMBER(M19),M19&gt;3)),OR(H19="positive",AH19=1)),"high",IF(OR(ISNUMBER(SEARCH("lateral",G19,1)),ISNUMBER(SEARCH("positive",Y19,1)),ISNUMBER(SEARCH("tall",O19,1)),ISNUMBER(SEARCH("hobnail",O19,1)),ISNUMBER(SEARCH("cribriform",O19,1)),ISNUMBER(SEARCH("diffuse",O19,1)),ISNUMBER(SEARCH("columnar",O19,1)),ISNUMBER(SEARCH("solid",O19,1)),ISNUMBER(SEARCH("tall",N19,1)),ISNUMBER(SEARCH("hobnail",N19,1)),ISNUMBER(SEARCH("cribriform",N19,1)),ISNUMBER(SEARCH("diffuse",N19,1)),ISNUMBER(SEARCH("columnar",N19,1)),ISNUMBER(SEARCH("solid",N19,1)),AND(OR(ISNUMBER(SEARCH("papillary",N19,1)),ISNUMBER(SEARCH("papillary carcinoma",O19,1))),S19="positive"),AND(AND(ISNUMBER(J19),J19&gt;=5),M19=""),AND(AND(ISNUMBER(J19),J19&gt;=5),AND(ISNUMBER(M19),M19&gt;=1)),AND(ISNUMBER(SERACH("papillary",N19)),OR(Y19="positive",Z19="positive"), ISNUMBER(SEARCH("BRAF",AB19)))),"intermediate","low"))</f>
        <v>high</v>
      </c>
      <c r="AF19" s="40" t="str">
        <f t="shared" si="3"/>
        <v>3a</v>
      </c>
      <c r="AG19" s="40" t="str">
        <f t="shared" si="4"/>
        <v>1a</v>
      </c>
      <c r="AH19" s="40" t="str">
        <f t="shared" si="6"/>
        <v>0</v>
      </c>
      <c r="AI19" s="45" t="str">
        <f t="shared" si="7"/>
        <v>II</v>
      </c>
      <c r="AJ19" s="39" t="s">
        <v>631</v>
      </c>
      <c r="AK19" s="44" t="s">
        <v>894</v>
      </c>
      <c r="AL19" s="44" t="s">
        <v>900</v>
      </c>
      <c r="AM19" s="44" t="s">
        <v>899</v>
      </c>
      <c r="AN19" s="44" t="s">
        <v>897</v>
      </c>
      <c r="AO19" s="12">
        <f t="shared" si="8"/>
        <v>1</v>
      </c>
      <c r="AP19" s="15">
        <f t="shared" si="9"/>
        <v>0</v>
      </c>
      <c r="AQ19" s="15">
        <f t="shared" si="10"/>
        <v>1</v>
      </c>
      <c r="AR19" s="15">
        <f t="shared" si="11"/>
        <v>1</v>
      </c>
      <c r="AS19" s="26">
        <f t="shared" si="5"/>
        <v>1</v>
      </c>
      <c r="AT19" s="1"/>
    </row>
    <row r="20" spans="1:46">
      <c r="A20" t="str">
        <f>'Model output'!A19</f>
        <v>TCGA-BJ-A291</v>
      </c>
      <c r="B20" s="51">
        <v>56</v>
      </c>
      <c r="C20" s="1" t="str">
        <f>IF(OR(ISNUMBER(SEARCH("0",'Model output'!D19)), ISNUMBER(SEARCH("1",'Model output'!D19)), ISNUMBER(SEARCH("1a",'Model output'!D19)), ISNUMBER(SEARCH("1b",'Model output'!D19)), ISNUMBER(SEARCH("2",'Model output'!D19)), ISNUMBER(SEARCH("3",'Model output'!D19)), ISNUMBER(SEARCH("4a",'Model output'!D19)), ISNUMBER(SEARCH("4b",'Model output'!D19))), IF(ISNUMBER(SEARCH("pT",'Model output'!D19)),IF(OR(ISNUMBER(SEARCH("a",'Model output'!D19)),ISNUMBER(SEARCH("b",'Model output'!D19))),MID(SUBSTITUTE('Model output'!D19," ",""),SEARCH("pT",'Model output'!D19)+2,2),MID(SUBSTITUTE('Model output'!D19," ",""),SEARCH("pT",'Model output'!D19)+2,1)),IF(ISNUMBER(SEARCH("T",'Model output'!D19)),IF(OR(ISNUMBER(SEARCH("a",'Model output'!D19)),ISNUMBER(SEARCH("b",'Model output'!D19))),MID(SUBSTITUTE('Model output'!D19," ",""),SEARCH("T",'Model output'!D19)+1,2),MID(SUBSTITUTE('Model output'!D19," ",""),SEARCH("T",'Model output'!D19)+1,1)),SUBSTITUTE('Model output'!D19," ",""))),"")</f>
        <v>1</v>
      </c>
      <c r="D20" s="1" t="str">
        <f>IF(ISNUMBER(SEARCH("lymph node",'Model output'!E19)),"1", IF(AND('Model output'!E19&lt;&gt;"",ISNUMBER('Model output'!E19),'Model output'!E19&gt;0),"1",IF(OR(ISNUMBER(SEARCH("0",'Model output'!E19)), ISNUMBER(SEARCH("1",'Model output'!E19)), ISNUMBER(SEARCH("1a",'Model output'!E19)), ISNUMBER(SEARCH("1b",'Model output'!E19)), ISNUMBER(SEARCH("X",'Model output'!E19))), IF(ISNUMBER(SEARCH("pN",'Model output'!E19)),IF(OR(ISNUMBER(SEARCH("a",'Model output'!E19)),ISNUMBER(SEARCH("b",'Model output'!E19))),MID(SUBSTITUTE('Model output'!E19," ",""),SEARCH("pN",'Model output'!E19)+2,2),MID(SUBSTITUTE('Model output'!E19," ",""),SEARCH("pN",'Model output'!E19)+2,1)),IF(ISNUMBER(SEARCH("N",'Model output'!E19)),IF(OR(ISNUMBER(SEARCH("a",'Model output'!E19)),ISNUMBER(SEARCH("b",'Model output'!E19))),MID(SUBSTITUTE('Model output'!E19," ",""),SEARCH("N",'Model output'!E19)+1,2),MID(SUBSTITUTE('Model output'!E19," ",""),SEARCH("N",'Model output'!E19)+1,1)),SUBSTITUTE('Model output'!E19," ",""))),"")))</f>
        <v>0</v>
      </c>
      <c r="E20" s="1" t="str">
        <f>IF(OR(ISNUMBER(SEARCH("Not applicable",'Model output'!F19)), ISNUMBER(SEARCH("N/A",'Model output'!F19))),"0",IF(OR(ISNUMBER(SEARCH("0",'Model output'!F19)), ISNUMBER(SEARCH("1",'Model output'!F19)), ISNUMBER(SEARCH("X",'Model output'!F19))), IF(ISNUMBER(SEARCH("pM",'Model output'!F19)),MID(SUBSTITUTE('Model output'!F19," ",""),SEARCH("pM",'Model output'!F19)+2,1),IF(ISNUMBER(SEARCH("M",'Model output'!F19)),MID(SUBSTITUTE('Model output'!F19," ",""),SEARCH("M",'Model output'!F19)+1,1),SUBSTITUTE('Model output'!F19," ",""))),""))</f>
        <v>X</v>
      </c>
      <c r="F20" t="str">
        <f t="shared" si="0"/>
        <v>negative</v>
      </c>
      <c r="G20" t="str">
        <f>IF(OR('Model output'!G19="",AND(ISNUMBER('Model output'!J19),'Model output'!J19&lt;1)),"",IF(OR(ISNUMBER(SEARCH("lateral",'Model output'!G19)),ISNUMBER(SEARCH("cervical",'Model output'!G19)),ISNUMBER(SEARCH("jugular",'Model output'!G19)),ISNUMBER(SEARCH("left neck",'Model output'!G19)),ISNUMBER(SEARCH("left anterior neck",'Model output'!G19)),ISNUMBER(SEARCH("left posterior neck",'Model output'!G19)),ISNUMBER(SEARCH("right neck",'Model output'!G19)),ISNUMBER(SEARCH("right anterior neck",'Model output'!G19)),ISNUMBER(SEARCH("right posterior neck",'Model output'!G19)),AND(ISNUMBER(SEARCH("level",'Model output'!G19)),OR(,ISNUMBER(SEARCH("II",'Model output'!G19)),ISNUMBER(SEARCH("two",'Model output'!G19)),ISNUMBER(SEARCH("2",'Model output'!G19)),ISNUMBER(SEARCH("III",'Model output'!G19)),ISNUMBER(SEARCH("three",'Model output'!G19)),ISNUMBER(SEARCH("3",'Model output'!G19)),ISNUMBER(SEARCH("IV",'Model output'!G19)),ISNUMBER(SEARCH("four",'Model output'!G19)),ISNUMBER(SEARCH("4",'Model output'!G19)),ISNUMBER(SEARCH("V ",'Model output'!G19)),ISNUMBER(SEARCH("five",'Model output'!G19)),ISNUMBER(SEARCH("5",'Model output'!G19))))), "lateral", "central"))</f>
        <v/>
      </c>
      <c r="H20" t="str">
        <f>IF('Model output'!H19="","negative", IF('Model output'!H19=" ", "negative", IF('Model output'!H19="[]", "negative", IF(ISNUMBER(SEARCH("lymph node",'Model output'!H19)),"negative", IF(ISNUMBER(SEARCH("adipose tissue",'Model output'!H19)), "negative", IF(ISNUMBER(SEARCH("neck dissection",'Model output'!H19)),"negative","positive"))))))</f>
        <v>negative</v>
      </c>
      <c r="I20">
        <f>IF('Model output'!I19="","",IF(ISNUMBER('Model output'!I19),'Model output'!I19,1))</f>
        <v>9</v>
      </c>
      <c r="J20">
        <f>IF('Model output'!J19="","",IF(AND(ISNUMBER('Model output'!J19),'Model output'!J19&lt;=I20),'Model output'!J19,IF(ISNUMBER(SEARCH("0/",'Model output'!J19)),0,1)))</f>
        <v>0</v>
      </c>
      <c r="K20" t="str" cm="1">
        <f t="array" ref="K20">IF(COUNT(FIND({0,1,2,3,4,5,6,7,8,9},'Model output'!K19))&gt;0,'Model output'!K19,"")</f>
        <v/>
      </c>
      <c r="L20" s="32" t="str">
        <f t="shared" si="1"/>
        <v/>
      </c>
      <c r="M20" t="str" cm="1">
        <f t="array" ref="M20">IF(L20="","",IF(ISNUMBER(SEARCH("cm",L20)),MAX(VALUE(SUBSTITUTE(_xlfn.FILTERXML("&lt;t&gt;&lt;s&gt;"&amp;SUBSTITUTE(L20,",","&lt;/s&gt;&lt;s&gt;")&amp;"&lt;/s&gt;&lt;/t&gt;","//s"),"cm",""))),MAX(VALUE(SUBSTITUTE(_xlfn.FILTERXML("&lt;t&gt;&lt;s&gt;"&amp;SUBSTITUTE(L20,",","&lt;/s&gt;&lt;s&gt;")&amp;"&lt;/s&gt;&lt;/t&gt;","//s"),"mm","")))/10))</f>
        <v/>
      </c>
      <c r="N20" t="str">
        <f>IF('Model output'!L19="","",'Model output'!L19)</f>
        <v>papillary</v>
      </c>
      <c r="O20" t="str">
        <f>IF('Model output'!M19="","",'Model output'!M19)</f>
        <v>oncocytic variant</v>
      </c>
      <c r="P20" t="str">
        <f>IF('Model output'!N19="","",'Model output'!N19)</f>
        <v>1.5 cm</v>
      </c>
      <c r="Q20" t="str">
        <f t="shared" si="2"/>
        <v>1.5cm</v>
      </c>
      <c r="R20" cm="1">
        <f t="array" ref="R20">IF(Q20="","",IF(ISNUMBER(SEARCH("cm",Q20)),MAX(VALUE(SUBSTITUTE(_xlfn.FILTERXML("&lt;t&gt;&lt;s&gt;"&amp;SUBSTITUTE(Q20,",","&lt;/s&gt;&lt;s&gt;")&amp;"&lt;/s&gt;&lt;/t&gt;","//s"),"cm",""))),IF(ISNUMBER(SEARCH("mm",Q20)), MAX(VALUE(SUBSTITUTE(_xlfn.FILTERXML("&lt;t&gt;&lt;s&gt;"&amp;SUBSTITUTE(Q20,",","&lt;/s&gt;&lt;s&gt;")&amp;"&lt;/s&gt;&lt;/t&gt;","//s"),"mm","")))/10, MAX(VALUE(_xlfn.FILTERXML("&lt;t&gt;&lt;s&gt;"&amp;SUBSTITUTE(Q20,",","&lt;/s&gt;&lt;s&gt;")&amp;"&lt;/s&gt;&lt;/t&gt;","//s"))))))</f>
        <v>1.5</v>
      </c>
      <c r="S20" t="str">
        <f>IF(OR('Model output'!P19="",'Model output'!P19="C",ISNUMBER(SEARCH("Not identified", 'Model output'!P19)),ISNUMBER(SEARCH("Absent",'Model output'!P19)),ISNUMBER(SEARCH("Absence",'Model output'!P19)),AND(ISNUMBER(SEARCH("No",'Model output'!P19)),NOT(ISNUMBER(SEARCH("diagnostic",'Model output'!P19)))),ISNUMBER(SEARCH("Negative",'Model output'!P19))),"negative","positive")</f>
        <v>negative</v>
      </c>
      <c r="T20">
        <f>IF('Model output'!O19="","",'Model output'!O19)</f>
        <v>2</v>
      </c>
      <c r="U20" t="str">
        <f>IF('Model output'!Q19&lt;&gt;"",'Model output'!Q19,IF('Classification result'!S20="positive",IF(ISNUMBER(SEARCH("single",'Model output'!P19)),1,IF(OR(ISNUMBER(SEARCH("&lt;4",'Model output'!P19)),ISNUMBER(SEARCH("&lt; 4",'Model output'!P19)),ISNUMBER(SEARCH("less than 4",'Model output'!P19))),"&lt;4",IF(OR(ISNUMBER(SEARCH("&gt;4",'Model output'!P19)),ISNUMBER(SEARCH("&gt; 4",'Model output'!P19)),ISNUMBER(SEARCH("4 or more",'Model output'!P19))),"&gt;4",""))),""))</f>
        <v/>
      </c>
      <c r="V20" t="str">
        <f>IF(S20="negative","",IF(OR(ISNUMBER(SEARCH("Focal",'Model output'!P19)),'Classification result'!U20&lt;4,ISNUMBER(SEARCH("Focal",'Classification result'!U20)),ISNUMBER(SEARCH("&lt;4",'Classification result'!U20)),ISNUMBER(SEARCH("&lt; 4",'Classification result'!U20))),"minimal", IF(OR(ISNUMBER(SEARCH("Extensive",'Model output'!P19)),ISNUMBER(SEARCH("Extensive",'Classification result'!U20)),ISNUMBER(SEARCH("&gt;4",'Classification result'!U20)),ISNUMBER(SEARCH("&gt; 4",'Classification result'!U20)),ISNUMBER(SEARCH("4 or more",'Classification result'!U20))),"extensive","")))</f>
        <v/>
      </c>
      <c r="W20" t="str">
        <f>IF(OR('Model output'!R19="",ISNUMBER(SEARCH("Not identified", 'Model output'!R19)),ISNUMBER(SEARCH("Absent",'Model output'!R19)),ISNUMBER(SEARCH("No",'Model output'!R19)),ISNUMBER(SEARCH("Negative",'Model output'!R19)),ISNUMBER(SEARCH("None seen",'Model output'!R19)),ISNUMBER(SEARCH("Free",'Model output'!R19)),ISNUMBER(SEARCH("Cannot be assessed",'Model output'!R19))),"negative","positive")</f>
        <v>negative</v>
      </c>
      <c r="X20" s="19" t="str">
        <f>IF('Model output'!S19="","",'Model output'!S19)</f>
        <v>Negative</v>
      </c>
      <c r="Y20" t="str">
        <f>IF(OR('Model output'!S19="",ISNUMBER(SEARCH("No extension",'Model output'!S19)),ISNUMBER(SEARCH("Absent",'Model output'!S19)),ISNUMBER(SEARCH("Not identified",'Model output'!S19)),AND(ISNUMBER(SEARCH("No",'Model output'!S19)),NOT(ISNUMBER(SEARCH("carcinoma",'Model output'!S19)))),ISNUMBER(SEARCH("negative",'Model output'!S19))),"negative",IF(Z20="positive","gETE", "positive"))</f>
        <v>negative</v>
      </c>
      <c r="Z20" t="str">
        <f>IF(OR('Model output'!S19="",ISNUMBER(SEARCH("Absent",'Model output'!S19)),ISNUMBER(SEARCH("Not identified",'Model output'!S19)),ISNUMBER(SEARCH("No",'Model output'!S19)),ISNUMBER(SEARCH("Minimal",'Model output'!S19)),ISNUMBER(SEARCH("negative",'Model output'!S19))),"negative",IF(OR(ISNUMBER(SEARCH("extensive",X20)),ISNUMBER(SEARCH("skeletal muscle",X20)),ISNUMBER(SEARCH("larynx",X20)),ISNUMBER(SEARCH("trachea",X20)),ISNUMBER(SEARCH("esophagus",X20)),ISNUMBER(SEARCH("recurrent laryngeal nerve",X20))),"positive","negative"))</f>
        <v>negative</v>
      </c>
      <c r="AA20" t="str">
        <f>IF('Model output'!T19="","",IF('Model output'!T19="Not mentioned", "No", "Yes"))</f>
        <v/>
      </c>
      <c r="AB20" t="str">
        <f>IF(AA20&lt;&gt;"Yes","",IF(OR('Model output'!U19="",ISNUMBER(SEARCH("Not identified",'Model output'!U19))),"",'Model output'!U19))</f>
        <v/>
      </c>
      <c r="AC20" s="8" t="str">
        <f>IF(OR('Model output'!V19="", AND(ISERROR(SEARCH("Positive",'Model output'!V19)), ISNUMBER(SEARCH("Negative",'Model output'!V19))), ISNUMBER(SEARCH("Cannot be assessed",'Model output'!V19)), AND(ISNUMBER(SEARCH("Uninvolved",'Model output'!V19)),NOT(ISNUMBER(SEARCH("margin(s) involved",'Model output'!V19)))), ISNUMBER(SEARCH("No involvement",'Model output'!V19)), AND(NOT(ISNUMBER(SEARCH("focal",'Model output'!V19))),ISNUMBER(SEARCH("Free",'Model output'!V19))), ISNUMBER(SEARCH("narrowly excised",'Model output'!V19)), ISNUMBER(SEARCH("none",'Model output'!V19)), ISNUMBER(SEARCH("R0",'Model output'!V19)), ISNUMBER(SEARCH("1 mm",'Model output'!V19)), ISNUMBER(SEARCH("0.1 CM",'Model output'!V19)), ISNUMBER(SEARCH("less than 0.2 mm",'Model output'!V19)), ISNUMBER(SEARCH("less than 1.0 mm",'Model output'!V19)), ISNUMBER(SEARCH("less than 0.5 mm",'Model output'!V19)), ISNUMBER(SEARCH("abut",'Model output'!V19))), "negative", "positive")</f>
        <v>negative</v>
      </c>
      <c r="AE20" s="39" t="str" cm="1">
        <f t="array" aca="1" ref="AE20" ca="1">IF(OR(AC20="positive",Z20="positive",AND(OR(ISNUMBER(SEARCH("Follicular carcinoma",N20)),ISNUMBER(SEARCH("Follicular thyroid carcinoma",N20))),V20="extensive"),AND(AND(ISNUMBER(J20),J20&gt;0),AND(ISNUMBER(M20),M20&gt;3)),OR(H20="positive",AH20=1)),"high",IF(OR(ISNUMBER(SEARCH("lateral",G20,1)),ISNUMBER(SEARCH("positive",Y20,1)),ISNUMBER(SEARCH("tall",O20,1)),ISNUMBER(SEARCH("hobnail",O20,1)),ISNUMBER(SEARCH("cribriform",O20,1)),ISNUMBER(SEARCH("diffuse",O20,1)),ISNUMBER(SEARCH("columnar",O20,1)),ISNUMBER(SEARCH("solid",O20,1)),ISNUMBER(SEARCH("tall",N20,1)),ISNUMBER(SEARCH("hobnail",N20,1)),ISNUMBER(SEARCH("cribriform",N20,1)),ISNUMBER(SEARCH("diffuse",N20,1)),ISNUMBER(SEARCH("columnar",N20,1)),ISNUMBER(SEARCH("solid",N20,1)),AND(OR(ISNUMBER(SEARCH("papillary",N20,1)),ISNUMBER(SEARCH("papillary carcinoma",O20,1))),S20="positive"),AND(AND(ISNUMBER(J20),J20&gt;=5),M20=""),AND(AND(ISNUMBER(J20),J20&gt;=5),AND(ISNUMBER(M20),M20&gt;=1)),AND(ISNUMBER(SERACH("papillary",N20)),OR(Y20="positive",Z20="positive"), ISNUMBER(SEARCH("BRAF",AB20)))),"intermediate","low"))</f>
        <v>low</v>
      </c>
      <c r="AF20" s="40" t="str">
        <f t="shared" si="3"/>
        <v>1b</v>
      </c>
      <c r="AG20" s="40" t="str">
        <f t="shared" si="4"/>
        <v>0</v>
      </c>
      <c r="AH20" s="40" t="str">
        <f t="shared" si="6"/>
        <v>0</v>
      </c>
      <c r="AI20" s="45" t="str">
        <f t="shared" si="7"/>
        <v>I</v>
      </c>
      <c r="AJ20" s="39" t="s">
        <v>634</v>
      </c>
      <c r="AK20" s="44" t="s">
        <v>895</v>
      </c>
      <c r="AL20" s="44" t="s">
        <v>896</v>
      </c>
      <c r="AM20" s="44" t="s">
        <v>899</v>
      </c>
      <c r="AN20" s="44" t="s">
        <v>59</v>
      </c>
      <c r="AO20" s="12">
        <f t="shared" ca="1" si="8"/>
        <v>1</v>
      </c>
      <c r="AP20" s="15">
        <f t="shared" si="9"/>
        <v>1</v>
      </c>
      <c r="AQ20" s="15">
        <f t="shared" si="10"/>
        <v>1</v>
      </c>
      <c r="AR20" s="15">
        <f t="shared" si="11"/>
        <v>1</v>
      </c>
      <c r="AS20" s="26">
        <f t="shared" si="5"/>
        <v>1</v>
      </c>
      <c r="AT20" s="1"/>
    </row>
    <row r="21" spans="1:46">
      <c r="A21" t="str">
        <f>'Model output'!A20</f>
        <v>TCGA-BJ-A2N7</v>
      </c>
      <c r="B21" s="51">
        <v>30</v>
      </c>
      <c r="C21" s="1" t="str">
        <f>IF(OR(ISNUMBER(SEARCH("0",'Model output'!D20)), ISNUMBER(SEARCH("1",'Model output'!D20)), ISNUMBER(SEARCH("1a",'Model output'!D20)), ISNUMBER(SEARCH("1b",'Model output'!D20)), ISNUMBER(SEARCH("2",'Model output'!D20)), ISNUMBER(SEARCH("3",'Model output'!D20)), ISNUMBER(SEARCH("4a",'Model output'!D20)), ISNUMBER(SEARCH("4b",'Model output'!D20))), IF(ISNUMBER(SEARCH("pT",'Model output'!D20)),IF(OR(ISNUMBER(SEARCH("a",'Model output'!D20)),ISNUMBER(SEARCH("b",'Model output'!D20))),MID(SUBSTITUTE('Model output'!D20," ",""),SEARCH("pT",'Model output'!D20)+2,2),MID(SUBSTITUTE('Model output'!D20," ",""),SEARCH("pT",'Model output'!D20)+2,1)),IF(ISNUMBER(SEARCH("T",'Model output'!D20)),IF(OR(ISNUMBER(SEARCH("a",'Model output'!D20)),ISNUMBER(SEARCH("b",'Model output'!D20))),MID(SUBSTITUTE('Model output'!D20," ",""),SEARCH("T",'Model output'!D20)+1,2),MID(SUBSTITUTE('Model output'!D20," ",""),SEARCH("T",'Model output'!D20)+1,1)),SUBSTITUTE('Model output'!D20," ",""))),"")</f>
        <v>3</v>
      </c>
      <c r="D21" s="1" t="str">
        <f>IF(ISNUMBER(SEARCH("lymph node",'Model output'!E20)),"1", IF(AND('Model output'!E20&lt;&gt;"",ISNUMBER('Model output'!E20),'Model output'!E20&gt;0),"1",IF(OR(ISNUMBER(SEARCH("0",'Model output'!E20)), ISNUMBER(SEARCH("1",'Model output'!E20)), ISNUMBER(SEARCH("1a",'Model output'!E20)), ISNUMBER(SEARCH("1b",'Model output'!E20)), ISNUMBER(SEARCH("X",'Model output'!E20))), IF(ISNUMBER(SEARCH("pN",'Model output'!E20)),IF(OR(ISNUMBER(SEARCH("a",'Model output'!E20)),ISNUMBER(SEARCH("b",'Model output'!E20))),MID(SUBSTITUTE('Model output'!E20," ",""),SEARCH("pN",'Model output'!E20)+2,2),MID(SUBSTITUTE('Model output'!E20," ",""),SEARCH("pN",'Model output'!E20)+2,1)),IF(ISNUMBER(SEARCH("N",'Model output'!E20)),IF(OR(ISNUMBER(SEARCH("a",'Model output'!E20)),ISNUMBER(SEARCH("b",'Model output'!E20))),MID(SUBSTITUTE('Model output'!E20," ",""),SEARCH("N",'Model output'!E20)+1,2),MID(SUBSTITUTE('Model output'!E20," ",""),SEARCH("N",'Model output'!E20)+1,1)),SUBSTITUTE('Model output'!E20," ",""))),"")))</f>
        <v>X</v>
      </c>
      <c r="E21" s="1" t="str">
        <f>IF(OR(ISNUMBER(SEARCH("Not applicable",'Model output'!F20)), ISNUMBER(SEARCH("N/A",'Model output'!F20))),"0",IF(OR(ISNUMBER(SEARCH("0",'Model output'!F20)), ISNUMBER(SEARCH("1",'Model output'!F20)), ISNUMBER(SEARCH("X",'Model output'!F20))), IF(ISNUMBER(SEARCH("pM",'Model output'!F20)),MID(SUBSTITUTE('Model output'!F20," ",""),SEARCH("pM",'Model output'!F20)+2,1),IF(ISNUMBER(SEARCH("M",'Model output'!F20)),MID(SUBSTITUTE('Model output'!F20," ",""),SEARCH("M",'Model output'!F20)+1,1),SUBSTITUTE('Model output'!F20," ",""))),""))</f>
        <v>0</v>
      </c>
      <c r="F21" t="str">
        <f t="shared" si="0"/>
        <v>negative</v>
      </c>
      <c r="G21" t="str">
        <f>IF(OR('Model output'!G20="",AND(ISNUMBER('Model output'!J20),'Model output'!J20&lt;1)),"",IF(OR(ISNUMBER(SEARCH("lateral",'Model output'!G20)),ISNUMBER(SEARCH("cervical",'Model output'!G20)),ISNUMBER(SEARCH("jugular",'Model output'!G20)),ISNUMBER(SEARCH("left neck",'Model output'!G20)),ISNUMBER(SEARCH("left anterior neck",'Model output'!G20)),ISNUMBER(SEARCH("left posterior neck",'Model output'!G20)),ISNUMBER(SEARCH("right neck",'Model output'!G20)),ISNUMBER(SEARCH("right anterior neck",'Model output'!G20)),ISNUMBER(SEARCH("right posterior neck",'Model output'!G20)),AND(ISNUMBER(SEARCH("level",'Model output'!G20)),OR(,ISNUMBER(SEARCH("II",'Model output'!G20)),ISNUMBER(SEARCH("two",'Model output'!G20)),ISNUMBER(SEARCH("2",'Model output'!G20)),ISNUMBER(SEARCH("III",'Model output'!G20)),ISNUMBER(SEARCH("three",'Model output'!G20)),ISNUMBER(SEARCH("3",'Model output'!G20)),ISNUMBER(SEARCH("IV",'Model output'!G20)),ISNUMBER(SEARCH("four",'Model output'!G20)),ISNUMBER(SEARCH("4",'Model output'!G20)),ISNUMBER(SEARCH("V ",'Model output'!G20)),ISNUMBER(SEARCH("five",'Model output'!G20)),ISNUMBER(SEARCH("5",'Model output'!G20))))), "lateral", "central"))</f>
        <v/>
      </c>
      <c r="H21" t="str">
        <f>IF('Model output'!H20="","negative", IF('Model output'!H20=" ", "negative", IF('Model output'!H20="[]", "negative", IF(ISNUMBER(SEARCH("lymph node",'Model output'!H20)),"negative", IF(ISNUMBER(SEARCH("adipose tissue",'Model output'!H20)), "negative", IF(ISNUMBER(SEARCH("neck dissection",'Model output'!H20)),"negative","positive"))))))</f>
        <v>negative</v>
      </c>
      <c r="I21" t="str">
        <f>IF('Model output'!I20="","",IF(ISNUMBER('Model output'!I20),'Model output'!I20,1))</f>
        <v/>
      </c>
      <c r="J21" t="str">
        <f>IF('Model output'!J20="","",IF(AND(ISNUMBER('Model output'!J20),'Model output'!J20&lt;=I21),'Model output'!J20,IF(ISNUMBER(SEARCH("0/",'Model output'!J20)),0,1)))</f>
        <v/>
      </c>
      <c r="K21" t="str" cm="1">
        <f t="array" ref="K21">IF(COUNT(FIND({0,1,2,3,4,5,6,7,8,9},'Model output'!K20))&gt;0,'Model output'!K20,"")</f>
        <v/>
      </c>
      <c r="L21" s="32" t="str">
        <f t="shared" si="1"/>
        <v/>
      </c>
      <c r="M21" t="str" cm="1">
        <f t="array" ref="M21">IF(L21="","",IF(ISNUMBER(SEARCH("cm",L21)),MAX(VALUE(SUBSTITUTE(_xlfn.FILTERXML("&lt;t&gt;&lt;s&gt;"&amp;SUBSTITUTE(L21,",","&lt;/s&gt;&lt;s&gt;")&amp;"&lt;/s&gt;&lt;/t&gt;","//s"),"cm",""))),MAX(VALUE(SUBSTITUTE(_xlfn.FILTERXML("&lt;t&gt;&lt;s&gt;"&amp;SUBSTITUTE(L21,",","&lt;/s&gt;&lt;s&gt;")&amp;"&lt;/s&gt;&lt;/t&gt;","//s"),"mm","")))/10))</f>
        <v/>
      </c>
      <c r="N21" t="str">
        <f>IF('Model output'!L20="","",'Model output'!L20)</f>
        <v>papillary</v>
      </c>
      <c r="O21" t="str">
        <f>IF('Model output'!M20="","",'Model output'!M20)</f>
        <v/>
      </c>
      <c r="P21" t="str">
        <f>IF('Model output'!N20="","",'Model output'!N20)</f>
        <v>5.0 cm</v>
      </c>
      <c r="Q21" t="str">
        <f t="shared" si="2"/>
        <v>5.0cm</v>
      </c>
      <c r="R21" cm="1">
        <f t="array" ref="R21">IF(Q21="","",IF(ISNUMBER(SEARCH("cm",Q21)),MAX(VALUE(SUBSTITUTE(_xlfn.FILTERXML("&lt;t&gt;&lt;s&gt;"&amp;SUBSTITUTE(Q21,",","&lt;/s&gt;&lt;s&gt;")&amp;"&lt;/s&gt;&lt;/t&gt;","//s"),"cm",""))),IF(ISNUMBER(SEARCH("mm",Q21)), MAX(VALUE(SUBSTITUTE(_xlfn.FILTERXML("&lt;t&gt;&lt;s&gt;"&amp;SUBSTITUTE(Q21,",","&lt;/s&gt;&lt;s&gt;")&amp;"&lt;/s&gt;&lt;/t&gt;","//s"),"mm","")))/10, MAX(VALUE(_xlfn.FILTERXML("&lt;t&gt;&lt;s&gt;"&amp;SUBSTITUTE(Q21,",","&lt;/s&gt;&lt;s&gt;")&amp;"&lt;/s&gt;&lt;/t&gt;","//s"))))))</f>
        <v>5</v>
      </c>
      <c r="S21" t="str">
        <f>IF(OR('Model output'!P20="",'Model output'!P20="C",ISNUMBER(SEARCH("Not identified", 'Model output'!P20)),ISNUMBER(SEARCH("Absent",'Model output'!P20)),ISNUMBER(SEARCH("Absence",'Model output'!P20)),AND(ISNUMBER(SEARCH("No",'Model output'!P20)),NOT(ISNUMBER(SEARCH("diagnostic",'Model output'!P20)))),ISNUMBER(SEARCH("Negative",'Model output'!P20))),"negative","positive")</f>
        <v>positive</v>
      </c>
      <c r="T21">
        <f>IF('Model output'!O20="","",'Model output'!O20)</f>
        <v>2</v>
      </c>
      <c r="U21" t="str">
        <f>IF('Model output'!Q20&lt;&gt;"",'Model output'!Q20,IF('Classification result'!S21="positive",IF(ISNUMBER(SEARCH("single",'Model output'!P20)),1,IF(OR(ISNUMBER(SEARCH("&lt;4",'Model output'!P20)),ISNUMBER(SEARCH("&lt; 4",'Model output'!P20)),ISNUMBER(SEARCH("less than 4",'Model output'!P20))),"&lt;4",IF(OR(ISNUMBER(SEARCH("&gt;4",'Model output'!P20)),ISNUMBER(SEARCH("&gt; 4",'Model output'!P20)),ISNUMBER(SEARCH("4 or more",'Model output'!P20))),"&gt;4",""))),""))</f>
        <v>EXTENSIVE</v>
      </c>
      <c r="V21" t="str">
        <f>IF(S21="negative","",IF(OR(ISNUMBER(SEARCH("Focal",'Model output'!P20)),'Classification result'!U21&lt;4,ISNUMBER(SEARCH("Focal",'Classification result'!U21)),ISNUMBER(SEARCH("&lt;4",'Classification result'!U21)),ISNUMBER(SEARCH("&lt; 4",'Classification result'!U21))),"minimal", IF(OR(ISNUMBER(SEARCH("Extensive",'Model output'!P20)),ISNUMBER(SEARCH("Extensive",'Classification result'!U21)),ISNUMBER(SEARCH("&gt;4",'Classification result'!U21)),ISNUMBER(SEARCH("&gt; 4",'Classification result'!U21)),ISNUMBER(SEARCH("4 or more",'Classification result'!U21))),"extensive","")))</f>
        <v>extensive</v>
      </c>
      <c r="W21" t="str">
        <f>IF(OR('Model output'!R20="",ISNUMBER(SEARCH("Not identified", 'Model output'!R20)),ISNUMBER(SEARCH("Absent",'Model output'!R20)),ISNUMBER(SEARCH("No",'Model output'!R20)),ISNUMBER(SEARCH("Negative",'Model output'!R20)),ISNUMBER(SEARCH("None seen",'Model output'!R20)),ISNUMBER(SEARCH("Free",'Model output'!R20)),ISNUMBER(SEARCH("Cannot be assessed",'Model output'!R20))),"negative","positive")</f>
        <v>positive</v>
      </c>
      <c r="X21" s="19" t="str">
        <f>IF('Model output'!S20="","",'Model output'!S20)</f>
        <v>Not identified</v>
      </c>
      <c r="Y21" t="str">
        <f>IF(OR('Model output'!S20="",ISNUMBER(SEARCH("No extension",'Model output'!S20)),ISNUMBER(SEARCH("Absent",'Model output'!S20)),ISNUMBER(SEARCH("Not identified",'Model output'!S20)),AND(ISNUMBER(SEARCH("No",'Model output'!S20)),NOT(ISNUMBER(SEARCH("carcinoma",'Model output'!S20)))),ISNUMBER(SEARCH("negative",'Model output'!S20))),"negative",IF(Z21="positive","gETE", "positive"))</f>
        <v>negative</v>
      </c>
      <c r="Z21" t="str">
        <f>IF(OR('Model output'!S20="",ISNUMBER(SEARCH("Absent",'Model output'!S20)),ISNUMBER(SEARCH("Not identified",'Model output'!S20)),ISNUMBER(SEARCH("No",'Model output'!S20)),ISNUMBER(SEARCH("Minimal",'Model output'!S20)),ISNUMBER(SEARCH("negative",'Model output'!S20))),"negative",IF(OR(ISNUMBER(SEARCH("extensive",X21)),ISNUMBER(SEARCH("skeletal muscle",X21)),ISNUMBER(SEARCH("larynx",X21)),ISNUMBER(SEARCH("trachea",X21)),ISNUMBER(SEARCH("esophagus",X21)),ISNUMBER(SEARCH("recurrent laryngeal nerve",X21))),"positive","negative"))</f>
        <v>negative</v>
      </c>
      <c r="AA21" t="str">
        <f>IF('Model output'!T20="","",IF('Model output'!T20="Not mentioned", "No", "Yes"))</f>
        <v>Yes</v>
      </c>
      <c r="AB21" t="str">
        <f>IF(AA21&lt;&gt;"Yes","",IF(OR('Model output'!U20="",ISNUMBER(SEARCH("Not identified",'Model output'!U20))),"",'Model output'!U20))</f>
        <v/>
      </c>
      <c r="AC21" s="8" t="str">
        <f>IF(OR('Model output'!V20="", AND(ISERROR(SEARCH("Positive",'Model output'!V20)), ISNUMBER(SEARCH("Negative",'Model output'!V20))), ISNUMBER(SEARCH("Cannot be assessed",'Model output'!V20)), AND(ISNUMBER(SEARCH("Uninvolved",'Model output'!V20)),NOT(ISNUMBER(SEARCH("margin(s) involved",'Model output'!V20)))), ISNUMBER(SEARCH("No involvement",'Model output'!V20)), AND(NOT(ISNUMBER(SEARCH("focal",'Model output'!V20))),ISNUMBER(SEARCH("Free",'Model output'!V20))), ISNUMBER(SEARCH("narrowly excised",'Model output'!V20)), ISNUMBER(SEARCH("none",'Model output'!V20)), ISNUMBER(SEARCH("R0",'Model output'!V20)), ISNUMBER(SEARCH("1 mm",'Model output'!V20)), ISNUMBER(SEARCH("0.1 CM",'Model output'!V20)), ISNUMBER(SEARCH("less than 0.2 mm",'Model output'!V20)), ISNUMBER(SEARCH("less than 1.0 mm",'Model output'!V20)), ISNUMBER(SEARCH("less than 0.5 mm",'Model output'!V20)), ISNUMBER(SEARCH("abut",'Model output'!V20))), "negative", "positive")</f>
        <v>negative</v>
      </c>
      <c r="AE21" s="39" t="str" cm="1">
        <f t="array" aca="1" ref="AE21" ca="1">IF(OR(AC21="positive",Z21="positive",AND(OR(ISNUMBER(SEARCH("Follicular carcinoma",N21)),ISNUMBER(SEARCH("Follicular thyroid carcinoma",N21))),V21="extensive"),AND(AND(ISNUMBER(J21),J21&gt;0),AND(ISNUMBER(M21),M21&gt;3)),OR(H21="positive",AH21=1)),"high",IF(OR(ISNUMBER(SEARCH("lateral",G21,1)),ISNUMBER(SEARCH("positive",Y21,1)),ISNUMBER(SEARCH("tall",O21,1)),ISNUMBER(SEARCH("hobnail",O21,1)),ISNUMBER(SEARCH("cribriform",O21,1)),ISNUMBER(SEARCH("diffuse",O21,1)),ISNUMBER(SEARCH("columnar",O21,1)),ISNUMBER(SEARCH("solid",O21,1)),ISNUMBER(SEARCH("tall",N21,1)),ISNUMBER(SEARCH("hobnail",N21,1)),ISNUMBER(SEARCH("cribriform",N21,1)),ISNUMBER(SEARCH("diffuse",N21,1)),ISNUMBER(SEARCH("columnar",N21,1)),ISNUMBER(SEARCH("solid",N21,1)),AND(OR(ISNUMBER(SEARCH("papillary",N21,1)),ISNUMBER(SEARCH("papillary carcinoma",O21,1))),S21="positive"),AND(AND(ISNUMBER(J21),J21&gt;=5),M21=""),AND(AND(ISNUMBER(J21),J21&gt;=5),AND(ISNUMBER(M21),M21&gt;=1)),AND(ISNUMBER(SERACH("papillary",N21)),OR(Y21="positive",Z21="positive"), ISNUMBER(SEARCH("BRAF",AB21)))),"intermediate","low"))</f>
        <v>intermediate</v>
      </c>
      <c r="AF21" s="40" t="str">
        <f t="shared" si="3"/>
        <v>3a</v>
      </c>
      <c r="AG21" s="40" t="str">
        <f t="shared" si="4"/>
        <v>0</v>
      </c>
      <c r="AH21" s="40" t="str">
        <f t="shared" si="6"/>
        <v>0</v>
      </c>
      <c r="AI21" s="45" t="str">
        <f t="shared" si="7"/>
        <v>I</v>
      </c>
      <c r="AJ21" s="39" t="s">
        <v>636</v>
      </c>
      <c r="AK21" s="44" t="s">
        <v>901</v>
      </c>
      <c r="AL21" s="44" t="s">
        <v>899</v>
      </c>
      <c r="AM21" s="44" t="s">
        <v>899</v>
      </c>
      <c r="AN21" s="44" t="s">
        <v>59</v>
      </c>
      <c r="AO21" s="12">
        <f t="shared" ca="1" si="8"/>
        <v>1</v>
      </c>
      <c r="AP21" s="15">
        <f t="shared" si="9"/>
        <v>1</v>
      </c>
      <c r="AQ21" s="15">
        <f t="shared" si="10"/>
        <v>1</v>
      </c>
      <c r="AR21" s="15">
        <f t="shared" si="11"/>
        <v>1</v>
      </c>
      <c r="AS21" s="26">
        <f t="shared" si="5"/>
        <v>1</v>
      </c>
      <c r="AT21" s="1"/>
    </row>
    <row r="22" spans="1:46">
      <c r="A22" t="str">
        <f>'Model output'!A21</f>
        <v>TCGA-BJ-A2N8</v>
      </c>
      <c r="B22" s="51">
        <v>30</v>
      </c>
      <c r="C22" s="1" t="str">
        <f>IF(OR(ISNUMBER(SEARCH("0",'Model output'!D21)), ISNUMBER(SEARCH("1",'Model output'!D21)), ISNUMBER(SEARCH("1a",'Model output'!D21)), ISNUMBER(SEARCH("1b",'Model output'!D21)), ISNUMBER(SEARCH("2",'Model output'!D21)), ISNUMBER(SEARCH("3",'Model output'!D21)), ISNUMBER(SEARCH("4a",'Model output'!D21)), ISNUMBER(SEARCH("4b",'Model output'!D21))), IF(ISNUMBER(SEARCH("pT",'Model output'!D21)),IF(OR(ISNUMBER(SEARCH("a",'Model output'!D21)),ISNUMBER(SEARCH("b",'Model output'!D21))),MID(SUBSTITUTE('Model output'!D21," ",""),SEARCH("pT",'Model output'!D21)+2,2),MID(SUBSTITUTE('Model output'!D21," ",""),SEARCH("pT",'Model output'!D21)+2,1)),IF(ISNUMBER(SEARCH("T",'Model output'!D21)),IF(OR(ISNUMBER(SEARCH("a",'Model output'!D21)),ISNUMBER(SEARCH("b",'Model output'!D21))),MID(SUBSTITUTE('Model output'!D21," ",""),SEARCH("T",'Model output'!D21)+1,2),MID(SUBSTITUTE('Model output'!D21," ",""),SEARCH("T",'Model output'!D21)+1,1)),SUBSTITUTE('Model output'!D21," ",""))),"")</f>
        <v>1b</v>
      </c>
      <c r="D22" s="1" t="str">
        <f>IF(ISNUMBER(SEARCH("lymph node",'Model output'!E21)),"1", IF(AND('Model output'!E21&lt;&gt;"",ISNUMBER('Model output'!E21),'Model output'!E21&gt;0),"1",IF(OR(ISNUMBER(SEARCH("0",'Model output'!E21)), ISNUMBER(SEARCH("1",'Model output'!E21)), ISNUMBER(SEARCH("1a",'Model output'!E21)), ISNUMBER(SEARCH("1b",'Model output'!E21)), ISNUMBER(SEARCH("X",'Model output'!E21))), IF(ISNUMBER(SEARCH("pN",'Model output'!E21)),IF(OR(ISNUMBER(SEARCH("a",'Model output'!E21)),ISNUMBER(SEARCH("b",'Model output'!E21))),MID(SUBSTITUTE('Model output'!E21," ",""),SEARCH("pN",'Model output'!E21)+2,2),MID(SUBSTITUTE('Model output'!E21," ",""),SEARCH("pN",'Model output'!E21)+2,1)),IF(ISNUMBER(SEARCH("N",'Model output'!E21)),IF(OR(ISNUMBER(SEARCH("a",'Model output'!E21)),ISNUMBER(SEARCH("b",'Model output'!E21))),MID(SUBSTITUTE('Model output'!E21," ",""),SEARCH("N",'Model output'!E21)+1,2),MID(SUBSTITUTE('Model output'!E21," ",""),SEARCH("N",'Model output'!E21)+1,1)),SUBSTITUTE('Model output'!E21," ",""))),"")))</f>
        <v>0</v>
      </c>
      <c r="E22" s="1" t="str">
        <f>IF(OR(ISNUMBER(SEARCH("Not applicable",'Model output'!F21)), ISNUMBER(SEARCH("N/A",'Model output'!F21))),"0",IF(OR(ISNUMBER(SEARCH("0",'Model output'!F21)), ISNUMBER(SEARCH("1",'Model output'!F21)), ISNUMBER(SEARCH("X",'Model output'!F21))), IF(ISNUMBER(SEARCH("pM",'Model output'!F21)),MID(SUBSTITUTE('Model output'!F21," ",""),SEARCH("pM",'Model output'!F21)+2,1),IF(ISNUMBER(SEARCH("M",'Model output'!F21)),MID(SUBSTITUTE('Model output'!F21," ",""),SEARCH("M",'Model output'!F21)+1,1),SUBSTITUTE('Model output'!F21," ",""))),""))</f>
        <v>0</v>
      </c>
      <c r="F22" t="str">
        <f t="shared" si="0"/>
        <v>negative</v>
      </c>
      <c r="G22" t="str">
        <f>IF(OR('Model output'!G21="",AND(ISNUMBER('Model output'!J21),'Model output'!J21&lt;1)),"",IF(OR(ISNUMBER(SEARCH("lateral",'Model output'!G21)),ISNUMBER(SEARCH("cervical",'Model output'!G21)),ISNUMBER(SEARCH("jugular",'Model output'!G21)),ISNUMBER(SEARCH("left neck",'Model output'!G21)),ISNUMBER(SEARCH("left anterior neck",'Model output'!G21)),ISNUMBER(SEARCH("left posterior neck",'Model output'!G21)),ISNUMBER(SEARCH("right neck",'Model output'!G21)),ISNUMBER(SEARCH("right anterior neck",'Model output'!G21)),ISNUMBER(SEARCH("right posterior neck",'Model output'!G21)),AND(ISNUMBER(SEARCH("level",'Model output'!G21)),OR(,ISNUMBER(SEARCH("II",'Model output'!G21)),ISNUMBER(SEARCH("two",'Model output'!G21)),ISNUMBER(SEARCH("2",'Model output'!G21)),ISNUMBER(SEARCH("III",'Model output'!G21)),ISNUMBER(SEARCH("three",'Model output'!G21)),ISNUMBER(SEARCH("3",'Model output'!G21)),ISNUMBER(SEARCH("IV",'Model output'!G21)),ISNUMBER(SEARCH("four",'Model output'!G21)),ISNUMBER(SEARCH("4",'Model output'!G21)),ISNUMBER(SEARCH("V ",'Model output'!G21)),ISNUMBER(SEARCH("five",'Model output'!G21)),ISNUMBER(SEARCH("5",'Model output'!G21))))), "lateral", "central"))</f>
        <v/>
      </c>
      <c r="H22" t="str">
        <f>IF('Model output'!H21="","negative", IF('Model output'!H21=" ", "negative", IF('Model output'!H21="[]", "negative", IF(ISNUMBER(SEARCH("lymph node",'Model output'!H21)),"negative", IF(ISNUMBER(SEARCH("adipose tissue",'Model output'!H21)), "negative", IF(ISNUMBER(SEARCH("neck dissection",'Model output'!H21)),"negative","positive"))))))</f>
        <v>negative</v>
      </c>
      <c r="I22">
        <f>IF('Model output'!I21="","",IF(ISNUMBER('Model output'!I21),'Model output'!I21,1))</f>
        <v>2</v>
      </c>
      <c r="J22">
        <f>IF('Model output'!J21="","",IF(AND(ISNUMBER('Model output'!J21),'Model output'!J21&lt;=I22),'Model output'!J21,IF(ISNUMBER(SEARCH("0/",'Model output'!J21)),0,1)))</f>
        <v>0</v>
      </c>
      <c r="K22" t="str" cm="1">
        <f t="array" ref="K22">IF(COUNT(FIND({0,1,2,3,4,5,6,7,8,9},'Model output'!K21))&gt;0,'Model output'!K21,"")</f>
        <v/>
      </c>
      <c r="L22" s="32" t="str">
        <f t="shared" si="1"/>
        <v/>
      </c>
      <c r="M22" t="str" cm="1">
        <f t="array" ref="M22">IF(L22="","",IF(ISNUMBER(SEARCH("cm",L22)),MAX(VALUE(SUBSTITUTE(_xlfn.FILTERXML("&lt;t&gt;&lt;s&gt;"&amp;SUBSTITUTE(L22,",","&lt;/s&gt;&lt;s&gt;")&amp;"&lt;/s&gt;&lt;/t&gt;","//s"),"cm",""))),MAX(VALUE(SUBSTITUTE(_xlfn.FILTERXML("&lt;t&gt;&lt;s&gt;"&amp;SUBSTITUTE(L22,",","&lt;/s&gt;&lt;s&gt;")&amp;"&lt;/s&gt;&lt;/t&gt;","//s"),"mm","")))/10))</f>
        <v/>
      </c>
      <c r="N22" t="str">
        <f>IF('Model output'!L21="","",'Model output'!L21)</f>
        <v>papillary</v>
      </c>
      <c r="O22" t="str">
        <f>IF('Model output'!M21="","",'Model output'!M21)</f>
        <v>conventional</v>
      </c>
      <c r="P22" t="str">
        <f>IF('Model output'!N21="","",'Model output'!N21)</f>
        <v>1.4 cm</v>
      </c>
      <c r="Q22" t="str">
        <f t="shared" si="2"/>
        <v>1.4cm</v>
      </c>
      <c r="R22" cm="1">
        <f t="array" ref="R22">IF(Q22="","",IF(ISNUMBER(SEARCH("cm",Q22)),MAX(VALUE(SUBSTITUTE(_xlfn.FILTERXML("&lt;t&gt;&lt;s&gt;"&amp;SUBSTITUTE(Q22,",","&lt;/s&gt;&lt;s&gt;")&amp;"&lt;/s&gt;&lt;/t&gt;","//s"),"cm",""))),IF(ISNUMBER(SEARCH("mm",Q22)), MAX(VALUE(SUBSTITUTE(_xlfn.FILTERXML("&lt;t&gt;&lt;s&gt;"&amp;SUBSTITUTE(Q22,",","&lt;/s&gt;&lt;s&gt;")&amp;"&lt;/s&gt;&lt;/t&gt;","//s"),"mm","")))/10, MAX(VALUE(_xlfn.FILTERXML("&lt;t&gt;&lt;s&gt;"&amp;SUBSTITUTE(Q22,",","&lt;/s&gt;&lt;s&gt;")&amp;"&lt;/s&gt;&lt;/t&gt;","//s"))))))</f>
        <v>1.4</v>
      </c>
      <c r="S22" t="str">
        <f>IF(OR('Model output'!P21="",'Model output'!P21="C",ISNUMBER(SEARCH("Not identified", 'Model output'!P21)),ISNUMBER(SEARCH("Absent",'Model output'!P21)),ISNUMBER(SEARCH("Absence",'Model output'!P21)),AND(ISNUMBER(SEARCH("No",'Model output'!P21)),NOT(ISNUMBER(SEARCH("diagnostic",'Model output'!P21)))),ISNUMBER(SEARCH("Negative",'Model output'!P21))),"negative","positive")</f>
        <v>positive</v>
      </c>
      <c r="T22">
        <f>IF('Model output'!O21="","",'Model output'!O21)</f>
        <v>2</v>
      </c>
      <c r="U22" t="str">
        <f>IF('Model output'!Q21&lt;&gt;"",'Model output'!Q21,IF('Classification result'!S22="positive",IF(ISNUMBER(SEARCH("single",'Model output'!P21)),1,IF(OR(ISNUMBER(SEARCH("&lt;4",'Model output'!P21)),ISNUMBER(SEARCH("&lt; 4",'Model output'!P21)),ISNUMBER(SEARCH("less than 4",'Model output'!P21))),"&lt;4",IF(OR(ISNUMBER(SEARCH("&gt;4",'Model output'!P21)),ISNUMBER(SEARCH("&gt; 4",'Model output'!P21)),ISNUMBER(SEARCH("4 or more",'Model output'!P21))),"&gt;4",""))),""))</f>
        <v/>
      </c>
      <c r="V22" t="str">
        <f>IF(S22="negative","",IF(OR(ISNUMBER(SEARCH("Focal",'Model output'!P21)),'Classification result'!U22&lt;4,ISNUMBER(SEARCH("Focal",'Classification result'!U22)),ISNUMBER(SEARCH("&lt;4",'Classification result'!U22)),ISNUMBER(SEARCH("&lt; 4",'Classification result'!U22))),"minimal", IF(OR(ISNUMBER(SEARCH("Extensive",'Model output'!P21)),ISNUMBER(SEARCH("Extensive",'Classification result'!U22)),ISNUMBER(SEARCH("&gt;4",'Classification result'!U22)),ISNUMBER(SEARCH("&gt; 4",'Classification result'!U22)),ISNUMBER(SEARCH("4 or more",'Classification result'!U22))),"extensive","")))</f>
        <v/>
      </c>
      <c r="W22" t="str">
        <f>IF(OR('Model output'!R21="",ISNUMBER(SEARCH("Not identified", 'Model output'!R21)),ISNUMBER(SEARCH("Absent",'Model output'!R21)),ISNUMBER(SEARCH("No",'Model output'!R21)),ISNUMBER(SEARCH("Negative",'Model output'!R21)),ISNUMBER(SEARCH("None seen",'Model output'!R21)),ISNUMBER(SEARCH("Free",'Model output'!R21)),ISNUMBER(SEARCH("Cannot be assessed",'Model output'!R21))),"negative","positive")</f>
        <v>negative</v>
      </c>
      <c r="X22" s="19" t="str">
        <f>IF('Model output'!S21="","",'Model output'!S21)</f>
        <v>Not identified</v>
      </c>
      <c r="Y22" t="str">
        <f>IF(OR('Model output'!S21="",ISNUMBER(SEARCH("No extension",'Model output'!S21)),ISNUMBER(SEARCH("Absent",'Model output'!S21)),ISNUMBER(SEARCH("Not identified",'Model output'!S21)),AND(ISNUMBER(SEARCH("No",'Model output'!S21)),NOT(ISNUMBER(SEARCH("carcinoma",'Model output'!S21)))),ISNUMBER(SEARCH("negative",'Model output'!S21))),"negative",IF(Z22="positive","gETE", "positive"))</f>
        <v>negative</v>
      </c>
      <c r="Z22" t="str">
        <f>IF(OR('Model output'!S21="",ISNUMBER(SEARCH("Absent",'Model output'!S21)),ISNUMBER(SEARCH("Not identified",'Model output'!S21)),ISNUMBER(SEARCH("No",'Model output'!S21)),ISNUMBER(SEARCH("Minimal",'Model output'!S21)),ISNUMBER(SEARCH("negative",'Model output'!S21))),"negative",IF(OR(ISNUMBER(SEARCH("extensive",X22)),ISNUMBER(SEARCH("skeletal muscle",X22)),ISNUMBER(SEARCH("larynx",X22)),ISNUMBER(SEARCH("trachea",X22)),ISNUMBER(SEARCH("esophagus",X22)),ISNUMBER(SEARCH("recurrent laryngeal nerve",X22))),"positive","negative"))</f>
        <v>negative</v>
      </c>
      <c r="AA22" t="str">
        <f>IF('Model output'!T21="","",IF('Model output'!T21="Not mentioned", "No", "Yes"))</f>
        <v>Yes</v>
      </c>
      <c r="AB22" t="str">
        <f>IF(AA22&lt;&gt;"Yes","",IF(OR('Model output'!U21="",ISNUMBER(SEARCH("Not identified",'Model output'!U21))),"",'Model output'!U21))</f>
        <v>NRAS</v>
      </c>
      <c r="AC22" s="8" t="str">
        <f>IF(OR('Model output'!V21="", AND(ISERROR(SEARCH("Positive",'Model output'!V21)), ISNUMBER(SEARCH("Negative",'Model output'!V21))), ISNUMBER(SEARCH("Cannot be assessed",'Model output'!V21)), AND(ISNUMBER(SEARCH("Uninvolved",'Model output'!V21)),NOT(ISNUMBER(SEARCH("margin(s) involved",'Model output'!V21)))), ISNUMBER(SEARCH("No involvement",'Model output'!V21)), AND(NOT(ISNUMBER(SEARCH("focal",'Model output'!V21))),ISNUMBER(SEARCH("Free",'Model output'!V21))), ISNUMBER(SEARCH("narrowly excised",'Model output'!V21)), ISNUMBER(SEARCH("none",'Model output'!V21)), ISNUMBER(SEARCH("R0",'Model output'!V21)), ISNUMBER(SEARCH("1 mm",'Model output'!V21)), ISNUMBER(SEARCH("0.1 CM",'Model output'!V21)), ISNUMBER(SEARCH("less than 0.2 mm",'Model output'!V21)), ISNUMBER(SEARCH("less than 1.0 mm",'Model output'!V21)), ISNUMBER(SEARCH("less than 0.5 mm",'Model output'!V21)), ISNUMBER(SEARCH("abut",'Model output'!V21))), "negative", "positive")</f>
        <v>negative</v>
      </c>
      <c r="AE22" s="39" t="str" cm="1">
        <f t="array" aca="1" ref="AE22" ca="1">IF(OR(AC22="positive",Z22="positive",AND(OR(ISNUMBER(SEARCH("Follicular carcinoma",N22)),ISNUMBER(SEARCH("Follicular thyroid carcinoma",N22))),V22="extensive"),AND(AND(ISNUMBER(J22),J22&gt;0),AND(ISNUMBER(M22),M22&gt;3)),OR(H22="positive",AH22=1)),"high",IF(OR(ISNUMBER(SEARCH("lateral",G22,1)),ISNUMBER(SEARCH("positive",Y22,1)),ISNUMBER(SEARCH("tall",O22,1)),ISNUMBER(SEARCH("hobnail",O22,1)),ISNUMBER(SEARCH("cribriform",O22,1)),ISNUMBER(SEARCH("diffuse",O22,1)),ISNUMBER(SEARCH("columnar",O22,1)),ISNUMBER(SEARCH("solid",O22,1)),ISNUMBER(SEARCH("tall",N22,1)),ISNUMBER(SEARCH("hobnail",N22,1)),ISNUMBER(SEARCH("cribriform",N22,1)),ISNUMBER(SEARCH("diffuse",N22,1)),ISNUMBER(SEARCH("columnar",N22,1)),ISNUMBER(SEARCH("solid",N22,1)),AND(OR(ISNUMBER(SEARCH("papillary",N22,1)),ISNUMBER(SEARCH("papillary carcinoma",O22,1))),S22="positive"),AND(AND(ISNUMBER(J22),J22&gt;=5),M22=""),AND(AND(ISNUMBER(J22),J22&gt;=5),AND(ISNUMBER(M22),M22&gt;=1)),AND(ISNUMBER(SERACH("papillary",N22)),OR(Y22="positive",Z22="positive"), ISNUMBER(SEARCH("BRAF",AB22)))),"intermediate","low"))</f>
        <v>intermediate</v>
      </c>
      <c r="AF22" s="40" t="str">
        <f t="shared" si="3"/>
        <v>1b</v>
      </c>
      <c r="AG22" s="40" t="str">
        <f t="shared" si="4"/>
        <v>0</v>
      </c>
      <c r="AH22" s="40" t="str">
        <f t="shared" si="6"/>
        <v>0</v>
      </c>
      <c r="AI22" s="45" t="str">
        <f t="shared" si="7"/>
        <v>I</v>
      </c>
      <c r="AJ22" s="39" t="s">
        <v>636</v>
      </c>
      <c r="AK22" s="44" t="s">
        <v>895</v>
      </c>
      <c r="AL22" s="44" t="s">
        <v>896</v>
      </c>
      <c r="AM22" s="44" t="s">
        <v>899</v>
      </c>
      <c r="AN22" s="44" t="s">
        <v>59</v>
      </c>
      <c r="AO22" s="12">
        <f t="shared" ca="1" si="8"/>
        <v>1</v>
      </c>
      <c r="AP22" s="15">
        <f t="shared" si="9"/>
        <v>1</v>
      </c>
      <c r="AQ22" s="15">
        <f t="shared" si="10"/>
        <v>1</v>
      </c>
      <c r="AR22" s="15">
        <f t="shared" si="11"/>
        <v>1</v>
      </c>
      <c r="AS22" s="26">
        <f t="shared" si="5"/>
        <v>1</v>
      </c>
      <c r="AT22" s="1"/>
    </row>
    <row r="23" spans="1:46">
      <c r="A23" t="str">
        <f>'Model output'!A22</f>
        <v>TCGA-BJ-A2N9</v>
      </c>
      <c r="B23" s="51">
        <v>42</v>
      </c>
      <c r="C23" s="1" t="str">
        <f>IF(OR(ISNUMBER(SEARCH("0",'Model output'!D22)), ISNUMBER(SEARCH("1",'Model output'!D22)), ISNUMBER(SEARCH("1a",'Model output'!D22)), ISNUMBER(SEARCH("1b",'Model output'!D22)), ISNUMBER(SEARCH("2",'Model output'!D22)), ISNUMBER(SEARCH("3",'Model output'!D22)), ISNUMBER(SEARCH("4a",'Model output'!D22)), ISNUMBER(SEARCH("4b",'Model output'!D22))), IF(ISNUMBER(SEARCH("pT",'Model output'!D22)),IF(OR(ISNUMBER(SEARCH("a",'Model output'!D22)),ISNUMBER(SEARCH("b",'Model output'!D22))),MID(SUBSTITUTE('Model output'!D22," ",""),SEARCH("pT",'Model output'!D22)+2,2),MID(SUBSTITUTE('Model output'!D22," ",""),SEARCH("pT",'Model output'!D22)+2,1)),IF(ISNUMBER(SEARCH("T",'Model output'!D22)),IF(OR(ISNUMBER(SEARCH("a",'Model output'!D22)),ISNUMBER(SEARCH("b",'Model output'!D22))),MID(SUBSTITUTE('Model output'!D22," ",""),SEARCH("T",'Model output'!D22)+1,2),MID(SUBSTITUTE('Model output'!D22," ",""),SEARCH("T",'Model output'!D22)+1,1)),SUBSTITUTE('Model output'!D22," ",""))),"")</f>
        <v>2</v>
      </c>
      <c r="D23" s="1" t="str">
        <f>IF(ISNUMBER(SEARCH("lymph node",'Model output'!E22)),"1", IF(AND('Model output'!E22&lt;&gt;"",ISNUMBER('Model output'!E22),'Model output'!E22&gt;0),"1",IF(OR(ISNUMBER(SEARCH("0",'Model output'!E22)), ISNUMBER(SEARCH("1",'Model output'!E22)), ISNUMBER(SEARCH("1a",'Model output'!E22)), ISNUMBER(SEARCH("1b",'Model output'!E22)), ISNUMBER(SEARCH("X",'Model output'!E22))), IF(ISNUMBER(SEARCH("pN",'Model output'!E22)),IF(OR(ISNUMBER(SEARCH("a",'Model output'!E22)),ISNUMBER(SEARCH("b",'Model output'!E22))),MID(SUBSTITUTE('Model output'!E22," ",""),SEARCH("pN",'Model output'!E22)+2,2),MID(SUBSTITUTE('Model output'!E22," ",""),SEARCH("pN",'Model output'!E22)+2,1)),IF(ISNUMBER(SEARCH("N",'Model output'!E22)),IF(OR(ISNUMBER(SEARCH("a",'Model output'!E22)),ISNUMBER(SEARCH("b",'Model output'!E22))),MID(SUBSTITUTE('Model output'!E22," ",""),SEARCH("N",'Model output'!E22)+1,2),MID(SUBSTITUTE('Model output'!E22," ",""),SEARCH("N",'Model output'!E22)+1,1)),SUBSTITUTE('Model output'!E22," ",""))),"")))</f>
        <v>0</v>
      </c>
      <c r="E23" s="1" t="str">
        <f>IF(OR(ISNUMBER(SEARCH("Not applicable",'Model output'!F22)), ISNUMBER(SEARCH("N/A",'Model output'!F22))),"0",IF(OR(ISNUMBER(SEARCH("0",'Model output'!F22)), ISNUMBER(SEARCH("1",'Model output'!F22)), ISNUMBER(SEARCH("X",'Model output'!F22))), IF(ISNUMBER(SEARCH("pM",'Model output'!F22)),MID(SUBSTITUTE('Model output'!F22," ",""),SEARCH("pM",'Model output'!F22)+2,1),IF(ISNUMBER(SEARCH("M",'Model output'!F22)),MID(SUBSTITUTE('Model output'!F22," ",""),SEARCH("M",'Model output'!F22)+1,1),SUBSTITUTE('Model output'!F22," ",""))),""))</f>
        <v>0</v>
      </c>
      <c r="F23" t="str">
        <f t="shared" si="0"/>
        <v>negative</v>
      </c>
      <c r="G23" t="str">
        <f>IF(OR('Model output'!G22="",AND(ISNUMBER('Model output'!J22),'Model output'!J22&lt;1)),"",IF(OR(ISNUMBER(SEARCH("lateral",'Model output'!G22)),ISNUMBER(SEARCH("cervical",'Model output'!G22)),ISNUMBER(SEARCH("jugular",'Model output'!G22)),ISNUMBER(SEARCH("left neck",'Model output'!G22)),ISNUMBER(SEARCH("left anterior neck",'Model output'!G22)),ISNUMBER(SEARCH("left posterior neck",'Model output'!G22)),ISNUMBER(SEARCH("right neck",'Model output'!G22)),ISNUMBER(SEARCH("right anterior neck",'Model output'!G22)),ISNUMBER(SEARCH("right posterior neck",'Model output'!G22)),AND(ISNUMBER(SEARCH("level",'Model output'!G22)),OR(,ISNUMBER(SEARCH("II",'Model output'!G22)),ISNUMBER(SEARCH("two",'Model output'!G22)),ISNUMBER(SEARCH("2",'Model output'!G22)),ISNUMBER(SEARCH("III",'Model output'!G22)),ISNUMBER(SEARCH("three",'Model output'!G22)),ISNUMBER(SEARCH("3",'Model output'!G22)),ISNUMBER(SEARCH("IV",'Model output'!G22)),ISNUMBER(SEARCH("four",'Model output'!G22)),ISNUMBER(SEARCH("4",'Model output'!G22)),ISNUMBER(SEARCH("V ",'Model output'!G22)),ISNUMBER(SEARCH("five",'Model output'!G22)),ISNUMBER(SEARCH("5",'Model output'!G22))))), "lateral", "central"))</f>
        <v/>
      </c>
      <c r="H23" t="str">
        <f>IF('Model output'!H22="","negative", IF('Model output'!H22=" ", "negative", IF('Model output'!H22="[]", "negative", IF(ISNUMBER(SEARCH("lymph node",'Model output'!H22)),"negative", IF(ISNUMBER(SEARCH("adipose tissue",'Model output'!H22)), "negative", IF(ISNUMBER(SEARCH("neck dissection",'Model output'!H22)),"negative","positive"))))))</f>
        <v>negative</v>
      </c>
      <c r="I23">
        <f>IF('Model output'!I22="","",IF(ISNUMBER('Model output'!I22),'Model output'!I22,1))</f>
        <v>11</v>
      </c>
      <c r="J23">
        <f>IF('Model output'!J22="","",IF(AND(ISNUMBER('Model output'!J22),'Model output'!J22&lt;=I23),'Model output'!J22,IF(ISNUMBER(SEARCH("0/",'Model output'!J22)),0,1)))</f>
        <v>0</v>
      </c>
      <c r="K23" t="str" cm="1">
        <f t="array" ref="K23">IF(COUNT(FIND({0,1,2,3,4,5,6,7,8,9},'Model output'!K22))&gt;0,'Model output'!K22,"")</f>
        <v/>
      </c>
      <c r="L23" s="32" t="str">
        <f t="shared" si="1"/>
        <v/>
      </c>
      <c r="M23" t="str" cm="1">
        <f t="array" ref="M23">IF(L23="","",IF(ISNUMBER(SEARCH("cm",L23)),MAX(VALUE(SUBSTITUTE(_xlfn.FILTERXML("&lt;t&gt;&lt;s&gt;"&amp;SUBSTITUTE(L23,",","&lt;/s&gt;&lt;s&gt;")&amp;"&lt;/s&gt;&lt;/t&gt;","//s"),"cm",""))),MAX(VALUE(SUBSTITUTE(_xlfn.FILTERXML("&lt;t&gt;&lt;s&gt;"&amp;SUBSTITUTE(L23,",","&lt;/s&gt;&lt;s&gt;")&amp;"&lt;/s&gt;&lt;/t&gt;","//s"),"mm","")))/10))</f>
        <v/>
      </c>
      <c r="N23" t="str">
        <f>IF('Model output'!L22="","",'Model output'!L22)</f>
        <v>papillary</v>
      </c>
      <c r="O23" t="str">
        <f>IF('Model output'!M22="","",'Model output'!M22)</f>
        <v>encapsulated follicular variant</v>
      </c>
      <c r="P23" t="str">
        <f>IF('Model output'!N22="","",'Model output'!N22)</f>
        <v>2.5 cm</v>
      </c>
      <c r="Q23" t="str">
        <f t="shared" si="2"/>
        <v>2.5cm</v>
      </c>
      <c r="R23" cm="1">
        <f t="array" ref="R23">IF(Q23="","",IF(ISNUMBER(SEARCH("cm",Q23)),MAX(VALUE(SUBSTITUTE(_xlfn.FILTERXML("&lt;t&gt;&lt;s&gt;"&amp;SUBSTITUTE(Q23,",","&lt;/s&gt;&lt;s&gt;")&amp;"&lt;/s&gt;&lt;/t&gt;","//s"),"cm",""))),IF(ISNUMBER(SEARCH("mm",Q23)), MAX(VALUE(SUBSTITUTE(_xlfn.FILTERXML("&lt;t&gt;&lt;s&gt;"&amp;SUBSTITUTE(Q23,",","&lt;/s&gt;&lt;s&gt;")&amp;"&lt;/s&gt;&lt;/t&gt;","//s"),"mm","")))/10, MAX(VALUE(_xlfn.FILTERXML("&lt;t&gt;&lt;s&gt;"&amp;SUBSTITUTE(Q23,",","&lt;/s&gt;&lt;s&gt;")&amp;"&lt;/s&gt;&lt;/t&gt;","//s"))))))</f>
        <v>2.5</v>
      </c>
      <c r="S23" t="str">
        <f>IF(OR('Model output'!P22="",'Model output'!P22="C",ISNUMBER(SEARCH("Not identified", 'Model output'!P22)),ISNUMBER(SEARCH("Absent",'Model output'!P22)),ISNUMBER(SEARCH("Absence",'Model output'!P22)),AND(ISNUMBER(SEARCH("No",'Model output'!P22)),NOT(ISNUMBER(SEARCH("diagnostic",'Model output'!P22)))),ISNUMBER(SEARCH("Negative",'Model output'!P22))),"negative","positive")</f>
        <v>negative</v>
      </c>
      <c r="T23">
        <f>IF('Model output'!O22="","",'Model output'!O22)</f>
        <v>1</v>
      </c>
      <c r="U23" t="str">
        <f>IF('Model output'!Q22&lt;&gt;"",'Model output'!Q22,IF('Classification result'!S23="positive",IF(ISNUMBER(SEARCH("single",'Model output'!P22)),1,IF(OR(ISNUMBER(SEARCH("&lt;4",'Model output'!P22)),ISNUMBER(SEARCH("&lt; 4",'Model output'!P22)),ISNUMBER(SEARCH("less than 4",'Model output'!P22))),"&lt;4",IF(OR(ISNUMBER(SEARCH("&gt;4",'Model output'!P22)),ISNUMBER(SEARCH("&gt; 4",'Model output'!P22)),ISNUMBER(SEARCH("4 or more",'Model output'!P22))),"&gt;4",""))),""))</f>
        <v/>
      </c>
      <c r="V23" t="str">
        <f>IF(S23="negative","",IF(OR(ISNUMBER(SEARCH("Focal",'Model output'!P22)),'Classification result'!U23&lt;4,ISNUMBER(SEARCH("Focal",'Classification result'!U23)),ISNUMBER(SEARCH("&lt;4",'Classification result'!U23)),ISNUMBER(SEARCH("&lt; 4",'Classification result'!U23))),"minimal", IF(OR(ISNUMBER(SEARCH("Extensive",'Model output'!P22)),ISNUMBER(SEARCH("Extensive",'Classification result'!U23)),ISNUMBER(SEARCH("&gt;4",'Classification result'!U23)),ISNUMBER(SEARCH("&gt; 4",'Classification result'!U23)),ISNUMBER(SEARCH("4 or more",'Classification result'!U23))),"extensive","")))</f>
        <v/>
      </c>
      <c r="W23" t="str">
        <f>IF(OR('Model output'!R22="",ISNUMBER(SEARCH("Not identified", 'Model output'!R22)),ISNUMBER(SEARCH("Absent",'Model output'!R22)),ISNUMBER(SEARCH("No",'Model output'!R22)),ISNUMBER(SEARCH("Negative",'Model output'!R22)),ISNUMBER(SEARCH("None seen",'Model output'!R22)),ISNUMBER(SEARCH("Free",'Model output'!R22)),ISNUMBER(SEARCH("Cannot be assessed",'Model output'!R22))),"negative","positive")</f>
        <v>negative</v>
      </c>
      <c r="X23" s="19" t="str">
        <f>IF('Model output'!S22="","",'Model output'!S22)</f>
        <v>Not identified</v>
      </c>
      <c r="Y23" t="str">
        <f>IF(OR('Model output'!S22="",ISNUMBER(SEARCH("No extension",'Model output'!S22)),ISNUMBER(SEARCH("Absent",'Model output'!S22)),ISNUMBER(SEARCH("Not identified",'Model output'!S22)),AND(ISNUMBER(SEARCH("No",'Model output'!S22)),NOT(ISNUMBER(SEARCH("carcinoma",'Model output'!S22)))),ISNUMBER(SEARCH("negative",'Model output'!S22))),"negative",IF(Z23="positive","gETE", "positive"))</f>
        <v>negative</v>
      </c>
      <c r="Z23" t="str">
        <f>IF(OR('Model output'!S22="",ISNUMBER(SEARCH("Absent",'Model output'!S22)),ISNUMBER(SEARCH("Not identified",'Model output'!S22)),ISNUMBER(SEARCH("No",'Model output'!S22)),ISNUMBER(SEARCH("Minimal",'Model output'!S22)),ISNUMBER(SEARCH("negative",'Model output'!S22))),"negative",IF(OR(ISNUMBER(SEARCH("extensive",X23)),ISNUMBER(SEARCH("skeletal muscle",X23)),ISNUMBER(SEARCH("larynx",X23)),ISNUMBER(SEARCH("trachea",X23)),ISNUMBER(SEARCH("esophagus",X23)),ISNUMBER(SEARCH("recurrent laryngeal nerve",X23))),"positive","negative"))</f>
        <v>negative</v>
      </c>
      <c r="AA23" t="str">
        <f>IF('Model output'!T22="","",IF('Model output'!T22="Not mentioned", "No", "Yes"))</f>
        <v>Yes</v>
      </c>
      <c r="AB23" t="str">
        <f>IF(AA23&lt;&gt;"Yes","",IF(OR('Model output'!U22="",ISNUMBER(SEARCH("Not identified",'Model output'!U22))),"",'Model output'!U22))</f>
        <v/>
      </c>
      <c r="AC23" s="8" t="str">
        <f>IF(OR('Model output'!V22="", AND(ISERROR(SEARCH("Positive",'Model output'!V22)), ISNUMBER(SEARCH("Negative",'Model output'!V22))), ISNUMBER(SEARCH("Cannot be assessed",'Model output'!V22)), AND(ISNUMBER(SEARCH("Uninvolved",'Model output'!V22)),NOT(ISNUMBER(SEARCH("margin(s) involved",'Model output'!V22)))), ISNUMBER(SEARCH("No involvement",'Model output'!V22)), AND(NOT(ISNUMBER(SEARCH("focal",'Model output'!V22))),ISNUMBER(SEARCH("Free",'Model output'!V22))), ISNUMBER(SEARCH("narrowly excised",'Model output'!V22)), ISNUMBER(SEARCH("none",'Model output'!V22)), ISNUMBER(SEARCH("R0",'Model output'!V22)), ISNUMBER(SEARCH("1 mm",'Model output'!V22)), ISNUMBER(SEARCH("0.1 CM",'Model output'!V22)), ISNUMBER(SEARCH("less than 0.2 mm",'Model output'!V22)), ISNUMBER(SEARCH("less than 1.0 mm",'Model output'!V22)), ISNUMBER(SEARCH("less than 0.5 mm",'Model output'!V22)), ISNUMBER(SEARCH("abut",'Model output'!V22))), "negative", "positive")</f>
        <v>negative</v>
      </c>
      <c r="AE23" s="39" t="str" cm="1">
        <f t="array" aca="1" ref="AE23" ca="1">IF(OR(AC23="positive",Z23="positive",AND(OR(ISNUMBER(SEARCH("Follicular carcinoma",N23)),ISNUMBER(SEARCH("Follicular thyroid carcinoma",N23))),V23="extensive"),AND(AND(ISNUMBER(J23),J23&gt;0),AND(ISNUMBER(M23),M23&gt;3)),OR(H23="positive",AH23=1)),"high",IF(OR(ISNUMBER(SEARCH("lateral",G23,1)),ISNUMBER(SEARCH("positive",Y23,1)),ISNUMBER(SEARCH("tall",O23,1)),ISNUMBER(SEARCH("hobnail",O23,1)),ISNUMBER(SEARCH("cribriform",O23,1)),ISNUMBER(SEARCH("diffuse",O23,1)),ISNUMBER(SEARCH("columnar",O23,1)),ISNUMBER(SEARCH("solid",O23,1)),ISNUMBER(SEARCH("tall",N23,1)),ISNUMBER(SEARCH("hobnail",N23,1)),ISNUMBER(SEARCH("cribriform",N23,1)),ISNUMBER(SEARCH("diffuse",N23,1)),ISNUMBER(SEARCH("columnar",N23,1)),ISNUMBER(SEARCH("solid",N23,1)),AND(OR(ISNUMBER(SEARCH("papillary",N23,1)),ISNUMBER(SEARCH("papillary carcinoma",O23,1))),S23="positive"),AND(AND(ISNUMBER(J23),J23&gt;=5),M23=""),AND(AND(ISNUMBER(J23),J23&gt;=5),AND(ISNUMBER(M23),M23&gt;=1)),AND(ISNUMBER(SERACH("papillary",N23)),OR(Y23="positive",Z23="positive"), ISNUMBER(SEARCH("BRAF",AB23)))),"intermediate","low"))</f>
        <v>low</v>
      </c>
      <c r="AF23" s="40" t="str">
        <f t="shared" si="3"/>
        <v>2</v>
      </c>
      <c r="AG23" s="40" t="str">
        <f t="shared" si="4"/>
        <v>0</v>
      </c>
      <c r="AH23" s="40" t="str">
        <f t="shared" si="6"/>
        <v>0</v>
      </c>
      <c r="AI23" s="45" t="str">
        <f t="shared" si="7"/>
        <v>I</v>
      </c>
      <c r="AJ23" s="39" t="s">
        <v>634</v>
      </c>
      <c r="AK23" s="44" t="s">
        <v>898</v>
      </c>
      <c r="AL23" s="44" t="s">
        <v>896</v>
      </c>
      <c r="AM23" s="44" t="s">
        <v>899</v>
      </c>
      <c r="AN23" s="44" t="s">
        <v>59</v>
      </c>
      <c r="AO23" s="12">
        <f t="shared" ca="1" si="8"/>
        <v>1</v>
      </c>
      <c r="AP23" s="15">
        <f t="shared" si="9"/>
        <v>1</v>
      </c>
      <c r="AQ23" s="15">
        <f t="shared" si="10"/>
        <v>1</v>
      </c>
      <c r="AR23" s="15">
        <f t="shared" si="11"/>
        <v>1</v>
      </c>
      <c r="AS23" s="26">
        <f t="shared" si="5"/>
        <v>1</v>
      </c>
      <c r="AT23" s="1"/>
    </row>
    <row r="24" spans="1:46">
      <c r="A24" t="str">
        <f>'Model output'!A23</f>
        <v>TCGA-BJ-A2NA</v>
      </c>
      <c r="B24" s="51">
        <v>77</v>
      </c>
      <c r="C24" s="1" t="str">
        <f>IF(OR(ISNUMBER(SEARCH("0",'Model output'!D23)), ISNUMBER(SEARCH("1",'Model output'!D23)), ISNUMBER(SEARCH("1a",'Model output'!D23)), ISNUMBER(SEARCH("1b",'Model output'!D23)), ISNUMBER(SEARCH("2",'Model output'!D23)), ISNUMBER(SEARCH("3",'Model output'!D23)), ISNUMBER(SEARCH("4a",'Model output'!D23)), ISNUMBER(SEARCH("4b",'Model output'!D23))), IF(ISNUMBER(SEARCH("pT",'Model output'!D23)),IF(OR(ISNUMBER(SEARCH("a",'Model output'!D23)),ISNUMBER(SEARCH("b",'Model output'!D23))),MID(SUBSTITUTE('Model output'!D23," ",""),SEARCH("pT",'Model output'!D23)+2,2),MID(SUBSTITUTE('Model output'!D23," ",""),SEARCH("pT",'Model output'!D23)+2,1)),IF(ISNUMBER(SEARCH("T",'Model output'!D23)),IF(OR(ISNUMBER(SEARCH("a",'Model output'!D23)),ISNUMBER(SEARCH("b",'Model output'!D23))),MID(SUBSTITUTE('Model output'!D23," ",""),SEARCH("T",'Model output'!D23)+1,2),MID(SUBSTITUTE('Model output'!D23," ",""),SEARCH("T",'Model output'!D23)+1,1)),SUBSTITUTE('Model output'!D23," ",""))),"")</f>
        <v>3</v>
      </c>
      <c r="D24" s="1" t="str">
        <f>IF(ISNUMBER(SEARCH("lymph node",'Model output'!E23)),"1", IF(AND('Model output'!E23&lt;&gt;"",ISNUMBER('Model output'!E23),'Model output'!E23&gt;0),"1",IF(OR(ISNUMBER(SEARCH("0",'Model output'!E23)), ISNUMBER(SEARCH("1",'Model output'!E23)), ISNUMBER(SEARCH("1a",'Model output'!E23)), ISNUMBER(SEARCH("1b",'Model output'!E23)), ISNUMBER(SEARCH("X",'Model output'!E23))), IF(ISNUMBER(SEARCH("pN",'Model output'!E23)),IF(OR(ISNUMBER(SEARCH("a",'Model output'!E23)),ISNUMBER(SEARCH("b",'Model output'!E23))),MID(SUBSTITUTE('Model output'!E23," ",""),SEARCH("pN",'Model output'!E23)+2,2),MID(SUBSTITUTE('Model output'!E23," ",""),SEARCH("pN",'Model output'!E23)+2,1)),IF(ISNUMBER(SEARCH("N",'Model output'!E23)),IF(OR(ISNUMBER(SEARCH("a",'Model output'!E23)),ISNUMBER(SEARCH("b",'Model output'!E23))),MID(SUBSTITUTE('Model output'!E23," ",""),SEARCH("N",'Model output'!E23)+1,2),MID(SUBSTITUTE('Model output'!E23," ",""),SEARCH("N",'Model output'!E23)+1,1)),SUBSTITUTE('Model output'!E23," ",""))),"")))</f>
        <v>0</v>
      </c>
      <c r="E24" s="1" t="str">
        <f>IF(OR(ISNUMBER(SEARCH("Not applicable",'Model output'!F23)), ISNUMBER(SEARCH("N/A",'Model output'!F23))),"0",IF(OR(ISNUMBER(SEARCH("0",'Model output'!F23)), ISNUMBER(SEARCH("1",'Model output'!F23)), ISNUMBER(SEARCH("X",'Model output'!F23))), IF(ISNUMBER(SEARCH("pM",'Model output'!F23)),MID(SUBSTITUTE('Model output'!F23," ",""),SEARCH("pM",'Model output'!F23)+2,1),IF(ISNUMBER(SEARCH("M",'Model output'!F23)),MID(SUBSTITUTE('Model output'!F23," ",""),SEARCH("M",'Model output'!F23)+1,1),SUBSTITUTE('Model output'!F23," ",""))),""))</f>
        <v>0</v>
      </c>
      <c r="F24" t="str">
        <f t="shared" si="0"/>
        <v>negative</v>
      </c>
      <c r="G24" t="str">
        <f>IF(OR('Model output'!G23="",AND(ISNUMBER('Model output'!J23),'Model output'!J23&lt;1)),"",IF(OR(ISNUMBER(SEARCH("lateral",'Model output'!G23)),ISNUMBER(SEARCH("cervical",'Model output'!G23)),ISNUMBER(SEARCH("jugular",'Model output'!G23)),ISNUMBER(SEARCH("left neck",'Model output'!G23)),ISNUMBER(SEARCH("left anterior neck",'Model output'!G23)),ISNUMBER(SEARCH("left posterior neck",'Model output'!G23)),ISNUMBER(SEARCH("right neck",'Model output'!G23)),ISNUMBER(SEARCH("right anterior neck",'Model output'!G23)),ISNUMBER(SEARCH("right posterior neck",'Model output'!G23)),AND(ISNUMBER(SEARCH("level",'Model output'!G23)),OR(,ISNUMBER(SEARCH("II",'Model output'!G23)),ISNUMBER(SEARCH("two",'Model output'!G23)),ISNUMBER(SEARCH("2",'Model output'!G23)),ISNUMBER(SEARCH("III",'Model output'!G23)),ISNUMBER(SEARCH("three",'Model output'!G23)),ISNUMBER(SEARCH("3",'Model output'!G23)),ISNUMBER(SEARCH("IV",'Model output'!G23)),ISNUMBER(SEARCH("four",'Model output'!G23)),ISNUMBER(SEARCH("4",'Model output'!G23)),ISNUMBER(SEARCH("V ",'Model output'!G23)),ISNUMBER(SEARCH("five",'Model output'!G23)),ISNUMBER(SEARCH("5",'Model output'!G23))))), "lateral", "central"))</f>
        <v/>
      </c>
      <c r="H24" t="str">
        <f>IF('Model output'!H23="","negative", IF('Model output'!H23=" ", "negative", IF('Model output'!H23="[]", "negative", IF(ISNUMBER(SEARCH("lymph node",'Model output'!H23)),"negative", IF(ISNUMBER(SEARCH("adipose tissue",'Model output'!H23)), "negative", IF(ISNUMBER(SEARCH("neck dissection",'Model output'!H23)),"negative","positive"))))))</f>
        <v>negative</v>
      </c>
      <c r="I24">
        <f>IF('Model output'!I23="","",IF(ISNUMBER('Model output'!I23),'Model output'!I23,1))</f>
        <v>1</v>
      </c>
      <c r="J24">
        <f>IF('Model output'!J23="","",IF(AND(ISNUMBER('Model output'!J23),'Model output'!J23&lt;=I24),'Model output'!J23,IF(ISNUMBER(SEARCH("0/",'Model output'!J23)),0,1)))</f>
        <v>0</v>
      </c>
      <c r="K24" t="str" cm="1">
        <f t="array" ref="K24">IF(COUNT(FIND({0,1,2,3,4,5,6,7,8,9},'Model output'!K23))&gt;0,'Model output'!K23,"")</f>
        <v/>
      </c>
      <c r="L24" s="32" t="str">
        <f t="shared" si="1"/>
        <v/>
      </c>
      <c r="M24" t="str" cm="1">
        <f t="array" ref="M24">IF(L24="","",IF(ISNUMBER(SEARCH("cm",L24)),MAX(VALUE(SUBSTITUTE(_xlfn.FILTERXML("&lt;t&gt;&lt;s&gt;"&amp;SUBSTITUTE(L24,",","&lt;/s&gt;&lt;s&gt;")&amp;"&lt;/s&gt;&lt;/t&gt;","//s"),"cm",""))),MAX(VALUE(SUBSTITUTE(_xlfn.FILTERXML("&lt;t&gt;&lt;s&gt;"&amp;SUBSTITUTE(L24,",","&lt;/s&gt;&lt;s&gt;")&amp;"&lt;/s&gt;&lt;/t&gt;","//s"),"mm","")))/10))</f>
        <v/>
      </c>
      <c r="N24" t="str">
        <f>IF('Model output'!L23="","",'Model output'!L23)</f>
        <v>papillary</v>
      </c>
      <c r="O24" t="str">
        <f>IF('Model output'!M23="","",'Model output'!M23)</f>
        <v>conventional</v>
      </c>
      <c r="P24" t="str">
        <f>IF('Model output'!N23="","",'Model output'!N23)</f>
        <v>1.5 cm</v>
      </c>
      <c r="Q24" t="str">
        <f t="shared" si="2"/>
        <v>1.5cm</v>
      </c>
      <c r="R24" cm="1">
        <f t="array" ref="R24">IF(Q24="","",IF(ISNUMBER(SEARCH("cm",Q24)),MAX(VALUE(SUBSTITUTE(_xlfn.FILTERXML("&lt;t&gt;&lt;s&gt;"&amp;SUBSTITUTE(Q24,",","&lt;/s&gt;&lt;s&gt;")&amp;"&lt;/s&gt;&lt;/t&gt;","//s"),"cm",""))),IF(ISNUMBER(SEARCH("mm",Q24)), MAX(VALUE(SUBSTITUTE(_xlfn.FILTERXML("&lt;t&gt;&lt;s&gt;"&amp;SUBSTITUTE(Q24,",","&lt;/s&gt;&lt;s&gt;")&amp;"&lt;/s&gt;&lt;/t&gt;","//s"),"mm","")))/10, MAX(VALUE(_xlfn.FILTERXML("&lt;t&gt;&lt;s&gt;"&amp;SUBSTITUTE(Q24,",","&lt;/s&gt;&lt;s&gt;")&amp;"&lt;/s&gt;&lt;/t&gt;","//s"))))))</f>
        <v>1.5</v>
      </c>
      <c r="S24" t="str">
        <f>IF(OR('Model output'!P23="",'Model output'!P23="C",ISNUMBER(SEARCH("Not identified", 'Model output'!P23)),ISNUMBER(SEARCH("Absent",'Model output'!P23)),ISNUMBER(SEARCH("Absence",'Model output'!P23)),AND(ISNUMBER(SEARCH("No",'Model output'!P23)),NOT(ISNUMBER(SEARCH("diagnostic",'Model output'!P23)))),ISNUMBER(SEARCH("Negative",'Model output'!P23))),"negative","positive")</f>
        <v>negative</v>
      </c>
      <c r="T24">
        <f>IF('Model output'!O23="","",'Model output'!O23)</f>
        <v>7</v>
      </c>
      <c r="U24" t="str">
        <f>IF('Model output'!Q23&lt;&gt;"",'Model output'!Q23,IF('Classification result'!S24="positive",IF(ISNUMBER(SEARCH("single",'Model output'!P23)),1,IF(OR(ISNUMBER(SEARCH("&lt;4",'Model output'!P23)),ISNUMBER(SEARCH("&lt; 4",'Model output'!P23)),ISNUMBER(SEARCH("less than 4",'Model output'!P23))),"&lt;4",IF(OR(ISNUMBER(SEARCH("&gt;4",'Model output'!P23)),ISNUMBER(SEARCH("&gt; 4",'Model output'!P23)),ISNUMBER(SEARCH("4 or more",'Model output'!P23))),"&gt;4",""))),""))</f>
        <v/>
      </c>
      <c r="V24" t="str">
        <f>IF(S24="negative","",IF(OR(ISNUMBER(SEARCH("Focal",'Model output'!P23)),'Classification result'!U24&lt;4,ISNUMBER(SEARCH("Focal",'Classification result'!U24)),ISNUMBER(SEARCH("&lt;4",'Classification result'!U24)),ISNUMBER(SEARCH("&lt; 4",'Classification result'!U24))),"minimal", IF(OR(ISNUMBER(SEARCH("Extensive",'Model output'!P23)),ISNUMBER(SEARCH("Extensive",'Classification result'!U24)),ISNUMBER(SEARCH("&gt;4",'Classification result'!U24)),ISNUMBER(SEARCH("&gt; 4",'Classification result'!U24)),ISNUMBER(SEARCH("4 or more",'Classification result'!U24))),"extensive","")))</f>
        <v/>
      </c>
      <c r="W24" t="str">
        <f>IF(OR('Model output'!R23="",ISNUMBER(SEARCH("Not identified", 'Model output'!R23)),ISNUMBER(SEARCH("Absent",'Model output'!R23)),ISNUMBER(SEARCH("No",'Model output'!R23)),ISNUMBER(SEARCH("Negative",'Model output'!R23)),ISNUMBER(SEARCH("None seen",'Model output'!R23)),ISNUMBER(SEARCH("Free",'Model output'!R23)),ISNUMBER(SEARCH("Cannot be assessed",'Model output'!R23))),"negative","positive")</f>
        <v>positive</v>
      </c>
      <c r="X24" s="19" t="str">
        <f>IF('Model output'!S23="","",'Model output'!S23)</f>
        <v>Present</v>
      </c>
      <c r="Y24" t="str">
        <f>IF(OR('Model output'!S23="",ISNUMBER(SEARCH("No extension",'Model output'!S23)),ISNUMBER(SEARCH("Absent",'Model output'!S23)),ISNUMBER(SEARCH("Not identified",'Model output'!S23)),AND(ISNUMBER(SEARCH("No",'Model output'!S23)),NOT(ISNUMBER(SEARCH("carcinoma",'Model output'!S23)))),ISNUMBER(SEARCH("negative",'Model output'!S23))),"negative",IF(Z24="positive","gETE", "positive"))</f>
        <v>positive</v>
      </c>
      <c r="Z24" t="str">
        <f>IF(OR('Model output'!S23="",ISNUMBER(SEARCH("Absent",'Model output'!S23)),ISNUMBER(SEARCH("Not identified",'Model output'!S23)),ISNUMBER(SEARCH("No",'Model output'!S23)),ISNUMBER(SEARCH("Minimal",'Model output'!S23)),ISNUMBER(SEARCH("negative",'Model output'!S23))),"negative",IF(OR(ISNUMBER(SEARCH("extensive",X24)),ISNUMBER(SEARCH("skeletal muscle",X24)),ISNUMBER(SEARCH("larynx",X24)),ISNUMBER(SEARCH("trachea",X24)),ISNUMBER(SEARCH("esophagus",X24)),ISNUMBER(SEARCH("recurrent laryngeal nerve",X24))),"positive","negative"))</f>
        <v>negative</v>
      </c>
      <c r="AA24" t="str">
        <f>IF('Model output'!T23="","",IF('Model output'!T23="Not mentioned", "No", "Yes"))</f>
        <v>Yes</v>
      </c>
      <c r="AB24" t="str">
        <f>IF(AA24&lt;&gt;"Yes","",IF(OR('Model output'!U23="",ISNUMBER(SEARCH("Not identified",'Model output'!U23))),"",'Model output'!U23))</f>
        <v>BRAF V600E</v>
      </c>
      <c r="AC24" s="8" t="str">
        <f>IF(OR('Model output'!V23="", AND(ISERROR(SEARCH("Positive",'Model output'!V23)), ISNUMBER(SEARCH("Negative",'Model output'!V23))), ISNUMBER(SEARCH("Cannot be assessed",'Model output'!V23)), AND(ISNUMBER(SEARCH("Uninvolved",'Model output'!V23)),NOT(ISNUMBER(SEARCH("margin(s) involved",'Model output'!V23)))), ISNUMBER(SEARCH("No involvement",'Model output'!V23)), AND(NOT(ISNUMBER(SEARCH("focal",'Model output'!V23))),ISNUMBER(SEARCH("Free",'Model output'!V23))), ISNUMBER(SEARCH("narrowly excised",'Model output'!V23)), ISNUMBER(SEARCH("none",'Model output'!V23)), ISNUMBER(SEARCH("R0",'Model output'!V23)), ISNUMBER(SEARCH("1 mm",'Model output'!V23)), ISNUMBER(SEARCH("0.1 CM",'Model output'!V23)), ISNUMBER(SEARCH("less than 0.2 mm",'Model output'!V23)), ISNUMBER(SEARCH("less than 1.0 mm",'Model output'!V23)), ISNUMBER(SEARCH("less than 0.5 mm",'Model output'!V23)), ISNUMBER(SEARCH("abut",'Model output'!V23))), "negative", "positive")</f>
        <v>positive</v>
      </c>
      <c r="AE24" s="39" t="str" cm="1">
        <f t="array" ref="AE24">IF(OR(AC24="positive",Z24="positive",AND(OR(ISNUMBER(SEARCH("Follicular carcinoma",N24)),ISNUMBER(SEARCH("Follicular thyroid carcinoma",N24))),V24="extensive"),AND(AND(ISNUMBER(J24),J24&gt;0),AND(ISNUMBER(M24),M24&gt;3)),OR(H24="positive",AH24=1)),"high",IF(OR(ISNUMBER(SEARCH("lateral",G24,1)),ISNUMBER(SEARCH("positive",Y24,1)),ISNUMBER(SEARCH("tall",O24,1)),ISNUMBER(SEARCH("hobnail",O24,1)),ISNUMBER(SEARCH("cribriform",O24,1)),ISNUMBER(SEARCH("diffuse",O24,1)),ISNUMBER(SEARCH("columnar",O24,1)),ISNUMBER(SEARCH("solid",O24,1)),ISNUMBER(SEARCH("tall",N24,1)),ISNUMBER(SEARCH("hobnail",N24,1)),ISNUMBER(SEARCH("cribriform",N24,1)),ISNUMBER(SEARCH("diffuse",N24,1)),ISNUMBER(SEARCH("columnar",N24,1)),ISNUMBER(SEARCH("solid",N24,1)),AND(OR(ISNUMBER(SEARCH("papillary",N24,1)),ISNUMBER(SEARCH("papillary carcinoma",O24,1))),S24="positive"),AND(AND(ISNUMBER(J24),J24&gt;=5),M24=""),AND(AND(ISNUMBER(J24),J24&gt;=5),AND(ISNUMBER(M24),M24&gt;=1)),AND(ISNUMBER(SERACH("papillary",N24)),OR(Y24="positive",Z24="positive"), ISNUMBER(SEARCH("BRAF",AB24)))),"intermediate","low"))</f>
        <v>high</v>
      </c>
      <c r="AF24" s="40" t="str">
        <f t="shared" si="3"/>
        <v>1b</v>
      </c>
      <c r="AG24" s="40" t="str">
        <f t="shared" si="4"/>
        <v>0</v>
      </c>
      <c r="AH24" s="40" t="str">
        <f t="shared" si="6"/>
        <v>0</v>
      </c>
      <c r="AI24" s="45" t="str">
        <f t="shared" si="7"/>
        <v>I</v>
      </c>
      <c r="AJ24" s="39" t="s">
        <v>631</v>
      </c>
      <c r="AK24" s="44" t="s">
        <v>895</v>
      </c>
      <c r="AL24" s="44" t="s">
        <v>896</v>
      </c>
      <c r="AM24" s="44" t="s">
        <v>899</v>
      </c>
      <c r="AN24" s="44" t="s">
        <v>59</v>
      </c>
      <c r="AO24" s="12">
        <f t="shared" si="8"/>
        <v>1</v>
      </c>
      <c r="AP24" s="15">
        <f t="shared" si="9"/>
        <v>1</v>
      </c>
      <c r="AQ24" s="15">
        <f t="shared" si="10"/>
        <v>1</v>
      </c>
      <c r="AR24" s="15">
        <f t="shared" si="11"/>
        <v>1</v>
      </c>
      <c r="AS24" s="26">
        <f t="shared" si="5"/>
        <v>1</v>
      </c>
      <c r="AT24" s="1"/>
    </row>
    <row r="25" spans="1:46">
      <c r="A25" t="str">
        <f>'Model output'!A24</f>
        <v>TCGA-BJ-A2P4</v>
      </c>
      <c r="B25" s="51">
        <v>29</v>
      </c>
      <c r="C25" s="1" t="str">
        <f>IF(OR(ISNUMBER(SEARCH("0",'Model output'!D24)), ISNUMBER(SEARCH("1",'Model output'!D24)), ISNUMBER(SEARCH("1a",'Model output'!D24)), ISNUMBER(SEARCH("1b",'Model output'!D24)), ISNUMBER(SEARCH("2",'Model output'!D24)), ISNUMBER(SEARCH("3",'Model output'!D24)), ISNUMBER(SEARCH("4a",'Model output'!D24)), ISNUMBER(SEARCH("4b",'Model output'!D24))), IF(ISNUMBER(SEARCH("pT",'Model output'!D24)),IF(OR(ISNUMBER(SEARCH("a",'Model output'!D24)),ISNUMBER(SEARCH("b",'Model output'!D24))),MID(SUBSTITUTE('Model output'!D24," ",""),SEARCH("pT",'Model output'!D24)+2,2),MID(SUBSTITUTE('Model output'!D24," ",""),SEARCH("pT",'Model output'!D24)+2,1)),IF(ISNUMBER(SEARCH("T",'Model output'!D24)),IF(OR(ISNUMBER(SEARCH("a",'Model output'!D24)),ISNUMBER(SEARCH("b",'Model output'!D24))),MID(SUBSTITUTE('Model output'!D24," ",""),SEARCH("T",'Model output'!D24)+1,2),MID(SUBSTITUTE('Model output'!D24," ",""),SEARCH("T",'Model output'!D24)+1,1)),SUBSTITUTE('Model output'!D24," ",""))),"")</f>
        <v>2</v>
      </c>
      <c r="D25" s="1" t="str">
        <f>IF(ISNUMBER(SEARCH("lymph node",'Model output'!E24)),"1", IF(AND('Model output'!E24&lt;&gt;"",ISNUMBER('Model output'!E24),'Model output'!E24&gt;0),"1",IF(OR(ISNUMBER(SEARCH("0",'Model output'!E24)), ISNUMBER(SEARCH("1",'Model output'!E24)), ISNUMBER(SEARCH("1a",'Model output'!E24)), ISNUMBER(SEARCH("1b",'Model output'!E24)), ISNUMBER(SEARCH("X",'Model output'!E24))), IF(ISNUMBER(SEARCH("pN",'Model output'!E24)),IF(OR(ISNUMBER(SEARCH("a",'Model output'!E24)),ISNUMBER(SEARCH("b",'Model output'!E24))),MID(SUBSTITUTE('Model output'!E24," ",""),SEARCH("pN",'Model output'!E24)+2,2),MID(SUBSTITUTE('Model output'!E24," ",""),SEARCH("pN",'Model output'!E24)+2,1)),IF(ISNUMBER(SEARCH("N",'Model output'!E24)),IF(OR(ISNUMBER(SEARCH("a",'Model output'!E24)),ISNUMBER(SEARCH("b",'Model output'!E24))),MID(SUBSTITUTE('Model output'!E24," ",""),SEARCH("N",'Model output'!E24)+1,2),MID(SUBSTITUTE('Model output'!E24," ",""),SEARCH("N",'Model output'!E24)+1,1)),SUBSTITUTE('Model output'!E24," ",""))),"")))</f>
        <v>X</v>
      </c>
      <c r="E25" s="1" t="str">
        <f>IF(OR(ISNUMBER(SEARCH("Not applicable",'Model output'!F24)), ISNUMBER(SEARCH("N/A",'Model output'!F24))),"0",IF(OR(ISNUMBER(SEARCH("0",'Model output'!F24)), ISNUMBER(SEARCH("1",'Model output'!F24)), ISNUMBER(SEARCH("X",'Model output'!F24))), IF(ISNUMBER(SEARCH("pM",'Model output'!F24)),MID(SUBSTITUTE('Model output'!F24," ",""),SEARCH("pM",'Model output'!F24)+2,1),IF(ISNUMBER(SEARCH("M",'Model output'!F24)),MID(SUBSTITUTE('Model output'!F24," ",""),SEARCH("M",'Model output'!F24)+1,1),SUBSTITUTE('Model output'!F24," ",""))),""))</f>
        <v>X</v>
      </c>
      <c r="F25" t="str">
        <f t="shared" si="0"/>
        <v>negative</v>
      </c>
      <c r="G25" t="str">
        <f>IF(OR('Model output'!G24="",AND(ISNUMBER('Model output'!J24),'Model output'!J24&lt;1)),"",IF(OR(ISNUMBER(SEARCH("lateral",'Model output'!G24)),ISNUMBER(SEARCH("cervical",'Model output'!G24)),ISNUMBER(SEARCH("jugular",'Model output'!G24)),ISNUMBER(SEARCH("left neck",'Model output'!G24)),ISNUMBER(SEARCH("left anterior neck",'Model output'!G24)),ISNUMBER(SEARCH("left posterior neck",'Model output'!G24)),ISNUMBER(SEARCH("right neck",'Model output'!G24)),ISNUMBER(SEARCH("right anterior neck",'Model output'!G24)),ISNUMBER(SEARCH("right posterior neck",'Model output'!G24)),AND(ISNUMBER(SEARCH("level",'Model output'!G24)),OR(,ISNUMBER(SEARCH("II",'Model output'!G24)),ISNUMBER(SEARCH("two",'Model output'!G24)),ISNUMBER(SEARCH("2",'Model output'!G24)),ISNUMBER(SEARCH("III",'Model output'!G24)),ISNUMBER(SEARCH("three",'Model output'!G24)),ISNUMBER(SEARCH("3",'Model output'!G24)),ISNUMBER(SEARCH("IV",'Model output'!G24)),ISNUMBER(SEARCH("four",'Model output'!G24)),ISNUMBER(SEARCH("4",'Model output'!G24)),ISNUMBER(SEARCH("V ",'Model output'!G24)),ISNUMBER(SEARCH("five",'Model output'!G24)),ISNUMBER(SEARCH("5",'Model output'!G24))))), "lateral", "central"))</f>
        <v/>
      </c>
      <c r="H25" t="str">
        <f>IF('Model output'!H24="","negative", IF('Model output'!H24=" ", "negative", IF('Model output'!H24="[]", "negative", IF(ISNUMBER(SEARCH("lymph node",'Model output'!H24)),"negative", IF(ISNUMBER(SEARCH("adipose tissue",'Model output'!H24)), "negative", IF(ISNUMBER(SEARCH("neck dissection",'Model output'!H24)),"negative","positive"))))))</f>
        <v>negative</v>
      </c>
      <c r="I25" t="str">
        <f>IF('Model output'!I24="","",IF(ISNUMBER('Model output'!I24),'Model output'!I24,1))</f>
        <v/>
      </c>
      <c r="J25" t="str">
        <f>IF('Model output'!J24="","",IF(AND(ISNUMBER('Model output'!J24),'Model output'!J24&lt;=I25),'Model output'!J24,IF(ISNUMBER(SEARCH("0/",'Model output'!J24)),0,1)))</f>
        <v/>
      </c>
      <c r="K25" t="str" cm="1">
        <f t="array" ref="K25">IF(COUNT(FIND({0,1,2,3,4,5,6,7,8,9},'Model output'!K24))&gt;0,'Model output'!K24,"")</f>
        <v/>
      </c>
      <c r="L25" s="32" t="str">
        <f t="shared" si="1"/>
        <v/>
      </c>
      <c r="M25" t="str" cm="1">
        <f t="array" ref="M25">IF(L25="","",IF(ISNUMBER(SEARCH("cm",L25)),MAX(VALUE(SUBSTITUTE(_xlfn.FILTERXML("&lt;t&gt;&lt;s&gt;"&amp;SUBSTITUTE(L25,",","&lt;/s&gt;&lt;s&gt;")&amp;"&lt;/s&gt;&lt;/t&gt;","//s"),"cm",""))),MAX(VALUE(SUBSTITUTE(_xlfn.FILTERXML("&lt;t&gt;&lt;s&gt;"&amp;SUBSTITUTE(L25,",","&lt;/s&gt;&lt;s&gt;")&amp;"&lt;/s&gt;&lt;/t&gt;","//s"),"mm","")))/10))</f>
        <v/>
      </c>
      <c r="N25" t="str">
        <f>IF('Model output'!L24="","",'Model output'!L24)</f>
        <v>papillary</v>
      </c>
      <c r="O25" t="str">
        <f>IF('Model output'!M24="","",'Model output'!M24)</f>
        <v/>
      </c>
      <c r="P25" t="str">
        <f>IF('Model output'!N24="","",'Model output'!N24)</f>
        <v>3.3 cm</v>
      </c>
      <c r="Q25" t="str">
        <f t="shared" si="2"/>
        <v>3.3cm</v>
      </c>
      <c r="R25" cm="1">
        <f t="array" ref="R25">IF(Q25="","",IF(ISNUMBER(SEARCH("cm",Q25)),MAX(VALUE(SUBSTITUTE(_xlfn.FILTERXML("&lt;t&gt;&lt;s&gt;"&amp;SUBSTITUTE(Q25,",","&lt;/s&gt;&lt;s&gt;")&amp;"&lt;/s&gt;&lt;/t&gt;","//s"),"cm",""))),IF(ISNUMBER(SEARCH("mm",Q25)), MAX(VALUE(SUBSTITUTE(_xlfn.FILTERXML("&lt;t&gt;&lt;s&gt;"&amp;SUBSTITUTE(Q25,",","&lt;/s&gt;&lt;s&gt;")&amp;"&lt;/s&gt;&lt;/t&gt;","//s"),"mm","")))/10, MAX(VALUE(_xlfn.FILTERXML("&lt;t&gt;&lt;s&gt;"&amp;SUBSTITUTE(Q25,",","&lt;/s&gt;&lt;s&gt;")&amp;"&lt;/s&gt;&lt;/t&gt;","//s"))))))</f>
        <v>3.3</v>
      </c>
      <c r="S25" t="str">
        <f>IF(OR('Model output'!P24="",'Model output'!P24="C",ISNUMBER(SEARCH("Not identified", 'Model output'!P24)),ISNUMBER(SEARCH("Absent",'Model output'!P24)),ISNUMBER(SEARCH("Absence",'Model output'!P24)),AND(ISNUMBER(SEARCH("No",'Model output'!P24)),NOT(ISNUMBER(SEARCH("diagnostic",'Model output'!P24)))),ISNUMBER(SEARCH("Negative",'Model output'!P24))),"negative","positive")</f>
        <v>negative</v>
      </c>
      <c r="T25">
        <f>IF('Model output'!O24="","",'Model output'!O24)</f>
        <v>1</v>
      </c>
      <c r="U25" t="str">
        <f>IF('Model output'!Q24&lt;&gt;"",'Model output'!Q24,IF('Classification result'!S25="positive",IF(ISNUMBER(SEARCH("single",'Model output'!P24)),1,IF(OR(ISNUMBER(SEARCH("&lt;4",'Model output'!P24)),ISNUMBER(SEARCH("&lt; 4",'Model output'!P24)),ISNUMBER(SEARCH("less than 4",'Model output'!P24))),"&lt;4",IF(OR(ISNUMBER(SEARCH("&gt;4",'Model output'!P24)),ISNUMBER(SEARCH("&gt; 4",'Model output'!P24)),ISNUMBER(SEARCH("4 or more",'Model output'!P24))),"&gt;4",""))),""))</f>
        <v/>
      </c>
      <c r="V25" t="str">
        <f>IF(S25="negative","",IF(OR(ISNUMBER(SEARCH("Focal",'Model output'!P24)),'Classification result'!U25&lt;4,ISNUMBER(SEARCH("Focal",'Classification result'!U25)),ISNUMBER(SEARCH("&lt;4",'Classification result'!U25)),ISNUMBER(SEARCH("&lt; 4",'Classification result'!U25))),"minimal", IF(OR(ISNUMBER(SEARCH("Extensive",'Model output'!P24)),ISNUMBER(SEARCH("Extensive",'Classification result'!U25)),ISNUMBER(SEARCH("&gt;4",'Classification result'!U25)),ISNUMBER(SEARCH("&gt; 4",'Classification result'!U25)),ISNUMBER(SEARCH("4 or more",'Classification result'!U25))),"extensive","")))</f>
        <v/>
      </c>
      <c r="W25" t="str">
        <f>IF(OR('Model output'!R24="",ISNUMBER(SEARCH("Not identified", 'Model output'!R24)),ISNUMBER(SEARCH("Absent",'Model output'!R24)),ISNUMBER(SEARCH("No",'Model output'!R24)),ISNUMBER(SEARCH("Negative",'Model output'!R24)),ISNUMBER(SEARCH("None seen",'Model output'!R24)),ISNUMBER(SEARCH("Free",'Model output'!R24)),ISNUMBER(SEARCH("Cannot be assessed",'Model output'!R24))),"negative","positive")</f>
        <v>negative</v>
      </c>
      <c r="X25" s="19" t="str">
        <f>IF('Model output'!S24="","",'Model output'!S24)</f>
        <v>Absent</v>
      </c>
      <c r="Y25" t="str">
        <f>IF(OR('Model output'!S24="",ISNUMBER(SEARCH("No extension",'Model output'!S24)),ISNUMBER(SEARCH("Absent",'Model output'!S24)),ISNUMBER(SEARCH("Not identified",'Model output'!S24)),AND(ISNUMBER(SEARCH("No",'Model output'!S24)),NOT(ISNUMBER(SEARCH("carcinoma",'Model output'!S24)))),ISNUMBER(SEARCH("negative",'Model output'!S24))),"negative",IF(Z25="positive","gETE", "positive"))</f>
        <v>negative</v>
      </c>
      <c r="Z25" t="str">
        <f>IF(OR('Model output'!S24="",ISNUMBER(SEARCH("Absent",'Model output'!S24)),ISNUMBER(SEARCH("Not identified",'Model output'!S24)),ISNUMBER(SEARCH("No",'Model output'!S24)),ISNUMBER(SEARCH("Minimal",'Model output'!S24)),ISNUMBER(SEARCH("negative",'Model output'!S24))),"negative",IF(OR(ISNUMBER(SEARCH("extensive",X25)),ISNUMBER(SEARCH("skeletal muscle",X25)),ISNUMBER(SEARCH("larynx",X25)),ISNUMBER(SEARCH("trachea",X25)),ISNUMBER(SEARCH("esophagus",X25)),ISNUMBER(SEARCH("recurrent laryngeal nerve",X25))),"positive","negative"))</f>
        <v>negative</v>
      </c>
      <c r="AA25" t="str">
        <f>IF('Model output'!T24="","",IF('Model output'!T24="Not mentioned", "No", "Yes"))</f>
        <v>Yes</v>
      </c>
      <c r="AB25" t="str">
        <f>IF(AA25&lt;&gt;"Yes","",IF(OR('Model output'!U24="",ISNUMBER(SEARCH("Not identified",'Model output'!U24))),"",'Model output'!U24))</f>
        <v>HRAS61</v>
      </c>
      <c r="AC25" s="8" t="str">
        <f>IF(OR('Model output'!V24="", AND(ISERROR(SEARCH("Positive",'Model output'!V24)), ISNUMBER(SEARCH("Negative",'Model output'!V24))), ISNUMBER(SEARCH("Cannot be assessed",'Model output'!V24)), AND(ISNUMBER(SEARCH("Uninvolved",'Model output'!V24)),NOT(ISNUMBER(SEARCH("margin(s) involved",'Model output'!V24)))), ISNUMBER(SEARCH("No involvement",'Model output'!V24)), AND(NOT(ISNUMBER(SEARCH("focal",'Model output'!V24))),ISNUMBER(SEARCH("Free",'Model output'!V24))), ISNUMBER(SEARCH("narrowly excised",'Model output'!V24)), ISNUMBER(SEARCH("none",'Model output'!V24)), ISNUMBER(SEARCH("R0",'Model output'!V24)), ISNUMBER(SEARCH("1 mm",'Model output'!V24)), ISNUMBER(SEARCH("0.1 CM",'Model output'!V24)), ISNUMBER(SEARCH("less than 0.2 mm",'Model output'!V24)), ISNUMBER(SEARCH("less than 1.0 mm",'Model output'!V24)), ISNUMBER(SEARCH("less than 0.5 mm",'Model output'!V24)), ISNUMBER(SEARCH("abut",'Model output'!V24))), "negative", "positive")</f>
        <v>negative</v>
      </c>
      <c r="AE25" s="39" t="str" cm="1">
        <f t="array" aca="1" ref="AE25" ca="1">IF(OR(AC25="positive",Z25="positive",AND(OR(ISNUMBER(SEARCH("Follicular carcinoma",N25)),ISNUMBER(SEARCH("Follicular thyroid carcinoma",N25))),V25="extensive"),AND(AND(ISNUMBER(J25),J25&gt;0),AND(ISNUMBER(M25),M25&gt;3)),OR(H25="positive",AH25=1)),"high",IF(OR(ISNUMBER(SEARCH("lateral",G25,1)),ISNUMBER(SEARCH("positive",Y25,1)),ISNUMBER(SEARCH("tall",O25,1)),ISNUMBER(SEARCH("hobnail",O25,1)),ISNUMBER(SEARCH("cribriform",O25,1)),ISNUMBER(SEARCH("diffuse",O25,1)),ISNUMBER(SEARCH("columnar",O25,1)),ISNUMBER(SEARCH("solid",O25,1)),ISNUMBER(SEARCH("tall",N25,1)),ISNUMBER(SEARCH("hobnail",N25,1)),ISNUMBER(SEARCH("cribriform",N25,1)),ISNUMBER(SEARCH("diffuse",N25,1)),ISNUMBER(SEARCH("columnar",N25,1)),ISNUMBER(SEARCH("solid",N25,1)),AND(OR(ISNUMBER(SEARCH("papillary",N25,1)),ISNUMBER(SEARCH("papillary carcinoma",O25,1))),S25="positive"),AND(AND(ISNUMBER(J25),J25&gt;=5),M25=""),AND(AND(ISNUMBER(J25),J25&gt;=5),AND(ISNUMBER(M25),M25&gt;=1)),AND(ISNUMBER(SERACH("papillary",N25)),OR(Y25="positive",Z25="positive"), ISNUMBER(SEARCH("BRAF",AB25)))),"intermediate","low"))</f>
        <v>low</v>
      </c>
      <c r="AF25" s="40" t="str">
        <f t="shared" si="3"/>
        <v>2</v>
      </c>
      <c r="AG25" s="40" t="str">
        <f t="shared" si="4"/>
        <v>0</v>
      </c>
      <c r="AH25" s="40" t="str">
        <f t="shared" si="6"/>
        <v>0</v>
      </c>
      <c r="AI25" s="45" t="str">
        <f t="shared" si="7"/>
        <v>I</v>
      </c>
      <c r="AJ25" s="39" t="s">
        <v>634</v>
      </c>
      <c r="AK25" s="44" t="s">
        <v>898</v>
      </c>
      <c r="AL25" s="44" t="s">
        <v>899</v>
      </c>
      <c r="AM25" s="44" t="s">
        <v>899</v>
      </c>
      <c r="AN25" s="44" t="s">
        <v>59</v>
      </c>
      <c r="AO25" s="12">
        <f t="shared" ca="1" si="8"/>
        <v>1</v>
      </c>
      <c r="AP25" s="15">
        <f t="shared" si="9"/>
        <v>1</v>
      </c>
      <c r="AQ25" s="15">
        <f t="shared" si="10"/>
        <v>1</v>
      </c>
      <c r="AR25" s="15">
        <f t="shared" si="11"/>
        <v>1</v>
      </c>
      <c r="AS25" s="26">
        <f t="shared" si="5"/>
        <v>1</v>
      </c>
      <c r="AT25" s="1"/>
    </row>
    <row r="26" spans="1:46">
      <c r="A26" t="str">
        <f>'Model output'!A25</f>
        <v>TCGA-BJ-A3EZ</v>
      </c>
      <c r="B26" s="51">
        <v>51</v>
      </c>
      <c r="C26" s="1" t="str">
        <f>IF(OR(ISNUMBER(SEARCH("0",'Model output'!D25)), ISNUMBER(SEARCH("1",'Model output'!D25)), ISNUMBER(SEARCH("1a",'Model output'!D25)), ISNUMBER(SEARCH("1b",'Model output'!D25)), ISNUMBER(SEARCH("2",'Model output'!D25)), ISNUMBER(SEARCH("3",'Model output'!D25)), ISNUMBER(SEARCH("4a",'Model output'!D25)), ISNUMBER(SEARCH("4b",'Model output'!D25))), IF(ISNUMBER(SEARCH("pT",'Model output'!D25)),IF(OR(ISNUMBER(SEARCH("a",'Model output'!D25)),ISNUMBER(SEARCH("b",'Model output'!D25))),MID(SUBSTITUTE('Model output'!D25," ",""),SEARCH("pT",'Model output'!D25)+2,2),MID(SUBSTITUTE('Model output'!D25," ",""),SEARCH("pT",'Model output'!D25)+2,1)),IF(ISNUMBER(SEARCH("T",'Model output'!D25)),IF(OR(ISNUMBER(SEARCH("a",'Model output'!D25)),ISNUMBER(SEARCH("b",'Model output'!D25))),MID(SUBSTITUTE('Model output'!D25," ",""),SEARCH("T",'Model output'!D25)+1,2),MID(SUBSTITUTE('Model output'!D25," ",""),SEARCH("T",'Model output'!D25)+1,1)),SUBSTITUTE('Model output'!D25," ",""))),"")</f>
        <v>3</v>
      </c>
      <c r="D26" s="1" t="str">
        <f>IF(ISNUMBER(SEARCH("lymph node",'Model output'!E25)),"1", IF(AND('Model output'!E25&lt;&gt;"",ISNUMBER('Model output'!E25),'Model output'!E25&gt;0),"1",IF(OR(ISNUMBER(SEARCH("0",'Model output'!E25)), ISNUMBER(SEARCH("1",'Model output'!E25)), ISNUMBER(SEARCH("1a",'Model output'!E25)), ISNUMBER(SEARCH("1b",'Model output'!E25)), ISNUMBER(SEARCH("X",'Model output'!E25))), IF(ISNUMBER(SEARCH("pN",'Model output'!E25)),IF(OR(ISNUMBER(SEARCH("a",'Model output'!E25)),ISNUMBER(SEARCH("b",'Model output'!E25))),MID(SUBSTITUTE('Model output'!E25," ",""),SEARCH("pN",'Model output'!E25)+2,2),MID(SUBSTITUTE('Model output'!E25," ",""),SEARCH("pN",'Model output'!E25)+2,1)),IF(ISNUMBER(SEARCH("N",'Model output'!E25)),IF(OR(ISNUMBER(SEARCH("a",'Model output'!E25)),ISNUMBER(SEARCH("b",'Model output'!E25))),MID(SUBSTITUTE('Model output'!E25," ",""),SEARCH("N",'Model output'!E25)+1,2),MID(SUBSTITUTE('Model output'!E25," ",""),SEARCH("N",'Model output'!E25)+1,1)),SUBSTITUTE('Model output'!E25," ",""))),"")))</f>
        <v>1b</v>
      </c>
      <c r="E26" s="1" t="str">
        <f>IF(OR(ISNUMBER(SEARCH("Not applicable",'Model output'!F25)), ISNUMBER(SEARCH("N/A",'Model output'!F25))),"0",IF(OR(ISNUMBER(SEARCH("0",'Model output'!F25)), ISNUMBER(SEARCH("1",'Model output'!F25)), ISNUMBER(SEARCH("X",'Model output'!F25))), IF(ISNUMBER(SEARCH("pM",'Model output'!F25)),MID(SUBSTITUTE('Model output'!F25," ",""),SEARCH("pM",'Model output'!F25)+2,1),IF(ISNUMBER(SEARCH("M",'Model output'!F25)),MID(SUBSTITUTE('Model output'!F25," ",""),SEARCH("M",'Model output'!F25)+1,1),SUBSTITUTE('Model output'!F25," ",""))),""))</f>
        <v>0</v>
      </c>
      <c r="F26" t="str">
        <f t="shared" si="0"/>
        <v>positive</v>
      </c>
      <c r="G26" t="str">
        <f>IF(OR('Model output'!G25="",AND(ISNUMBER('Model output'!J25),'Model output'!J25&lt;1)),"",IF(OR(ISNUMBER(SEARCH("lateral",'Model output'!G25)),ISNUMBER(SEARCH("cervical",'Model output'!G25)),ISNUMBER(SEARCH("jugular",'Model output'!G25)),ISNUMBER(SEARCH("left neck",'Model output'!G25)),ISNUMBER(SEARCH("left anterior neck",'Model output'!G25)),ISNUMBER(SEARCH("left posterior neck",'Model output'!G25)),ISNUMBER(SEARCH("right neck",'Model output'!G25)),ISNUMBER(SEARCH("right anterior neck",'Model output'!G25)),ISNUMBER(SEARCH("right posterior neck",'Model output'!G25)),AND(ISNUMBER(SEARCH("level",'Model output'!G25)),OR(,ISNUMBER(SEARCH("II",'Model output'!G25)),ISNUMBER(SEARCH("two",'Model output'!G25)),ISNUMBER(SEARCH("2",'Model output'!G25)),ISNUMBER(SEARCH("III",'Model output'!G25)),ISNUMBER(SEARCH("three",'Model output'!G25)),ISNUMBER(SEARCH("3",'Model output'!G25)),ISNUMBER(SEARCH("IV",'Model output'!G25)),ISNUMBER(SEARCH("four",'Model output'!G25)),ISNUMBER(SEARCH("4",'Model output'!G25)),ISNUMBER(SEARCH("V ",'Model output'!G25)),ISNUMBER(SEARCH("five",'Model output'!G25)),ISNUMBER(SEARCH("5",'Model output'!G25))))), "lateral", "central"))</f>
        <v>lateral</v>
      </c>
      <c r="H26" t="str">
        <f>IF('Model output'!H25="","negative", IF('Model output'!H25=" ", "negative", IF('Model output'!H25="[]", "negative", IF(ISNUMBER(SEARCH("lymph node",'Model output'!H25)),"negative", IF(ISNUMBER(SEARCH("adipose tissue",'Model output'!H25)), "negative", IF(ISNUMBER(SEARCH("neck dissection",'Model output'!H25)),"negative","positive"))))))</f>
        <v>negative</v>
      </c>
      <c r="I26">
        <f>IF('Model output'!I25="","",IF(ISNUMBER('Model output'!I25),'Model output'!I25,1))</f>
        <v>42</v>
      </c>
      <c r="J26">
        <f>IF('Model output'!J25="","",IF(AND(ISNUMBER('Model output'!J25),'Model output'!J25&lt;=I26),'Model output'!J25,IF(ISNUMBER(SEARCH("0/",'Model output'!J25)),0,1)))</f>
        <v>6</v>
      </c>
      <c r="K26" t="str" cm="1">
        <f t="array" ref="K26">IF(COUNT(FIND({0,1,2,3,4,5,6,7,8,9},'Model output'!K25))&gt;0,'Model output'!K25,"")</f>
        <v/>
      </c>
      <c r="L26" s="32" t="str">
        <f t="shared" si="1"/>
        <v/>
      </c>
      <c r="M26" t="str" cm="1">
        <f t="array" ref="M26">IF(L26="","",IF(ISNUMBER(SEARCH("cm",L26)),MAX(VALUE(SUBSTITUTE(_xlfn.FILTERXML("&lt;t&gt;&lt;s&gt;"&amp;SUBSTITUTE(L26,",","&lt;/s&gt;&lt;s&gt;")&amp;"&lt;/s&gt;&lt;/t&gt;","//s"),"cm",""))),MAX(VALUE(SUBSTITUTE(_xlfn.FILTERXML("&lt;t&gt;&lt;s&gt;"&amp;SUBSTITUTE(L26,",","&lt;/s&gt;&lt;s&gt;")&amp;"&lt;/s&gt;&lt;/t&gt;","//s"),"mm","")))/10))</f>
        <v/>
      </c>
      <c r="N26" t="str">
        <f>IF('Model output'!L25="","",'Model output'!L25)</f>
        <v>Papillary</v>
      </c>
      <c r="O26" t="str">
        <f>IF('Model output'!M25="","",'Model output'!M25)</f>
        <v>CONVENTIONAL</v>
      </c>
      <c r="P26" t="str">
        <f>IF('Model output'!N25="","",'Model output'!N25)</f>
        <v>2.4 cm</v>
      </c>
      <c r="Q26" t="str">
        <f t="shared" si="2"/>
        <v>2.4cm</v>
      </c>
      <c r="R26" cm="1">
        <f t="array" ref="R26">IF(Q26="","",IF(ISNUMBER(SEARCH("cm",Q26)),MAX(VALUE(SUBSTITUTE(_xlfn.FILTERXML("&lt;t&gt;&lt;s&gt;"&amp;SUBSTITUTE(Q26,",","&lt;/s&gt;&lt;s&gt;")&amp;"&lt;/s&gt;&lt;/t&gt;","//s"),"cm",""))),IF(ISNUMBER(SEARCH("mm",Q26)), MAX(VALUE(SUBSTITUTE(_xlfn.FILTERXML("&lt;t&gt;&lt;s&gt;"&amp;SUBSTITUTE(Q26,",","&lt;/s&gt;&lt;s&gt;")&amp;"&lt;/s&gt;&lt;/t&gt;","//s"),"mm","")))/10, MAX(VALUE(_xlfn.FILTERXML("&lt;t&gt;&lt;s&gt;"&amp;SUBSTITUTE(Q26,",","&lt;/s&gt;&lt;s&gt;")&amp;"&lt;/s&gt;&lt;/t&gt;","//s"))))))</f>
        <v>2.4</v>
      </c>
      <c r="S26" t="str">
        <f>IF(OR('Model output'!P25="",'Model output'!P25="C",ISNUMBER(SEARCH("Not identified", 'Model output'!P25)),ISNUMBER(SEARCH("Absent",'Model output'!P25)),ISNUMBER(SEARCH("Absence",'Model output'!P25)),AND(ISNUMBER(SEARCH("No",'Model output'!P25)),NOT(ISNUMBER(SEARCH("diagnostic",'Model output'!P25)))),ISNUMBER(SEARCH("Negative",'Model output'!P25))),"negative","positive")</f>
        <v>positive</v>
      </c>
      <c r="T26">
        <f>IF('Model output'!O25="","",'Model output'!O25)</f>
        <v>3</v>
      </c>
      <c r="U26" t="str">
        <f>IF('Model output'!Q25&lt;&gt;"",'Model output'!Q25,IF('Classification result'!S26="positive",IF(ISNUMBER(SEARCH("single",'Model output'!P25)),1,IF(OR(ISNUMBER(SEARCH("&lt;4",'Model output'!P25)),ISNUMBER(SEARCH("&lt; 4",'Model output'!P25)),ISNUMBER(SEARCH("less than 4",'Model output'!P25))),"&lt;4",IF(OR(ISNUMBER(SEARCH("&gt;4",'Model output'!P25)),ISNUMBER(SEARCH("&gt; 4",'Model output'!P25)),ISNUMBER(SEARCH("4 or more",'Model output'!P25))),"&gt;4",""))),""))</f>
        <v/>
      </c>
      <c r="V26" t="str">
        <f>IF(S26="negative","",IF(OR(ISNUMBER(SEARCH("Focal",'Model output'!P25)),'Classification result'!U26&lt;4,ISNUMBER(SEARCH("Focal",'Classification result'!U26)),ISNUMBER(SEARCH("&lt;4",'Classification result'!U26)),ISNUMBER(SEARCH("&lt; 4",'Classification result'!U26))),"minimal", IF(OR(ISNUMBER(SEARCH("Extensive",'Model output'!P25)),ISNUMBER(SEARCH("Extensive",'Classification result'!U26)),ISNUMBER(SEARCH("&gt;4",'Classification result'!U26)),ISNUMBER(SEARCH("&gt; 4",'Classification result'!U26)),ISNUMBER(SEARCH("4 or more",'Classification result'!U26))),"extensive","")))</f>
        <v/>
      </c>
      <c r="W26" t="str">
        <f>IF(OR('Model output'!R25="",ISNUMBER(SEARCH("Not identified", 'Model output'!R25)),ISNUMBER(SEARCH("Absent",'Model output'!R25)),ISNUMBER(SEARCH("No",'Model output'!R25)),ISNUMBER(SEARCH("Negative",'Model output'!R25)),ISNUMBER(SEARCH("None seen",'Model output'!R25)),ISNUMBER(SEARCH("Free",'Model output'!R25)),ISNUMBER(SEARCH("Cannot be assessed",'Model output'!R25))),"negative","positive")</f>
        <v>positive</v>
      </c>
      <c r="X26" s="19" t="str">
        <f>IF('Model output'!S25="","",'Model output'!S25)</f>
        <v>Present</v>
      </c>
      <c r="Y26" t="str">
        <f>IF(OR('Model output'!S25="",ISNUMBER(SEARCH("No extension",'Model output'!S25)),ISNUMBER(SEARCH("Absent",'Model output'!S25)),ISNUMBER(SEARCH("Not identified",'Model output'!S25)),AND(ISNUMBER(SEARCH("No",'Model output'!S25)),NOT(ISNUMBER(SEARCH("carcinoma",'Model output'!S25)))),ISNUMBER(SEARCH("negative",'Model output'!S25))),"negative",IF(Z26="positive","gETE", "positive"))</f>
        <v>positive</v>
      </c>
      <c r="Z26" t="str">
        <f>IF(OR('Model output'!S25="",ISNUMBER(SEARCH("Absent",'Model output'!S25)),ISNUMBER(SEARCH("Not identified",'Model output'!S25)),ISNUMBER(SEARCH("No",'Model output'!S25)),ISNUMBER(SEARCH("Minimal",'Model output'!S25)),ISNUMBER(SEARCH("negative",'Model output'!S25))),"negative",IF(OR(ISNUMBER(SEARCH("extensive",X26)),ISNUMBER(SEARCH("skeletal muscle",X26)),ISNUMBER(SEARCH("larynx",X26)),ISNUMBER(SEARCH("trachea",X26)),ISNUMBER(SEARCH("esophagus",X26)),ISNUMBER(SEARCH("recurrent laryngeal nerve",X26))),"positive","negative"))</f>
        <v>negative</v>
      </c>
      <c r="AA26" t="str">
        <f>IF('Model output'!T25="","",IF('Model output'!T25="Not mentioned", "No", "Yes"))</f>
        <v/>
      </c>
      <c r="AB26" t="str">
        <f>IF(AA26&lt;&gt;"Yes","",IF(OR('Model output'!U25="",ISNUMBER(SEARCH("Not identified",'Model output'!U25))),"",'Model output'!U25))</f>
        <v/>
      </c>
      <c r="AC26" s="8" t="str">
        <f>IF(OR('Model output'!V25="", AND(ISERROR(SEARCH("Positive",'Model output'!V25)), ISNUMBER(SEARCH("Negative",'Model output'!V25))), ISNUMBER(SEARCH("Cannot be assessed",'Model output'!V25)), AND(ISNUMBER(SEARCH("Uninvolved",'Model output'!V25)),NOT(ISNUMBER(SEARCH("margin(s) involved",'Model output'!V25)))), ISNUMBER(SEARCH("No involvement",'Model output'!V25)), AND(NOT(ISNUMBER(SEARCH("focal",'Model output'!V25))),ISNUMBER(SEARCH("Free",'Model output'!V25))), ISNUMBER(SEARCH("narrowly excised",'Model output'!V25)), ISNUMBER(SEARCH("none",'Model output'!V25)), ISNUMBER(SEARCH("R0",'Model output'!V25)), ISNUMBER(SEARCH("1 mm",'Model output'!V25)), ISNUMBER(SEARCH("0.1 CM",'Model output'!V25)), ISNUMBER(SEARCH("less than 0.2 mm",'Model output'!V25)), ISNUMBER(SEARCH("less than 1.0 mm",'Model output'!V25)), ISNUMBER(SEARCH("less than 0.5 mm",'Model output'!V25)), ISNUMBER(SEARCH("abut",'Model output'!V25))), "negative", "positive")</f>
        <v>positive</v>
      </c>
      <c r="AE26" s="39" t="str" cm="1">
        <f t="array" ref="AE26">IF(OR(AC26="positive",Z26="positive",AND(OR(ISNUMBER(SEARCH("Follicular carcinoma",N26)),ISNUMBER(SEARCH("Follicular thyroid carcinoma",N26))),V26="extensive"),AND(AND(ISNUMBER(J26),J26&gt;0),AND(ISNUMBER(M26),M26&gt;3)),OR(H26="positive",AH26=1)),"high",IF(OR(ISNUMBER(SEARCH("lateral",G26,1)),ISNUMBER(SEARCH("positive",Y26,1)),ISNUMBER(SEARCH("tall",O26,1)),ISNUMBER(SEARCH("hobnail",O26,1)),ISNUMBER(SEARCH("cribriform",O26,1)),ISNUMBER(SEARCH("diffuse",O26,1)),ISNUMBER(SEARCH("columnar",O26,1)),ISNUMBER(SEARCH("solid",O26,1)),ISNUMBER(SEARCH("tall",N26,1)),ISNUMBER(SEARCH("hobnail",N26,1)),ISNUMBER(SEARCH("cribriform",N26,1)),ISNUMBER(SEARCH("diffuse",N26,1)),ISNUMBER(SEARCH("columnar",N26,1)),ISNUMBER(SEARCH("solid",N26,1)),AND(OR(ISNUMBER(SEARCH("papillary",N26,1)),ISNUMBER(SEARCH("papillary carcinoma",O26,1))),S26="positive"),AND(AND(ISNUMBER(J26),J26&gt;=5),M26=""),AND(AND(ISNUMBER(J26),J26&gt;=5),AND(ISNUMBER(M26),M26&gt;=1)),AND(ISNUMBER(SERACH("papillary",N26)),OR(Y26="positive",Z26="positive"), ISNUMBER(SEARCH("BRAF",AB26)))),"intermediate","low"))</f>
        <v>high</v>
      </c>
      <c r="AF26" s="40" t="str">
        <f t="shared" si="3"/>
        <v>2</v>
      </c>
      <c r="AG26" s="40" t="str">
        <f t="shared" si="4"/>
        <v>1b</v>
      </c>
      <c r="AH26" s="40" t="str">
        <f t="shared" si="6"/>
        <v>0</v>
      </c>
      <c r="AI26" s="45" t="str">
        <f t="shared" si="7"/>
        <v>I</v>
      </c>
      <c r="AJ26" s="39" t="s">
        <v>631</v>
      </c>
      <c r="AK26" s="44" t="s">
        <v>894</v>
      </c>
      <c r="AL26" s="44" t="s">
        <v>895</v>
      </c>
      <c r="AM26" s="44" t="s">
        <v>899</v>
      </c>
      <c r="AN26" s="44" t="s">
        <v>59</v>
      </c>
      <c r="AO26" s="12">
        <f t="shared" si="8"/>
        <v>1</v>
      </c>
      <c r="AP26" s="15">
        <f t="shared" si="9"/>
        <v>0</v>
      </c>
      <c r="AQ26" s="15">
        <f t="shared" si="10"/>
        <v>1</v>
      </c>
      <c r="AR26" s="15">
        <f t="shared" si="11"/>
        <v>1</v>
      </c>
      <c r="AS26" s="26">
        <f t="shared" si="5"/>
        <v>1</v>
      </c>
      <c r="AT26" s="1"/>
    </row>
    <row r="27" spans="1:46">
      <c r="A27" t="str">
        <f>'Model output'!A26</f>
        <v>TCGA-BJ-A3F0</v>
      </c>
      <c r="B27" s="51">
        <v>64</v>
      </c>
      <c r="C27" s="1" t="str">
        <f>IF(OR(ISNUMBER(SEARCH("0",'Model output'!D26)), ISNUMBER(SEARCH("1",'Model output'!D26)), ISNUMBER(SEARCH("1a",'Model output'!D26)), ISNUMBER(SEARCH("1b",'Model output'!D26)), ISNUMBER(SEARCH("2",'Model output'!D26)), ISNUMBER(SEARCH("3",'Model output'!D26)), ISNUMBER(SEARCH("4a",'Model output'!D26)), ISNUMBER(SEARCH("4b",'Model output'!D26))), IF(ISNUMBER(SEARCH("pT",'Model output'!D26)),IF(OR(ISNUMBER(SEARCH("a",'Model output'!D26)),ISNUMBER(SEARCH("b",'Model output'!D26))),MID(SUBSTITUTE('Model output'!D26," ",""),SEARCH("pT",'Model output'!D26)+2,2),MID(SUBSTITUTE('Model output'!D26," ",""),SEARCH("pT",'Model output'!D26)+2,1)),IF(ISNUMBER(SEARCH("T",'Model output'!D26)),IF(OR(ISNUMBER(SEARCH("a",'Model output'!D26)),ISNUMBER(SEARCH("b",'Model output'!D26))),MID(SUBSTITUTE('Model output'!D26," ",""),SEARCH("T",'Model output'!D26)+1,2),MID(SUBSTITUTE('Model output'!D26," ",""),SEARCH("T",'Model output'!D26)+1,1)),SUBSTITUTE('Model output'!D26," ",""))),"")</f>
        <v>1b</v>
      </c>
      <c r="D27" s="1" t="str">
        <f>IF(ISNUMBER(SEARCH("lymph node",'Model output'!E26)),"1", IF(AND('Model output'!E26&lt;&gt;"",ISNUMBER('Model output'!E26),'Model output'!E26&gt;0),"1",IF(OR(ISNUMBER(SEARCH("0",'Model output'!E26)), ISNUMBER(SEARCH("1",'Model output'!E26)), ISNUMBER(SEARCH("1a",'Model output'!E26)), ISNUMBER(SEARCH("1b",'Model output'!E26)), ISNUMBER(SEARCH("X",'Model output'!E26))), IF(ISNUMBER(SEARCH("pN",'Model output'!E26)),IF(OR(ISNUMBER(SEARCH("a",'Model output'!E26)),ISNUMBER(SEARCH("b",'Model output'!E26))),MID(SUBSTITUTE('Model output'!E26," ",""),SEARCH("pN",'Model output'!E26)+2,2),MID(SUBSTITUTE('Model output'!E26," ",""),SEARCH("pN",'Model output'!E26)+2,1)),IF(ISNUMBER(SEARCH("N",'Model output'!E26)),IF(OR(ISNUMBER(SEARCH("a",'Model output'!E26)),ISNUMBER(SEARCH("b",'Model output'!E26))),MID(SUBSTITUTE('Model output'!E26," ",""),SEARCH("N",'Model output'!E26)+1,2),MID(SUBSTITUTE('Model output'!E26," ",""),SEARCH("N",'Model output'!E26)+1,1)),SUBSTITUTE('Model output'!E26," ",""))),"")))</f>
        <v>X</v>
      </c>
      <c r="E27" s="1" t="str">
        <f>IF(OR(ISNUMBER(SEARCH("Not applicable",'Model output'!F26)), ISNUMBER(SEARCH("N/A",'Model output'!F26))),"0",IF(OR(ISNUMBER(SEARCH("0",'Model output'!F26)), ISNUMBER(SEARCH("1",'Model output'!F26)), ISNUMBER(SEARCH("X",'Model output'!F26))), IF(ISNUMBER(SEARCH("pM",'Model output'!F26)),MID(SUBSTITUTE('Model output'!F26," ",""),SEARCH("pM",'Model output'!F26)+2,1),IF(ISNUMBER(SEARCH("M",'Model output'!F26)),MID(SUBSTITUTE('Model output'!F26," ",""),SEARCH("M",'Model output'!F26)+1,1),SUBSTITUTE('Model output'!F26," ",""))),""))</f>
        <v>0</v>
      </c>
      <c r="F27" t="str">
        <f t="shared" si="0"/>
        <v>negative</v>
      </c>
      <c r="G27" t="str">
        <f>IF(OR('Model output'!G26="",AND(ISNUMBER('Model output'!J26),'Model output'!J26&lt;1)),"",IF(OR(ISNUMBER(SEARCH("lateral",'Model output'!G26)),ISNUMBER(SEARCH("cervical",'Model output'!G26)),ISNUMBER(SEARCH("jugular",'Model output'!G26)),ISNUMBER(SEARCH("left neck",'Model output'!G26)),ISNUMBER(SEARCH("left anterior neck",'Model output'!G26)),ISNUMBER(SEARCH("left posterior neck",'Model output'!G26)),ISNUMBER(SEARCH("right neck",'Model output'!G26)),ISNUMBER(SEARCH("right anterior neck",'Model output'!G26)),ISNUMBER(SEARCH("right posterior neck",'Model output'!G26)),AND(ISNUMBER(SEARCH("level",'Model output'!G26)),OR(,ISNUMBER(SEARCH("II",'Model output'!G26)),ISNUMBER(SEARCH("two",'Model output'!G26)),ISNUMBER(SEARCH("2",'Model output'!G26)),ISNUMBER(SEARCH("III",'Model output'!G26)),ISNUMBER(SEARCH("three",'Model output'!G26)),ISNUMBER(SEARCH("3",'Model output'!G26)),ISNUMBER(SEARCH("IV",'Model output'!G26)),ISNUMBER(SEARCH("four",'Model output'!G26)),ISNUMBER(SEARCH("4",'Model output'!G26)),ISNUMBER(SEARCH("V ",'Model output'!G26)),ISNUMBER(SEARCH("five",'Model output'!G26)),ISNUMBER(SEARCH("5",'Model output'!G26))))), "lateral", "central"))</f>
        <v/>
      </c>
      <c r="H27" t="str">
        <f>IF('Model output'!H26="","negative", IF('Model output'!H26=" ", "negative", IF('Model output'!H26="[]", "negative", IF(ISNUMBER(SEARCH("lymph node",'Model output'!H26)),"negative", IF(ISNUMBER(SEARCH("adipose tissue",'Model output'!H26)), "negative", IF(ISNUMBER(SEARCH("neck dissection",'Model output'!H26)),"negative","positive"))))))</f>
        <v>negative</v>
      </c>
      <c r="I27" t="str">
        <f>IF('Model output'!I26="","",IF(ISNUMBER('Model output'!I26),'Model output'!I26,1))</f>
        <v/>
      </c>
      <c r="J27" t="str">
        <f>IF('Model output'!J26="","",IF(AND(ISNUMBER('Model output'!J26),'Model output'!J26&lt;=I27),'Model output'!J26,IF(ISNUMBER(SEARCH("0/",'Model output'!J26)),0,1)))</f>
        <v/>
      </c>
      <c r="K27" t="str" cm="1">
        <f t="array" ref="K27">IF(COUNT(FIND({0,1,2,3,4,5,6,7,8,9},'Model output'!K26))&gt;0,'Model output'!K26,"")</f>
        <v/>
      </c>
      <c r="L27" s="32" t="str">
        <f t="shared" si="1"/>
        <v/>
      </c>
      <c r="M27" t="str" cm="1">
        <f t="array" ref="M27">IF(L27="","",IF(ISNUMBER(SEARCH("cm",L27)),MAX(VALUE(SUBSTITUTE(_xlfn.FILTERXML("&lt;t&gt;&lt;s&gt;"&amp;SUBSTITUTE(L27,",","&lt;/s&gt;&lt;s&gt;")&amp;"&lt;/s&gt;&lt;/t&gt;","//s"),"cm",""))),MAX(VALUE(SUBSTITUTE(_xlfn.FILTERXML("&lt;t&gt;&lt;s&gt;"&amp;SUBSTITUTE(L27,",","&lt;/s&gt;&lt;s&gt;")&amp;"&lt;/s&gt;&lt;/t&gt;","//s"),"mm","")))/10))</f>
        <v/>
      </c>
      <c r="N27" t="str">
        <f>IF('Model output'!L26="","",'Model output'!L26)</f>
        <v>Papillary</v>
      </c>
      <c r="O27" t="str">
        <f>IF('Model output'!M26="","",'Model output'!M26)</f>
        <v>encapsulated follicular variant</v>
      </c>
      <c r="P27" t="str">
        <f>IF('Model output'!N26="","",'Model output'!N26)</f>
        <v>1.4 cm</v>
      </c>
      <c r="Q27" t="str">
        <f t="shared" si="2"/>
        <v>1.4cm</v>
      </c>
      <c r="R27" cm="1">
        <f t="array" ref="R27">IF(Q27="","",IF(ISNUMBER(SEARCH("cm",Q27)),MAX(VALUE(SUBSTITUTE(_xlfn.FILTERXML("&lt;t&gt;&lt;s&gt;"&amp;SUBSTITUTE(Q27,",","&lt;/s&gt;&lt;s&gt;")&amp;"&lt;/s&gt;&lt;/t&gt;","//s"),"cm",""))),IF(ISNUMBER(SEARCH("mm",Q27)), MAX(VALUE(SUBSTITUTE(_xlfn.FILTERXML("&lt;t&gt;&lt;s&gt;"&amp;SUBSTITUTE(Q27,",","&lt;/s&gt;&lt;s&gt;")&amp;"&lt;/s&gt;&lt;/t&gt;","//s"),"mm","")))/10, MAX(VALUE(_xlfn.FILTERXML("&lt;t&gt;&lt;s&gt;"&amp;SUBSTITUTE(Q27,",","&lt;/s&gt;&lt;s&gt;")&amp;"&lt;/s&gt;&lt;/t&gt;","//s"))))))</f>
        <v>1.4</v>
      </c>
      <c r="S27" t="str">
        <f>IF(OR('Model output'!P26="",'Model output'!P26="C",ISNUMBER(SEARCH("Not identified", 'Model output'!P26)),ISNUMBER(SEARCH("Absent",'Model output'!P26)),ISNUMBER(SEARCH("Absence",'Model output'!P26)),AND(ISNUMBER(SEARCH("No",'Model output'!P26)),NOT(ISNUMBER(SEARCH("diagnostic",'Model output'!P26)))),ISNUMBER(SEARCH("Negative",'Model output'!P26))),"negative","positive")</f>
        <v>negative</v>
      </c>
      <c r="T27">
        <f>IF('Model output'!O26="","",'Model output'!O26)</f>
        <v>1</v>
      </c>
      <c r="U27" t="str">
        <f>IF('Model output'!Q26&lt;&gt;"",'Model output'!Q26,IF('Classification result'!S27="positive",IF(ISNUMBER(SEARCH("single",'Model output'!P26)),1,IF(OR(ISNUMBER(SEARCH("&lt;4",'Model output'!P26)),ISNUMBER(SEARCH("&lt; 4",'Model output'!P26)),ISNUMBER(SEARCH("less than 4",'Model output'!P26))),"&lt;4",IF(OR(ISNUMBER(SEARCH("&gt;4",'Model output'!P26)),ISNUMBER(SEARCH("&gt; 4",'Model output'!P26)),ISNUMBER(SEARCH("4 or more",'Model output'!P26))),"&gt;4",""))),""))</f>
        <v/>
      </c>
      <c r="V27" t="str">
        <f>IF(S27="negative","",IF(OR(ISNUMBER(SEARCH("Focal",'Model output'!P26)),'Classification result'!U27&lt;4,ISNUMBER(SEARCH("Focal",'Classification result'!U27)),ISNUMBER(SEARCH("&lt;4",'Classification result'!U27)),ISNUMBER(SEARCH("&lt; 4",'Classification result'!U27))),"minimal", IF(OR(ISNUMBER(SEARCH("Extensive",'Model output'!P26)),ISNUMBER(SEARCH("Extensive",'Classification result'!U27)),ISNUMBER(SEARCH("&gt;4",'Classification result'!U27)),ISNUMBER(SEARCH("&gt; 4",'Classification result'!U27)),ISNUMBER(SEARCH("4 or more",'Classification result'!U27))),"extensive","")))</f>
        <v/>
      </c>
      <c r="W27" t="str">
        <f>IF(OR('Model output'!R26="",ISNUMBER(SEARCH("Not identified", 'Model output'!R26)),ISNUMBER(SEARCH("Absent",'Model output'!R26)),ISNUMBER(SEARCH("No",'Model output'!R26)),ISNUMBER(SEARCH("Negative",'Model output'!R26)),ISNUMBER(SEARCH("None seen",'Model output'!R26)),ISNUMBER(SEARCH("Free",'Model output'!R26)),ISNUMBER(SEARCH("Cannot be assessed",'Model output'!R26))),"negative","positive")</f>
        <v>negative</v>
      </c>
      <c r="X27" s="19" t="str">
        <f>IF('Model output'!S26="","",'Model output'!S26)</f>
        <v>Not identified</v>
      </c>
      <c r="Y27" t="str">
        <f>IF(OR('Model output'!S26="",ISNUMBER(SEARCH("No extension",'Model output'!S26)),ISNUMBER(SEARCH("Absent",'Model output'!S26)),ISNUMBER(SEARCH("Not identified",'Model output'!S26)),AND(ISNUMBER(SEARCH("No",'Model output'!S26)),NOT(ISNUMBER(SEARCH("carcinoma",'Model output'!S26)))),ISNUMBER(SEARCH("negative",'Model output'!S26))),"negative",IF(Z27="positive","gETE", "positive"))</f>
        <v>negative</v>
      </c>
      <c r="Z27" t="str">
        <f>IF(OR('Model output'!S26="",ISNUMBER(SEARCH("Absent",'Model output'!S26)),ISNUMBER(SEARCH("Not identified",'Model output'!S26)),ISNUMBER(SEARCH("No",'Model output'!S26)),ISNUMBER(SEARCH("Minimal",'Model output'!S26)),ISNUMBER(SEARCH("negative",'Model output'!S26))),"negative",IF(OR(ISNUMBER(SEARCH("extensive",X27)),ISNUMBER(SEARCH("skeletal muscle",X27)),ISNUMBER(SEARCH("larynx",X27)),ISNUMBER(SEARCH("trachea",X27)),ISNUMBER(SEARCH("esophagus",X27)),ISNUMBER(SEARCH("recurrent laryngeal nerve",X27))),"positive","negative"))</f>
        <v>negative</v>
      </c>
      <c r="AA27" t="str">
        <f>IF('Model output'!T26="","",IF('Model output'!T26="Not mentioned", "No", "Yes"))</f>
        <v/>
      </c>
      <c r="AB27" t="str">
        <f>IF(AA27&lt;&gt;"Yes","",IF(OR('Model output'!U26="",ISNUMBER(SEARCH("Not identified",'Model output'!U26))),"",'Model output'!U26))</f>
        <v/>
      </c>
      <c r="AC27" s="8" t="str">
        <f>IF(OR('Model output'!V26="", AND(ISERROR(SEARCH("Positive",'Model output'!V26)), ISNUMBER(SEARCH("Negative",'Model output'!V26))), ISNUMBER(SEARCH("Cannot be assessed",'Model output'!V26)), AND(ISNUMBER(SEARCH("Uninvolved",'Model output'!V26)),NOT(ISNUMBER(SEARCH("margin(s) involved",'Model output'!V26)))), ISNUMBER(SEARCH("No involvement",'Model output'!V26)), AND(NOT(ISNUMBER(SEARCH("focal",'Model output'!V26))),ISNUMBER(SEARCH("Free",'Model output'!V26))), ISNUMBER(SEARCH("narrowly excised",'Model output'!V26)), ISNUMBER(SEARCH("none",'Model output'!V26)), ISNUMBER(SEARCH("R0",'Model output'!V26)), ISNUMBER(SEARCH("1 mm",'Model output'!V26)), ISNUMBER(SEARCH("0.1 CM",'Model output'!V26)), ISNUMBER(SEARCH("less than 0.2 mm",'Model output'!V26)), ISNUMBER(SEARCH("less than 1.0 mm",'Model output'!V26)), ISNUMBER(SEARCH("less than 0.5 mm",'Model output'!V26)), ISNUMBER(SEARCH("abut",'Model output'!V26))), "negative", "positive")</f>
        <v>negative</v>
      </c>
      <c r="AE27" s="39" t="str" cm="1">
        <f t="array" aca="1" ref="AE27" ca="1">IF(OR(AC27="positive",Z27="positive",AND(OR(ISNUMBER(SEARCH("Follicular carcinoma",N27)),ISNUMBER(SEARCH("Follicular thyroid carcinoma",N27))),V27="extensive"),AND(AND(ISNUMBER(J27),J27&gt;0),AND(ISNUMBER(M27),M27&gt;3)),OR(H27="positive",AH27=1)),"high",IF(OR(ISNUMBER(SEARCH("lateral",G27,1)),ISNUMBER(SEARCH("positive",Y27,1)),ISNUMBER(SEARCH("tall",O27,1)),ISNUMBER(SEARCH("hobnail",O27,1)),ISNUMBER(SEARCH("cribriform",O27,1)),ISNUMBER(SEARCH("diffuse",O27,1)),ISNUMBER(SEARCH("columnar",O27,1)),ISNUMBER(SEARCH("solid",O27,1)),ISNUMBER(SEARCH("tall",N27,1)),ISNUMBER(SEARCH("hobnail",N27,1)),ISNUMBER(SEARCH("cribriform",N27,1)),ISNUMBER(SEARCH("diffuse",N27,1)),ISNUMBER(SEARCH("columnar",N27,1)),ISNUMBER(SEARCH("solid",N27,1)),AND(OR(ISNUMBER(SEARCH("papillary",N27,1)),ISNUMBER(SEARCH("papillary carcinoma",O27,1))),S27="positive"),AND(AND(ISNUMBER(J27),J27&gt;=5),M27=""),AND(AND(ISNUMBER(J27),J27&gt;=5),AND(ISNUMBER(M27),M27&gt;=1)),AND(ISNUMBER(SERACH("papillary",N27)),OR(Y27="positive",Z27="positive"), ISNUMBER(SEARCH("BRAF",AB27)))),"intermediate","low"))</f>
        <v>low</v>
      </c>
      <c r="AF27" s="40" t="str">
        <f t="shared" si="3"/>
        <v>1b</v>
      </c>
      <c r="AG27" s="40" t="str">
        <f t="shared" si="4"/>
        <v>0</v>
      </c>
      <c r="AH27" s="40" t="str">
        <f t="shared" si="6"/>
        <v>0</v>
      </c>
      <c r="AI27" s="45" t="str">
        <f t="shared" si="7"/>
        <v>I</v>
      </c>
      <c r="AJ27" s="39" t="s">
        <v>634</v>
      </c>
      <c r="AK27" s="44" t="s">
        <v>895</v>
      </c>
      <c r="AL27" s="44" t="s">
        <v>899</v>
      </c>
      <c r="AM27" s="44" t="s">
        <v>899</v>
      </c>
      <c r="AN27" s="44" t="s">
        <v>59</v>
      </c>
      <c r="AO27" s="12">
        <f t="shared" ca="1" si="8"/>
        <v>1</v>
      </c>
      <c r="AP27" s="15">
        <f t="shared" si="9"/>
        <v>1</v>
      </c>
      <c r="AQ27" s="15">
        <f t="shared" si="10"/>
        <v>1</v>
      </c>
      <c r="AR27" s="15">
        <f t="shared" si="11"/>
        <v>1</v>
      </c>
      <c r="AS27" s="26">
        <f t="shared" si="5"/>
        <v>1</v>
      </c>
      <c r="AT27" s="1"/>
    </row>
    <row r="28" spans="1:46">
      <c r="A28" t="str">
        <f>'Model output'!A27</f>
        <v>TCGA-BJ-A3PR</v>
      </c>
      <c r="B28" s="51">
        <v>69</v>
      </c>
      <c r="C28" s="1" t="str">
        <f>IF(OR(ISNUMBER(SEARCH("0",'Model output'!D27)), ISNUMBER(SEARCH("1",'Model output'!D27)), ISNUMBER(SEARCH("1a",'Model output'!D27)), ISNUMBER(SEARCH("1b",'Model output'!D27)), ISNUMBER(SEARCH("2",'Model output'!D27)), ISNUMBER(SEARCH("3",'Model output'!D27)), ISNUMBER(SEARCH("4a",'Model output'!D27)), ISNUMBER(SEARCH("4b",'Model output'!D27))), IF(ISNUMBER(SEARCH("pT",'Model output'!D27)),IF(OR(ISNUMBER(SEARCH("a",'Model output'!D27)),ISNUMBER(SEARCH("b",'Model output'!D27))),MID(SUBSTITUTE('Model output'!D27," ",""),SEARCH("pT",'Model output'!D27)+2,2),MID(SUBSTITUTE('Model output'!D27," ",""),SEARCH("pT",'Model output'!D27)+2,1)),IF(ISNUMBER(SEARCH("T",'Model output'!D27)),IF(OR(ISNUMBER(SEARCH("a",'Model output'!D27)),ISNUMBER(SEARCH("b",'Model output'!D27))),MID(SUBSTITUTE('Model output'!D27," ",""),SEARCH("T",'Model output'!D27)+1,2),MID(SUBSTITUTE('Model output'!D27," ",""),SEARCH("T",'Model output'!D27)+1,1)),SUBSTITUTE('Model output'!D27," ",""))),"")</f>
        <v>2</v>
      </c>
      <c r="D28" s="1" t="str">
        <f>IF(ISNUMBER(SEARCH("lymph node",'Model output'!E27)),"1", IF(AND('Model output'!E27&lt;&gt;"",ISNUMBER('Model output'!E27),'Model output'!E27&gt;0),"1",IF(OR(ISNUMBER(SEARCH("0",'Model output'!E27)), ISNUMBER(SEARCH("1",'Model output'!E27)), ISNUMBER(SEARCH("1a",'Model output'!E27)), ISNUMBER(SEARCH("1b",'Model output'!E27)), ISNUMBER(SEARCH("X",'Model output'!E27))), IF(ISNUMBER(SEARCH("pN",'Model output'!E27)),IF(OR(ISNUMBER(SEARCH("a",'Model output'!E27)),ISNUMBER(SEARCH("b",'Model output'!E27))),MID(SUBSTITUTE('Model output'!E27," ",""),SEARCH("pN",'Model output'!E27)+2,2),MID(SUBSTITUTE('Model output'!E27," ",""),SEARCH("pN",'Model output'!E27)+2,1)),IF(ISNUMBER(SEARCH("N",'Model output'!E27)),IF(OR(ISNUMBER(SEARCH("a",'Model output'!E27)),ISNUMBER(SEARCH("b",'Model output'!E27))),MID(SUBSTITUTE('Model output'!E27," ",""),SEARCH("N",'Model output'!E27)+1,2),MID(SUBSTITUTE('Model output'!E27," ",""),SEARCH("N",'Model output'!E27)+1,1)),SUBSTITUTE('Model output'!E27," ",""))),"")))</f>
        <v>0</v>
      </c>
      <c r="E28" s="1" t="str">
        <f>IF(OR(ISNUMBER(SEARCH("Not applicable",'Model output'!F27)), ISNUMBER(SEARCH("N/A",'Model output'!F27))),"0",IF(OR(ISNUMBER(SEARCH("0",'Model output'!F27)), ISNUMBER(SEARCH("1",'Model output'!F27)), ISNUMBER(SEARCH("X",'Model output'!F27))), IF(ISNUMBER(SEARCH("pM",'Model output'!F27)),MID(SUBSTITUTE('Model output'!F27," ",""),SEARCH("pM",'Model output'!F27)+2,1),IF(ISNUMBER(SEARCH("M",'Model output'!F27)),MID(SUBSTITUTE('Model output'!F27," ",""),SEARCH("M",'Model output'!F27)+1,1),SUBSTITUTE('Model output'!F27," ",""))),""))</f>
        <v>0</v>
      </c>
      <c r="F28" t="str">
        <f t="shared" si="0"/>
        <v>negative</v>
      </c>
      <c r="G28" t="str">
        <f>IF(OR('Model output'!G27="",AND(ISNUMBER('Model output'!J27),'Model output'!J27&lt;1)),"",IF(OR(ISNUMBER(SEARCH("lateral",'Model output'!G27)),ISNUMBER(SEARCH("cervical",'Model output'!G27)),ISNUMBER(SEARCH("jugular",'Model output'!G27)),ISNUMBER(SEARCH("left neck",'Model output'!G27)),ISNUMBER(SEARCH("left anterior neck",'Model output'!G27)),ISNUMBER(SEARCH("left posterior neck",'Model output'!G27)),ISNUMBER(SEARCH("right neck",'Model output'!G27)),ISNUMBER(SEARCH("right anterior neck",'Model output'!G27)),ISNUMBER(SEARCH("right posterior neck",'Model output'!G27)),AND(ISNUMBER(SEARCH("level",'Model output'!G27)),OR(,ISNUMBER(SEARCH("II",'Model output'!G27)),ISNUMBER(SEARCH("two",'Model output'!G27)),ISNUMBER(SEARCH("2",'Model output'!G27)),ISNUMBER(SEARCH("III",'Model output'!G27)),ISNUMBER(SEARCH("three",'Model output'!G27)),ISNUMBER(SEARCH("3",'Model output'!G27)),ISNUMBER(SEARCH("IV",'Model output'!G27)),ISNUMBER(SEARCH("four",'Model output'!G27)),ISNUMBER(SEARCH("4",'Model output'!G27)),ISNUMBER(SEARCH("V ",'Model output'!G27)),ISNUMBER(SEARCH("five",'Model output'!G27)),ISNUMBER(SEARCH("5",'Model output'!G27))))), "lateral", "central"))</f>
        <v/>
      </c>
      <c r="H28" t="str">
        <f>IF('Model output'!H27="","negative", IF('Model output'!H27=" ", "negative", IF('Model output'!H27="[]", "negative", IF(ISNUMBER(SEARCH("lymph node",'Model output'!H27)),"negative", IF(ISNUMBER(SEARCH("adipose tissue",'Model output'!H27)), "negative", IF(ISNUMBER(SEARCH("neck dissection",'Model output'!H27)),"negative","positive"))))))</f>
        <v>negative</v>
      </c>
      <c r="I28" t="str">
        <f>IF('Model output'!I27="","",IF(ISNUMBER('Model output'!I27),'Model output'!I27,1))</f>
        <v/>
      </c>
      <c r="J28">
        <f>IF('Model output'!J27="","",IF(AND(ISNUMBER('Model output'!J27),'Model output'!J27&lt;=I28),'Model output'!J27,IF(ISNUMBER(SEARCH("0/",'Model output'!J27)),0,1)))</f>
        <v>0</v>
      </c>
      <c r="K28" t="str" cm="1">
        <f t="array" ref="K28">IF(COUNT(FIND({0,1,2,3,4,5,6,7,8,9},'Model output'!K27))&gt;0,'Model output'!K27,"")</f>
        <v/>
      </c>
      <c r="L28" s="32" t="str">
        <f t="shared" si="1"/>
        <v/>
      </c>
      <c r="M28" t="str" cm="1">
        <f t="array" ref="M28">IF(L28="","",IF(ISNUMBER(SEARCH("cm",L28)),MAX(VALUE(SUBSTITUTE(_xlfn.FILTERXML("&lt;t&gt;&lt;s&gt;"&amp;SUBSTITUTE(L28,",","&lt;/s&gt;&lt;s&gt;")&amp;"&lt;/s&gt;&lt;/t&gt;","//s"),"cm",""))),MAX(VALUE(SUBSTITUTE(_xlfn.FILTERXML("&lt;t&gt;&lt;s&gt;"&amp;SUBSTITUTE(L28,",","&lt;/s&gt;&lt;s&gt;")&amp;"&lt;/s&gt;&lt;/t&gt;","//s"),"mm","")))/10))</f>
        <v/>
      </c>
      <c r="N28" t="str">
        <f>IF('Model output'!L27="","",'Model output'!L27)</f>
        <v>papillary</v>
      </c>
      <c r="O28" t="str">
        <f>IF('Model output'!M27="","",'Model output'!M27)</f>
        <v/>
      </c>
      <c r="P28" t="str">
        <f>IF('Model output'!N27="","",'Model output'!N27)</f>
        <v>2.5 cm</v>
      </c>
      <c r="Q28" t="str">
        <f t="shared" si="2"/>
        <v>2.5cm</v>
      </c>
      <c r="R28" cm="1">
        <f t="array" ref="R28">IF(Q28="","",IF(ISNUMBER(SEARCH("cm",Q28)),MAX(VALUE(SUBSTITUTE(_xlfn.FILTERXML("&lt;t&gt;&lt;s&gt;"&amp;SUBSTITUTE(Q28,",","&lt;/s&gt;&lt;s&gt;")&amp;"&lt;/s&gt;&lt;/t&gt;","//s"),"cm",""))),IF(ISNUMBER(SEARCH("mm",Q28)), MAX(VALUE(SUBSTITUTE(_xlfn.FILTERXML("&lt;t&gt;&lt;s&gt;"&amp;SUBSTITUTE(Q28,",","&lt;/s&gt;&lt;s&gt;")&amp;"&lt;/s&gt;&lt;/t&gt;","//s"),"mm","")))/10, MAX(VALUE(_xlfn.FILTERXML("&lt;t&gt;&lt;s&gt;"&amp;SUBSTITUTE(Q28,",","&lt;/s&gt;&lt;s&gt;")&amp;"&lt;/s&gt;&lt;/t&gt;","//s"))))))</f>
        <v>2.5</v>
      </c>
      <c r="S28" t="str">
        <f>IF(OR('Model output'!P27="",'Model output'!P27="C",ISNUMBER(SEARCH("Not identified", 'Model output'!P27)),ISNUMBER(SEARCH("Absent",'Model output'!P27)),ISNUMBER(SEARCH("Absence",'Model output'!P27)),AND(ISNUMBER(SEARCH("No",'Model output'!P27)),NOT(ISNUMBER(SEARCH("diagnostic",'Model output'!P27)))),ISNUMBER(SEARCH("Negative",'Model output'!P27))),"negative","positive")</f>
        <v>negative</v>
      </c>
      <c r="T28">
        <f>IF('Model output'!O27="","",'Model output'!O27)</f>
        <v>1</v>
      </c>
      <c r="U28" t="str">
        <f>IF('Model output'!Q27&lt;&gt;"",'Model output'!Q27,IF('Classification result'!S28="positive",IF(ISNUMBER(SEARCH("single",'Model output'!P27)),1,IF(OR(ISNUMBER(SEARCH("&lt;4",'Model output'!P27)),ISNUMBER(SEARCH("&lt; 4",'Model output'!P27)),ISNUMBER(SEARCH("less than 4",'Model output'!P27))),"&lt;4",IF(OR(ISNUMBER(SEARCH("&gt;4",'Model output'!P27)),ISNUMBER(SEARCH("&gt; 4",'Model output'!P27)),ISNUMBER(SEARCH("4 or more",'Model output'!P27))),"&gt;4",""))),""))</f>
        <v/>
      </c>
      <c r="V28" t="str">
        <f>IF(S28="negative","",IF(OR(ISNUMBER(SEARCH("Focal",'Model output'!P27)),'Classification result'!U28&lt;4,ISNUMBER(SEARCH("Focal",'Classification result'!U28)),ISNUMBER(SEARCH("&lt;4",'Classification result'!U28)),ISNUMBER(SEARCH("&lt; 4",'Classification result'!U28))),"minimal", IF(OR(ISNUMBER(SEARCH("Extensive",'Model output'!P27)),ISNUMBER(SEARCH("Extensive",'Classification result'!U28)),ISNUMBER(SEARCH("&gt;4",'Classification result'!U28)),ISNUMBER(SEARCH("&gt; 4",'Classification result'!U28)),ISNUMBER(SEARCH("4 or more",'Classification result'!U28))),"extensive","")))</f>
        <v/>
      </c>
      <c r="W28" t="str">
        <f>IF(OR('Model output'!R27="",ISNUMBER(SEARCH("Not identified", 'Model output'!R27)),ISNUMBER(SEARCH("Absent",'Model output'!R27)),ISNUMBER(SEARCH("No",'Model output'!R27)),ISNUMBER(SEARCH("Negative",'Model output'!R27)),ISNUMBER(SEARCH("None seen",'Model output'!R27)),ISNUMBER(SEARCH("Free",'Model output'!R27)),ISNUMBER(SEARCH("Cannot be assessed",'Model output'!R27))),"negative","positive")</f>
        <v>positive</v>
      </c>
      <c r="X28" s="19" t="str">
        <f>IF('Model output'!S27="","",'Model output'!S27)</f>
        <v>Present</v>
      </c>
      <c r="Y28" t="str">
        <f>IF(OR('Model output'!S27="",ISNUMBER(SEARCH("No extension",'Model output'!S27)),ISNUMBER(SEARCH("Absent",'Model output'!S27)),ISNUMBER(SEARCH("Not identified",'Model output'!S27)),AND(ISNUMBER(SEARCH("No",'Model output'!S27)),NOT(ISNUMBER(SEARCH("carcinoma",'Model output'!S27)))),ISNUMBER(SEARCH("negative",'Model output'!S27))),"negative",IF(Z28="positive","gETE", "positive"))</f>
        <v>positive</v>
      </c>
      <c r="Z28" t="str">
        <f>IF(OR('Model output'!S27="",ISNUMBER(SEARCH("Absent",'Model output'!S27)),ISNUMBER(SEARCH("Not identified",'Model output'!S27)),ISNUMBER(SEARCH("No",'Model output'!S27)),ISNUMBER(SEARCH("Minimal",'Model output'!S27)),ISNUMBER(SEARCH("negative",'Model output'!S27))),"negative",IF(OR(ISNUMBER(SEARCH("extensive",X28)),ISNUMBER(SEARCH("skeletal muscle",X28)),ISNUMBER(SEARCH("larynx",X28)),ISNUMBER(SEARCH("trachea",X28)),ISNUMBER(SEARCH("esophagus",X28)),ISNUMBER(SEARCH("recurrent laryngeal nerve",X28))),"positive","negative"))</f>
        <v>negative</v>
      </c>
      <c r="AA28" t="str">
        <f>IF('Model output'!T27="","",IF('Model output'!T27="Not mentioned", "No", "Yes"))</f>
        <v/>
      </c>
      <c r="AB28" t="str">
        <f>IF(AA28&lt;&gt;"Yes","",IF(OR('Model output'!U27="",ISNUMBER(SEARCH("Not identified",'Model output'!U27))),"",'Model output'!U27))</f>
        <v/>
      </c>
      <c r="AC28" s="8" t="str">
        <f>IF(OR('Model output'!V27="", AND(ISERROR(SEARCH("Positive",'Model output'!V27)), ISNUMBER(SEARCH("Negative",'Model output'!V27))), ISNUMBER(SEARCH("Cannot be assessed",'Model output'!V27)), AND(ISNUMBER(SEARCH("Uninvolved",'Model output'!V27)),NOT(ISNUMBER(SEARCH("margin(s) involved",'Model output'!V27)))), ISNUMBER(SEARCH("No involvement",'Model output'!V27)), AND(NOT(ISNUMBER(SEARCH("focal",'Model output'!V27))),ISNUMBER(SEARCH("Free",'Model output'!V27))), ISNUMBER(SEARCH("narrowly excised",'Model output'!V27)), ISNUMBER(SEARCH("none",'Model output'!V27)), ISNUMBER(SEARCH("R0",'Model output'!V27)), ISNUMBER(SEARCH("1 mm",'Model output'!V27)), ISNUMBER(SEARCH("0.1 CM",'Model output'!V27)), ISNUMBER(SEARCH("less than 0.2 mm",'Model output'!V27)), ISNUMBER(SEARCH("less than 1.0 mm",'Model output'!V27)), ISNUMBER(SEARCH("less than 0.5 mm",'Model output'!V27)), ISNUMBER(SEARCH("abut",'Model output'!V27))), "negative", "positive")</f>
        <v>positive</v>
      </c>
      <c r="AE28" s="39" t="str" cm="1">
        <f t="array" ref="AE28">IF(OR(AC28="positive",Z28="positive",AND(OR(ISNUMBER(SEARCH("Follicular carcinoma",N28)),ISNUMBER(SEARCH("Follicular thyroid carcinoma",N28))),V28="extensive"),AND(AND(ISNUMBER(J28),J28&gt;0),AND(ISNUMBER(M28),M28&gt;3)),OR(H28="positive",AH28=1)),"high",IF(OR(ISNUMBER(SEARCH("lateral",G28,1)),ISNUMBER(SEARCH("positive",Y28,1)),ISNUMBER(SEARCH("tall",O28,1)),ISNUMBER(SEARCH("hobnail",O28,1)),ISNUMBER(SEARCH("cribriform",O28,1)),ISNUMBER(SEARCH("diffuse",O28,1)),ISNUMBER(SEARCH("columnar",O28,1)),ISNUMBER(SEARCH("solid",O28,1)),ISNUMBER(SEARCH("tall",N28,1)),ISNUMBER(SEARCH("hobnail",N28,1)),ISNUMBER(SEARCH("cribriform",N28,1)),ISNUMBER(SEARCH("diffuse",N28,1)),ISNUMBER(SEARCH("columnar",N28,1)),ISNUMBER(SEARCH("solid",N28,1)),AND(OR(ISNUMBER(SEARCH("papillary",N28,1)),ISNUMBER(SEARCH("papillary carcinoma",O28,1))),S28="positive"),AND(AND(ISNUMBER(J28),J28&gt;=5),M28=""),AND(AND(ISNUMBER(J28),J28&gt;=5),AND(ISNUMBER(M28),M28&gt;=1)),AND(ISNUMBER(SERACH("papillary",N28)),OR(Y28="positive",Z28="positive"), ISNUMBER(SEARCH("BRAF",AB28)))),"intermediate","low"))</f>
        <v>high</v>
      </c>
      <c r="AF28" s="40" t="str">
        <f t="shared" si="3"/>
        <v>2</v>
      </c>
      <c r="AG28" s="40" t="str">
        <f t="shared" si="4"/>
        <v>0</v>
      </c>
      <c r="AH28" s="40" t="str">
        <f t="shared" si="6"/>
        <v>0</v>
      </c>
      <c r="AI28" s="45" t="str">
        <f t="shared" si="7"/>
        <v>I</v>
      </c>
      <c r="AJ28" s="39" t="s">
        <v>631</v>
      </c>
      <c r="AK28" s="44" t="s">
        <v>898</v>
      </c>
      <c r="AL28" s="44" t="s">
        <v>896</v>
      </c>
      <c r="AM28" s="44" t="s">
        <v>899</v>
      </c>
      <c r="AN28" s="44" t="s">
        <v>59</v>
      </c>
      <c r="AO28" s="12">
        <f t="shared" si="8"/>
        <v>1</v>
      </c>
      <c r="AP28" s="15">
        <f t="shared" si="9"/>
        <v>1</v>
      </c>
      <c r="AQ28" s="15">
        <f t="shared" si="10"/>
        <v>1</v>
      </c>
      <c r="AR28" s="15">
        <f t="shared" si="11"/>
        <v>1</v>
      </c>
      <c r="AS28" s="26">
        <f t="shared" si="5"/>
        <v>1</v>
      </c>
      <c r="AT28" s="1"/>
    </row>
    <row r="29" spans="1:46">
      <c r="A29" t="str">
        <f>'Model output'!A28</f>
        <v>TCGA-BJ-A3PT</v>
      </c>
      <c r="B29" s="51">
        <v>51</v>
      </c>
      <c r="C29" s="1" t="str">
        <f>IF(OR(ISNUMBER(SEARCH("0",'Model output'!D28)), ISNUMBER(SEARCH("1",'Model output'!D28)), ISNUMBER(SEARCH("1a",'Model output'!D28)), ISNUMBER(SEARCH("1b",'Model output'!D28)), ISNUMBER(SEARCH("2",'Model output'!D28)), ISNUMBER(SEARCH("3",'Model output'!D28)), ISNUMBER(SEARCH("4a",'Model output'!D28)), ISNUMBER(SEARCH("4b",'Model output'!D28))), IF(ISNUMBER(SEARCH("pT",'Model output'!D28)),IF(OR(ISNUMBER(SEARCH("a",'Model output'!D28)),ISNUMBER(SEARCH("b",'Model output'!D28))),MID(SUBSTITUTE('Model output'!D28," ",""),SEARCH("pT",'Model output'!D28)+2,2),MID(SUBSTITUTE('Model output'!D28," ",""),SEARCH("pT",'Model output'!D28)+2,1)),IF(ISNUMBER(SEARCH("T",'Model output'!D28)),IF(OR(ISNUMBER(SEARCH("a",'Model output'!D28)),ISNUMBER(SEARCH("b",'Model output'!D28))),MID(SUBSTITUTE('Model output'!D28," ",""),SEARCH("T",'Model output'!D28)+1,2),MID(SUBSTITUTE('Model output'!D28," ",""),SEARCH("T",'Model output'!D28)+1,1)),SUBSTITUTE('Model output'!D28," ",""))),"")</f>
        <v>3</v>
      </c>
      <c r="D29" s="1" t="str">
        <f>IF(ISNUMBER(SEARCH("lymph node",'Model output'!E28)),"1", IF(AND('Model output'!E28&lt;&gt;"",ISNUMBER('Model output'!E28),'Model output'!E28&gt;0),"1",IF(OR(ISNUMBER(SEARCH("0",'Model output'!E28)), ISNUMBER(SEARCH("1",'Model output'!E28)), ISNUMBER(SEARCH("1a",'Model output'!E28)), ISNUMBER(SEARCH("1b",'Model output'!E28)), ISNUMBER(SEARCH("X",'Model output'!E28))), IF(ISNUMBER(SEARCH("pN",'Model output'!E28)),IF(OR(ISNUMBER(SEARCH("a",'Model output'!E28)),ISNUMBER(SEARCH("b",'Model output'!E28))),MID(SUBSTITUTE('Model output'!E28," ",""),SEARCH("pN",'Model output'!E28)+2,2),MID(SUBSTITUTE('Model output'!E28," ",""),SEARCH("pN",'Model output'!E28)+2,1)),IF(ISNUMBER(SEARCH("N",'Model output'!E28)),IF(OR(ISNUMBER(SEARCH("a",'Model output'!E28)),ISNUMBER(SEARCH("b",'Model output'!E28))),MID(SUBSTITUTE('Model output'!E28," ",""),SEARCH("N",'Model output'!E28)+1,2),MID(SUBSTITUTE('Model output'!E28," ",""),SEARCH("N",'Model output'!E28)+1,1)),SUBSTITUTE('Model output'!E28," ",""))),"")))</f>
        <v>X</v>
      </c>
      <c r="E29" s="1" t="str">
        <f>IF(OR(ISNUMBER(SEARCH("Not applicable",'Model output'!F28)), ISNUMBER(SEARCH("N/A",'Model output'!F28))),"0",IF(OR(ISNUMBER(SEARCH("0",'Model output'!F28)), ISNUMBER(SEARCH("1",'Model output'!F28)), ISNUMBER(SEARCH("X",'Model output'!F28))), IF(ISNUMBER(SEARCH("pM",'Model output'!F28)),MID(SUBSTITUTE('Model output'!F28," ",""),SEARCH("pM",'Model output'!F28)+2,1),IF(ISNUMBER(SEARCH("M",'Model output'!F28)),MID(SUBSTITUTE('Model output'!F28," ",""),SEARCH("M",'Model output'!F28)+1,1),SUBSTITUTE('Model output'!F28," ",""))),""))</f>
        <v>X</v>
      </c>
      <c r="F29" t="str">
        <f t="shared" si="0"/>
        <v>negative</v>
      </c>
      <c r="G29" t="str">
        <f>IF(OR('Model output'!G28="",AND(ISNUMBER('Model output'!J28),'Model output'!J28&lt;1)),"",IF(OR(ISNUMBER(SEARCH("lateral",'Model output'!G28)),ISNUMBER(SEARCH("cervical",'Model output'!G28)),ISNUMBER(SEARCH("jugular",'Model output'!G28)),ISNUMBER(SEARCH("left neck",'Model output'!G28)),ISNUMBER(SEARCH("left anterior neck",'Model output'!G28)),ISNUMBER(SEARCH("left posterior neck",'Model output'!G28)),ISNUMBER(SEARCH("right neck",'Model output'!G28)),ISNUMBER(SEARCH("right anterior neck",'Model output'!G28)),ISNUMBER(SEARCH("right posterior neck",'Model output'!G28)),AND(ISNUMBER(SEARCH("level",'Model output'!G28)),OR(,ISNUMBER(SEARCH("II",'Model output'!G28)),ISNUMBER(SEARCH("two",'Model output'!G28)),ISNUMBER(SEARCH("2",'Model output'!G28)),ISNUMBER(SEARCH("III",'Model output'!G28)),ISNUMBER(SEARCH("three",'Model output'!G28)),ISNUMBER(SEARCH("3",'Model output'!G28)),ISNUMBER(SEARCH("IV",'Model output'!G28)),ISNUMBER(SEARCH("four",'Model output'!G28)),ISNUMBER(SEARCH("4",'Model output'!G28)),ISNUMBER(SEARCH("V ",'Model output'!G28)),ISNUMBER(SEARCH("five",'Model output'!G28)),ISNUMBER(SEARCH("5",'Model output'!G28))))), "lateral", "central"))</f>
        <v/>
      </c>
      <c r="H29" t="str">
        <f>IF('Model output'!H28="","negative", IF('Model output'!H28=" ", "negative", IF('Model output'!H28="[]", "negative", IF(ISNUMBER(SEARCH("lymph node",'Model output'!H28)),"negative", IF(ISNUMBER(SEARCH("adipose tissue",'Model output'!H28)), "negative", IF(ISNUMBER(SEARCH("neck dissection",'Model output'!H28)),"negative","positive"))))))</f>
        <v>negative</v>
      </c>
      <c r="I29" t="str">
        <f>IF('Model output'!I28="","",IF(ISNUMBER('Model output'!I28),'Model output'!I28,1))</f>
        <v/>
      </c>
      <c r="J29" t="str">
        <f>IF('Model output'!J28="","",IF(AND(ISNUMBER('Model output'!J28),'Model output'!J28&lt;=I29),'Model output'!J28,IF(ISNUMBER(SEARCH("0/",'Model output'!J28)),0,1)))</f>
        <v/>
      </c>
      <c r="K29" t="str" cm="1">
        <f t="array" ref="K29">IF(COUNT(FIND({0,1,2,3,4,5,6,7,8,9},'Model output'!K28))&gt;0,'Model output'!K28,"")</f>
        <v/>
      </c>
      <c r="L29" s="32" t="str">
        <f t="shared" si="1"/>
        <v/>
      </c>
      <c r="M29" t="str" cm="1">
        <f t="array" ref="M29">IF(L29="","",IF(ISNUMBER(SEARCH("cm",L29)),MAX(VALUE(SUBSTITUTE(_xlfn.FILTERXML("&lt;t&gt;&lt;s&gt;"&amp;SUBSTITUTE(L29,",","&lt;/s&gt;&lt;s&gt;")&amp;"&lt;/s&gt;&lt;/t&gt;","//s"),"cm",""))),MAX(VALUE(SUBSTITUTE(_xlfn.FILTERXML("&lt;t&gt;&lt;s&gt;"&amp;SUBSTITUTE(L29,",","&lt;/s&gt;&lt;s&gt;")&amp;"&lt;/s&gt;&lt;/t&gt;","//s"),"mm","")))/10))</f>
        <v/>
      </c>
      <c r="N29" t="str">
        <f>IF('Model output'!L28="","",'Model output'!L28)</f>
        <v>papillary</v>
      </c>
      <c r="O29" t="str">
        <f>IF('Model output'!M28="","",'Model output'!M28)</f>
        <v>follicular variant</v>
      </c>
      <c r="P29" t="str">
        <f>IF('Model output'!N28="","",'Model output'!N28)</f>
        <v>1.5 cm</v>
      </c>
      <c r="Q29" t="str">
        <f t="shared" si="2"/>
        <v>1.5cm</v>
      </c>
      <c r="R29" cm="1">
        <f t="array" ref="R29">IF(Q29="","",IF(ISNUMBER(SEARCH("cm",Q29)),MAX(VALUE(SUBSTITUTE(_xlfn.FILTERXML("&lt;t&gt;&lt;s&gt;"&amp;SUBSTITUTE(Q29,",","&lt;/s&gt;&lt;s&gt;")&amp;"&lt;/s&gt;&lt;/t&gt;","//s"),"cm",""))),IF(ISNUMBER(SEARCH("mm",Q29)), MAX(VALUE(SUBSTITUTE(_xlfn.FILTERXML("&lt;t&gt;&lt;s&gt;"&amp;SUBSTITUTE(Q29,",","&lt;/s&gt;&lt;s&gt;")&amp;"&lt;/s&gt;&lt;/t&gt;","//s"),"mm","")))/10, MAX(VALUE(_xlfn.FILTERXML("&lt;t&gt;&lt;s&gt;"&amp;SUBSTITUTE(Q29,",","&lt;/s&gt;&lt;s&gt;")&amp;"&lt;/s&gt;&lt;/t&gt;","//s"))))))</f>
        <v>1.5</v>
      </c>
      <c r="S29" t="str">
        <f>IF(OR('Model output'!P28="",'Model output'!P28="C",ISNUMBER(SEARCH("Not identified", 'Model output'!P28)),ISNUMBER(SEARCH("Absent",'Model output'!P28)),ISNUMBER(SEARCH("Absence",'Model output'!P28)),AND(ISNUMBER(SEARCH("No",'Model output'!P28)),NOT(ISNUMBER(SEARCH("diagnostic",'Model output'!P28)))),ISNUMBER(SEARCH("Negative",'Model output'!P28))),"negative","positive")</f>
        <v>negative</v>
      </c>
      <c r="T29">
        <f>IF('Model output'!O28="","",'Model output'!O28)</f>
        <v>2</v>
      </c>
      <c r="U29" t="str">
        <f>IF('Model output'!Q28&lt;&gt;"",'Model output'!Q28,IF('Classification result'!S29="positive",IF(ISNUMBER(SEARCH("single",'Model output'!P28)),1,IF(OR(ISNUMBER(SEARCH("&lt;4",'Model output'!P28)),ISNUMBER(SEARCH("&lt; 4",'Model output'!P28)),ISNUMBER(SEARCH("less than 4",'Model output'!P28))),"&lt;4",IF(OR(ISNUMBER(SEARCH("&gt;4",'Model output'!P28)),ISNUMBER(SEARCH("&gt; 4",'Model output'!P28)),ISNUMBER(SEARCH("4 or more",'Model output'!P28))),"&gt;4",""))),""))</f>
        <v/>
      </c>
      <c r="V29" t="str">
        <f>IF(S29="negative","",IF(OR(ISNUMBER(SEARCH("Focal",'Model output'!P28)),'Classification result'!U29&lt;4,ISNUMBER(SEARCH("Focal",'Classification result'!U29)),ISNUMBER(SEARCH("&lt;4",'Classification result'!U29)),ISNUMBER(SEARCH("&lt; 4",'Classification result'!U29))),"minimal", IF(OR(ISNUMBER(SEARCH("Extensive",'Model output'!P28)),ISNUMBER(SEARCH("Extensive",'Classification result'!U29)),ISNUMBER(SEARCH("&gt;4",'Classification result'!U29)),ISNUMBER(SEARCH("&gt; 4",'Classification result'!U29)),ISNUMBER(SEARCH("4 or more",'Classification result'!U29))),"extensive","")))</f>
        <v/>
      </c>
      <c r="W29" t="str">
        <f>IF(OR('Model output'!R28="",ISNUMBER(SEARCH("Not identified", 'Model output'!R28)),ISNUMBER(SEARCH("Absent",'Model output'!R28)),ISNUMBER(SEARCH("No",'Model output'!R28)),ISNUMBER(SEARCH("Negative",'Model output'!R28)),ISNUMBER(SEARCH("None seen",'Model output'!R28)),ISNUMBER(SEARCH("Free",'Model output'!R28)),ISNUMBER(SEARCH("Cannot be assessed",'Model output'!R28))),"negative","positive")</f>
        <v>positive</v>
      </c>
      <c r="X29" s="19" t="str">
        <f>IF('Model output'!S28="","",'Model output'!S28)</f>
        <v>Present</v>
      </c>
      <c r="Y29" t="str">
        <f>IF(OR('Model output'!S28="",ISNUMBER(SEARCH("No extension",'Model output'!S28)),ISNUMBER(SEARCH("Absent",'Model output'!S28)),ISNUMBER(SEARCH("Not identified",'Model output'!S28)),AND(ISNUMBER(SEARCH("No",'Model output'!S28)),NOT(ISNUMBER(SEARCH("carcinoma",'Model output'!S28)))),ISNUMBER(SEARCH("negative",'Model output'!S28))),"negative",IF(Z29="positive","gETE", "positive"))</f>
        <v>positive</v>
      </c>
      <c r="Z29" t="str">
        <f>IF(OR('Model output'!S28="",ISNUMBER(SEARCH("Absent",'Model output'!S28)),ISNUMBER(SEARCH("Not identified",'Model output'!S28)),ISNUMBER(SEARCH("No",'Model output'!S28)),ISNUMBER(SEARCH("Minimal",'Model output'!S28)),ISNUMBER(SEARCH("negative",'Model output'!S28))),"negative",IF(OR(ISNUMBER(SEARCH("extensive",X29)),ISNUMBER(SEARCH("skeletal muscle",X29)),ISNUMBER(SEARCH("larynx",X29)),ISNUMBER(SEARCH("trachea",X29)),ISNUMBER(SEARCH("esophagus",X29)),ISNUMBER(SEARCH("recurrent laryngeal nerve",X29))),"positive","negative"))</f>
        <v>negative</v>
      </c>
      <c r="AA29" t="str">
        <f>IF('Model output'!T28="","",IF('Model output'!T28="Not mentioned", "No", "Yes"))</f>
        <v>Yes</v>
      </c>
      <c r="AB29" t="str">
        <f>IF(AA29&lt;&gt;"Yes","",IF(OR('Model output'!U28="",ISNUMBER(SEARCH("Not identified",'Model output'!U28))),"",'Model output'!U28))</f>
        <v>HRAS codon 61</v>
      </c>
      <c r="AC29" s="8" t="str">
        <f>IF(OR('Model output'!V28="", AND(ISERROR(SEARCH("Positive",'Model output'!V28)), ISNUMBER(SEARCH("Negative",'Model output'!V28))), ISNUMBER(SEARCH("Cannot be assessed",'Model output'!V28)), AND(ISNUMBER(SEARCH("Uninvolved",'Model output'!V28)),NOT(ISNUMBER(SEARCH("margin(s) involved",'Model output'!V28)))), ISNUMBER(SEARCH("No involvement",'Model output'!V28)), AND(NOT(ISNUMBER(SEARCH("focal",'Model output'!V28))),ISNUMBER(SEARCH("Free",'Model output'!V28))), ISNUMBER(SEARCH("narrowly excised",'Model output'!V28)), ISNUMBER(SEARCH("none",'Model output'!V28)), ISNUMBER(SEARCH("R0",'Model output'!V28)), ISNUMBER(SEARCH("1 mm",'Model output'!V28)), ISNUMBER(SEARCH("0.1 CM",'Model output'!V28)), ISNUMBER(SEARCH("less than 0.2 mm",'Model output'!V28)), ISNUMBER(SEARCH("less than 1.0 mm",'Model output'!V28)), ISNUMBER(SEARCH("less than 0.5 mm",'Model output'!V28)), ISNUMBER(SEARCH("abut",'Model output'!V28))), "negative", "positive")</f>
        <v>positive</v>
      </c>
      <c r="AE29" s="39" t="str" cm="1">
        <f t="array" ref="AE29">IF(OR(AC29="positive",Z29="positive",AND(OR(ISNUMBER(SEARCH("Follicular carcinoma",N29)),ISNUMBER(SEARCH("Follicular thyroid carcinoma",N29))),V29="extensive"),AND(AND(ISNUMBER(J29),J29&gt;0),AND(ISNUMBER(M29),M29&gt;3)),OR(H29="positive",AH29=1)),"high",IF(OR(ISNUMBER(SEARCH("lateral",G29,1)),ISNUMBER(SEARCH("positive",Y29,1)),ISNUMBER(SEARCH("tall",O29,1)),ISNUMBER(SEARCH("hobnail",O29,1)),ISNUMBER(SEARCH("cribriform",O29,1)),ISNUMBER(SEARCH("diffuse",O29,1)),ISNUMBER(SEARCH("columnar",O29,1)),ISNUMBER(SEARCH("solid",O29,1)),ISNUMBER(SEARCH("tall",N29,1)),ISNUMBER(SEARCH("hobnail",N29,1)),ISNUMBER(SEARCH("cribriform",N29,1)),ISNUMBER(SEARCH("diffuse",N29,1)),ISNUMBER(SEARCH("columnar",N29,1)),ISNUMBER(SEARCH("solid",N29,1)),AND(OR(ISNUMBER(SEARCH("papillary",N29,1)),ISNUMBER(SEARCH("papillary carcinoma",O29,1))),S29="positive"),AND(AND(ISNUMBER(J29),J29&gt;=5),M29=""),AND(AND(ISNUMBER(J29),J29&gt;=5),AND(ISNUMBER(M29),M29&gt;=1)),AND(ISNUMBER(SERACH("papillary",N29)),OR(Y29="positive",Z29="positive"), ISNUMBER(SEARCH("BRAF",AB29)))),"intermediate","low"))</f>
        <v>high</v>
      </c>
      <c r="AF29" s="40" t="str">
        <f t="shared" si="3"/>
        <v>1b</v>
      </c>
      <c r="AG29" s="40" t="str">
        <f t="shared" si="4"/>
        <v>0</v>
      </c>
      <c r="AH29" s="40" t="str">
        <f t="shared" si="6"/>
        <v>0</v>
      </c>
      <c r="AI29" s="45" t="str">
        <f t="shared" si="7"/>
        <v>I</v>
      </c>
      <c r="AJ29" s="39" t="s">
        <v>631</v>
      </c>
      <c r="AK29" s="44" t="s">
        <v>895</v>
      </c>
      <c r="AL29" s="44" t="s">
        <v>899</v>
      </c>
      <c r="AM29" s="44" t="s">
        <v>899</v>
      </c>
      <c r="AN29" s="44" t="s">
        <v>59</v>
      </c>
      <c r="AO29" s="12">
        <f t="shared" si="8"/>
        <v>1</v>
      </c>
      <c r="AP29" s="15">
        <f t="shared" si="9"/>
        <v>1</v>
      </c>
      <c r="AQ29" s="15">
        <f t="shared" si="10"/>
        <v>1</v>
      </c>
      <c r="AR29" s="15">
        <f t="shared" si="11"/>
        <v>1</v>
      </c>
      <c r="AS29" s="26">
        <f t="shared" si="5"/>
        <v>1</v>
      </c>
      <c r="AT29" s="1"/>
    </row>
    <row r="30" spans="1:46">
      <c r="A30" t="str">
        <f>'Model output'!A29</f>
        <v>TCGA-BJ-A3PU</v>
      </c>
      <c r="B30" s="51">
        <v>52</v>
      </c>
      <c r="C30" s="1" t="str">
        <f>IF(OR(ISNUMBER(SEARCH("0",'Model output'!D29)), ISNUMBER(SEARCH("1",'Model output'!D29)), ISNUMBER(SEARCH("1a",'Model output'!D29)), ISNUMBER(SEARCH("1b",'Model output'!D29)), ISNUMBER(SEARCH("2",'Model output'!D29)), ISNUMBER(SEARCH("3",'Model output'!D29)), ISNUMBER(SEARCH("4a",'Model output'!D29)), ISNUMBER(SEARCH("4b",'Model output'!D29))), IF(ISNUMBER(SEARCH("pT",'Model output'!D29)),IF(OR(ISNUMBER(SEARCH("a",'Model output'!D29)),ISNUMBER(SEARCH("b",'Model output'!D29))),MID(SUBSTITUTE('Model output'!D29," ",""),SEARCH("pT",'Model output'!D29)+2,2),MID(SUBSTITUTE('Model output'!D29," ",""),SEARCH("pT",'Model output'!D29)+2,1)),IF(ISNUMBER(SEARCH("T",'Model output'!D29)),IF(OR(ISNUMBER(SEARCH("a",'Model output'!D29)),ISNUMBER(SEARCH("b",'Model output'!D29))),MID(SUBSTITUTE('Model output'!D29," ",""),SEARCH("T",'Model output'!D29)+1,2),MID(SUBSTITUTE('Model output'!D29," ",""),SEARCH("T",'Model output'!D29)+1,1)),SUBSTITUTE('Model output'!D29," ",""))),"")</f>
        <v>3</v>
      </c>
      <c r="D30" s="1" t="str">
        <f>IF(ISNUMBER(SEARCH("lymph node",'Model output'!E29)),"1", IF(AND('Model output'!E29&lt;&gt;"",ISNUMBER('Model output'!E29),'Model output'!E29&gt;0),"1",IF(OR(ISNUMBER(SEARCH("0",'Model output'!E29)), ISNUMBER(SEARCH("1",'Model output'!E29)), ISNUMBER(SEARCH("1a",'Model output'!E29)), ISNUMBER(SEARCH("1b",'Model output'!E29)), ISNUMBER(SEARCH("X",'Model output'!E29))), IF(ISNUMBER(SEARCH("pN",'Model output'!E29)),IF(OR(ISNUMBER(SEARCH("a",'Model output'!E29)),ISNUMBER(SEARCH("b",'Model output'!E29))),MID(SUBSTITUTE('Model output'!E29," ",""),SEARCH("pN",'Model output'!E29)+2,2),MID(SUBSTITUTE('Model output'!E29," ",""),SEARCH("pN",'Model output'!E29)+2,1)),IF(ISNUMBER(SEARCH("N",'Model output'!E29)),IF(OR(ISNUMBER(SEARCH("a",'Model output'!E29)),ISNUMBER(SEARCH("b",'Model output'!E29))),MID(SUBSTITUTE('Model output'!E29," ",""),SEARCH("N",'Model output'!E29)+1,2),MID(SUBSTITUTE('Model output'!E29," ",""),SEARCH("N",'Model output'!E29)+1,1)),SUBSTITUTE('Model output'!E29," ",""))),"")))</f>
        <v>1a</v>
      </c>
      <c r="E30" s="1" t="str">
        <f>IF(OR(ISNUMBER(SEARCH("Not applicable",'Model output'!F29)), ISNUMBER(SEARCH("N/A",'Model output'!F29))),"0",IF(OR(ISNUMBER(SEARCH("0",'Model output'!F29)), ISNUMBER(SEARCH("1",'Model output'!F29)), ISNUMBER(SEARCH("X",'Model output'!F29))), IF(ISNUMBER(SEARCH("pM",'Model output'!F29)),MID(SUBSTITUTE('Model output'!F29," ",""),SEARCH("pM",'Model output'!F29)+2,1),IF(ISNUMBER(SEARCH("M",'Model output'!F29)),MID(SUBSTITUTE('Model output'!F29," ",""),SEARCH("M",'Model output'!F29)+1,1),SUBSTITUTE('Model output'!F29," ",""))),""))</f>
        <v>0</v>
      </c>
      <c r="F30" t="str">
        <f t="shared" si="0"/>
        <v>positive</v>
      </c>
      <c r="G30" t="str">
        <f>IF(OR('Model output'!G29="",AND(ISNUMBER('Model output'!J29),'Model output'!J29&lt;1)),"",IF(OR(ISNUMBER(SEARCH("lateral",'Model output'!G29)),ISNUMBER(SEARCH("cervical",'Model output'!G29)),ISNUMBER(SEARCH("jugular",'Model output'!G29)),ISNUMBER(SEARCH("left neck",'Model output'!G29)),ISNUMBER(SEARCH("left anterior neck",'Model output'!G29)),ISNUMBER(SEARCH("left posterior neck",'Model output'!G29)),ISNUMBER(SEARCH("right neck",'Model output'!G29)),ISNUMBER(SEARCH("right anterior neck",'Model output'!G29)),ISNUMBER(SEARCH("right posterior neck",'Model output'!G29)),AND(ISNUMBER(SEARCH("level",'Model output'!G29)),OR(,ISNUMBER(SEARCH("II",'Model output'!G29)),ISNUMBER(SEARCH("two",'Model output'!G29)),ISNUMBER(SEARCH("2",'Model output'!G29)),ISNUMBER(SEARCH("III",'Model output'!G29)),ISNUMBER(SEARCH("three",'Model output'!G29)),ISNUMBER(SEARCH("3",'Model output'!G29)),ISNUMBER(SEARCH("IV",'Model output'!G29)),ISNUMBER(SEARCH("four",'Model output'!G29)),ISNUMBER(SEARCH("4",'Model output'!G29)),ISNUMBER(SEARCH("V ",'Model output'!G29)),ISNUMBER(SEARCH("five",'Model output'!G29)),ISNUMBER(SEARCH("5",'Model output'!G29))))), "lateral", "central"))</f>
        <v>central</v>
      </c>
      <c r="H30" t="str">
        <f>IF('Model output'!H29="","negative", IF('Model output'!H29=" ", "negative", IF('Model output'!H29="[]", "negative", IF(ISNUMBER(SEARCH("lymph node",'Model output'!H29)),"negative", IF(ISNUMBER(SEARCH("adipose tissue",'Model output'!H29)), "negative", IF(ISNUMBER(SEARCH("neck dissection",'Model output'!H29)),"negative","positive"))))))</f>
        <v>negative</v>
      </c>
      <c r="I30">
        <f>IF('Model output'!I29="","",IF(ISNUMBER('Model output'!I29),'Model output'!I29,1))</f>
        <v>7</v>
      </c>
      <c r="J30">
        <f>IF('Model output'!J29="","",IF(AND(ISNUMBER('Model output'!J29),'Model output'!J29&lt;=I30),'Model output'!J29,IF(ISNUMBER(SEARCH("0/",'Model output'!J29)),0,1)))</f>
        <v>7</v>
      </c>
      <c r="K30" t="str" cm="1">
        <f t="array" ref="K30">IF(COUNT(FIND({0,1,2,3,4,5,6,7,8,9},'Model output'!K29))&gt;0,'Model output'!K29,"")</f>
        <v/>
      </c>
      <c r="L30" s="32" t="str">
        <f t="shared" si="1"/>
        <v/>
      </c>
      <c r="M30" t="str" cm="1">
        <f t="array" ref="M30">IF(L30="","",IF(ISNUMBER(SEARCH("cm",L30)),MAX(VALUE(SUBSTITUTE(_xlfn.FILTERXML("&lt;t&gt;&lt;s&gt;"&amp;SUBSTITUTE(L30,",","&lt;/s&gt;&lt;s&gt;")&amp;"&lt;/s&gt;&lt;/t&gt;","//s"),"cm",""))),MAX(VALUE(SUBSTITUTE(_xlfn.FILTERXML("&lt;t&gt;&lt;s&gt;"&amp;SUBSTITUTE(L30,",","&lt;/s&gt;&lt;s&gt;")&amp;"&lt;/s&gt;&lt;/t&gt;","//s"),"mm","")))/10))</f>
        <v/>
      </c>
      <c r="N30" t="str">
        <f>IF('Model output'!L29="","",'Model output'!L29)</f>
        <v>Papillary</v>
      </c>
      <c r="O30" t="str">
        <f>IF('Model output'!M29="","",'Model output'!M29)</f>
        <v>FOLLICULAR VARIANT</v>
      </c>
      <c r="P30" t="str">
        <f>IF('Model output'!N29="","",'Model output'!N29)</f>
        <v>2.6 cm</v>
      </c>
      <c r="Q30" t="str">
        <f t="shared" si="2"/>
        <v>2.6cm</v>
      </c>
      <c r="R30" cm="1">
        <f t="array" ref="R30">IF(Q30="","",IF(ISNUMBER(SEARCH("cm",Q30)),MAX(VALUE(SUBSTITUTE(_xlfn.FILTERXML("&lt;t&gt;&lt;s&gt;"&amp;SUBSTITUTE(Q30,",","&lt;/s&gt;&lt;s&gt;")&amp;"&lt;/s&gt;&lt;/t&gt;","//s"),"cm",""))),IF(ISNUMBER(SEARCH("mm",Q30)), MAX(VALUE(SUBSTITUTE(_xlfn.FILTERXML("&lt;t&gt;&lt;s&gt;"&amp;SUBSTITUTE(Q30,",","&lt;/s&gt;&lt;s&gt;")&amp;"&lt;/s&gt;&lt;/t&gt;","//s"),"mm","")))/10, MAX(VALUE(_xlfn.FILTERXML("&lt;t&gt;&lt;s&gt;"&amp;SUBSTITUTE(Q30,",","&lt;/s&gt;&lt;s&gt;")&amp;"&lt;/s&gt;&lt;/t&gt;","//s"))))))</f>
        <v>2.6</v>
      </c>
      <c r="S30" t="str">
        <f>IF(OR('Model output'!P29="",'Model output'!P29="C",ISNUMBER(SEARCH("Not identified", 'Model output'!P29)),ISNUMBER(SEARCH("Absent",'Model output'!P29)),ISNUMBER(SEARCH("Absence",'Model output'!P29)),AND(ISNUMBER(SEARCH("No",'Model output'!P29)),NOT(ISNUMBER(SEARCH("diagnostic",'Model output'!P29)))),ISNUMBER(SEARCH("Negative",'Model output'!P29))),"negative","positive")</f>
        <v>positive</v>
      </c>
      <c r="T30">
        <f>IF('Model output'!O29="","",'Model output'!O29)</f>
        <v>1</v>
      </c>
      <c r="U30" t="str">
        <f>IF('Model output'!Q29&lt;&gt;"",'Model output'!Q29,IF('Classification result'!S30="positive",IF(ISNUMBER(SEARCH("single",'Model output'!P29)),1,IF(OR(ISNUMBER(SEARCH("&lt;4",'Model output'!P29)),ISNUMBER(SEARCH("&lt; 4",'Model output'!P29)),ISNUMBER(SEARCH("less than 4",'Model output'!P29))),"&lt;4",IF(OR(ISNUMBER(SEARCH("&gt;4",'Model output'!P29)),ISNUMBER(SEARCH("&gt; 4",'Model output'!P29)),ISNUMBER(SEARCH("4 or more",'Model output'!P29))),"&gt;4",""))),""))</f>
        <v/>
      </c>
      <c r="V30" t="str">
        <f>IF(S30="negative","",IF(OR(ISNUMBER(SEARCH("Focal",'Model output'!P29)),'Classification result'!U30&lt;4,ISNUMBER(SEARCH("Focal",'Classification result'!U30)),ISNUMBER(SEARCH("&lt;4",'Classification result'!U30)),ISNUMBER(SEARCH("&lt; 4",'Classification result'!U30))),"minimal", IF(OR(ISNUMBER(SEARCH("Extensive",'Model output'!P29)),ISNUMBER(SEARCH("Extensive",'Classification result'!U30)),ISNUMBER(SEARCH("&gt;4",'Classification result'!U30)),ISNUMBER(SEARCH("&gt; 4",'Classification result'!U30)),ISNUMBER(SEARCH("4 or more",'Classification result'!U30))),"extensive","")))</f>
        <v/>
      </c>
      <c r="W30" t="str">
        <f>IF(OR('Model output'!R29="",ISNUMBER(SEARCH("Not identified", 'Model output'!R29)),ISNUMBER(SEARCH("Absent",'Model output'!R29)),ISNUMBER(SEARCH("No",'Model output'!R29)),ISNUMBER(SEARCH("Negative",'Model output'!R29)),ISNUMBER(SEARCH("None seen",'Model output'!R29)),ISNUMBER(SEARCH("Free",'Model output'!R29)),ISNUMBER(SEARCH("Cannot be assessed",'Model output'!R29))),"negative","positive")</f>
        <v>positive</v>
      </c>
      <c r="X30" s="19" t="str">
        <f>IF('Model output'!S29="","",'Model output'!S29)</f>
        <v>Present</v>
      </c>
      <c r="Y30" t="str">
        <f>IF(OR('Model output'!S29="",ISNUMBER(SEARCH("No extension",'Model output'!S29)),ISNUMBER(SEARCH("Absent",'Model output'!S29)),ISNUMBER(SEARCH("Not identified",'Model output'!S29)),AND(ISNUMBER(SEARCH("No",'Model output'!S29)),NOT(ISNUMBER(SEARCH("carcinoma",'Model output'!S29)))),ISNUMBER(SEARCH("negative",'Model output'!S29))),"negative",IF(Z30="positive","gETE", "positive"))</f>
        <v>positive</v>
      </c>
      <c r="Z30" t="str">
        <f>IF(OR('Model output'!S29="",ISNUMBER(SEARCH("Absent",'Model output'!S29)),ISNUMBER(SEARCH("Not identified",'Model output'!S29)),ISNUMBER(SEARCH("No",'Model output'!S29)),ISNUMBER(SEARCH("Minimal",'Model output'!S29)),ISNUMBER(SEARCH("negative",'Model output'!S29))),"negative",IF(OR(ISNUMBER(SEARCH("extensive",X30)),ISNUMBER(SEARCH("skeletal muscle",X30)),ISNUMBER(SEARCH("larynx",X30)),ISNUMBER(SEARCH("trachea",X30)),ISNUMBER(SEARCH("esophagus",X30)),ISNUMBER(SEARCH("recurrent laryngeal nerve",X30))),"positive","negative"))</f>
        <v>negative</v>
      </c>
      <c r="AA30" t="str">
        <f>IF('Model output'!T29="","",IF('Model output'!T29="Not mentioned", "No", "Yes"))</f>
        <v/>
      </c>
      <c r="AB30" t="str">
        <f>IF(AA30&lt;&gt;"Yes","",IF(OR('Model output'!U29="",ISNUMBER(SEARCH("Not identified",'Model output'!U29))),"",'Model output'!U29))</f>
        <v/>
      </c>
      <c r="AC30" s="8" t="str">
        <f>IF(OR('Model output'!V29="", AND(ISERROR(SEARCH("Positive",'Model output'!V29)), ISNUMBER(SEARCH("Negative",'Model output'!V29))), ISNUMBER(SEARCH("Cannot be assessed",'Model output'!V29)), AND(ISNUMBER(SEARCH("Uninvolved",'Model output'!V29)),NOT(ISNUMBER(SEARCH("margin(s) involved",'Model output'!V29)))), ISNUMBER(SEARCH("No involvement",'Model output'!V29)), AND(NOT(ISNUMBER(SEARCH("focal",'Model output'!V29))),ISNUMBER(SEARCH("Free",'Model output'!V29))), ISNUMBER(SEARCH("narrowly excised",'Model output'!V29)), ISNUMBER(SEARCH("none",'Model output'!V29)), ISNUMBER(SEARCH("R0",'Model output'!V29)), ISNUMBER(SEARCH("1 mm",'Model output'!V29)), ISNUMBER(SEARCH("0.1 CM",'Model output'!V29)), ISNUMBER(SEARCH("less than 0.2 mm",'Model output'!V29)), ISNUMBER(SEARCH("less than 1.0 mm",'Model output'!V29)), ISNUMBER(SEARCH("less than 0.5 mm",'Model output'!V29)), ISNUMBER(SEARCH("abut",'Model output'!V29))), "negative", "positive")</f>
        <v>positive</v>
      </c>
      <c r="AE30" s="39" t="str" cm="1">
        <f t="array" ref="AE30">IF(OR(AC30="positive",Z30="positive",AND(OR(ISNUMBER(SEARCH("Follicular carcinoma",N30)),ISNUMBER(SEARCH("Follicular thyroid carcinoma",N30))),V30="extensive"),AND(AND(ISNUMBER(J30),J30&gt;0),AND(ISNUMBER(M30),M30&gt;3)),OR(H30="positive",AH30=1)),"high",IF(OR(ISNUMBER(SEARCH("lateral",G30,1)),ISNUMBER(SEARCH("positive",Y30,1)),ISNUMBER(SEARCH("tall",O30,1)),ISNUMBER(SEARCH("hobnail",O30,1)),ISNUMBER(SEARCH("cribriform",O30,1)),ISNUMBER(SEARCH("diffuse",O30,1)),ISNUMBER(SEARCH("columnar",O30,1)),ISNUMBER(SEARCH("solid",O30,1)),ISNUMBER(SEARCH("tall",N30,1)),ISNUMBER(SEARCH("hobnail",N30,1)),ISNUMBER(SEARCH("cribriform",N30,1)),ISNUMBER(SEARCH("diffuse",N30,1)),ISNUMBER(SEARCH("columnar",N30,1)),ISNUMBER(SEARCH("solid",N30,1)),AND(OR(ISNUMBER(SEARCH("papillary",N30,1)),ISNUMBER(SEARCH("papillary carcinoma",O30,1))),S30="positive"),AND(AND(ISNUMBER(J30),J30&gt;=5),M30=""),AND(AND(ISNUMBER(J30),J30&gt;=5),AND(ISNUMBER(M30),M30&gt;=1)),AND(ISNUMBER(SERACH("papillary",N30)),OR(Y30="positive",Z30="positive"), ISNUMBER(SEARCH("BRAF",AB30)))),"intermediate","low"))</f>
        <v>high</v>
      </c>
      <c r="AF30" s="40" t="str">
        <f t="shared" si="3"/>
        <v>2</v>
      </c>
      <c r="AG30" s="40" t="str">
        <f t="shared" si="4"/>
        <v>1a</v>
      </c>
      <c r="AH30" s="40" t="str">
        <f t="shared" si="6"/>
        <v>0</v>
      </c>
      <c r="AI30" s="45" t="str">
        <f t="shared" si="7"/>
        <v>I</v>
      </c>
      <c r="AJ30" s="39" t="s">
        <v>631</v>
      </c>
      <c r="AK30" s="44" t="s">
        <v>894</v>
      </c>
      <c r="AL30" s="44" t="s">
        <v>900</v>
      </c>
      <c r="AM30" s="44" t="s">
        <v>899</v>
      </c>
      <c r="AN30" s="44" t="s">
        <v>59</v>
      </c>
      <c r="AO30" s="12">
        <f t="shared" si="8"/>
        <v>1</v>
      </c>
      <c r="AP30" s="15">
        <f t="shared" si="9"/>
        <v>0</v>
      </c>
      <c r="AQ30" s="15">
        <f t="shared" si="10"/>
        <v>1</v>
      </c>
      <c r="AR30" s="15">
        <f t="shared" si="11"/>
        <v>1</v>
      </c>
      <c r="AS30" s="26">
        <f t="shared" si="5"/>
        <v>1</v>
      </c>
      <c r="AT30" s="1"/>
    </row>
    <row r="31" spans="1:46">
      <c r="A31" t="str">
        <f>'Model output'!A30</f>
        <v>TCGA-BJ-A45D</v>
      </c>
      <c r="B31" s="51">
        <v>36</v>
      </c>
      <c r="C31" s="1" t="str">
        <f>IF(OR(ISNUMBER(SEARCH("0",'Model output'!D30)), ISNUMBER(SEARCH("1",'Model output'!D30)), ISNUMBER(SEARCH("1a",'Model output'!D30)), ISNUMBER(SEARCH("1b",'Model output'!D30)), ISNUMBER(SEARCH("2",'Model output'!D30)), ISNUMBER(SEARCH("3",'Model output'!D30)), ISNUMBER(SEARCH("4a",'Model output'!D30)), ISNUMBER(SEARCH("4b",'Model output'!D30))), IF(ISNUMBER(SEARCH("pT",'Model output'!D30)),IF(OR(ISNUMBER(SEARCH("a",'Model output'!D30)),ISNUMBER(SEARCH("b",'Model output'!D30))),MID(SUBSTITUTE('Model output'!D30," ",""),SEARCH("pT",'Model output'!D30)+2,2),MID(SUBSTITUTE('Model output'!D30," ",""),SEARCH("pT",'Model output'!D30)+2,1)),IF(ISNUMBER(SEARCH("T",'Model output'!D30)),IF(OR(ISNUMBER(SEARCH("a",'Model output'!D30)),ISNUMBER(SEARCH("b",'Model output'!D30))),MID(SUBSTITUTE('Model output'!D30," ",""),SEARCH("T",'Model output'!D30)+1,2),MID(SUBSTITUTE('Model output'!D30," ",""),SEARCH("T",'Model output'!D30)+1,1)),SUBSTITUTE('Model output'!D30," ",""))),"")</f>
        <v>2</v>
      </c>
      <c r="D31" s="1" t="str">
        <f>IF(ISNUMBER(SEARCH("lymph node",'Model output'!E30)),"1", IF(AND('Model output'!E30&lt;&gt;"",ISNUMBER('Model output'!E30),'Model output'!E30&gt;0),"1",IF(OR(ISNUMBER(SEARCH("0",'Model output'!E30)), ISNUMBER(SEARCH("1",'Model output'!E30)), ISNUMBER(SEARCH("1a",'Model output'!E30)), ISNUMBER(SEARCH("1b",'Model output'!E30)), ISNUMBER(SEARCH("X",'Model output'!E30))), IF(ISNUMBER(SEARCH("pN",'Model output'!E30)),IF(OR(ISNUMBER(SEARCH("a",'Model output'!E30)),ISNUMBER(SEARCH("b",'Model output'!E30))),MID(SUBSTITUTE('Model output'!E30," ",""),SEARCH("pN",'Model output'!E30)+2,2),MID(SUBSTITUTE('Model output'!E30," ",""),SEARCH("pN",'Model output'!E30)+2,1)),IF(ISNUMBER(SEARCH("N",'Model output'!E30)),IF(OR(ISNUMBER(SEARCH("a",'Model output'!E30)),ISNUMBER(SEARCH("b",'Model output'!E30))),MID(SUBSTITUTE('Model output'!E30," ",""),SEARCH("N",'Model output'!E30)+1,2),MID(SUBSTITUTE('Model output'!E30," ",""),SEARCH("N",'Model output'!E30)+1,1)),SUBSTITUTE('Model output'!E30," ",""))),"")))</f>
        <v>0</v>
      </c>
      <c r="E31" s="1" t="str">
        <f>IF(OR(ISNUMBER(SEARCH("Not applicable",'Model output'!F30)), ISNUMBER(SEARCH("N/A",'Model output'!F30))),"0",IF(OR(ISNUMBER(SEARCH("0",'Model output'!F30)), ISNUMBER(SEARCH("1",'Model output'!F30)), ISNUMBER(SEARCH("X",'Model output'!F30))), IF(ISNUMBER(SEARCH("pM",'Model output'!F30)),MID(SUBSTITUTE('Model output'!F30," ",""),SEARCH("pM",'Model output'!F30)+2,1),IF(ISNUMBER(SEARCH("M",'Model output'!F30)),MID(SUBSTITUTE('Model output'!F30," ",""),SEARCH("M",'Model output'!F30)+1,1),SUBSTITUTE('Model output'!F30," ",""))),""))</f>
        <v/>
      </c>
      <c r="F31" t="str">
        <f t="shared" si="0"/>
        <v>negative</v>
      </c>
      <c r="G31" t="str">
        <f>IF(OR('Model output'!G30="",AND(ISNUMBER('Model output'!J30),'Model output'!J30&lt;1)),"",IF(OR(ISNUMBER(SEARCH("lateral",'Model output'!G30)),ISNUMBER(SEARCH("cervical",'Model output'!G30)),ISNUMBER(SEARCH("jugular",'Model output'!G30)),ISNUMBER(SEARCH("left neck",'Model output'!G30)),ISNUMBER(SEARCH("left anterior neck",'Model output'!G30)),ISNUMBER(SEARCH("left posterior neck",'Model output'!G30)),ISNUMBER(SEARCH("right neck",'Model output'!G30)),ISNUMBER(SEARCH("right anterior neck",'Model output'!G30)),ISNUMBER(SEARCH("right posterior neck",'Model output'!G30)),AND(ISNUMBER(SEARCH("level",'Model output'!G30)),OR(,ISNUMBER(SEARCH("II",'Model output'!G30)),ISNUMBER(SEARCH("two",'Model output'!G30)),ISNUMBER(SEARCH("2",'Model output'!G30)),ISNUMBER(SEARCH("III",'Model output'!G30)),ISNUMBER(SEARCH("three",'Model output'!G30)),ISNUMBER(SEARCH("3",'Model output'!G30)),ISNUMBER(SEARCH("IV",'Model output'!G30)),ISNUMBER(SEARCH("four",'Model output'!G30)),ISNUMBER(SEARCH("4",'Model output'!G30)),ISNUMBER(SEARCH("V ",'Model output'!G30)),ISNUMBER(SEARCH("five",'Model output'!G30)),ISNUMBER(SEARCH("5",'Model output'!G30))))), "lateral", "central"))</f>
        <v/>
      </c>
      <c r="H31" t="str">
        <f>IF('Model output'!H30="","negative", IF('Model output'!H30=" ", "negative", IF('Model output'!H30="[]", "negative", IF(ISNUMBER(SEARCH("lymph node",'Model output'!H30)),"negative", IF(ISNUMBER(SEARCH("adipose tissue",'Model output'!H30)), "negative", IF(ISNUMBER(SEARCH("neck dissection",'Model output'!H30)),"negative","positive"))))))</f>
        <v>negative</v>
      </c>
      <c r="I31">
        <f>IF('Model output'!I30="","",IF(ISNUMBER('Model output'!I30),'Model output'!I30,1))</f>
        <v>1</v>
      </c>
      <c r="J31">
        <f>IF('Model output'!J30="","",IF(AND(ISNUMBER('Model output'!J30),'Model output'!J30&lt;=I31),'Model output'!J30,IF(ISNUMBER(SEARCH("0/",'Model output'!J30)),0,1)))</f>
        <v>0</v>
      </c>
      <c r="K31" t="str" cm="1">
        <f t="array" ref="K31">IF(COUNT(FIND({0,1,2,3,4,5,6,7,8,9},'Model output'!K30))&gt;0,'Model output'!K30,"")</f>
        <v/>
      </c>
      <c r="L31" s="32" t="str">
        <f t="shared" si="1"/>
        <v/>
      </c>
      <c r="M31" t="str" cm="1">
        <f t="array" ref="M31">IF(L31="","",IF(ISNUMBER(SEARCH("cm",L31)),MAX(VALUE(SUBSTITUTE(_xlfn.FILTERXML("&lt;t&gt;&lt;s&gt;"&amp;SUBSTITUTE(L31,",","&lt;/s&gt;&lt;s&gt;")&amp;"&lt;/s&gt;&lt;/t&gt;","//s"),"cm",""))),MAX(VALUE(SUBSTITUTE(_xlfn.FILTERXML("&lt;t&gt;&lt;s&gt;"&amp;SUBSTITUTE(L31,",","&lt;/s&gt;&lt;s&gt;")&amp;"&lt;/s&gt;&lt;/t&gt;","//s"),"mm","")))/10))</f>
        <v/>
      </c>
      <c r="N31" t="str">
        <f>IF('Model output'!L30="","",'Model output'!L30)</f>
        <v>papillary</v>
      </c>
      <c r="O31" t="str">
        <f>IF('Model output'!M30="","",'Model output'!M30)</f>
        <v>encapsulated follicular variant</v>
      </c>
      <c r="P31" t="str">
        <f>IF('Model output'!N30="","",'Model output'!N30)</f>
        <v>2.5 cm</v>
      </c>
      <c r="Q31" t="str">
        <f t="shared" si="2"/>
        <v>2.5cm</v>
      </c>
      <c r="R31" cm="1">
        <f t="array" ref="R31">IF(Q31="","",IF(ISNUMBER(SEARCH("cm",Q31)),MAX(VALUE(SUBSTITUTE(_xlfn.FILTERXML("&lt;t&gt;&lt;s&gt;"&amp;SUBSTITUTE(Q31,",","&lt;/s&gt;&lt;s&gt;")&amp;"&lt;/s&gt;&lt;/t&gt;","//s"),"cm",""))),IF(ISNUMBER(SEARCH("mm",Q31)), MAX(VALUE(SUBSTITUTE(_xlfn.FILTERXML("&lt;t&gt;&lt;s&gt;"&amp;SUBSTITUTE(Q31,",","&lt;/s&gt;&lt;s&gt;")&amp;"&lt;/s&gt;&lt;/t&gt;","//s"),"mm","")))/10, MAX(VALUE(_xlfn.FILTERXML("&lt;t&gt;&lt;s&gt;"&amp;SUBSTITUTE(Q31,",","&lt;/s&gt;&lt;s&gt;")&amp;"&lt;/s&gt;&lt;/t&gt;","//s"))))))</f>
        <v>2.5</v>
      </c>
      <c r="S31" t="str">
        <f>IF(OR('Model output'!P30="",'Model output'!P30="C",ISNUMBER(SEARCH("Not identified", 'Model output'!P30)),ISNUMBER(SEARCH("Absent",'Model output'!P30)),ISNUMBER(SEARCH("Absence",'Model output'!P30)),AND(ISNUMBER(SEARCH("No",'Model output'!P30)),NOT(ISNUMBER(SEARCH("diagnostic",'Model output'!P30)))),ISNUMBER(SEARCH("Negative",'Model output'!P30))),"negative","positive")</f>
        <v>positive</v>
      </c>
      <c r="T31">
        <f>IF('Model output'!O30="","",'Model output'!O30)</f>
        <v>1</v>
      </c>
      <c r="U31" t="str">
        <f>IF('Model output'!Q30&lt;&gt;"",'Model output'!Q30,IF('Classification result'!S31="positive",IF(ISNUMBER(SEARCH("single",'Model output'!P30)),1,IF(OR(ISNUMBER(SEARCH("&lt;4",'Model output'!P30)),ISNUMBER(SEARCH("&lt; 4",'Model output'!P30)),ISNUMBER(SEARCH("less than 4",'Model output'!P30))),"&lt;4",IF(OR(ISNUMBER(SEARCH("&gt;4",'Model output'!P30)),ISNUMBER(SEARCH("&gt; 4",'Model output'!P30)),ISNUMBER(SEARCH("4 or more",'Model output'!P30))),"&gt;4",""))),""))</f>
        <v/>
      </c>
      <c r="V31" t="str">
        <f>IF(S31="negative","",IF(OR(ISNUMBER(SEARCH("Focal",'Model output'!P30)),'Classification result'!U31&lt;4,ISNUMBER(SEARCH("Focal",'Classification result'!U31)),ISNUMBER(SEARCH("&lt;4",'Classification result'!U31)),ISNUMBER(SEARCH("&lt; 4",'Classification result'!U31))),"minimal", IF(OR(ISNUMBER(SEARCH("Extensive",'Model output'!P30)),ISNUMBER(SEARCH("Extensive",'Classification result'!U31)),ISNUMBER(SEARCH("&gt;4",'Classification result'!U31)),ISNUMBER(SEARCH("&gt; 4",'Classification result'!U31)),ISNUMBER(SEARCH("4 or more",'Classification result'!U31))),"extensive","")))</f>
        <v/>
      </c>
      <c r="W31" t="str">
        <f>IF(OR('Model output'!R30="",ISNUMBER(SEARCH("Not identified", 'Model output'!R30)),ISNUMBER(SEARCH("Absent",'Model output'!R30)),ISNUMBER(SEARCH("No",'Model output'!R30)),ISNUMBER(SEARCH("Negative",'Model output'!R30)),ISNUMBER(SEARCH("None seen",'Model output'!R30)),ISNUMBER(SEARCH("Free",'Model output'!R30)),ISNUMBER(SEARCH("Cannot be assessed",'Model output'!R30))),"negative","positive")</f>
        <v>negative</v>
      </c>
      <c r="X31" s="19" t="str">
        <f>IF('Model output'!S30="","",'Model output'!S30)</f>
        <v>Not identified</v>
      </c>
      <c r="Y31" t="str">
        <f>IF(OR('Model output'!S30="",ISNUMBER(SEARCH("No extension",'Model output'!S30)),ISNUMBER(SEARCH("Absent",'Model output'!S30)),ISNUMBER(SEARCH("Not identified",'Model output'!S30)),AND(ISNUMBER(SEARCH("No",'Model output'!S30)),NOT(ISNUMBER(SEARCH("carcinoma",'Model output'!S30)))),ISNUMBER(SEARCH("negative",'Model output'!S30))),"negative",IF(Z31="positive","gETE", "positive"))</f>
        <v>negative</v>
      </c>
      <c r="Z31" t="str">
        <f>IF(OR('Model output'!S30="",ISNUMBER(SEARCH("Absent",'Model output'!S30)),ISNUMBER(SEARCH("Not identified",'Model output'!S30)),ISNUMBER(SEARCH("No",'Model output'!S30)),ISNUMBER(SEARCH("Minimal",'Model output'!S30)),ISNUMBER(SEARCH("negative",'Model output'!S30))),"negative",IF(OR(ISNUMBER(SEARCH("extensive",X31)),ISNUMBER(SEARCH("skeletal muscle",X31)),ISNUMBER(SEARCH("larynx",X31)),ISNUMBER(SEARCH("trachea",X31)),ISNUMBER(SEARCH("esophagus",X31)),ISNUMBER(SEARCH("recurrent laryngeal nerve",X31))),"positive","negative"))</f>
        <v>negative</v>
      </c>
      <c r="AA31" t="str">
        <f>IF('Model output'!T30="","",IF('Model output'!T30="Not mentioned", "No", "Yes"))</f>
        <v/>
      </c>
      <c r="AB31" t="str">
        <f>IF(AA31&lt;&gt;"Yes","",IF(OR('Model output'!U30="",ISNUMBER(SEARCH("Not identified",'Model output'!U30))),"",'Model output'!U30))</f>
        <v/>
      </c>
      <c r="AC31" s="8" t="str">
        <f>IF(OR('Model output'!V30="", AND(ISERROR(SEARCH("Positive",'Model output'!V30)), ISNUMBER(SEARCH("Negative",'Model output'!V30))), ISNUMBER(SEARCH("Cannot be assessed",'Model output'!V30)), AND(ISNUMBER(SEARCH("Uninvolved",'Model output'!V30)),NOT(ISNUMBER(SEARCH("margin(s) involved",'Model output'!V30)))), ISNUMBER(SEARCH("No involvement",'Model output'!V30)), AND(NOT(ISNUMBER(SEARCH("focal",'Model output'!V30))),ISNUMBER(SEARCH("Free",'Model output'!V30))), ISNUMBER(SEARCH("narrowly excised",'Model output'!V30)), ISNUMBER(SEARCH("none",'Model output'!V30)), ISNUMBER(SEARCH("R0",'Model output'!V30)), ISNUMBER(SEARCH("1 mm",'Model output'!V30)), ISNUMBER(SEARCH("0.1 CM",'Model output'!V30)), ISNUMBER(SEARCH("less than 0.2 mm",'Model output'!V30)), ISNUMBER(SEARCH("less than 1.0 mm",'Model output'!V30)), ISNUMBER(SEARCH("less than 0.5 mm",'Model output'!V30)), ISNUMBER(SEARCH("abut",'Model output'!V30))), "negative", "positive")</f>
        <v>negative</v>
      </c>
      <c r="AE31" s="39" t="str" cm="1">
        <f t="array" aca="1" ref="AE31" ca="1">IF(OR(AC31="positive",Z31="positive",AND(OR(ISNUMBER(SEARCH("Follicular carcinoma",N31)),ISNUMBER(SEARCH("Follicular thyroid carcinoma",N31))),V31="extensive"),AND(AND(ISNUMBER(J31),J31&gt;0),AND(ISNUMBER(M31),M31&gt;3)),OR(H31="positive",AH31=1)),"high",IF(OR(ISNUMBER(SEARCH("lateral",G31,1)),ISNUMBER(SEARCH("positive",Y31,1)),ISNUMBER(SEARCH("tall",O31,1)),ISNUMBER(SEARCH("hobnail",O31,1)),ISNUMBER(SEARCH("cribriform",O31,1)),ISNUMBER(SEARCH("diffuse",O31,1)),ISNUMBER(SEARCH("columnar",O31,1)),ISNUMBER(SEARCH("solid",O31,1)),ISNUMBER(SEARCH("tall",N31,1)),ISNUMBER(SEARCH("hobnail",N31,1)),ISNUMBER(SEARCH("cribriform",N31,1)),ISNUMBER(SEARCH("diffuse",N31,1)),ISNUMBER(SEARCH("columnar",N31,1)),ISNUMBER(SEARCH("solid",N31,1)),AND(OR(ISNUMBER(SEARCH("papillary",N31,1)),ISNUMBER(SEARCH("papillary carcinoma",O31,1))),S31="positive"),AND(AND(ISNUMBER(J31),J31&gt;=5),M31=""),AND(AND(ISNUMBER(J31),J31&gt;=5),AND(ISNUMBER(M31),M31&gt;=1)),AND(ISNUMBER(SERACH("papillary",N31)),OR(Y31="positive",Z31="positive"), ISNUMBER(SEARCH("BRAF",AB31)))),"intermediate","low"))</f>
        <v>intermediate</v>
      </c>
      <c r="AF31" s="40" t="str">
        <f t="shared" si="3"/>
        <v>2</v>
      </c>
      <c r="AG31" s="40" t="str">
        <f t="shared" si="4"/>
        <v>0</v>
      </c>
      <c r="AH31" s="40" t="str">
        <f t="shared" si="6"/>
        <v>0</v>
      </c>
      <c r="AI31" s="45" t="str">
        <f t="shared" si="7"/>
        <v>I</v>
      </c>
      <c r="AJ31" s="39" t="s">
        <v>634</v>
      </c>
      <c r="AK31" s="44" t="s">
        <v>898</v>
      </c>
      <c r="AL31" s="44" t="s">
        <v>896</v>
      </c>
      <c r="AM31" s="44" t="s">
        <v>899</v>
      </c>
      <c r="AN31" s="44" t="s">
        <v>59</v>
      </c>
      <c r="AO31" s="12">
        <f t="shared" ca="1" si="8"/>
        <v>0</v>
      </c>
      <c r="AP31" s="15">
        <f t="shared" si="9"/>
        <v>1</v>
      </c>
      <c r="AQ31" s="15">
        <f t="shared" si="10"/>
        <v>1</v>
      </c>
      <c r="AR31" s="15">
        <f t="shared" si="11"/>
        <v>1</v>
      </c>
      <c r="AS31" s="26">
        <f t="shared" si="5"/>
        <v>1</v>
      </c>
      <c r="AT31" s="1"/>
    </row>
    <row r="32" spans="1:46">
      <c r="A32" t="str">
        <f>'Model output'!A31</f>
        <v>TCGA-BJ-A45E</v>
      </c>
      <c r="B32" s="51">
        <v>46</v>
      </c>
      <c r="C32" s="1" t="str">
        <f>IF(OR(ISNUMBER(SEARCH("0",'Model output'!D31)), ISNUMBER(SEARCH("1",'Model output'!D31)), ISNUMBER(SEARCH("1a",'Model output'!D31)), ISNUMBER(SEARCH("1b",'Model output'!D31)), ISNUMBER(SEARCH("2",'Model output'!D31)), ISNUMBER(SEARCH("3",'Model output'!D31)), ISNUMBER(SEARCH("4a",'Model output'!D31)), ISNUMBER(SEARCH("4b",'Model output'!D31))), IF(ISNUMBER(SEARCH("pT",'Model output'!D31)),IF(OR(ISNUMBER(SEARCH("a",'Model output'!D31)),ISNUMBER(SEARCH("b",'Model output'!D31))),MID(SUBSTITUTE('Model output'!D31," ",""),SEARCH("pT",'Model output'!D31)+2,2),MID(SUBSTITUTE('Model output'!D31," ",""),SEARCH("pT",'Model output'!D31)+2,1)),IF(ISNUMBER(SEARCH("T",'Model output'!D31)),IF(OR(ISNUMBER(SEARCH("a",'Model output'!D31)),ISNUMBER(SEARCH("b",'Model output'!D31))),MID(SUBSTITUTE('Model output'!D31," ",""),SEARCH("T",'Model output'!D31)+1,2),MID(SUBSTITUTE('Model output'!D31," ",""),SEARCH("T",'Model output'!D31)+1,1)),SUBSTITUTE('Model output'!D31," ",""))),"")</f>
        <v>1a</v>
      </c>
      <c r="D32" s="1" t="str">
        <f>IF(ISNUMBER(SEARCH("lymph node",'Model output'!E31)),"1", IF(AND('Model output'!E31&lt;&gt;"",ISNUMBER('Model output'!E31),'Model output'!E31&gt;0),"1",IF(OR(ISNUMBER(SEARCH("0",'Model output'!E31)), ISNUMBER(SEARCH("1",'Model output'!E31)), ISNUMBER(SEARCH("1a",'Model output'!E31)), ISNUMBER(SEARCH("1b",'Model output'!E31)), ISNUMBER(SEARCH("X",'Model output'!E31))), IF(ISNUMBER(SEARCH("pN",'Model output'!E31)),IF(OR(ISNUMBER(SEARCH("a",'Model output'!E31)),ISNUMBER(SEARCH("b",'Model output'!E31))),MID(SUBSTITUTE('Model output'!E31," ",""),SEARCH("pN",'Model output'!E31)+2,2),MID(SUBSTITUTE('Model output'!E31," ",""),SEARCH("pN",'Model output'!E31)+2,1)),IF(ISNUMBER(SEARCH("N",'Model output'!E31)),IF(OR(ISNUMBER(SEARCH("a",'Model output'!E31)),ISNUMBER(SEARCH("b",'Model output'!E31))),MID(SUBSTITUTE('Model output'!E31," ",""),SEARCH("N",'Model output'!E31)+1,2),MID(SUBSTITUTE('Model output'!E31," ",""),SEARCH("N",'Model output'!E31)+1,1)),SUBSTITUTE('Model output'!E31," ",""))),"")))</f>
        <v>0</v>
      </c>
      <c r="E32" s="1" t="str">
        <f>IF(OR(ISNUMBER(SEARCH("Not applicable",'Model output'!F31)), ISNUMBER(SEARCH("N/A",'Model output'!F31))),"0",IF(OR(ISNUMBER(SEARCH("0",'Model output'!F31)), ISNUMBER(SEARCH("1",'Model output'!F31)), ISNUMBER(SEARCH("X",'Model output'!F31))), IF(ISNUMBER(SEARCH("pM",'Model output'!F31)),MID(SUBSTITUTE('Model output'!F31," ",""),SEARCH("pM",'Model output'!F31)+2,1),IF(ISNUMBER(SEARCH("M",'Model output'!F31)),MID(SUBSTITUTE('Model output'!F31," ",""),SEARCH("M",'Model output'!F31)+1,1),SUBSTITUTE('Model output'!F31," ",""))),""))</f>
        <v>X</v>
      </c>
      <c r="F32" t="str">
        <f t="shared" si="0"/>
        <v>negative</v>
      </c>
      <c r="G32" t="str">
        <f>IF(OR('Model output'!G31="",AND(ISNUMBER('Model output'!J31),'Model output'!J31&lt;1)),"",IF(OR(ISNUMBER(SEARCH("lateral",'Model output'!G31)),ISNUMBER(SEARCH("cervical",'Model output'!G31)),ISNUMBER(SEARCH("jugular",'Model output'!G31)),ISNUMBER(SEARCH("left neck",'Model output'!G31)),ISNUMBER(SEARCH("left anterior neck",'Model output'!G31)),ISNUMBER(SEARCH("left posterior neck",'Model output'!G31)),ISNUMBER(SEARCH("right neck",'Model output'!G31)),ISNUMBER(SEARCH("right anterior neck",'Model output'!G31)),ISNUMBER(SEARCH("right posterior neck",'Model output'!G31)),AND(ISNUMBER(SEARCH("level",'Model output'!G31)),OR(,ISNUMBER(SEARCH("II",'Model output'!G31)),ISNUMBER(SEARCH("two",'Model output'!G31)),ISNUMBER(SEARCH("2",'Model output'!G31)),ISNUMBER(SEARCH("III",'Model output'!G31)),ISNUMBER(SEARCH("three",'Model output'!G31)),ISNUMBER(SEARCH("3",'Model output'!G31)),ISNUMBER(SEARCH("IV",'Model output'!G31)),ISNUMBER(SEARCH("four",'Model output'!G31)),ISNUMBER(SEARCH("4",'Model output'!G31)),ISNUMBER(SEARCH("V ",'Model output'!G31)),ISNUMBER(SEARCH("five",'Model output'!G31)),ISNUMBER(SEARCH("5",'Model output'!G31))))), "lateral", "central"))</f>
        <v/>
      </c>
      <c r="H32" t="str">
        <f>IF('Model output'!H31="","negative", IF('Model output'!H31=" ", "negative", IF('Model output'!H31="[]", "negative", IF(ISNUMBER(SEARCH("lymph node",'Model output'!H31)),"negative", IF(ISNUMBER(SEARCH("adipose tissue",'Model output'!H31)), "negative", IF(ISNUMBER(SEARCH("neck dissection",'Model output'!H31)),"negative","positive"))))))</f>
        <v>negative</v>
      </c>
      <c r="I32">
        <f>IF('Model output'!I31="","",IF(ISNUMBER('Model output'!I31),'Model output'!I31,1))</f>
        <v>4</v>
      </c>
      <c r="J32">
        <f>IF('Model output'!J31="","",IF(AND(ISNUMBER('Model output'!J31),'Model output'!J31&lt;=I32),'Model output'!J31,IF(ISNUMBER(SEARCH("0/",'Model output'!J31)),0,1)))</f>
        <v>0</v>
      </c>
      <c r="K32" t="str" cm="1">
        <f t="array" ref="K32">IF(COUNT(FIND({0,1,2,3,4,5,6,7,8,9},'Model output'!K31))&gt;0,'Model output'!K31,"")</f>
        <v/>
      </c>
      <c r="L32" s="32" t="str">
        <f t="shared" si="1"/>
        <v/>
      </c>
      <c r="M32" t="str" cm="1">
        <f t="array" ref="M32">IF(L32="","",IF(ISNUMBER(SEARCH("cm",L32)),MAX(VALUE(SUBSTITUTE(_xlfn.FILTERXML("&lt;t&gt;&lt;s&gt;"&amp;SUBSTITUTE(L32,",","&lt;/s&gt;&lt;s&gt;")&amp;"&lt;/s&gt;&lt;/t&gt;","//s"),"cm",""))),MAX(VALUE(SUBSTITUTE(_xlfn.FILTERXML("&lt;t&gt;&lt;s&gt;"&amp;SUBSTITUTE(L32,",","&lt;/s&gt;&lt;s&gt;")&amp;"&lt;/s&gt;&lt;/t&gt;","//s"),"mm","")))/10))</f>
        <v/>
      </c>
      <c r="N32" t="str">
        <f>IF('Model output'!L31="","",'Model output'!L31)</f>
        <v>papillary</v>
      </c>
      <c r="O32" t="str">
        <f>IF('Model output'!M31="","",'Model output'!M31)</f>
        <v>oncocytic/warthin-like variant</v>
      </c>
      <c r="P32" t="str">
        <f>IF('Model output'!N31="","",'Model output'!N31)</f>
        <v>0.5 cm</v>
      </c>
      <c r="Q32" t="str">
        <f t="shared" si="2"/>
        <v>0.5cm</v>
      </c>
      <c r="R32" cm="1">
        <f t="array" ref="R32">IF(Q32="","",IF(ISNUMBER(SEARCH("cm",Q32)),MAX(VALUE(SUBSTITUTE(_xlfn.FILTERXML("&lt;t&gt;&lt;s&gt;"&amp;SUBSTITUTE(Q32,",","&lt;/s&gt;&lt;s&gt;")&amp;"&lt;/s&gt;&lt;/t&gt;","//s"),"cm",""))),IF(ISNUMBER(SEARCH("mm",Q32)), MAX(VALUE(SUBSTITUTE(_xlfn.FILTERXML("&lt;t&gt;&lt;s&gt;"&amp;SUBSTITUTE(Q32,",","&lt;/s&gt;&lt;s&gt;")&amp;"&lt;/s&gt;&lt;/t&gt;","//s"),"mm","")))/10, MAX(VALUE(_xlfn.FILTERXML("&lt;t&gt;&lt;s&gt;"&amp;SUBSTITUTE(Q32,",","&lt;/s&gt;&lt;s&gt;")&amp;"&lt;/s&gt;&lt;/t&gt;","//s"))))))</f>
        <v>0.5</v>
      </c>
      <c r="S32" t="str">
        <f>IF(OR('Model output'!P31="",'Model output'!P31="C",ISNUMBER(SEARCH("Not identified", 'Model output'!P31)),ISNUMBER(SEARCH("Absent",'Model output'!P31)),ISNUMBER(SEARCH("Absence",'Model output'!P31)),AND(ISNUMBER(SEARCH("No",'Model output'!P31)),NOT(ISNUMBER(SEARCH("diagnostic",'Model output'!P31)))),ISNUMBER(SEARCH("Negative",'Model output'!P31))),"negative","positive")</f>
        <v>positive</v>
      </c>
      <c r="T32">
        <f>IF('Model output'!O31="","",'Model output'!O31)</f>
        <v>1</v>
      </c>
      <c r="U32" t="str">
        <f>IF('Model output'!Q31&lt;&gt;"",'Model output'!Q31,IF('Classification result'!S32="positive",IF(ISNUMBER(SEARCH("single",'Model output'!P31)),1,IF(OR(ISNUMBER(SEARCH("&lt;4",'Model output'!P31)),ISNUMBER(SEARCH("&lt; 4",'Model output'!P31)),ISNUMBER(SEARCH("less than 4",'Model output'!P31))),"&lt;4",IF(OR(ISNUMBER(SEARCH("&gt;4",'Model output'!P31)),ISNUMBER(SEARCH("&gt; 4",'Model output'!P31)),ISNUMBER(SEARCH("4 or more",'Model output'!P31))),"&gt;4",""))),""))</f>
        <v/>
      </c>
      <c r="V32" t="str">
        <f>IF(S32="negative","",IF(OR(ISNUMBER(SEARCH("Focal",'Model output'!P31)),'Classification result'!U32&lt;4,ISNUMBER(SEARCH("Focal",'Classification result'!U32)),ISNUMBER(SEARCH("&lt;4",'Classification result'!U32)),ISNUMBER(SEARCH("&lt; 4",'Classification result'!U32))),"minimal", IF(OR(ISNUMBER(SEARCH("Extensive",'Model output'!P31)),ISNUMBER(SEARCH("Extensive",'Classification result'!U32)),ISNUMBER(SEARCH("&gt;4",'Classification result'!U32)),ISNUMBER(SEARCH("&gt; 4",'Classification result'!U32)),ISNUMBER(SEARCH("4 or more",'Classification result'!U32))),"extensive","")))</f>
        <v/>
      </c>
      <c r="W32" t="str">
        <f>IF(OR('Model output'!R31="",ISNUMBER(SEARCH("Not identified", 'Model output'!R31)),ISNUMBER(SEARCH("Absent",'Model output'!R31)),ISNUMBER(SEARCH("No",'Model output'!R31)),ISNUMBER(SEARCH("Negative",'Model output'!R31)),ISNUMBER(SEARCH("None seen",'Model output'!R31)),ISNUMBER(SEARCH("Free",'Model output'!R31)),ISNUMBER(SEARCH("Cannot be assessed",'Model output'!R31))),"negative","positive")</f>
        <v>negative</v>
      </c>
      <c r="X32" s="19" t="str">
        <f>IF('Model output'!S31="","",'Model output'!S31)</f>
        <v>Not Identified</v>
      </c>
      <c r="Y32" t="str">
        <f>IF(OR('Model output'!S31="",ISNUMBER(SEARCH("No extension",'Model output'!S31)),ISNUMBER(SEARCH("Absent",'Model output'!S31)),ISNUMBER(SEARCH("Not identified",'Model output'!S31)),AND(ISNUMBER(SEARCH("No",'Model output'!S31)),NOT(ISNUMBER(SEARCH("carcinoma",'Model output'!S31)))),ISNUMBER(SEARCH("negative",'Model output'!S31))),"negative",IF(Z32="positive","gETE", "positive"))</f>
        <v>negative</v>
      </c>
      <c r="Z32" t="str">
        <f>IF(OR('Model output'!S31="",ISNUMBER(SEARCH("Absent",'Model output'!S31)),ISNUMBER(SEARCH("Not identified",'Model output'!S31)),ISNUMBER(SEARCH("No",'Model output'!S31)),ISNUMBER(SEARCH("Minimal",'Model output'!S31)),ISNUMBER(SEARCH("negative",'Model output'!S31))),"negative",IF(OR(ISNUMBER(SEARCH("extensive",X32)),ISNUMBER(SEARCH("skeletal muscle",X32)),ISNUMBER(SEARCH("larynx",X32)),ISNUMBER(SEARCH("trachea",X32)),ISNUMBER(SEARCH("esophagus",X32)),ISNUMBER(SEARCH("recurrent laryngeal nerve",X32))),"positive","negative"))</f>
        <v>negative</v>
      </c>
      <c r="AA32" t="str">
        <f>IF('Model output'!T31="","",IF('Model output'!T31="Not mentioned", "No", "Yes"))</f>
        <v>Yes</v>
      </c>
      <c r="AB32" t="str">
        <f>IF(AA32&lt;&gt;"Yes","",IF(OR('Model output'!U31="",ISNUMBER(SEARCH("Not identified",'Model output'!U31))),"",'Model output'!U31))</f>
        <v/>
      </c>
      <c r="AC32" s="8" t="str">
        <f>IF(OR('Model output'!V31="", AND(ISERROR(SEARCH("Positive",'Model output'!V31)), ISNUMBER(SEARCH("Negative",'Model output'!V31))), ISNUMBER(SEARCH("Cannot be assessed",'Model output'!V31)), AND(ISNUMBER(SEARCH("Uninvolved",'Model output'!V31)),NOT(ISNUMBER(SEARCH("margin(s) involved",'Model output'!V31)))), ISNUMBER(SEARCH("No involvement",'Model output'!V31)), AND(NOT(ISNUMBER(SEARCH("focal",'Model output'!V31))),ISNUMBER(SEARCH("Free",'Model output'!V31))), ISNUMBER(SEARCH("narrowly excised",'Model output'!V31)), ISNUMBER(SEARCH("none",'Model output'!V31)), ISNUMBER(SEARCH("R0",'Model output'!V31)), ISNUMBER(SEARCH("1 mm",'Model output'!V31)), ISNUMBER(SEARCH("0.1 CM",'Model output'!V31)), ISNUMBER(SEARCH("less than 0.2 mm",'Model output'!V31)), ISNUMBER(SEARCH("less than 1.0 mm",'Model output'!V31)), ISNUMBER(SEARCH("less than 0.5 mm",'Model output'!V31)), ISNUMBER(SEARCH("abut",'Model output'!V31))), "negative", "positive")</f>
        <v>negative</v>
      </c>
      <c r="AE32" s="39" t="str" cm="1">
        <f t="array" aca="1" ref="AE32" ca="1">IF(OR(AC32="positive",Z32="positive",AND(OR(ISNUMBER(SEARCH("Follicular carcinoma",N32)),ISNUMBER(SEARCH("Follicular thyroid carcinoma",N32))),V32="extensive"),AND(AND(ISNUMBER(J32),J32&gt;0),AND(ISNUMBER(M32),M32&gt;3)),OR(H32="positive",AH32=1)),"high",IF(OR(ISNUMBER(SEARCH("lateral",G32,1)),ISNUMBER(SEARCH("positive",Y32,1)),ISNUMBER(SEARCH("tall",O32,1)),ISNUMBER(SEARCH("hobnail",O32,1)),ISNUMBER(SEARCH("cribriform",O32,1)),ISNUMBER(SEARCH("diffuse",O32,1)),ISNUMBER(SEARCH("columnar",O32,1)),ISNUMBER(SEARCH("solid",O32,1)),ISNUMBER(SEARCH("tall",N32,1)),ISNUMBER(SEARCH("hobnail",N32,1)),ISNUMBER(SEARCH("cribriform",N32,1)),ISNUMBER(SEARCH("diffuse",N32,1)),ISNUMBER(SEARCH("columnar",N32,1)),ISNUMBER(SEARCH("solid",N32,1)),AND(OR(ISNUMBER(SEARCH("papillary",N32,1)),ISNUMBER(SEARCH("papillary carcinoma",O32,1))),S32="positive"),AND(AND(ISNUMBER(J32),J32&gt;=5),M32=""),AND(AND(ISNUMBER(J32),J32&gt;=5),AND(ISNUMBER(M32),M32&gt;=1)),AND(ISNUMBER(SERACH("papillary",N32)),OR(Y32="positive",Z32="positive"), ISNUMBER(SEARCH("BRAF",AB32)))),"intermediate","low"))</f>
        <v>intermediate</v>
      </c>
      <c r="AF32" s="40" t="str">
        <f t="shared" si="3"/>
        <v>1a</v>
      </c>
      <c r="AG32" s="40" t="str">
        <f t="shared" si="4"/>
        <v>0</v>
      </c>
      <c r="AH32" s="40" t="str">
        <f t="shared" si="6"/>
        <v>0</v>
      </c>
      <c r="AI32" s="45" t="str">
        <f t="shared" si="7"/>
        <v>I</v>
      </c>
      <c r="AJ32" s="39" t="s">
        <v>634</v>
      </c>
      <c r="AK32" s="44" t="s">
        <v>900</v>
      </c>
      <c r="AL32" s="44" t="s">
        <v>896</v>
      </c>
      <c r="AM32" s="44" t="s">
        <v>899</v>
      </c>
      <c r="AN32" s="44" t="s">
        <v>59</v>
      </c>
      <c r="AO32" s="12">
        <f t="shared" ca="1" si="8"/>
        <v>0</v>
      </c>
      <c r="AP32" s="15">
        <f t="shared" si="9"/>
        <v>1</v>
      </c>
      <c r="AQ32" s="15">
        <f t="shared" si="10"/>
        <v>1</v>
      </c>
      <c r="AR32" s="15">
        <f t="shared" si="11"/>
        <v>1</v>
      </c>
      <c r="AS32" s="26">
        <f t="shared" si="5"/>
        <v>1</v>
      </c>
      <c r="AT32" s="1"/>
    </row>
    <row r="33" spans="1:46">
      <c r="A33" t="str">
        <f>'Model output'!A32</f>
        <v>TCGA-BJ-A45G</v>
      </c>
      <c r="B33" s="51">
        <v>48</v>
      </c>
      <c r="C33" s="1" t="str">
        <f>IF(OR(ISNUMBER(SEARCH("0",'Model output'!D32)), ISNUMBER(SEARCH("1",'Model output'!D32)), ISNUMBER(SEARCH("1a",'Model output'!D32)), ISNUMBER(SEARCH("1b",'Model output'!D32)), ISNUMBER(SEARCH("2",'Model output'!D32)), ISNUMBER(SEARCH("3",'Model output'!D32)), ISNUMBER(SEARCH("4a",'Model output'!D32)), ISNUMBER(SEARCH("4b",'Model output'!D32))), IF(ISNUMBER(SEARCH("pT",'Model output'!D32)),IF(OR(ISNUMBER(SEARCH("a",'Model output'!D32)),ISNUMBER(SEARCH("b",'Model output'!D32))),MID(SUBSTITUTE('Model output'!D32," ",""),SEARCH("pT",'Model output'!D32)+2,2),MID(SUBSTITUTE('Model output'!D32," ",""),SEARCH("pT",'Model output'!D32)+2,1)),IF(ISNUMBER(SEARCH("T",'Model output'!D32)),IF(OR(ISNUMBER(SEARCH("a",'Model output'!D32)),ISNUMBER(SEARCH("b",'Model output'!D32))),MID(SUBSTITUTE('Model output'!D32," ",""),SEARCH("T",'Model output'!D32)+1,2),MID(SUBSTITUTE('Model output'!D32," ",""),SEARCH("T",'Model output'!D32)+1,1)),SUBSTITUTE('Model output'!D32," ",""))),"")</f>
        <v>2</v>
      </c>
      <c r="D33" s="1" t="str">
        <f>IF(ISNUMBER(SEARCH("lymph node",'Model output'!E32)),"1", IF(AND('Model output'!E32&lt;&gt;"",ISNUMBER('Model output'!E32),'Model output'!E32&gt;0),"1",IF(OR(ISNUMBER(SEARCH("0",'Model output'!E32)), ISNUMBER(SEARCH("1",'Model output'!E32)), ISNUMBER(SEARCH("1a",'Model output'!E32)), ISNUMBER(SEARCH("1b",'Model output'!E32)), ISNUMBER(SEARCH("X",'Model output'!E32))), IF(ISNUMBER(SEARCH("pN",'Model output'!E32)),IF(OR(ISNUMBER(SEARCH("a",'Model output'!E32)),ISNUMBER(SEARCH("b",'Model output'!E32))),MID(SUBSTITUTE('Model output'!E32," ",""),SEARCH("pN",'Model output'!E32)+2,2),MID(SUBSTITUTE('Model output'!E32," ",""),SEARCH("pN",'Model output'!E32)+2,1)),IF(ISNUMBER(SEARCH("N",'Model output'!E32)),IF(OR(ISNUMBER(SEARCH("a",'Model output'!E32)),ISNUMBER(SEARCH("b",'Model output'!E32))),MID(SUBSTITUTE('Model output'!E32," ",""),SEARCH("N",'Model output'!E32)+1,2),MID(SUBSTITUTE('Model output'!E32," ",""),SEARCH("N",'Model output'!E32)+1,1)),SUBSTITUTE('Model output'!E32," ",""))),"")))</f>
        <v>1a</v>
      </c>
      <c r="E33" s="1" t="str">
        <f>IF(OR(ISNUMBER(SEARCH("Not applicable",'Model output'!F32)), ISNUMBER(SEARCH("N/A",'Model output'!F32))),"0",IF(OR(ISNUMBER(SEARCH("0",'Model output'!F32)), ISNUMBER(SEARCH("1",'Model output'!F32)), ISNUMBER(SEARCH("X",'Model output'!F32))), IF(ISNUMBER(SEARCH("pM",'Model output'!F32)),MID(SUBSTITUTE('Model output'!F32," ",""),SEARCH("pM",'Model output'!F32)+2,1),IF(ISNUMBER(SEARCH("M",'Model output'!F32)),MID(SUBSTITUTE('Model output'!F32," ",""),SEARCH("M",'Model output'!F32)+1,1),SUBSTITUTE('Model output'!F32," ",""))),""))</f>
        <v>X</v>
      </c>
      <c r="F33" t="str">
        <f t="shared" si="0"/>
        <v>positive</v>
      </c>
      <c r="G33" t="str">
        <f>IF(OR('Model output'!G32="",AND(ISNUMBER('Model output'!J32),'Model output'!J32&lt;1)),"",IF(OR(ISNUMBER(SEARCH("lateral",'Model output'!G32)),ISNUMBER(SEARCH("cervical",'Model output'!G32)),ISNUMBER(SEARCH("jugular",'Model output'!G32)),ISNUMBER(SEARCH("left neck",'Model output'!G32)),ISNUMBER(SEARCH("left anterior neck",'Model output'!G32)),ISNUMBER(SEARCH("left posterior neck",'Model output'!G32)),ISNUMBER(SEARCH("right neck",'Model output'!G32)),ISNUMBER(SEARCH("right anterior neck",'Model output'!G32)),ISNUMBER(SEARCH("right posterior neck",'Model output'!G32)),AND(ISNUMBER(SEARCH("level",'Model output'!G32)),OR(,ISNUMBER(SEARCH("II",'Model output'!G32)),ISNUMBER(SEARCH("two",'Model output'!G32)),ISNUMBER(SEARCH("2",'Model output'!G32)),ISNUMBER(SEARCH("III",'Model output'!G32)),ISNUMBER(SEARCH("three",'Model output'!G32)),ISNUMBER(SEARCH("3",'Model output'!G32)),ISNUMBER(SEARCH("IV",'Model output'!G32)),ISNUMBER(SEARCH("four",'Model output'!G32)),ISNUMBER(SEARCH("4",'Model output'!G32)),ISNUMBER(SEARCH("V ",'Model output'!G32)),ISNUMBER(SEARCH("five",'Model output'!G32)),ISNUMBER(SEARCH("5",'Model output'!G32))))), "lateral", "central"))</f>
        <v>central</v>
      </c>
      <c r="H33" t="str">
        <f>IF('Model output'!H32="","negative", IF('Model output'!H32=" ", "negative", IF('Model output'!H32="[]", "negative", IF(ISNUMBER(SEARCH("lymph node",'Model output'!H32)),"negative", IF(ISNUMBER(SEARCH("adipose tissue",'Model output'!H32)), "negative", IF(ISNUMBER(SEARCH("neck dissection",'Model output'!H32)),"negative","positive"))))))</f>
        <v>negative</v>
      </c>
      <c r="I33">
        <f>IF('Model output'!I32="","",IF(ISNUMBER('Model output'!I32),'Model output'!I32,1))</f>
        <v>7</v>
      </c>
      <c r="J33">
        <f>IF('Model output'!J32="","",IF(AND(ISNUMBER('Model output'!J32),'Model output'!J32&lt;=I33),'Model output'!J32,IF(ISNUMBER(SEARCH("0/",'Model output'!J32)),0,1)))</f>
        <v>4</v>
      </c>
      <c r="K33" t="str" cm="1">
        <f t="array" ref="K33">IF(COUNT(FIND({0,1,2,3,4,5,6,7,8,9},'Model output'!K32))&gt;0,'Model output'!K32,"")</f>
        <v/>
      </c>
      <c r="L33" s="32" t="str">
        <f t="shared" si="1"/>
        <v/>
      </c>
      <c r="M33" t="str" cm="1">
        <f t="array" ref="M33">IF(L33="","",IF(ISNUMBER(SEARCH("cm",L33)),MAX(VALUE(SUBSTITUTE(_xlfn.FILTERXML("&lt;t&gt;&lt;s&gt;"&amp;SUBSTITUTE(L33,",","&lt;/s&gt;&lt;s&gt;")&amp;"&lt;/s&gt;&lt;/t&gt;","//s"),"cm",""))),MAX(VALUE(SUBSTITUTE(_xlfn.FILTERXML("&lt;t&gt;&lt;s&gt;"&amp;SUBSTITUTE(L33,",","&lt;/s&gt;&lt;s&gt;")&amp;"&lt;/s&gt;&lt;/t&gt;","//s"),"mm","")))/10))</f>
        <v/>
      </c>
      <c r="N33" t="str">
        <f>IF('Model output'!L32="","",'Model output'!L32)</f>
        <v>papillary</v>
      </c>
      <c r="O33" t="str">
        <f>IF('Model output'!M32="","",'Model output'!M32)</f>
        <v>encapsulated follicular variant</v>
      </c>
      <c r="P33" t="str">
        <f>IF('Model output'!N32="","",'Model output'!N32)</f>
        <v>2.5 cm</v>
      </c>
      <c r="Q33" t="str">
        <f t="shared" si="2"/>
        <v>2.5cm</v>
      </c>
      <c r="R33" cm="1">
        <f t="array" ref="R33">IF(Q33="","",IF(ISNUMBER(SEARCH("cm",Q33)),MAX(VALUE(SUBSTITUTE(_xlfn.FILTERXML("&lt;t&gt;&lt;s&gt;"&amp;SUBSTITUTE(Q33,",","&lt;/s&gt;&lt;s&gt;")&amp;"&lt;/s&gt;&lt;/t&gt;","//s"),"cm",""))),IF(ISNUMBER(SEARCH("mm",Q33)), MAX(VALUE(SUBSTITUTE(_xlfn.FILTERXML("&lt;t&gt;&lt;s&gt;"&amp;SUBSTITUTE(Q33,",","&lt;/s&gt;&lt;s&gt;")&amp;"&lt;/s&gt;&lt;/t&gt;","//s"),"mm","")))/10, MAX(VALUE(_xlfn.FILTERXML("&lt;t&gt;&lt;s&gt;"&amp;SUBSTITUTE(Q33,",","&lt;/s&gt;&lt;s&gt;")&amp;"&lt;/s&gt;&lt;/t&gt;","//s"))))))</f>
        <v>2.5</v>
      </c>
      <c r="S33" t="str">
        <f>IF(OR('Model output'!P32="",'Model output'!P32="C",ISNUMBER(SEARCH("Not identified", 'Model output'!P32)),ISNUMBER(SEARCH("Absent",'Model output'!P32)),ISNUMBER(SEARCH("Absence",'Model output'!P32)),AND(ISNUMBER(SEARCH("No",'Model output'!P32)),NOT(ISNUMBER(SEARCH("diagnostic",'Model output'!P32)))),ISNUMBER(SEARCH("Negative",'Model output'!P32))),"negative","positive")</f>
        <v>positive</v>
      </c>
      <c r="T33">
        <f>IF('Model output'!O32="","",'Model output'!O32)</f>
        <v>2</v>
      </c>
      <c r="U33" t="str">
        <f>IF('Model output'!Q32&lt;&gt;"",'Model output'!Q32,IF('Classification result'!S33="positive",IF(ISNUMBER(SEARCH("single",'Model output'!P32)),1,IF(OR(ISNUMBER(SEARCH("&lt;4",'Model output'!P32)),ISNUMBER(SEARCH("&lt; 4",'Model output'!P32)),ISNUMBER(SEARCH("less than 4",'Model output'!P32))),"&lt;4",IF(OR(ISNUMBER(SEARCH("&gt;4",'Model output'!P32)),ISNUMBER(SEARCH("&gt; 4",'Model output'!P32)),ISNUMBER(SEARCH("4 or more",'Model output'!P32))),"&gt;4",""))),""))</f>
        <v/>
      </c>
      <c r="V33" t="str">
        <f>IF(S33="negative","",IF(OR(ISNUMBER(SEARCH("Focal",'Model output'!P32)),'Classification result'!U33&lt;4,ISNUMBER(SEARCH("Focal",'Classification result'!U33)),ISNUMBER(SEARCH("&lt;4",'Classification result'!U33)),ISNUMBER(SEARCH("&lt; 4",'Classification result'!U33))),"minimal", IF(OR(ISNUMBER(SEARCH("Extensive",'Model output'!P32)),ISNUMBER(SEARCH("Extensive",'Classification result'!U33)),ISNUMBER(SEARCH("&gt;4",'Classification result'!U33)),ISNUMBER(SEARCH("&gt; 4",'Classification result'!U33)),ISNUMBER(SEARCH("4 or more",'Classification result'!U33))),"extensive","")))</f>
        <v/>
      </c>
      <c r="W33" t="str">
        <f>IF(OR('Model output'!R32="",ISNUMBER(SEARCH("Not identified", 'Model output'!R32)),ISNUMBER(SEARCH("Absent",'Model output'!R32)),ISNUMBER(SEARCH("No",'Model output'!R32)),ISNUMBER(SEARCH("Negative",'Model output'!R32)),ISNUMBER(SEARCH("None seen",'Model output'!R32)),ISNUMBER(SEARCH("Free",'Model output'!R32)),ISNUMBER(SEARCH("Cannot be assessed",'Model output'!R32))),"negative","positive")</f>
        <v>negative</v>
      </c>
      <c r="X33" s="19" t="str">
        <f>IF('Model output'!S32="","",'Model output'!S32)</f>
        <v>Not Identified</v>
      </c>
      <c r="Y33" t="str">
        <f>IF(OR('Model output'!S32="",ISNUMBER(SEARCH("No extension",'Model output'!S32)),ISNUMBER(SEARCH("Absent",'Model output'!S32)),ISNUMBER(SEARCH("Not identified",'Model output'!S32)),AND(ISNUMBER(SEARCH("No",'Model output'!S32)),NOT(ISNUMBER(SEARCH("carcinoma",'Model output'!S32)))),ISNUMBER(SEARCH("negative",'Model output'!S32))),"negative",IF(Z33="positive","gETE", "positive"))</f>
        <v>negative</v>
      </c>
      <c r="Z33" t="str">
        <f>IF(OR('Model output'!S32="",ISNUMBER(SEARCH("Absent",'Model output'!S32)),ISNUMBER(SEARCH("Not identified",'Model output'!S32)),ISNUMBER(SEARCH("No",'Model output'!S32)),ISNUMBER(SEARCH("Minimal",'Model output'!S32)),ISNUMBER(SEARCH("negative",'Model output'!S32))),"negative",IF(OR(ISNUMBER(SEARCH("extensive",X33)),ISNUMBER(SEARCH("skeletal muscle",X33)),ISNUMBER(SEARCH("larynx",X33)),ISNUMBER(SEARCH("trachea",X33)),ISNUMBER(SEARCH("esophagus",X33)),ISNUMBER(SEARCH("recurrent laryngeal nerve",X33))),"positive","negative"))</f>
        <v>negative</v>
      </c>
      <c r="AA33" t="str">
        <f>IF('Model output'!T32="","",IF('Model output'!T32="Not mentioned", "No", "Yes"))</f>
        <v/>
      </c>
      <c r="AB33" t="str">
        <f>IF(AA33&lt;&gt;"Yes","",IF(OR('Model output'!U32="",ISNUMBER(SEARCH("Not identified",'Model output'!U32))),"",'Model output'!U32))</f>
        <v/>
      </c>
      <c r="AC33" s="8" t="str">
        <f>IF(OR('Model output'!V32="", AND(ISERROR(SEARCH("Positive",'Model output'!V32)), ISNUMBER(SEARCH("Negative",'Model output'!V32))), ISNUMBER(SEARCH("Cannot be assessed",'Model output'!V32)), AND(ISNUMBER(SEARCH("Uninvolved",'Model output'!V32)),NOT(ISNUMBER(SEARCH("margin(s) involved",'Model output'!V32)))), ISNUMBER(SEARCH("No involvement",'Model output'!V32)), AND(NOT(ISNUMBER(SEARCH("focal",'Model output'!V32))),ISNUMBER(SEARCH("Free",'Model output'!V32))), ISNUMBER(SEARCH("narrowly excised",'Model output'!V32)), ISNUMBER(SEARCH("none",'Model output'!V32)), ISNUMBER(SEARCH("R0",'Model output'!V32)), ISNUMBER(SEARCH("1 mm",'Model output'!V32)), ISNUMBER(SEARCH("0.1 CM",'Model output'!V32)), ISNUMBER(SEARCH("less than 0.2 mm",'Model output'!V32)), ISNUMBER(SEARCH("less than 1.0 mm",'Model output'!V32)), ISNUMBER(SEARCH("less than 0.5 mm",'Model output'!V32)), ISNUMBER(SEARCH("abut",'Model output'!V32))), "negative", "positive")</f>
        <v>negative</v>
      </c>
      <c r="AE33" s="39" t="str" cm="1">
        <f t="array" aca="1" ref="AE33" ca="1">IF(OR(AC33="positive",Z33="positive",AND(OR(ISNUMBER(SEARCH("Follicular carcinoma",N33)),ISNUMBER(SEARCH("Follicular thyroid carcinoma",N33))),V33="extensive"),AND(AND(ISNUMBER(J33),J33&gt;0),AND(ISNUMBER(M33),M33&gt;3)),OR(H33="positive",AH33=1)),"high",IF(OR(ISNUMBER(SEARCH("lateral",G33,1)),ISNUMBER(SEARCH("positive",Y33,1)),ISNUMBER(SEARCH("tall",O33,1)),ISNUMBER(SEARCH("hobnail",O33,1)),ISNUMBER(SEARCH("cribriform",O33,1)),ISNUMBER(SEARCH("diffuse",O33,1)),ISNUMBER(SEARCH("columnar",O33,1)),ISNUMBER(SEARCH("solid",O33,1)),ISNUMBER(SEARCH("tall",N33,1)),ISNUMBER(SEARCH("hobnail",N33,1)),ISNUMBER(SEARCH("cribriform",N33,1)),ISNUMBER(SEARCH("diffuse",N33,1)),ISNUMBER(SEARCH("columnar",N33,1)),ISNUMBER(SEARCH("solid",N33,1)),AND(OR(ISNUMBER(SEARCH("papillary",N33,1)),ISNUMBER(SEARCH("papillary carcinoma",O33,1))),S33="positive"),AND(AND(ISNUMBER(J33),J33&gt;=5),M33=""),AND(AND(ISNUMBER(J33),J33&gt;=5),AND(ISNUMBER(M33),M33&gt;=1)),AND(ISNUMBER(SERACH("papillary",N33)),OR(Y33="positive",Z33="positive"), ISNUMBER(SEARCH("BRAF",AB33)))),"intermediate","low"))</f>
        <v>intermediate</v>
      </c>
      <c r="AF33" s="40" t="str">
        <f t="shared" si="3"/>
        <v>2</v>
      </c>
      <c r="AG33" s="40" t="str">
        <f t="shared" si="4"/>
        <v>1a</v>
      </c>
      <c r="AH33" s="40" t="str">
        <f t="shared" si="6"/>
        <v>0</v>
      </c>
      <c r="AI33" s="45" t="str">
        <f t="shared" si="7"/>
        <v>I</v>
      </c>
      <c r="AJ33" s="39" t="s">
        <v>636</v>
      </c>
      <c r="AK33" s="44" t="s">
        <v>898</v>
      </c>
      <c r="AL33" s="44" t="s">
        <v>900</v>
      </c>
      <c r="AM33" s="44" t="s">
        <v>899</v>
      </c>
      <c r="AN33" s="44" t="s">
        <v>59</v>
      </c>
      <c r="AO33" s="12">
        <f t="shared" ca="1" si="8"/>
        <v>1</v>
      </c>
      <c r="AP33" s="15">
        <f t="shared" si="9"/>
        <v>1</v>
      </c>
      <c r="AQ33" s="15">
        <f t="shared" si="10"/>
        <v>1</v>
      </c>
      <c r="AR33" s="15">
        <f t="shared" si="11"/>
        <v>1</v>
      </c>
      <c r="AS33" s="26">
        <f t="shared" si="5"/>
        <v>1</v>
      </c>
      <c r="AT33" s="1"/>
    </row>
    <row r="34" spans="1:46">
      <c r="A34" t="str">
        <f>'Model output'!A33</f>
        <v>TCGA-BJ-A45H</v>
      </c>
      <c r="B34" s="51">
        <v>45</v>
      </c>
      <c r="C34" s="1" t="str">
        <f>IF(OR(ISNUMBER(SEARCH("0",'Model output'!D33)), ISNUMBER(SEARCH("1",'Model output'!D33)), ISNUMBER(SEARCH("1a",'Model output'!D33)), ISNUMBER(SEARCH("1b",'Model output'!D33)), ISNUMBER(SEARCH("2",'Model output'!D33)), ISNUMBER(SEARCH("3",'Model output'!D33)), ISNUMBER(SEARCH("4a",'Model output'!D33)), ISNUMBER(SEARCH("4b",'Model output'!D33))), IF(ISNUMBER(SEARCH("pT",'Model output'!D33)),IF(OR(ISNUMBER(SEARCH("a",'Model output'!D33)),ISNUMBER(SEARCH("b",'Model output'!D33))),MID(SUBSTITUTE('Model output'!D33," ",""),SEARCH("pT",'Model output'!D33)+2,2),MID(SUBSTITUTE('Model output'!D33," ",""),SEARCH("pT",'Model output'!D33)+2,1)),IF(ISNUMBER(SEARCH("T",'Model output'!D33)),IF(OR(ISNUMBER(SEARCH("a",'Model output'!D33)),ISNUMBER(SEARCH("b",'Model output'!D33))),MID(SUBSTITUTE('Model output'!D33," ",""),SEARCH("T",'Model output'!D33)+1,2),MID(SUBSTITUTE('Model output'!D33," ",""),SEARCH("T",'Model output'!D33)+1,1)),SUBSTITUTE('Model output'!D33," ",""))),"")</f>
        <v>3</v>
      </c>
      <c r="D34" s="1" t="str">
        <f>IF(ISNUMBER(SEARCH("lymph node",'Model output'!E33)),"1", IF(AND('Model output'!E33&lt;&gt;"",ISNUMBER('Model output'!E33),'Model output'!E33&gt;0),"1",IF(OR(ISNUMBER(SEARCH("0",'Model output'!E33)), ISNUMBER(SEARCH("1",'Model output'!E33)), ISNUMBER(SEARCH("1a",'Model output'!E33)), ISNUMBER(SEARCH("1b",'Model output'!E33)), ISNUMBER(SEARCH("X",'Model output'!E33))), IF(ISNUMBER(SEARCH("pN",'Model output'!E33)),IF(OR(ISNUMBER(SEARCH("a",'Model output'!E33)),ISNUMBER(SEARCH("b",'Model output'!E33))),MID(SUBSTITUTE('Model output'!E33," ",""),SEARCH("pN",'Model output'!E33)+2,2),MID(SUBSTITUTE('Model output'!E33," ",""),SEARCH("pN",'Model output'!E33)+2,1)),IF(ISNUMBER(SEARCH("N",'Model output'!E33)),IF(OR(ISNUMBER(SEARCH("a",'Model output'!E33)),ISNUMBER(SEARCH("b",'Model output'!E33))),MID(SUBSTITUTE('Model output'!E33," ",""),SEARCH("N",'Model output'!E33)+1,2),MID(SUBSTITUTE('Model output'!E33," ",""),SEARCH("N",'Model output'!E33)+1,1)),SUBSTITUTE('Model output'!E33," ",""))),"")))</f>
        <v>X</v>
      </c>
      <c r="E34" s="1" t="str">
        <f>IF(OR(ISNUMBER(SEARCH("Not applicable",'Model output'!F33)), ISNUMBER(SEARCH("N/A",'Model output'!F33))),"0",IF(OR(ISNUMBER(SEARCH("0",'Model output'!F33)), ISNUMBER(SEARCH("1",'Model output'!F33)), ISNUMBER(SEARCH("X",'Model output'!F33))), IF(ISNUMBER(SEARCH("pM",'Model output'!F33)),MID(SUBSTITUTE('Model output'!F33," ",""),SEARCH("pM",'Model output'!F33)+2,1),IF(ISNUMBER(SEARCH("M",'Model output'!F33)),MID(SUBSTITUTE('Model output'!F33," ",""),SEARCH("M",'Model output'!F33)+1,1),SUBSTITUTE('Model output'!F33," ",""))),""))</f>
        <v>0</v>
      </c>
      <c r="F34" t="str">
        <f t="shared" si="0"/>
        <v>negative</v>
      </c>
      <c r="G34" t="str">
        <f>IF(OR('Model output'!G33="",AND(ISNUMBER('Model output'!J33),'Model output'!J33&lt;1)),"",IF(OR(ISNUMBER(SEARCH("lateral",'Model output'!G33)),ISNUMBER(SEARCH("cervical",'Model output'!G33)),ISNUMBER(SEARCH("jugular",'Model output'!G33)),ISNUMBER(SEARCH("left neck",'Model output'!G33)),ISNUMBER(SEARCH("left anterior neck",'Model output'!G33)),ISNUMBER(SEARCH("left posterior neck",'Model output'!G33)),ISNUMBER(SEARCH("right neck",'Model output'!G33)),ISNUMBER(SEARCH("right anterior neck",'Model output'!G33)),ISNUMBER(SEARCH("right posterior neck",'Model output'!G33)),AND(ISNUMBER(SEARCH("level",'Model output'!G33)),OR(,ISNUMBER(SEARCH("II",'Model output'!G33)),ISNUMBER(SEARCH("two",'Model output'!G33)),ISNUMBER(SEARCH("2",'Model output'!G33)),ISNUMBER(SEARCH("III",'Model output'!G33)),ISNUMBER(SEARCH("three",'Model output'!G33)),ISNUMBER(SEARCH("3",'Model output'!G33)),ISNUMBER(SEARCH("IV",'Model output'!G33)),ISNUMBER(SEARCH("four",'Model output'!G33)),ISNUMBER(SEARCH("4",'Model output'!G33)),ISNUMBER(SEARCH("V ",'Model output'!G33)),ISNUMBER(SEARCH("five",'Model output'!G33)),ISNUMBER(SEARCH("5",'Model output'!G33))))), "lateral", "central"))</f>
        <v/>
      </c>
      <c r="H34" t="str">
        <f>IF('Model output'!H33="","negative", IF('Model output'!H33=" ", "negative", IF('Model output'!H33="[]", "negative", IF(ISNUMBER(SEARCH("lymph node",'Model output'!H33)),"negative", IF(ISNUMBER(SEARCH("adipose tissue",'Model output'!H33)), "negative", IF(ISNUMBER(SEARCH("neck dissection",'Model output'!H33)),"negative","positive"))))))</f>
        <v>negative</v>
      </c>
      <c r="I34" t="str">
        <f>IF('Model output'!I33="","",IF(ISNUMBER('Model output'!I33),'Model output'!I33,1))</f>
        <v/>
      </c>
      <c r="J34" t="str">
        <f>IF('Model output'!J33="","",IF(AND(ISNUMBER('Model output'!J33),'Model output'!J33&lt;=I34),'Model output'!J33,IF(ISNUMBER(SEARCH("0/",'Model output'!J33)),0,1)))</f>
        <v/>
      </c>
      <c r="K34" t="str" cm="1">
        <f t="array" ref="K34">IF(COUNT(FIND({0,1,2,3,4,5,6,7,8,9},'Model output'!K33))&gt;0,'Model output'!K33,"")</f>
        <v/>
      </c>
      <c r="L34" s="32" t="str">
        <f t="shared" si="1"/>
        <v/>
      </c>
      <c r="M34" t="str" cm="1">
        <f t="array" ref="M34">IF(L34="","",IF(ISNUMBER(SEARCH("cm",L34)),MAX(VALUE(SUBSTITUTE(_xlfn.FILTERXML("&lt;t&gt;&lt;s&gt;"&amp;SUBSTITUTE(L34,",","&lt;/s&gt;&lt;s&gt;")&amp;"&lt;/s&gt;&lt;/t&gt;","//s"),"cm",""))),MAX(VALUE(SUBSTITUTE(_xlfn.FILTERXML("&lt;t&gt;&lt;s&gt;"&amp;SUBSTITUTE(L34,",","&lt;/s&gt;&lt;s&gt;")&amp;"&lt;/s&gt;&lt;/t&gt;","//s"),"mm","")))/10))</f>
        <v/>
      </c>
      <c r="N34" t="str">
        <f>IF('Model output'!L33="","",'Model output'!L33)</f>
        <v>Papillary</v>
      </c>
      <c r="O34" t="str">
        <f>IF('Model output'!M33="","",'Model output'!M33)</f>
        <v>conventional</v>
      </c>
      <c r="P34" t="str">
        <f>IF('Model output'!N33="","",'Model output'!N33)</f>
        <v>1.5 cm</v>
      </c>
      <c r="Q34" t="str">
        <f t="shared" si="2"/>
        <v>1.5cm</v>
      </c>
      <c r="R34" cm="1">
        <f t="array" ref="R34">IF(Q34="","",IF(ISNUMBER(SEARCH("cm",Q34)),MAX(VALUE(SUBSTITUTE(_xlfn.FILTERXML("&lt;t&gt;&lt;s&gt;"&amp;SUBSTITUTE(Q34,",","&lt;/s&gt;&lt;s&gt;")&amp;"&lt;/s&gt;&lt;/t&gt;","//s"),"cm",""))),IF(ISNUMBER(SEARCH("mm",Q34)), MAX(VALUE(SUBSTITUTE(_xlfn.FILTERXML("&lt;t&gt;&lt;s&gt;"&amp;SUBSTITUTE(Q34,",","&lt;/s&gt;&lt;s&gt;")&amp;"&lt;/s&gt;&lt;/t&gt;","//s"),"mm","")))/10, MAX(VALUE(_xlfn.FILTERXML("&lt;t&gt;&lt;s&gt;"&amp;SUBSTITUTE(Q34,",","&lt;/s&gt;&lt;s&gt;")&amp;"&lt;/s&gt;&lt;/t&gt;","//s"))))))</f>
        <v>1.5</v>
      </c>
      <c r="S34" t="str">
        <f>IF(OR('Model output'!P33="",'Model output'!P33="C",ISNUMBER(SEARCH("Not identified", 'Model output'!P33)),ISNUMBER(SEARCH("Absent",'Model output'!P33)),ISNUMBER(SEARCH("Absence",'Model output'!P33)),AND(ISNUMBER(SEARCH("No",'Model output'!P33)),NOT(ISNUMBER(SEARCH("diagnostic",'Model output'!P33)))),ISNUMBER(SEARCH("Negative",'Model output'!P33))),"negative","positive")</f>
        <v>positive</v>
      </c>
      <c r="T34">
        <f>IF('Model output'!O33="","",'Model output'!O33)</f>
        <v>2</v>
      </c>
      <c r="U34" t="str">
        <f>IF('Model output'!Q33&lt;&gt;"",'Model output'!Q33,IF('Classification result'!S34="positive",IF(ISNUMBER(SEARCH("single",'Model output'!P33)),1,IF(OR(ISNUMBER(SEARCH("&lt;4",'Model output'!P33)),ISNUMBER(SEARCH("&lt; 4",'Model output'!P33)),ISNUMBER(SEARCH("less than 4",'Model output'!P33))),"&lt;4",IF(OR(ISNUMBER(SEARCH("&gt;4",'Model output'!P33)),ISNUMBER(SEARCH("&gt; 4",'Model output'!P33)),ISNUMBER(SEARCH("4 or more",'Model output'!P33))),"&gt;4",""))),""))</f>
        <v/>
      </c>
      <c r="V34" t="str">
        <f>IF(S34="negative","",IF(OR(ISNUMBER(SEARCH("Focal",'Model output'!P33)),'Classification result'!U34&lt;4,ISNUMBER(SEARCH("Focal",'Classification result'!U34)),ISNUMBER(SEARCH("&lt;4",'Classification result'!U34)),ISNUMBER(SEARCH("&lt; 4",'Classification result'!U34))),"minimal", IF(OR(ISNUMBER(SEARCH("Extensive",'Model output'!P33)),ISNUMBER(SEARCH("Extensive",'Classification result'!U34)),ISNUMBER(SEARCH("&gt;4",'Classification result'!U34)),ISNUMBER(SEARCH("&gt; 4",'Classification result'!U34)),ISNUMBER(SEARCH("4 or more",'Classification result'!U34))),"extensive","")))</f>
        <v/>
      </c>
      <c r="W34" t="str">
        <f>IF(OR('Model output'!R33="",ISNUMBER(SEARCH("Not identified", 'Model output'!R33)),ISNUMBER(SEARCH("Absent",'Model output'!R33)),ISNUMBER(SEARCH("No",'Model output'!R33)),ISNUMBER(SEARCH("Negative",'Model output'!R33)),ISNUMBER(SEARCH("None seen",'Model output'!R33)),ISNUMBER(SEARCH("Free",'Model output'!R33)),ISNUMBER(SEARCH("Cannot be assessed",'Model output'!R33))),"negative","positive")</f>
        <v>positive</v>
      </c>
      <c r="X34" s="19" t="str">
        <f>IF('Model output'!S33="","",'Model output'!S33)</f>
        <v>Present</v>
      </c>
      <c r="Y34" t="str">
        <f>IF(OR('Model output'!S33="",ISNUMBER(SEARCH("No extension",'Model output'!S33)),ISNUMBER(SEARCH("Absent",'Model output'!S33)),ISNUMBER(SEARCH("Not identified",'Model output'!S33)),AND(ISNUMBER(SEARCH("No",'Model output'!S33)),NOT(ISNUMBER(SEARCH("carcinoma",'Model output'!S33)))),ISNUMBER(SEARCH("negative",'Model output'!S33))),"negative",IF(Z34="positive","gETE", "positive"))</f>
        <v>positive</v>
      </c>
      <c r="Z34" t="str">
        <f>IF(OR('Model output'!S33="",ISNUMBER(SEARCH("Absent",'Model output'!S33)),ISNUMBER(SEARCH("Not identified",'Model output'!S33)),ISNUMBER(SEARCH("No",'Model output'!S33)),ISNUMBER(SEARCH("Minimal",'Model output'!S33)),ISNUMBER(SEARCH("negative",'Model output'!S33))),"negative",IF(OR(ISNUMBER(SEARCH("extensive",X34)),ISNUMBER(SEARCH("skeletal muscle",X34)),ISNUMBER(SEARCH("larynx",X34)),ISNUMBER(SEARCH("trachea",X34)),ISNUMBER(SEARCH("esophagus",X34)),ISNUMBER(SEARCH("recurrent laryngeal nerve",X34))),"positive","negative"))</f>
        <v>negative</v>
      </c>
      <c r="AA34" t="str">
        <f>IF('Model output'!T33="","",IF('Model output'!T33="Not mentioned", "No", "Yes"))</f>
        <v>Yes</v>
      </c>
      <c r="AB34" t="str">
        <f>IF(AA34&lt;&gt;"Yes","",IF(OR('Model output'!U33="",ISNUMBER(SEARCH("Not identified",'Model output'!U33))),"",'Model output'!U33))</f>
        <v>BRAF V600E, NRAS61, HRAS61, KRAS12/13</v>
      </c>
      <c r="AC34" s="8" t="str">
        <f>IF(OR('Model output'!V33="", AND(ISERROR(SEARCH("Positive",'Model output'!V33)), ISNUMBER(SEARCH("Negative",'Model output'!V33))), ISNUMBER(SEARCH("Cannot be assessed",'Model output'!V33)), AND(ISNUMBER(SEARCH("Uninvolved",'Model output'!V33)),NOT(ISNUMBER(SEARCH("margin(s) involved",'Model output'!V33)))), ISNUMBER(SEARCH("No involvement",'Model output'!V33)), AND(NOT(ISNUMBER(SEARCH("focal",'Model output'!V33))),ISNUMBER(SEARCH("Free",'Model output'!V33))), ISNUMBER(SEARCH("narrowly excised",'Model output'!V33)), ISNUMBER(SEARCH("none",'Model output'!V33)), ISNUMBER(SEARCH("R0",'Model output'!V33)), ISNUMBER(SEARCH("1 mm",'Model output'!V33)), ISNUMBER(SEARCH("0.1 CM",'Model output'!V33)), ISNUMBER(SEARCH("less than 0.2 mm",'Model output'!V33)), ISNUMBER(SEARCH("less than 1.0 mm",'Model output'!V33)), ISNUMBER(SEARCH("less than 0.5 mm",'Model output'!V33)), ISNUMBER(SEARCH("abut",'Model output'!V33))), "negative", "positive")</f>
        <v>positive</v>
      </c>
      <c r="AE34" s="39" t="str" cm="1">
        <f t="array" ref="AE34">IF(OR(AC34="positive",Z34="positive",AND(OR(ISNUMBER(SEARCH("Follicular carcinoma",N34)),ISNUMBER(SEARCH("Follicular thyroid carcinoma",N34))),V34="extensive"),AND(AND(ISNUMBER(J34),J34&gt;0),AND(ISNUMBER(M34),M34&gt;3)),OR(H34="positive",AH34=1)),"high",IF(OR(ISNUMBER(SEARCH("lateral",G34,1)),ISNUMBER(SEARCH("positive",Y34,1)),ISNUMBER(SEARCH("tall",O34,1)),ISNUMBER(SEARCH("hobnail",O34,1)),ISNUMBER(SEARCH("cribriform",O34,1)),ISNUMBER(SEARCH("diffuse",O34,1)),ISNUMBER(SEARCH("columnar",O34,1)),ISNUMBER(SEARCH("solid",O34,1)),ISNUMBER(SEARCH("tall",N34,1)),ISNUMBER(SEARCH("hobnail",N34,1)),ISNUMBER(SEARCH("cribriform",N34,1)),ISNUMBER(SEARCH("diffuse",N34,1)),ISNUMBER(SEARCH("columnar",N34,1)),ISNUMBER(SEARCH("solid",N34,1)),AND(OR(ISNUMBER(SEARCH("papillary",N34,1)),ISNUMBER(SEARCH("papillary carcinoma",O34,1))),S34="positive"),AND(AND(ISNUMBER(J34),J34&gt;=5),M34=""),AND(AND(ISNUMBER(J34),J34&gt;=5),AND(ISNUMBER(M34),M34&gt;=1)),AND(ISNUMBER(SERACH("papillary",N34)),OR(Y34="positive",Z34="positive"), ISNUMBER(SEARCH("BRAF",AB34)))),"intermediate","low"))</f>
        <v>high</v>
      </c>
      <c r="AF34" s="40" t="str">
        <f t="shared" si="3"/>
        <v>1b</v>
      </c>
      <c r="AG34" s="40" t="str">
        <f t="shared" si="4"/>
        <v>0</v>
      </c>
      <c r="AH34" s="40" t="str">
        <f t="shared" si="6"/>
        <v>0</v>
      </c>
      <c r="AI34" s="45" t="str">
        <f t="shared" si="7"/>
        <v>I</v>
      </c>
      <c r="AJ34" s="39" t="s">
        <v>631</v>
      </c>
      <c r="AK34" s="44" t="s">
        <v>894</v>
      </c>
      <c r="AL34" s="44" t="s">
        <v>899</v>
      </c>
      <c r="AM34" s="44" t="s">
        <v>899</v>
      </c>
      <c r="AN34" s="44" t="s">
        <v>59</v>
      </c>
      <c r="AO34" s="12">
        <f t="shared" si="8"/>
        <v>1</v>
      </c>
      <c r="AP34" s="15">
        <f t="shared" si="9"/>
        <v>0</v>
      </c>
      <c r="AQ34" s="15">
        <f t="shared" si="10"/>
        <v>1</v>
      </c>
      <c r="AR34" s="15">
        <f t="shared" si="11"/>
        <v>1</v>
      </c>
      <c r="AS34" s="26">
        <f t="shared" si="5"/>
        <v>1</v>
      </c>
      <c r="AT34" s="1"/>
    </row>
    <row r="35" spans="1:46">
      <c r="A35" t="str">
        <f>'Model output'!A34</f>
        <v>TCGA-BJ-A45I</v>
      </c>
      <c r="B35" s="51">
        <v>51</v>
      </c>
      <c r="C35" s="1" t="str">
        <f>IF(OR(ISNUMBER(SEARCH("0",'Model output'!D34)), ISNUMBER(SEARCH("1",'Model output'!D34)), ISNUMBER(SEARCH("1a",'Model output'!D34)), ISNUMBER(SEARCH("1b",'Model output'!D34)), ISNUMBER(SEARCH("2",'Model output'!D34)), ISNUMBER(SEARCH("3",'Model output'!D34)), ISNUMBER(SEARCH("4a",'Model output'!D34)), ISNUMBER(SEARCH("4b",'Model output'!D34))), IF(ISNUMBER(SEARCH("pT",'Model output'!D34)),IF(OR(ISNUMBER(SEARCH("a",'Model output'!D34)),ISNUMBER(SEARCH("b",'Model output'!D34))),MID(SUBSTITUTE('Model output'!D34," ",""),SEARCH("pT",'Model output'!D34)+2,2),MID(SUBSTITUTE('Model output'!D34," ",""),SEARCH("pT",'Model output'!D34)+2,1)),IF(ISNUMBER(SEARCH("T",'Model output'!D34)),IF(OR(ISNUMBER(SEARCH("a",'Model output'!D34)),ISNUMBER(SEARCH("b",'Model output'!D34))),MID(SUBSTITUTE('Model output'!D34," ",""),SEARCH("T",'Model output'!D34)+1,2),MID(SUBSTITUTE('Model output'!D34," ",""),SEARCH("T",'Model output'!D34)+1,1)),SUBSTITUTE('Model output'!D34," ",""))),"")</f>
        <v>3</v>
      </c>
      <c r="D35" s="1" t="str">
        <f>IF(ISNUMBER(SEARCH("lymph node",'Model output'!E34)),"1", IF(AND('Model output'!E34&lt;&gt;"",ISNUMBER('Model output'!E34),'Model output'!E34&gt;0),"1",IF(OR(ISNUMBER(SEARCH("0",'Model output'!E34)), ISNUMBER(SEARCH("1",'Model output'!E34)), ISNUMBER(SEARCH("1a",'Model output'!E34)), ISNUMBER(SEARCH("1b",'Model output'!E34)), ISNUMBER(SEARCH("X",'Model output'!E34))), IF(ISNUMBER(SEARCH("pN",'Model output'!E34)),IF(OR(ISNUMBER(SEARCH("a",'Model output'!E34)),ISNUMBER(SEARCH("b",'Model output'!E34))),MID(SUBSTITUTE('Model output'!E34," ",""),SEARCH("pN",'Model output'!E34)+2,2),MID(SUBSTITUTE('Model output'!E34," ",""),SEARCH("pN",'Model output'!E34)+2,1)),IF(ISNUMBER(SEARCH("N",'Model output'!E34)),IF(OR(ISNUMBER(SEARCH("a",'Model output'!E34)),ISNUMBER(SEARCH("b",'Model output'!E34))),MID(SUBSTITUTE('Model output'!E34," ",""),SEARCH("N",'Model output'!E34)+1,2),MID(SUBSTITUTE('Model output'!E34," ",""),SEARCH("N",'Model output'!E34)+1,1)),SUBSTITUTE('Model output'!E34," ",""))),"")))</f>
        <v>0</v>
      </c>
      <c r="E35" s="1" t="str">
        <f>IF(OR(ISNUMBER(SEARCH("Not applicable",'Model output'!F34)), ISNUMBER(SEARCH("N/A",'Model output'!F34))),"0",IF(OR(ISNUMBER(SEARCH("0",'Model output'!F34)), ISNUMBER(SEARCH("1",'Model output'!F34)), ISNUMBER(SEARCH("X",'Model output'!F34))), IF(ISNUMBER(SEARCH("pM",'Model output'!F34)),MID(SUBSTITUTE('Model output'!F34," ",""),SEARCH("pM",'Model output'!F34)+2,1),IF(ISNUMBER(SEARCH("M",'Model output'!F34)),MID(SUBSTITUTE('Model output'!F34," ",""),SEARCH("M",'Model output'!F34)+1,1),SUBSTITUTE('Model output'!F34," ",""))),""))</f>
        <v/>
      </c>
      <c r="F35" t="str">
        <f t="shared" si="0"/>
        <v>negative</v>
      </c>
      <c r="G35" t="str">
        <f>IF(OR('Model output'!G34="",AND(ISNUMBER('Model output'!J34),'Model output'!J34&lt;1)),"",IF(OR(ISNUMBER(SEARCH("lateral",'Model output'!G34)),ISNUMBER(SEARCH("cervical",'Model output'!G34)),ISNUMBER(SEARCH("jugular",'Model output'!G34)),ISNUMBER(SEARCH("left neck",'Model output'!G34)),ISNUMBER(SEARCH("left anterior neck",'Model output'!G34)),ISNUMBER(SEARCH("left posterior neck",'Model output'!G34)),ISNUMBER(SEARCH("right neck",'Model output'!G34)),ISNUMBER(SEARCH("right anterior neck",'Model output'!G34)),ISNUMBER(SEARCH("right posterior neck",'Model output'!G34)),AND(ISNUMBER(SEARCH("level",'Model output'!G34)),OR(,ISNUMBER(SEARCH("II",'Model output'!G34)),ISNUMBER(SEARCH("two",'Model output'!G34)),ISNUMBER(SEARCH("2",'Model output'!G34)),ISNUMBER(SEARCH("III",'Model output'!G34)),ISNUMBER(SEARCH("three",'Model output'!G34)),ISNUMBER(SEARCH("3",'Model output'!G34)),ISNUMBER(SEARCH("IV",'Model output'!G34)),ISNUMBER(SEARCH("four",'Model output'!G34)),ISNUMBER(SEARCH("4",'Model output'!G34)),ISNUMBER(SEARCH("V ",'Model output'!G34)),ISNUMBER(SEARCH("five",'Model output'!G34)),ISNUMBER(SEARCH("5",'Model output'!G34))))), "lateral", "central"))</f>
        <v/>
      </c>
      <c r="H35" t="str">
        <f>IF('Model output'!H34="","negative", IF('Model output'!H34=" ", "negative", IF('Model output'!H34="[]", "negative", IF(ISNUMBER(SEARCH("lymph node",'Model output'!H34)),"negative", IF(ISNUMBER(SEARCH("adipose tissue",'Model output'!H34)), "negative", IF(ISNUMBER(SEARCH("neck dissection",'Model output'!H34)),"negative","positive"))))))</f>
        <v>negative</v>
      </c>
      <c r="I35">
        <f>IF('Model output'!I34="","",IF(ISNUMBER('Model output'!I34),'Model output'!I34,1))</f>
        <v>6</v>
      </c>
      <c r="J35">
        <f>IF('Model output'!J34="","",IF(AND(ISNUMBER('Model output'!J34),'Model output'!J34&lt;=I35),'Model output'!J34,IF(ISNUMBER(SEARCH("0/",'Model output'!J34)),0,1)))</f>
        <v>0</v>
      </c>
      <c r="K35" t="str" cm="1">
        <f t="array" ref="K35">IF(COUNT(FIND({0,1,2,3,4,5,6,7,8,9},'Model output'!K34))&gt;0,'Model output'!K34,"")</f>
        <v/>
      </c>
      <c r="L35" s="32" t="str">
        <f t="shared" si="1"/>
        <v/>
      </c>
      <c r="M35" t="str" cm="1">
        <f t="array" ref="M35">IF(L35="","",IF(ISNUMBER(SEARCH("cm",L35)),MAX(VALUE(SUBSTITUTE(_xlfn.FILTERXML("&lt;t&gt;&lt;s&gt;"&amp;SUBSTITUTE(L35,",","&lt;/s&gt;&lt;s&gt;")&amp;"&lt;/s&gt;&lt;/t&gt;","//s"),"cm",""))),MAX(VALUE(SUBSTITUTE(_xlfn.FILTERXML("&lt;t&gt;&lt;s&gt;"&amp;SUBSTITUTE(L35,",","&lt;/s&gt;&lt;s&gt;")&amp;"&lt;/s&gt;&lt;/t&gt;","//s"),"mm","")))/10))</f>
        <v/>
      </c>
      <c r="N35" t="str">
        <f>IF('Model output'!L34="","",'Model output'!L34)</f>
        <v>papillary</v>
      </c>
      <c r="O35" t="str">
        <f>IF('Model output'!M34="","",'Model output'!M34)</f>
        <v>tall cell variant</v>
      </c>
      <c r="P35" t="str">
        <f>IF('Model output'!N34="","",'Model output'!N34)</f>
        <v>2.1 cm</v>
      </c>
      <c r="Q35" t="str">
        <f t="shared" si="2"/>
        <v>2.1cm</v>
      </c>
      <c r="R35" cm="1">
        <f t="array" ref="R35">IF(Q35="","",IF(ISNUMBER(SEARCH("cm",Q35)),MAX(VALUE(SUBSTITUTE(_xlfn.FILTERXML("&lt;t&gt;&lt;s&gt;"&amp;SUBSTITUTE(Q35,",","&lt;/s&gt;&lt;s&gt;")&amp;"&lt;/s&gt;&lt;/t&gt;","//s"),"cm",""))),IF(ISNUMBER(SEARCH("mm",Q35)), MAX(VALUE(SUBSTITUTE(_xlfn.FILTERXML("&lt;t&gt;&lt;s&gt;"&amp;SUBSTITUTE(Q35,",","&lt;/s&gt;&lt;s&gt;")&amp;"&lt;/s&gt;&lt;/t&gt;","//s"),"mm","")))/10, MAX(VALUE(_xlfn.FILTERXML("&lt;t&gt;&lt;s&gt;"&amp;SUBSTITUTE(Q35,",","&lt;/s&gt;&lt;s&gt;")&amp;"&lt;/s&gt;&lt;/t&gt;","//s"))))))</f>
        <v>2.1</v>
      </c>
      <c r="S35" t="str">
        <f>IF(OR('Model output'!P34="",'Model output'!P34="C",ISNUMBER(SEARCH("Not identified", 'Model output'!P34)),ISNUMBER(SEARCH("Absent",'Model output'!P34)),ISNUMBER(SEARCH("Absence",'Model output'!P34)),AND(ISNUMBER(SEARCH("No",'Model output'!P34)),NOT(ISNUMBER(SEARCH("diagnostic",'Model output'!P34)))),ISNUMBER(SEARCH("Negative",'Model output'!P34))),"negative","positive")</f>
        <v>negative</v>
      </c>
      <c r="T35">
        <f>IF('Model output'!O34="","",'Model output'!O34)</f>
        <v>2</v>
      </c>
      <c r="U35" t="str">
        <f>IF('Model output'!Q34&lt;&gt;"",'Model output'!Q34,IF('Classification result'!S35="positive",IF(ISNUMBER(SEARCH("single",'Model output'!P34)),1,IF(OR(ISNUMBER(SEARCH("&lt;4",'Model output'!P34)),ISNUMBER(SEARCH("&lt; 4",'Model output'!P34)),ISNUMBER(SEARCH("less than 4",'Model output'!P34))),"&lt;4",IF(OR(ISNUMBER(SEARCH("&gt;4",'Model output'!P34)),ISNUMBER(SEARCH("&gt; 4",'Model output'!P34)),ISNUMBER(SEARCH("4 or more",'Model output'!P34))),"&gt;4",""))),""))</f>
        <v/>
      </c>
      <c r="V35" t="str">
        <f>IF(S35="negative","",IF(OR(ISNUMBER(SEARCH("Focal",'Model output'!P34)),'Classification result'!U35&lt;4,ISNUMBER(SEARCH("Focal",'Classification result'!U35)),ISNUMBER(SEARCH("&lt;4",'Classification result'!U35)),ISNUMBER(SEARCH("&lt; 4",'Classification result'!U35))),"minimal", IF(OR(ISNUMBER(SEARCH("Extensive",'Model output'!P34)),ISNUMBER(SEARCH("Extensive",'Classification result'!U35)),ISNUMBER(SEARCH("&gt;4",'Classification result'!U35)),ISNUMBER(SEARCH("&gt; 4",'Classification result'!U35)),ISNUMBER(SEARCH("4 or more",'Classification result'!U35))),"extensive","")))</f>
        <v/>
      </c>
      <c r="W35" t="str">
        <f>IF(OR('Model output'!R34="",ISNUMBER(SEARCH("Not identified", 'Model output'!R34)),ISNUMBER(SEARCH("Absent",'Model output'!R34)),ISNUMBER(SEARCH("No",'Model output'!R34)),ISNUMBER(SEARCH("Negative",'Model output'!R34)),ISNUMBER(SEARCH("None seen",'Model output'!R34)),ISNUMBER(SEARCH("Free",'Model output'!R34)),ISNUMBER(SEARCH("Cannot be assessed",'Model output'!R34))),"negative","positive")</f>
        <v>negative</v>
      </c>
      <c r="X35" s="19" t="str">
        <f>IF('Model output'!S34="","",'Model output'!S34)</f>
        <v>Present</v>
      </c>
      <c r="Y35" t="str">
        <f>IF(OR('Model output'!S34="",ISNUMBER(SEARCH("No extension",'Model output'!S34)),ISNUMBER(SEARCH("Absent",'Model output'!S34)),ISNUMBER(SEARCH("Not identified",'Model output'!S34)),AND(ISNUMBER(SEARCH("No",'Model output'!S34)),NOT(ISNUMBER(SEARCH("carcinoma",'Model output'!S34)))),ISNUMBER(SEARCH("negative",'Model output'!S34))),"negative",IF(Z35="positive","gETE", "positive"))</f>
        <v>positive</v>
      </c>
      <c r="Z35" t="str">
        <f>IF(OR('Model output'!S34="",ISNUMBER(SEARCH("Absent",'Model output'!S34)),ISNUMBER(SEARCH("Not identified",'Model output'!S34)),ISNUMBER(SEARCH("No",'Model output'!S34)),ISNUMBER(SEARCH("Minimal",'Model output'!S34)),ISNUMBER(SEARCH("negative",'Model output'!S34))),"negative",IF(OR(ISNUMBER(SEARCH("extensive",X35)),ISNUMBER(SEARCH("skeletal muscle",X35)),ISNUMBER(SEARCH("larynx",X35)),ISNUMBER(SEARCH("trachea",X35)),ISNUMBER(SEARCH("esophagus",X35)),ISNUMBER(SEARCH("recurrent laryngeal nerve",X35))),"positive","negative"))</f>
        <v>negative</v>
      </c>
      <c r="AA35" t="str">
        <f>IF('Model output'!T34="","",IF('Model output'!T34="Not mentioned", "No", "Yes"))</f>
        <v>Yes</v>
      </c>
      <c r="AB35" t="str">
        <f>IF(AA35&lt;&gt;"Yes","",IF(OR('Model output'!U34="",ISNUMBER(SEARCH("Not identified",'Model output'!U34))),"",'Model output'!U34))</f>
        <v>BRAF V600E</v>
      </c>
      <c r="AC35" s="8" t="str">
        <f>IF(OR('Model output'!V34="", AND(ISERROR(SEARCH("Positive",'Model output'!V34)), ISNUMBER(SEARCH("Negative",'Model output'!V34))), ISNUMBER(SEARCH("Cannot be assessed",'Model output'!V34)), AND(ISNUMBER(SEARCH("Uninvolved",'Model output'!V34)),NOT(ISNUMBER(SEARCH("margin(s) involved",'Model output'!V34)))), ISNUMBER(SEARCH("No involvement",'Model output'!V34)), AND(NOT(ISNUMBER(SEARCH("focal",'Model output'!V34))),ISNUMBER(SEARCH("Free",'Model output'!V34))), ISNUMBER(SEARCH("narrowly excised",'Model output'!V34)), ISNUMBER(SEARCH("none",'Model output'!V34)), ISNUMBER(SEARCH("R0",'Model output'!V34)), ISNUMBER(SEARCH("1 mm",'Model output'!V34)), ISNUMBER(SEARCH("0.1 CM",'Model output'!V34)), ISNUMBER(SEARCH("less than 0.2 mm",'Model output'!V34)), ISNUMBER(SEARCH("less than 1.0 mm",'Model output'!V34)), ISNUMBER(SEARCH("less than 0.5 mm",'Model output'!V34)), ISNUMBER(SEARCH("abut",'Model output'!V34))), "negative", "positive")</f>
        <v>positive</v>
      </c>
      <c r="AE35" s="39" t="str" cm="1">
        <f t="array" ref="AE35">IF(OR(AC35="positive",Z35="positive",AND(OR(ISNUMBER(SEARCH("Follicular carcinoma",N35)),ISNUMBER(SEARCH("Follicular thyroid carcinoma",N35))),V35="extensive"),AND(AND(ISNUMBER(J35),J35&gt;0),AND(ISNUMBER(M35),M35&gt;3)),OR(H35="positive",AH35=1)),"high",IF(OR(ISNUMBER(SEARCH("lateral",G35,1)),ISNUMBER(SEARCH("positive",Y35,1)),ISNUMBER(SEARCH("tall",O35,1)),ISNUMBER(SEARCH("hobnail",O35,1)),ISNUMBER(SEARCH("cribriform",O35,1)),ISNUMBER(SEARCH("diffuse",O35,1)),ISNUMBER(SEARCH("columnar",O35,1)),ISNUMBER(SEARCH("solid",O35,1)),ISNUMBER(SEARCH("tall",N35,1)),ISNUMBER(SEARCH("hobnail",N35,1)),ISNUMBER(SEARCH("cribriform",N35,1)),ISNUMBER(SEARCH("diffuse",N35,1)),ISNUMBER(SEARCH("columnar",N35,1)),ISNUMBER(SEARCH("solid",N35,1)),AND(OR(ISNUMBER(SEARCH("papillary",N35,1)),ISNUMBER(SEARCH("papillary carcinoma",O35,1))),S35="positive"),AND(AND(ISNUMBER(J35),J35&gt;=5),M35=""),AND(AND(ISNUMBER(J35),J35&gt;=5),AND(ISNUMBER(M35),M35&gt;=1)),AND(ISNUMBER(SERACH("papillary",N35)),OR(Y35="positive",Z35="positive"), ISNUMBER(SEARCH("BRAF",AB35)))),"intermediate","low"))</f>
        <v>high</v>
      </c>
      <c r="AF35" s="40" t="str">
        <f t="shared" si="3"/>
        <v>2</v>
      </c>
      <c r="AG35" s="40" t="str">
        <f t="shared" si="4"/>
        <v>0</v>
      </c>
      <c r="AH35" s="40" t="str">
        <f t="shared" si="6"/>
        <v>0</v>
      </c>
      <c r="AI35" s="45" t="str">
        <f t="shared" si="7"/>
        <v>I</v>
      </c>
      <c r="AJ35" s="39" t="s">
        <v>631</v>
      </c>
      <c r="AK35" s="44" t="s">
        <v>894</v>
      </c>
      <c r="AL35" s="44" t="s">
        <v>896</v>
      </c>
      <c r="AM35" s="44" t="s">
        <v>899</v>
      </c>
      <c r="AN35" s="44" t="s">
        <v>59</v>
      </c>
      <c r="AO35" s="12">
        <f t="shared" si="8"/>
        <v>1</v>
      </c>
      <c r="AP35" s="15">
        <f t="shared" si="9"/>
        <v>0</v>
      </c>
      <c r="AQ35" s="15">
        <f t="shared" si="10"/>
        <v>1</v>
      </c>
      <c r="AR35" s="15">
        <f t="shared" si="11"/>
        <v>1</v>
      </c>
      <c r="AS35" s="26">
        <f t="shared" si="5"/>
        <v>1</v>
      </c>
      <c r="AT35" s="1"/>
    </row>
    <row r="36" spans="1:46">
      <c r="A36" t="str">
        <f>'Model output'!A35</f>
        <v>TCGA-BJ-A45J</v>
      </c>
      <c r="B36" s="51">
        <v>39</v>
      </c>
      <c r="C36" s="1" t="str">
        <f>IF(OR(ISNUMBER(SEARCH("0",'Model output'!D35)), ISNUMBER(SEARCH("1",'Model output'!D35)), ISNUMBER(SEARCH("1a",'Model output'!D35)), ISNUMBER(SEARCH("1b",'Model output'!D35)), ISNUMBER(SEARCH("2",'Model output'!D35)), ISNUMBER(SEARCH("3",'Model output'!D35)), ISNUMBER(SEARCH("4a",'Model output'!D35)), ISNUMBER(SEARCH("4b",'Model output'!D35))), IF(ISNUMBER(SEARCH("pT",'Model output'!D35)),IF(OR(ISNUMBER(SEARCH("a",'Model output'!D35)),ISNUMBER(SEARCH("b",'Model output'!D35))),MID(SUBSTITUTE('Model output'!D35," ",""),SEARCH("pT",'Model output'!D35)+2,2),MID(SUBSTITUTE('Model output'!D35," ",""),SEARCH("pT",'Model output'!D35)+2,1)),IF(ISNUMBER(SEARCH("T",'Model output'!D35)),IF(OR(ISNUMBER(SEARCH("a",'Model output'!D35)),ISNUMBER(SEARCH("b",'Model output'!D35))),MID(SUBSTITUTE('Model output'!D35," ",""),SEARCH("T",'Model output'!D35)+1,2),MID(SUBSTITUTE('Model output'!D35," ",""),SEARCH("T",'Model output'!D35)+1,1)),SUBSTITUTE('Model output'!D35," ",""))),"")</f>
        <v>1a</v>
      </c>
      <c r="D36" s="1" t="str">
        <f>IF(ISNUMBER(SEARCH("lymph node",'Model output'!E35)),"1", IF(AND('Model output'!E35&lt;&gt;"",ISNUMBER('Model output'!E35),'Model output'!E35&gt;0),"1",IF(OR(ISNUMBER(SEARCH("0",'Model output'!E35)), ISNUMBER(SEARCH("1",'Model output'!E35)), ISNUMBER(SEARCH("1a",'Model output'!E35)), ISNUMBER(SEARCH("1b",'Model output'!E35)), ISNUMBER(SEARCH("X",'Model output'!E35))), IF(ISNUMBER(SEARCH("pN",'Model output'!E35)),IF(OR(ISNUMBER(SEARCH("a",'Model output'!E35)),ISNUMBER(SEARCH("b",'Model output'!E35))),MID(SUBSTITUTE('Model output'!E35," ",""),SEARCH("pN",'Model output'!E35)+2,2),MID(SUBSTITUTE('Model output'!E35," ",""),SEARCH("pN",'Model output'!E35)+2,1)),IF(ISNUMBER(SEARCH("N",'Model output'!E35)),IF(OR(ISNUMBER(SEARCH("a",'Model output'!E35)),ISNUMBER(SEARCH("b",'Model output'!E35))),MID(SUBSTITUTE('Model output'!E35," ",""),SEARCH("N",'Model output'!E35)+1,2),MID(SUBSTITUTE('Model output'!E35," ",""),SEARCH("N",'Model output'!E35)+1,1)),SUBSTITUTE('Model output'!E35," ",""))),"")))</f>
        <v>1a</v>
      </c>
      <c r="E36" s="1" t="str">
        <f>IF(OR(ISNUMBER(SEARCH("Not applicable",'Model output'!F35)), ISNUMBER(SEARCH("N/A",'Model output'!F35))),"0",IF(OR(ISNUMBER(SEARCH("0",'Model output'!F35)), ISNUMBER(SEARCH("1",'Model output'!F35)), ISNUMBER(SEARCH("X",'Model output'!F35))), IF(ISNUMBER(SEARCH("pM",'Model output'!F35)),MID(SUBSTITUTE('Model output'!F35," ",""),SEARCH("pM",'Model output'!F35)+2,1),IF(ISNUMBER(SEARCH("M",'Model output'!F35)),MID(SUBSTITUTE('Model output'!F35," ",""),SEARCH("M",'Model output'!F35)+1,1),SUBSTITUTE('Model output'!F35," ",""))),""))</f>
        <v>X</v>
      </c>
      <c r="F36" t="str">
        <f t="shared" si="0"/>
        <v>positive</v>
      </c>
      <c r="G36" t="str">
        <f>IF(OR('Model output'!G35="",AND(ISNUMBER('Model output'!J35),'Model output'!J35&lt;1)),"",IF(OR(ISNUMBER(SEARCH("lateral",'Model output'!G35)),ISNUMBER(SEARCH("cervical",'Model output'!G35)),ISNUMBER(SEARCH("jugular",'Model output'!G35)),ISNUMBER(SEARCH("left neck",'Model output'!G35)),ISNUMBER(SEARCH("left anterior neck",'Model output'!G35)),ISNUMBER(SEARCH("left posterior neck",'Model output'!G35)),ISNUMBER(SEARCH("right neck",'Model output'!G35)),ISNUMBER(SEARCH("right anterior neck",'Model output'!G35)),ISNUMBER(SEARCH("right posterior neck",'Model output'!G35)),AND(ISNUMBER(SEARCH("level",'Model output'!G35)),OR(,ISNUMBER(SEARCH("II",'Model output'!G35)),ISNUMBER(SEARCH("two",'Model output'!G35)),ISNUMBER(SEARCH("2",'Model output'!G35)),ISNUMBER(SEARCH("III",'Model output'!G35)),ISNUMBER(SEARCH("three",'Model output'!G35)),ISNUMBER(SEARCH("3",'Model output'!G35)),ISNUMBER(SEARCH("IV",'Model output'!G35)),ISNUMBER(SEARCH("four",'Model output'!G35)),ISNUMBER(SEARCH("4",'Model output'!G35)),ISNUMBER(SEARCH("V ",'Model output'!G35)),ISNUMBER(SEARCH("five",'Model output'!G35)),ISNUMBER(SEARCH("5",'Model output'!G35))))), "lateral", "central"))</f>
        <v>central</v>
      </c>
      <c r="H36" t="str">
        <f>IF('Model output'!H35="","negative", IF('Model output'!H35=" ", "negative", IF('Model output'!H35="[]", "negative", IF(ISNUMBER(SEARCH("lymph node",'Model output'!H35)),"negative", IF(ISNUMBER(SEARCH("adipose tissue",'Model output'!H35)), "negative", IF(ISNUMBER(SEARCH("neck dissection",'Model output'!H35)),"negative","positive"))))))</f>
        <v>negative</v>
      </c>
      <c r="I36">
        <f>IF('Model output'!I35="","",IF(ISNUMBER('Model output'!I35),'Model output'!I35,1))</f>
        <v>2</v>
      </c>
      <c r="J36">
        <f>IF('Model output'!J35="","",IF(AND(ISNUMBER('Model output'!J35),'Model output'!J35&lt;=I36),'Model output'!J35,IF(ISNUMBER(SEARCH("0/",'Model output'!J35)),0,1)))</f>
        <v>2</v>
      </c>
      <c r="K36" t="str" cm="1">
        <f t="array" ref="K36">IF(COUNT(FIND({0,1,2,3,4,5,6,7,8,9},'Model output'!K35))&gt;0,'Model output'!K35,"")</f>
        <v>0.3 cm</v>
      </c>
      <c r="L36" s="32" t="str">
        <f t="shared" si="1"/>
        <v>0.3cm</v>
      </c>
      <c r="M36" cm="1">
        <f t="array" ref="M36">IF(L36="","",IF(ISNUMBER(SEARCH("cm",L36)),MAX(VALUE(SUBSTITUTE(_xlfn.FILTERXML("&lt;t&gt;&lt;s&gt;"&amp;SUBSTITUTE(L36,",","&lt;/s&gt;&lt;s&gt;")&amp;"&lt;/s&gt;&lt;/t&gt;","//s"),"cm",""))),MAX(VALUE(SUBSTITUTE(_xlfn.FILTERXML("&lt;t&gt;&lt;s&gt;"&amp;SUBSTITUTE(L36,",","&lt;/s&gt;&lt;s&gt;")&amp;"&lt;/s&gt;&lt;/t&gt;","//s"),"mm","")))/10))</f>
        <v>0.3</v>
      </c>
      <c r="N36" t="str">
        <f>IF('Model output'!L35="","",'Model output'!L35)</f>
        <v>papillary</v>
      </c>
      <c r="O36" t="str">
        <f>IF('Model output'!M35="","",'Model output'!M35)</f>
        <v>tall cell variant</v>
      </c>
      <c r="P36" t="str">
        <f>IF('Model output'!N35="","",'Model output'!N35)</f>
        <v>0.3 cm</v>
      </c>
      <c r="Q36" t="str">
        <f t="shared" si="2"/>
        <v>0.3cm</v>
      </c>
      <c r="R36" cm="1">
        <f t="array" ref="R36">IF(Q36="","",IF(ISNUMBER(SEARCH("cm",Q36)),MAX(VALUE(SUBSTITUTE(_xlfn.FILTERXML("&lt;t&gt;&lt;s&gt;"&amp;SUBSTITUTE(Q36,",","&lt;/s&gt;&lt;s&gt;")&amp;"&lt;/s&gt;&lt;/t&gt;","//s"),"cm",""))),IF(ISNUMBER(SEARCH("mm",Q36)), MAX(VALUE(SUBSTITUTE(_xlfn.FILTERXML("&lt;t&gt;&lt;s&gt;"&amp;SUBSTITUTE(Q36,",","&lt;/s&gt;&lt;s&gt;")&amp;"&lt;/s&gt;&lt;/t&gt;","//s"),"mm","")))/10, MAX(VALUE(_xlfn.FILTERXML("&lt;t&gt;&lt;s&gt;"&amp;SUBSTITUTE(Q36,",","&lt;/s&gt;&lt;s&gt;")&amp;"&lt;/s&gt;&lt;/t&gt;","//s"))))))</f>
        <v>0.3</v>
      </c>
      <c r="S36" t="str">
        <f>IF(OR('Model output'!P35="",'Model output'!P35="C",ISNUMBER(SEARCH("Not identified", 'Model output'!P35)),ISNUMBER(SEARCH("Absent",'Model output'!P35)),ISNUMBER(SEARCH("Absence",'Model output'!P35)),AND(ISNUMBER(SEARCH("No",'Model output'!P35)),NOT(ISNUMBER(SEARCH("diagnostic",'Model output'!P35)))),ISNUMBER(SEARCH("Negative",'Model output'!P35))),"negative","positive")</f>
        <v>positive</v>
      </c>
      <c r="T36">
        <f>IF('Model output'!O35="","",'Model output'!O35)</f>
        <v>1</v>
      </c>
      <c r="U36" t="str">
        <f>IF('Model output'!Q35&lt;&gt;"",'Model output'!Q35,IF('Classification result'!S36="positive",IF(ISNUMBER(SEARCH("single",'Model output'!P35)),1,IF(OR(ISNUMBER(SEARCH("&lt;4",'Model output'!P35)),ISNUMBER(SEARCH("&lt; 4",'Model output'!P35)),ISNUMBER(SEARCH("less than 4",'Model output'!P35))),"&lt;4",IF(OR(ISNUMBER(SEARCH("&gt;4",'Model output'!P35)),ISNUMBER(SEARCH("&gt; 4",'Model output'!P35)),ISNUMBER(SEARCH("4 or more",'Model output'!P35))),"&gt;4",""))),""))</f>
        <v/>
      </c>
      <c r="V36" t="str">
        <f>IF(S36="negative","",IF(OR(ISNUMBER(SEARCH("Focal",'Model output'!P35)),'Classification result'!U36&lt;4,ISNUMBER(SEARCH("Focal",'Classification result'!U36)),ISNUMBER(SEARCH("&lt;4",'Classification result'!U36)),ISNUMBER(SEARCH("&lt; 4",'Classification result'!U36))),"minimal", IF(OR(ISNUMBER(SEARCH("Extensive",'Model output'!P35)),ISNUMBER(SEARCH("Extensive",'Classification result'!U36)),ISNUMBER(SEARCH("&gt;4",'Classification result'!U36)),ISNUMBER(SEARCH("&gt; 4",'Classification result'!U36)),ISNUMBER(SEARCH("4 or more",'Classification result'!U36))),"extensive","")))</f>
        <v/>
      </c>
      <c r="W36" t="str">
        <f>IF(OR('Model output'!R35="",ISNUMBER(SEARCH("Not identified", 'Model output'!R35)),ISNUMBER(SEARCH("Absent",'Model output'!R35)),ISNUMBER(SEARCH("No",'Model output'!R35)),ISNUMBER(SEARCH("Negative",'Model output'!R35)),ISNUMBER(SEARCH("None seen",'Model output'!R35)),ISNUMBER(SEARCH("Free",'Model output'!R35)),ISNUMBER(SEARCH("Cannot be assessed",'Model output'!R35))),"negative","positive")</f>
        <v>negative</v>
      </c>
      <c r="X36" s="19" t="str">
        <f>IF('Model output'!S35="","",'Model output'!S35)</f>
        <v>Not Identified</v>
      </c>
      <c r="Y36" t="str">
        <f>IF(OR('Model output'!S35="",ISNUMBER(SEARCH("No extension",'Model output'!S35)),ISNUMBER(SEARCH("Absent",'Model output'!S35)),ISNUMBER(SEARCH("Not identified",'Model output'!S35)),AND(ISNUMBER(SEARCH("No",'Model output'!S35)),NOT(ISNUMBER(SEARCH("carcinoma",'Model output'!S35)))),ISNUMBER(SEARCH("negative",'Model output'!S35))),"negative",IF(Z36="positive","gETE", "positive"))</f>
        <v>negative</v>
      </c>
      <c r="Z36" t="str">
        <f>IF(OR('Model output'!S35="",ISNUMBER(SEARCH("Absent",'Model output'!S35)),ISNUMBER(SEARCH("Not identified",'Model output'!S35)),ISNUMBER(SEARCH("No",'Model output'!S35)),ISNUMBER(SEARCH("Minimal",'Model output'!S35)),ISNUMBER(SEARCH("negative",'Model output'!S35))),"negative",IF(OR(ISNUMBER(SEARCH("extensive",X36)),ISNUMBER(SEARCH("skeletal muscle",X36)),ISNUMBER(SEARCH("larynx",X36)),ISNUMBER(SEARCH("trachea",X36)),ISNUMBER(SEARCH("esophagus",X36)),ISNUMBER(SEARCH("recurrent laryngeal nerve",X36))),"positive","negative"))</f>
        <v>negative</v>
      </c>
      <c r="AA36" t="str">
        <f>IF('Model output'!T35="","",IF('Model output'!T35="Not mentioned", "No", "Yes"))</f>
        <v>Yes</v>
      </c>
      <c r="AB36" t="str">
        <f>IF(AA36&lt;&gt;"Yes","",IF(OR('Model output'!U35="",ISNUMBER(SEARCH("Not identified",'Model output'!U35))),"",'Model output'!U35))</f>
        <v>BRAF V600E</v>
      </c>
      <c r="AC36" s="8" t="str">
        <f>IF(OR('Model output'!V35="", AND(ISERROR(SEARCH("Positive",'Model output'!V35)), ISNUMBER(SEARCH("Negative",'Model output'!V35))), ISNUMBER(SEARCH("Cannot be assessed",'Model output'!V35)), AND(ISNUMBER(SEARCH("Uninvolved",'Model output'!V35)),NOT(ISNUMBER(SEARCH("margin(s) involved",'Model output'!V35)))), ISNUMBER(SEARCH("No involvement",'Model output'!V35)), AND(NOT(ISNUMBER(SEARCH("focal",'Model output'!V35))),ISNUMBER(SEARCH("Free",'Model output'!V35))), ISNUMBER(SEARCH("narrowly excised",'Model output'!V35)), ISNUMBER(SEARCH("none",'Model output'!V35)), ISNUMBER(SEARCH("R0",'Model output'!V35)), ISNUMBER(SEARCH("1 mm",'Model output'!V35)), ISNUMBER(SEARCH("0.1 CM",'Model output'!V35)), ISNUMBER(SEARCH("less than 0.2 mm",'Model output'!V35)), ISNUMBER(SEARCH("less than 1.0 mm",'Model output'!V35)), ISNUMBER(SEARCH("less than 0.5 mm",'Model output'!V35)), ISNUMBER(SEARCH("abut",'Model output'!V35))), "negative", "positive")</f>
        <v>negative</v>
      </c>
      <c r="AE36" s="39" t="str" cm="1">
        <f t="array" aca="1" ref="AE36" ca="1">IF(OR(AC36="positive",Z36="positive",AND(OR(ISNUMBER(SEARCH("Follicular carcinoma",N36)),ISNUMBER(SEARCH("Follicular thyroid carcinoma",N36))),V36="extensive"),AND(AND(ISNUMBER(J36),J36&gt;0),AND(ISNUMBER(M36),M36&gt;3)),OR(H36="positive",AH36=1)),"high",IF(OR(ISNUMBER(SEARCH("lateral",G36,1)),ISNUMBER(SEARCH("positive",Y36,1)),ISNUMBER(SEARCH("tall",O36,1)),ISNUMBER(SEARCH("hobnail",O36,1)),ISNUMBER(SEARCH("cribriform",O36,1)),ISNUMBER(SEARCH("diffuse",O36,1)),ISNUMBER(SEARCH("columnar",O36,1)),ISNUMBER(SEARCH("solid",O36,1)),ISNUMBER(SEARCH("tall",N36,1)),ISNUMBER(SEARCH("hobnail",N36,1)),ISNUMBER(SEARCH("cribriform",N36,1)),ISNUMBER(SEARCH("diffuse",N36,1)),ISNUMBER(SEARCH("columnar",N36,1)),ISNUMBER(SEARCH("solid",N36,1)),AND(OR(ISNUMBER(SEARCH("papillary",N36,1)),ISNUMBER(SEARCH("papillary carcinoma",O36,1))),S36="positive"),AND(AND(ISNUMBER(J36),J36&gt;=5),M36=""),AND(AND(ISNUMBER(J36),J36&gt;=5),AND(ISNUMBER(M36),M36&gt;=1)),AND(ISNUMBER(SERACH("papillary",N36)),OR(Y36="positive",Z36="positive"), ISNUMBER(SEARCH("BRAF",AB36)))),"intermediate","low"))</f>
        <v>intermediate</v>
      </c>
      <c r="AF36" s="40" t="str">
        <f t="shared" si="3"/>
        <v>1a</v>
      </c>
      <c r="AG36" s="40" t="str">
        <f t="shared" si="4"/>
        <v>1a</v>
      </c>
      <c r="AH36" s="40" t="str">
        <f t="shared" si="6"/>
        <v>0</v>
      </c>
      <c r="AI36" s="45" t="str">
        <f t="shared" si="7"/>
        <v>I</v>
      </c>
      <c r="AJ36" s="39" t="s">
        <v>636</v>
      </c>
      <c r="AK36" s="44" t="s">
        <v>900</v>
      </c>
      <c r="AL36" s="44" t="s">
        <v>900</v>
      </c>
      <c r="AM36" s="44" t="s">
        <v>899</v>
      </c>
      <c r="AN36" s="44" t="s">
        <v>59</v>
      </c>
      <c r="AO36" s="12">
        <f t="shared" ca="1" si="8"/>
        <v>1</v>
      </c>
      <c r="AP36" s="15">
        <f t="shared" si="9"/>
        <v>1</v>
      </c>
      <c r="AQ36" s="15">
        <f t="shared" si="10"/>
        <v>1</v>
      </c>
      <c r="AR36" s="15">
        <f t="shared" si="11"/>
        <v>1</v>
      </c>
      <c r="AS36" s="26">
        <f t="shared" si="5"/>
        <v>1</v>
      </c>
      <c r="AT36" s="1"/>
    </row>
    <row r="37" spans="1:46">
      <c r="A37" t="str">
        <f>'Model output'!A36</f>
        <v>TCGA-BJ-A45K</v>
      </c>
      <c r="B37" s="51">
        <v>33</v>
      </c>
      <c r="C37" s="1" t="str">
        <f>IF(OR(ISNUMBER(SEARCH("0",'Model output'!D36)), ISNUMBER(SEARCH("1",'Model output'!D36)), ISNUMBER(SEARCH("1a",'Model output'!D36)), ISNUMBER(SEARCH("1b",'Model output'!D36)), ISNUMBER(SEARCH("2",'Model output'!D36)), ISNUMBER(SEARCH("3",'Model output'!D36)), ISNUMBER(SEARCH("4a",'Model output'!D36)), ISNUMBER(SEARCH("4b",'Model output'!D36))), IF(ISNUMBER(SEARCH("pT",'Model output'!D36)),IF(OR(ISNUMBER(SEARCH("a",'Model output'!D36)),ISNUMBER(SEARCH("b",'Model output'!D36))),MID(SUBSTITUTE('Model output'!D36," ",""),SEARCH("pT",'Model output'!D36)+2,2),MID(SUBSTITUTE('Model output'!D36," ",""),SEARCH("pT",'Model output'!D36)+2,1)),IF(ISNUMBER(SEARCH("T",'Model output'!D36)),IF(OR(ISNUMBER(SEARCH("a",'Model output'!D36)),ISNUMBER(SEARCH("b",'Model output'!D36))),MID(SUBSTITUTE('Model output'!D36," ",""),SEARCH("T",'Model output'!D36)+1,2),MID(SUBSTITUTE('Model output'!D36," ",""),SEARCH("T",'Model output'!D36)+1,1)),SUBSTITUTE('Model output'!D36," ",""))),"")</f>
        <v>2</v>
      </c>
      <c r="D37" s="1" t="str">
        <f>IF(ISNUMBER(SEARCH("lymph node",'Model output'!E36)),"1", IF(AND('Model output'!E36&lt;&gt;"",ISNUMBER('Model output'!E36),'Model output'!E36&gt;0),"1",IF(OR(ISNUMBER(SEARCH("0",'Model output'!E36)), ISNUMBER(SEARCH("1",'Model output'!E36)), ISNUMBER(SEARCH("1a",'Model output'!E36)), ISNUMBER(SEARCH("1b",'Model output'!E36)), ISNUMBER(SEARCH("X",'Model output'!E36))), IF(ISNUMBER(SEARCH("pN",'Model output'!E36)),IF(OR(ISNUMBER(SEARCH("a",'Model output'!E36)),ISNUMBER(SEARCH("b",'Model output'!E36))),MID(SUBSTITUTE('Model output'!E36," ",""),SEARCH("pN",'Model output'!E36)+2,2),MID(SUBSTITUTE('Model output'!E36," ",""),SEARCH("pN",'Model output'!E36)+2,1)),IF(ISNUMBER(SEARCH("N",'Model output'!E36)),IF(OR(ISNUMBER(SEARCH("a",'Model output'!E36)),ISNUMBER(SEARCH("b",'Model output'!E36))),MID(SUBSTITUTE('Model output'!E36," ",""),SEARCH("N",'Model output'!E36)+1,2),MID(SUBSTITUTE('Model output'!E36," ",""),SEARCH("N",'Model output'!E36)+1,1)),SUBSTITUTE('Model output'!E36," ",""))),"")))</f>
        <v>0</v>
      </c>
      <c r="E37" s="1" t="str">
        <f>IF(OR(ISNUMBER(SEARCH("Not applicable",'Model output'!F36)), ISNUMBER(SEARCH("N/A",'Model output'!F36))),"0",IF(OR(ISNUMBER(SEARCH("0",'Model output'!F36)), ISNUMBER(SEARCH("1",'Model output'!F36)), ISNUMBER(SEARCH("X",'Model output'!F36))), IF(ISNUMBER(SEARCH("pM",'Model output'!F36)),MID(SUBSTITUTE('Model output'!F36," ",""),SEARCH("pM",'Model output'!F36)+2,1),IF(ISNUMBER(SEARCH("M",'Model output'!F36)),MID(SUBSTITUTE('Model output'!F36," ",""),SEARCH("M",'Model output'!F36)+1,1),SUBSTITUTE('Model output'!F36," ",""))),""))</f>
        <v>0</v>
      </c>
      <c r="F37" t="str">
        <f t="shared" si="0"/>
        <v>negative</v>
      </c>
      <c r="G37" t="str">
        <f>IF(OR('Model output'!G36="",AND(ISNUMBER('Model output'!J36),'Model output'!J36&lt;1)),"",IF(OR(ISNUMBER(SEARCH("lateral",'Model output'!G36)),ISNUMBER(SEARCH("cervical",'Model output'!G36)),ISNUMBER(SEARCH("jugular",'Model output'!G36)),ISNUMBER(SEARCH("left neck",'Model output'!G36)),ISNUMBER(SEARCH("left anterior neck",'Model output'!G36)),ISNUMBER(SEARCH("left posterior neck",'Model output'!G36)),ISNUMBER(SEARCH("right neck",'Model output'!G36)),ISNUMBER(SEARCH("right anterior neck",'Model output'!G36)),ISNUMBER(SEARCH("right posterior neck",'Model output'!G36)),AND(ISNUMBER(SEARCH("level",'Model output'!G36)),OR(,ISNUMBER(SEARCH("II",'Model output'!G36)),ISNUMBER(SEARCH("two",'Model output'!G36)),ISNUMBER(SEARCH("2",'Model output'!G36)),ISNUMBER(SEARCH("III",'Model output'!G36)),ISNUMBER(SEARCH("three",'Model output'!G36)),ISNUMBER(SEARCH("3",'Model output'!G36)),ISNUMBER(SEARCH("IV",'Model output'!G36)),ISNUMBER(SEARCH("four",'Model output'!G36)),ISNUMBER(SEARCH("4",'Model output'!G36)),ISNUMBER(SEARCH("V ",'Model output'!G36)),ISNUMBER(SEARCH("five",'Model output'!G36)),ISNUMBER(SEARCH("5",'Model output'!G36))))), "lateral", "central"))</f>
        <v/>
      </c>
      <c r="H37" t="str">
        <f>IF('Model output'!H36="","negative", IF('Model output'!H36=" ", "negative", IF('Model output'!H36="[]", "negative", IF(ISNUMBER(SEARCH("lymph node",'Model output'!H36)),"negative", IF(ISNUMBER(SEARCH("adipose tissue",'Model output'!H36)), "negative", IF(ISNUMBER(SEARCH("neck dissection",'Model output'!H36)),"negative","positive"))))))</f>
        <v>negative</v>
      </c>
      <c r="I37">
        <f>IF('Model output'!I36="","",IF(ISNUMBER('Model output'!I36),'Model output'!I36,1))</f>
        <v>8</v>
      </c>
      <c r="J37">
        <f>IF('Model output'!J36="","",IF(AND(ISNUMBER('Model output'!J36),'Model output'!J36&lt;=I37),'Model output'!J36,IF(ISNUMBER(SEARCH("0/",'Model output'!J36)),0,1)))</f>
        <v>0</v>
      </c>
      <c r="K37" t="str" cm="1">
        <f t="array" ref="K37">IF(COUNT(FIND({0,1,2,3,4,5,6,7,8,9},'Model output'!K36))&gt;0,'Model output'!K36,"")</f>
        <v/>
      </c>
      <c r="L37" s="32" t="str">
        <f t="shared" si="1"/>
        <v/>
      </c>
      <c r="M37" t="str" cm="1">
        <f t="array" ref="M37">IF(L37="","",IF(ISNUMBER(SEARCH("cm",L37)),MAX(VALUE(SUBSTITUTE(_xlfn.FILTERXML("&lt;t&gt;&lt;s&gt;"&amp;SUBSTITUTE(L37,",","&lt;/s&gt;&lt;s&gt;")&amp;"&lt;/s&gt;&lt;/t&gt;","//s"),"cm",""))),MAX(VALUE(SUBSTITUTE(_xlfn.FILTERXML("&lt;t&gt;&lt;s&gt;"&amp;SUBSTITUTE(L37,",","&lt;/s&gt;&lt;s&gt;")&amp;"&lt;/s&gt;&lt;/t&gt;","//s"),"mm","")))/10))</f>
        <v/>
      </c>
      <c r="N37" t="str">
        <f>IF('Model output'!L36="","",'Model output'!L36)</f>
        <v>papillary</v>
      </c>
      <c r="O37" t="str">
        <f>IF('Model output'!M36="","",'Model output'!M36)</f>
        <v>follicular variant, non-encapsulated</v>
      </c>
      <c r="P37" t="str">
        <f>IF('Model output'!N36="","",'Model output'!N36)</f>
        <v>2.3 cm</v>
      </c>
      <c r="Q37" t="str">
        <f t="shared" si="2"/>
        <v>2.3cm</v>
      </c>
      <c r="R37" cm="1">
        <f t="array" ref="R37">IF(Q37="","",IF(ISNUMBER(SEARCH("cm",Q37)),MAX(VALUE(SUBSTITUTE(_xlfn.FILTERXML("&lt;t&gt;&lt;s&gt;"&amp;SUBSTITUTE(Q37,",","&lt;/s&gt;&lt;s&gt;")&amp;"&lt;/s&gt;&lt;/t&gt;","//s"),"cm",""))),IF(ISNUMBER(SEARCH("mm",Q37)), MAX(VALUE(SUBSTITUTE(_xlfn.FILTERXML("&lt;t&gt;&lt;s&gt;"&amp;SUBSTITUTE(Q37,",","&lt;/s&gt;&lt;s&gt;")&amp;"&lt;/s&gt;&lt;/t&gt;","//s"),"mm","")))/10, MAX(VALUE(_xlfn.FILTERXML("&lt;t&gt;&lt;s&gt;"&amp;SUBSTITUTE(Q37,",","&lt;/s&gt;&lt;s&gt;")&amp;"&lt;/s&gt;&lt;/t&gt;","//s"))))))</f>
        <v>2.2999999999999998</v>
      </c>
      <c r="S37" t="str">
        <f>IF(OR('Model output'!P36="",'Model output'!P36="C",ISNUMBER(SEARCH("Not identified", 'Model output'!P36)),ISNUMBER(SEARCH("Absent",'Model output'!P36)),ISNUMBER(SEARCH("Absence",'Model output'!P36)),AND(ISNUMBER(SEARCH("No",'Model output'!P36)),NOT(ISNUMBER(SEARCH("diagnostic",'Model output'!P36)))),ISNUMBER(SEARCH("Negative",'Model output'!P36))),"negative","positive")</f>
        <v>negative</v>
      </c>
      <c r="T37">
        <f>IF('Model output'!O36="","",'Model output'!O36)</f>
        <v>2</v>
      </c>
      <c r="U37" t="str">
        <f>IF('Model output'!Q36&lt;&gt;"",'Model output'!Q36,IF('Classification result'!S37="positive",IF(ISNUMBER(SEARCH("single",'Model output'!P36)),1,IF(OR(ISNUMBER(SEARCH("&lt;4",'Model output'!P36)),ISNUMBER(SEARCH("&lt; 4",'Model output'!P36)),ISNUMBER(SEARCH("less than 4",'Model output'!P36))),"&lt;4",IF(OR(ISNUMBER(SEARCH("&gt;4",'Model output'!P36)),ISNUMBER(SEARCH("&gt; 4",'Model output'!P36)),ISNUMBER(SEARCH("4 or more",'Model output'!P36))),"&gt;4",""))),""))</f>
        <v/>
      </c>
      <c r="V37" t="str">
        <f>IF(S37="negative","",IF(OR(ISNUMBER(SEARCH("Focal",'Model output'!P36)),'Classification result'!U37&lt;4,ISNUMBER(SEARCH("Focal",'Classification result'!U37)),ISNUMBER(SEARCH("&lt;4",'Classification result'!U37)),ISNUMBER(SEARCH("&lt; 4",'Classification result'!U37))),"minimal", IF(OR(ISNUMBER(SEARCH("Extensive",'Model output'!P36)),ISNUMBER(SEARCH("Extensive",'Classification result'!U37)),ISNUMBER(SEARCH("&gt;4",'Classification result'!U37)),ISNUMBER(SEARCH("&gt; 4",'Classification result'!U37)),ISNUMBER(SEARCH("4 or more",'Classification result'!U37))),"extensive","")))</f>
        <v/>
      </c>
      <c r="W37" t="str">
        <f>IF(OR('Model output'!R36="",ISNUMBER(SEARCH("Not identified", 'Model output'!R36)),ISNUMBER(SEARCH("Absent",'Model output'!R36)),ISNUMBER(SEARCH("No",'Model output'!R36)),ISNUMBER(SEARCH("Negative",'Model output'!R36)),ISNUMBER(SEARCH("None seen",'Model output'!R36)),ISNUMBER(SEARCH("Free",'Model output'!R36)),ISNUMBER(SEARCH("Cannot be assessed",'Model output'!R36))),"negative","positive")</f>
        <v>negative</v>
      </c>
      <c r="X37" s="19" t="str">
        <f>IF('Model output'!S36="","",'Model output'!S36)</f>
        <v>Not identified</v>
      </c>
      <c r="Y37" t="str">
        <f>IF(OR('Model output'!S36="",ISNUMBER(SEARCH("No extension",'Model output'!S36)),ISNUMBER(SEARCH("Absent",'Model output'!S36)),ISNUMBER(SEARCH("Not identified",'Model output'!S36)),AND(ISNUMBER(SEARCH("No",'Model output'!S36)),NOT(ISNUMBER(SEARCH("carcinoma",'Model output'!S36)))),ISNUMBER(SEARCH("negative",'Model output'!S36))),"negative",IF(Z37="positive","gETE", "positive"))</f>
        <v>negative</v>
      </c>
      <c r="Z37" t="str">
        <f>IF(OR('Model output'!S36="",ISNUMBER(SEARCH("Absent",'Model output'!S36)),ISNUMBER(SEARCH("Not identified",'Model output'!S36)),ISNUMBER(SEARCH("No",'Model output'!S36)),ISNUMBER(SEARCH("Minimal",'Model output'!S36)),ISNUMBER(SEARCH("negative",'Model output'!S36))),"negative",IF(OR(ISNUMBER(SEARCH("extensive",X37)),ISNUMBER(SEARCH("skeletal muscle",X37)),ISNUMBER(SEARCH("larynx",X37)),ISNUMBER(SEARCH("trachea",X37)),ISNUMBER(SEARCH("esophagus",X37)),ISNUMBER(SEARCH("recurrent laryngeal nerve",X37))),"positive","negative"))</f>
        <v>negative</v>
      </c>
      <c r="AA37" t="str">
        <f>IF('Model output'!T36="","",IF('Model output'!T36="Not mentioned", "No", "Yes"))</f>
        <v/>
      </c>
      <c r="AB37" t="str">
        <f>IF(AA37&lt;&gt;"Yes","",IF(OR('Model output'!U36="",ISNUMBER(SEARCH("Not identified",'Model output'!U36))),"",'Model output'!U36))</f>
        <v/>
      </c>
      <c r="AC37" s="8" t="str">
        <f>IF(OR('Model output'!V36="", AND(ISERROR(SEARCH("Positive",'Model output'!V36)), ISNUMBER(SEARCH("Negative",'Model output'!V36))), ISNUMBER(SEARCH("Cannot be assessed",'Model output'!V36)), AND(ISNUMBER(SEARCH("Uninvolved",'Model output'!V36)),NOT(ISNUMBER(SEARCH("margin(s) involved",'Model output'!V36)))), ISNUMBER(SEARCH("No involvement",'Model output'!V36)), AND(NOT(ISNUMBER(SEARCH("focal",'Model output'!V36))),ISNUMBER(SEARCH("Free",'Model output'!V36))), ISNUMBER(SEARCH("narrowly excised",'Model output'!V36)), ISNUMBER(SEARCH("none",'Model output'!V36)), ISNUMBER(SEARCH("R0",'Model output'!V36)), ISNUMBER(SEARCH("1 mm",'Model output'!V36)), ISNUMBER(SEARCH("0.1 CM",'Model output'!V36)), ISNUMBER(SEARCH("less than 0.2 mm",'Model output'!V36)), ISNUMBER(SEARCH("less than 1.0 mm",'Model output'!V36)), ISNUMBER(SEARCH("less than 0.5 mm",'Model output'!V36)), ISNUMBER(SEARCH("abut",'Model output'!V36))), "negative", "positive")</f>
        <v>negative</v>
      </c>
      <c r="AE37" s="39" t="str" cm="1">
        <f t="array" aca="1" ref="AE37" ca="1">IF(OR(AC37="positive",Z37="positive",AND(OR(ISNUMBER(SEARCH("Follicular carcinoma",N37)),ISNUMBER(SEARCH("Follicular thyroid carcinoma",N37))),V37="extensive"),AND(AND(ISNUMBER(J37),J37&gt;0),AND(ISNUMBER(M37),M37&gt;3)),OR(H37="positive",AH37=1)),"high",IF(OR(ISNUMBER(SEARCH("lateral",G37,1)),ISNUMBER(SEARCH("positive",Y37,1)),ISNUMBER(SEARCH("tall",O37,1)),ISNUMBER(SEARCH("hobnail",O37,1)),ISNUMBER(SEARCH("cribriform",O37,1)),ISNUMBER(SEARCH("diffuse",O37,1)),ISNUMBER(SEARCH("columnar",O37,1)),ISNUMBER(SEARCH("solid",O37,1)),ISNUMBER(SEARCH("tall",N37,1)),ISNUMBER(SEARCH("hobnail",N37,1)),ISNUMBER(SEARCH("cribriform",N37,1)),ISNUMBER(SEARCH("diffuse",N37,1)),ISNUMBER(SEARCH("columnar",N37,1)),ISNUMBER(SEARCH("solid",N37,1)),AND(OR(ISNUMBER(SEARCH("papillary",N37,1)),ISNUMBER(SEARCH("papillary carcinoma",O37,1))),S37="positive"),AND(AND(ISNUMBER(J37),J37&gt;=5),M37=""),AND(AND(ISNUMBER(J37),J37&gt;=5),AND(ISNUMBER(M37),M37&gt;=1)),AND(ISNUMBER(SERACH("papillary",N37)),OR(Y37="positive",Z37="positive"), ISNUMBER(SEARCH("BRAF",AB37)))),"intermediate","low"))</f>
        <v>low</v>
      </c>
      <c r="AF37" s="40" t="str">
        <f t="shared" si="3"/>
        <v>2</v>
      </c>
      <c r="AG37" s="40" t="str">
        <f t="shared" si="4"/>
        <v>0</v>
      </c>
      <c r="AH37" s="40" t="str">
        <f t="shared" si="6"/>
        <v>0</v>
      </c>
      <c r="AI37" s="45" t="str">
        <f t="shared" si="7"/>
        <v>I</v>
      </c>
      <c r="AJ37" s="39" t="s">
        <v>634</v>
      </c>
      <c r="AK37" s="44" t="s">
        <v>898</v>
      </c>
      <c r="AL37" s="44" t="s">
        <v>896</v>
      </c>
      <c r="AM37" s="44" t="s">
        <v>899</v>
      </c>
      <c r="AN37" s="44" t="s">
        <v>59</v>
      </c>
      <c r="AO37" s="12">
        <f t="shared" ca="1" si="8"/>
        <v>1</v>
      </c>
      <c r="AP37" s="15">
        <f t="shared" si="9"/>
        <v>1</v>
      </c>
      <c r="AQ37" s="15">
        <f t="shared" si="10"/>
        <v>1</v>
      </c>
      <c r="AR37" s="15">
        <f t="shared" si="11"/>
        <v>1</v>
      </c>
      <c r="AS37" s="26">
        <f t="shared" si="5"/>
        <v>1</v>
      </c>
      <c r="AT37" s="1"/>
    </row>
    <row r="38" spans="1:46">
      <c r="A38" t="str">
        <f>'Model output'!A37</f>
        <v>TCGA-BJ-A4O8</v>
      </c>
      <c r="B38" s="51">
        <v>47</v>
      </c>
      <c r="C38" s="1" t="str">
        <f>IF(OR(ISNUMBER(SEARCH("0",'Model output'!D37)), ISNUMBER(SEARCH("1",'Model output'!D37)), ISNUMBER(SEARCH("1a",'Model output'!D37)), ISNUMBER(SEARCH("1b",'Model output'!D37)), ISNUMBER(SEARCH("2",'Model output'!D37)), ISNUMBER(SEARCH("3",'Model output'!D37)), ISNUMBER(SEARCH("4a",'Model output'!D37)), ISNUMBER(SEARCH("4b",'Model output'!D37))), IF(ISNUMBER(SEARCH("pT",'Model output'!D37)),IF(OR(ISNUMBER(SEARCH("a",'Model output'!D37)),ISNUMBER(SEARCH("b",'Model output'!D37))),MID(SUBSTITUTE('Model output'!D37," ",""),SEARCH("pT",'Model output'!D37)+2,2),MID(SUBSTITUTE('Model output'!D37," ",""),SEARCH("pT",'Model output'!D37)+2,1)),IF(ISNUMBER(SEARCH("T",'Model output'!D37)),IF(OR(ISNUMBER(SEARCH("a",'Model output'!D37)),ISNUMBER(SEARCH("b",'Model output'!D37))),MID(SUBSTITUTE('Model output'!D37," ",""),SEARCH("T",'Model output'!D37)+1,2),MID(SUBSTITUTE('Model output'!D37," ",""),SEARCH("T",'Model output'!D37)+1,1)),SUBSTITUTE('Model output'!D37," ",""))),"")</f>
        <v>3</v>
      </c>
      <c r="D38" s="1" t="str">
        <f>IF(ISNUMBER(SEARCH("lymph node",'Model output'!E37)),"1", IF(AND('Model output'!E37&lt;&gt;"",ISNUMBER('Model output'!E37),'Model output'!E37&gt;0),"1",IF(OR(ISNUMBER(SEARCH("0",'Model output'!E37)), ISNUMBER(SEARCH("1",'Model output'!E37)), ISNUMBER(SEARCH("1a",'Model output'!E37)), ISNUMBER(SEARCH("1b",'Model output'!E37)), ISNUMBER(SEARCH("X",'Model output'!E37))), IF(ISNUMBER(SEARCH("pN",'Model output'!E37)),IF(OR(ISNUMBER(SEARCH("a",'Model output'!E37)),ISNUMBER(SEARCH("b",'Model output'!E37))),MID(SUBSTITUTE('Model output'!E37," ",""),SEARCH("pN",'Model output'!E37)+2,2),MID(SUBSTITUTE('Model output'!E37," ",""),SEARCH("pN",'Model output'!E37)+2,1)),IF(ISNUMBER(SEARCH("N",'Model output'!E37)),IF(OR(ISNUMBER(SEARCH("a",'Model output'!E37)),ISNUMBER(SEARCH("b",'Model output'!E37))),MID(SUBSTITUTE('Model output'!E37," ",""),SEARCH("N",'Model output'!E37)+1,2),MID(SUBSTITUTE('Model output'!E37," ",""),SEARCH("N",'Model output'!E37)+1,1)),SUBSTITUTE('Model output'!E37," ",""))),"")))</f>
        <v>1a</v>
      </c>
      <c r="E38" s="1" t="str">
        <f>IF(OR(ISNUMBER(SEARCH("Not applicable",'Model output'!F37)), ISNUMBER(SEARCH("N/A",'Model output'!F37))),"0",IF(OR(ISNUMBER(SEARCH("0",'Model output'!F37)), ISNUMBER(SEARCH("1",'Model output'!F37)), ISNUMBER(SEARCH("X",'Model output'!F37))), IF(ISNUMBER(SEARCH("pM",'Model output'!F37)),MID(SUBSTITUTE('Model output'!F37," ",""),SEARCH("pM",'Model output'!F37)+2,1),IF(ISNUMBER(SEARCH("M",'Model output'!F37)),MID(SUBSTITUTE('Model output'!F37," ",""),SEARCH("M",'Model output'!F37)+1,1),SUBSTITUTE('Model output'!F37," ",""))),""))</f>
        <v>0</v>
      </c>
      <c r="F38" t="str">
        <f t="shared" si="0"/>
        <v>positive</v>
      </c>
      <c r="G38" t="str">
        <f>IF(OR('Model output'!G37="",AND(ISNUMBER('Model output'!J37),'Model output'!J37&lt;1)),"",IF(OR(ISNUMBER(SEARCH("lateral",'Model output'!G37)),ISNUMBER(SEARCH("cervical",'Model output'!G37)),ISNUMBER(SEARCH("jugular",'Model output'!G37)),ISNUMBER(SEARCH("left neck",'Model output'!G37)),ISNUMBER(SEARCH("left anterior neck",'Model output'!G37)),ISNUMBER(SEARCH("left posterior neck",'Model output'!G37)),ISNUMBER(SEARCH("right neck",'Model output'!G37)),ISNUMBER(SEARCH("right anterior neck",'Model output'!G37)),ISNUMBER(SEARCH("right posterior neck",'Model output'!G37)),AND(ISNUMBER(SEARCH("level",'Model output'!G37)),OR(,ISNUMBER(SEARCH("II",'Model output'!G37)),ISNUMBER(SEARCH("two",'Model output'!G37)),ISNUMBER(SEARCH("2",'Model output'!G37)),ISNUMBER(SEARCH("III",'Model output'!G37)),ISNUMBER(SEARCH("three",'Model output'!G37)),ISNUMBER(SEARCH("3",'Model output'!G37)),ISNUMBER(SEARCH("IV",'Model output'!G37)),ISNUMBER(SEARCH("four",'Model output'!G37)),ISNUMBER(SEARCH("4",'Model output'!G37)),ISNUMBER(SEARCH("V ",'Model output'!G37)),ISNUMBER(SEARCH("five",'Model output'!G37)),ISNUMBER(SEARCH("5",'Model output'!G37))))), "lateral", "central"))</f>
        <v>central</v>
      </c>
      <c r="H38" t="str">
        <f>IF('Model output'!H37="","negative", IF('Model output'!H37=" ", "negative", IF('Model output'!H37="[]", "negative", IF(ISNUMBER(SEARCH("lymph node",'Model output'!H37)),"negative", IF(ISNUMBER(SEARCH("adipose tissue",'Model output'!H37)), "negative", IF(ISNUMBER(SEARCH("neck dissection",'Model output'!H37)),"negative","positive"))))))</f>
        <v>negative</v>
      </c>
      <c r="I38">
        <f>IF('Model output'!I37="","",IF(ISNUMBER('Model output'!I37),'Model output'!I37,1))</f>
        <v>14</v>
      </c>
      <c r="J38">
        <f>IF('Model output'!J37="","",IF(AND(ISNUMBER('Model output'!J37),'Model output'!J37&lt;=I38),'Model output'!J37,IF(ISNUMBER(SEARCH("0/",'Model output'!J37)),0,1)))</f>
        <v>6</v>
      </c>
      <c r="K38" t="str" cm="1">
        <f t="array" ref="K38">IF(COUNT(FIND({0,1,2,3,4,5,6,7,8,9},'Model output'!K37))&gt;0,'Model output'!K37,"")</f>
        <v/>
      </c>
      <c r="L38" s="32" t="str">
        <f t="shared" si="1"/>
        <v/>
      </c>
      <c r="M38" t="str" cm="1">
        <f t="array" ref="M38">IF(L38="","",IF(ISNUMBER(SEARCH("cm",L38)),MAX(VALUE(SUBSTITUTE(_xlfn.FILTERXML("&lt;t&gt;&lt;s&gt;"&amp;SUBSTITUTE(L38,",","&lt;/s&gt;&lt;s&gt;")&amp;"&lt;/s&gt;&lt;/t&gt;","//s"),"cm",""))),MAX(VALUE(SUBSTITUTE(_xlfn.FILTERXML("&lt;t&gt;&lt;s&gt;"&amp;SUBSTITUTE(L38,",","&lt;/s&gt;&lt;s&gt;")&amp;"&lt;/s&gt;&lt;/t&gt;","//s"),"mm","")))/10))</f>
        <v/>
      </c>
      <c r="N38" t="str">
        <f>IF('Model output'!L37="","",'Model output'!L37)</f>
        <v>Papillary</v>
      </c>
      <c r="O38" t="str">
        <f>IF('Model output'!M37="","",'Model output'!M37)</f>
        <v>conventional</v>
      </c>
      <c r="P38" t="str">
        <f>IF('Model output'!N37="","",'Model output'!N37)</f>
        <v>1.5 cm</v>
      </c>
      <c r="Q38" t="str">
        <f t="shared" si="2"/>
        <v>1.5cm</v>
      </c>
      <c r="R38" cm="1">
        <f t="array" ref="R38">IF(Q38="","",IF(ISNUMBER(SEARCH("cm",Q38)),MAX(VALUE(SUBSTITUTE(_xlfn.FILTERXML("&lt;t&gt;&lt;s&gt;"&amp;SUBSTITUTE(Q38,",","&lt;/s&gt;&lt;s&gt;")&amp;"&lt;/s&gt;&lt;/t&gt;","//s"),"cm",""))),IF(ISNUMBER(SEARCH("mm",Q38)), MAX(VALUE(SUBSTITUTE(_xlfn.FILTERXML("&lt;t&gt;&lt;s&gt;"&amp;SUBSTITUTE(Q38,",","&lt;/s&gt;&lt;s&gt;")&amp;"&lt;/s&gt;&lt;/t&gt;","//s"),"mm","")))/10, MAX(VALUE(_xlfn.FILTERXML("&lt;t&gt;&lt;s&gt;"&amp;SUBSTITUTE(Q38,",","&lt;/s&gt;&lt;s&gt;")&amp;"&lt;/s&gt;&lt;/t&gt;","//s"))))))</f>
        <v>1.5</v>
      </c>
      <c r="S38" t="str">
        <f>IF(OR('Model output'!P37="",'Model output'!P37="C",ISNUMBER(SEARCH("Not identified", 'Model output'!P37)),ISNUMBER(SEARCH("Absent",'Model output'!P37)),ISNUMBER(SEARCH("Absence",'Model output'!P37)),AND(ISNUMBER(SEARCH("No",'Model output'!P37)),NOT(ISNUMBER(SEARCH("diagnostic",'Model output'!P37)))),ISNUMBER(SEARCH("Negative",'Model output'!P37))),"negative","positive")</f>
        <v>negative</v>
      </c>
      <c r="T38">
        <f>IF('Model output'!O37="","",'Model output'!O37)</f>
        <v>2</v>
      </c>
      <c r="U38" t="str">
        <f>IF('Model output'!Q37&lt;&gt;"",'Model output'!Q37,IF('Classification result'!S38="positive",IF(ISNUMBER(SEARCH("single",'Model output'!P37)),1,IF(OR(ISNUMBER(SEARCH("&lt;4",'Model output'!P37)),ISNUMBER(SEARCH("&lt; 4",'Model output'!P37)),ISNUMBER(SEARCH("less than 4",'Model output'!P37))),"&lt;4",IF(OR(ISNUMBER(SEARCH("&gt;4",'Model output'!P37)),ISNUMBER(SEARCH("&gt; 4",'Model output'!P37)),ISNUMBER(SEARCH("4 or more",'Model output'!P37))),"&gt;4",""))),""))</f>
        <v/>
      </c>
      <c r="V38" t="str">
        <f>IF(S38="negative","",IF(OR(ISNUMBER(SEARCH("Focal",'Model output'!P37)),'Classification result'!U38&lt;4,ISNUMBER(SEARCH("Focal",'Classification result'!U38)),ISNUMBER(SEARCH("&lt;4",'Classification result'!U38)),ISNUMBER(SEARCH("&lt; 4",'Classification result'!U38))),"minimal", IF(OR(ISNUMBER(SEARCH("Extensive",'Model output'!P37)),ISNUMBER(SEARCH("Extensive",'Classification result'!U38)),ISNUMBER(SEARCH("&gt;4",'Classification result'!U38)),ISNUMBER(SEARCH("&gt; 4",'Classification result'!U38)),ISNUMBER(SEARCH("4 or more",'Classification result'!U38))),"extensive","")))</f>
        <v/>
      </c>
      <c r="W38" t="str">
        <f>IF(OR('Model output'!R37="",ISNUMBER(SEARCH("Not identified", 'Model output'!R37)),ISNUMBER(SEARCH("Absent",'Model output'!R37)),ISNUMBER(SEARCH("No",'Model output'!R37)),ISNUMBER(SEARCH("Negative",'Model output'!R37)),ISNUMBER(SEARCH("None seen",'Model output'!R37)),ISNUMBER(SEARCH("Free",'Model output'!R37)),ISNUMBER(SEARCH("Cannot be assessed",'Model output'!R37))),"negative","positive")</f>
        <v>negative</v>
      </c>
      <c r="X38" s="19" t="str">
        <f>IF('Model output'!S37="","",'Model output'!S37)</f>
        <v>Present</v>
      </c>
      <c r="Y38" t="str">
        <f>IF(OR('Model output'!S37="",ISNUMBER(SEARCH("No extension",'Model output'!S37)),ISNUMBER(SEARCH("Absent",'Model output'!S37)),ISNUMBER(SEARCH("Not identified",'Model output'!S37)),AND(ISNUMBER(SEARCH("No",'Model output'!S37)),NOT(ISNUMBER(SEARCH("carcinoma",'Model output'!S37)))),ISNUMBER(SEARCH("negative",'Model output'!S37))),"negative",IF(Z38="positive","gETE", "positive"))</f>
        <v>positive</v>
      </c>
      <c r="Z38" t="str">
        <f>IF(OR('Model output'!S37="",ISNUMBER(SEARCH("Absent",'Model output'!S37)),ISNUMBER(SEARCH("Not identified",'Model output'!S37)),ISNUMBER(SEARCH("No",'Model output'!S37)),ISNUMBER(SEARCH("Minimal",'Model output'!S37)),ISNUMBER(SEARCH("negative",'Model output'!S37))),"negative",IF(OR(ISNUMBER(SEARCH("extensive",X38)),ISNUMBER(SEARCH("skeletal muscle",X38)),ISNUMBER(SEARCH("larynx",X38)),ISNUMBER(SEARCH("trachea",X38)),ISNUMBER(SEARCH("esophagus",X38)),ISNUMBER(SEARCH("recurrent laryngeal nerve",X38))),"positive","negative"))</f>
        <v>negative</v>
      </c>
      <c r="AA38" t="str">
        <f>IF('Model output'!T37="","",IF('Model output'!T37="Not mentioned", "No", "Yes"))</f>
        <v>Yes</v>
      </c>
      <c r="AB38" t="str">
        <f>IF(AA38&lt;&gt;"Yes","",IF(OR('Model output'!U37="",ISNUMBER(SEARCH("Not identified",'Model output'!U37))),"",'Model output'!U37))</f>
        <v>BRAF V600E</v>
      </c>
      <c r="AC38" s="8" t="str">
        <f>IF(OR('Model output'!V37="", AND(ISERROR(SEARCH("Positive",'Model output'!V37)), ISNUMBER(SEARCH("Negative",'Model output'!V37))), ISNUMBER(SEARCH("Cannot be assessed",'Model output'!V37)), AND(ISNUMBER(SEARCH("Uninvolved",'Model output'!V37)),NOT(ISNUMBER(SEARCH("margin(s) involved",'Model output'!V37)))), ISNUMBER(SEARCH("No involvement",'Model output'!V37)), AND(NOT(ISNUMBER(SEARCH("focal",'Model output'!V37))),ISNUMBER(SEARCH("Free",'Model output'!V37))), ISNUMBER(SEARCH("narrowly excised",'Model output'!V37)), ISNUMBER(SEARCH("none",'Model output'!V37)), ISNUMBER(SEARCH("R0",'Model output'!V37)), ISNUMBER(SEARCH("1 mm",'Model output'!V37)), ISNUMBER(SEARCH("0.1 CM",'Model output'!V37)), ISNUMBER(SEARCH("less than 0.2 mm",'Model output'!V37)), ISNUMBER(SEARCH("less than 1.0 mm",'Model output'!V37)), ISNUMBER(SEARCH("less than 0.5 mm",'Model output'!V37)), ISNUMBER(SEARCH("abut",'Model output'!V37))), "negative", "positive")</f>
        <v>negative</v>
      </c>
      <c r="AE38" s="39" t="str" cm="1">
        <f t="array" aca="1" ref="AE38" ca="1">IF(OR(AC38="positive",Z38="positive",AND(OR(ISNUMBER(SEARCH("Follicular carcinoma",N38)),ISNUMBER(SEARCH("Follicular thyroid carcinoma",N38))),V38="extensive"),AND(AND(ISNUMBER(J38),J38&gt;0),AND(ISNUMBER(M38),M38&gt;3)),OR(H38="positive",AH38=1)),"high",IF(OR(ISNUMBER(SEARCH("lateral",G38,1)),ISNUMBER(SEARCH("positive",Y38,1)),ISNUMBER(SEARCH("tall",O38,1)),ISNUMBER(SEARCH("hobnail",O38,1)),ISNUMBER(SEARCH("cribriform",O38,1)),ISNUMBER(SEARCH("diffuse",O38,1)),ISNUMBER(SEARCH("columnar",O38,1)),ISNUMBER(SEARCH("solid",O38,1)),ISNUMBER(SEARCH("tall",N38,1)),ISNUMBER(SEARCH("hobnail",N38,1)),ISNUMBER(SEARCH("cribriform",N38,1)),ISNUMBER(SEARCH("diffuse",N38,1)),ISNUMBER(SEARCH("columnar",N38,1)),ISNUMBER(SEARCH("solid",N38,1)),AND(OR(ISNUMBER(SEARCH("papillary",N38,1)),ISNUMBER(SEARCH("papillary carcinoma",O38,1))),S38="positive"),AND(AND(ISNUMBER(J38),J38&gt;=5),M38=""),AND(AND(ISNUMBER(J38),J38&gt;=5),AND(ISNUMBER(M38),M38&gt;=1)),AND(ISNUMBER(SERACH("papillary",N38)),OR(Y38="positive",Z38="positive"), ISNUMBER(SEARCH("BRAF",AB38)))),"intermediate","low"))</f>
        <v>intermediate</v>
      </c>
      <c r="AF38" s="40" t="str">
        <f t="shared" si="3"/>
        <v>1b</v>
      </c>
      <c r="AG38" s="40" t="str">
        <f t="shared" si="4"/>
        <v>1a</v>
      </c>
      <c r="AH38" s="40" t="str">
        <f t="shared" si="6"/>
        <v>0</v>
      </c>
      <c r="AI38" s="45" t="str">
        <f t="shared" si="7"/>
        <v>I</v>
      </c>
      <c r="AJ38" s="39" t="s">
        <v>636</v>
      </c>
      <c r="AK38" s="44" t="s">
        <v>895</v>
      </c>
      <c r="AL38" s="44" t="s">
        <v>900</v>
      </c>
      <c r="AM38" s="44" t="s">
        <v>899</v>
      </c>
      <c r="AN38" s="44" t="s">
        <v>59</v>
      </c>
      <c r="AO38" s="12">
        <f t="shared" ca="1" si="8"/>
        <v>1</v>
      </c>
      <c r="AP38" s="15">
        <f t="shared" si="9"/>
        <v>1</v>
      </c>
      <c r="AQ38" s="15">
        <f t="shared" si="10"/>
        <v>1</v>
      </c>
      <c r="AR38" s="15">
        <f t="shared" si="11"/>
        <v>1</v>
      </c>
      <c r="AS38" s="26">
        <f t="shared" si="5"/>
        <v>1</v>
      </c>
      <c r="AT38" s="1"/>
    </row>
    <row r="39" spans="1:46">
      <c r="A39" t="str">
        <f>'Model output'!A38</f>
        <v>TCGA-BJ-A4O9</v>
      </c>
      <c r="B39" s="51">
        <v>51</v>
      </c>
      <c r="C39" s="1" t="str">
        <f>IF(OR(ISNUMBER(SEARCH("0",'Model output'!D38)), ISNUMBER(SEARCH("1",'Model output'!D38)), ISNUMBER(SEARCH("1a",'Model output'!D38)), ISNUMBER(SEARCH("1b",'Model output'!D38)), ISNUMBER(SEARCH("2",'Model output'!D38)), ISNUMBER(SEARCH("3",'Model output'!D38)), ISNUMBER(SEARCH("4a",'Model output'!D38)), ISNUMBER(SEARCH("4b",'Model output'!D38))), IF(ISNUMBER(SEARCH("pT",'Model output'!D38)),IF(OR(ISNUMBER(SEARCH("a",'Model output'!D38)),ISNUMBER(SEARCH("b",'Model output'!D38))),MID(SUBSTITUTE('Model output'!D38," ",""),SEARCH("pT",'Model output'!D38)+2,2),MID(SUBSTITUTE('Model output'!D38," ",""),SEARCH("pT",'Model output'!D38)+2,1)),IF(ISNUMBER(SEARCH("T",'Model output'!D38)),IF(OR(ISNUMBER(SEARCH("a",'Model output'!D38)),ISNUMBER(SEARCH("b",'Model output'!D38))),MID(SUBSTITUTE('Model output'!D38," ",""),SEARCH("T",'Model output'!D38)+1,2),MID(SUBSTITUTE('Model output'!D38," ",""),SEARCH("T",'Model output'!D38)+1,1)),SUBSTITUTE('Model output'!D38," ",""))),"")</f>
        <v>2</v>
      </c>
      <c r="D39" s="1" t="str">
        <f>IF(ISNUMBER(SEARCH("lymph node",'Model output'!E38)),"1", IF(AND('Model output'!E38&lt;&gt;"",ISNUMBER('Model output'!E38),'Model output'!E38&gt;0),"1",IF(OR(ISNUMBER(SEARCH("0",'Model output'!E38)), ISNUMBER(SEARCH("1",'Model output'!E38)), ISNUMBER(SEARCH("1a",'Model output'!E38)), ISNUMBER(SEARCH("1b",'Model output'!E38)), ISNUMBER(SEARCH("X",'Model output'!E38))), IF(ISNUMBER(SEARCH("pN",'Model output'!E38)),IF(OR(ISNUMBER(SEARCH("a",'Model output'!E38)),ISNUMBER(SEARCH("b",'Model output'!E38))),MID(SUBSTITUTE('Model output'!E38," ",""),SEARCH("pN",'Model output'!E38)+2,2),MID(SUBSTITUTE('Model output'!E38," ",""),SEARCH("pN",'Model output'!E38)+2,1)),IF(ISNUMBER(SEARCH("N",'Model output'!E38)),IF(OR(ISNUMBER(SEARCH("a",'Model output'!E38)),ISNUMBER(SEARCH("b",'Model output'!E38))),MID(SUBSTITUTE('Model output'!E38," ",""),SEARCH("N",'Model output'!E38)+1,2),MID(SUBSTITUTE('Model output'!E38," ",""),SEARCH("N",'Model output'!E38)+1,1)),SUBSTITUTE('Model output'!E38," ",""))),"")))</f>
        <v>0</v>
      </c>
      <c r="E39" s="1" t="str">
        <f>IF(OR(ISNUMBER(SEARCH("Not applicable",'Model output'!F38)), ISNUMBER(SEARCH("N/A",'Model output'!F38))),"0",IF(OR(ISNUMBER(SEARCH("0",'Model output'!F38)), ISNUMBER(SEARCH("1",'Model output'!F38)), ISNUMBER(SEARCH("X",'Model output'!F38))), IF(ISNUMBER(SEARCH("pM",'Model output'!F38)),MID(SUBSTITUTE('Model output'!F38," ",""),SEARCH("pM",'Model output'!F38)+2,1),IF(ISNUMBER(SEARCH("M",'Model output'!F38)),MID(SUBSTITUTE('Model output'!F38," ",""),SEARCH("M",'Model output'!F38)+1,1),SUBSTITUTE('Model output'!F38," ",""))),""))</f>
        <v>0</v>
      </c>
      <c r="F39" t="str">
        <f t="shared" si="0"/>
        <v>negative</v>
      </c>
      <c r="G39" t="str">
        <f>IF(OR('Model output'!G38="",AND(ISNUMBER('Model output'!J38),'Model output'!J38&lt;1)),"",IF(OR(ISNUMBER(SEARCH("lateral",'Model output'!G38)),ISNUMBER(SEARCH("cervical",'Model output'!G38)),ISNUMBER(SEARCH("jugular",'Model output'!G38)),ISNUMBER(SEARCH("left neck",'Model output'!G38)),ISNUMBER(SEARCH("left anterior neck",'Model output'!G38)),ISNUMBER(SEARCH("left posterior neck",'Model output'!G38)),ISNUMBER(SEARCH("right neck",'Model output'!G38)),ISNUMBER(SEARCH("right anterior neck",'Model output'!G38)),ISNUMBER(SEARCH("right posterior neck",'Model output'!G38)),AND(ISNUMBER(SEARCH("level",'Model output'!G38)),OR(,ISNUMBER(SEARCH("II",'Model output'!G38)),ISNUMBER(SEARCH("two",'Model output'!G38)),ISNUMBER(SEARCH("2",'Model output'!G38)),ISNUMBER(SEARCH("III",'Model output'!G38)),ISNUMBER(SEARCH("three",'Model output'!G38)),ISNUMBER(SEARCH("3",'Model output'!G38)),ISNUMBER(SEARCH("IV",'Model output'!G38)),ISNUMBER(SEARCH("four",'Model output'!G38)),ISNUMBER(SEARCH("4",'Model output'!G38)),ISNUMBER(SEARCH("V ",'Model output'!G38)),ISNUMBER(SEARCH("five",'Model output'!G38)),ISNUMBER(SEARCH("5",'Model output'!G38))))), "lateral", "central"))</f>
        <v/>
      </c>
      <c r="H39" t="str">
        <f>IF('Model output'!H38="","negative", IF('Model output'!H38=" ", "negative", IF('Model output'!H38="[]", "negative", IF(ISNUMBER(SEARCH("lymph node",'Model output'!H38)),"negative", IF(ISNUMBER(SEARCH("adipose tissue",'Model output'!H38)), "negative", IF(ISNUMBER(SEARCH("neck dissection",'Model output'!H38)),"negative","positive"))))))</f>
        <v>negative</v>
      </c>
      <c r="I39">
        <f>IF('Model output'!I38="","",IF(ISNUMBER('Model output'!I38),'Model output'!I38,1))</f>
        <v>8</v>
      </c>
      <c r="J39">
        <f>IF('Model output'!J38="","",IF(AND(ISNUMBER('Model output'!J38),'Model output'!J38&lt;=I39),'Model output'!J38,IF(ISNUMBER(SEARCH("0/",'Model output'!J38)),0,1)))</f>
        <v>0</v>
      </c>
      <c r="K39" t="str" cm="1">
        <f t="array" ref="K39">IF(COUNT(FIND({0,1,2,3,4,5,6,7,8,9},'Model output'!K38))&gt;0,'Model output'!K38,"")</f>
        <v/>
      </c>
      <c r="L39" s="32" t="str">
        <f t="shared" si="1"/>
        <v/>
      </c>
      <c r="M39" t="str" cm="1">
        <f t="array" ref="M39">IF(L39="","",IF(ISNUMBER(SEARCH("cm",L39)),MAX(VALUE(SUBSTITUTE(_xlfn.FILTERXML("&lt;t&gt;&lt;s&gt;"&amp;SUBSTITUTE(L39,",","&lt;/s&gt;&lt;s&gt;")&amp;"&lt;/s&gt;&lt;/t&gt;","//s"),"cm",""))),MAX(VALUE(SUBSTITUTE(_xlfn.FILTERXML("&lt;t&gt;&lt;s&gt;"&amp;SUBSTITUTE(L39,",","&lt;/s&gt;&lt;s&gt;")&amp;"&lt;/s&gt;&lt;/t&gt;","//s"),"mm","")))/10))</f>
        <v/>
      </c>
      <c r="N39" t="str">
        <f>IF('Model output'!L38="","",'Model output'!L38)</f>
        <v>papillary</v>
      </c>
      <c r="O39" t="str">
        <f>IF('Model output'!M38="","",'Model output'!M38)</f>
        <v>encapsulated follicular variant</v>
      </c>
      <c r="P39" t="str">
        <f>IF('Model output'!N38="","",'Model output'!N38)</f>
        <v>3.8 cm</v>
      </c>
      <c r="Q39" t="str">
        <f t="shared" si="2"/>
        <v>3.8cm</v>
      </c>
      <c r="R39" cm="1">
        <f t="array" ref="R39">IF(Q39="","",IF(ISNUMBER(SEARCH("cm",Q39)),MAX(VALUE(SUBSTITUTE(_xlfn.FILTERXML("&lt;t&gt;&lt;s&gt;"&amp;SUBSTITUTE(Q39,",","&lt;/s&gt;&lt;s&gt;")&amp;"&lt;/s&gt;&lt;/t&gt;","//s"),"cm",""))),IF(ISNUMBER(SEARCH("mm",Q39)), MAX(VALUE(SUBSTITUTE(_xlfn.FILTERXML("&lt;t&gt;&lt;s&gt;"&amp;SUBSTITUTE(Q39,",","&lt;/s&gt;&lt;s&gt;")&amp;"&lt;/s&gt;&lt;/t&gt;","//s"),"mm","")))/10, MAX(VALUE(_xlfn.FILTERXML("&lt;t&gt;&lt;s&gt;"&amp;SUBSTITUTE(Q39,",","&lt;/s&gt;&lt;s&gt;")&amp;"&lt;/s&gt;&lt;/t&gt;","//s"))))))</f>
        <v>3.8</v>
      </c>
      <c r="S39" t="str">
        <f>IF(OR('Model output'!P38="",'Model output'!P38="C",ISNUMBER(SEARCH("Not identified", 'Model output'!P38)),ISNUMBER(SEARCH("Absent",'Model output'!P38)),ISNUMBER(SEARCH("Absence",'Model output'!P38)),AND(ISNUMBER(SEARCH("No",'Model output'!P38)),NOT(ISNUMBER(SEARCH("diagnostic",'Model output'!P38)))),ISNUMBER(SEARCH("Negative",'Model output'!P38))),"negative","positive")</f>
        <v>negative</v>
      </c>
      <c r="T39">
        <f>IF('Model output'!O38="","",'Model output'!O38)</f>
        <v>1</v>
      </c>
      <c r="U39" t="str">
        <f>IF('Model output'!Q38&lt;&gt;"",'Model output'!Q38,IF('Classification result'!S39="positive",IF(ISNUMBER(SEARCH("single",'Model output'!P38)),1,IF(OR(ISNUMBER(SEARCH("&lt;4",'Model output'!P38)),ISNUMBER(SEARCH("&lt; 4",'Model output'!P38)),ISNUMBER(SEARCH("less than 4",'Model output'!P38))),"&lt;4",IF(OR(ISNUMBER(SEARCH("&gt;4",'Model output'!P38)),ISNUMBER(SEARCH("&gt; 4",'Model output'!P38)),ISNUMBER(SEARCH("4 or more",'Model output'!P38))),"&gt;4",""))),""))</f>
        <v/>
      </c>
      <c r="V39" t="str">
        <f>IF(S39="negative","",IF(OR(ISNUMBER(SEARCH("Focal",'Model output'!P38)),'Classification result'!U39&lt;4,ISNUMBER(SEARCH("Focal",'Classification result'!U39)),ISNUMBER(SEARCH("&lt;4",'Classification result'!U39)),ISNUMBER(SEARCH("&lt; 4",'Classification result'!U39))),"minimal", IF(OR(ISNUMBER(SEARCH("Extensive",'Model output'!P38)),ISNUMBER(SEARCH("Extensive",'Classification result'!U39)),ISNUMBER(SEARCH("&gt;4",'Classification result'!U39)),ISNUMBER(SEARCH("&gt; 4",'Classification result'!U39)),ISNUMBER(SEARCH("4 or more",'Classification result'!U39))),"extensive","")))</f>
        <v/>
      </c>
      <c r="W39" t="str">
        <f>IF(OR('Model output'!R38="",ISNUMBER(SEARCH("Not identified", 'Model output'!R38)),ISNUMBER(SEARCH("Absent",'Model output'!R38)),ISNUMBER(SEARCH("No",'Model output'!R38)),ISNUMBER(SEARCH("Negative",'Model output'!R38)),ISNUMBER(SEARCH("None seen",'Model output'!R38)),ISNUMBER(SEARCH("Free",'Model output'!R38)),ISNUMBER(SEARCH("Cannot be assessed",'Model output'!R38))),"negative","positive")</f>
        <v>negative</v>
      </c>
      <c r="X39" s="19" t="str">
        <f>IF('Model output'!S38="","",'Model output'!S38)</f>
        <v>Not Identified</v>
      </c>
      <c r="Y39" t="str">
        <f>IF(OR('Model output'!S38="",ISNUMBER(SEARCH("No extension",'Model output'!S38)),ISNUMBER(SEARCH("Absent",'Model output'!S38)),ISNUMBER(SEARCH("Not identified",'Model output'!S38)),AND(ISNUMBER(SEARCH("No",'Model output'!S38)),NOT(ISNUMBER(SEARCH("carcinoma",'Model output'!S38)))),ISNUMBER(SEARCH("negative",'Model output'!S38))),"negative",IF(Z39="positive","gETE", "positive"))</f>
        <v>negative</v>
      </c>
      <c r="Z39" t="str">
        <f>IF(OR('Model output'!S38="",ISNUMBER(SEARCH("Absent",'Model output'!S38)),ISNUMBER(SEARCH("Not identified",'Model output'!S38)),ISNUMBER(SEARCH("No",'Model output'!S38)),ISNUMBER(SEARCH("Minimal",'Model output'!S38)),ISNUMBER(SEARCH("negative",'Model output'!S38))),"negative",IF(OR(ISNUMBER(SEARCH("extensive",X39)),ISNUMBER(SEARCH("skeletal muscle",X39)),ISNUMBER(SEARCH("larynx",X39)),ISNUMBER(SEARCH("trachea",X39)),ISNUMBER(SEARCH("esophagus",X39)),ISNUMBER(SEARCH("recurrent laryngeal nerve",X39))),"positive","negative"))</f>
        <v>negative</v>
      </c>
      <c r="AA39" t="str">
        <f>IF('Model output'!T38="","",IF('Model output'!T38="Not mentioned", "No", "Yes"))</f>
        <v>Yes</v>
      </c>
      <c r="AB39" t="str">
        <f>IF(AA39&lt;&gt;"Yes","",IF(OR('Model output'!U38="",ISNUMBER(SEARCH("Not identified",'Model output'!U38))),"",'Model output'!U38))</f>
        <v>BRAF V600E</v>
      </c>
      <c r="AC39" s="8" t="str">
        <f>IF(OR('Model output'!V38="", AND(ISERROR(SEARCH("Positive",'Model output'!V38)), ISNUMBER(SEARCH("Negative",'Model output'!V38))), ISNUMBER(SEARCH("Cannot be assessed",'Model output'!V38)), AND(ISNUMBER(SEARCH("Uninvolved",'Model output'!V38)),NOT(ISNUMBER(SEARCH("margin(s) involved",'Model output'!V38)))), ISNUMBER(SEARCH("No involvement",'Model output'!V38)), AND(NOT(ISNUMBER(SEARCH("focal",'Model output'!V38))),ISNUMBER(SEARCH("Free",'Model output'!V38))), ISNUMBER(SEARCH("narrowly excised",'Model output'!V38)), ISNUMBER(SEARCH("none",'Model output'!V38)), ISNUMBER(SEARCH("R0",'Model output'!V38)), ISNUMBER(SEARCH("1 mm",'Model output'!V38)), ISNUMBER(SEARCH("0.1 CM",'Model output'!V38)), ISNUMBER(SEARCH("less than 0.2 mm",'Model output'!V38)), ISNUMBER(SEARCH("less than 1.0 mm",'Model output'!V38)), ISNUMBER(SEARCH("less than 0.5 mm",'Model output'!V38)), ISNUMBER(SEARCH("abut",'Model output'!V38))), "negative", "positive")</f>
        <v>negative</v>
      </c>
      <c r="AE39" s="39" t="str" cm="1">
        <f t="array" aca="1" ref="AE39" ca="1">IF(OR(AC39="positive",Z39="positive",AND(OR(ISNUMBER(SEARCH("Follicular carcinoma",N39)),ISNUMBER(SEARCH("Follicular thyroid carcinoma",N39))),V39="extensive"),AND(AND(ISNUMBER(J39),J39&gt;0),AND(ISNUMBER(M39),M39&gt;3)),OR(H39="positive",AH39=1)),"high",IF(OR(ISNUMBER(SEARCH("lateral",G39,1)),ISNUMBER(SEARCH("positive",Y39,1)),ISNUMBER(SEARCH("tall",O39,1)),ISNUMBER(SEARCH("hobnail",O39,1)),ISNUMBER(SEARCH("cribriform",O39,1)),ISNUMBER(SEARCH("diffuse",O39,1)),ISNUMBER(SEARCH("columnar",O39,1)),ISNUMBER(SEARCH("solid",O39,1)),ISNUMBER(SEARCH("tall",N39,1)),ISNUMBER(SEARCH("hobnail",N39,1)),ISNUMBER(SEARCH("cribriform",N39,1)),ISNUMBER(SEARCH("diffuse",N39,1)),ISNUMBER(SEARCH("columnar",N39,1)),ISNUMBER(SEARCH("solid",N39,1)),AND(OR(ISNUMBER(SEARCH("papillary",N39,1)),ISNUMBER(SEARCH("papillary carcinoma",O39,1))),S39="positive"),AND(AND(ISNUMBER(J39),J39&gt;=5),M39=""),AND(AND(ISNUMBER(J39),J39&gt;=5),AND(ISNUMBER(M39),M39&gt;=1)),AND(ISNUMBER(SERACH("papillary",N39)),OR(Y39="positive",Z39="positive"), ISNUMBER(SEARCH("BRAF",AB39)))),"intermediate","low"))</f>
        <v>low</v>
      </c>
      <c r="AF39" s="40" t="str">
        <f t="shared" si="3"/>
        <v>2</v>
      </c>
      <c r="AG39" s="40" t="str">
        <f t="shared" si="4"/>
        <v>0</v>
      </c>
      <c r="AH39" s="40" t="str">
        <f t="shared" si="6"/>
        <v>0</v>
      </c>
      <c r="AI39" s="45" t="str">
        <f t="shared" si="7"/>
        <v>I</v>
      </c>
      <c r="AJ39" s="39" t="s">
        <v>634</v>
      </c>
      <c r="AK39" s="44" t="s">
        <v>898</v>
      </c>
      <c r="AL39" s="44" t="s">
        <v>896</v>
      </c>
      <c r="AM39" s="44" t="s">
        <v>899</v>
      </c>
      <c r="AN39" s="44" t="s">
        <v>59</v>
      </c>
      <c r="AO39" s="12">
        <f t="shared" ca="1" si="8"/>
        <v>1</v>
      </c>
      <c r="AP39" s="15">
        <f t="shared" si="9"/>
        <v>1</v>
      </c>
      <c r="AQ39" s="15">
        <f t="shared" si="10"/>
        <v>1</v>
      </c>
      <c r="AR39" s="15">
        <f t="shared" si="11"/>
        <v>1</v>
      </c>
      <c r="AS39" s="26">
        <f t="shared" si="5"/>
        <v>1</v>
      </c>
      <c r="AT39" s="1"/>
    </row>
    <row r="40" spans="1:46">
      <c r="A40" t="str">
        <f>'Model output'!A39</f>
        <v>TCGA-DE-A0Y2</v>
      </c>
      <c r="B40" s="51">
        <v>30</v>
      </c>
      <c r="C40" s="1" t="str">
        <f>IF(OR(ISNUMBER(SEARCH("0",'Model output'!D39)), ISNUMBER(SEARCH("1",'Model output'!D39)), ISNUMBER(SEARCH("1a",'Model output'!D39)), ISNUMBER(SEARCH("1b",'Model output'!D39)), ISNUMBER(SEARCH("2",'Model output'!D39)), ISNUMBER(SEARCH("3",'Model output'!D39)), ISNUMBER(SEARCH("4a",'Model output'!D39)), ISNUMBER(SEARCH("4b",'Model output'!D39))), IF(ISNUMBER(SEARCH("pT",'Model output'!D39)),IF(OR(ISNUMBER(SEARCH("a",'Model output'!D39)),ISNUMBER(SEARCH("b",'Model output'!D39))),MID(SUBSTITUTE('Model output'!D39," ",""),SEARCH("pT",'Model output'!D39)+2,2),MID(SUBSTITUTE('Model output'!D39," ",""),SEARCH("pT",'Model output'!D39)+2,1)),IF(ISNUMBER(SEARCH("T",'Model output'!D39)),IF(OR(ISNUMBER(SEARCH("a",'Model output'!D39)),ISNUMBER(SEARCH("b",'Model output'!D39))),MID(SUBSTITUTE('Model output'!D39," ",""),SEARCH("T",'Model output'!D39)+1,2),MID(SUBSTITUTE('Model output'!D39," ",""),SEARCH("T",'Model output'!D39)+1,1)),SUBSTITUTE('Model output'!D39," ",""))),"")</f>
        <v>2</v>
      </c>
      <c r="D40" s="1" t="str">
        <f>IF(ISNUMBER(SEARCH("lymph node",'Model output'!E39)),"1", IF(AND('Model output'!E39&lt;&gt;"",ISNUMBER('Model output'!E39),'Model output'!E39&gt;0),"1",IF(OR(ISNUMBER(SEARCH("0",'Model output'!E39)), ISNUMBER(SEARCH("1",'Model output'!E39)), ISNUMBER(SEARCH("1a",'Model output'!E39)), ISNUMBER(SEARCH("1b",'Model output'!E39)), ISNUMBER(SEARCH("X",'Model output'!E39))), IF(ISNUMBER(SEARCH("pN",'Model output'!E39)),IF(OR(ISNUMBER(SEARCH("a",'Model output'!E39)),ISNUMBER(SEARCH("b",'Model output'!E39))),MID(SUBSTITUTE('Model output'!E39," ",""),SEARCH("pN",'Model output'!E39)+2,2),MID(SUBSTITUTE('Model output'!E39," ",""),SEARCH("pN",'Model output'!E39)+2,1)),IF(ISNUMBER(SEARCH("N",'Model output'!E39)),IF(OR(ISNUMBER(SEARCH("a",'Model output'!E39)),ISNUMBER(SEARCH("b",'Model output'!E39))),MID(SUBSTITUTE('Model output'!E39," ",""),SEARCH("N",'Model output'!E39)+1,2),MID(SUBSTITUTE('Model output'!E39," ",""),SEARCH("N",'Model output'!E39)+1,1)),SUBSTITUTE('Model output'!E39," ",""))),"")))</f>
        <v>1a</v>
      </c>
      <c r="E40" s="1" t="str">
        <f>IF(OR(ISNUMBER(SEARCH("Not applicable",'Model output'!F39)), ISNUMBER(SEARCH("N/A",'Model output'!F39))),"0",IF(OR(ISNUMBER(SEARCH("0",'Model output'!F39)), ISNUMBER(SEARCH("1",'Model output'!F39)), ISNUMBER(SEARCH("X",'Model output'!F39))), IF(ISNUMBER(SEARCH("pM",'Model output'!F39)),MID(SUBSTITUTE('Model output'!F39," ",""),SEARCH("pM",'Model output'!F39)+2,1),IF(ISNUMBER(SEARCH("M",'Model output'!F39)),MID(SUBSTITUTE('Model output'!F39," ",""),SEARCH("M",'Model output'!F39)+1,1),SUBSTITUTE('Model output'!F39," ",""))),""))</f>
        <v>X</v>
      </c>
      <c r="F40" t="str">
        <f t="shared" si="0"/>
        <v>positive</v>
      </c>
      <c r="G40" t="str">
        <f>IF(OR('Model output'!G39="",AND(ISNUMBER('Model output'!J39),'Model output'!J39&lt;1)),"",IF(OR(ISNUMBER(SEARCH("lateral",'Model output'!G39)),ISNUMBER(SEARCH("cervical",'Model output'!G39)),ISNUMBER(SEARCH("jugular",'Model output'!G39)),ISNUMBER(SEARCH("left neck",'Model output'!G39)),ISNUMBER(SEARCH("left anterior neck",'Model output'!G39)),ISNUMBER(SEARCH("left posterior neck",'Model output'!G39)),ISNUMBER(SEARCH("right neck",'Model output'!G39)),ISNUMBER(SEARCH("right anterior neck",'Model output'!G39)),ISNUMBER(SEARCH("right posterior neck",'Model output'!G39)),AND(ISNUMBER(SEARCH("level",'Model output'!G39)),OR(,ISNUMBER(SEARCH("II",'Model output'!G39)),ISNUMBER(SEARCH("two",'Model output'!G39)),ISNUMBER(SEARCH("2",'Model output'!G39)),ISNUMBER(SEARCH("III",'Model output'!G39)),ISNUMBER(SEARCH("three",'Model output'!G39)),ISNUMBER(SEARCH("3",'Model output'!G39)),ISNUMBER(SEARCH("IV",'Model output'!G39)),ISNUMBER(SEARCH("four",'Model output'!G39)),ISNUMBER(SEARCH("4",'Model output'!G39)),ISNUMBER(SEARCH("V ",'Model output'!G39)),ISNUMBER(SEARCH("five",'Model output'!G39)),ISNUMBER(SEARCH("5",'Model output'!G39))))), "lateral", "central"))</f>
        <v>lateral</v>
      </c>
      <c r="H40" t="str">
        <f>IF('Model output'!H39="","negative", IF('Model output'!H39=" ", "negative", IF('Model output'!H39="[]", "negative", IF(ISNUMBER(SEARCH("lymph node",'Model output'!H39)),"negative", IF(ISNUMBER(SEARCH("adipose tissue",'Model output'!H39)), "negative", IF(ISNUMBER(SEARCH("neck dissection",'Model output'!H39)),"negative","positive"))))))</f>
        <v>negative</v>
      </c>
      <c r="I40" t="str">
        <f>IF('Model output'!I39="","",IF(ISNUMBER('Model output'!I39),'Model output'!I39,1))</f>
        <v/>
      </c>
      <c r="J40">
        <f>IF('Model output'!J39="","",IF(AND(ISNUMBER('Model output'!J39),'Model output'!J39&lt;=I40),'Model output'!J39,IF(ISNUMBER(SEARCH("0/",'Model output'!J39)),0,1)))</f>
        <v>5</v>
      </c>
      <c r="K40" t="str" cm="1">
        <f t="array" ref="K40">IF(COUNT(FIND({0,1,2,3,4,5,6,7,8,9},'Model output'!K39))&gt;0,'Model output'!K39,"")</f>
        <v>5 mm diameter</v>
      </c>
      <c r="L40" s="32" t="str">
        <f t="shared" si="1"/>
        <v>5mm</v>
      </c>
      <c r="M40" cm="1">
        <f t="array" ref="M40">IF(L40="","",IF(ISNUMBER(SEARCH("cm",L40)),MAX(VALUE(SUBSTITUTE(_xlfn.FILTERXML("&lt;t&gt;&lt;s&gt;"&amp;SUBSTITUTE(L40,",","&lt;/s&gt;&lt;s&gt;")&amp;"&lt;/s&gt;&lt;/t&gt;","//s"),"cm",""))),MAX(VALUE(SUBSTITUTE(_xlfn.FILTERXML("&lt;t&gt;&lt;s&gt;"&amp;SUBSTITUTE(L40,",","&lt;/s&gt;&lt;s&gt;")&amp;"&lt;/s&gt;&lt;/t&gt;","//s"),"mm","")))/10))</f>
        <v>0.5</v>
      </c>
      <c r="N40" t="str">
        <f>IF('Model output'!L39="","",'Model output'!L39)</f>
        <v>papillary</v>
      </c>
      <c r="O40" t="str">
        <f>IF('Model output'!M39="","",'Model output'!M39)</f>
        <v/>
      </c>
      <c r="P40" t="str">
        <f>IF('Model output'!N39="","",'Model output'!N39)</f>
        <v>2.4 x 2.2 x 1.3 cm</v>
      </c>
      <c r="Q40" t="str">
        <f t="shared" si="2"/>
        <v>2.4,2.2,1.3cm</v>
      </c>
      <c r="R40" cm="1">
        <f t="array" ref="R40">IF(Q40="","",IF(ISNUMBER(SEARCH("cm",Q40)),MAX(VALUE(SUBSTITUTE(_xlfn.FILTERXML("&lt;t&gt;&lt;s&gt;"&amp;SUBSTITUTE(Q40,",","&lt;/s&gt;&lt;s&gt;")&amp;"&lt;/s&gt;&lt;/t&gt;","//s"),"cm",""))),IF(ISNUMBER(SEARCH("mm",Q40)), MAX(VALUE(SUBSTITUTE(_xlfn.FILTERXML("&lt;t&gt;&lt;s&gt;"&amp;SUBSTITUTE(Q40,",","&lt;/s&gt;&lt;s&gt;")&amp;"&lt;/s&gt;&lt;/t&gt;","//s"),"mm","")))/10, MAX(VALUE(_xlfn.FILTERXML("&lt;t&gt;&lt;s&gt;"&amp;SUBSTITUTE(Q40,",","&lt;/s&gt;&lt;s&gt;")&amp;"&lt;/s&gt;&lt;/t&gt;","//s"))))))</f>
        <v>2.4</v>
      </c>
      <c r="S40" t="str">
        <f>IF(OR('Model output'!P39="",'Model output'!P39="C",ISNUMBER(SEARCH("Not identified", 'Model output'!P39)),ISNUMBER(SEARCH("Absent",'Model output'!P39)),ISNUMBER(SEARCH("Absence",'Model output'!P39)),AND(ISNUMBER(SEARCH("No",'Model output'!P39)),NOT(ISNUMBER(SEARCH("diagnostic",'Model output'!P39)))),ISNUMBER(SEARCH("Negative",'Model output'!P39))),"negative","positive")</f>
        <v>negative</v>
      </c>
      <c r="T40">
        <f>IF('Model output'!O39="","",'Model output'!O39)</f>
        <v>1</v>
      </c>
      <c r="U40" t="str">
        <f>IF('Model output'!Q39&lt;&gt;"",'Model output'!Q39,IF('Classification result'!S40="positive",IF(ISNUMBER(SEARCH("single",'Model output'!P39)),1,IF(OR(ISNUMBER(SEARCH("&lt;4",'Model output'!P39)),ISNUMBER(SEARCH("&lt; 4",'Model output'!P39)),ISNUMBER(SEARCH("less than 4",'Model output'!P39))),"&lt;4",IF(OR(ISNUMBER(SEARCH("&gt;4",'Model output'!P39)),ISNUMBER(SEARCH("&gt; 4",'Model output'!P39)),ISNUMBER(SEARCH("4 or more",'Model output'!P39))),"&gt;4",""))),""))</f>
        <v/>
      </c>
      <c r="V40" t="str">
        <f>IF(S40="negative","",IF(OR(ISNUMBER(SEARCH("Focal",'Model output'!P39)),'Classification result'!U40&lt;4,ISNUMBER(SEARCH("Focal",'Classification result'!U40)),ISNUMBER(SEARCH("&lt;4",'Classification result'!U40)),ISNUMBER(SEARCH("&lt; 4",'Classification result'!U40))),"minimal", IF(OR(ISNUMBER(SEARCH("Extensive",'Model output'!P39)),ISNUMBER(SEARCH("Extensive",'Classification result'!U40)),ISNUMBER(SEARCH("&gt;4",'Classification result'!U40)),ISNUMBER(SEARCH("&gt; 4",'Classification result'!U40)),ISNUMBER(SEARCH("4 or more",'Classification result'!U40))),"extensive","")))</f>
        <v/>
      </c>
      <c r="W40" t="str">
        <f>IF(OR('Model output'!R39="",ISNUMBER(SEARCH("Not identified", 'Model output'!R39)),ISNUMBER(SEARCH("Absent",'Model output'!R39)),ISNUMBER(SEARCH("No",'Model output'!R39)),ISNUMBER(SEARCH("Negative",'Model output'!R39)),ISNUMBER(SEARCH("None seen",'Model output'!R39)),ISNUMBER(SEARCH("Free",'Model output'!R39)),ISNUMBER(SEARCH("Cannot be assessed",'Model output'!R39))),"negative","positive")</f>
        <v>negative</v>
      </c>
      <c r="X40" s="19" t="str">
        <f>IF('Model output'!S39="","",'Model output'!S39)</f>
        <v>Not identified</v>
      </c>
      <c r="Y40" t="str">
        <f>IF(OR('Model output'!S39="",ISNUMBER(SEARCH("No extension",'Model output'!S39)),ISNUMBER(SEARCH("Absent",'Model output'!S39)),ISNUMBER(SEARCH("Not identified",'Model output'!S39)),AND(ISNUMBER(SEARCH("No",'Model output'!S39)),NOT(ISNUMBER(SEARCH("carcinoma",'Model output'!S39)))),ISNUMBER(SEARCH("negative",'Model output'!S39))),"negative",IF(Z40="positive","gETE", "positive"))</f>
        <v>negative</v>
      </c>
      <c r="Z40" t="str">
        <f>IF(OR('Model output'!S39="",ISNUMBER(SEARCH("Absent",'Model output'!S39)),ISNUMBER(SEARCH("Not identified",'Model output'!S39)),ISNUMBER(SEARCH("No",'Model output'!S39)),ISNUMBER(SEARCH("Minimal",'Model output'!S39)),ISNUMBER(SEARCH("negative",'Model output'!S39))),"negative",IF(OR(ISNUMBER(SEARCH("extensive",X40)),ISNUMBER(SEARCH("skeletal muscle",X40)),ISNUMBER(SEARCH("larynx",X40)),ISNUMBER(SEARCH("trachea",X40)),ISNUMBER(SEARCH("esophagus",X40)),ISNUMBER(SEARCH("recurrent laryngeal nerve",X40))),"positive","negative"))</f>
        <v>negative</v>
      </c>
      <c r="AA40" t="str">
        <f>IF('Model output'!T39="","",IF('Model output'!T39="Not mentioned", "No", "Yes"))</f>
        <v/>
      </c>
      <c r="AB40" t="str">
        <f>IF(AA40&lt;&gt;"Yes","",IF(OR('Model output'!U39="",ISNUMBER(SEARCH("Not identified",'Model output'!U39))),"",'Model output'!U39))</f>
        <v/>
      </c>
      <c r="AC40" s="8" t="str">
        <f>IF(OR('Model output'!V39="", AND(ISERROR(SEARCH("Positive",'Model output'!V39)), ISNUMBER(SEARCH("Negative",'Model output'!V39))), ISNUMBER(SEARCH("Cannot be assessed",'Model output'!V39)), AND(ISNUMBER(SEARCH("Uninvolved",'Model output'!V39)),NOT(ISNUMBER(SEARCH("margin(s) involved",'Model output'!V39)))), ISNUMBER(SEARCH("No involvement",'Model output'!V39)), AND(NOT(ISNUMBER(SEARCH("focal",'Model output'!V39))),ISNUMBER(SEARCH("Free",'Model output'!V39))), ISNUMBER(SEARCH("narrowly excised",'Model output'!V39)), ISNUMBER(SEARCH("none",'Model output'!V39)), ISNUMBER(SEARCH("R0",'Model output'!V39)), ISNUMBER(SEARCH("1 mm",'Model output'!V39)), ISNUMBER(SEARCH("0.1 CM",'Model output'!V39)), ISNUMBER(SEARCH("less than 0.2 mm",'Model output'!V39)), ISNUMBER(SEARCH("less than 1.0 mm",'Model output'!V39)), ISNUMBER(SEARCH("less than 0.5 mm",'Model output'!V39)), ISNUMBER(SEARCH("abut",'Model output'!V39))), "negative", "positive")</f>
        <v>positive</v>
      </c>
      <c r="AE40" s="39" t="str" cm="1">
        <f t="array" ref="AE40">IF(OR(AC40="positive",Z40="positive",AND(OR(ISNUMBER(SEARCH("Follicular carcinoma",N40)),ISNUMBER(SEARCH("Follicular thyroid carcinoma",N40))),V40="extensive"),AND(AND(ISNUMBER(J40),J40&gt;0),AND(ISNUMBER(M40),M40&gt;3)),OR(H40="positive",AH40=1)),"high",IF(OR(ISNUMBER(SEARCH("lateral",G40,1)),ISNUMBER(SEARCH("positive",Y40,1)),ISNUMBER(SEARCH("tall",O40,1)),ISNUMBER(SEARCH("hobnail",O40,1)),ISNUMBER(SEARCH("cribriform",O40,1)),ISNUMBER(SEARCH("diffuse",O40,1)),ISNUMBER(SEARCH("columnar",O40,1)),ISNUMBER(SEARCH("solid",O40,1)),ISNUMBER(SEARCH("tall",N40,1)),ISNUMBER(SEARCH("hobnail",N40,1)),ISNUMBER(SEARCH("cribriform",N40,1)),ISNUMBER(SEARCH("diffuse",N40,1)),ISNUMBER(SEARCH("columnar",N40,1)),ISNUMBER(SEARCH("solid",N40,1)),AND(OR(ISNUMBER(SEARCH("papillary",N40,1)),ISNUMBER(SEARCH("papillary carcinoma",O40,1))),S40="positive"),AND(AND(ISNUMBER(J40),J40&gt;=5),M40=""),AND(AND(ISNUMBER(J40),J40&gt;=5),AND(ISNUMBER(M40),M40&gt;=1)),AND(ISNUMBER(SERACH("papillary",N40)),OR(Y40="positive",Z40="positive"), ISNUMBER(SEARCH("BRAF",AB40)))),"intermediate","low"))</f>
        <v>high</v>
      </c>
      <c r="AF40" s="40" t="str">
        <f t="shared" si="3"/>
        <v>2</v>
      </c>
      <c r="AG40" s="40" t="str">
        <f t="shared" si="4"/>
        <v>1b</v>
      </c>
      <c r="AH40" s="40" t="str">
        <f t="shared" si="6"/>
        <v>0</v>
      </c>
      <c r="AI40" s="45" t="str">
        <f t="shared" si="7"/>
        <v>I</v>
      </c>
      <c r="AJ40" s="39" t="s">
        <v>636</v>
      </c>
      <c r="AK40" s="44" t="s">
        <v>898</v>
      </c>
      <c r="AL40" s="44" t="s">
        <v>900</v>
      </c>
      <c r="AM40" s="44" t="s">
        <v>899</v>
      </c>
      <c r="AN40" s="44" t="s">
        <v>59</v>
      </c>
      <c r="AO40" s="12">
        <f t="shared" si="8"/>
        <v>0</v>
      </c>
      <c r="AP40" s="15">
        <f t="shared" si="9"/>
        <v>1</v>
      </c>
      <c r="AQ40" s="15">
        <f t="shared" si="10"/>
        <v>0</v>
      </c>
      <c r="AR40" s="15">
        <f t="shared" si="11"/>
        <v>1</v>
      </c>
      <c r="AS40" s="26">
        <f t="shared" si="5"/>
        <v>1</v>
      </c>
      <c r="AT40" s="1"/>
    </row>
    <row r="41" spans="1:46">
      <c r="A41" t="str">
        <f>'Model output'!A40</f>
        <v>TCGA-DE-A2OL</v>
      </c>
      <c r="B41" s="51">
        <v>44</v>
      </c>
      <c r="C41" s="1" t="str">
        <f>IF(OR(ISNUMBER(SEARCH("0",'Model output'!D40)), ISNUMBER(SEARCH("1",'Model output'!D40)), ISNUMBER(SEARCH("1a",'Model output'!D40)), ISNUMBER(SEARCH("1b",'Model output'!D40)), ISNUMBER(SEARCH("2",'Model output'!D40)), ISNUMBER(SEARCH("3",'Model output'!D40)), ISNUMBER(SEARCH("4a",'Model output'!D40)), ISNUMBER(SEARCH("4b",'Model output'!D40))), IF(ISNUMBER(SEARCH("pT",'Model output'!D40)),IF(OR(ISNUMBER(SEARCH("a",'Model output'!D40)),ISNUMBER(SEARCH("b",'Model output'!D40))),MID(SUBSTITUTE('Model output'!D40," ",""),SEARCH("pT",'Model output'!D40)+2,2),MID(SUBSTITUTE('Model output'!D40," ",""),SEARCH("pT",'Model output'!D40)+2,1)),IF(ISNUMBER(SEARCH("T",'Model output'!D40)),IF(OR(ISNUMBER(SEARCH("a",'Model output'!D40)),ISNUMBER(SEARCH("b",'Model output'!D40))),MID(SUBSTITUTE('Model output'!D40," ",""),SEARCH("T",'Model output'!D40)+1,2),MID(SUBSTITUTE('Model output'!D40," ",""),SEARCH("T",'Model output'!D40)+1,1)),SUBSTITUTE('Model output'!D40," ",""))),"")</f>
        <v>2</v>
      </c>
      <c r="D41" s="1" t="str">
        <f>IF(ISNUMBER(SEARCH("lymph node",'Model output'!E40)),"1", IF(AND('Model output'!E40&lt;&gt;"",ISNUMBER('Model output'!E40),'Model output'!E40&gt;0),"1",IF(OR(ISNUMBER(SEARCH("0",'Model output'!E40)), ISNUMBER(SEARCH("1",'Model output'!E40)), ISNUMBER(SEARCH("1a",'Model output'!E40)), ISNUMBER(SEARCH("1b",'Model output'!E40)), ISNUMBER(SEARCH("X",'Model output'!E40))), IF(ISNUMBER(SEARCH("pN",'Model output'!E40)),IF(OR(ISNUMBER(SEARCH("a",'Model output'!E40)),ISNUMBER(SEARCH("b",'Model output'!E40))),MID(SUBSTITUTE('Model output'!E40," ",""),SEARCH("pN",'Model output'!E40)+2,2),MID(SUBSTITUTE('Model output'!E40," ",""),SEARCH("pN",'Model output'!E40)+2,1)),IF(ISNUMBER(SEARCH("N",'Model output'!E40)),IF(OR(ISNUMBER(SEARCH("a",'Model output'!E40)),ISNUMBER(SEARCH("b",'Model output'!E40))),MID(SUBSTITUTE('Model output'!E40," ",""),SEARCH("N",'Model output'!E40)+1,2),MID(SUBSTITUTE('Model output'!E40," ",""),SEARCH("N",'Model output'!E40)+1,1)),SUBSTITUTE('Model output'!E40," ",""))),"")))</f>
        <v>x</v>
      </c>
      <c r="E41" s="1" t="str">
        <f>IF(OR(ISNUMBER(SEARCH("Not applicable",'Model output'!F40)), ISNUMBER(SEARCH("N/A",'Model output'!F40))),"0",IF(OR(ISNUMBER(SEARCH("0",'Model output'!F40)), ISNUMBER(SEARCH("1",'Model output'!F40)), ISNUMBER(SEARCH("X",'Model output'!F40))), IF(ISNUMBER(SEARCH("pM",'Model output'!F40)),MID(SUBSTITUTE('Model output'!F40," ",""),SEARCH("pM",'Model output'!F40)+2,1),IF(ISNUMBER(SEARCH("M",'Model output'!F40)),MID(SUBSTITUTE('Model output'!F40," ",""),SEARCH("M",'Model output'!F40)+1,1),SUBSTITUTE('Model output'!F40," ",""))),""))</f>
        <v>x</v>
      </c>
      <c r="F41" t="str">
        <f t="shared" si="0"/>
        <v>negative</v>
      </c>
      <c r="G41" t="str">
        <f>IF(OR('Model output'!G40="",AND(ISNUMBER('Model output'!J40),'Model output'!J40&lt;1)),"",IF(OR(ISNUMBER(SEARCH("lateral",'Model output'!G40)),ISNUMBER(SEARCH("cervical",'Model output'!G40)),ISNUMBER(SEARCH("jugular",'Model output'!G40)),ISNUMBER(SEARCH("left neck",'Model output'!G40)),ISNUMBER(SEARCH("left anterior neck",'Model output'!G40)),ISNUMBER(SEARCH("left posterior neck",'Model output'!G40)),ISNUMBER(SEARCH("right neck",'Model output'!G40)),ISNUMBER(SEARCH("right anterior neck",'Model output'!G40)),ISNUMBER(SEARCH("right posterior neck",'Model output'!G40)),AND(ISNUMBER(SEARCH("level",'Model output'!G40)),OR(,ISNUMBER(SEARCH("II",'Model output'!G40)),ISNUMBER(SEARCH("two",'Model output'!G40)),ISNUMBER(SEARCH("2",'Model output'!G40)),ISNUMBER(SEARCH("III",'Model output'!G40)),ISNUMBER(SEARCH("three",'Model output'!G40)),ISNUMBER(SEARCH("3",'Model output'!G40)),ISNUMBER(SEARCH("IV",'Model output'!G40)),ISNUMBER(SEARCH("four",'Model output'!G40)),ISNUMBER(SEARCH("4",'Model output'!G40)),ISNUMBER(SEARCH("V ",'Model output'!G40)),ISNUMBER(SEARCH("five",'Model output'!G40)),ISNUMBER(SEARCH("5",'Model output'!G40))))), "lateral", "central"))</f>
        <v/>
      </c>
      <c r="H41" t="str">
        <f>IF('Model output'!H40="","negative", IF('Model output'!H40=" ", "negative", IF('Model output'!H40="[]", "negative", IF(ISNUMBER(SEARCH("lymph node",'Model output'!H40)),"negative", IF(ISNUMBER(SEARCH("adipose tissue",'Model output'!H40)), "negative", IF(ISNUMBER(SEARCH("neck dissection",'Model output'!H40)),"negative","positive"))))))</f>
        <v>negative</v>
      </c>
      <c r="I41" t="str">
        <f>IF('Model output'!I40="","",IF(ISNUMBER('Model output'!I40),'Model output'!I40,1))</f>
        <v/>
      </c>
      <c r="J41" t="str">
        <f>IF('Model output'!J40="","",IF(AND(ISNUMBER('Model output'!J40),'Model output'!J40&lt;=I41),'Model output'!J40,IF(ISNUMBER(SEARCH("0/",'Model output'!J40)),0,1)))</f>
        <v/>
      </c>
      <c r="K41" t="str" cm="1">
        <f t="array" ref="K41">IF(COUNT(FIND({0,1,2,3,4,5,6,7,8,9},'Model output'!K40))&gt;0,'Model output'!K40,"")</f>
        <v/>
      </c>
      <c r="L41" s="32" t="str">
        <f t="shared" si="1"/>
        <v/>
      </c>
      <c r="M41" t="str" cm="1">
        <f t="array" ref="M41">IF(L41="","",IF(ISNUMBER(SEARCH("cm",L41)),MAX(VALUE(SUBSTITUTE(_xlfn.FILTERXML("&lt;t&gt;&lt;s&gt;"&amp;SUBSTITUTE(L41,",","&lt;/s&gt;&lt;s&gt;")&amp;"&lt;/s&gt;&lt;/t&gt;","//s"),"cm",""))),MAX(VALUE(SUBSTITUTE(_xlfn.FILTERXML("&lt;t&gt;&lt;s&gt;"&amp;SUBSTITUTE(L41,",","&lt;/s&gt;&lt;s&gt;")&amp;"&lt;/s&gt;&lt;/t&gt;","//s"),"mm","")))/10))</f>
        <v/>
      </c>
      <c r="N41" t="str">
        <f>IF('Model output'!L40="","",'Model output'!L40)</f>
        <v>papillary</v>
      </c>
      <c r="O41" t="str">
        <f>IF('Model output'!M40="","",'Model output'!M40)</f>
        <v>follicular variant</v>
      </c>
      <c r="P41" t="str">
        <f>IF('Model output'!N40="","",'Model output'!N40)</f>
        <v>2.9 cm</v>
      </c>
      <c r="Q41" t="str">
        <f t="shared" si="2"/>
        <v>2.9cm</v>
      </c>
      <c r="R41" cm="1">
        <f t="array" ref="R41">IF(Q41="","",IF(ISNUMBER(SEARCH("cm",Q41)),MAX(VALUE(SUBSTITUTE(_xlfn.FILTERXML("&lt;t&gt;&lt;s&gt;"&amp;SUBSTITUTE(Q41,",","&lt;/s&gt;&lt;s&gt;")&amp;"&lt;/s&gt;&lt;/t&gt;","//s"),"cm",""))),IF(ISNUMBER(SEARCH("mm",Q41)), MAX(VALUE(SUBSTITUTE(_xlfn.FILTERXML("&lt;t&gt;&lt;s&gt;"&amp;SUBSTITUTE(Q41,",","&lt;/s&gt;&lt;s&gt;")&amp;"&lt;/s&gt;&lt;/t&gt;","//s"),"mm","")))/10, MAX(VALUE(_xlfn.FILTERXML("&lt;t&gt;&lt;s&gt;"&amp;SUBSTITUTE(Q41,",","&lt;/s&gt;&lt;s&gt;")&amp;"&lt;/s&gt;&lt;/t&gt;","//s"))))))</f>
        <v>2.9</v>
      </c>
      <c r="S41" t="str">
        <f>IF(OR('Model output'!P40="",'Model output'!P40="C",ISNUMBER(SEARCH("Not identified", 'Model output'!P40)),ISNUMBER(SEARCH("Absent",'Model output'!P40)),ISNUMBER(SEARCH("Absence",'Model output'!P40)),AND(ISNUMBER(SEARCH("No",'Model output'!P40)),NOT(ISNUMBER(SEARCH("diagnostic",'Model output'!P40)))),ISNUMBER(SEARCH("Negative",'Model output'!P40))),"negative","positive")</f>
        <v>negative</v>
      </c>
      <c r="T41">
        <f>IF('Model output'!O40="","",'Model output'!O40)</f>
        <v>1</v>
      </c>
      <c r="U41" t="str">
        <f>IF('Model output'!Q40&lt;&gt;"",'Model output'!Q40,IF('Classification result'!S41="positive",IF(ISNUMBER(SEARCH("single",'Model output'!P40)),1,IF(OR(ISNUMBER(SEARCH("&lt;4",'Model output'!P40)),ISNUMBER(SEARCH("&lt; 4",'Model output'!P40)),ISNUMBER(SEARCH("less than 4",'Model output'!P40))),"&lt;4",IF(OR(ISNUMBER(SEARCH("&gt;4",'Model output'!P40)),ISNUMBER(SEARCH("&gt; 4",'Model output'!P40)),ISNUMBER(SEARCH("4 or more",'Model output'!P40))),"&gt;4",""))),""))</f>
        <v/>
      </c>
      <c r="V41" t="str">
        <f>IF(S41="negative","",IF(OR(ISNUMBER(SEARCH("Focal",'Model output'!P40)),'Classification result'!U41&lt;4,ISNUMBER(SEARCH("Focal",'Classification result'!U41)),ISNUMBER(SEARCH("&lt;4",'Classification result'!U41)),ISNUMBER(SEARCH("&lt; 4",'Classification result'!U41))),"minimal", IF(OR(ISNUMBER(SEARCH("Extensive",'Model output'!P40)),ISNUMBER(SEARCH("Extensive",'Classification result'!U41)),ISNUMBER(SEARCH("&gt;4",'Classification result'!U41)),ISNUMBER(SEARCH("&gt; 4",'Classification result'!U41)),ISNUMBER(SEARCH("4 or more",'Classification result'!U41))),"extensive","")))</f>
        <v/>
      </c>
      <c r="W41" t="str">
        <f>IF(OR('Model output'!R40="",ISNUMBER(SEARCH("Not identified", 'Model output'!R40)),ISNUMBER(SEARCH("Absent",'Model output'!R40)),ISNUMBER(SEARCH("No",'Model output'!R40)),ISNUMBER(SEARCH("Negative",'Model output'!R40)),ISNUMBER(SEARCH("None seen",'Model output'!R40)),ISNUMBER(SEARCH("Free",'Model output'!R40)),ISNUMBER(SEARCH("Cannot be assessed",'Model output'!R40))),"negative","positive")</f>
        <v>negative</v>
      </c>
      <c r="X41" s="19" t="str">
        <f>IF('Model output'!S40="","",'Model output'!S40)</f>
        <v>negative</v>
      </c>
      <c r="Y41" t="str">
        <f>IF(OR('Model output'!S40="",ISNUMBER(SEARCH("No extension",'Model output'!S40)),ISNUMBER(SEARCH("Absent",'Model output'!S40)),ISNUMBER(SEARCH("Not identified",'Model output'!S40)),AND(ISNUMBER(SEARCH("No",'Model output'!S40)),NOT(ISNUMBER(SEARCH("carcinoma",'Model output'!S40)))),ISNUMBER(SEARCH("negative",'Model output'!S40))),"negative",IF(Z41="positive","gETE", "positive"))</f>
        <v>negative</v>
      </c>
      <c r="Z41" t="str">
        <f>IF(OR('Model output'!S40="",ISNUMBER(SEARCH("Absent",'Model output'!S40)),ISNUMBER(SEARCH("Not identified",'Model output'!S40)),ISNUMBER(SEARCH("No",'Model output'!S40)),ISNUMBER(SEARCH("Minimal",'Model output'!S40)),ISNUMBER(SEARCH("negative",'Model output'!S40))),"negative",IF(OR(ISNUMBER(SEARCH("extensive",X41)),ISNUMBER(SEARCH("skeletal muscle",X41)),ISNUMBER(SEARCH("larynx",X41)),ISNUMBER(SEARCH("trachea",X41)),ISNUMBER(SEARCH("esophagus",X41)),ISNUMBER(SEARCH("recurrent laryngeal nerve",X41))),"positive","negative"))</f>
        <v>negative</v>
      </c>
      <c r="AA41" t="str">
        <f>IF('Model output'!T40="","",IF('Model output'!T40="Not mentioned", "No", "Yes"))</f>
        <v/>
      </c>
      <c r="AB41" t="str">
        <f>IF(AA41&lt;&gt;"Yes","",IF(OR('Model output'!U40="",ISNUMBER(SEARCH("Not identified",'Model output'!U40))),"",'Model output'!U40))</f>
        <v/>
      </c>
      <c r="AC41" s="8" t="str">
        <f>IF(OR('Model output'!V40="", AND(ISERROR(SEARCH("Positive",'Model output'!V40)), ISNUMBER(SEARCH("Negative",'Model output'!V40))), ISNUMBER(SEARCH("Cannot be assessed",'Model output'!V40)), AND(ISNUMBER(SEARCH("Uninvolved",'Model output'!V40)),NOT(ISNUMBER(SEARCH("margin(s) involved",'Model output'!V40)))), ISNUMBER(SEARCH("No involvement",'Model output'!V40)), AND(NOT(ISNUMBER(SEARCH("focal",'Model output'!V40))),ISNUMBER(SEARCH("Free",'Model output'!V40))), ISNUMBER(SEARCH("narrowly excised",'Model output'!V40)), ISNUMBER(SEARCH("none",'Model output'!V40)), ISNUMBER(SEARCH("R0",'Model output'!V40)), ISNUMBER(SEARCH("1 mm",'Model output'!V40)), ISNUMBER(SEARCH("0.1 CM",'Model output'!V40)), ISNUMBER(SEARCH("less than 0.2 mm",'Model output'!V40)), ISNUMBER(SEARCH("less than 1.0 mm",'Model output'!V40)), ISNUMBER(SEARCH("less than 0.5 mm",'Model output'!V40)), ISNUMBER(SEARCH("abut",'Model output'!V40))), "negative", "positive")</f>
        <v>negative</v>
      </c>
      <c r="AE41" s="39" t="str" cm="1">
        <f t="array" aca="1" ref="AE41" ca="1">IF(OR(AC41="positive",Z41="positive",AND(OR(ISNUMBER(SEARCH("Follicular carcinoma",N41)),ISNUMBER(SEARCH("Follicular thyroid carcinoma",N41))),V41="extensive"),AND(AND(ISNUMBER(J41),J41&gt;0),AND(ISNUMBER(M41),M41&gt;3)),OR(H41="positive",AH41=1)),"high",IF(OR(ISNUMBER(SEARCH("lateral",G41,1)),ISNUMBER(SEARCH("positive",Y41,1)),ISNUMBER(SEARCH("tall",O41,1)),ISNUMBER(SEARCH("hobnail",O41,1)),ISNUMBER(SEARCH("cribriform",O41,1)),ISNUMBER(SEARCH("diffuse",O41,1)),ISNUMBER(SEARCH("columnar",O41,1)),ISNUMBER(SEARCH("solid",O41,1)),ISNUMBER(SEARCH("tall",N41,1)),ISNUMBER(SEARCH("hobnail",N41,1)),ISNUMBER(SEARCH("cribriform",N41,1)),ISNUMBER(SEARCH("diffuse",N41,1)),ISNUMBER(SEARCH("columnar",N41,1)),ISNUMBER(SEARCH("solid",N41,1)),AND(OR(ISNUMBER(SEARCH("papillary",N41,1)),ISNUMBER(SEARCH("papillary carcinoma",O41,1))),S41="positive"),AND(AND(ISNUMBER(J41),J41&gt;=5),M41=""),AND(AND(ISNUMBER(J41),J41&gt;=5),AND(ISNUMBER(M41),M41&gt;=1)),AND(ISNUMBER(SERACH("papillary",N41)),OR(Y41="positive",Z41="positive"), ISNUMBER(SEARCH("BRAF",AB41)))),"intermediate","low"))</f>
        <v>low</v>
      </c>
      <c r="AF41" s="40" t="str">
        <f t="shared" si="3"/>
        <v>2</v>
      </c>
      <c r="AG41" s="40" t="str">
        <f t="shared" si="4"/>
        <v>0</v>
      </c>
      <c r="AH41" s="40" t="str">
        <f t="shared" si="6"/>
        <v>0</v>
      </c>
      <c r="AI41" s="45" t="str">
        <f t="shared" si="7"/>
        <v>I</v>
      </c>
      <c r="AJ41" s="39" t="s">
        <v>634</v>
      </c>
      <c r="AK41" s="44" t="s">
        <v>898</v>
      </c>
      <c r="AL41" s="44" t="s">
        <v>899</v>
      </c>
      <c r="AM41" s="44" t="s">
        <v>899</v>
      </c>
      <c r="AN41" s="44" t="s">
        <v>59</v>
      </c>
      <c r="AO41" s="12">
        <f t="shared" ca="1" si="8"/>
        <v>1</v>
      </c>
      <c r="AP41" s="15">
        <f t="shared" si="9"/>
        <v>1</v>
      </c>
      <c r="AQ41" s="15">
        <f t="shared" si="10"/>
        <v>1</v>
      </c>
      <c r="AR41" s="15">
        <f t="shared" si="11"/>
        <v>1</v>
      </c>
      <c r="AS41" s="26">
        <f t="shared" si="5"/>
        <v>1</v>
      </c>
      <c r="AT41" s="1"/>
    </row>
    <row r="42" spans="1:46">
      <c r="A42" t="str">
        <f>'Model output'!A41</f>
        <v>TCGA-DE-A3KN</v>
      </c>
      <c r="B42" s="51">
        <v>49</v>
      </c>
      <c r="C42" s="1" t="str">
        <f>IF(OR(ISNUMBER(SEARCH("0",'Model output'!D41)), ISNUMBER(SEARCH("1",'Model output'!D41)), ISNUMBER(SEARCH("1a",'Model output'!D41)), ISNUMBER(SEARCH("1b",'Model output'!D41)), ISNUMBER(SEARCH("2",'Model output'!D41)), ISNUMBER(SEARCH("3",'Model output'!D41)), ISNUMBER(SEARCH("4a",'Model output'!D41)), ISNUMBER(SEARCH("4b",'Model output'!D41))), IF(ISNUMBER(SEARCH("pT",'Model output'!D41)),IF(OR(ISNUMBER(SEARCH("a",'Model output'!D41)),ISNUMBER(SEARCH("b",'Model output'!D41))),MID(SUBSTITUTE('Model output'!D41," ",""),SEARCH("pT",'Model output'!D41)+2,2),MID(SUBSTITUTE('Model output'!D41," ",""),SEARCH("pT",'Model output'!D41)+2,1)),IF(ISNUMBER(SEARCH("T",'Model output'!D41)),IF(OR(ISNUMBER(SEARCH("a",'Model output'!D41)),ISNUMBER(SEARCH("b",'Model output'!D41))),MID(SUBSTITUTE('Model output'!D41," ",""),SEARCH("T",'Model output'!D41)+1,2),MID(SUBSTITUTE('Model output'!D41," ",""),SEARCH("T",'Model output'!D41)+1,1)),SUBSTITUTE('Model output'!D41," ",""))),"")</f>
        <v>3</v>
      </c>
      <c r="D42" s="1" t="str">
        <f>IF(ISNUMBER(SEARCH("lymph node",'Model output'!E41)),"1", IF(AND('Model output'!E41&lt;&gt;"",ISNUMBER('Model output'!E41),'Model output'!E41&gt;0),"1",IF(OR(ISNUMBER(SEARCH("0",'Model output'!E41)), ISNUMBER(SEARCH("1",'Model output'!E41)), ISNUMBER(SEARCH("1a",'Model output'!E41)), ISNUMBER(SEARCH("1b",'Model output'!E41)), ISNUMBER(SEARCH("X",'Model output'!E41))), IF(ISNUMBER(SEARCH("pN",'Model output'!E41)),IF(OR(ISNUMBER(SEARCH("a",'Model output'!E41)),ISNUMBER(SEARCH("b",'Model output'!E41))),MID(SUBSTITUTE('Model output'!E41," ",""),SEARCH("pN",'Model output'!E41)+2,2),MID(SUBSTITUTE('Model output'!E41," ",""),SEARCH("pN",'Model output'!E41)+2,1)),IF(ISNUMBER(SEARCH("N",'Model output'!E41)),IF(OR(ISNUMBER(SEARCH("a",'Model output'!E41)),ISNUMBER(SEARCH("b",'Model output'!E41))),MID(SUBSTITUTE('Model output'!E41," ",""),SEARCH("N",'Model output'!E41)+1,2),MID(SUBSTITUTE('Model output'!E41," ",""),SEARCH("N",'Model output'!E41)+1,1)),SUBSTITUTE('Model output'!E41," ",""))),"")))</f>
        <v>1b</v>
      </c>
      <c r="E42" s="1" t="str">
        <f>IF(OR(ISNUMBER(SEARCH("Not applicable",'Model output'!F41)), ISNUMBER(SEARCH("N/A",'Model output'!F41))),"0",IF(OR(ISNUMBER(SEARCH("0",'Model output'!F41)), ISNUMBER(SEARCH("1",'Model output'!F41)), ISNUMBER(SEARCH("X",'Model output'!F41))), IF(ISNUMBER(SEARCH("pM",'Model output'!F41)),MID(SUBSTITUTE('Model output'!F41," ",""),SEARCH("pM",'Model output'!F41)+2,1),IF(ISNUMBER(SEARCH("M",'Model output'!F41)),MID(SUBSTITUTE('Model output'!F41," ",""),SEARCH("M",'Model output'!F41)+1,1),SUBSTITUTE('Model output'!F41," ",""))),""))</f>
        <v/>
      </c>
      <c r="F42" t="str">
        <f t="shared" si="0"/>
        <v>positive</v>
      </c>
      <c r="G42" t="str">
        <f>IF(OR('Model output'!G41="",AND(ISNUMBER('Model output'!J41),'Model output'!J41&lt;1)),"",IF(OR(ISNUMBER(SEARCH("lateral",'Model output'!G41)),ISNUMBER(SEARCH("cervical",'Model output'!G41)),ISNUMBER(SEARCH("jugular",'Model output'!G41)),ISNUMBER(SEARCH("left neck",'Model output'!G41)),ISNUMBER(SEARCH("left anterior neck",'Model output'!G41)),ISNUMBER(SEARCH("left posterior neck",'Model output'!G41)),ISNUMBER(SEARCH("right neck",'Model output'!G41)),ISNUMBER(SEARCH("right anterior neck",'Model output'!G41)),ISNUMBER(SEARCH("right posterior neck",'Model output'!G41)),AND(ISNUMBER(SEARCH("level",'Model output'!G41)),OR(,ISNUMBER(SEARCH("II",'Model output'!G41)),ISNUMBER(SEARCH("two",'Model output'!G41)),ISNUMBER(SEARCH("2",'Model output'!G41)),ISNUMBER(SEARCH("III",'Model output'!G41)),ISNUMBER(SEARCH("three",'Model output'!G41)),ISNUMBER(SEARCH("3",'Model output'!G41)),ISNUMBER(SEARCH("IV",'Model output'!G41)),ISNUMBER(SEARCH("four",'Model output'!G41)),ISNUMBER(SEARCH("4",'Model output'!G41)),ISNUMBER(SEARCH("V ",'Model output'!G41)),ISNUMBER(SEARCH("five",'Model output'!G41)),ISNUMBER(SEARCH("5",'Model output'!G41))))), "lateral", "central"))</f>
        <v>central</v>
      </c>
      <c r="H42" t="str">
        <f>IF('Model output'!H41="","negative", IF('Model output'!H41=" ", "negative", IF('Model output'!H41="[]", "negative", IF(ISNUMBER(SEARCH("lymph node",'Model output'!H41)),"negative", IF(ISNUMBER(SEARCH("adipose tissue",'Model output'!H41)), "negative", IF(ISNUMBER(SEARCH("neck dissection",'Model output'!H41)),"negative","positive"))))))</f>
        <v>negative</v>
      </c>
      <c r="I42">
        <f>IF('Model output'!I41="","",IF(ISNUMBER('Model output'!I41),'Model output'!I41,1))</f>
        <v>9</v>
      </c>
      <c r="J42">
        <f>IF('Model output'!J41="","",IF(AND(ISNUMBER('Model output'!J41),'Model output'!J41&lt;=I42),'Model output'!J41,IF(ISNUMBER(SEARCH("0/",'Model output'!J41)),0,1)))</f>
        <v>5</v>
      </c>
      <c r="K42" t="str" cm="1">
        <f t="array" ref="K42">IF(COUNT(FIND({0,1,2,3,4,5,6,7,8,9},'Model output'!K41))&gt;0,'Model output'!K41,"")</f>
        <v>0.6 cm</v>
      </c>
      <c r="L42" s="32" t="str">
        <f t="shared" si="1"/>
        <v>0.6cm</v>
      </c>
      <c r="M42" cm="1">
        <f t="array" ref="M42">IF(L42="","",IF(ISNUMBER(SEARCH("cm",L42)),MAX(VALUE(SUBSTITUTE(_xlfn.FILTERXML("&lt;t&gt;&lt;s&gt;"&amp;SUBSTITUTE(L42,",","&lt;/s&gt;&lt;s&gt;")&amp;"&lt;/s&gt;&lt;/t&gt;","//s"),"cm",""))),MAX(VALUE(SUBSTITUTE(_xlfn.FILTERXML("&lt;t&gt;&lt;s&gt;"&amp;SUBSTITUTE(L42,",","&lt;/s&gt;&lt;s&gt;")&amp;"&lt;/s&gt;&lt;/t&gt;","//s"),"mm","")))/10))</f>
        <v>0.6</v>
      </c>
      <c r="N42" t="str">
        <f>IF('Model output'!L41="","",'Model output'!L41)</f>
        <v>papillary</v>
      </c>
      <c r="O42" t="str">
        <f>IF('Model output'!M41="","",'Model output'!M41)</f>
        <v>mixed follicular and papillary variants</v>
      </c>
      <c r="P42" t="str">
        <f>IF('Model output'!N41="","",'Model output'!N41)</f>
        <v>4.5 cm</v>
      </c>
      <c r="Q42" t="str">
        <f t="shared" si="2"/>
        <v>4.5cm</v>
      </c>
      <c r="R42" cm="1">
        <f t="array" ref="R42">IF(Q42="","",IF(ISNUMBER(SEARCH("cm",Q42)),MAX(VALUE(SUBSTITUTE(_xlfn.FILTERXML("&lt;t&gt;&lt;s&gt;"&amp;SUBSTITUTE(Q42,",","&lt;/s&gt;&lt;s&gt;")&amp;"&lt;/s&gt;&lt;/t&gt;","//s"),"cm",""))),IF(ISNUMBER(SEARCH("mm",Q42)), MAX(VALUE(SUBSTITUTE(_xlfn.FILTERXML("&lt;t&gt;&lt;s&gt;"&amp;SUBSTITUTE(Q42,",","&lt;/s&gt;&lt;s&gt;")&amp;"&lt;/s&gt;&lt;/t&gt;","//s"),"mm","")))/10, MAX(VALUE(_xlfn.FILTERXML("&lt;t&gt;&lt;s&gt;"&amp;SUBSTITUTE(Q42,",","&lt;/s&gt;&lt;s&gt;")&amp;"&lt;/s&gt;&lt;/t&gt;","//s"))))))</f>
        <v>4.5</v>
      </c>
      <c r="S42" t="str">
        <f>IF(OR('Model output'!P41="",'Model output'!P41="C",ISNUMBER(SEARCH("Not identified", 'Model output'!P41)),ISNUMBER(SEARCH("Absent",'Model output'!P41)),ISNUMBER(SEARCH("Absence",'Model output'!P41)),AND(ISNUMBER(SEARCH("No",'Model output'!P41)),NOT(ISNUMBER(SEARCH("diagnostic",'Model output'!P41)))),ISNUMBER(SEARCH("Negative",'Model output'!P41))),"negative","positive")</f>
        <v>negative</v>
      </c>
      <c r="T42">
        <f>IF('Model output'!O41="","",'Model output'!O41)</f>
        <v>1</v>
      </c>
      <c r="U42" t="str">
        <f>IF('Model output'!Q41&lt;&gt;"",'Model output'!Q41,IF('Classification result'!S42="positive",IF(ISNUMBER(SEARCH("single",'Model output'!P41)),1,IF(OR(ISNUMBER(SEARCH("&lt;4",'Model output'!P41)),ISNUMBER(SEARCH("&lt; 4",'Model output'!P41)),ISNUMBER(SEARCH("less than 4",'Model output'!P41))),"&lt;4",IF(OR(ISNUMBER(SEARCH("&gt;4",'Model output'!P41)),ISNUMBER(SEARCH("&gt; 4",'Model output'!P41)),ISNUMBER(SEARCH("4 or more",'Model output'!P41))),"&gt;4",""))),""))</f>
        <v/>
      </c>
      <c r="V42" t="str">
        <f>IF(S42="negative","",IF(OR(ISNUMBER(SEARCH("Focal",'Model output'!P41)),'Classification result'!U42&lt;4,ISNUMBER(SEARCH("Focal",'Classification result'!U42)),ISNUMBER(SEARCH("&lt;4",'Classification result'!U42)),ISNUMBER(SEARCH("&lt; 4",'Classification result'!U42))),"minimal", IF(OR(ISNUMBER(SEARCH("Extensive",'Model output'!P41)),ISNUMBER(SEARCH("Extensive",'Classification result'!U42)),ISNUMBER(SEARCH("&gt;4",'Classification result'!U42)),ISNUMBER(SEARCH("&gt; 4",'Classification result'!U42)),ISNUMBER(SEARCH("4 or more",'Classification result'!U42))),"extensive","")))</f>
        <v/>
      </c>
      <c r="W42" t="str">
        <f>IF(OR('Model output'!R41="",ISNUMBER(SEARCH("Not identified", 'Model output'!R41)),ISNUMBER(SEARCH("Absent",'Model output'!R41)),ISNUMBER(SEARCH("No",'Model output'!R41)),ISNUMBER(SEARCH("Negative",'Model output'!R41)),ISNUMBER(SEARCH("None seen",'Model output'!R41)),ISNUMBER(SEARCH("Free",'Model output'!R41)),ISNUMBER(SEARCH("Cannot be assessed",'Model output'!R41))),"negative","positive")</f>
        <v>negative</v>
      </c>
      <c r="X42" s="19" t="str">
        <f>IF('Model output'!S41="","",'Model output'!S41)</f>
        <v>present, focal extension into perithyroidal soft tissues (C4)</v>
      </c>
      <c r="Y42" t="str">
        <f>IF(OR('Model output'!S41="",ISNUMBER(SEARCH("No extension",'Model output'!S41)),ISNUMBER(SEARCH("Absent",'Model output'!S41)),ISNUMBER(SEARCH("Not identified",'Model output'!S41)),AND(ISNUMBER(SEARCH("No",'Model output'!S41)),NOT(ISNUMBER(SEARCH("carcinoma",'Model output'!S41)))),ISNUMBER(SEARCH("negative",'Model output'!S41))),"negative",IF(Z42="positive","gETE", "positive"))</f>
        <v>positive</v>
      </c>
      <c r="Z42" t="str">
        <f>IF(OR('Model output'!S41="",ISNUMBER(SEARCH("Absent",'Model output'!S41)),ISNUMBER(SEARCH("Not identified",'Model output'!S41)),ISNUMBER(SEARCH("No",'Model output'!S41)),ISNUMBER(SEARCH("Minimal",'Model output'!S41)),ISNUMBER(SEARCH("negative",'Model output'!S41))),"negative",IF(OR(ISNUMBER(SEARCH("extensive",X42)),ISNUMBER(SEARCH("skeletal muscle",X42)),ISNUMBER(SEARCH("larynx",X42)),ISNUMBER(SEARCH("trachea",X42)),ISNUMBER(SEARCH("esophagus",X42)),ISNUMBER(SEARCH("recurrent laryngeal nerve",X42))),"positive","negative"))</f>
        <v>negative</v>
      </c>
      <c r="AA42" t="str">
        <f>IF('Model output'!T41="","",IF('Model output'!T41="Not mentioned", "No", "Yes"))</f>
        <v/>
      </c>
      <c r="AB42" t="str">
        <f>IF(AA42&lt;&gt;"Yes","",IF(OR('Model output'!U41="",ISNUMBER(SEARCH("Not identified",'Model output'!U41))),"",'Model output'!U41))</f>
        <v/>
      </c>
      <c r="AC42" s="8" t="str">
        <f>IF(OR('Model output'!V41="", AND(ISERROR(SEARCH("Positive",'Model output'!V41)), ISNUMBER(SEARCH("Negative",'Model output'!V41))), ISNUMBER(SEARCH("Cannot be assessed",'Model output'!V41)), AND(ISNUMBER(SEARCH("Uninvolved",'Model output'!V41)),NOT(ISNUMBER(SEARCH("margin(s) involved",'Model output'!V41)))), ISNUMBER(SEARCH("No involvement",'Model output'!V41)), AND(NOT(ISNUMBER(SEARCH("focal",'Model output'!V41))),ISNUMBER(SEARCH("Free",'Model output'!V41))), ISNUMBER(SEARCH("narrowly excised",'Model output'!V41)), ISNUMBER(SEARCH("none",'Model output'!V41)), ISNUMBER(SEARCH("R0",'Model output'!V41)), ISNUMBER(SEARCH("1 mm",'Model output'!V41)), ISNUMBER(SEARCH("0.1 CM",'Model output'!V41)), ISNUMBER(SEARCH("less than 0.2 mm",'Model output'!V41)), ISNUMBER(SEARCH("less than 1.0 mm",'Model output'!V41)), ISNUMBER(SEARCH("less than 0.5 mm",'Model output'!V41)), ISNUMBER(SEARCH("abut",'Model output'!V41))), "negative", "positive")</f>
        <v>negative</v>
      </c>
      <c r="AE42" s="39" t="str" cm="1">
        <f t="array" aca="1" ref="AE42" ca="1">IF(OR(AC42="positive",Z42="positive",AND(OR(ISNUMBER(SEARCH("Follicular carcinoma",N42)),ISNUMBER(SEARCH("Follicular thyroid carcinoma",N42))),V42="extensive"),AND(AND(ISNUMBER(J42),J42&gt;0),AND(ISNUMBER(M42),M42&gt;3)),OR(H42="positive",AH42=1)),"high",IF(OR(ISNUMBER(SEARCH("lateral",G42,1)),ISNUMBER(SEARCH("positive",Y42,1)),ISNUMBER(SEARCH("tall",O42,1)),ISNUMBER(SEARCH("hobnail",O42,1)),ISNUMBER(SEARCH("cribriform",O42,1)),ISNUMBER(SEARCH("diffuse",O42,1)),ISNUMBER(SEARCH("columnar",O42,1)),ISNUMBER(SEARCH("solid",O42,1)),ISNUMBER(SEARCH("tall",N42,1)),ISNUMBER(SEARCH("hobnail",N42,1)),ISNUMBER(SEARCH("cribriform",N42,1)),ISNUMBER(SEARCH("diffuse",N42,1)),ISNUMBER(SEARCH("columnar",N42,1)),ISNUMBER(SEARCH("solid",N42,1)),AND(OR(ISNUMBER(SEARCH("papillary",N42,1)),ISNUMBER(SEARCH("papillary carcinoma",O42,1))),S42="positive"),AND(AND(ISNUMBER(J42),J42&gt;=5),M42=""),AND(AND(ISNUMBER(J42),J42&gt;=5),AND(ISNUMBER(M42),M42&gt;=1)),AND(ISNUMBER(SERACH("papillary",N42)),OR(Y42="positive",Z42="positive"), ISNUMBER(SEARCH("BRAF",AB42)))),"intermediate","low"))</f>
        <v>intermediate</v>
      </c>
      <c r="AF42" s="40" t="str">
        <f t="shared" si="3"/>
        <v>3a</v>
      </c>
      <c r="AG42" s="40" t="str">
        <f t="shared" si="4"/>
        <v>1a</v>
      </c>
      <c r="AH42" s="40" t="str">
        <f t="shared" si="6"/>
        <v>0</v>
      </c>
      <c r="AI42" s="45" t="str">
        <f t="shared" si="7"/>
        <v>I</v>
      </c>
      <c r="AJ42" s="39" t="s">
        <v>636</v>
      </c>
      <c r="AK42" s="44" t="s">
        <v>901</v>
      </c>
      <c r="AL42" s="44" t="s">
        <v>900</v>
      </c>
      <c r="AM42" s="44" t="s">
        <v>899</v>
      </c>
      <c r="AN42" s="44" t="s">
        <v>59</v>
      </c>
      <c r="AO42" s="12">
        <f t="shared" ca="1" si="8"/>
        <v>1</v>
      </c>
      <c r="AP42" s="15">
        <f t="shared" si="9"/>
        <v>1</v>
      </c>
      <c r="AQ42" s="15">
        <f t="shared" si="10"/>
        <v>1</v>
      </c>
      <c r="AR42" s="15">
        <f t="shared" si="11"/>
        <v>1</v>
      </c>
      <c r="AS42" s="26">
        <f t="shared" si="5"/>
        <v>1</v>
      </c>
      <c r="AT42" s="1"/>
    </row>
    <row r="43" spans="1:46">
      <c r="A43" t="str">
        <f>'Model output'!A42</f>
        <v>TCGA-DE-A4M9</v>
      </c>
      <c r="B43" s="51">
        <v>28</v>
      </c>
      <c r="C43" s="1" t="str">
        <f>IF(OR(ISNUMBER(SEARCH("0",'Model output'!D42)), ISNUMBER(SEARCH("1",'Model output'!D42)), ISNUMBER(SEARCH("1a",'Model output'!D42)), ISNUMBER(SEARCH("1b",'Model output'!D42)), ISNUMBER(SEARCH("2",'Model output'!D42)), ISNUMBER(SEARCH("3",'Model output'!D42)), ISNUMBER(SEARCH("4a",'Model output'!D42)), ISNUMBER(SEARCH("4b",'Model output'!D42))), IF(ISNUMBER(SEARCH("pT",'Model output'!D42)),IF(OR(ISNUMBER(SEARCH("a",'Model output'!D42)),ISNUMBER(SEARCH("b",'Model output'!D42))),MID(SUBSTITUTE('Model output'!D42," ",""),SEARCH("pT",'Model output'!D42)+2,2),MID(SUBSTITUTE('Model output'!D42," ",""),SEARCH("pT",'Model output'!D42)+2,1)),IF(ISNUMBER(SEARCH("T",'Model output'!D42)),IF(OR(ISNUMBER(SEARCH("a",'Model output'!D42)),ISNUMBER(SEARCH("b",'Model output'!D42))),MID(SUBSTITUTE('Model output'!D42," ",""),SEARCH("T",'Model output'!D42)+1,2),MID(SUBSTITUTE('Model output'!D42," ",""),SEARCH("T",'Model output'!D42)+1,1)),SUBSTITUTE('Model output'!D42," ",""))),"")</f>
        <v>2</v>
      </c>
      <c r="D43" s="1" t="str">
        <f>IF(ISNUMBER(SEARCH("lymph node",'Model output'!E42)),"1", IF(AND('Model output'!E42&lt;&gt;"",ISNUMBER('Model output'!E42),'Model output'!E42&gt;0),"1",IF(OR(ISNUMBER(SEARCH("0",'Model output'!E42)), ISNUMBER(SEARCH("1",'Model output'!E42)), ISNUMBER(SEARCH("1a",'Model output'!E42)), ISNUMBER(SEARCH("1b",'Model output'!E42)), ISNUMBER(SEARCH("X",'Model output'!E42))), IF(ISNUMBER(SEARCH("pN",'Model output'!E42)),IF(OR(ISNUMBER(SEARCH("a",'Model output'!E42)),ISNUMBER(SEARCH("b",'Model output'!E42))),MID(SUBSTITUTE('Model output'!E42," ",""),SEARCH("pN",'Model output'!E42)+2,2),MID(SUBSTITUTE('Model output'!E42," ",""),SEARCH("pN",'Model output'!E42)+2,1)),IF(ISNUMBER(SEARCH("N",'Model output'!E42)),IF(OR(ISNUMBER(SEARCH("a",'Model output'!E42)),ISNUMBER(SEARCH("b",'Model output'!E42))),MID(SUBSTITUTE('Model output'!E42," ",""),SEARCH("N",'Model output'!E42)+1,2),MID(SUBSTITUTE('Model output'!E42," ",""),SEARCH("N",'Model output'!E42)+1,1)),SUBSTITUTE('Model output'!E42," ",""))),"")))</f>
        <v/>
      </c>
      <c r="E43" s="1" t="str">
        <f>IF(OR(ISNUMBER(SEARCH("Not applicable",'Model output'!F42)), ISNUMBER(SEARCH("N/A",'Model output'!F42))),"0",IF(OR(ISNUMBER(SEARCH("0",'Model output'!F42)), ISNUMBER(SEARCH("1",'Model output'!F42)), ISNUMBER(SEARCH("X",'Model output'!F42))), IF(ISNUMBER(SEARCH("pM",'Model output'!F42)),MID(SUBSTITUTE('Model output'!F42," ",""),SEARCH("pM",'Model output'!F42)+2,1),IF(ISNUMBER(SEARCH("M",'Model output'!F42)),MID(SUBSTITUTE('Model output'!F42," ",""),SEARCH("M",'Model output'!F42)+1,1),SUBSTITUTE('Model output'!F42," ",""))),""))</f>
        <v>x</v>
      </c>
      <c r="F43" t="str">
        <f t="shared" si="0"/>
        <v>negative</v>
      </c>
      <c r="G43" t="str">
        <f>IF(OR('Model output'!G42="",AND(ISNUMBER('Model output'!J42),'Model output'!J42&lt;1)),"",IF(OR(ISNUMBER(SEARCH("lateral",'Model output'!G42)),ISNUMBER(SEARCH("cervical",'Model output'!G42)),ISNUMBER(SEARCH("jugular",'Model output'!G42)),ISNUMBER(SEARCH("left neck",'Model output'!G42)),ISNUMBER(SEARCH("left anterior neck",'Model output'!G42)),ISNUMBER(SEARCH("left posterior neck",'Model output'!G42)),ISNUMBER(SEARCH("right neck",'Model output'!G42)),ISNUMBER(SEARCH("right anterior neck",'Model output'!G42)),ISNUMBER(SEARCH("right posterior neck",'Model output'!G42)),AND(ISNUMBER(SEARCH("level",'Model output'!G42)),OR(,ISNUMBER(SEARCH("II",'Model output'!G42)),ISNUMBER(SEARCH("two",'Model output'!G42)),ISNUMBER(SEARCH("2",'Model output'!G42)),ISNUMBER(SEARCH("III",'Model output'!G42)),ISNUMBER(SEARCH("three",'Model output'!G42)),ISNUMBER(SEARCH("3",'Model output'!G42)),ISNUMBER(SEARCH("IV",'Model output'!G42)),ISNUMBER(SEARCH("four",'Model output'!G42)),ISNUMBER(SEARCH("4",'Model output'!G42)),ISNUMBER(SEARCH("V ",'Model output'!G42)),ISNUMBER(SEARCH("five",'Model output'!G42)),ISNUMBER(SEARCH("5",'Model output'!G42))))), "lateral", "central"))</f>
        <v/>
      </c>
      <c r="H43" t="str">
        <f>IF('Model output'!H42="","negative", IF('Model output'!H42=" ", "negative", IF('Model output'!H42="[]", "negative", IF(ISNUMBER(SEARCH("lymph node",'Model output'!H42)),"negative", IF(ISNUMBER(SEARCH("adipose tissue",'Model output'!H42)), "negative", IF(ISNUMBER(SEARCH("neck dissection",'Model output'!H42)),"negative","positive"))))))</f>
        <v>negative</v>
      </c>
      <c r="I43" t="str">
        <f>IF('Model output'!I42="","",IF(ISNUMBER('Model output'!I42),'Model output'!I42,1))</f>
        <v/>
      </c>
      <c r="J43" t="str">
        <f>IF('Model output'!J42="","",IF(AND(ISNUMBER('Model output'!J42),'Model output'!J42&lt;=I43),'Model output'!J42,IF(ISNUMBER(SEARCH("0/",'Model output'!J42)),0,1)))</f>
        <v/>
      </c>
      <c r="K43" t="str" cm="1">
        <f t="array" ref="K43">IF(COUNT(FIND({0,1,2,3,4,5,6,7,8,9},'Model output'!K42))&gt;0,'Model output'!K42,"")</f>
        <v/>
      </c>
      <c r="L43" s="32" t="str">
        <f t="shared" si="1"/>
        <v/>
      </c>
      <c r="M43" t="str" cm="1">
        <f t="array" ref="M43">IF(L43="","",IF(ISNUMBER(SEARCH("cm",L43)),MAX(VALUE(SUBSTITUTE(_xlfn.FILTERXML("&lt;t&gt;&lt;s&gt;"&amp;SUBSTITUTE(L43,",","&lt;/s&gt;&lt;s&gt;")&amp;"&lt;/s&gt;&lt;/t&gt;","//s"),"cm",""))),MAX(VALUE(SUBSTITUTE(_xlfn.FILTERXML("&lt;t&gt;&lt;s&gt;"&amp;SUBSTITUTE(L43,",","&lt;/s&gt;&lt;s&gt;")&amp;"&lt;/s&gt;&lt;/t&gt;","//s"),"mm","")))/10))</f>
        <v/>
      </c>
      <c r="N43" t="str">
        <f>IF('Model output'!L42="","",'Model output'!L42)</f>
        <v>papillary</v>
      </c>
      <c r="O43" t="str">
        <f>IF('Model output'!M42="","",'Model output'!M42)</f>
        <v/>
      </c>
      <c r="P43" t="str">
        <f>IF('Model output'!N42="","",'Model output'!N42)</f>
        <v>3.0 cm</v>
      </c>
      <c r="Q43" t="str">
        <f t="shared" si="2"/>
        <v>3.0cm</v>
      </c>
      <c r="R43" cm="1">
        <f t="array" ref="R43">IF(Q43="","",IF(ISNUMBER(SEARCH("cm",Q43)),MAX(VALUE(SUBSTITUTE(_xlfn.FILTERXML("&lt;t&gt;&lt;s&gt;"&amp;SUBSTITUTE(Q43,",","&lt;/s&gt;&lt;s&gt;")&amp;"&lt;/s&gt;&lt;/t&gt;","//s"),"cm",""))),IF(ISNUMBER(SEARCH("mm",Q43)), MAX(VALUE(SUBSTITUTE(_xlfn.FILTERXML("&lt;t&gt;&lt;s&gt;"&amp;SUBSTITUTE(Q43,",","&lt;/s&gt;&lt;s&gt;")&amp;"&lt;/s&gt;&lt;/t&gt;","//s"),"mm","")))/10, MAX(VALUE(_xlfn.FILTERXML("&lt;t&gt;&lt;s&gt;"&amp;SUBSTITUTE(Q43,",","&lt;/s&gt;&lt;s&gt;")&amp;"&lt;/s&gt;&lt;/t&gt;","//s"))))))</f>
        <v>3</v>
      </c>
      <c r="S43" t="str">
        <f>IF(OR('Model output'!P42="",'Model output'!P42="C",ISNUMBER(SEARCH("Not identified", 'Model output'!P42)),ISNUMBER(SEARCH("Absent",'Model output'!P42)),ISNUMBER(SEARCH("Absence",'Model output'!P42)),AND(ISNUMBER(SEARCH("No",'Model output'!P42)),NOT(ISNUMBER(SEARCH("diagnostic",'Model output'!P42)))),ISNUMBER(SEARCH("Negative",'Model output'!P42))),"negative","positive")</f>
        <v>positive</v>
      </c>
      <c r="T43">
        <f>IF('Model output'!O42="","",'Model output'!O42)</f>
        <v>2</v>
      </c>
      <c r="U43" t="str">
        <f>IF('Model output'!Q42&lt;&gt;"",'Model output'!Q42,IF('Classification result'!S43="positive",IF(ISNUMBER(SEARCH("single",'Model output'!P42)),1,IF(OR(ISNUMBER(SEARCH("&lt;4",'Model output'!P42)),ISNUMBER(SEARCH("&lt; 4",'Model output'!P42)),ISNUMBER(SEARCH("less than 4",'Model output'!P42))),"&lt;4",IF(OR(ISNUMBER(SEARCH("&gt;4",'Model output'!P42)),ISNUMBER(SEARCH("&gt; 4",'Model output'!P42)),ISNUMBER(SEARCH("4 or more",'Model output'!P42))),"&gt;4",""))),""))</f>
        <v>&lt;4</v>
      </c>
      <c r="V43" t="str">
        <f>IF(S43="negative","",IF(OR(ISNUMBER(SEARCH("Focal",'Model output'!P42)),'Classification result'!U43&lt;4,ISNUMBER(SEARCH("Focal",'Classification result'!U43)),ISNUMBER(SEARCH("&lt;4",'Classification result'!U43)),ISNUMBER(SEARCH("&lt; 4",'Classification result'!U43))),"minimal", IF(OR(ISNUMBER(SEARCH("Extensive",'Model output'!P42)),ISNUMBER(SEARCH("Extensive",'Classification result'!U43)),ISNUMBER(SEARCH("&gt;4",'Classification result'!U43)),ISNUMBER(SEARCH("&gt; 4",'Classification result'!U43)),ISNUMBER(SEARCH("4 or more",'Classification result'!U43))),"extensive","")))</f>
        <v>minimal</v>
      </c>
      <c r="W43" t="str">
        <f>IF(OR('Model output'!R42="",ISNUMBER(SEARCH("Not identified", 'Model output'!R42)),ISNUMBER(SEARCH("Absent",'Model output'!R42)),ISNUMBER(SEARCH("No",'Model output'!R42)),ISNUMBER(SEARCH("Negative",'Model output'!R42)),ISNUMBER(SEARCH("None seen",'Model output'!R42)),ISNUMBER(SEARCH("Free",'Model output'!R42)),ISNUMBER(SEARCH("Cannot be assessed",'Model output'!R42))),"negative","positive")</f>
        <v>positive</v>
      </c>
      <c r="X43" s="19" t="str">
        <f>IF('Model output'!S42="","",'Model output'!S42)</f>
        <v>Not identified</v>
      </c>
      <c r="Y43" t="str">
        <f>IF(OR('Model output'!S42="",ISNUMBER(SEARCH("No extension",'Model output'!S42)),ISNUMBER(SEARCH("Absent",'Model output'!S42)),ISNUMBER(SEARCH("Not identified",'Model output'!S42)),AND(ISNUMBER(SEARCH("No",'Model output'!S42)),NOT(ISNUMBER(SEARCH("carcinoma",'Model output'!S42)))),ISNUMBER(SEARCH("negative",'Model output'!S42))),"negative",IF(Z43="positive","gETE", "positive"))</f>
        <v>negative</v>
      </c>
      <c r="Z43" t="str">
        <f>IF(OR('Model output'!S42="",ISNUMBER(SEARCH("Absent",'Model output'!S42)),ISNUMBER(SEARCH("Not identified",'Model output'!S42)),ISNUMBER(SEARCH("No",'Model output'!S42)),ISNUMBER(SEARCH("Minimal",'Model output'!S42)),ISNUMBER(SEARCH("negative",'Model output'!S42))),"negative",IF(OR(ISNUMBER(SEARCH("extensive",X43)),ISNUMBER(SEARCH("skeletal muscle",X43)),ISNUMBER(SEARCH("larynx",X43)),ISNUMBER(SEARCH("trachea",X43)),ISNUMBER(SEARCH("esophagus",X43)),ISNUMBER(SEARCH("recurrent laryngeal nerve",X43))),"positive","negative"))</f>
        <v>negative</v>
      </c>
      <c r="AA43" t="str">
        <f>IF('Model output'!T42="","",IF('Model output'!T42="Not mentioned", "No", "Yes"))</f>
        <v/>
      </c>
      <c r="AB43" t="str">
        <f>IF(AA43&lt;&gt;"Yes","",IF(OR('Model output'!U42="",ISNUMBER(SEARCH("Not identified",'Model output'!U42))),"",'Model output'!U42))</f>
        <v/>
      </c>
      <c r="AC43" s="8" t="str">
        <f>IF(OR('Model output'!V42="", AND(ISERROR(SEARCH("Positive",'Model output'!V42)), ISNUMBER(SEARCH("Negative",'Model output'!V42))), ISNUMBER(SEARCH("Cannot be assessed",'Model output'!V42)), AND(ISNUMBER(SEARCH("Uninvolved",'Model output'!V42)),NOT(ISNUMBER(SEARCH("margin(s) involved",'Model output'!V42)))), ISNUMBER(SEARCH("No involvement",'Model output'!V42)), AND(NOT(ISNUMBER(SEARCH("focal",'Model output'!V42))),ISNUMBER(SEARCH("Free",'Model output'!V42))), ISNUMBER(SEARCH("narrowly excised",'Model output'!V42)), ISNUMBER(SEARCH("none",'Model output'!V42)), ISNUMBER(SEARCH("R0",'Model output'!V42)), ISNUMBER(SEARCH("1 mm",'Model output'!V42)), ISNUMBER(SEARCH("0.1 CM",'Model output'!V42)), ISNUMBER(SEARCH("less than 0.2 mm",'Model output'!V42)), ISNUMBER(SEARCH("less than 1.0 mm",'Model output'!V42)), ISNUMBER(SEARCH("less than 0.5 mm",'Model output'!V42)), ISNUMBER(SEARCH("abut",'Model output'!V42))), "negative", "positive")</f>
        <v>positive</v>
      </c>
      <c r="AE43" s="39" t="str" cm="1">
        <f t="array" ref="AE43">IF(OR(AC43="positive",Z43="positive",AND(OR(ISNUMBER(SEARCH("Follicular carcinoma",N43)),ISNUMBER(SEARCH("Follicular thyroid carcinoma",N43))),V43="extensive"),AND(AND(ISNUMBER(J43),J43&gt;0),AND(ISNUMBER(M43),M43&gt;3)),OR(H43="positive",AH43=1)),"high",IF(OR(ISNUMBER(SEARCH("lateral",G43,1)),ISNUMBER(SEARCH("positive",Y43,1)),ISNUMBER(SEARCH("tall",O43,1)),ISNUMBER(SEARCH("hobnail",O43,1)),ISNUMBER(SEARCH("cribriform",O43,1)),ISNUMBER(SEARCH("diffuse",O43,1)),ISNUMBER(SEARCH("columnar",O43,1)),ISNUMBER(SEARCH("solid",O43,1)),ISNUMBER(SEARCH("tall",N43,1)),ISNUMBER(SEARCH("hobnail",N43,1)),ISNUMBER(SEARCH("cribriform",N43,1)),ISNUMBER(SEARCH("diffuse",N43,1)),ISNUMBER(SEARCH("columnar",N43,1)),ISNUMBER(SEARCH("solid",N43,1)),AND(OR(ISNUMBER(SEARCH("papillary",N43,1)),ISNUMBER(SEARCH("papillary carcinoma",O43,1))),S43="positive"),AND(AND(ISNUMBER(J43),J43&gt;=5),M43=""),AND(AND(ISNUMBER(J43),J43&gt;=5),AND(ISNUMBER(M43),M43&gt;=1)),AND(ISNUMBER(SERACH("papillary",N43)),OR(Y43="positive",Z43="positive"), ISNUMBER(SEARCH("BRAF",AB43)))),"intermediate","low"))</f>
        <v>high</v>
      </c>
      <c r="AF43" s="40" t="str">
        <f t="shared" si="3"/>
        <v>2</v>
      </c>
      <c r="AG43" s="40" t="str">
        <f t="shared" si="4"/>
        <v>0</v>
      </c>
      <c r="AH43" s="40" t="str">
        <f t="shared" si="6"/>
        <v>0</v>
      </c>
      <c r="AI43" s="45" t="str">
        <f t="shared" si="7"/>
        <v>I</v>
      </c>
      <c r="AJ43" s="39" t="s">
        <v>631</v>
      </c>
      <c r="AK43" s="44" t="s">
        <v>898</v>
      </c>
      <c r="AL43" s="44" t="s">
        <v>899</v>
      </c>
      <c r="AM43" s="44" t="s">
        <v>899</v>
      </c>
      <c r="AN43" s="44" t="s">
        <v>59</v>
      </c>
      <c r="AO43" s="12">
        <f t="shared" si="8"/>
        <v>1</v>
      </c>
      <c r="AP43" s="15">
        <f t="shared" si="9"/>
        <v>1</v>
      </c>
      <c r="AQ43" s="15">
        <f t="shared" si="10"/>
        <v>1</v>
      </c>
      <c r="AR43" s="15">
        <f t="shared" si="11"/>
        <v>1</v>
      </c>
      <c r="AS43" s="26">
        <f t="shared" si="5"/>
        <v>1</v>
      </c>
      <c r="AT43" s="1"/>
    </row>
    <row r="44" spans="1:46">
      <c r="A44" t="str">
        <f>'Model output'!A43</f>
        <v>TCGA-DE-A4MA</v>
      </c>
      <c r="B44" s="51">
        <v>52</v>
      </c>
      <c r="C44" s="1" t="str">
        <f>IF(OR(ISNUMBER(SEARCH("0",'Model output'!D43)), ISNUMBER(SEARCH("1",'Model output'!D43)), ISNUMBER(SEARCH("1a",'Model output'!D43)), ISNUMBER(SEARCH("1b",'Model output'!D43)), ISNUMBER(SEARCH("2",'Model output'!D43)), ISNUMBER(SEARCH("3",'Model output'!D43)), ISNUMBER(SEARCH("4a",'Model output'!D43)), ISNUMBER(SEARCH("4b",'Model output'!D43))), IF(ISNUMBER(SEARCH("pT",'Model output'!D43)),IF(OR(ISNUMBER(SEARCH("a",'Model output'!D43)),ISNUMBER(SEARCH("b",'Model output'!D43))),MID(SUBSTITUTE('Model output'!D43," ",""),SEARCH("pT",'Model output'!D43)+2,2),MID(SUBSTITUTE('Model output'!D43," ",""),SEARCH("pT",'Model output'!D43)+2,1)),IF(ISNUMBER(SEARCH("T",'Model output'!D43)),IF(OR(ISNUMBER(SEARCH("a",'Model output'!D43)),ISNUMBER(SEARCH("b",'Model output'!D43))),MID(SUBSTITUTE('Model output'!D43," ",""),SEARCH("T",'Model output'!D43)+1,2),MID(SUBSTITUTE('Model output'!D43," ",""),SEARCH("T",'Model output'!D43)+1,1)),SUBSTITUTE('Model output'!D43," ",""))),"")</f>
        <v>3</v>
      </c>
      <c r="D44" s="1" t="str">
        <f>IF(ISNUMBER(SEARCH("lymph node",'Model output'!E43)),"1", IF(AND('Model output'!E43&lt;&gt;"",ISNUMBER('Model output'!E43),'Model output'!E43&gt;0),"1",IF(OR(ISNUMBER(SEARCH("0",'Model output'!E43)), ISNUMBER(SEARCH("1",'Model output'!E43)), ISNUMBER(SEARCH("1a",'Model output'!E43)), ISNUMBER(SEARCH("1b",'Model output'!E43)), ISNUMBER(SEARCH("X",'Model output'!E43))), IF(ISNUMBER(SEARCH("pN",'Model output'!E43)),IF(OR(ISNUMBER(SEARCH("a",'Model output'!E43)),ISNUMBER(SEARCH("b",'Model output'!E43))),MID(SUBSTITUTE('Model output'!E43," ",""),SEARCH("pN",'Model output'!E43)+2,2),MID(SUBSTITUTE('Model output'!E43," ",""),SEARCH("pN",'Model output'!E43)+2,1)),IF(ISNUMBER(SEARCH("N",'Model output'!E43)),IF(OR(ISNUMBER(SEARCH("a",'Model output'!E43)),ISNUMBER(SEARCH("b",'Model output'!E43))),MID(SUBSTITUTE('Model output'!E43," ",""),SEARCH("N",'Model output'!E43)+1,2),MID(SUBSTITUTE('Model output'!E43," ",""),SEARCH("N",'Model output'!E43)+1,1)),SUBSTITUTE('Model output'!E43," ",""))),"")))</f>
        <v>1a</v>
      </c>
      <c r="E44" s="1" t="str">
        <f>IF(OR(ISNUMBER(SEARCH("Not applicable",'Model output'!F43)), ISNUMBER(SEARCH("N/A",'Model output'!F43))),"0",IF(OR(ISNUMBER(SEARCH("0",'Model output'!F43)), ISNUMBER(SEARCH("1",'Model output'!F43)), ISNUMBER(SEARCH("X",'Model output'!F43))), IF(ISNUMBER(SEARCH("pM",'Model output'!F43)),MID(SUBSTITUTE('Model output'!F43," ",""),SEARCH("pM",'Model output'!F43)+2,1),IF(ISNUMBER(SEARCH("M",'Model output'!F43)),MID(SUBSTITUTE('Model output'!F43," ",""),SEARCH("M",'Model output'!F43)+1,1),SUBSTITUTE('Model output'!F43," ",""))),""))</f>
        <v>X</v>
      </c>
      <c r="F44" t="str">
        <f t="shared" si="0"/>
        <v>positive</v>
      </c>
      <c r="G44" t="str">
        <f>IF(OR('Model output'!G43="",AND(ISNUMBER('Model output'!J43),'Model output'!J43&lt;1)),"",IF(OR(ISNUMBER(SEARCH("lateral",'Model output'!G43)),ISNUMBER(SEARCH("cervical",'Model output'!G43)),ISNUMBER(SEARCH("jugular",'Model output'!G43)),ISNUMBER(SEARCH("left neck",'Model output'!G43)),ISNUMBER(SEARCH("left anterior neck",'Model output'!G43)),ISNUMBER(SEARCH("left posterior neck",'Model output'!G43)),ISNUMBER(SEARCH("right neck",'Model output'!G43)),ISNUMBER(SEARCH("right anterior neck",'Model output'!G43)),ISNUMBER(SEARCH("right posterior neck",'Model output'!G43)),AND(ISNUMBER(SEARCH("level",'Model output'!G43)),OR(,ISNUMBER(SEARCH("II",'Model output'!G43)),ISNUMBER(SEARCH("two",'Model output'!G43)),ISNUMBER(SEARCH("2",'Model output'!G43)),ISNUMBER(SEARCH("III",'Model output'!G43)),ISNUMBER(SEARCH("three",'Model output'!G43)),ISNUMBER(SEARCH("3",'Model output'!G43)),ISNUMBER(SEARCH("IV",'Model output'!G43)),ISNUMBER(SEARCH("four",'Model output'!G43)),ISNUMBER(SEARCH("4",'Model output'!G43)),ISNUMBER(SEARCH("V ",'Model output'!G43)),ISNUMBER(SEARCH("five",'Model output'!G43)),ISNUMBER(SEARCH("5",'Model output'!G43))))), "lateral", "central"))</f>
        <v>central</v>
      </c>
      <c r="H44" t="str">
        <f>IF('Model output'!H43="","negative", IF('Model output'!H43=" ", "negative", IF('Model output'!H43="[]", "negative", IF(ISNUMBER(SEARCH("lymph node",'Model output'!H43)),"negative", IF(ISNUMBER(SEARCH("adipose tissue",'Model output'!H43)), "negative", IF(ISNUMBER(SEARCH("neck dissection",'Model output'!H43)),"negative","positive"))))))</f>
        <v>negative</v>
      </c>
      <c r="I44">
        <f>IF('Model output'!I43="","",IF(ISNUMBER('Model output'!I43),'Model output'!I43,1))</f>
        <v>8</v>
      </c>
      <c r="J44">
        <f>IF('Model output'!J43="","",IF(AND(ISNUMBER('Model output'!J43),'Model output'!J43&lt;=I44),'Model output'!J43,IF(ISNUMBER(SEARCH("0/",'Model output'!J43)),0,1)))</f>
        <v>7</v>
      </c>
      <c r="K44" t="str" cm="1">
        <f t="array" ref="K44">IF(COUNT(FIND({0,1,2,3,4,5,6,7,8,9},'Model output'!K43))&gt;0,'Model output'!K43,"")</f>
        <v>0.5 cm</v>
      </c>
      <c r="L44" s="32" t="str">
        <f t="shared" si="1"/>
        <v>0.5cm</v>
      </c>
      <c r="M44" cm="1">
        <f t="array" ref="M44">IF(L44="","",IF(ISNUMBER(SEARCH("cm",L44)),MAX(VALUE(SUBSTITUTE(_xlfn.FILTERXML("&lt;t&gt;&lt;s&gt;"&amp;SUBSTITUTE(L44,",","&lt;/s&gt;&lt;s&gt;")&amp;"&lt;/s&gt;&lt;/t&gt;","//s"),"cm",""))),MAX(VALUE(SUBSTITUTE(_xlfn.FILTERXML("&lt;t&gt;&lt;s&gt;"&amp;SUBSTITUTE(L44,",","&lt;/s&gt;&lt;s&gt;")&amp;"&lt;/s&gt;&lt;/t&gt;","//s"),"mm","")))/10))</f>
        <v>0.5</v>
      </c>
      <c r="N44" t="str">
        <f>IF('Model output'!L43="","",'Model output'!L43)</f>
        <v>papillary</v>
      </c>
      <c r="O44" t="str">
        <f>IF('Model output'!M43="","",'Model output'!M43)</f>
        <v>usual, with focal oncocytic cytoplasmic features</v>
      </c>
      <c r="P44" t="str">
        <f>IF('Model output'!N43="","",'Model output'!N43)</f>
        <v>4.2 cm</v>
      </c>
      <c r="Q44" t="str">
        <f t="shared" si="2"/>
        <v>4.2cm</v>
      </c>
      <c r="R44" cm="1">
        <f t="array" ref="R44">IF(Q44="","",IF(ISNUMBER(SEARCH("cm",Q44)),MAX(VALUE(SUBSTITUTE(_xlfn.FILTERXML("&lt;t&gt;&lt;s&gt;"&amp;SUBSTITUTE(Q44,",","&lt;/s&gt;&lt;s&gt;")&amp;"&lt;/s&gt;&lt;/t&gt;","//s"),"cm",""))),IF(ISNUMBER(SEARCH("mm",Q44)), MAX(VALUE(SUBSTITUTE(_xlfn.FILTERXML("&lt;t&gt;&lt;s&gt;"&amp;SUBSTITUTE(Q44,",","&lt;/s&gt;&lt;s&gt;")&amp;"&lt;/s&gt;&lt;/t&gt;","//s"),"mm","")))/10, MAX(VALUE(_xlfn.FILTERXML("&lt;t&gt;&lt;s&gt;"&amp;SUBSTITUTE(Q44,",","&lt;/s&gt;&lt;s&gt;")&amp;"&lt;/s&gt;&lt;/t&gt;","//s"))))))</f>
        <v>4.2</v>
      </c>
      <c r="S44" t="str">
        <f>IF(OR('Model output'!P43="",'Model output'!P43="C",ISNUMBER(SEARCH("Not identified", 'Model output'!P43)),ISNUMBER(SEARCH("Absent",'Model output'!P43)),ISNUMBER(SEARCH("Absence",'Model output'!P43)),AND(ISNUMBER(SEARCH("No",'Model output'!P43)),NOT(ISNUMBER(SEARCH("diagnostic",'Model output'!P43)))),ISNUMBER(SEARCH("Negative",'Model output'!P43))),"negative","positive")</f>
        <v>positive</v>
      </c>
      <c r="T44">
        <f>IF('Model output'!O43="","",'Model output'!O43)</f>
        <v>1</v>
      </c>
      <c r="U44" t="str">
        <f>IF('Model output'!Q43&lt;&gt;"",'Model output'!Q43,IF('Classification result'!S44="positive",IF(ISNUMBER(SEARCH("single",'Model output'!P43)),1,IF(OR(ISNUMBER(SEARCH("&lt;4",'Model output'!P43)),ISNUMBER(SEARCH("&lt; 4",'Model output'!P43)),ISNUMBER(SEARCH("less than 4",'Model output'!P43))),"&lt;4",IF(OR(ISNUMBER(SEARCH("&gt;4",'Model output'!P43)),ISNUMBER(SEARCH("&gt; 4",'Model output'!P43)),ISNUMBER(SEARCH("4 or more",'Model output'!P43))),"&gt;4",""))),""))</f>
        <v>extensive</v>
      </c>
      <c r="V44" t="str">
        <f>IF(S44="negative","",IF(OR(ISNUMBER(SEARCH("Focal",'Model output'!P43)),'Classification result'!U44&lt;4,ISNUMBER(SEARCH("Focal",'Classification result'!U44)),ISNUMBER(SEARCH("&lt;4",'Classification result'!U44)),ISNUMBER(SEARCH("&lt; 4",'Classification result'!U44))),"minimal", IF(OR(ISNUMBER(SEARCH("Extensive",'Model output'!P43)),ISNUMBER(SEARCH("Extensive",'Classification result'!U44)),ISNUMBER(SEARCH("&gt;4",'Classification result'!U44)),ISNUMBER(SEARCH("&gt; 4",'Classification result'!U44)),ISNUMBER(SEARCH("4 or more",'Classification result'!U44))),"extensive","")))</f>
        <v>extensive</v>
      </c>
      <c r="W44" t="str">
        <f>IF(OR('Model output'!R43="",ISNUMBER(SEARCH("Not identified", 'Model output'!R43)),ISNUMBER(SEARCH("Absent",'Model output'!R43)),ISNUMBER(SEARCH("No",'Model output'!R43)),ISNUMBER(SEARCH("Negative",'Model output'!R43)),ISNUMBER(SEARCH("None seen",'Model output'!R43)),ISNUMBER(SEARCH("Free",'Model output'!R43)),ISNUMBER(SEARCH("Cannot be assessed",'Model output'!R43))),"negative","positive")</f>
        <v>positive</v>
      </c>
      <c r="X44" s="19" t="str">
        <f>IF('Model output'!S43="","",'Model output'!S43)</f>
        <v>Focus suspicious for extra thyroidal involvement of adipose tissue</v>
      </c>
      <c r="Y44" t="str">
        <f>IF(OR('Model output'!S43="",ISNUMBER(SEARCH("No extension",'Model output'!S43)),ISNUMBER(SEARCH("Absent",'Model output'!S43)),ISNUMBER(SEARCH("Not identified",'Model output'!S43)),AND(ISNUMBER(SEARCH("No",'Model output'!S43)),NOT(ISNUMBER(SEARCH("carcinoma",'Model output'!S43)))),ISNUMBER(SEARCH("negative",'Model output'!S43))),"negative",IF(Z44="positive","gETE", "positive"))</f>
        <v>positive</v>
      </c>
      <c r="Z44" t="str">
        <f>IF(OR('Model output'!S43="",ISNUMBER(SEARCH("Absent",'Model output'!S43)),ISNUMBER(SEARCH("Not identified",'Model output'!S43)),ISNUMBER(SEARCH("No",'Model output'!S43)),ISNUMBER(SEARCH("Minimal",'Model output'!S43)),ISNUMBER(SEARCH("negative",'Model output'!S43))),"negative",IF(OR(ISNUMBER(SEARCH("extensive",X44)),ISNUMBER(SEARCH("skeletal muscle",X44)),ISNUMBER(SEARCH("larynx",X44)),ISNUMBER(SEARCH("trachea",X44)),ISNUMBER(SEARCH("esophagus",X44)),ISNUMBER(SEARCH("recurrent laryngeal nerve",X44))),"positive","negative"))</f>
        <v>negative</v>
      </c>
      <c r="AA44" t="str">
        <f>IF('Model output'!T43="","",IF('Model output'!T43="Not mentioned", "No", "Yes"))</f>
        <v/>
      </c>
      <c r="AB44" t="str">
        <f>IF(AA44&lt;&gt;"Yes","",IF(OR('Model output'!U43="",ISNUMBER(SEARCH("Not identified",'Model output'!U43))),"",'Model output'!U43))</f>
        <v/>
      </c>
      <c r="AC44" s="8" t="str">
        <f>IF(OR('Model output'!V43="", AND(ISERROR(SEARCH("Positive",'Model output'!V43)), ISNUMBER(SEARCH("Negative",'Model output'!V43))), ISNUMBER(SEARCH("Cannot be assessed",'Model output'!V43)), AND(ISNUMBER(SEARCH("Uninvolved",'Model output'!V43)),NOT(ISNUMBER(SEARCH("margin(s) involved",'Model output'!V43)))), ISNUMBER(SEARCH("No involvement",'Model output'!V43)), AND(NOT(ISNUMBER(SEARCH("focal",'Model output'!V43))),ISNUMBER(SEARCH("Free",'Model output'!V43))), ISNUMBER(SEARCH("narrowly excised",'Model output'!V43)), ISNUMBER(SEARCH("none",'Model output'!V43)), ISNUMBER(SEARCH("R0",'Model output'!V43)), ISNUMBER(SEARCH("1 mm",'Model output'!V43)), ISNUMBER(SEARCH("0.1 CM",'Model output'!V43)), ISNUMBER(SEARCH("less than 0.2 mm",'Model output'!V43)), ISNUMBER(SEARCH("less than 1.0 mm",'Model output'!V43)), ISNUMBER(SEARCH("less than 0.5 mm",'Model output'!V43)), ISNUMBER(SEARCH("abut",'Model output'!V43))), "negative", "positive")</f>
        <v>positive</v>
      </c>
      <c r="AE44" s="39" t="str" cm="1">
        <f t="array" ref="AE44">IF(OR(AC44="positive",Z44="positive",AND(OR(ISNUMBER(SEARCH("Follicular carcinoma",N44)),ISNUMBER(SEARCH("Follicular thyroid carcinoma",N44))),V44="extensive"),AND(AND(ISNUMBER(J44),J44&gt;0),AND(ISNUMBER(M44),M44&gt;3)),OR(H44="positive",AH44=1)),"high",IF(OR(ISNUMBER(SEARCH("lateral",G44,1)),ISNUMBER(SEARCH("positive",Y44,1)),ISNUMBER(SEARCH("tall",O44,1)),ISNUMBER(SEARCH("hobnail",O44,1)),ISNUMBER(SEARCH("cribriform",O44,1)),ISNUMBER(SEARCH("diffuse",O44,1)),ISNUMBER(SEARCH("columnar",O44,1)),ISNUMBER(SEARCH("solid",O44,1)),ISNUMBER(SEARCH("tall",N44,1)),ISNUMBER(SEARCH("hobnail",N44,1)),ISNUMBER(SEARCH("cribriform",N44,1)),ISNUMBER(SEARCH("diffuse",N44,1)),ISNUMBER(SEARCH("columnar",N44,1)),ISNUMBER(SEARCH("solid",N44,1)),AND(OR(ISNUMBER(SEARCH("papillary",N44,1)),ISNUMBER(SEARCH("papillary carcinoma",O44,1))),S44="positive"),AND(AND(ISNUMBER(J44),J44&gt;=5),M44=""),AND(AND(ISNUMBER(J44),J44&gt;=5),AND(ISNUMBER(M44),M44&gt;=1)),AND(ISNUMBER(SERACH("papillary",N44)),OR(Y44="positive",Z44="positive"), ISNUMBER(SEARCH("BRAF",AB44)))),"intermediate","low"))</f>
        <v>high</v>
      </c>
      <c r="AF44" s="40" t="str">
        <f t="shared" si="3"/>
        <v>3a</v>
      </c>
      <c r="AG44" s="40" t="str">
        <f t="shared" si="4"/>
        <v>1a</v>
      </c>
      <c r="AH44" s="40" t="str">
        <f t="shared" si="6"/>
        <v>0</v>
      </c>
      <c r="AI44" s="45" t="str">
        <f t="shared" si="7"/>
        <v>I</v>
      </c>
      <c r="AJ44" s="39" t="s">
        <v>636</v>
      </c>
      <c r="AK44" s="44" t="s">
        <v>901</v>
      </c>
      <c r="AL44" s="44" t="s">
        <v>900</v>
      </c>
      <c r="AM44" s="44" t="s">
        <v>899</v>
      </c>
      <c r="AN44" s="44" t="s">
        <v>59</v>
      </c>
      <c r="AO44" s="12">
        <f t="shared" si="8"/>
        <v>0</v>
      </c>
      <c r="AP44" s="15">
        <f t="shared" si="9"/>
        <v>1</v>
      </c>
      <c r="AQ44" s="15">
        <f t="shared" si="10"/>
        <v>1</v>
      </c>
      <c r="AR44" s="15">
        <f t="shared" si="11"/>
        <v>1</v>
      </c>
      <c r="AS44" s="26">
        <f t="shared" si="5"/>
        <v>1</v>
      </c>
      <c r="AT44" s="1"/>
    </row>
    <row r="45" spans="1:46">
      <c r="A45" t="str">
        <f>'Model output'!A44</f>
        <v>TCGA-DE-A4MC</v>
      </c>
      <c r="B45" s="51">
        <v>43</v>
      </c>
      <c r="C45" s="1" t="str">
        <f>IF(OR(ISNUMBER(SEARCH("0",'Model output'!D44)), ISNUMBER(SEARCH("1",'Model output'!D44)), ISNUMBER(SEARCH("1a",'Model output'!D44)), ISNUMBER(SEARCH("1b",'Model output'!D44)), ISNUMBER(SEARCH("2",'Model output'!D44)), ISNUMBER(SEARCH("3",'Model output'!D44)), ISNUMBER(SEARCH("4a",'Model output'!D44)), ISNUMBER(SEARCH("4b",'Model output'!D44))), IF(ISNUMBER(SEARCH("pT",'Model output'!D44)),IF(OR(ISNUMBER(SEARCH("a",'Model output'!D44)),ISNUMBER(SEARCH("b",'Model output'!D44))),MID(SUBSTITUTE('Model output'!D44," ",""),SEARCH("pT",'Model output'!D44)+2,2),MID(SUBSTITUTE('Model output'!D44," ",""),SEARCH("pT",'Model output'!D44)+2,1)),IF(ISNUMBER(SEARCH("T",'Model output'!D44)),IF(OR(ISNUMBER(SEARCH("a",'Model output'!D44)),ISNUMBER(SEARCH("b",'Model output'!D44))),MID(SUBSTITUTE('Model output'!D44," ",""),SEARCH("T",'Model output'!D44)+1,2),MID(SUBSTITUTE('Model output'!D44," ",""),SEARCH("T",'Model output'!D44)+1,1)),SUBSTITUTE('Model output'!D44," ",""))),"")</f>
        <v>3</v>
      </c>
      <c r="D45" s="1" t="str">
        <f>IF(ISNUMBER(SEARCH("lymph node",'Model output'!E44)),"1", IF(AND('Model output'!E44&lt;&gt;"",ISNUMBER('Model output'!E44),'Model output'!E44&gt;0),"1",IF(OR(ISNUMBER(SEARCH("0",'Model output'!E44)), ISNUMBER(SEARCH("1",'Model output'!E44)), ISNUMBER(SEARCH("1a",'Model output'!E44)), ISNUMBER(SEARCH("1b",'Model output'!E44)), ISNUMBER(SEARCH("X",'Model output'!E44))), IF(ISNUMBER(SEARCH("pN",'Model output'!E44)),IF(OR(ISNUMBER(SEARCH("a",'Model output'!E44)),ISNUMBER(SEARCH("b",'Model output'!E44))),MID(SUBSTITUTE('Model output'!E44," ",""),SEARCH("pN",'Model output'!E44)+2,2),MID(SUBSTITUTE('Model output'!E44," ",""),SEARCH("pN",'Model output'!E44)+2,1)),IF(ISNUMBER(SEARCH("N",'Model output'!E44)),IF(OR(ISNUMBER(SEARCH("a",'Model output'!E44)),ISNUMBER(SEARCH("b",'Model output'!E44))),MID(SUBSTITUTE('Model output'!E44," ",""),SEARCH("N",'Model output'!E44)+1,2),MID(SUBSTITUTE('Model output'!E44," ",""),SEARCH("N",'Model output'!E44)+1,1)),SUBSTITUTE('Model output'!E44," ",""))),"")))</f>
        <v>1b</v>
      </c>
      <c r="E45" s="1" t="str">
        <f>IF(OR(ISNUMBER(SEARCH("Not applicable",'Model output'!F44)), ISNUMBER(SEARCH("N/A",'Model output'!F44))),"0",IF(OR(ISNUMBER(SEARCH("0",'Model output'!F44)), ISNUMBER(SEARCH("1",'Model output'!F44)), ISNUMBER(SEARCH("X",'Model output'!F44))), IF(ISNUMBER(SEARCH("pM",'Model output'!F44)),MID(SUBSTITUTE('Model output'!F44," ",""),SEARCH("pM",'Model output'!F44)+2,1),IF(ISNUMBER(SEARCH("M",'Model output'!F44)),MID(SUBSTITUTE('Model output'!F44," ",""),SEARCH("M",'Model output'!F44)+1,1),SUBSTITUTE('Model output'!F44," ",""))),""))</f>
        <v/>
      </c>
      <c r="F45" t="str">
        <f>IF(OR(G45&lt;&gt;"",AND(J45&lt;&gt;"",ISNUMBER(J45),J45&gt;0),AND(M45&lt;&gt;"",M45&gt;0)),"positive","negative")</f>
        <v>positive</v>
      </c>
      <c r="G45" t="str">
        <f>IF(OR('Model output'!G44="",AND(ISNUMBER('Model output'!J44),'Model output'!J44&lt;1)),"",IF(OR(ISNUMBER(SEARCH("lateral",'Model output'!G44)),ISNUMBER(SEARCH("cervical",'Model output'!G44)),ISNUMBER(SEARCH("jugular",'Model output'!G44)),ISNUMBER(SEARCH("left neck",'Model output'!G44)),ISNUMBER(SEARCH("left anterior neck",'Model output'!G44)),ISNUMBER(SEARCH("left posterior neck",'Model output'!G44)),ISNUMBER(SEARCH("right neck",'Model output'!G44)),ISNUMBER(SEARCH("right anterior neck",'Model output'!G44)),ISNUMBER(SEARCH("right posterior neck",'Model output'!G44)),AND(ISNUMBER(SEARCH("level",'Model output'!G44)),OR(,ISNUMBER(SEARCH("II",'Model output'!G44)),ISNUMBER(SEARCH("two",'Model output'!G44)),ISNUMBER(SEARCH("2",'Model output'!G44)),ISNUMBER(SEARCH("III",'Model output'!G44)),ISNUMBER(SEARCH("three",'Model output'!G44)),ISNUMBER(SEARCH("3",'Model output'!G44)),ISNUMBER(SEARCH("IV",'Model output'!G44)),ISNUMBER(SEARCH("four",'Model output'!G44)),ISNUMBER(SEARCH("4",'Model output'!G44)),ISNUMBER(SEARCH("V ",'Model output'!G44)),ISNUMBER(SEARCH("five",'Model output'!G44)),ISNUMBER(SEARCH("5",'Model output'!G44))))), "lateral", "central"))</f>
        <v>lateral</v>
      </c>
      <c r="H45" t="str">
        <f>IF('Model output'!H44="","negative", IF('Model output'!H44=" ", "negative", IF('Model output'!H44="[]", "negative", IF(ISNUMBER(SEARCH("lymph node",'Model output'!H44)),"negative", IF(ISNUMBER(SEARCH("adipose tissue",'Model output'!H44)), "negative", IF(ISNUMBER(SEARCH("neck dissection",'Model output'!H44)),"negative","positive"))))))</f>
        <v>negative</v>
      </c>
      <c r="I45">
        <f>IF('Model output'!I44="","",IF(ISNUMBER('Model output'!I44),'Model output'!I44,1))</f>
        <v>1</v>
      </c>
      <c r="J45">
        <f>IF('Model output'!J44="","",IF(AND(ISNUMBER('Model output'!J44),'Model output'!J44&lt;=I45),'Model output'!J44,IF(ISNUMBER(SEARCH("0/",'Model output'!J44)),0,1)))</f>
        <v>1</v>
      </c>
      <c r="K45" t="str" cm="1">
        <f t="array" ref="K45">IF(COUNT(FIND({0,1,2,3,4,5,6,7,8,9},'Model output'!K44))&gt;0,'Model output'!K44,"")</f>
        <v>7mm</v>
      </c>
      <c r="L45" s="32" t="str">
        <f t="shared" si="1"/>
        <v>7mm</v>
      </c>
      <c r="M45" cm="1">
        <f t="array" ref="M45">IF(L45="","",IF(ISNUMBER(SEARCH("cm",L45)),MAX(VALUE(SUBSTITUTE(_xlfn.FILTERXML("&lt;t&gt;&lt;s&gt;"&amp;SUBSTITUTE(L45,",","&lt;/s&gt;&lt;s&gt;")&amp;"&lt;/s&gt;&lt;/t&gt;","//s"),"cm",""))),MAX(VALUE(SUBSTITUTE(_xlfn.FILTERXML("&lt;t&gt;&lt;s&gt;"&amp;SUBSTITUTE(L45,",","&lt;/s&gt;&lt;s&gt;")&amp;"&lt;/s&gt;&lt;/t&gt;","//s"),"mm","")))/10))</f>
        <v>0.7</v>
      </c>
      <c r="N45" t="str">
        <f>IF('Model output'!L44="","",'Model output'!L44)</f>
        <v>papillary</v>
      </c>
      <c r="O45" t="str">
        <f>IF('Model output'!M44="","",'Model output'!M44)</f>
        <v/>
      </c>
      <c r="P45" t="str">
        <f>IF('Model output'!N44="","",'Model output'!N44)</f>
        <v>2.8 cm</v>
      </c>
      <c r="Q45" t="str">
        <f t="shared" si="2"/>
        <v>2.8cm</v>
      </c>
      <c r="R45" cm="1">
        <f t="array" ref="R45">IF(Q45="","",IF(ISNUMBER(SEARCH("cm",Q45)),MAX(VALUE(SUBSTITUTE(_xlfn.FILTERXML("&lt;t&gt;&lt;s&gt;"&amp;SUBSTITUTE(Q45,",","&lt;/s&gt;&lt;s&gt;")&amp;"&lt;/s&gt;&lt;/t&gt;","//s"),"cm",""))),IF(ISNUMBER(SEARCH("mm",Q45)), MAX(VALUE(SUBSTITUTE(_xlfn.FILTERXML("&lt;t&gt;&lt;s&gt;"&amp;SUBSTITUTE(Q45,",","&lt;/s&gt;&lt;s&gt;")&amp;"&lt;/s&gt;&lt;/t&gt;","//s"),"mm","")))/10, MAX(VALUE(_xlfn.FILTERXML("&lt;t&gt;&lt;s&gt;"&amp;SUBSTITUTE(Q45,",","&lt;/s&gt;&lt;s&gt;")&amp;"&lt;/s&gt;&lt;/t&gt;","//s"))))))</f>
        <v>2.8</v>
      </c>
      <c r="S45" t="str">
        <f>IF(OR('Model output'!P44="",'Model output'!P44="C",ISNUMBER(SEARCH("Not identified", 'Model output'!P44)),ISNUMBER(SEARCH("Absent",'Model output'!P44)),ISNUMBER(SEARCH("Absence",'Model output'!P44)),AND(ISNUMBER(SEARCH("No",'Model output'!P44)),NOT(ISNUMBER(SEARCH("diagnostic",'Model output'!P44)))),ISNUMBER(SEARCH("Negative",'Model output'!P44))),"negative","positive")</f>
        <v>negative</v>
      </c>
      <c r="T45">
        <f>IF('Model output'!O44="","",'Model output'!O44)</f>
        <v>1</v>
      </c>
      <c r="U45" t="str">
        <f>IF('Model output'!Q44&lt;&gt;"",'Model output'!Q44,IF('Classification result'!S45="positive",IF(ISNUMBER(SEARCH("single",'Model output'!P44)),1,IF(OR(ISNUMBER(SEARCH("&lt;4",'Model output'!P44)),ISNUMBER(SEARCH("&lt; 4",'Model output'!P44)),ISNUMBER(SEARCH("less than 4",'Model output'!P44))),"&lt;4",IF(OR(ISNUMBER(SEARCH("&gt;4",'Model output'!P44)),ISNUMBER(SEARCH("&gt; 4",'Model output'!P44)),ISNUMBER(SEARCH("4 or more",'Model output'!P44))),"&gt;4",""))),""))</f>
        <v/>
      </c>
      <c r="V45" t="str">
        <f>IF(S45="negative","",IF(OR(ISNUMBER(SEARCH("Focal",'Model output'!P44)),'Classification result'!U45&lt;4,ISNUMBER(SEARCH("Focal",'Classification result'!U45)),ISNUMBER(SEARCH("&lt;4",'Classification result'!U45)),ISNUMBER(SEARCH("&lt; 4",'Classification result'!U45))),"minimal", IF(OR(ISNUMBER(SEARCH("Extensive",'Model output'!P44)),ISNUMBER(SEARCH("Extensive",'Classification result'!U45)),ISNUMBER(SEARCH("&gt;4",'Classification result'!U45)),ISNUMBER(SEARCH("&gt; 4",'Classification result'!U45)),ISNUMBER(SEARCH("4 or more",'Classification result'!U45))),"extensive","")))</f>
        <v/>
      </c>
      <c r="W45" t="str">
        <f>IF(OR('Model output'!R44="",ISNUMBER(SEARCH("Not identified", 'Model output'!R44)),ISNUMBER(SEARCH("Absent",'Model output'!R44)),ISNUMBER(SEARCH("No",'Model output'!R44)),ISNUMBER(SEARCH("Negative",'Model output'!R44)),ISNUMBER(SEARCH("None seen",'Model output'!R44)),ISNUMBER(SEARCH("Free",'Model output'!R44)),ISNUMBER(SEARCH("Cannot be assessed",'Model output'!R44))),"negative","positive")</f>
        <v>negative</v>
      </c>
      <c r="X45" s="19" t="str">
        <f>IF('Model output'!S44="","",'Model output'!S44)</f>
        <v>present</v>
      </c>
      <c r="Y45" t="str">
        <f>IF(OR('Model output'!S44="",ISNUMBER(SEARCH("No extension",'Model output'!S44)),ISNUMBER(SEARCH("Absent",'Model output'!S44)),ISNUMBER(SEARCH("Not identified",'Model output'!S44)),AND(ISNUMBER(SEARCH("No",'Model output'!S44)),NOT(ISNUMBER(SEARCH("carcinoma",'Model output'!S44)))),ISNUMBER(SEARCH("negative",'Model output'!S44))),"negative",IF(Z45="positive","gETE", "positive"))</f>
        <v>positive</v>
      </c>
      <c r="Z45" t="str">
        <f>IF(OR('Model output'!S44="",ISNUMBER(SEARCH("Absent",'Model output'!S44)),ISNUMBER(SEARCH("Not identified",'Model output'!S44)),ISNUMBER(SEARCH("No",'Model output'!S44)),ISNUMBER(SEARCH("Minimal",'Model output'!S44)),ISNUMBER(SEARCH("negative",'Model output'!S44))),"negative",IF(OR(ISNUMBER(SEARCH("extensive",X45)),ISNUMBER(SEARCH("skeletal muscle",X45)),ISNUMBER(SEARCH("larynx",X45)),ISNUMBER(SEARCH("trachea",X45)),ISNUMBER(SEARCH("esophagus",X45)),ISNUMBER(SEARCH("recurrent laryngeal nerve",X45))),"positive","negative"))</f>
        <v>negative</v>
      </c>
      <c r="AA45" t="str">
        <f>IF('Model output'!T44="","",IF('Model output'!T44="Not mentioned", "No", "Yes"))</f>
        <v/>
      </c>
      <c r="AB45" t="str">
        <f>IF(AA45&lt;&gt;"Yes","",IF(OR('Model output'!U44="",ISNUMBER(SEARCH("Not identified",'Model output'!U44))),"",'Model output'!U44))</f>
        <v/>
      </c>
      <c r="AC45" s="8" t="str">
        <f>IF(OR('Model output'!V44="", AND(ISERROR(SEARCH("Positive",'Model output'!V44)), ISNUMBER(SEARCH("Negative",'Model output'!V44))), ISNUMBER(SEARCH("Cannot be assessed",'Model output'!V44)), AND(ISNUMBER(SEARCH("Uninvolved",'Model output'!V44)),NOT(ISNUMBER(SEARCH("margin(s) involved",'Model output'!V44)))), ISNUMBER(SEARCH("No involvement",'Model output'!V44)), AND(NOT(ISNUMBER(SEARCH("focal",'Model output'!V44))),ISNUMBER(SEARCH("Free",'Model output'!V44))), ISNUMBER(SEARCH("narrowly excised",'Model output'!V44)), ISNUMBER(SEARCH("none",'Model output'!V44)), ISNUMBER(SEARCH("R0",'Model output'!V44)), ISNUMBER(SEARCH("1 mm",'Model output'!V44)), ISNUMBER(SEARCH("0.1 CM",'Model output'!V44)), ISNUMBER(SEARCH("less than 0.2 mm",'Model output'!V44)), ISNUMBER(SEARCH("less than 1.0 mm",'Model output'!V44)), ISNUMBER(SEARCH("less than 0.5 mm",'Model output'!V44)), ISNUMBER(SEARCH("abut",'Model output'!V44))), "negative", "positive")</f>
        <v>positive</v>
      </c>
      <c r="AE45" s="39" t="str" cm="1">
        <f t="array" ref="AE45">IF(OR(AC45="positive",Z45="positive",AND(OR(ISNUMBER(SEARCH("Follicular carcinoma",N45)),ISNUMBER(SEARCH("Follicular thyroid carcinoma",N45))),V45="extensive"),AND(AND(ISNUMBER(J45),J45&gt;0),AND(ISNUMBER(M45),M45&gt;3)),OR(H45="positive",AH45=1)),"high",IF(OR(ISNUMBER(SEARCH("lateral",G45,1)),ISNUMBER(SEARCH("positive",Y45,1)),ISNUMBER(SEARCH("tall",O45,1)),ISNUMBER(SEARCH("hobnail",O45,1)),ISNUMBER(SEARCH("cribriform",O45,1)),ISNUMBER(SEARCH("diffuse",O45,1)),ISNUMBER(SEARCH("columnar",O45,1)),ISNUMBER(SEARCH("solid",O45,1)),ISNUMBER(SEARCH("tall",N45,1)),ISNUMBER(SEARCH("hobnail",N45,1)),ISNUMBER(SEARCH("cribriform",N45,1)),ISNUMBER(SEARCH("diffuse",N45,1)),ISNUMBER(SEARCH("columnar",N45,1)),ISNUMBER(SEARCH("solid",N45,1)),AND(OR(ISNUMBER(SEARCH("papillary",N45,1)),ISNUMBER(SEARCH("papillary carcinoma",O45,1))),S45="positive"),AND(AND(ISNUMBER(J45),J45&gt;=5),M45=""),AND(AND(ISNUMBER(J45),J45&gt;=5),AND(ISNUMBER(M45),M45&gt;=1)),AND(ISNUMBER(SERACH("papillary",N45)),OR(Y45="positive",Z45="positive"), ISNUMBER(SEARCH("BRAF",AB45)))),"intermediate","low"))</f>
        <v>high</v>
      </c>
      <c r="AF45" s="40" t="str">
        <f t="shared" si="3"/>
        <v>2</v>
      </c>
      <c r="AG45" s="40" t="str">
        <f t="shared" si="4"/>
        <v>1b</v>
      </c>
      <c r="AH45" s="40" t="str">
        <f t="shared" si="6"/>
        <v>0</v>
      </c>
      <c r="AI45" s="45" t="str">
        <f t="shared" si="7"/>
        <v>I</v>
      </c>
      <c r="AJ45" s="39" t="s">
        <v>636</v>
      </c>
      <c r="AK45" s="44" t="s">
        <v>898</v>
      </c>
      <c r="AL45" s="44" t="s">
        <v>895</v>
      </c>
      <c r="AM45" s="44" t="s">
        <v>896</v>
      </c>
      <c r="AN45" s="44" t="s">
        <v>59</v>
      </c>
      <c r="AO45" s="12">
        <f t="shared" si="8"/>
        <v>0</v>
      </c>
      <c r="AP45" s="15">
        <f t="shared" si="9"/>
        <v>1</v>
      </c>
      <c r="AQ45" s="15">
        <f t="shared" si="10"/>
        <v>1</v>
      </c>
      <c r="AR45" s="15">
        <f t="shared" si="11"/>
        <v>1</v>
      </c>
      <c r="AS45" s="26">
        <f t="shared" si="5"/>
        <v>1</v>
      </c>
      <c r="AT45" s="1"/>
    </row>
    <row r="46" spans="1:46">
      <c r="A46" t="str">
        <f>'Model output'!A45</f>
        <v>TCGA-DE-A4MD</v>
      </c>
      <c r="B46" s="51">
        <v>71</v>
      </c>
      <c r="C46" s="1" t="str">
        <f>IF(OR(ISNUMBER(SEARCH("0",'Model output'!D45)), ISNUMBER(SEARCH("1",'Model output'!D45)), ISNUMBER(SEARCH("1a",'Model output'!D45)), ISNUMBER(SEARCH("1b",'Model output'!D45)), ISNUMBER(SEARCH("2",'Model output'!D45)), ISNUMBER(SEARCH("3",'Model output'!D45)), ISNUMBER(SEARCH("4a",'Model output'!D45)), ISNUMBER(SEARCH("4b",'Model output'!D45))), IF(ISNUMBER(SEARCH("pT",'Model output'!D45)),IF(OR(ISNUMBER(SEARCH("a",'Model output'!D45)),ISNUMBER(SEARCH("b",'Model output'!D45))),MID(SUBSTITUTE('Model output'!D45," ",""),SEARCH("pT",'Model output'!D45)+2,2),MID(SUBSTITUTE('Model output'!D45," ",""),SEARCH("pT",'Model output'!D45)+2,1)),IF(ISNUMBER(SEARCH("T",'Model output'!D45)),IF(OR(ISNUMBER(SEARCH("a",'Model output'!D45)),ISNUMBER(SEARCH("b",'Model output'!D45))),MID(SUBSTITUTE('Model output'!D45," ",""),SEARCH("T",'Model output'!D45)+1,2),MID(SUBSTITUTE('Model output'!D45," ",""),SEARCH("T",'Model output'!D45)+1,1)),SUBSTITUTE('Model output'!D45," ",""))),"")</f>
        <v>3</v>
      </c>
      <c r="D46" s="1" t="str">
        <f>IF(ISNUMBER(SEARCH("lymph node",'Model output'!E45)),"1", IF(AND('Model output'!E45&lt;&gt;"",ISNUMBER('Model output'!E45),'Model output'!E45&gt;0),"1",IF(OR(ISNUMBER(SEARCH("0",'Model output'!E45)), ISNUMBER(SEARCH("1",'Model output'!E45)), ISNUMBER(SEARCH("1a",'Model output'!E45)), ISNUMBER(SEARCH("1b",'Model output'!E45)), ISNUMBER(SEARCH("X",'Model output'!E45))), IF(ISNUMBER(SEARCH("pN",'Model output'!E45)),IF(OR(ISNUMBER(SEARCH("a",'Model output'!E45)),ISNUMBER(SEARCH("b",'Model output'!E45))),MID(SUBSTITUTE('Model output'!E45," ",""),SEARCH("pN",'Model output'!E45)+2,2),MID(SUBSTITUTE('Model output'!E45," ",""),SEARCH("pN",'Model output'!E45)+2,1)),IF(ISNUMBER(SEARCH("N",'Model output'!E45)),IF(OR(ISNUMBER(SEARCH("a",'Model output'!E45)),ISNUMBER(SEARCH("b",'Model output'!E45))),MID(SUBSTITUTE('Model output'!E45," ",""),SEARCH("N",'Model output'!E45)+1,2),MID(SUBSTITUTE('Model output'!E45," ",""),SEARCH("N",'Model output'!E45)+1,1)),SUBSTITUTE('Model output'!E45," ",""))),"")))</f>
        <v>1b</v>
      </c>
      <c r="E46" s="1" t="str">
        <f>IF(OR(ISNUMBER(SEARCH("Not applicable",'Model output'!F45)), ISNUMBER(SEARCH("N/A",'Model output'!F45))),"0",IF(OR(ISNUMBER(SEARCH("0",'Model output'!F45)), ISNUMBER(SEARCH("1",'Model output'!F45)), ISNUMBER(SEARCH("X",'Model output'!F45))), IF(ISNUMBER(SEARCH("pM",'Model output'!F45)),MID(SUBSTITUTE('Model output'!F45," ",""),SEARCH("pM",'Model output'!F45)+2,1),IF(ISNUMBER(SEARCH("M",'Model output'!F45)),MID(SUBSTITUTE('Model output'!F45," ",""),SEARCH("M",'Model output'!F45)+1,1),SUBSTITUTE('Model output'!F45," ",""))),""))</f>
        <v/>
      </c>
      <c r="F46" t="str">
        <f t="shared" ref="F46:F109" si="12">IF(OR(G46&lt;&gt;"",AND(J46&lt;&gt;"",ISNUMBER(J46),J46&gt;0),AND(M46&lt;&gt;"",M46&gt;0)),"positive","negative")</f>
        <v>positive</v>
      </c>
      <c r="G46" t="str">
        <f>IF(OR('Model output'!G45="",AND(ISNUMBER('Model output'!J45),'Model output'!J45&lt;1)),"",IF(OR(ISNUMBER(SEARCH("lateral",'Model output'!G45)),ISNUMBER(SEARCH("cervical",'Model output'!G45)),ISNUMBER(SEARCH("jugular",'Model output'!G45)),ISNUMBER(SEARCH("left neck",'Model output'!G45)),ISNUMBER(SEARCH("left anterior neck",'Model output'!G45)),ISNUMBER(SEARCH("left posterior neck",'Model output'!G45)),ISNUMBER(SEARCH("right neck",'Model output'!G45)),ISNUMBER(SEARCH("right anterior neck",'Model output'!G45)),ISNUMBER(SEARCH("right posterior neck",'Model output'!G45)),AND(ISNUMBER(SEARCH("level",'Model output'!G45)),OR(,ISNUMBER(SEARCH("II",'Model output'!G45)),ISNUMBER(SEARCH("two",'Model output'!G45)),ISNUMBER(SEARCH("2",'Model output'!G45)),ISNUMBER(SEARCH("III",'Model output'!G45)),ISNUMBER(SEARCH("three",'Model output'!G45)),ISNUMBER(SEARCH("3",'Model output'!G45)),ISNUMBER(SEARCH("IV",'Model output'!G45)),ISNUMBER(SEARCH("four",'Model output'!G45)),ISNUMBER(SEARCH("4",'Model output'!G45)),ISNUMBER(SEARCH("V ",'Model output'!G45)),ISNUMBER(SEARCH("five",'Model output'!G45)),ISNUMBER(SEARCH("5",'Model output'!G45))))), "lateral", "central"))</f>
        <v>lateral</v>
      </c>
      <c r="H46" t="str">
        <f>IF('Model output'!H45="","negative", IF('Model output'!H45=" ", "negative", IF('Model output'!H45="[]", "negative", IF(ISNUMBER(SEARCH("lymph node",'Model output'!H45)),"negative", IF(ISNUMBER(SEARCH("adipose tissue",'Model output'!H45)), "negative", IF(ISNUMBER(SEARCH("neck dissection",'Model output'!H45)),"negative","positive"))))))</f>
        <v>negative</v>
      </c>
      <c r="I46">
        <f>IF('Model output'!I45="","",IF(ISNUMBER('Model output'!I45),'Model output'!I45,1))</f>
        <v>1</v>
      </c>
      <c r="J46">
        <f>IF('Model output'!J45="","",IF(AND(ISNUMBER('Model output'!J45),'Model output'!J45&lt;=I46),'Model output'!J45,IF(ISNUMBER(SEARCH("0/",'Model output'!J45)),0,1)))</f>
        <v>1</v>
      </c>
      <c r="K46" t="str" cm="1">
        <f t="array" ref="K46">IF(COUNT(FIND({0,1,2,3,4,5,6,7,8,9},'Model output'!K45))&gt;0,'Model output'!K45,"")</f>
        <v>6.0 cm (specimen E)</v>
      </c>
      <c r="L46" s="32" t="str">
        <f t="shared" si="1"/>
        <v>6.0cm</v>
      </c>
      <c r="M46" cm="1">
        <f t="array" ref="M46">IF(L46="","",IF(ISNUMBER(SEARCH("cm",L46)),MAX(VALUE(SUBSTITUTE(_xlfn.FILTERXML("&lt;t&gt;&lt;s&gt;"&amp;SUBSTITUTE(L46,",","&lt;/s&gt;&lt;s&gt;")&amp;"&lt;/s&gt;&lt;/t&gt;","//s"),"cm",""))),MAX(VALUE(SUBSTITUTE(_xlfn.FILTERXML("&lt;t&gt;&lt;s&gt;"&amp;SUBSTITUTE(L46,",","&lt;/s&gt;&lt;s&gt;")&amp;"&lt;/s&gt;&lt;/t&gt;","//s"),"mm","")))/10))</f>
        <v>6</v>
      </c>
      <c r="N46" t="str">
        <f>IF('Model output'!L45="","",'Model output'!L45)</f>
        <v>papillary</v>
      </c>
      <c r="O46" t="str">
        <f>IF('Model output'!M45="","",'Model output'!M45)</f>
        <v>microcarcinoma, conventional</v>
      </c>
      <c r="P46" t="str">
        <f>IF('Model output'!N45="","",'Model output'!N45)</f>
        <v>6.0 cm (right superior/middle thyroid by gross examination)</v>
      </c>
      <c r="Q46" t="str">
        <f>LOWER(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IF(AND(ISNUMBER(SEARCH("cm", P46)), ISNUMBER(SEARCH("mm", P46))), SUBSTITUTE(P46, "cm", "mm"), P46),"cm.","cm"),"cm;","cm,"), "the", ""), "Microcarcinoma:", ","), "tumor", ""), "Tumor", ""), "microcarcinoma", ""), "nodule.", ""), "nodule", ""), "lobe and isthmus", ""), "isthmus and", ""), "isthmic", ""), "isthmus", ""), ", right lobe.", ""), "lobe,",""), "lobe", ""), "pole;", ","), "pole", ""), "upper", ""), "lower", ""), "thyroid", ""), "largest", ""), "superior to inferior", ""), "superior/middle", ""), "anterior to posterior", ""), "classical type", ""), "follicular variant", ""), "left", ""), "right", ""), "Right", ""), "Ranging from", ""), "by gross examination", ""), "grossly", ""), "greatest dimension,", ""), "greatest dimension", ""), "for", ""), "in", ""), "In", ""), ", and", ","), "and", ","), "to", ","), "(", ""), ")", ""), "A", ""), " : ", ""), ":", ","), "&lt;", ""), "x", ","), "X", ","), ";", ""), " ",""))</f>
        <v>6.0cm</v>
      </c>
      <c r="R46" cm="1">
        <f t="array" ref="R46">IF(Q46="","",IF(ISNUMBER(SEARCH("cm",Q46)),MAX(VALUE(SUBSTITUTE(_xlfn.FILTERXML("&lt;t&gt;&lt;s&gt;"&amp;SUBSTITUTE(Q46,",","&lt;/s&gt;&lt;s&gt;")&amp;"&lt;/s&gt;&lt;/t&gt;","//s"),"cm",""))),IF(ISNUMBER(SEARCH("mm",Q46)), MAX(VALUE(SUBSTITUTE(_xlfn.FILTERXML("&lt;t&gt;&lt;s&gt;"&amp;SUBSTITUTE(Q46,",","&lt;/s&gt;&lt;s&gt;")&amp;"&lt;/s&gt;&lt;/t&gt;","//s"),"mm","")))/10, MAX(VALUE(_xlfn.FILTERXML("&lt;t&gt;&lt;s&gt;"&amp;SUBSTITUTE(Q46,",","&lt;/s&gt;&lt;s&gt;")&amp;"&lt;/s&gt;&lt;/t&gt;","//s"))))))</f>
        <v>6</v>
      </c>
      <c r="S46" t="str">
        <f>IF(OR('Model output'!P45="",'Model output'!P45="C",ISNUMBER(SEARCH("Not identified", 'Model output'!P45)),ISNUMBER(SEARCH("Absent",'Model output'!P45)),ISNUMBER(SEARCH("Absence",'Model output'!P45)),AND(ISNUMBER(SEARCH("No",'Model output'!P45)),NOT(ISNUMBER(SEARCH("diagnostic",'Model output'!P45)))),ISNUMBER(SEARCH("Negative",'Model output'!P45))),"negative","positive")</f>
        <v>positive</v>
      </c>
      <c r="T46">
        <f>IF('Model output'!O45="","",'Model output'!O45)</f>
        <v>2</v>
      </c>
      <c r="U46" t="str">
        <f>IF('Model output'!Q45&lt;&gt;"",'Model output'!Q45,IF('Classification result'!S46="positive",IF(ISNUMBER(SEARCH("single",'Model output'!P45)),1,IF(OR(ISNUMBER(SEARCH("&lt;4",'Model output'!P45)),ISNUMBER(SEARCH("&lt; 4",'Model output'!P45)),ISNUMBER(SEARCH("less than 4",'Model output'!P45))),"&lt;4",IF(OR(ISNUMBER(SEARCH("&gt;4",'Model output'!P45)),ISNUMBER(SEARCH("&gt; 4",'Model output'!P45)),ISNUMBER(SEARCH("4 or more",'Model output'!P45))),"&gt;4",""))),""))</f>
        <v>&lt;4</v>
      </c>
      <c r="V46" t="str">
        <f>IF(S46="negative","",IF(OR(ISNUMBER(SEARCH("Focal",'Model output'!P45)),'Classification result'!U46&lt;4,ISNUMBER(SEARCH("Focal",'Classification result'!U46)),ISNUMBER(SEARCH("&lt;4",'Classification result'!U46)),ISNUMBER(SEARCH("&lt; 4",'Classification result'!U46))),"minimal", IF(OR(ISNUMBER(SEARCH("Extensive",'Model output'!P45)),ISNUMBER(SEARCH("Extensive",'Classification result'!U46)),ISNUMBER(SEARCH("&gt;4",'Classification result'!U46)),ISNUMBER(SEARCH("&gt; 4",'Classification result'!U46)),ISNUMBER(SEARCH("4 or more",'Classification result'!U46))),"extensive","")))</f>
        <v>minimal</v>
      </c>
      <c r="W46" t="str">
        <f>IF(OR('Model output'!R45="",ISNUMBER(SEARCH("Not identified", 'Model output'!R45)),ISNUMBER(SEARCH("Absent",'Model output'!R45)),ISNUMBER(SEARCH("No",'Model output'!R45)),ISNUMBER(SEARCH("Negative",'Model output'!R45)),ISNUMBER(SEARCH("None seen",'Model output'!R45)),ISNUMBER(SEARCH("Free",'Model output'!R45)),ISNUMBER(SEARCH("Cannot be assessed",'Model output'!R45))),"negative","positive")</f>
        <v>positive</v>
      </c>
      <c r="X46" s="19" t="str">
        <f>IF('Model output'!S45="","",'Model output'!S45)</f>
        <v>Not identified</v>
      </c>
      <c r="Y46" t="str">
        <f>IF(OR('Model output'!S45="",ISNUMBER(SEARCH("No extension",'Model output'!S45)),ISNUMBER(SEARCH("Absent",'Model output'!S45)),ISNUMBER(SEARCH("Not identified",'Model output'!S45)),AND(ISNUMBER(SEARCH("No",'Model output'!S45)),NOT(ISNUMBER(SEARCH("carcinoma",'Model output'!S45)))),ISNUMBER(SEARCH("negative",'Model output'!S45))),"negative",IF(Z46="positive","gETE", "positive"))</f>
        <v>negative</v>
      </c>
      <c r="Z46" t="str">
        <f>IF(OR('Model output'!S45="",ISNUMBER(SEARCH("Absent",'Model output'!S45)),ISNUMBER(SEARCH("Not identified",'Model output'!S45)),ISNUMBER(SEARCH("No",'Model output'!S45)),ISNUMBER(SEARCH("Minimal",'Model output'!S45)),ISNUMBER(SEARCH("negative",'Model output'!S45))),"negative",IF(OR(ISNUMBER(SEARCH("extensive",X46)),ISNUMBER(SEARCH("skeletal muscle",X46)),ISNUMBER(SEARCH("larynx",X46)),ISNUMBER(SEARCH("trachea",X46)),ISNUMBER(SEARCH("esophagus",X46)),ISNUMBER(SEARCH("recurrent laryngeal nerve",X46))),"positive","negative"))</f>
        <v>negative</v>
      </c>
      <c r="AA46" t="str">
        <f>IF('Model output'!T45="","",IF('Model output'!T45="Not mentioned", "No", "Yes"))</f>
        <v/>
      </c>
      <c r="AB46" t="str">
        <f>IF(AA46&lt;&gt;"Yes","",IF(OR('Model output'!U45="",ISNUMBER(SEARCH("Not identified",'Model output'!U45))),"",'Model output'!U45))</f>
        <v/>
      </c>
      <c r="AC46" s="8" t="str">
        <f>IF(OR('Model output'!V45="", AND(ISERROR(SEARCH("Positive",'Model output'!V45)), ISNUMBER(SEARCH("Negative",'Model output'!V45))), ISNUMBER(SEARCH("Cannot be assessed",'Model output'!V45)), AND(ISNUMBER(SEARCH("Uninvolved",'Model output'!V45)),NOT(ISNUMBER(SEARCH("margin(s) involved",'Model output'!V45)))), ISNUMBER(SEARCH("No involvement",'Model output'!V45)), AND(NOT(ISNUMBER(SEARCH("focal",'Model output'!V45))),ISNUMBER(SEARCH("Free",'Model output'!V45))), ISNUMBER(SEARCH("narrowly excised",'Model output'!V45)), ISNUMBER(SEARCH("none",'Model output'!V45)), ISNUMBER(SEARCH("R0",'Model output'!V45)), ISNUMBER(SEARCH("1 mm",'Model output'!V45)), ISNUMBER(SEARCH("0.1 CM",'Model output'!V45)), ISNUMBER(SEARCH("less than 0.2 mm",'Model output'!V45)), ISNUMBER(SEARCH("less than 1.0 mm",'Model output'!V45)), ISNUMBER(SEARCH("less than 0.5 mm",'Model output'!V45)), ISNUMBER(SEARCH("abut",'Model output'!V45))), "negative", "positive")</f>
        <v>positive</v>
      </c>
      <c r="AE46" s="39" t="str" cm="1">
        <f t="array" ref="AE46">IF(OR(AC46="positive",Z46="positive",AND(OR(ISNUMBER(SEARCH("Follicular carcinoma",N46)),ISNUMBER(SEARCH("Follicular thyroid carcinoma",N46))),V46="extensive"),AND(AND(ISNUMBER(J46),J46&gt;0),AND(ISNUMBER(M46),M46&gt;3)),OR(H46="positive",AH46=1)),"high",IF(OR(ISNUMBER(SEARCH("lateral",G46,1)),ISNUMBER(SEARCH("positive",Y46,1)),ISNUMBER(SEARCH("tall",O46,1)),ISNUMBER(SEARCH("hobnail",O46,1)),ISNUMBER(SEARCH("cribriform",O46,1)),ISNUMBER(SEARCH("diffuse",O46,1)),ISNUMBER(SEARCH("columnar",O46,1)),ISNUMBER(SEARCH("solid",O46,1)),ISNUMBER(SEARCH("tall",N46,1)),ISNUMBER(SEARCH("hobnail",N46,1)),ISNUMBER(SEARCH("cribriform",N46,1)),ISNUMBER(SEARCH("diffuse",N46,1)),ISNUMBER(SEARCH("columnar",N46,1)),ISNUMBER(SEARCH("solid",N46,1)),AND(OR(ISNUMBER(SEARCH("papillary",N46,1)),ISNUMBER(SEARCH("papillary carcinoma",O46,1))),S46="positive"),AND(AND(ISNUMBER(J46),J46&gt;=5),M46=""),AND(AND(ISNUMBER(J46),J46&gt;=5),AND(ISNUMBER(M46),M46&gt;=1)),AND(ISNUMBER(SERACH("papillary",N46)),OR(Y46="positive",Z46="positive"), ISNUMBER(SEARCH("BRAF",AB46)))),"intermediate","low"))</f>
        <v>high</v>
      </c>
      <c r="AF46" s="40" t="str">
        <f t="shared" si="3"/>
        <v>3a</v>
      </c>
      <c r="AG46" s="40" t="str">
        <f t="shared" si="4"/>
        <v>1b</v>
      </c>
      <c r="AH46" s="40" t="str">
        <f t="shared" si="6"/>
        <v>0</v>
      </c>
      <c r="AI46" s="45" t="str">
        <f t="shared" si="7"/>
        <v>II</v>
      </c>
      <c r="AJ46" s="39" t="s">
        <v>631</v>
      </c>
      <c r="AK46" s="44" t="s">
        <v>901</v>
      </c>
      <c r="AL46" s="44" t="s">
        <v>895</v>
      </c>
      <c r="AM46" s="44" t="s">
        <v>899</v>
      </c>
      <c r="AN46" s="44" t="s">
        <v>897</v>
      </c>
      <c r="AO46" s="12">
        <f t="shared" si="8"/>
        <v>1</v>
      </c>
      <c r="AP46" s="15">
        <f t="shared" si="9"/>
        <v>1</v>
      </c>
      <c r="AQ46" s="15">
        <f t="shared" si="10"/>
        <v>1</v>
      </c>
      <c r="AR46" s="15">
        <f t="shared" si="11"/>
        <v>1</v>
      </c>
      <c r="AS46" s="26">
        <f t="shared" si="5"/>
        <v>1</v>
      </c>
      <c r="AT46" s="1"/>
    </row>
    <row r="47" spans="1:46">
      <c r="A47" t="str">
        <f>'Model output'!A46</f>
        <v>TCGA-DE-A69J</v>
      </c>
      <c r="B47" s="51">
        <v>34</v>
      </c>
      <c r="C47" s="1" t="str">
        <f>IF(OR(ISNUMBER(SEARCH("0",'Model output'!D46)), ISNUMBER(SEARCH("1",'Model output'!D46)), ISNUMBER(SEARCH("1a",'Model output'!D46)), ISNUMBER(SEARCH("1b",'Model output'!D46)), ISNUMBER(SEARCH("2",'Model output'!D46)), ISNUMBER(SEARCH("3",'Model output'!D46)), ISNUMBER(SEARCH("4a",'Model output'!D46)), ISNUMBER(SEARCH("4b",'Model output'!D46))), IF(ISNUMBER(SEARCH("pT",'Model output'!D46)),IF(OR(ISNUMBER(SEARCH("a",'Model output'!D46)),ISNUMBER(SEARCH("b",'Model output'!D46))),MID(SUBSTITUTE('Model output'!D46," ",""),SEARCH("pT",'Model output'!D46)+2,2),MID(SUBSTITUTE('Model output'!D46," ",""),SEARCH("pT",'Model output'!D46)+2,1)),IF(ISNUMBER(SEARCH("T",'Model output'!D46)),IF(OR(ISNUMBER(SEARCH("a",'Model output'!D46)),ISNUMBER(SEARCH("b",'Model output'!D46))),MID(SUBSTITUTE('Model output'!D46," ",""),SEARCH("T",'Model output'!D46)+1,2),MID(SUBSTITUTE('Model output'!D46," ",""),SEARCH("T",'Model output'!D46)+1,1)),SUBSTITUTE('Model output'!D46," ",""))),"")</f>
        <v>2</v>
      </c>
      <c r="D47" s="1" t="str">
        <f>IF(ISNUMBER(SEARCH("lymph node",'Model output'!E46)),"1", IF(AND('Model output'!E46&lt;&gt;"",ISNUMBER('Model output'!E46),'Model output'!E46&gt;0),"1",IF(OR(ISNUMBER(SEARCH("0",'Model output'!E46)), ISNUMBER(SEARCH("1",'Model output'!E46)), ISNUMBER(SEARCH("1a",'Model output'!E46)), ISNUMBER(SEARCH("1b",'Model output'!E46)), ISNUMBER(SEARCH("X",'Model output'!E46))), IF(ISNUMBER(SEARCH("pN",'Model output'!E46)),IF(OR(ISNUMBER(SEARCH("a",'Model output'!E46)),ISNUMBER(SEARCH("b",'Model output'!E46))),MID(SUBSTITUTE('Model output'!E46," ",""),SEARCH("pN",'Model output'!E46)+2,2),MID(SUBSTITUTE('Model output'!E46," ",""),SEARCH("pN",'Model output'!E46)+2,1)),IF(ISNUMBER(SEARCH("N",'Model output'!E46)),IF(OR(ISNUMBER(SEARCH("a",'Model output'!E46)),ISNUMBER(SEARCH("b",'Model output'!E46))),MID(SUBSTITUTE('Model output'!E46," ",""),SEARCH("N",'Model output'!E46)+1,2),MID(SUBSTITUTE('Model output'!E46," ",""),SEARCH("N",'Model output'!E46)+1,1)),SUBSTITUTE('Model output'!E46," ",""))),"")))</f>
        <v/>
      </c>
      <c r="E47" s="1" t="str">
        <f>IF(OR(ISNUMBER(SEARCH("Not applicable",'Model output'!F46)), ISNUMBER(SEARCH("N/A",'Model output'!F46))),"0",IF(OR(ISNUMBER(SEARCH("0",'Model output'!F46)), ISNUMBER(SEARCH("1",'Model output'!F46)), ISNUMBER(SEARCH("X",'Model output'!F46))), IF(ISNUMBER(SEARCH("pM",'Model output'!F46)),MID(SUBSTITUTE('Model output'!F46," ",""),SEARCH("pM",'Model output'!F46)+2,1),IF(ISNUMBER(SEARCH("M",'Model output'!F46)),MID(SUBSTITUTE('Model output'!F46," ",""),SEARCH("M",'Model output'!F46)+1,1),SUBSTITUTE('Model output'!F46," ",""))),""))</f>
        <v/>
      </c>
      <c r="F47" t="str">
        <f t="shared" si="12"/>
        <v>negative</v>
      </c>
      <c r="G47" t="str">
        <f>IF(OR('Model output'!G46="",AND(ISNUMBER('Model output'!J46),'Model output'!J46&lt;1)),"",IF(OR(ISNUMBER(SEARCH("lateral",'Model output'!G46)),ISNUMBER(SEARCH("cervical",'Model output'!G46)),ISNUMBER(SEARCH("jugular",'Model output'!G46)),ISNUMBER(SEARCH("left neck",'Model output'!G46)),ISNUMBER(SEARCH("left anterior neck",'Model output'!G46)),ISNUMBER(SEARCH("left posterior neck",'Model output'!G46)),ISNUMBER(SEARCH("right neck",'Model output'!G46)),ISNUMBER(SEARCH("right anterior neck",'Model output'!G46)),ISNUMBER(SEARCH("right posterior neck",'Model output'!G46)),AND(ISNUMBER(SEARCH("level",'Model output'!G46)),OR(,ISNUMBER(SEARCH("II",'Model output'!G46)),ISNUMBER(SEARCH("two",'Model output'!G46)),ISNUMBER(SEARCH("2",'Model output'!G46)),ISNUMBER(SEARCH("III",'Model output'!G46)),ISNUMBER(SEARCH("three",'Model output'!G46)),ISNUMBER(SEARCH("3",'Model output'!G46)),ISNUMBER(SEARCH("IV",'Model output'!G46)),ISNUMBER(SEARCH("four",'Model output'!G46)),ISNUMBER(SEARCH("4",'Model output'!G46)),ISNUMBER(SEARCH("V ",'Model output'!G46)),ISNUMBER(SEARCH("five",'Model output'!G46)),ISNUMBER(SEARCH("5",'Model output'!G46))))), "lateral", "central"))</f>
        <v/>
      </c>
      <c r="H47" t="str">
        <f>IF('Model output'!H46="","negative", IF('Model output'!H46=" ", "negative", IF('Model output'!H46="[]", "negative", IF(ISNUMBER(SEARCH("lymph node",'Model output'!H46)),"negative", IF(ISNUMBER(SEARCH("adipose tissue",'Model output'!H46)), "negative", IF(ISNUMBER(SEARCH("neck dissection",'Model output'!H46)),"negative","positive"))))))</f>
        <v>negative</v>
      </c>
      <c r="I47" t="str">
        <f>IF('Model output'!I46="","",IF(ISNUMBER('Model output'!I46),'Model output'!I46,1))</f>
        <v/>
      </c>
      <c r="J47" t="str">
        <f>IF('Model output'!J46="","",IF(AND(ISNUMBER('Model output'!J46),'Model output'!J46&lt;=I47),'Model output'!J46,IF(ISNUMBER(SEARCH("0/",'Model output'!J46)),0,1)))</f>
        <v/>
      </c>
      <c r="K47" t="str" cm="1">
        <f t="array" ref="K47">IF(COUNT(FIND({0,1,2,3,4,5,6,7,8,9},'Model output'!K46))&gt;0,'Model output'!K46,"")</f>
        <v/>
      </c>
      <c r="L47" s="32" t="str">
        <f t="shared" si="1"/>
        <v/>
      </c>
      <c r="M47" t="str" cm="1">
        <f t="array" ref="M47">IF(L47="","",IF(ISNUMBER(SEARCH("cm",L47)),MAX(VALUE(SUBSTITUTE(_xlfn.FILTERXML("&lt;t&gt;&lt;s&gt;"&amp;SUBSTITUTE(L47,",","&lt;/s&gt;&lt;s&gt;")&amp;"&lt;/s&gt;&lt;/t&gt;","//s"),"cm",""))),MAX(VALUE(SUBSTITUTE(_xlfn.FILTERXML("&lt;t&gt;&lt;s&gt;"&amp;SUBSTITUTE(L47,",","&lt;/s&gt;&lt;s&gt;")&amp;"&lt;/s&gt;&lt;/t&gt;","//s"),"mm","")))/10))</f>
        <v/>
      </c>
      <c r="N47" t="str">
        <f>IF('Model output'!L46="","",'Model output'!L46)</f>
        <v>papillary</v>
      </c>
      <c r="O47" t="str">
        <f>IF('Model output'!M46="","",'Model output'!M46)</f>
        <v/>
      </c>
      <c r="P47" t="str">
        <f>IF('Model output'!N46="","",'Model output'!N46)</f>
        <v>2.5 cm, 1.7 cm</v>
      </c>
      <c r="Q47" t="str">
        <f t="shared" ref="Q47:Q110" si="13">LOWER(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IF(AND(ISNUMBER(SEARCH("cm", P47)), ISNUMBER(SEARCH("mm", P47))), SUBSTITUTE(P47, "cm", "mm"), P47),"cm.","cm"),"cm;","cm,"), "the", ""), "Microcarcinoma:", ","), "tumor", ""), "Tumor", ""), "microcarcinoma", ""), "nodule.", ""), "nodule", ""), "lobe and isthmus", ""), "isthmus and", ""), "isthmic", ""), "isthmus", ""), ", right lobe.", ""), "lobe,",""), "lobe", ""), "pole;", ","), "pole", ""), "upper", ""), "lower", ""), "thyroid", ""), "largest", ""), "superior to inferior", ""), "superior/middle", ""), "anterior to posterior", ""), "classical type", ""), "follicular variant", ""), "left", ""), "right", ""), "Right", ""), "Ranging from", ""), "by gross examination", ""), "grossly", ""), "greatest dimension,", ""), "greatest dimension", ""), "for", ""), "in", ""), "In", ""), ", and", ","), "and", ","), "to", ","), "(", ""), ")", ""), "A", ""), " : ", ""), ":", ","), "&lt;", ""), "x", ","), "X", ","), ";", ""), " ",""))</f>
        <v>2.5cm,1.7cm</v>
      </c>
      <c r="R47" cm="1">
        <f t="array" ref="R47">IF(Q47="","",IF(ISNUMBER(SEARCH("cm",Q47)),MAX(VALUE(SUBSTITUTE(_xlfn.FILTERXML("&lt;t&gt;&lt;s&gt;"&amp;SUBSTITUTE(Q47,",","&lt;/s&gt;&lt;s&gt;")&amp;"&lt;/s&gt;&lt;/t&gt;","//s"),"cm",""))),IF(ISNUMBER(SEARCH("mm",Q47)), MAX(VALUE(SUBSTITUTE(_xlfn.FILTERXML("&lt;t&gt;&lt;s&gt;"&amp;SUBSTITUTE(Q47,",","&lt;/s&gt;&lt;s&gt;")&amp;"&lt;/s&gt;&lt;/t&gt;","//s"),"mm","")))/10, MAX(VALUE(_xlfn.FILTERXML("&lt;t&gt;&lt;s&gt;"&amp;SUBSTITUTE(Q47,",","&lt;/s&gt;&lt;s&gt;")&amp;"&lt;/s&gt;&lt;/t&gt;","//s"))))))</f>
        <v>2.5</v>
      </c>
      <c r="S47" t="str">
        <f>IF(OR('Model output'!P46="",'Model output'!P46="C",ISNUMBER(SEARCH("Not identified", 'Model output'!P46)),ISNUMBER(SEARCH("Absent",'Model output'!P46)),ISNUMBER(SEARCH("Absence",'Model output'!P46)),AND(ISNUMBER(SEARCH("No",'Model output'!P46)),NOT(ISNUMBER(SEARCH("diagnostic",'Model output'!P46)))),ISNUMBER(SEARCH("Negative",'Model output'!P46))),"negative","positive")</f>
        <v>negative</v>
      </c>
      <c r="T47">
        <f>IF('Model output'!O46="","",'Model output'!O46)</f>
        <v>2</v>
      </c>
      <c r="U47" t="str">
        <f>IF('Model output'!Q46&lt;&gt;"",'Model output'!Q46,IF('Classification result'!S47="positive",IF(ISNUMBER(SEARCH("single",'Model output'!P46)),1,IF(OR(ISNUMBER(SEARCH("&lt;4",'Model output'!P46)),ISNUMBER(SEARCH("&lt; 4",'Model output'!P46)),ISNUMBER(SEARCH("less than 4",'Model output'!P46))),"&lt;4",IF(OR(ISNUMBER(SEARCH("&gt;4",'Model output'!P46)),ISNUMBER(SEARCH("&gt; 4",'Model output'!P46)),ISNUMBER(SEARCH("4 or more",'Model output'!P46))),"&gt;4",""))),""))</f>
        <v/>
      </c>
      <c r="V47" t="str">
        <f>IF(S47="negative","",IF(OR(ISNUMBER(SEARCH("Focal",'Model output'!P46)),'Classification result'!U47&lt;4,ISNUMBER(SEARCH("Focal",'Classification result'!U47)),ISNUMBER(SEARCH("&lt;4",'Classification result'!U47)),ISNUMBER(SEARCH("&lt; 4",'Classification result'!U47))),"minimal", IF(OR(ISNUMBER(SEARCH("Extensive",'Model output'!P46)),ISNUMBER(SEARCH("Extensive",'Classification result'!U47)),ISNUMBER(SEARCH("&gt;4",'Classification result'!U47)),ISNUMBER(SEARCH("&gt; 4",'Classification result'!U47)),ISNUMBER(SEARCH("4 or more",'Classification result'!U47))),"extensive","")))</f>
        <v/>
      </c>
      <c r="W47" t="str">
        <f>IF(OR('Model output'!R46="",ISNUMBER(SEARCH("Not identified", 'Model output'!R46)),ISNUMBER(SEARCH("Absent",'Model output'!R46)),ISNUMBER(SEARCH("No",'Model output'!R46)),ISNUMBER(SEARCH("Negative",'Model output'!R46)),ISNUMBER(SEARCH("None seen",'Model output'!R46)),ISNUMBER(SEARCH("Free",'Model output'!R46)),ISNUMBER(SEARCH("Cannot be assessed",'Model output'!R46))),"negative","positive")</f>
        <v>negative</v>
      </c>
      <c r="X47" s="19" t="str">
        <f>IF('Model output'!S46="","",'Model output'!S46)</f>
        <v>not identified</v>
      </c>
      <c r="Y47" t="str">
        <f>IF(OR('Model output'!S46="",ISNUMBER(SEARCH("No extension",'Model output'!S46)),ISNUMBER(SEARCH("Absent",'Model output'!S46)),ISNUMBER(SEARCH("Not identified",'Model output'!S46)),AND(ISNUMBER(SEARCH("No",'Model output'!S46)),NOT(ISNUMBER(SEARCH("carcinoma",'Model output'!S46)))),ISNUMBER(SEARCH("negative",'Model output'!S46))),"negative",IF(Z47="positive","gETE", "positive"))</f>
        <v>negative</v>
      </c>
      <c r="Z47" t="str">
        <f>IF(OR('Model output'!S46="",ISNUMBER(SEARCH("Absent",'Model output'!S46)),ISNUMBER(SEARCH("Not identified",'Model output'!S46)),ISNUMBER(SEARCH("No",'Model output'!S46)),ISNUMBER(SEARCH("Minimal",'Model output'!S46)),ISNUMBER(SEARCH("negative",'Model output'!S46))),"negative",IF(OR(ISNUMBER(SEARCH("extensive",X47)),ISNUMBER(SEARCH("skeletal muscle",X47)),ISNUMBER(SEARCH("larynx",X47)),ISNUMBER(SEARCH("trachea",X47)),ISNUMBER(SEARCH("esophagus",X47)),ISNUMBER(SEARCH("recurrent laryngeal nerve",X47))),"positive","negative"))</f>
        <v>negative</v>
      </c>
      <c r="AA47" t="str">
        <f>IF('Model output'!T46="","",IF('Model output'!T46="Not mentioned", "No", "Yes"))</f>
        <v/>
      </c>
      <c r="AB47" t="str">
        <f>IF(AA47&lt;&gt;"Yes","",IF(OR('Model output'!U46="",ISNUMBER(SEARCH("Not identified",'Model output'!U46))),"",'Model output'!U46))</f>
        <v/>
      </c>
      <c r="AC47" s="8" t="str">
        <f>IF(OR('Model output'!V46="", AND(ISERROR(SEARCH("Positive",'Model output'!V46)), ISNUMBER(SEARCH("Negative",'Model output'!V46))), ISNUMBER(SEARCH("Cannot be assessed",'Model output'!V46)), AND(ISNUMBER(SEARCH("Uninvolved",'Model output'!V46)),NOT(ISNUMBER(SEARCH("margin(s) involved",'Model output'!V46)))), ISNUMBER(SEARCH("No involvement",'Model output'!V46)), AND(NOT(ISNUMBER(SEARCH("focal",'Model output'!V46))),ISNUMBER(SEARCH("Free",'Model output'!V46))), ISNUMBER(SEARCH("narrowly excised",'Model output'!V46)), ISNUMBER(SEARCH("none",'Model output'!V46)), ISNUMBER(SEARCH("R0",'Model output'!V46)), ISNUMBER(SEARCH("1 mm",'Model output'!V46)), ISNUMBER(SEARCH("0.1 CM",'Model output'!V46)), ISNUMBER(SEARCH("less than 0.2 mm",'Model output'!V46)), ISNUMBER(SEARCH("less than 1.0 mm",'Model output'!V46)), ISNUMBER(SEARCH("less than 0.5 mm",'Model output'!V46)), ISNUMBER(SEARCH("abut",'Model output'!V46))), "negative", "positive")</f>
        <v>negative</v>
      </c>
      <c r="AE47" s="39" t="str" cm="1">
        <f t="array" aca="1" ref="AE47" ca="1">IF(OR(AC47="positive",Z47="positive",AND(OR(ISNUMBER(SEARCH("Follicular carcinoma",N47)),ISNUMBER(SEARCH("Follicular thyroid carcinoma",N47))),V47="extensive"),AND(AND(ISNUMBER(J47),J47&gt;0),AND(ISNUMBER(M47),M47&gt;3)),OR(H47="positive",AH47=1)),"high",IF(OR(ISNUMBER(SEARCH("lateral",G47,1)),ISNUMBER(SEARCH("positive",Y47,1)),ISNUMBER(SEARCH("tall",O47,1)),ISNUMBER(SEARCH("hobnail",O47,1)),ISNUMBER(SEARCH("cribriform",O47,1)),ISNUMBER(SEARCH("diffuse",O47,1)),ISNUMBER(SEARCH("columnar",O47,1)),ISNUMBER(SEARCH("solid",O47,1)),ISNUMBER(SEARCH("tall",N47,1)),ISNUMBER(SEARCH("hobnail",N47,1)),ISNUMBER(SEARCH("cribriform",N47,1)),ISNUMBER(SEARCH("diffuse",N47,1)),ISNUMBER(SEARCH("columnar",N47,1)),ISNUMBER(SEARCH("solid",N47,1)),AND(OR(ISNUMBER(SEARCH("papillary",N47,1)),ISNUMBER(SEARCH("papillary carcinoma",O47,1))),S47="positive"),AND(AND(ISNUMBER(J47),J47&gt;=5),M47=""),AND(AND(ISNUMBER(J47),J47&gt;=5),AND(ISNUMBER(M47),M47&gt;=1)),AND(ISNUMBER(SERACH("papillary",N47)),OR(Y47="positive",Z47="positive"), ISNUMBER(SEARCH("BRAF",AB47)))),"intermediate","low"))</f>
        <v>low</v>
      </c>
      <c r="AF47" s="40" t="str">
        <f t="shared" si="3"/>
        <v>2</v>
      </c>
      <c r="AG47" s="40" t="str">
        <f t="shared" si="4"/>
        <v>0</v>
      </c>
      <c r="AH47" s="40" t="str">
        <f t="shared" si="6"/>
        <v>0</v>
      </c>
      <c r="AI47" s="45" t="str">
        <f t="shared" si="7"/>
        <v>I</v>
      </c>
      <c r="AJ47" s="39" t="s">
        <v>634</v>
      </c>
      <c r="AK47" s="44" t="s">
        <v>898</v>
      </c>
      <c r="AL47" s="44" t="s">
        <v>899</v>
      </c>
      <c r="AM47" s="44" t="s">
        <v>899</v>
      </c>
      <c r="AN47" s="44" t="s">
        <v>59</v>
      </c>
      <c r="AO47" s="12">
        <f t="shared" ca="1" si="8"/>
        <v>1</v>
      </c>
      <c r="AP47" s="15">
        <f t="shared" si="9"/>
        <v>1</v>
      </c>
      <c r="AQ47" s="15">
        <f t="shared" si="10"/>
        <v>1</v>
      </c>
      <c r="AR47" s="15">
        <f t="shared" si="11"/>
        <v>1</v>
      </c>
      <c r="AS47" s="26">
        <f t="shared" si="5"/>
        <v>1</v>
      </c>
      <c r="AT47" s="1"/>
    </row>
    <row r="48" spans="1:46">
      <c r="A48" t="str">
        <f>'Model output'!A47</f>
        <v>TCGA-DJ-A13L</v>
      </c>
      <c r="B48" s="51">
        <v>85</v>
      </c>
      <c r="C48" s="1" t="str">
        <f>IF(OR(ISNUMBER(SEARCH("0",'Model output'!D47)), ISNUMBER(SEARCH("1",'Model output'!D47)), ISNUMBER(SEARCH("1a",'Model output'!D47)), ISNUMBER(SEARCH("1b",'Model output'!D47)), ISNUMBER(SEARCH("2",'Model output'!D47)), ISNUMBER(SEARCH("3",'Model output'!D47)), ISNUMBER(SEARCH("4a",'Model output'!D47)), ISNUMBER(SEARCH("4b",'Model output'!D47))), IF(ISNUMBER(SEARCH("pT",'Model output'!D47)),IF(OR(ISNUMBER(SEARCH("a",'Model output'!D47)),ISNUMBER(SEARCH("b",'Model output'!D47))),MID(SUBSTITUTE('Model output'!D47," ",""),SEARCH("pT",'Model output'!D47)+2,2),MID(SUBSTITUTE('Model output'!D47," ",""),SEARCH("pT",'Model output'!D47)+2,1)),IF(ISNUMBER(SEARCH("T",'Model output'!D47)),IF(OR(ISNUMBER(SEARCH("a",'Model output'!D47)),ISNUMBER(SEARCH("b",'Model output'!D47))),MID(SUBSTITUTE('Model output'!D47," ",""),SEARCH("T",'Model output'!D47)+1,2),MID(SUBSTITUTE('Model output'!D47," ",""),SEARCH("T",'Model output'!D47)+1,1)),SUBSTITUTE('Model output'!D47," ",""))),"")</f>
        <v/>
      </c>
      <c r="D48" s="1" t="str">
        <f>IF(ISNUMBER(SEARCH("lymph node",'Model output'!E47)),"1", IF(AND('Model output'!E47&lt;&gt;"",ISNUMBER('Model output'!E47),'Model output'!E47&gt;0),"1",IF(OR(ISNUMBER(SEARCH("0",'Model output'!E47)), ISNUMBER(SEARCH("1",'Model output'!E47)), ISNUMBER(SEARCH("1a",'Model output'!E47)), ISNUMBER(SEARCH("1b",'Model output'!E47)), ISNUMBER(SEARCH("X",'Model output'!E47))), IF(ISNUMBER(SEARCH("pN",'Model output'!E47)),IF(OR(ISNUMBER(SEARCH("a",'Model output'!E47)),ISNUMBER(SEARCH("b",'Model output'!E47))),MID(SUBSTITUTE('Model output'!E47," ",""),SEARCH("pN",'Model output'!E47)+2,2),MID(SUBSTITUTE('Model output'!E47," ",""),SEARCH("pN",'Model output'!E47)+2,1)),IF(ISNUMBER(SEARCH("N",'Model output'!E47)),IF(OR(ISNUMBER(SEARCH("a",'Model output'!E47)),ISNUMBER(SEARCH("b",'Model output'!E47))),MID(SUBSTITUTE('Model output'!E47," ",""),SEARCH("N",'Model output'!E47)+1,2),MID(SUBSTITUTE('Model output'!E47," ",""),SEARCH("N",'Model output'!E47)+1,1)),SUBSTITUTE('Model output'!E47," ",""))),"")))</f>
        <v/>
      </c>
      <c r="E48" s="1" t="str">
        <f>IF(OR(ISNUMBER(SEARCH("Not applicable",'Model output'!F47)), ISNUMBER(SEARCH("N/A",'Model output'!F47))),"0",IF(OR(ISNUMBER(SEARCH("0",'Model output'!F47)), ISNUMBER(SEARCH("1",'Model output'!F47)), ISNUMBER(SEARCH("X",'Model output'!F47))), IF(ISNUMBER(SEARCH("pM",'Model output'!F47)),MID(SUBSTITUTE('Model output'!F47," ",""),SEARCH("pM",'Model output'!F47)+2,1),IF(ISNUMBER(SEARCH("M",'Model output'!F47)),MID(SUBSTITUTE('Model output'!F47," ",""),SEARCH("M",'Model output'!F47)+1,1),SUBSTITUTE('Model output'!F47," ",""))),""))</f>
        <v/>
      </c>
      <c r="F48" t="str">
        <f t="shared" si="12"/>
        <v>positive</v>
      </c>
      <c r="G48" t="str">
        <f>IF(OR('Model output'!G47="",AND(ISNUMBER('Model output'!J47),'Model output'!J47&lt;1)),"",IF(OR(ISNUMBER(SEARCH("lateral",'Model output'!G47)),ISNUMBER(SEARCH("cervical",'Model output'!G47)),ISNUMBER(SEARCH("jugular",'Model output'!G47)),ISNUMBER(SEARCH("left neck",'Model output'!G47)),ISNUMBER(SEARCH("left anterior neck",'Model output'!G47)),ISNUMBER(SEARCH("left posterior neck",'Model output'!G47)),ISNUMBER(SEARCH("right neck",'Model output'!G47)),ISNUMBER(SEARCH("right anterior neck",'Model output'!G47)),ISNUMBER(SEARCH("right posterior neck",'Model output'!G47)),AND(ISNUMBER(SEARCH("level",'Model output'!G47)),OR(,ISNUMBER(SEARCH("II",'Model output'!G47)),ISNUMBER(SEARCH("two",'Model output'!G47)),ISNUMBER(SEARCH("2",'Model output'!G47)),ISNUMBER(SEARCH("III",'Model output'!G47)),ISNUMBER(SEARCH("three",'Model output'!G47)),ISNUMBER(SEARCH("3",'Model output'!G47)),ISNUMBER(SEARCH("IV",'Model output'!G47)),ISNUMBER(SEARCH("four",'Model output'!G47)),ISNUMBER(SEARCH("4",'Model output'!G47)),ISNUMBER(SEARCH("V ",'Model output'!G47)),ISNUMBER(SEARCH("five",'Model output'!G47)),ISNUMBER(SEARCH("5",'Model output'!G47))))), "lateral", "central"))</f>
        <v/>
      </c>
      <c r="H48" t="str">
        <f>IF('Model output'!H47="","negative", IF('Model output'!H47=" ", "negative", IF('Model output'!H47="[]", "negative", IF(ISNUMBER(SEARCH("lymph node",'Model output'!H47)),"negative", IF(ISNUMBER(SEARCH("adipose tissue",'Model output'!H47)), "negative", IF(ISNUMBER(SEARCH("neck dissection",'Model output'!H47)),"negative","positive"))))))</f>
        <v>negative</v>
      </c>
      <c r="I48">
        <f>IF('Model output'!I47="","",IF(ISNUMBER('Model output'!I47),'Model output'!I47,1))</f>
        <v>17</v>
      </c>
      <c r="J48">
        <f>IF('Model output'!J47="","",IF(AND(ISNUMBER('Model output'!J47),'Model output'!J47&lt;=I48),'Model output'!J47,IF(ISNUMBER(SEARCH("0/",'Model output'!J47)),0,1)))</f>
        <v>2</v>
      </c>
      <c r="K48" t="str" cm="1">
        <f t="array" ref="K48">IF(COUNT(FIND({0,1,2,3,4,5,6,7,8,9},'Model output'!K47))&gt;0,'Model output'!K47,"")</f>
        <v/>
      </c>
      <c r="L48" s="32" t="str">
        <f t="shared" si="1"/>
        <v/>
      </c>
      <c r="M48" t="str" cm="1">
        <f t="array" ref="M48">IF(L48="","",IF(ISNUMBER(SEARCH("cm",L48)),MAX(VALUE(SUBSTITUTE(_xlfn.FILTERXML("&lt;t&gt;&lt;s&gt;"&amp;SUBSTITUTE(L48,",","&lt;/s&gt;&lt;s&gt;")&amp;"&lt;/s&gt;&lt;/t&gt;","//s"),"cm",""))),MAX(VALUE(SUBSTITUTE(_xlfn.FILTERXML("&lt;t&gt;&lt;s&gt;"&amp;SUBSTITUTE(L48,",","&lt;/s&gt;&lt;s&gt;")&amp;"&lt;/s&gt;&lt;/t&gt;","//s"),"mm","")))/10))</f>
        <v/>
      </c>
      <c r="N48" t="str">
        <f>IF('Model output'!L47="","",'Model output'!L47)</f>
        <v>papillary</v>
      </c>
      <c r="O48" t="str">
        <f>IF('Model output'!M47="","",'Model output'!M47)</f>
        <v>tall cell variant</v>
      </c>
      <c r="P48" t="str">
        <f>IF('Model output'!N47="","",'Model output'!N47)</f>
        <v>1.4 cm</v>
      </c>
      <c r="Q48" t="str">
        <f t="shared" si="13"/>
        <v>1.4cm</v>
      </c>
      <c r="R48" cm="1">
        <f t="array" ref="R48">IF(Q48="","",IF(ISNUMBER(SEARCH("cm",Q48)),MAX(VALUE(SUBSTITUTE(_xlfn.FILTERXML("&lt;t&gt;&lt;s&gt;"&amp;SUBSTITUTE(Q48,",","&lt;/s&gt;&lt;s&gt;")&amp;"&lt;/s&gt;&lt;/t&gt;","//s"),"cm",""))),IF(ISNUMBER(SEARCH("mm",Q48)), MAX(VALUE(SUBSTITUTE(_xlfn.FILTERXML("&lt;t&gt;&lt;s&gt;"&amp;SUBSTITUTE(Q48,",","&lt;/s&gt;&lt;s&gt;")&amp;"&lt;/s&gt;&lt;/t&gt;","//s"),"mm","")))/10, MAX(VALUE(_xlfn.FILTERXML("&lt;t&gt;&lt;s&gt;"&amp;SUBSTITUTE(Q48,",","&lt;/s&gt;&lt;s&gt;")&amp;"&lt;/s&gt;&lt;/t&gt;","//s"))))))</f>
        <v>1.4</v>
      </c>
      <c r="S48" t="str">
        <f>IF(OR('Model output'!P47="",'Model output'!P47="C",ISNUMBER(SEARCH("Not identified", 'Model output'!P47)),ISNUMBER(SEARCH("Absent",'Model output'!P47)),ISNUMBER(SEARCH("Absence",'Model output'!P47)),AND(ISNUMBER(SEARCH("No",'Model output'!P47)),NOT(ISNUMBER(SEARCH("diagnostic",'Model output'!P47)))),ISNUMBER(SEARCH("Negative",'Model output'!P47))),"negative","positive")</f>
        <v>negative</v>
      </c>
      <c r="T48">
        <f>IF('Model output'!O47="","",'Model output'!O47)</f>
        <v>2</v>
      </c>
      <c r="U48" t="str">
        <f>IF('Model output'!Q47&lt;&gt;"",'Model output'!Q47,IF('Classification result'!S48="positive",IF(ISNUMBER(SEARCH("single",'Model output'!P47)),1,IF(OR(ISNUMBER(SEARCH("&lt;4",'Model output'!P47)),ISNUMBER(SEARCH("&lt; 4",'Model output'!P47)),ISNUMBER(SEARCH("less than 4",'Model output'!P47))),"&lt;4",IF(OR(ISNUMBER(SEARCH("&gt;4",'Model output'!P47)),ISNUMBER(SEARCH("&gt; 4",'Model output'!P47)),ISNUMBER(SEARCH("4 or more",'Model output'!P47))),"&gt;4",""))),""))</f>
        <v/>
      </c>
      <c r="V48" t="str">
        <f>IF(S48="negative","",IF(OR(ISNUMBER(SEARCH("Focal",'Model output'!P47)),'Classification result'!U48&lt;4,ISNUMBER(SEARCH("Focal",'Classification result'!U48)),ISNUMBER(SEARCH("&lt;4",'Classification result'!U48)),ISNUMBER(SEARCH("&lt; 4",'Classification result'!U48))),"minimal", IF(OR(ISNUMBER(SEARCH("Extensive",'Model output'!P47)),ISNUMBER(SEARCH("Extensive",'Classification result'!U48)),ISNUMBER(SEARCH("&gt;4",'Classification result'!U48)),ISNUMBER(SEARCH("&gt; 4",'Classification result'!U48)),ISNUMBER(SEARCH("4 or more",'Classification result'!U48))),"extensive","")))</f>
        <v/>
      </c>
      <c r="W48" t="str">
        <f>IF(OR('Model output'!R47="",ISNUMBER(SEARCH("Not identified", 'Model output'!R47)),ISNUMBER(SEARCH("Absent",'Model output'!R47)),ISNUMBER(SEARCH("No",'Model output'!R47)),ISNUMBER(SEARCH("Negative",'Model output'!R47)),ISNUMBER(SEARCH("None seen",'Model output'!R47)),ISNUMBER(SEARCH("Free",'Model output'!R47)),ISNUMBER(SEARCH("Cannot be assessed",'Model output'!R47))),"negative","positive")</f>
        <v>negative</v>
      </c>
      <c r="X48" s="19" t="str">
        <f>IF('Model output'!S47="","",'Model output'!S47)</f>
        <v>No definite extrathyroidal extension is noted</v>
      </c>
      <c r="Y48" t="str">
        <f>IF(OR('Model output'!S47="",ISNUMBER(SEARCH("No extension",'Model output'!S47)),ISNUMBER(SEARCH("Absent",'Model output'!S47)),ISNUMBER(SEARCH("Not identified",'Model output'!S47)),AND(ISNUMBER(SEARCH("No",'Model output'!S47)),NOT(ISNUMBER(SEARCH("carcinoma",'Model output'!S47)))),ISNUMBER(SEARCH("negative",'Model output'!S47))),"negative",IF(Z48="positive","gETE", "positive"))</f>
        <v>negative</v>
      </c>
      <c r="Z48" t="str">
        <f>IF(OR('Model output'!S47="",ISNUMBER(SEARCH("Absent",'Model output'!S47)),ISNUMBER(SEARCH("Not identified",'Model output'!S47)),ISNUMBER(SEARCH("No",'Model output'!S47)),ISNUMBER(SEARCH("Minimal",'Model output'!S47)),ISNUMBER(SEARCH("negative",'Model output'!S47))),"negative",IF(OR(ISNUMBER(SEARCH("extensive",X48)),ISNUMBER(SEARCH("skeletal muscle",X48)),ISNUMBER(SEARCH("larynx",X48)),ISNUMBER(SEARCH("trachea",X48)),ISNUMBER(SEARCH("esophagus",X48)),ISNUMBER(SEARCH("recurrent laryngeal nerve",X48))),"positive","negative"))</f>
        <v>negative</v>
      </c>
      <c r="AA48" t="str">
        <f>IF('Model output'!T47="","",IF('Model output'!T47="Not mentioned", "No", "Yes"))</f>
        <v/>
      </c>
      <c r="AB48" t="str">
        <f>IF(AA48&lt;&gt;"Yes","",IF(OR('Model output'!U47="",ISNUMBER(SEARCH("Not identified",'Model output'!U47))),"",'Model output'!U47))</f>
        <v/>
      </c>
      <c r="AC48" s="8" t="str">
        <f>IF(OR('Model output'!V47="", AND(ISERROR(SEARCH("Positive",'Model output'!V47)), ISNUMBER(SEARCH("Negative",'Model output'!V47))), ISNUMBER(SEARCH("Cannot be assessed",'Model output'!V47)), AND(ISNUMBER(SEARCH("Uninvolved",'Model output'!V47)),NOT(ISNUMBER(SEARCH("margin(s) involved",'Model output'!V47)))), ISNUMBER(SEARCH("No involvement",'Model output'!V47)), AND(NOT(ISNUMBER(SEARCH("focal",'Model output'!V47))),ISNUMBER(SEARCH("Free",'Model output'!V47))), ISNUMBER(SEARCH("narrowly excised",'Model output'!V47)), ISNUMBER(SEARCH("none",'Model output'!V47)), ISNUMBER(SEARCH("R0",'Model output'!V47)), ISNUMBER(SEARCH("1 mm",'Model output'!V47)), ISNUMBER(SEARCH("0.1 CM",'Model output'!V47)), ISNUMBER(SEARCH("less than 0.2 mm",'Model output'!V47)), ISNUMBER(SEARCH("less than 1.0 mm",'Model output'!V47)), ISNUMBER(SEARCH("less than 0.5 mm",'Model output'!V47)), ISNUMBER(SEARCH("abut",'Model output'!V47))), "negative", "positive")</f>
        <v>negative</v>
      </c>
      <c r="AE48" s="39" t="str" cm="1">
        <f t="array" aca="1" ref="AE48" ca="1">IF(OR(AC48="positive",Z48="positive",AND(OR(ISNUMBER(SEARCH("Follicular carcinoma",N48)),ISNUMBER(SEARCH("Follicular thyroid carcinoma",N48))),V48="extensive"),AND(AND(ISNUMBER(J48),J48&gt;0),AND(ISNUMBER(M48),M48&gt;3)),OR(H48="positive",AH48=1)),"high",IF(OR(ISNUMBER(SEARCH("lateral",G48,1)),ISNUMBER(SEARCH("positive",Y48,1)),ISNUMBER(SEARCH("tall",O48,1)),ISNUMBER(SEARCH("hobnail",O48,1)),ISNUMBER(SEARCH("cribriform",O48,1)),ISNUMBER(SEARCH("diffuse",O48,1)),ISNUMBER(SEARCH("columnar",O48,1)),ISNUMBER(SEARCH("solid",O48,1)),ISNUMBER(SEARCH("tall",N48,1)),ISNUMBER(SEARCH("hobnail",N48,1)),ISNUMBER(SEARCH("cribriform",N48,1)),ISNUMBER(SEARCH("diffuse",N48,1)),ISNUMBER(SEARCH("columnar",N48,1)),ISNUMBER(SEARCH("solid",N48,1)),AND(OR(ISNUMBER(SEARCH("papillary",N48,1)),ISNUMBER(SEARCH("papillary carcinoma",O48,1))),S48="positive"),AND(AND(ISNUMBER(J48),J48&gt;=5),M48=""),AND(AND(ISNUMBER(J48),J48&gt;=5),AND(ISNUMBER(M48),M48&gt;=1)),AND(ISNUMBER(SERACH("papillary",N48)),OR(Y48="positive",Z48="positive"), ISNUMBER(SEARCH("BRAF",AB48)))),"intermediate","low"))</f>
        <v>intermediate</v>
      </c>
      <c r="AF48" s="40" t="str">
        <f t="shared" si="3"/>
        <v>1b</v>
      </c>
      <c r="AG48" s="40" t="str">
        <f t="shared" si="4"/>
        <v>1a</v>
      </c>
      <c r="AH48" s="40" t="str">
        <f t="shared" si="6"/>
        <v>0</v>
      </c>
      <c r="AI48" s="45" t="str">
        <f t="shared" si="7"/>
        <v>II</v>
      </c>
      <c r="AJ48" s="39" t="s">
        <v>636</v>
      </c>
      <c r="AK48" s="44" t="s">
        <v>895</v>
      </c>
      <c r="AL48" s="44" t="s">
        <v>899</v>
      </c>
      <c r="AM48" s="44" t="s">
        <v>899</v>
      </c>
      <c r="AN48" s="44" t="s">
        <v>59</v>
      </c>
      <c r="AO48" s="12">
        <f t="shared" ca="1" si="8"/>
        <v>1</v>
      </c>
      <c r="AP48" s="15">
        <f t="shared" si="9"/>
        <v>1</v>
      </c>
      <c r="AQ48" s="15">
        <f t="shared" si="10"/>
        <v>0</v>
      </c>
      <c r="AR48" s="15">
        <f t="shared" si="11"/>
        <v>1</v>
      </c>
      <c r="AS48" s="26">
        <f t="shared" si="5"/>
        <v>0</v>
      </c>
      <c r="AT48" s="1"/>
    </row>
    <row r="49" spans="1:46">
      <c r="A49" t="str">
        <f>'Model output'!A48</f>
        <v>TCGA-DJ-A13M</v>
      </c>
      <c r="B49" s="51">
        <v>28</v>
      </c>
      <c r="C49" s="1" t="str">
        <f>IF(OR(ISNUMBER(SEARCH("0",'Model output'!D48)), ISNUMBER(SEARCH("1",'Model output'!D48)), ISNUMBER(SEARCH("1a",'Model output'!D48)), ISNUMBER(SEARCH("1b",'Model output'!D48)), ISNUMBER(SEARCH("2",'Model output'!D48)), ISNUMBER(SEARCH("3",'Model output'!D48)), ISNUMBER(SEARCH("4a",'Model output'!D48)), ISNUMBER(SEARCH("4b",'Model output'!D48))), IF(ISNUMBER(SEARCH("pT",'Model output'!D48)),IF(OR(ISNUMBER(SEARCH("a",'Model output'!D48)),ISNUMBER(SEARCH("b",'Model output'!D48))),MID(SUBSTITUTE('Model output'!D48," ",""),SEARCH("pT",'Model output'!D48)+2,2),MID(SUBSTITUTE('Model output'!D48," ",""),SEARCH("pT",'Model output'!D48)+2,1)),IF(ISNUMBER(SEARCH("T",'Model output'!D48)),IF(OR(ISNUMBER(SEARCH("a",'Model output'!D48)),ISNUMBER(SEARCH("b",'Model output'!D48))),MID(SUBSTITUTE('Model output'!D48," ",""),SEARCH("T",'Model output'!D48)+1,2),MID(SUBSTITUTE('Model output'!D48," ",""),SEARCH("T",'Model output'!D48)+1,1)),SUBSTITUTE('Model output'!D48," ",""))),"")</f>
        <v>1</v>
      </c>
      <c r="D49" s="1" t="str">
        <f>IF(ISNUMBER(SEARCH("lymph node",'Model output'!E48)),"1", IF(AND('Model output'!E48&lt;&gt;"",ISNUMBER('Model output'!E48),'Model output'!E48&gt;0),"1",IF(OR(ISNUMBER(SEARCH("0",'Model output'!E48)), ISNUMBER(SEARCH("1",'Model output'!E48)), ISNUMBER(SEARCH("1a",'Model output'!E48)), ISNUMBER(SEARCH("1b",'Model output'!E48)), ISNUMBER(SEARCH("X",'Model output'!E48))), IF(ISNUMBER(SEARCH("pN",'Model output'!E48)),IF(OR(ISNUMBER(SEARCH("a",'Model output'!E48)),ISNUMBER(SEARCH("b",'Model output'!E48))),MID(SUBSTITUTE('Model output'!E48," ",""),SEARCH("pN",'Model output'!E48)+2,2),MID(SUBSTITUTE('Model output'!E48," ",""),SEARCH("pN",'Model output'!E48)+2,1)),IF(ISNUMBER(SEARCH("N",'Model output'!E48)),IF(OR(ISNUMBER(SEARCH("a",'Model output'!E48)),ISNUMBER(SEARCH("b",'Model output'!E48))),MID(SUBSTITUTE('Model output'!E48," ",""),SEARCH("N",'Model output'!E48)+1,2),MID(SUBSTITUTE('Model output'!E48," ",""),SEARCH("N",'Model output'!E48)+1,1)),SUBSTITUTE('Model output'!E48," ",""))),"")))</f>
        <v>x</v>
      </c>
      <c r="E49" s="1" t="str">
        <f>IF(OR(ISNUMBER(SEARCH("Not applicable",'Model output'!F48)), ISNUMBER(SEARCH("N/A",'Model output'!F48))),"0",IF(OR(ISNUMBER(SEARCH("0",'Model output'!F48)), ISNUMBER(SEARCH("1",'Model output'!F48)), ISNUMBER(SEARCH("X",'Model output'!F48))), IF(ISNUMBER(SEARCH("pM",'Model output'!F48)),MID(SUBSTITUTE('Model output'!F48," ",""),SEARCH("pM",'Model output'!F48)+2,1),IF(ISNUMBER(SEARCH("M",'Model output'!F48)),MID(SUBSTITUTE('Model output'!F48," ",""),SEARCH("M",'Model output'!F48)+1,1),SUBSTITUTE('Model output'!F48," ",""))),""))</f>
        <v>x</v>
      </c>
      <c r="F49" t="str">
        <f t="shared" si="12"/>
        <v>negative</v>
      </c>
      <c r="G49" t="str">
        <f>IF(OR('Model output'!G48="",AND(ISNUMBER('Model output'!J48),'Model output'!J48&lt;1)),"",IF(OR(ISNUMBER(SEARCH("lateral",'Model output'!G48)),ISNUMBER(SEARCH("cervical",'Model output'!G48)),ISNUMBER(SEARCH("jugular",'Model output'!G48)),ISNUMBER(SEARCH("left neck",'Model output'!G48)),ISNUMBER(SEARCH("left anterior neck",'Model output'!G48)),ISNUMBER(SEARCH("left posterior neck",'Model output'!G48)),ISNUMBER(SEARCH("right neck",'Model output'!G48)),ISNUMBER(SEARCH("right anterior neck",'Model output'!G48)),ISNUMBER(SEARCH("right posterior neck",'Model output'!G48)),AND(ISNUMBER(SEARCH("level",'Model output'!G48)),OR(,ISNUMBER(SEARCH("II",'Model output'!G48)),ISNUMBER(SEARCH("two",'Model output'!G48)),ISNUMBER(SEARCH("2",'Model output'!G48)),ISNUMBER(SEARCH("III",'Model output'!G48)),ISNUMBER(SEARCH("three",'Model output'!G48)),ISNUMBER(SEARCH("3",'Model output'!G48)),ISNUMBER(SEARCH("IV",'Model output'!G48)),ISNUMBER(SEARCH("four",'Model output'!G48)),ISNUMBER(SEARCH("4",'Model output'!G48)),ISNUMBER(SEARCH("V ",'Model output'!G48)),ISNUMBER(SEARCH("five",'Model output'!G48)),ISNUMBER(SEARCH("5",'Model output'!G48))))), "lateral", "central"))</f>
        <v/>
      </c>
      <c r="H49" t="str">
        <f>IF('Model output'!H48="","negative", IF('Model output'!H48=" ", "negative", IF('Model output'!H48="[]", "negative", IF(ISNUMBER(SEARCH("lymph node",'Model output'!H48)),"negative", IF(ISNUMBER(SEARCH("adipose tissue",'Model output'!H48)), "negative", IF(ISNUMBER(SEARCH("neck dissection",'Model output'!H48)),"negative","positive"))))))</f>
        <v>negative</v>
      </c>
      <c r="I49">
        <f>IF('Model output'!I48="","",IF(ISNUMBER('Model output'!I48),'Model output'!I48,1))</f>
        <v>4</v>
      </c>
      <c r="J49">
        <f>IF('Model output'!J48="","",IF(AND(ISNUMBER('Model output'!J48),'Model output'!J48&lt;=I49),'Model output'!J48,IF(ISNUMBER(SEARCH("0/",'Model output'!J48)),0,1)))</f>
        <v>0</v>
      </c>
      <c r="K49" t="str" cm="1">
        <f t="array" ref="K49">IF(COUNT(FIND({0,1,2,3,4,5,6,7,8,9},'Model output'!K48))&gt;0,'Model output'!K48,"")</f>
        <v/>
      </c>
      <c r="L49" s="32" t="str">
        <f t="shared" si="1"/>
        <v/>
      </c>
      <c r="M49" t="str" cm="1">
        <f t="array" ref="M49">IF(L49="","",IF(ISNUMBER(SEARCH("cm",L49)),MAX(VALUE(SUBSTITUTE(_xlfn.FILTERXML("&lt;t&gt;&lt;s&gt;"&amp;SUBSTITUTE(L49,",","&lt;/s&gt;&lt;s&gt;")&amp;"&lt;/s&gt;&lt;/t&gt;","//s"),"cm",""))),MAX(VALUE(SUBSTITUTE(_xlfn.FILTERXML("&lt;t&gt;&lt;s&gt;"&amp;SUBSTITUTE(L49,",","&lt;/s&gt;&lt;s&gt;")&amp;"&lt;/s&gt;&lt;/t&gt;","//s"),"mm","")))/10))</f>
        <v/>
      </c>
      <c r="N49" t="str">
        <f>IF('Model output'!L48="","",'Model output'!L48)</f>
        <v>papillary</v>
      </c>
      <c r="O49" t="str">
        <f>IF('Model output'!M48="","",'Model output'!M48)</f>
        <v>follicular variant</v>
      </c>
      <c r="P49" t="str">
        <f>IF('Model output'!N48="","",'Model output'!N48)</f>
        <v>2.0 cm</v>
      </c>
      <c r="Q49" t="str">
        <f t="shared" si="13"/>
        <v>2.0cm</v>
      </c>
      <c r="R49" cm="1">
        <f t="array" ref="R49">IF(Q49="","",IF(ISNUMBER(SEARCH("cm",Q49)),MAX(VALUE(SUBSTITUTE(_xlfn.FILTERXML("&lt;t&gt;&lt;s&gt;"&amp;SUBSTITUTE(Q49,",","&lt;/s&gt;&lt;s&gt;")&amp;"&lt;/s&gt;&lt;/t&gt;","//s"),"cm",""))),IF(ISNUMBER(SEARCH("mm",Q49)), MAX(VALUE(SUBSTITUTE(_xlfn.FILTERXML("&lt;t&gt;&lt;s&gt;"&amp;SUBSTITUTE(Q49,",","&lt;/s&gt;&lt;s&gt;")&amp;"&lt;/s&gt;&lt;/t&gt;","//s"),"mm","")))/10, MAX(VALUE(_xlfn.FILTERXML("&lt;t&gt;&lt;s&gt;"&amp;SUBSTITUTE(Q49,",","&lt;/s&gt;&lt;s&gt;")&amp;"&lt;/s&gt;&lt;/t&gt;","//s"))))))</f>
        <v>2</v>
      </c>
      <c r="S49" t="str">
        <f>IF(OR('Model output'!P48="",'Model output'!P48="C",ISNUMBER(SEARCH("Not identified", 'Model output'!P48)),ISNUMBER(SEARCH("Absent",'Model output'!P48)),ISNUMBER(SEARCH("Absence",'Model output'!P48)),AND(ISNUMBER(SEARCH("No",'Model output'!P48)),NOT(ISNUMBER(SEARCH("diagnostic",'Model output'!P48)))),ISNUMBER(SEARCH("Negative",'Model output'!P48))),"negative","positive")</f>
        <v>negative</v>
      </c>
      <c r="T49">
        <f>IF('Model output'!O48="","",'Model output'!O48)</f>
        <v>1</v>
      </c>
      <c r="U49" t="str">
        <f>IF('Model output'!Q48&lt;&gt;"",'Model output'!Q48,IF('Classification result'!S49="positive",IF(ISNUMBER(SEARCH("single",'Model output'!P48)),1,IF(OR(ISNUMBER(SEARCH("&lt;4",'Model output'!P48)),ISNUMBER(SEARCH("&lt; 4",'Model output'!P48)),ISNUMBER(SEARCH("less than 4",'Model output'!P48))),"&lt;4",IF(OR(ISNUMBER(SEARCH("&gt;4",'Model output'!P48)),ISNUMBER(SEARCH("&gt; 4",'Model output'!P48)),ISNUMBER(SEARCH("4 or more",'Model output'!P48))),"&gt;4",""))),""))</f>
        <v/>
      </c>
      <c r="V49" t="str">
        <f>IF(S49="negative","",IF(OR(ISNUMBER(SEARCH("Focal",'Model output'!P48)),'Classification result'!U49&lt;4,ISNUMBER(SEARCH("Focal",'Classification result'!U49)),ISNUMBER(SEARCH("&lt;4",'Classification result'!U49)),ISNUMBER(SEARCH("&lt; 4",'Classification result'!U49))),"minimal", IF(OR(ISNUMBER(SEARCH("Extensive",'Model output'!P48)),ISNUMBER(SEARCH("Extensive",'Classification result'!U49)),ISNUMBER(SEARCH("&gt;4",'Classification result'!U49)),ISNUMBER(SEARCH("&gt; 4",'Classification result'!U49)),ISNUMBER(SEARCH("4 or more",'Classification result'!U49))),"extensive","")))</f>
        <v/>
      </c>
      <c r="W49" t="str">
        <f>IF(OR('Model output'!R48="",ISNUMBER(SEARCH("Not identified", 'Model output'!R48)),ISNUMBER(SEARCH("Absent",'Model output'!R48)),ISNUMBER(SEARCH("No",'Model output'!R48)),ISNUMBER(SEARCH("Negative",'Model output'!R48)),ISNUMBER(SEARCH("None seen",'Model output'!R48)),ISNUMBER(SEARCH("Free",'Model output'!R48)),ISNUMBER(SEARCH("Cannot be assessed",'Model output'!R48))),"negative","positive")</f>
        <v>positive</v>
      </c>
      <c r="X49" s="19" t="str">
        <f>IF('Model output'!S48="","",'Model output'!S48)</f>
        <v>Not identified</v>
      </c>
      <c r="Y49" t="str">
        <f>IF(OR('Model output'!S48="",ISNUMBER(SEARCH("No extension",'Model output'!S48)),ISNUMBER(SEARCH("Absent",'Model output'!S48)),ISNUMBER(SEARCH("Not identified",'Model output'!S48)),AND(ISNUMBER(SEARCH("No",'Model output'!S48)),NOT(ISNUMBER(SEARCH("carcinoma",'Model output'!S48)))),ISNUMBER(SEARCH("negative",'Model output'!S48))),"negative",IF(Z49="positive","gETE", "positive"))</f>
        <v>negative</v>
      </c>
      <c r="Z49" t="str">
        <f>IF(OR('Model output'!S48="",ISNUMBER(SEARCH("Absent",'Model output'!S48)),ISNUMBER(SEARCH("Not identified",'Model output'!S48)),ISNUMBER(SEARCH("No",'Model output'!S48)),ISNUMBER(SEARCH("Minimal",'Model output'!S48)),ISNUMBER(SEARCH("negative",'Model output'!S48))),"negative",IF(OR(ISNUMBER(SEARCH("extensive",X49)),ISNUMBER(SEARCH("skeletal muscle",X49)),ISNUMBER(SEARCH("larynx",X49)),ISNUMBER(SEARCH("trachea",X49)),ISNUMBER(SEARCH("esophagus",X49)),ISNUMBER(SEARCH("recurrent laryngeal nerve",X49))),"positive","negative"))</f>
        <v>negative</v>
      </c>
      <c r="AA49" t="str">
        <f>IF('Model output'!T48="","",IF('Model output'!T48="Not mentioned", "No", "Yes"))</f>
        <v/>
      </c>
      <c r="AB49" t="str">
        <f>IF(AA49&lt;&gt;"Yes","",IF(OR('Model output'!U48="",ISNUMBER(SEARCH("Not identified",'Model output'!U48))),"",'Model output'!U48))</f>
        <v/>
      </c>
      <c r="AC49" s="8" t="str">
        <f>IF(OR('Model output'!V48="", AND(ISERROR(SEARCH("Positive",'Model output'!V48)), ISNUMBER(SEARCH("Negative",'Model output'!V48))), ISNUMBER(SEARCH("Cannot be assessed",'Model output'!V48)), AND(ISNUMBER(SEARCH("Uninvolved",'Model output'!V48)),NOT(ISNUMBER(SEARCH("margin(s) involved",'Model output'!V48)))), ISNUMBER(SEARCH("No involvement",'Model output'!V48)), AND(NOT(ISNUMBER(SEARCH("focal",'Model output'!V48))),ISNUMBER(SEARCH("Free",'Model output'!V48))), ISNUMBER(SEARCH("narrowly excised",'Model output'!V48)), ISNUMBER(SEARCH("none",'Model output'!V48)), ISNUMBER(SEARCH("R0",'Model output'!V48)), ISNUMBER(SEARCH("1 mm",'Model output'!V48)), ISNUMBER(SEARCH("0.1 CM",'Model output'!V48)), ISNUMBER(SEARCH("less than 0.2 mm",'Model output'!V48)), ISNUMBER(SEARCH("less than 1.0 mm",'Model output'!V48)), ISNUMBER(SEARCH("less than 0.5 mm",'Model output'!V48)), ISNUMBER(SEARCH("abut",'Model output'!V48))), "negative", "positive")</f>
        <v>negative</v>
      </c>
      <c r="AE49" s="39" t="str" cm="1">
        <f t="array" aca="1" ref="AE49" ca="1">IF(OR(AC49="positive",Z49="positive",AND(OR(ISNUMBER(SEARCH("Follicular carcinoma",N49)),ISNUMBER(SEARCH("Follicular thyroid carcinoma",N49))),V49="extensive"),AND(AND(ISNUMBER(J49),J49&gt;0),AND(ISNUMBER(M49),M49&gt;3)),OR(H49="positive",AH49=1)),"high",IF(OR(ISNUMBER(SEARCH("lateral",G49,1)),ISNUMBER(SEARCH("positive",Y49,1)),ISNUMBER(SEARCH("tall",O49,1)),ISNUMBER(SEARCH("hobnail",O49,1)),ISNUMBER(SEARCH("cribriform",O49,1)),ISNUMBER(SEARCH("diffuse",O49,1)),ISNUMBER(SEARCH("columnar",O49,1)),ISNUMBER(SEARCH("solid",O49,1)),ISNUMBER(SEARCH("tall",N49,1)),ISNUMBER(SEARCH("hobnail",N49,1)),ISNUMBER(SEARCH("cribriform",N49,1)),ISNUMBER(SEARCH("diffuse",N49,1)),ISNUMBER(SEARCH("columnar",N49,1)),ISNUMBER(SEARCH("solid",N49,1)),AND(OR(ISNUMBER(SEARCH("papillary",N49,1)),ISNUMBER(SEARCH("papillary carcinoma",O49,1))),S49="positive"),AND(AND(ISNUMBER(J49),J49&gt;=5),M49=""),AND(AND(ISNUMBER(J49),J49&gt;=5),AND(ISNUMBER(M49),M49&gt;=1)),AND(ISNUMBER(SERACH("papillary",N49)),OR(Y49="positive",Z49="positive"), ISNUMBER(SEARCH("BRAF",AB49)))),"intermediate","low"))</f>
        <v>low</v>
      </c>
      <c r="AF49" s="40" t="str">
        <f t="shared" si="3"/>
        <v>1b</v>
      </c>
      <c r="AG49" s="40" t="str">
        <f t="shared" si="4"/>
        <v>0</v>
      </c>
      <c r="AH49" s="40" t="str">
        <f t="shared" si="6"/>
        <v>0</v>
      </c>
      <c r="AI49" s="45" t="str">
        <f t="shared" si="7"/>
        <v>I</v>
      </c>
      <c r="AJ49" s="39" t="s">
        <v>634</v>
      </c>
      <c r="AK49" s="44" t="s">
        <v>895</v>
      </c>
      <c r="AL49" s="44" t="s">
        <v>896</v>
      </c>
      <c r="AM49" s="44" t="s">
        <v>899</v>
      </c>
      <c r="AN49" s="44" t="s">
        <v>59</v>
      </c>
      <c r="AO49" s="12">
        <f t="shared" ca="1" si="8"/>
        <v>1</v>
      </c>
      <c r="AP49" s="15">
        <f t="shared" si="9"/>
        <v>1</v>
      </c>
      <c r="AQ49" s="15">
        <f t="shared" si="10"/>
        <v>1</v>
      </c>
      <c r="AR49" s="15">
        <f t="shared" si="11"/>
        <v>1</v>
      </c>
      <c r="AS49" s="26">
        <f t="shared" si="5"/>
        <v>1</v>
      </c>
      <c r="AT49" s="1"/>
    </row>
    <row r="50" spans="1:46">
      <c r="A50" t="str">
        <f>'Model output'!A49</f>
        <v>TCGA-DJ-A13O</v>
      </c>
      <c r="B50" s="51">
        <v>56</v>
      </c>
      <c r="C50" s="1" t="str">
        <f>IF(OR(ISNUMBER(SEARCH("0",'Model output'!D49)), ISNUMBER(SEARCH("1",'Model output'!D49)), ISNUMBER(SEARCH("1a",'Model output'!D49)), ISNUMBER(SEARCH("1b",'Model output'!D49)), ISNUMBER(SEARCH("2",'Model output'!D49)), ISNUMBER(SEARCH("3",'Model output'!D49)), ISNUMBER(SEARCH("4a",'Model output'!D49)), ISNUMBER(SEARCH("4b",'Model output'!D49))), IF(ISNUMBER(SEARCH("pT",'Model output'!D49)),IF(OR(ISNUMBER(SEARCH("a",'Model output'!D49)),ISNUMBER(SEARCH("b",'Model output'!D49))),MID(SUBSTITUTE('Model output'!D49," ",""),SEARCH("pT",'Model output'!D49)+2,2),MID(SUBSTITUTE('Model output'!D49," ",""),SEARCH("pT",'Model output'!D49)+2,1)),IF(ISNUMBER(SEARCH("T",'Model output'!D49)),IF(OR(ISNUMBER(SEARCH("a",'Model output'!D49)),ISNUMBER(SEARCH("b",'Model output'!D49))),MID(SUBSTITUTE('Model output'!D49," ",""),SEARCH("T",'Model output'!D49)+1,2),MID(SUBSTITUTE('Model output'!D49," ",""),SEARCH("T",'Model output'!D49)+1,1)),SUBSTITUTE('Model output'!D49," ",""))),"")</f>
        <v>1</v>
      </c>
      <c r="D50" s="1" t="str">
        <f>IF(ISNUMBER(SEARCH("lymph node",'Model output'!E49)),"1", IF(AND('Model output'!E49&lt;&gt;"",ISNUMBER('Model output'!E49),'Model output'!E49&gt;0),"1",IF(OR(ISNUMBER(SEARCH("0",'Model output'!E49)), ISNUMBER(SEARCH("1",'Model output'!E49)), ISNUMBER(SEARCH("1a",'Model output'!E49)), ISNUMBER(SEARCH("1b",'Model output'!E49)), ISNUMBER(SEARCH("X",'Model output'!E49))), IF(ISNUMBER(SEARCH("pN",'Model output'!E49)),IF(OR(ISNUMBER(SEARCH("a",'Model output'!E49)),ISNUMBER(SEARCH("b",'Model output'!E49))),MID(SUBSTITUTE('Model output'!E49," ",""),SEARCH("pN",'Model output'!E49)+2,2),MID(SUBSTITUTE('Model output'!E49," ",""),SEARCH("pN",'Model output'!E49)+2,1)),IF(ISNUMBER(SEARCH("N",'Model output'!E49)),IF(OR(ISNUMBER(SEARCH("a",'Model output'!E49)),ISNUMBER(SEARCH("b",'Model output'!E49))),MID(SUBSTITUTE('Model output'!E49," ",""),SEARCH("N",'Model output'!E49)+1,2),MID(SUBSTITUTE('Model output'!E49," ",""),SEARCH("N",'Model output'!E49)+1,1)),SUBSTITUTE('Model output'!E49," ",""))),"")))</f>
        <v>X</v>
      </c>
      <c r="E50" s="1" t="str">
        <f>IF(OR(ISNUMBER(SEARCH("Not applicable",'Model output'!F49)), ISNUMBER(SEARCH("N/A",'Model output'!F49))),"0",IF(OR(ISNUMBER(SEARCH("0",'Model output'!F49)), ISNUMBER(SEARCH("1",'Model output'!F49)), ISNUMBER(SEARCH("X",'Model output'!F49))), IF(ISNUMBER(SEARCH("pM",'Model output'!F49)),MID(SUBSTITUTE('Model output'!F49," ",""),SEARCH("pM",'Model output'!F49)+2,1),IF(ISNUMBER(SEARCH("M",'Model output'!F49)),MID(SUBSTITUTE('Model output'!F49," ",""),SEARCH("M",'Model output'!F49)+1,1),SUBSTITUTE('Model output'!F49," ",""))),""))</f>
        <v>X</v>
      </c>
      <c r="F50" t="str">
        <f t="shared" si="12"/>
        <v>negative</v>
      </c>
      <c r="G50" t="str">
        <f>IF(OR('Model output'!G49="",AND(ISNUMBER('Model output'!J49),'Model output'!J49&lt;1)),"",IF(OR(ISNUMBER(SEARCH("lateral",'Model output'!G49)),ISNUMBER(SEARCH("cervical",'Model output'!G49)),ISNUMBER(SEARCH("jugular",'Model output'!G49)),ISNUMBER(SEARCH("left neck",'Model output'!G49)),ISNUMBER(SEARCH("left anterior neck",'Model output'!G49)),ISNUMBER(SEARCH("left posterior neck",'Model output'!G49)),ISNUMBER(SEARCH("right neck",'Model output'!G49)),ISNUMBER(SEARCH("right anterior neck",'Model output'!G49)),ISNUMBER(SEARCH("right posterior neck",'Model output'!G49)),AND(ISNUMBER(SEARCH("level",'Model output'!G49)),OR(,ISNUMBER(SEARCH("II",'Model output'!G49)),ISNUMBER(SEARCH("two",'Model output'!G49)),ISNUMBER(SEARCH("2",'Model output'!G49)),ISNUMBER(SEARCH("III",'Model output'!G49)),ISNUMBER(SEARCH("three",'Model output'!G49)),ISNUMBER(SEARCH("3",'Model output'!G49)),ISNUMBER(SEARCH("IV",'Model output'!G49)),ISNUMBER(SEARCH("four",'Model output'!G49)),ISNUMBER(SEARCH("4",'Model output'!G49)),ISNUMBER(SEARCH("V ",'Model output'!G49)),ISNUMBER(SEARCH("five",'Model output'!G49)),ISNUMBER(SEARCH("5",'Model output'!G49))))), "lateral", "central"))</f>
        <v/>
      </c>
      <c r="H50" t="str">
        <f>IF('Model output'!H49="","negative", IF('Model output'!H49=" ", "negative", IF('Model output'!H49="[]", "negative", IF(ISNUMBER(SEARCH("lymph node",'Model output'!H49)),"negative", IF(ISNUMBER(SEARCH("adipose tissue",'Model output'!H49)), "negative", IF(ISNUMBER(SEARCH("neck dissection",'Model output'!H49)),"negative","positive"))))))</f>
        <v>negative</v>
      </c>
      <c r="I50">
        <f>IF('Model output'!I49="","",IF(ISNUMBER('Model output'!I49),'Model output'!I49,1))</f>
        <v>2</v>
      </c>
      <c r="J50">
        <f>IF('Model output'!J49="","",IF(AND(ISNUMBER('Model output'!J49),'Model output'!J49&lt;=I50),'Model output'!J49,IF(ISNUMBER(SEARCH("0/",'Model output'!J49)),0,1)))</f>
        <v>0</v>
      </c>
      <c r="K50" t="str" cm="1">
        <f t="array" ref="K50">IF(COUNT(FIND({0,1,2,3,4,5,6,7,8,9},'Model output'!K49))&gt;0,'Model output'!K49,"")</f>
        <v/>
      </c>
      <c r="L50" s="32" t="str">
        <f t="shared" si="1"/>
        <v/>
      </c>
      <c r="M50" t="str" cm="1">
        <f t="array" ref="M50">IF(L50="","",IF(ISNUMBER(SEARCH("cm",L50)),MAX(VALUE(SUBSTITUTE(_xlfn.FILTERXML("&lt;t&gt;&lt;s&gt;"&amp;SUBSTITUTE(L50,",","&lt;/s&gt;&lt;s&gt;")&amp;"&lt;/s&gt;&lt;/t&gt;","//s"),"cm",""))),MAX(VALUE(SUBSTITUTE(_xlfn.FILTERXML("&lt;t&gt;&lt;s&gt;"&amp;SUBSTITUTE(L50,",","&lt;/s&gt;&lt;s&gt;")&amp;"&lt;/s&gt;&lt;/t&gt;","//s"),"mm","")))/10))</f>
        <v/>
      </c>
      <c r="N50" t="str">
        <f>IF('Model output'!L49="","",'Model output'!L49)</f>
        <v>papillary</v>
      </c>
      <c r="O50" t="str">
        <f>IF('Model output'!M49="","",'Model output'!M49)</f>
        <v>classic</v>
      </c>
      <c r="P50" t="str">
        <f>IF('Model output'!N49="","",'Model output'!N49)</f>
        <v>1.1 cm</v>
      </c>
      <c r="Q50" t="str">
        <f t="shared" si="13"/>
        <v>1.1cm</v>
      </c>
      <c r="R50" cm="1">
        <f t="array" ref="R50">IF(Q50="","",IF(ISNUMBER(SEARCH("cm",Q50)),MAX(VALUE(SUBSTITUTE(_xlfn.FILTERXML("&lt;t&gt;&lt;s&gt;"&amp;SUBSTITUTE(Q50,",","&lt;/s&gt;&lt;s&gt;")&amp;"&lt;/s&gt;&lt;/t&gt;","//s"),"cm",""))),IF(ISNUMBER(SEARCH("mm",Q50)), MAX(VALUE(SUBSTITUTE(_xlfn.FILTERXML("&lt;t&gt;&lt;s&gt;"&amp;SUBSTITUTE(Q50,",","&lt;/s&gt;&lt;s&gt;")&amp;"&lt;/s&gt;&lt;/t&gt;","//s"),"mm","")))/10, MAX(VALUE(_xlfn.FILTERXML("&lt;t&gt;&lt;s&gt;"&amp;SUBSTITUTE(Q50,",","&lt;/s&gt;&lt;s&gt;")&amp;"&lt;/s&gt;&lt;/t&gt;","//s"))))))</f>
        <v>1.1000000000000001</v>
      </c>
      <c r="S50" t="str">
        <f>IF(OR('Model output'!P49="",'Model output'!P49="C",ISNUMBER(SEARCH("Not identified", 'Model output'!P49)),ISNUMBER(SEARCH("Absent",'Model output'!P49)),ISNUMBER(SEARCH("Absence",'Model output'!P49)),AND(ISNUMBER(SEARCH("No",'Model output'!P49)),NOT(ISNUMBER(SEARCH("diagnostic",'Model output'!P49)))),ISNUMBER(SEARCH("Negative",'Model output'!P49))),"negative","positive")</f>
        <v>negative</v>
      </c>
      <c r="T50">
        <f>IF('Model output'!O49="","",'Model output'!O49)</f>
        <v>1</v>
      </c>
      <c r="U50" t="str">
        <f>IF('Model output'!Q49&lt;&gt;"",'Model output'!Q49,IF('Classification result'!S50="positive",IF(ISNUMBER(SEARCH("single",'Model output'!P49)),1,IF(OR(ISNUMBER(SEARCH("&lt;4",'Model output'!P49)),ISNUMBER(SEARCH("&lt; 4",'Model output'!P49)),ISNUMBER(SEARCH("less than 4",'Model output'!P49))),"&lt;4",IF(OR(ISNUMBER(SEARCH("&gt;4",'Model output'!P49)),ISNUMBER(SEARCH("&gt; 4",'Model output'!P49)),ISNUMBER(SEARCH("4 or more",'Model output'!P49))),"&gt;4",""))),""))</f>
        <v/>
      </c>
      <c r="V50" t="str">
        <f>IF(S50="negative","",IF(OR(ISNUMBER(SEARCH("Focal",'Model output'!P49)),'Classification result'!U50&lt;4,ISNUMBER(SEARCH("Focal",'Classification result'!U50)),ISNUMBER(SEARCH("&lt;4",'Classification result'!U50)),ISNUMBER(SEARCH("&lt; 4",'Classification result'!U50))),"minimal", IF(OR(ISNUMBER(SEARCH("Extensive",'Model output'!P49)),ISNUMBER(SEARCH("Extensive",'Classification result'!U50)),ISNUMBER(SEARCH("&gt;4",'Classification result'!U50)),ISNUMBER(SEARCH("&gt; 4",'Classification result'!U50)),ISNUMBER(SEARCH("4 or more",'Classification result'!U50))),"extensive","")))</f>
        <v/>
      </c>
      <c r="W50" t="str">
        <f>IF(OR('Model output'!R49="",ISNUMBER(SEARCH("Not identified", 'Model output'!R49)),ISNUMBER(SEARCH("Absent",'Model output'!R49)),ISNUMBER(SEARCH("No",'Model output'!R49)),ISNUMBER(SEARCH("Negative",'Model output'!R49)),ISNUMBER(SEARCH("None seen",'Model output'!R49)),ISNUMBER(SEARCH("Free",'Model output'!R49)),ISNUMBER(SEARCH("Cannot be assessed",'Model output'!R49))),"negative","positive")</f>
        <v>positive</v>
      </c>
      <c r="X50" s="19" t="str">
        <f>IF('Model output'!S49="","",'Model output'!S49)</f>
        <v>Not identified</v>
      </c>
      <c r="Y50" t="str">
        <f>IF(OR('Model output'!S49="",ISNUMBER(SEARCH("No extension",'Model output'!S49)),ISNUMBER(SEARCH("Absent",'Model output'!S49)),ISNUMBER(SEARCH("Not identified",'Model output'!S49)),AND(ISNUMBER(SEARCH("No",'Model output'!S49)),NOT(ISNUMBER(SEARCH("carcinoma",'Model output'!S49)))),ISNUMBER(SEARCH("negative",'Model output'!S49))),"negative",IF(Z50="positive","gETE", "positive"))</f>
        <v>negative</v>
      </c>
      <c r="Z50" t="str">
        <f>IF(OR('Model output'!S49="",ISNUMBER(SEARCH("Absent",'Model output'!S49)),ISNUMBER(SEARCH("Not identified",'Model output'!S49)),ISNUMBER(SEARCH("No",'Model output'!S49)),ISNUMBER(SEARCH("Minimal",'Model output'!S49)),ISNUMBER(SEARCH("negative",'Model output'!S49))),"negative",IF(OR(ISNUMBER(SEARCH("extensive",X50)),ISNUMBER(SEARCH("skeletal muscle",X50)),ISNUMBER(SEARCH("larynx",X50)),ISNUMBER(SEARCH("trachea",X50)),ISNUMBER(SEARCH("esophagus",X50)),ISNUMBER(SEARCH("recurrent laryngeal nerve",X50))),"positive","negative"))</f>
        <v>negative</v>
      </c>
      <c r="AA50" t="str">
        <f>IF('Model output'!T49="","",IF('Model output'!T49="Not mentioned", "No", "Yes"))</f>
        <v/>
      </c>
      <c r="AB50" t="str">
        <f>IF(AA50&lt;&gt;"Yes","",IF(OR('Model output'!U49="",ISNUMBER(SEARCH("Not identified",'Model output'!U49))),"",'Model output'!U49))</f>
        <v/>
      </c>
      <c r="AC50" s="8" t="str">
        <f>IF(OR('Model output'!V49="", AND(ISERROR(SEARCH("Positive",'Model output'!V49)), ISNUMBER(SEARCH("Negative",'Model output'!V49))), ISNUMBER(SEARCH("Cannot be assessed",'Model output'!V49)), AND(ISNUMBER(SEARCH("Uninvolved",'Model output'!V49)),NOT(ISNUMBER(SEARCH("margin(s) involved",'Model output'!V49)))), ISNUMBER(SEARCH("No involvement",'Model output'!V49)), AND(NOT(ISNUMBER(SEARCH("focal",'Model output'!V49))),ISNUMBER(SEARCH("Free",'Model output'!V49))), ISNUMBER(SEARCH("narrowly excised",'Model output'!V49)), ISNUMBER(SEARCH("none",'Model output'!V49)), ISNUMBER(SEARCH("R0",'Model output'!V49)), ISNUMBER(SEARCH("1 mm",'Model output'!V49)), ISNUMBER(SEARCH("0.1 CM",'Model output'!V49)), ISNUMBER(SEARCH("less than 0.2 mm",'Model output'!V49)), ISNUMBER(SEARCH("less than 1.0 mm",'Model output'!V49)), ISNUMBER(SEARCH("less than 0.5 mm",'Model output'!V49)), ISNUMBER(SEARCH("abut",'Model output'!V49))), "negative", "positive")</f>
        <v>negative</v>
      </c>
      <c r="AE50" s="39" t="str" cm="1">
        <f t="array" aca="1" ref="AE50" ca="1">IF(OR(AC50="positive",Z50="positive",AND(OR(ISNUMBER(SEARCH("Follicular carcinoma",N50)),ISNUMBER(SEARCH("Follicular thyroid carcinoma",N50))),V50="extensive"),AND(AND(ISNUMBER(J50),J50&gt;0),AND(ISNUMBER(M50),M50&gt;3)),OR(H50="positive",AH50=1)),"high",IF(OR(ISNUMBER(SEARCH("lateral",G50,1)),ISNUMBER(SEARCH("positive",Y50,1)),ISNUMBER(SEARCH("tall",O50,1)),ISNUMBER(SEARCH("hobnail",O50,1)),ISNUMBER(SEARCH("cribriform",O50,1)),ISNUMBER(SEARCH("diffuse",O50,1)),ISNUMBER(SEARCH("columnar",O50,1)),ISNUMBER(SEARCH("solid",O50,1)),ISNUMBER(SEARCH("tall",N50,1)),ISNUMBER(SEARCH("hobnail",N50,1)),ISNUMBER(SEARCH("cribriform",N50,1)),ISNUMBER(SEARCH("diffuse",N50,1)),ISNUMBER(SEARCH("columnar",N50,1)),ISNUMBER(SEARCH("solid",N50,1)),AND(OR(ISNUMBER(SEARCH("papillary",N50,1)),ISNUMBER(SEARCH("papillary carcinoma",O50,1))),S50="positive"),AND(AND(ISNUMBER(J50),J50&gt;=5),M50=""),AND(AND(ISNUMBER(J50),J50&gt;=5),AND(ISNUMBER(M50),M50&gt;=1)),AND(ISNUMBER(SERACH("papillary",N50)),OR(Y50="positive",Z50="positive"), ISNUMBER(SEARCH("BRAF",AB50)))),"intermediate","low"))</f>
        <v>low</v>
      </c>
      <c r="AF50" s="40" t="str">
        <f t="shared" si="3"/>
        <v>1b</v>
      </c>
      <c r="AG50" s="40" t="str">
        <f t="shared" si="4"/>
        <v>0</v>
      </c>
      <c r="AH50" s="40" t="str">
        <f t="shared" si="6"/>
        <v>0</v>
      </c>
      <c r="AI50" s="45" t="str">
        <f t="shared" si="7"/>
        <v>I</v>
      </c>
      <c r="AJ50" s="39" t="s">
        <v>636</v>
      </c>
      <c r="AK50" s="44" t="s">
        <v>895</v>
      </c>
      <c r="AL50" s="44" t="s">
        <v>896</v>
      </c>
      <c r="AM50" s="44" t="s">
        <v>899</v>
      </c>
      <c r="AN50" s="44" t="s">
        <v>59</v>
      </c>
      <c r="AO50" s="12">
        <f t="shared" ca="1" si="8"/>
        <v>0</v>
      </c>
      <c r="AP50" s="15">
        <f t="shared" si="9"/>
        <v>1</v>
      </c>
      <c r="AQ50" s="15">
        <f t="shared" si="10"/>
        <v>1</v>
      </c>
      <c r="AR50" s="15">
        <f t="shared" si="11"/>
        <v>1</v>
      </c>
      <c r="AS50" s="26">
        <f t="shared" si="5"/>
        <v>1</v>
      </c>
      <c r="AT50" s="1"/>
    </row>
    <row r="51" spans="1:46">
      <c r="A51" t="str">
        <f>'Model output'!A50</f>
        <v>TCGA-DJ-A13R</v>
      </c>
      <c r="B51" s="51">
        <v>50</v>
      </c>
      <c r="C51" s="1" t="str">
        <f>IF(OR(ISNUMBER(SEARCH("0",'Model output'!D50)), ISNUMBER(SEARCH("1",'Model output'!D50)), ISNUMBER(SEARCH("1a",'Model output'!D50)), ISNUMBER(SEARCH("1b",'Model output'!D50)), ISNUMBER(SEARCH("2",'Model output'!D50)), ISNUMBER(SEARCH("3",'Model output'!D50)), ISNUMBER(SEARCH("4a",'Model output'!D50)), ISNUMBER(SEARCH("4b",'Model output'!D50))), IF(ISNUMBER(SEARCH("pT",'Model output'!D50)),IF(OR(ISNUMBER(SEARCH("a",'Model output'!D50)),ISNUMBER(SEARCH("b",'Model output'!D50))),MID(SUBSTITUTE('Model output'!D50," ",""),SEARCH("pT",'Model output'!D50)+2,2),MID(SUBSTITUTE('Model output'!D50," ",""),SEARCH("pT",'Model output'!D50)+2,1)),IF(ISNUMBER(SEARCH("T",'Model output'!D50)),IF(OR(ISNUMBER(SEARCH("a",'Model output'!D50)),ISNUMBER(SEARCH("b",'Model output'!D50))),MID(SUBSTITUTE('Model output'!D50," ",""),SEARCH("T",'Model output'!D50)+1,2),MID(SUBSTITUTE('Model output'!D50," ",""),SEARCH("T",'Model output'!D50)+1,1)),SUBSTITUTE('Model output'!D50," ",""))),"")</f>
        <v/>
      </c>
      <c r="D51" s="1" t="str">
        <f>IF(ISNUMBER(SEARCH("lymph node",'Model output'!E50)),"1", IF(AND('Model output'!E50&lt;&gt;"",ISNUMBER('Model output'!E50),'Model output'!E50&gt;0),"1",IF(OR(ISNUMBER(SEARCH("0",'Model output'!E50)), ISNUMBER(SEARCH("1",'Model output'!E50)), ISNUMBER(SEARCH("1a",'Model output'!E50)), ISNUMBER(SEARCH("1b",'Model output'!E50)), ISNUMBER(SEARCH("X",'Model output'!E50))), IF(ISNUMBER(SEARCH("pN",'Model output'!E50)),IF(OR(ISNUMBER(SEARCH("a",'Model output'!E50)),ISNUMBER(SEARCH("b",'Model output'!E50))),MID(SUBSTITUTE('Model output'!E50," ",""),SEARCH("pN",'Model output'!E50)+2,2),MID(SUBSTITUTE('Model output'!E50," ",""),SEARCH("pN",'Model output'!E50)+2,1)),IF(ISNUMBER(SEARCH("N",'Model output'!E50)),IF(OR(ISNUMBER(SEARCH("a",'Model output'!E50)),ISNUMBER(SEARCH("b",'Model output'!E50))),MID(SUBSTITUTE('Model output'!E50," ",""),SEARCH("N",'Model output'!E50)+1,2),MID(SUBSTITUTE('Model output'!E50," ",""),SEARCH("N",'Model output'!E50)+1,1)),SUBSTITUTE('Model output'!E50," ",""))),"")))</f>
        <v/>
      </c>
      <c r="E51" s="1" t="str">
        <f>IF(OR(ISNUMBER(SEARCH("Not applicable",'Model output'!F50)), ISNUMBER(SEARCH("N/A",'Model output'!F50))),"0",IF(OR(ISNUMBER(SEARCH("0",'Model output'!F50)), ISNUMBER(SEARCH("1",'Model output'!F50)), ISNUMBER(SEARCH("X",'Model output'!F50))), IF(ISNUMBER(SEARCH("pM",'Model output'!F50)),MID(SUBSTITUTE('Model output'!F50," ",""),SEARCH("pM",'Model output'!F50)+2,1),IF(ISNUMBER(SEARCH("M",'Model output'!F50)),MID(SUBSTITUTE('Model output'!F50," ",""),SEARCH("M",'Model output'!F50)+1,1),SUBSTITUTE('Model output'!F50," ",""))),""))</f>
        <v/>
      </c>
      <c r="F51" t="str">
        <f t="shared" si="12"/>
        <v>negative</v>
      </c>
      <c r="G51" t="str">
        <f>IF(OR('Model output'!G50="",AND(ISNUMBER('Model output'!J50),'Model output'!J50&lt;1)),"",IF(OR(ISNUMBER(SEARCH("lateral",'Model output'!G50)),ISNUMBER(SEARCH("cervical",'Model output'!G50)),ISNUMBER(SEARCH("jugular",'Model output'!G50)),ISNUMBER(SEARCH("left neck",'Model output'!G50)),ISNUMBER(SEARCH("left anterior neck",'Model output'!G50)),ISNUMBER(SEARCH("left posterior neck",'Model output'!G50)),ISNUMBER(SEARCH("right neck",'Model output'!G50)),ISNUMBER(SEARCH("right anterior neck",'Model output'!G50)),ISNUMBER(SEARCH("right posterior neck",'Model output'!G50)),AND(ISNUMBER(SEARCH("level",'Model output'!G50)),OR(,ISNUMBER(SEARCH("II",'Model output'!G50)),ISNUMBER(SEARCH("two",'Model output'!G50)),ISNUMBER(SEARCH("2",'Model output'!G50)),ISNUMBER(SEARCH("III",'Model output'!G50)),ISNUMBER(SEARCH("three",'Model output'!G50)),ISNUMBER(SEARCH("3",'Model output'!G50)),ISNUMBER(SEARCH("IV",'Model output'!G50)),ISNUMBER(SEARCH("four",'Model output'!G50)),ISNUMBER(SEARCH("4",'Model output'!G50)),ISNUMBER(SEARCH("V ",'Model output'!G50)),ISNUMBER(SEARCH("five",'Model output'!G50)),ISNUMBER(SEARCH("5",'Model output'!G50))))), "lateral", "central"))</f>
        <v/>
      </c>
      <c r="H51" t="str">
        <f>IF('Model output'!H50="","negative", IF('Model output'!H50=" ", "negative", IF('Model output'!H50="[]", "negative", IF(ISNUMBER(SEARCH("lymph node",'Model output'!H50)),"negative", IF(ISNUMBER(SEARCH("adipose tissue",'Model output'!H50)), "negative", IF(ISNUMBER(SEARCH("neck dissection",'Model output'!H50)),"negative","positive"))))))</f>
        <v>negative</v>
      </c>
      <c r="I51">
        <f>IF('Model output'!I50="","",IF(ISNUMBER('Model output'!I50),'Model output'!I50,1))</f>
        <v>2</v>
      </c>
      <c r="J51">
        <f>IF('Model output'!J50="","",IF(AND(ISNUMBER('Model output'!J50),'Model output'!J50&lt;=I51),'Model output'!J50,IF(ISNUMBER(SEARCH("0/",'Model output'!J50)),0,1)))</f>
        <v>0</v>
      </c>
      <c r="K51" t="str" cm="1">
        <f t="array" ref="K51">IF(COUNT(FIND({0,1,2,3,4,5,6,7,8,9},'Model output'!K50))&gt;0,'Model output'!K50,"")</f>
        <v/>
      </c>
      <c r="L51" s="32" t="str">
        <f t="shared" si="1"/>
        <v/>
      </c>
      <c r="M51" t="str" cm="1">
        <f t="array" ref="M51">IF(L51="","",IF(ISNUMBER(SEARCH("cm",L51)),MAX(VALUE(SUBSTITUTE(_xlfn.FILTERXML("&lt;t&gt;&lt;s&gt;"&amp;SUBSTITUTE(L51,",","&lt;/s&gt;&lt;s&gt;")&amp;"&lt;/s&gt;&lt;/t&gt;","//s"),"cm",""))),MAX(VALUE(SUBSTITUTE(_xlfn.FILTERXML("&lt;t&gt;&lt;s&gt;"&amp;SUBSTITUTE(L51,",","&lt;/s&gt;&lt;s&gt;")&amp;"&lt;/s&gt;&lt;/t&gt;","//s"),"mm","")))/10))</f>
        <v/>
      </c>
      <c r="N51" t="str">
        <f>IF('Model output'!L50="","",'Model output'!L50)</f>
        <v>papillary carcinoma, follicular variant with oncocytic features</v>
      </c>
      <c r="O51" t="str">
        <f>IF('Model output'!M50="","",'Model output'!M50)</f>
        <v>follicular variant with oncocytic features</v>
      </c>
      <c r="P51" t="str">
        <f>IF('Model output'!N50="","",'Model output'!N50)</f>
        <v>5 cm</v>
      </c>
      <c r="Q51" t="str">
        <f t="shared" si="13"/>
        <v>5cm</v>
      </c>
      <c r="R51" cm="1">
        <f t="array" ref="R51">IF(Q51="","",IF(ISNUMBER(SEARCH("cm",Q51)),MAX(VALUE(SUBSTITUTE(_xlfn.FILTERXML("&lt;t&gt;&lt;s&gt;"&amp;SUBSTITUTE(Q51,",","&lt;/s&gt;&lt;s&gt;")&amp;"&lt;/s&gt;&lt;/t&gt;","//s"),"cm",""))),IF(ISNUMBER(SEARCH("mm",Q51)), MAX(VALUE(SUBSTITUTE(_xlfn.FILTERXML("&lt;t&gt;&lt;s&gt;"&amp;SUBSTITUTE(Q51,",","&lt;/s&gt;&lt;s&gt;")&amp;"&lt;/s&gt;&lt;/t&gt;","//s"),"mm","")))/10, MAX(VALUE(_xlfn.FILTERXML("&lt;t&gt;&lt;s&gt;"&amp;SUBSTITUTE(Q51,",","&lt;/s&gt;&lt;s&gt;")&amp;"&lt;/s&gt;&lt;/t&gt;","//s"))))))</f>
        <v>5</v>
      </c>
      <c r="S51" t="str">
        <f>IF(OR('Model output'!P50="",'Model output'!P50="C",ISNUMBER(SEARCH("Not identified", 'Model output'!P50)),ISNUMBER(SEARCH("Absent",'Model output'!P50)),ISNUMBER(SEARCH("Absence",'Model output'!P50)),AND(ISNUMBER(SEARCH("No",'Model output'!P50)),NOT(ISNUMBER(SEARCH("diagnostic",'Model output'!P50)))),ISNUMBER(SEARCH("Negative",'Model output'!P50))),"negative","positive")</f>
        <v>negative</v>
      </c>
      <c r="T51">
        <f>IF('Model output'!O50="","",'Model output'!O50)</f>
        <v>2</v>
      </c>
      <c r="U51" t="str">
        <f>IF('Model output'!Q50&lt;&gt;"",'Model output'!Q50,IF('Classification result'!S51="positive",IF(ISNUMBER(SEARCH("single",'Model output'!P50)),1,IF(OR(ISNUMBER(SEARCH("&lt;4",'Model output'!P50)),ISNUMBER(SEARCH("&lt; 4",'Model output'!P50)),ISNUMBER(SEARCH("less than 4",'Model output'!P50))),"&lt;4",IF(OR(ISNUMBER(SEARCH("&gt;4",'Model output'!P50)),ISNUMBER(SEARCH("&gt; 4",'Model output'!P50)),ISNUMBER(SEARCH("4 or more",'Model output'!P50))),"&gt;4",""))),""))</f>
        <v/>
      </c>
      <c r="V51" t="str">
        <f>IF(S51="negative","",IF(OR(ISNUMBER(SEARCH("Focal",'Model output'!P50)),'Classification result'!U51&lt;4,ISNUMBER(SEARCH("Focal",'Classification result'!U51)),ISNUMBER(SEARCH("&lt;4",'Classification result'!U51)),ISNUMBER(SEARCH("&lt; 4",'Classification result'!U51))),"minimal", IF(OR(ISNUMBER(SEARCH("Extensive",'Model output'!P50)),ISNUMBER(SEARCH("Extensive",'Classification result'!U51)),ISNUMBER(SEARCH("&gt;4",'Classification result'!U51)),ISNUMBER(SEARCH("&gt; 4",'Classification result'!U51)),ISNUMBER(SEARCH("4 or more",'Classification result'!U51))),"extensive","")))</f>
        <v/>
      </c>
      <c r="W51" t="str">
        <f>IF(OR('Model output'!R50="",ISNUMBER(SEARCH("Not identified", 'Model output'!R50)),ISNUMBER(SEARCH("Absent",'Model output'!R50)),ISNUMBER(SEARCH("No",'Model output'!R50)),ISNUMBER(SEARCH("Negative",'Model output'!R50)),ISNUMBER(SEARCH("None seen",'Model output'!R50)),ISNUMBER(SEARCH("Free",'Model output'!R50)),ISNUMBER(SEARCH("Cannot be assessed",'Model output'!R50))),"negative","positive")</f>
        <v>negative</v>
      </c>
      <c r="X51" s="19" t="str">
        <f>IF('Model output'!S50="","",'Model output'!S50)</f>
        <v>Not Identified</v>
      </c>
      <c r="Y51" t="str">
        <f>IF(OR('Model output'!S50="",ISNUMBER(SEARCH("No extension",'Model output'!S50)),ISNUMBER(SEARCH("Absent",'Model output'!S50)),ISNUMBER(SEARCH("Not identified",'Model output'!S50)),AND(ISNUMBER(SEARCH("No",'Model output'!S50)),NOT(ISNUMBER(SEARCH("carcinoma",'Model output'!S50)))),ISNUMBER(SEARCH("negative",'Model output'!S50))),"negative",IF(Z51="positive","gETE", "positive"))</f>
        <v>negative</v>
      </c>
      <c r="Z51" t="str">
        <f>IF(OR('Model output'!S50="",ISNUMBER(SEARCH("Absent",'Model output'!S50)),ISNUMBER(SEARCH("Not identified",'Model output'!S50)),ISNUMBER(SEARCH("No",'Model output'!S50)),ISNUMBER(SEARCH("Minimal",'Model output'!S50)),ISNUMBER(SEARCH("negative",'Model output'!S50))),"negative",IF(OR(ISNUMBER(SEARCH("extensive",X51)),ISNUMBER(SEARCH("skeletal muscle",X51)),ISNUMBER(SEARCH("larynx",X51)),ISNUMBER(SEARCH("trachea",X51)),ISNUMBER(SEARCH("esophagus",X51)),ISNUMBER(SEARCH("recurrent laryngeal nerve",X51))),"positive","negative"))</f>
        <v>negative</v>
      </c>
      <c r="AA51" t="str">
        <f>IF('Model output'!T50="","",IF('Model output'!T50="Not mentioned", "No", "Yes"))</f>
        <v/>
      </c>
      <c r="AB51" t="str">
        <f>IF(AA51&lt;&gt;"Yes","",IF(OR('Model output'!U50="",ISNUMBER(SEARCH("Not identified",'Model output'!U50))),"",'Model output'!U50))</f>
        <v/>
      </c>
      <c r="AC51" s="8" t="str">
        <f>IF(OR('Model output'!V50="", AND(ISERROR(SEARCH("Positive",'Model output'!V50)), ISNUMBER(SEARCH("Negative",'Model output'!V50))), ISNUMBER(SEARCH("Cannot be assessed",'Model output'!V50)), AND(ISNUMBER(SEARCH("Uninvolved",'Model output'!V50)),NOT(ISNUMBER(SEARCH("margin(s) involved",'Model output'!V50)))), ISNUMBER(SEARCH("No involvement",'Model output'!V50)), AND(NOT(ISNUMBER(SEARCH("focal",'Model output'!V50))),ISNUMBER(SEARCH("Free",'Model output'!V50))), ISNUMBER(SEARCH("narrowly excised",'Model output'!V50)), ISNUMBER(SEARCH("none",'Model output'!V50)), ISNUMBER(SEARCH("R0",'Model output'!V50)), ISNUMBER(SEARCH("1 mm",'Model output'!V50)), ISNUMBER(SEARCH("0.1 CM",'Model output'!V50)), ISNUMBER(SEARCH("less than 0.2 mm",'Model output'!V50)), ISNUMBER(SEARCH("less than 1.0 mm",'Model output'!V50)), ISNUMBER(SEARCH("less than 0.5 mm",'Model output'!V50)), ISNUMBER(SEARCH("abut",'Model output'!V50))), "negative", "positive")</f>
        <v>negative</v>
      </c>
      <c r="AE51" s="39" t="str" cm="1">
        <f t="array" aca="1" ref="AE51" ca="1">IF(OR(AC51="positive",Z51="positive",AND(OR(ISNUMBER(SEARCH("Follicular carcinoma",N51)),ISNUMBER(SEARCH("Follicular thyroid carcinoma",N51))),V51="extensive"),AND(AND(ISNUMBER(J51),J51&gt;0),AND(ISNUMBER(M51),M51&gt;3)),OR(H51="positive",AH51=1)),"high",IF(OR(ISNUMBER(SEARCH("lateral",G51,1)),ISNUMBER(SEARCH("positive",Y51,1)),ISNUMBER(SEARCH("tall",O51,1)),ISNUMBER(SEARCH("hobnail",O51,1)),ISNUMBER(SEARCH("cribriform",O51,1)),ISNUMBER(SEARCH("diffuse",O51,1)),ISNUMBER(SEARCH("columnar",O51,1)),ISNUMBER(SEARCH("solid",O51,1)),ISNUMBER(SEARCH("tall",N51,1)),ISNUMBER(SEARCH("hobnail",N51,1)),ISNUMBER(SEARCH("cribriform",N51,1)),ISNUMBER(SEARCH("diffuse",N51,1)),ISNUMBER(SEARCH("columnar",N51,1)),ISNUMBER(SEARCH("solid",N51,1)),AND(OR(ISNUMBER(SEARCH("papillary",N51,1)),ISNUMBER(SEARCH("papillary carcinoma",O51,1))),S51="positive"),AND(AND(ISNUMBER(J51),J51&gt;=5),M51=""),AND(AND(ISNUMBER(J51),J51&gt;=5),AND(ISNUMBER(M51),M51&gt;=1)),AND(ISNUMBER(SERACH("papillary",N51)),OR(Y51="positive",Z51="positive"), ISNUMBER(SEARCH("BRAF",AB51)))),"intermediate","low"))</f>
        <v>low</v>
      </c>
      <c r="AF51" s="40" t="str">
        <f t="shared" si="3"/>
        <v>3a</v>
      </c>
      <c r="AG51" s="40" t="str">
        <f t="shared" si="4"/>
        <v>0</v>
      </c>
      <c r="AH51" s="40" t="str">
        <f t="shared" si="6"/>
        <v>0</v>
      </c>
      <c r="AI51" s="45" t="str">
        <f t="shared" si="7"/>
        <v>I</v>
      </c>
      <c r="AJ51" s="39" t="s">
        <v>634</v>
      </c>
      <c r="AK51" s="44" t="s">
        <v>901</v>
      </c>
      <c r="AL51" s="44" t="s">
        <v>896</v>
      </c>
      <c r="AM51" s="44" t="s">
        <v>899</v>
      </c>
      <c r="AN51" s="44" t="s">
        <v>59</v>
      </c>
      <c r="AO51" s="12">
        <f t="shared" ca="1" si="8"/>
        <v>1</v>
      </c>
      <c r="AP51" s="15">
        <f t="shared" si="9"/>
        <v>1</v>
      </c>
      <c r="AQ51" s="15">
        <f t="shared" si="10"/>
        <v>1</v>
      </c>
      <c r="AR51" s="15">
        <f t="shared" si="11"/>
        <v>1</v>
      </c>
      <c r="AS51" s="26">
        <f t="shared" si="5"/>
        <v>1</v>
      </c>
      <c r="AT51" s="1"/>
    </row>
    <row r="52" spans="1:46">
      <c r="A52" t="str">
        <f>'Model output'!A51</f>
        <v>TCGA-DJ-A13S</v>
      </c>
      <c r="B52" s="51">
        <v>19</v>
      </c>
      <c r="C52" s="1" t="str">
        <f>IF(OR(ISNUMBER(SEARCH("0",'Model output'!D51)), ISNUMBER(SEARCH("1",'Model output'!D51)), ISNUMBER(SEARCH("1a",'Model output'!D51)), ISNUMBER(SEARCH("1b",'Model output'!D51)), ISNUMBER(SEARCH("2",'Model output'!D51)), ISNUMBER(SEARCH("3",'Model output'!D51)), ISNUMBER(SEARCH("4a",'Model output'!D51)), ISNUMBER(SEARCH("4b",'Model output'!D51))), IF(ISNUMBER(SEARCH("pT",'Model output'!D51)),IF(OR(ISNUMBER(SEARCH("a",'Model output'!D51)),ISNUMBER(SEARCH("b",'Model output'!D51))),MID(SUBSTITUTE('Model output'!D51," ",""),SEARCH("pT",'Model output'!D51)+2,2),MID(SUBSTITUTE('Model output'!D51," ",""),SEARCH("pT",'Model output'!D51)+2,1)),IF(ISNUMBER(SEARCH("T",'Model output'!D51)),IF(OR(ISNUMBER(SEARCH("a",'Model output'!D51)),ISNUMBER(SEARCH("b",'Model output'!D51))),MID(SUBSTITUTE('Model output'!D51," ",""),SEARCH("T",'Model output'!D51)+1,2),MID(SUBSTITUTE('Model output'!D51," ",""),SEARCH("T",'Model output'!D51)+1,1)),SUBSTITUTE('Model output'!D51," ",""))),"")</f>
        <v/>
      </c>
      <c r="D52" s="1" t="str">
        <f>IF(ISNUMBER(SEARCH("lymph node",'Model output'!E51)),"1", IF(AND('Model output'!E51&lt;&gt;"",ISNUMBER('Model output'!E51),'Model output'!E51&gt;0),"1",IF(OR(ISNUMBER(SEARCH("0",'Model output'!E51)), ISNUMBER(SEARCH("1",'Model output'!E51)), ISNUMBER(SEARCH("1a",'Model output'!E51)), ISNUMBER(SEARCH("1b",'Model output'!E51)), ISNUMBER(SEARCH("X",'Model output'!E51))), IF(ISNUMBER(SEARCH("pN",'Model output'!E51)),IF(OR(ISNUMBER(SEARCH("a",'Model output'!E51)),ISNUMBER(SEARCH("b",'Model output'!E51))),MID(SUBSTITUTE('Model output'!E51," ",""),SEARCH("pN",'Model output'!E51)+2,2),MID(SUBSTITUTE('Model output'!E51," ",""),SEARCH("pN",'Model output'!E51)+2,1)),IF(ISNUMBER(SEARCH("N",'Model output'!E51)),IF(OR(ISNUMBER(SEARCH("a",'Model output'!E51)),ISNUMBER(SEARCH("b",'Model output'!E51))),MID(SUBSTITUTE('Model output'!E51," ",""),SEARCH("N",'Model output'!E51)+1,2),MID(SUBSTITUTE('Model output'!E51," ",""),SEARCH("N",'Model output'!E51)+1,1)),SUBSTITUTE('Model output'!E51," ",""))),"")))</f>
        <v/>
      </c>
      <c r="E52" s="1" t="str">
        <f>IF(OR(ISNUMBER(SEARCH("Not applicable",'Model output'!F51)), ISNUMBER(SEARCH("N/A",'Model output'!F51))),"0",IF(OR(ISNUMBER(SEARCH("0",'Model output'!F51)), ISNUMBER(SEARCH("1",'Model output'!F51)), ISNUMBER(SEARCH("X",'Model output'!F51))), IF(ISNUMBER(SEARCH("pM",'Model output'!F51)),MID(SUBSTITUTE('Model output'!F51," ",""),SEARCH("pM",'Model output'!F51)+2,1),IF(ISNUMBER(SEARCH("M",'Model output'!F51)),MID(SUBSTITUTE('Model output'!F51," ",""),SEARCH("M",'Model output'!F51)+1,1),SUBSTITUTE('Model output'!F51," ",""))),""))</f>
        <v/>
      </c>
      <c r="F52" t="str">
        <f t="shared" si="12"/>
        <v>negative</v>
      </c>
      <c r="G52" t="str">
        <f>IF(OR('Model output'!G51="",AND(ISNUMBER('Model output'!J51),'Model output'!J51&lt;1)),"",IF(OR(ISNUMBER(SEARCH("lateral",'Model output'!G51)),ISNUMBER(SEARCH("cervical",'Model output'!G51)),ISNUMBER(SEARCH("jugular",'Model output'!G51)),ISNUMBER(SEARCH("left neck",'Model output'!G51)),ISNUMBER(SEARCH("left anterior neck",'Model output'!G51)),ISNUMBER(SEARCH("left posterior neck",'Model output'!G51)),ISNUMBER(SEARCH("right neck",'Model output'!G51)),ISNUMBER(SEARCH("right anterior neck",'Model output'!G51)),ISNUMBER(SEARCH("right posterior neck",'Model output'!G51)),AND(ISNUMBER(SEARCH("level",'Model output'!G51)),OR(,ISNUMBER(SEARCH("II",'Model output'!G51)),ISNUMBER(SEARCH("two",'Model output'!G51)),ISNUMBER(SEARCH("2",'Model output'!G51)),ISNUMBER(SEARCH("III",'Model output'!G51)),ISNUMBER(SEARCH("three",'Model output'!G51)),ISNUMBER(SEARCH("3",'Model output'!G51)),ISNUMBER(SEARCH("IV",'Model output'!G51)),ISNUMBER(SEARCH("four",'Model output'!G51)),ISNUMBER(SEARCH("4",'Model output'!G51)),ISNUMBER(SEARCH("V ",'Model output'!G51)),ISNUMBER(SEARCH("five",'Model output'!G51)),ISNUMBER(SEARCH("5",'Model output'!G51))))), "lateral", "central"))</f>
        <v/>
      </c>
      <c r="H52" t="str">
        <f>IF('Model output'!H51="","negative", IF('Model output'!H51=" ", "negative", IF('Model output'!H51="[]", "negative", IF(ISNUMBER(SEARCH("lymph node",'Model output'!H51)),"negative", IF(ISNUMBER(SEARCH("adipose tissue",'Model output'!H51)), "negative", IF(ISNUMBER(SEARCH("neck dissection",'Model output'!H51)),"negative","positive"))))))</f>
        <v>negative</v>
      </c>
      <c r="I52" t="str">
        <f>IF('Model output'!I51="","",IF(ISNUMBER('Model output'!I51),'Model output'!I51,1))</f>
        <v/>
      </c>
      <c r="J52" t="str">
        <f>IF('Model output'!J51="","",IF(AND(ISNUMBER('Model output'!J51),'Model output'!J51&lt;=I52),'Model output'!J51,IF(ISNUMBER(SEARCH("0/",'Model output'!J51)),0,1)))</f>
        <v/>
      </c>
      <c r="K52" t="str" cm="1">
        <f t="array" ref="K52">IF(COUNT(FIND({0,1,2,3,4,5,6,7,8,9},'Model output'!K51))&gt;0,'Model output'!K51,"")</f>
        <v/>
      </c>
      <c r="L52" s="32" t="str">
        <f t="shared" si="1"/>
        <v/>
      </c>
      <c r="M52" t="str" cm="1">
        <f t="array" ref="M52">IF(L52="","",IF(ISNUMBER(SEARCH("cm",L52)),MAX(VALUE(SUBSTITUTE(_xlfn.FILTERXML("&lt;t&gt;&lt;s&gt;"&amp;SUBSTITUTE(L52,",","&lt;/s&gt;&lt;s&gt;")&amp;"&lt;/s&gt;&lt;/t&gt;","//s"),"cm",""))),MAX(VALUE(SUBSTITUTE(_xlfn.FILTERXML("&lt;t&gt;&lt;s&gt;"&amp;SUBSTITUTE(L52,",","&lt;/s&gt;&lt;s&gt;")&amp;"&lt;/s&gt;&lt;/t&gt;","//s"),"mm","")))/10))</f>
        <v/>
      </c>
      <c r="N52" t="str">
        <f>IF('Model output'!L51="","",'Model output'!L51)</f>
        <v>papillary</v>
      </c>
      <c r="O52" t="str">
        <f>IF('Model output'!M51="","",'Model output'!M51)</f>
        <v>follicular variant</v>
      </c>
      <c r="P52" t="str">
        <f>IF('Model output'!N51="","",'Model output'!N51)</f>
        <v>1.8 cm</v>
      </c>
      <c r="Q52" t="str">
        <f t="shared" si="13"/>
        <v>1.8cm</v>
      </c>
      <c r="R52" cm="1">
        <f t="array" ref="R52">IF(Q52="","",IF(ISNUMBER(SEARCH("cm",Q52)),MAX(VALUE(SUBSTITUTE(_xlfn.FILTERXML("&lt;t&gt;&lt;s&gt;"&amp;SUBSTITUTE(Q52,",","&lt;/s&gt;&lt;s&gt;")&amp;"&lt;/s&gt;&lt;/t&gt;","//s"),"cm",""))),IF(ISNUMBER(SEARCH("mm",Q52)), MAX(VALUE(SUBSTITUTE(_xlfn.FILTERXML("&lt;t&gt;&lt;s&gt;"&amp;SUBSTITUTE(Q52,",","&lt;/s&gt;&lt;s&gt;")&amp;"&lt;/s&gt;&lt;/t&gt;","//s"),"mm","")))/10, MAX(VALUE(_xlfn.FILTERXML("&lt;t&gt;&lt;s&gt;"&amp;SUBSTITUTE(Q52,",","&lt;/s&gt;&lt;s&gt;")&amp;"&lt;/s&gt;&lt;/t&gt;","//s"))))))</f>
        <v>1.8</v>
      </c>
      <c r="S52" t="str">
        <f>IF(OR('Model output'!P51="",'Model output'!P51="C",ISNUMBER(SEARCH("Not identified", 'Model output'!P51)),ISNUMBER(SEARCH("Absent",'Model output'!P51)),ISNUMBER(SEARCH("Absence",'Model output'!P51)),AND(ISNUMBER(SEARCH("No",'Model output'!P51)),NOT(ISNUMBER(SEARCH("diagnostic",'Model output'!P51)))),ISNUMBER(SEARCH("Negative",'Model output'!P51))),"negative","positive")</f>
        <v>negative</v>
      </c>
      <c r="T52">
        <f>IF('Model output'!O51="","",'Model output'!O51)</f>
        <v>1</v>
      </c>
      <c r="U52" t="str">
        <f>IF('Model output'!Q51&lt;&gt;"",'Model output'!Q51,IF('Classification result'!S52="positive",IF(ISNUMBER(SEARCH("single",'Model output'!P51)),1,IF(OR(ISNUMBER(SEARCH("&lt;4",'Model output'!P51)),ISNUMBER(SEARCH("&lt; 4",'Model output'!P51)),ISNUMBER(SEARCH("less than 4",'Model output'!P51))),"&lt;4",IF(OR(ISNUMBER(SEARCH("&gt;4",'Model output'!P51)),ISNUMBER(SEARCH("&gt; 4",'Model output'!P51)),ISNUMBER(SEARCH("4 or more",'Model output'!P51))),"&gt;4",""))),""))</f>
        <v/>
      </c>
      <c r="V52" t="str">
        <f>IF(S52="negative","",IF(OR(ISNUMBER(SEARCH("Focal",'Model output'!P51)),'Classification result'!U52&lt;4,ISNUMBER(SEARCH("Focal",'Classification result'!U52)),ISNUMBER(SEARCH("&lt;4",'Classification result'!U52)),ISNUMBER(SEARCH("&lt; 4",'Classification result'!U52))),"minimal", IF(OR(ISNUMBER(SEARCH("Extensive",'Model output'!P51)),ISNUMBER(SEARCH("Extensive",'Classification result'!U52)),ISNUMBER(SEARCH("&gt;4",'Classification result'!U52)),ISNUMBER(SEARCH("&gt; 4",'Classification result'!U52)),ISNUMBER(SEARCH("4 or more",'Classification result'!U52))),"extensive","")))</f>
        <v/>
      </c>
      <c r="W52" t="str">
        <f>IF(OR('Model output'!R51="",ISNUMBER(SEARCH("Not identified", 'Model output'!R51)),ISNUMBER(SEARCH("Absent",'Model output'!R51)),ISNUMBER(SEARCH("No",'Model output'!R51)),ISNUMBER(SEARCH("Negative",'Model output'!R51)),ISNUMBER(SEARCH("None seen",'Model output'!R51)),ISNUMBER(SEARCH("Free",'Model output'!R51)),ISNUMBER(SEARCH("Cannot be assessed",'Model output'!R51))),"negative","positive")</f>
        <v>negative</v>
      </c>
      <c r="X52" s="19" t="str">
        <f>IF('Model output'!S51="","",'Model output'!S51)</f>
        <v>Not identified</v>
      </c>
      <c r="Y52" t="str">
        <f>IF(OR('Model output'!S51="",ISNUMBER(SEARCH("No extension",'Model output'!S51)),ISNUMBER(SEARCH("Absent",'Model output'!S51)),ISNUMBER(SEARCH("Not identified",'Model output'!S51)),AND(ISNUMBER(SEARCH("No",'Model output'!S51)),NOT(ISNUMBER(SEARCH("carcinoma",'Model output'!S51)))),ISNUMBER(SEARCH("negative",'Model output'!S51))),"negative",IF(Z52="positive","gETE", "positive"))</f>
        <v>negative</v>
      </c>
      <c r="Z52" t="str">
        <f>IF(OR('Model output'!S51="",ISNUMBER(SEARCH("Absent",'Model output'!S51)),ISNUMBER(SEARCH("Not identified",'Model output'!S51)),ISNUMBER(SEARCH("No",'Model output'!S51)),ISNUMBER(SEARCH("Minimal",'Model output'!S51)),ISNUMBER(SEARCH("negative",'Model output'!S51))),"negative",IF(OR(ISNUMBER(SEARCH("extensive",X52)),ISNUMBER(SEARCH("skeletal muscle",X52)),ISNUMBER(SEARCH("larynx",X52)),ISNUMBER(SEARCH("trachea",X52)),ISNUMBER(SEARCH("esophagus",X52)),ISNUMBER(SEARCH("recurrent laryngeal nerve",X52))),"positive","negative"))</f>
        <v>negative</v>
      </c>
      <c r="AA52" t="str">
        <f>IF('Model output'!T51="","",IF('Model output'!T51="Not mentioned", "No", "Yes"))</f>
        <v/>
      </c>
      <c r="AB52" t="str">
        <f>IF(AA52&lt;&gt;"Yes","",IF(OR('Model output'!U51="",ISNUMBER(SEARCH("Not identified",'Model output'!U51))),"",'Model output'!U51))</f>
        <v/>
      </c>
      <c r="AC52" s="8" t="str">
        <f>IF(OR('Model output'!V51="", AND(ISERROR(SEARCH("Positive",'Model output'!V51)), ISNUMBER(SEARCH("Negative",'Model output'!V51))), ISNUMBER(SEARCH("Cannot be assessed",'Model output'!V51)), AND(ISNUMBER(SEARCH("Uninvolved",'Model output'!V51)),NOT(ISNUMBER(SEARCH("margin(s) involved",'Model output'!V51)))), ISNUMBER(SEARCH("No involvement",'Model output'!V51)), AND(NOT(ISNUMBER(SEARCH("focal",'Model output'!V51))),ISNUMBER(SEARCH("Free",'Model output'!V51))), ISNUMBER(SEARCH("narrowly excised",'Model output'!V51)), ISNUMBER(SEARCH("none",'Model output'!V51)), ISNUMBER(SEARCH("R0",'Model output'!V51)), ISNUMBER(SEARCH("1 mm",'Model output'!V51)), ISNUMBER(SEARCH("0.1 CM",'Model output'!V51)), ISNUMBER(SEARCH("less than 0.2 mm",'Model output'!V51)), ISNUMBER(SEARCH("less than 1.0 mm",'Model output'!V51)), ISNUMBER(SEARCH("less than 0.5 mm",'Model output'!V51)), ISNUMBER(SEARCH("abut",'Model output'!V51))), "negative", "positive")</f>
        <v>negative</v>
      </c>
      <c r="AE52" s="39" t="str" cm="1">
        <f t="array" aca="1" ref="AE52" ca="1">IF(OR(AC52="positive",Z52="positive",AND(OR(ISNUMBER(SEARCH("Follicular carcinoma",N52)),ISNUMBER(SEARCH("Follicular thyroid carcinoma",N52))),V52="extensive"),AND(AND(ISNUMBER(J52),J52&gt;0),AND(ISNUMBER(M52),M52&gt;3)),OR(H52="positive",AH52=1)),"high",IF(OR(ISNUMBER(SEARCH("lateral",G52,1)),ISNUMBER(SEARCH("positive",Y52,1)),ISNUMBER(SEARCH("tall",O52,1)),ISNUMBER(SEARCH("hobnail",O52,1)),ISNUMBER(SEARCH("cribriform",O52,1)),ISNUMBER(SEARCH("diffuse",O52,1)),ISNUMBER(SEARCH("columnar",O52,1)),ISNUMBER(SEARCH("solid",O52,1)),ISNUMBER(SEARCH("tall",N52,1)),ISNUMBER(SEARCH("hobnail",N52,1)),ISNUMBER(SEARCH("cribriform",N52,1)),ISNUMBER(SEARCH("diffuse",N52,1)),ISNUMBER(SEARCH("columnar",N52,1)),ISNUMBER(SEARCH("solid",N52,1)),AND(OR(ISNUMBER(SEARCH("papillary",N52,1)),ISNUMBER(SEARCH("papillary carcinoma",O52,1))),S52="positive"),AND(AND(ISNUMBER(J52),J52&gt;=5),M52=""),AND(AND(ISNUMBER(J52),J52&gt;=5),AND(ISNUMBER(M52),M52&gt;=1)),AND(ISNUMBER(SERACH("papillary",N52)),OR(Y52="positive",Z52="positive"), ISNUMBER(SEARCH("BRAF",AB52)))),"intermediate","low"))</f>
        <v>low</v>
      </c>
      <c r="AF52" s="40" t="str">
        <f t="shared" si="3"/>
        <v>1b</v>
      </c>
      <c r="AG52" s="40" t="str">
        <f t="shared" si="4"/>
        <v>0</v>
      </c>
      <c r="AH52" s="40" t="str">
        <f t="shared" si="6"/>
        <v>0</v>
      </c>
      <c r="AI52" s="45" t="str">
        <f t="shared" si="7"/>
        <v>I</v>
      </c>
      <c r="AJ52" s="39" t="s">
        <v>634</v>
      </c>
      <c r="AK52" s="44" t="s">
        <v>895</v>
      </c>
      <c r="AL52" s="44" t="s">
        <v>899</v>
      </c>
      <c r="AM52" s="44" t="s">
        <v>899</v>
      </c>
      <c r="AN52" s="44" t="s">
        <v>59</v>
      </c>
      <c r="AO52" s="12">
        <f t="shared" ca="1" si="8"/>
        <v>1</v>
      </c>
      <c r="AP52" s="15">
        <f t="shared" si="9"/>
        <v>1</v>
      </c>
      <c r="AQ52" s="15">
        <f t="shared" si="10"/>
        <v>1</v>
      </c>
      <c r="AR52" s="15">
        <f t="shared" si="11"/>
        <v>1</v>
      </c>
      <c r="AS52" s="26">
        <f t="shared" si="5"/>
        <v>1</v>
      </c>
      <c r="AT52" s="1"/>
    </row>
    <row r="53" spans="1:46">
      <c r="A53" t="str">
        <f>'Model output'!A52</f>
        <v>TCGA-DJ-A13T</v>
      </c>
      <c r="B53" s="51">
        <v>37</v>
      </c>
      <c r="C53" s="1" t="str">
        <f>IF(OR(ISNUMBER(SEARCH("0",'Model output'!D52)), ISNUMBER(SEARCH("1",'Model output'!D52)), ISNUMBER(SEARCH("1a",'Model output'!D52)), ISNUMBER(SEARCH("1b",'Model output'!D52)), ISNUMBER(SEARCH("2",'Model output'!D52)), ISNUMBER(SEARCH("3",'Model output'!D52)), ISNUMBER(SEARCH("4a",'Model output'!D52)), ISNUMBER(SEARCH("4b",'Model output'!D52))), IF(ISNUMBER(SEARCH("pT",'Model output'!D52)),IF(OR(ISNUMBER(SEARCH("a",'Model output'!D52)),ISNUMBER(SEARCH("b",'Model output'!D52))),MID(SUBSTITUTE('Model output'!D52," ",""),SEARCH("pT",'Model output'!D52)+2,2),MID(SUBSTITUTE('Model output'!D52," ",""),SEARCH("pT",'Model output'!D52)+2,1)),IF(ISNUMBER(SEARCH("T",'Model output'!D52)),IF(OR(ISNUMBER(SEARCH("a",'Model output'!D52)),ISNUMBER(SEARCH("b",'Model output'!D52))),MID(SUBSTITUTE('Model output'!D52," ",""),SEARCH("T",'Model output'!D52)+1,2),MID(SUBSTITUTE('Model output'!D52," ",""),SEARCH("T",'Model output'!D52)+1,1)),SUBSTITUTE('Model output'!D52," ",""))),"")</f>
        <v>1</v>
      </c>
      <c r="D53" s="1" t="str">
        <f>IF(ISNUMBER(SEARCH("lymph node",'Model output'!E52)),"1", IF(AND('Model output'!E52&lt;&gt;"",ISNUMBER('Model output'!E52),'Model output'!E52&gt;0),"1",IF(OR(ISNUMBER(SEARCH("0",'Model output'!E52)), ISNUMBER(SEARCH("1",'Model output'!E52)), ISNUMBER(SEARCH("1a",'Model output'!E52)), ISNUMBER(SEARCH("1b",'Model output'!E52)), ISNUMBER(SEARCH("X",'Model output'!E52))), IF(ISNUMBER(SEARCH("pN",'Model output'!E52)),IF(OR(ISNUMBER(SEARCH("a",'Model output'!E52)),ISNUMBER(SEARCH("b",'Model output'!E52))),MID(SUBSTITUTE('Model output'!E52," ",""),SEARCH("pN",'Model output'!E52)+2,2),MID(SUBSTITUTE('Model output'!E52," ",""),SEARCH("pN",'Model output'!E52)+2,1)),IF(ISNUMBER(SEARCH("N",'Model output'!E52)),IF(OR(ISNUMBER(SEARCH("a",'Model output'!E52)),ISNUMBER(SEARCH("b",'Model output'!E52))),MID(SUBSTITUTE('Model output'!E52," ",""),SEARCH("N",'Model output'!E52)+1,2),MID(SUBSTITUTE('Model output'!E52," ",""),SEARCH("N",'Model output'!E52)+1,1)),SUBSTITUTE('Model output'!E52," ",""))),"")))</f>
        <v>0</v>
      </c>
      <c r="E53" s="1" t="str">
        <f>IF(OR(ISNUMBER(SEARCH("Not applicable",'Model output'!F52)), ISNUMBER(SEARCH("N/A",'Model output'!F52))),"0",IF(OR(ISNUMBER(SEARCH("0",'Model output'!F52)), ISNUMBER(SEARCH("1",'Model output'!F52)), ISNUMBER(SEARCH("X",'Model output'!F52))), IF(ISNUMBER(SEARCH("pM",'Model output'!F52)),MID(SUBSTITUTE('Model output'!F52," ",""),SEARCH("pM",'Model output'!F52)+2,1),IF(ISNUMBER(SEARCH("M",'Model output'!F52)),MID(SUBSTITUTE('Model output'!F52," ",""),SEARCH("M",'Model output'!F52)+1,1),SUBSTITUTE('Model output'!F52," ",""))),""))</f>
        <v>0</v>
      </c>
      <c r="F53" t="str">
        <f t="shared" si="12"/>
        <v>negative</v>
      </c>
      <c r="G53" t="str">
        <f>IF(OR('Model output'!G52="",AND(ISNUMBER('Model output'!J52),'Model output'!J52&lt;1)),"",IF(OR(ISNUMBER(SEARCH("lateral",'Model output'!G52)),ISNUMBER(SEARCH("cervical",'Model output'!G52)),ISNUMBER(SEARCH("jugular",'Model output'!G52)),ISNUMBER(SEARCH("left neck",'Model output'!G52)),ISNUMBER(SEARCH("left anterior neck",'Model output'!G52)),ISNUMBER(SEARCH("left posterior neck",'Model output'!G52)),ISNUMBER(SEARCH("right neck",'Model output'!G52)),ISNUMBER(SEARCH("right anterior neck",'Model output'!G52)),ISNUMBER(SEARCH("right posterior neck",'Model output'!G52)),AND(ISNUMBER(SEARCH("level",'Model output'!G52)),OR(,ISNUMBER(SEARCH("II",'Model output'!G52)),ISNUMBER(SEARCH("two",'Model output'!G52)),ISNUMBER(SEARCH("2",'Model output'!G52)),ISNUMBER(SEARCH("III",'Model output'!G52)),ISNUMBER(SEARCH("three",'Model output'!G52)),ISNUMBER(SEARCH("3",'Model output'!G52)),ISNUMBER(SEARCH("IV",'Model output'!G52)),ISNUMBER(SEARCH("four",'Model output'!G52)),ISNUMBER(SEARCH("4",'Model output'!G52)),ISNUMBER(SEARCH("V ",'Model output'!G52)),ISNUMBER(SEARCH("five",'Model output'!G52)),ISNUMBER(SEARCH("5",'Model output'!G52))))), "lateral", "central"))</f>
        <v/>
      </c>
      <c r="H53" t="str">
        <f>IF('Model output'!H52="","negative", IF('Model output'!H52=" ", "negative", IF('Model output'!H52="[]", "negative", IF(ISNUMBER(SEARCH("lymph node",'Model output'!H52)),"negative", IF(ISNUMBER(SEARCH("adipose tissue",'Model output'!H52)), "negative", IF(ISNUMBER(SEARCH("neck dissection",'Model output'!H52)),"negative","positive"))))))</f>
        <v>negative</v>
      </c>
      <c r="I53">
        <f>IF('Model output'!I52="","",IF(ISNUMBER('Model output'!I52),'Model output'!I52,1))</f>
        <v>7</v>
      </c>
      <c r="J53">
        <f>IF('Model output'!J52="","",IF(AND(ISNUMBER('Model output'!J52),'Model output'!J52&lt;=I53),'Model output'!J52,IF(ISNUMBER(SEARCH("0/",'Model output'!J52)),0,1)))</f>
        <v>0</v>
      </c>
      <c r="K53" t="str" cm="1">
        <f t="array" ref="K53">IF(COUNT(FIND({0,1,2,3,4,5,6,7,8,9},'Model output'!K52))&gt;0,'Model output'!K52,"")</f>
        <v/>
      </c>
      <c r="L53" s="32" t="str">
        <f t="shared" si="1"/>
        <v/>
      </c>
      <c r="M53" t="str" cm="1">
        <f t="array" ref="M53">IF(L53="","",IF(ISNUMBER(SEARCH("cm",L53)),MAX(VALUE(SUBSTITUTE(_xlfn.FILTERXML("&lt;t&gt;&lt;s&gt;"&amp;SUBSTITUTE(L53,",","&lt;/s&gt;&lt;s&gt;")&amp;"&lt;/s&gt;&lt;/t&gt;","//s"),"cm",""))),MAX(VALUE(SUBSTITUTE(_xlfn.FILTERXML("&lt;t&gt;&lt;s&gt;"&amp;SUBSTITUTE(L53,",","&lt;/s&gt;&lt;s&gt;")&amp;"&lt;/s&gt;&lt;/t&gt;","//s"),"mm","")))/10))</f>
        <v/>
      </c>
      <c r="N53" t="str">
        <f>IF('Model output'!L52="","",'Model output'!L52)</f>
        <v>papillary</v>
      </c>
      <c r="O53" t="str">
        <f>IF('Model output'!M52="","",'Model output'!M52)</f>
        <v>classical</v>
      </c>
      <c r="P53" t="str">
        <f>IF('Model output'!N52="","",'Model output'!N52)</f>
        <v>2.2 cm</v>
      </c>
      <c r="Q53" t="str">
        <f t="shared" si="13"/>
        <v>2.2cm</v>
      </c>
      <c r="R53" cm="1">
        <f t="array" ref="R53">IF(Q53="","",IF(ISNUMBER(SEARCH("cm",Q53)),MAX(VALUE(SUBSTITUTE(_xlfn.FILTERXML("&lt;t&gt;&lt;s&gt;"&amp;SUBSTITUTE(Q53,",","&lt;/s&gt;&lt;s&gt;")&amp;"&lt;/s&gt;&lt;/t&gt;","//s"),"cm",""))),IF(ISNUMBER(SEARCH("mm",Q53)), MAX(VALUE(SUBSTITUTE(_xlfn.FILTERXML("&lt;t&gt;&lt;s&gt;"&amp;SUBSTITUTE(Q53,",","&lt;/s&gt;&lt;s&gt;")&amp;"&lt;/s&gt;&lt;/t&gt;","//s"),"mm","")))/10, MAX(VALUE(_xlfn.FILTERXML("&lt;t&gt;&lt;s&gt;"&amp;SUBSTITUTE(Q53,",","&lt;/s&gt;&lt;s&gt;")&amp;"&lt;/s&gt;&lt;/t&gt;","//s"))))))</f>
        <v>2.2000000000000002</v>
      </c>
      <c r="S53" t="str">
        <f>IF(OR('Model output'!P52="",'Model output'!P52="C",ISNUMBER(SEARCH("Not identified", 'Model output'!P52)),ISNUMBER(SEARCH("Absent",'Model output'!P52)),ISNUMBER(SEARCH("Absence",'Model output'!P52)),AND(ISNUMBER(SEARCH("No",'Model output'!P52)),NOT(ISNUMBER(SEARCH("diagnostic",'Model output'!P52)))),ISNUMBER(SEARCH("Negative",'Model output'!P52))),"negative","positive")</f>
        <v>positive</v>
      </c>
      <c r="T53">
        <f>IF('Model output'!O52="","",'Model output'!O52)</f>
        <v>1</v>
      </c>
      <c r="U53" t="str">
        <f>IF('Model output'!Q52&lt;&gt;"",'Model output'!Q52,IF('Classification result'!S53="positive",IF(ISNUMBER(SEARCH("single",'Model output'!P52)),1,IF(OR(ISNUMBER(SEARCH("&lt;4",'Model output'!P52)),ISNUMBER(SEARCH("&lt; 4",'Model output'!P52)),ISNUMBER(SEARCH("less than 4",'Model output'!P52))),"&lt;4",IF(OR(ISNUMBER(SEARCH("&gt;4",'Model output'!P52)),ISNUMBER(SEARCH("&gt; 4",'Model output'!P52)),ISNUMBER(SEARCH("4 or more",'Model output'!P52))),"&gt;4",""))),""))</f>
        <v/>
      </c>
      <c r="V53" t="str">
        <f>IF(S53="negative","",IF(OR(ISNUMBER(SEARCH("Focal",'Model output'!P52)),'Classification result'!U53&lt;4,ISNUMBER(SEARCH("Focal",'Classification result'!U53)),ISNUMBER(SEARCH("&lt;4",'Classification result'!U53)),ISNUMBER(SEARCH("&lt; 4",'Classification result'!U53))),"minimal", IF(OR(ISNUMBER(SEARCH("Extensive",'Model output'!P52)),ISNUMBER(SEARCH("Extensive",'Classification result'!U53)),ISNUMBER(SEARCH("&gt;4",'Classification result'!U53)),ISNUMBER(SEARCH("&gt; 4",'Classification result'!U53)),ISNUMBER(SEARCH("4 or more",'Classification result'!U53))),"extensive","")))</f>
        <v/>
      </c>
      <c r="W53" t="str">
        <f>IF(OR('Model output'!R52="",ISNUMBER(SEARCH("Not identified", 'Model output'!R52)),ISNUMBER(SEARCH("Absent",'Model output'!R52)),ISNUMBER(SEARCH("No",'Model output'!R52)),ISNUMBER(SEARCH("Negative",'Model output'!R52)),ISNUMBER(SEARCH("None seen",'Model output'!R52)),ISNUMBER(SEARCH("Free",'Model output'!R52)),ISNUMBER(SEARCH("Cannot be assessed",'Model output'!R52))),"negative","positive")</f>
        <v>positive</v>
      </c>
      <c r="X53" s="19" t="str">
        <f>IF('Model output'!S52="","",'Model output'!S52)</f>
        <v>Not identified</v>
      </c>
      <c r="Y53" t="str">
        <f>IF(OR('Model output'!S52="",ISNUMBER(SEARCH("No extension",'Model output'!S52)),ISNUMBER(SEARCH("Absent",'Model output'!S52)),ISNUMBER(SEARCH("Not identified",'Model output'!S52)),AND(ISNUMBER(SEARCH("No",'Model output'!S52)),NOT(ISNUMBER(SEARCH("carcinoma",'Model output'!S52)))),ISNUMBER(SEARCH("negative",'Model output'!S52))),"negative",IF(Z53="positive","gETE", "positive"))</f>
        <v>negative</v>
      </c>
      <c r="Z53" t="str">
        <f>IF(OR('Model output'!S52="",ISNUMBER(SEARCH("Absent",'Model output'!S52)),ISNUMBER(SEARCH("Not identified",'Model output'!S52)),ISNUMBER(SEARCH("No",'Model output'!S52)),ISNUMBER(SEARCH("Minimal",'Model output'!S52)),ISNUMBER(SEARCH("negative",'Model output'!S52))),"negative",IF(OR(ISNUMBER(SEARCH("extensive",X53)),ISNUMBER(SEARCH("skeletal muscle",X53)),ISNUMBER(SEARCH("larynx",X53)),ISNUMBER(SEARCH("trachea",X53)),ISNUMBER(SEARCH("esophagus",X53)),ISNUMBER(SEARCH("recurrent laryngeal nerve",X53))),"positive","negative"))</f>
        <v>negative</v>
      </c>
      <c r="AA53" t="str">
        <f>IF('Model output'!T52="","",IF('Model output'!T52="Not mentioned", "No", "Yes"))</f>
        <v/>
      </c>
      <c r="AB53" t="str">
        <f>IF(AA53&lt;&gt;"Yes","",IF(OR('Model output'!U52="",ISNUMBER(SEARCH("Not identified",'Model output'!U52))),"",'Model output'!U52))</f>
        <v/>
      </c>
      <c r="AC53" s="8" t="str">
        <f>IF(OR('Model output'!V52="", AND(ISERROR(SEARCH("Positive",'Model output'!V52)), ISNUMBER(SEARCH("Negative",'Model output'!V52))), ISNUMBER(SEARCH("Cannot be assessed",'Model output'!V52)), AND(ISNUMBER(SEARCH("Uninvolved",'Model output'!V52)),NOT(ISNUMBER(SEARCH("margin(s) involved",'Model output'!V52)))), ISNUMBER(SEARCH("No involvement",'Model output'!V52)), AND(NOT(ISNUMBER(SEARCH("focal",'Model output'!V52))),ISNUMBER(SEARCH("Free",'Model output'!V52))), ISNUMBER(SEARCH("narrowly excised",'Model output'!V52)), ISNUMBER(SEARCH("none",'Model output'!V52)), ISNUMBER(SEARCH("R0",'Model output'!V52)), ISNUMBER(SEARCH("1 mm",'Model output'!V52)), ISNUMBER(SEARCH("0.1 CM",'Model output'!V52)), ISNUMBER(SEARCH("less than 0.2 mm",'Model output'!V52)), ISNUMBER(SEARCH("less than 1.0 mm",'Model output'!V52)), ISNUMBER(SEARCH("less than 0.5 mm",'Model output'!V52)), ISNUMBER(SEARCH("abut",'Model output'!V52))), "negative", "positive")</f>
        <v>negative</v>
      </c>
      <c r="AE53" s="39" t="str" cm="1">
        <f t="array" aca="1" ref="AE53" ca="1">IF(OR(AC53="positive",Z53="positive",AND(OR(ISNUMBER(SEARCH("Follicular carcinoma",N53)),ISNUMBER(SEARCH("Follicular thyroid carcinoma",N53))),V53="extensive"),AND(AND(ISNUMBER(J53),J53&gt;0),AND(ISNUMBER(M53),M53&gt;3)),OR(H53="positive",AH53=1)),"high",IF(OR(ISNUMBER(SEARCH("lateral",G53,1)),ISNUMBER(SEARCH("positive",Y53,1)),ISNUMBER(SEARCH("tall",O53,1)),ISNUMBER(SEARCH("hobnail",O53,1)),ISNUMBER(SEARCH("cribriform",O53,1)),ISNUMBER(SEARCH("diffuse",O53,1)),ISNUMBER(SEARCH("columnar",O53,1)),ISNUMBER(SEARCH("solid",O53,1)),ISNUMBER(SEARCH("tall",N53,1)),ISNUMBER(SEARCH("hobnail",N53,1)),ISNUMBER(SEARCH("cribriform",N53,1)),ISNUMBER(SEARCH("diffuse",N53,1)),ISNUMBER(SEARCH("columnar",N53,1)),ISNUMBER(SEARCH("solid",N53,1)),AND(OR(ISNUMBER(SEARCH("papillary",N53,1)),ISNUMBER(SEARCH("papillary carcinoma",O53,1))),S53="positive"),AND(AND(ISNUMBER(J53),J53&gt;=5),M53=""),AND(AND(ISNUMBER(J53),J53&gt;=5),AND(ISNUMBER(M53),M53&gt;=1)),AND(ISNUMBER(SERACH("papillary",N53)),OR(Y53="positive",Z53="positive"), ISNUMBER(SEARCH("BRAF",AB53)))),"intermediate","low"))</f>
        <v>intermediate</v>
      </c>
      <c r="AF53" s="40" t="str">
        <f t="shared" si="3"/>
        <v>2</v>
      </c>
      <c r="AG53" s="40" t="str">
        <f t="shared" si="4"/>
        <v>0</v>
      </c>
      <c r="AH53" s="40" t="str">
        <f t="shared" si="6"/>
        <v>0</v>
      </c>
      <c r="AI53" s="45" t="str">
        <f t="shared" si="7"/>
        <v>I</v>
      </c>
      <c r="AJ53" s="39" t="s">
        <v>636</v>
      </c>
      <c r="AK53" s="44" t="s">
        <v>898</v>
      </c>
      <c r="AL53" s="44" t="s">
        <v>896</v>
      </c>
      <c r="AM53" s="44" t="s">
        <v>899</v>
      </c>
      <c r="AN53" s="44" t="s">
        <v>59</v>
      </c>
      <c r="AO53" s="12">
        <f t="shared" ca="1" si="8"/>
        <v>1</v>
      </c>
      <c r="AP53" s="15">
        <f t="shared" si="9"/>
        <v>1</v>
      </c>
      <c r="AQ53" s="15">
        <f t="shared" si="10"/>
        <v>1</v>
      </c>
      <c r="AR53" s="15">
        <f t="shared" si="11"/>
        <v>1</v>
      </c>
      <c r="AS53" s="26">
        <f t="shared" si="5"/>
        <v>1</v>
      </c>
    </row>
    <row r="54" spans="1:46">
      <c r="A54" t="str">
        <f>'Model output'!A53</f>
        <v>TCGA-DJ-A13U</v>
      </c>
      <c r="B54" s="51">
        <v>60</v>
      </c>
      <c r="C54" s="1" t="str">
        <f>IF(OR(ISNUMBER(SEARCH("0",'Model output'!D53)), ISNUMBER(SEARCH("1",'Model output'!D53)), ISNUMBER(SEARCH("1a",'Model output'!D53)), ISNUMBER(SEARCH("1b",'Model output'!D53)), ISNUMBER(SEARCH("2",'Model output'!D53)), ISNUMBER(SEARCH("3",'Model output'!D53)), ISNUMBER(SEARCH("4a",'Model output'!D53)), ISNUMBER(SEARCH("4b",'Model output'!D53))), IF(ISNUMBER(SEARCH("pT",'Model output'!D53)),IF(OR(ISNUMBER(SEARCH("a",'Model output'!D53)),ISNUMBER(SEARCH("b",'Model output'!D53))),MID(SUBSTITUTE('Model output'!D53," ",""),SEARCH("pT",'Model output'!D53)+2,2),MID(SUBSTITUTE('Model output'!D53," ",""),SEARCH("pT",'Model output'!D53)+2,1)),IF(ISNUMBER(SEARCH("T",'Model output'!D53)),IF(OR(ISNUMBER(SEARCH("a",'Model output'!D53)),ISNUMBER(SEARCH("b",'Model output'!D53))),MID(SUBSTITUTE('Model output'!D53," ",""),SEARCH("T",'Model output'!D53)+1,2),MID(SUBSTITUTE('Model output'!D53," ",""),SEARCH("T",'Model output'!D53)+1,1)),SUBSTITUTE('Model output'!D53," ",""))),"")</f>
        <v>1</v>
      </c>
      <c r="D54" s="1" t="str">
        <f>IF(ISNUMBER(SEARCH("lymph node",'Model output'!E53)),"1", IF(AND('Model output'!E53&lt;&gt;"",ISNUMBER('Model output'!E53),'Model output'!E53&gt;0),"1",IF(OR(ISNUMBER(SEARCH("0",'Model output'!E53)), ISNUMBER(SEARCH("1",'Model output'!E53)), ISNUMBER(SEARCH("1a",'Model output'!E53)), ISNUMBER(SEARCH("1b",'Model output'!E53)), ISNUMBER(SEARCH("X",'Model output'!E53))), IF(ISNUMBER(SEARCH("pN",'Model output'!E53)),IF(OR(ISNUMBER(SEARCH("a",'Model output'!E53)),ISNUMBER(SEARCH("b",'Model output'!E53))),MID(SUBSTITUTE('Model output'!E53," ",""),SEARCH("pN",'Model output'!E53)+2,2),MID(SUBSTITUTE('Model output'!E53," ",""),SEARCH("pN",'Model output'!E53)+2,1)),IF(ISNUMBER(SEARCH("N",'Model output'!E53)),IF(OR(ISNUMBER(SEARCH("a",'Model output'!E53)),ISNUMBER(SEARCH("b",'Model output'!E53))),MID(SUBSTITUTE('Model output'!E53," ",""),SEARCH("N",'Model output'!E53)+1,2),MID(SUBSTITUTE('Model output'!E53," ",""),SEARCH("N",'Model output'!E53)+1,1)),SUBSTITUTE('Model output'!E53," ",""))),"")))</f>
        <v/>
      </c>
      <c r="E54" s="1" t="str">
        <f>IF(OR(ISNUMBER(SEARCH("Not applicable",'Model output'!F53)), ISNUMBER(SEARCH("N/A",'Model output'!F53))),"0",IF(OR(ISNUMBER(SEARCH("0",'Model output'!F53)), ISNUMBER(SEARCH("1",'Model output'!F53)), ISNUMBER(SEARCH("X",'Model output'!F53))), IF(ISNUMBER(SEARCH("pM",'Model output'!F53)),MID(SUBSTITUTE('Model output'!F53," ",""),SEARCH("pM",'Model output'!F53)+2,1),IF(ISNUMBER(SEARCH("M",'Model output'!F53)),MID(SUBSTITUTE('Model output'!F53," ",""),SEARCH("M",'Model output'!F53)+1,1),SUBSTITUTE('Model output'!F53," ",""))),""))</f>
        <v/>
      </c>
      <c r="F54" t="str">
        <f t="shared" si="12"/>
        <v>negative</v>
      </c>
      <c r="G54" t="str">
        <f>IF(OR('Model output'!G53="",AND(ISNUMBER('Model output'!J53),'Model output'!J53&lt;1)),"",IF(OR(ISNUMBER(SEARCH("lateral",'Model output'!G53)),ISNUMBER(SEARCH("cervical",'Model output'!G53)),ISNUMBER(SEARCH("jugular",'Model output'!G53)),ISNUMBER(SEARCH("left neck",'Model output'!G53)),ISNUMBER(SEARCH("left anterior neck",'Model output'!G53)),ISNUMBER(SEARCH("left posterior neck",'Model output'!G53)),ISNUMBER(SEARCH("right neck",'Model output'!G53)),ISNUMBER(SEARCH("right anterior neck",'Model output'!G53)),ISNUMBER(SEARCH("right posterior neck",'Model output'!G53)),AND(ISNUMBER(SEARCH("level",'Model output'!G53)),OR(,ISNUMBER(SEARCH("II",'Model output'!G53)),ISNUMBER(SEARCH("two",'Model output'!G53)),ISNUMBER(SEARCH("2",'Model output'!G53)),ISNUMBER(SEARCH("III",'Model output'!G53)),ISNUMBER(SEARCH("three",'Model output'!G53)),ISNUMBER(SEARCH("3",'Model output'!G53)),ISNUMBER(SEARCH("IV",'Model output'!G53)),ISNUMBER(SEARCH("four",'Model output'!G53)),ISNUMBER(SEARCH("4",'Model output'!G53)),ISNUMBER(SEARCH("V ",'Model output'!G53)),ISNUMBER(SEARCH("five",'Model output'!G53)),ISNUMBER(SEARCH("5",'Model output'!G53))))), "lateral", "central"))</f>
        <v/>
      </c>
      <c r="H54" t="str">
        <f>IF('Model output'!H53="","negative", IF('Model output'!H53=" ", "negative", IF('Model output'!H53="[]", "negative", IF(ISNUMBER(SEARCH("lymph node",'Model output'!H53)),"negative", IF(ISNUMBER(SEARCH("adipose tissue",'Model output'!H53)), "negative", IF(ISNUMBER(SEARCH("neck dissection",'Model output'!H53)),"negative","positive"))))))</f>
        <v>negative</v>
      </c>
      <c r="I54" t="str">
        <f>IF('Model output'!I53="","",IF(ISNUMBER('Model output'!I53),'Model output'!I53,1))</f>
        <v/>
      </c>
      <c r="J54" t="str">
        <f>IF('Model output'!J53="","",IF(AND(ISNUMBER('Model output'!J53),'Model output'!J53&lt;=I54),'Model output'!J53,IF(ISNUMBER(SEARCH("0/",'Model output'!J53)),0,1)))</f>
        <v/>
      </c>
      <c r="K54" t="str" cm="1">
        <f t="array" ref="K54">IF(COUNT(FIND({0,1,2,3,4,5,6,7,8,9},'Model output'!K53))&gt;0,'Model output'!K53,"")</f>
        <v/>
      </c>
      <c r="L54" s="32" t="str">
        <f t="shared" si="1"/>
        <v/>
      </c>
      <c r="M54" t="str" cm="1">
        <f t="array" ref="M54">IF(L54="","",IF(ISNUMBER(SEARCH("cm",L54)),MAX(VALUE(SUBSTITUTE(_xlfn.FILTERXML("&lt;t&gt;&lt;s&gt;"&amp;SUBSTITUTE(L54,",","&lt;/s&gt;&lt;s&gt;")&amp;"&lt;/s&gt;&lt;/t&gt;","//s"),"cm",""))),MAX(VALUE(SUBSTITUTE(_xlfn.FILTERXML("&lt;t&gt;&lt;s&gt;"&amp;SUBSTITUTE(L54,",","&lt;/s&gt;&lt;s&gt;")&amp;"&lt;/s&gt;&lt;/t&gt;","//s"),"mm","")))/10))</f>
        <v/>
      </c>
      <c r="N54" t="str">
        <f>IF('Model output'!L53="","",'Model output'!L53)</f>
        <v>papillary</v>
      </c>
      <c r="O54" t="str">
        <f>IF('Model output'!M53="","",'Model output'!M53)</f>
        <v>classic</v>
      </c>
      <c r="P54" t="str">
        <f>IF('Model output'!N53="","",'Model output'!N53)</f>
        <v>1.1 cm</v>
      </c>
      <c r="Q54" t="str">
        <f t="shared" si="13"/>
        <v>1.1cm</v>
      </c>
      <c r="R54" cm="1">
        <f t="array" ref="R54">IF(Q54="","",IF(ISNUMBER(SEARCH("cm",Q54)),MAX(VALUE(SUBSTITUTE(_xlfn.FILTERXML("&lt;t&gt;&lt;s&gt;"&amp;SUBSTITUTE(Q54,",","&lt;/s&gt;&lt;s&gt;")&amp;"&lt;/s&gt;&lt;/t&gt;","//s"),"cm",""))),IF(ISNUMBER(SEARCH("mm",Q54)), MAX(VALUE(SUBSTITUTE(_xlfn.FILTERXML("&lt;t&gt;&lt;s&gt;"&amp;SUBSTITUTE(Q54,",","&lt;/s&gt;&lt;s&gt;")&amp;"&lt;/s&gt;&lt;/t&gt;","//s"),"mm","")))/10, MAX(VALUE(_xlfn.FILTERXML("&lt;t&gt;&lt;s&gt;"&amp;SUBSTITUTE(Q54,",","&lt;/s&gt;&lt;s&gt;")&amp;"&lt;/s&gt;&lt;/t&gt;","//s"))))))</f>
        <v>1.1000000000000001</v>
      </c>
      <c r="S54" t="str">
        <f>IF(OR('Model output'!P53="",'Model output'!P53="C",ISNUMBER(SEARCH("Not identified", 'Model output'!P53)),ISNUMBER(SEARCH("Absent",'Model output'!P53)),ISNUMBER(SEARCH("Absence",'Model output'!P53)),AND(ISNUMBER(SEARCH("No",'Model output'!P53)),NOT(ISNUMBER(SEARCH("diagnostic",'Model output'!P53)))),ISNUMBER(SEARCH("Negative",'Model output'!P53))),"negative","positive")</f>
        <v>positive</v>
      </c>
      <c r="T54">
        <f>IF('Model output'!O53="","",'Model output'!O53)</f>
        <v>1</v>
      </c>
      <c r="U54" t="str">
        <f>IF('Model output'!Q53&lt;&gt;"",'Model output'!Q53,IF('Classification result'!S54="positive",IF(ISNUMBER(SEARCH("single",'Model output'!P53)),1,IF(OR(ISNUMBER(SEARCH("&lt;4",'Model output'!P53)),ISNUMBER(SEARCH("&lt; 4",'Model output'!P53)),ISNUMBER(SEARCH("less than 4",'Model output'!P53))),"&lt;4",IF(OR(ISNUMBER(SEARCH("&gt;4",'Model output'!P53)),ISNUMBER(SEARCH("&gt; 4",'Model output'!P53)),ISNUMBER(SEARCH("4 or more",'Model output'!P53))),"&gt;4",""))),""))</f>
        <v>single focus</v>
      </c>
      <c r="V54" t="str">
        <f>IF(S54="negative","",IF(OR(ISNUMBER(SEARCH("Focal",'Model output'!P53)),'Classification result'!U54&lt;4,ISNUMBER(SEARCH("Focal",'Classification result'!U54)),ISNUMBER(SEARCH("&lt;4",'Classification result'!U54)),ISNUMBER(SEARCH("&lt; 4",'Classification result'!U54))),"minimal", IF(OR(ISNUMBER(SEARCH("Extensive",'Model output'!P53)),ISNUMBER(SEARCH("Extensive",'Classification result'!U54)),ISNUMBER(SEARCH("&gt;4",'Classification result'!U54)),ISNUMBER(SEARCH("&gt; 4",'Classification result'!U54)),ISNUMBER(SEARCH("4 or more",'Classification result'!U54))),"extensive","")))</f>
        <v/>
      </c>
      <c r="W54" t="str">
        <f>IF(OR('Model output'!R53="",ISNUMBER(SEARCH("Not identified", 'Model output'!R53)),ISNUMBER(SEARCH("Absent",'Model output'!R53)),ISNUMBER(SEARCH("No",'Model output'!R53)),ISNUMBER(SEARCH("Negative",'Model output'!R53)),ISNUMBER(SEARCH("None seen",'Model output'!R53)),ISNUMBER(SEARCH("Free",'Model output'!R53)),ISNUMBER(SEARCH("Cannot be assessed",'Model output'!R53))),"negative","positive")</f>
        <v>negative</v>
      </c>
      <c r="X54" s="19" t="str">
        <f>IF('Model output'!S53="","",'Model output'!S53)</f>
        <v>Invades perithyroid fibroadipose tissue</v>
      </c>
      <c r="Y54" t="str">
        <f>IF(OR('Model output'!S53="",ISNUMBER(SEARCH("No extension",'Model output'!S53)),ISNUMBER(SEARCH("Absent",'Model output'!S53)),ISNUMBER(SEARCH("Not identified",'Model output'!S53)),AND(ISNUMBER(SEARCH("No",'Model output'!S53)),NOT(ISNUMBER(SEARCH("carcinoma",'Model output'!S53)))),ISNUMBER(SEARCH("negative",'Model output'!S53))),"negative",IF(Z54="positive","gETE", "positive"))</f>
        <v>positive</v>
      </c>
      <c r="Z54" t="str">
        <f>IF(OR('Model output'!S53="",ISNUMBER(SEARCH("Absent",'Model output'!S53)),ISNUMBER(SEARCH("Not identified",'Model output'!S53)),ISNUMBER(SEARCH("No",'Model output'!S53)),ISNUMBER(SEARCH("Minimal",'Model output'!S53)),ISNUMBER(SEARCH("negative",'Model output'!S53))),"negative",IF(OR(ISNUMBER(SEARCH("extensive",X54)),ISNUMBER(SEARCH("skeletal muscle",X54)),ISNUMBER(SEARCH("larynx",X54)),ISNUMBER(SEARCH("trachea",X54)),ISNUMBER(SEARCH("esophagus",X54)),ISNUMBER(SEARCH("recurrent laryngeal nerve",X54))),"positive","negative"))</f>
        <v>negative</v>
      </c>
      <c r="AA54" t="str">
        <f>IF('Model output'!T53="","",IF('Model output'!T53="Not mentioned", "No", "Yes"))</f>
        <v/>
      </c>
      <c r="AB54" t="str">
        <f>IF(AA54&lt;&gt;"Yes","",IF(OR('Model output'!U53="",ISNUMBER(SEARCH("Not identified",'Model output'!U53))),"",'Model output'!U53))</f>
        <v/>
      </c>
      <c r="AC54" s="8" t="str">
        <f>IF(OR('Model output'!V53="", AND(ISERROR(SEARCH("Positive",'Model output'!V53)), ISNUMBER(SEARCH("Negative",'Model output'!V53))), ISNUMBER(SEARCH("Cannot be assessed",'Model output'!V53)), AND(ISNUMBER(SEARCH("Uninvolved",'Model output'!V53)),NOT(ISNUMBER(SEARCH("margin(s) involved",'Model output'!V53)))), ISNUMBER(SEARCH("No involvement",'Model output'!V53)), AND(NOT(ISNUMBER(SEARCH("focal",'Model output'!V53))),ISNUMBER(SEARCH("Free",'Model output'!V53))), ISNUMBER(SEARCH("narrowly excised",'Model output'!V53)), ISNUMBER(SEARCH("none",'Model output'!V53)), ISNUMBER(SEARCH("R0",'Model output'!V53)), ISNUMBER(SEARCH("1 mm",'Model output'!V53)), ISNUMBER(SEARCH("0.1 CM",'Model output'!V53)), ISNUMBER(SEARCH("less than 0.2 mm",'Model output'!V53)), ISNUMBER(SEARCH("less than 1.0 mm",'Model output'!V53)), ISNUMBER(SEARCH("less than 0.5 mm",'Model output'!V53)), ISNUMBER(SEARCH("abut",'Model output'!V53))), "negative", "positive")</f>
        <v>negative</v>
      </c>
      <c r="AE54" s="39" t="str" cm="1">
        <f t="array" aca="1" ref="AE54" ca="1">IF(OR(AC54="positive",Z54="positive",AND(OR(ISNUMBER(SEARCH("Follicular carcinoma",N54)),ISNUMBER(SEARCH("Follicular thyroid carcinoma",N54))),V54="extensive"),AND(AND(ISNUMBER(J54),J54&gt;0),AND(ISNUMBER(M54),M54&gt;3)),OR(H54="positive",AH54=1)),"high",IF(OR(ISNUMBER(SEARCH("lateral",G54,1)),ISNUMBER(SEARCH("positive",Y54,1)),ISNUMBER(SEARCH("tall",O54,1)),ISNUMBER(SEARCH("hobnail",O54,1)),ISNUMBER(SEARCH("cribriform",O54,1)),ISNUMBER(SEARCH("diffuse",O54,1)),ISNUMBER(SEARCH("columnar",O54,1)),ISNUMBER(SEARCH("solid",O54,1)),ISNUMBER(SEARCH("tall",N54,1)),ISNUMBER(SEARCH("hobnail",N54,1)),ISNUMBER(SEARCH("cribriform",N54,1)),ISNUMBER(SEARCH("diffuse",N54,1)),ISNUMBER(SEARCH("columnar",N54,1)),ISNUMBER(SEARCH("solid",N54,1)),AND(OR(ISNUMBER(SEARCH("papillary",N54,1)),ISNUMBER(SEARCH("papillary carcinoma",O54,1))),S54="positive"),AND(AND(ISNUMBER(J54),J54&gt;=5),M54=""),AND(AND(ISNUMBER(J54),J54&gt;=5),AND(ISNUMBER(M54),M54&gt;=1)),AND(ISNUMBER(SERACH("papillary",N54)),OR(Y54="positive",Z54="positive"), ISNUMBER(SEARCH("BRAF",AB54)))),"intermediate","low"))</f>
        <v>intermediate</v>
      </c>
      <c r="AF54" s="40" t="str">
        <f t="shared" si="3"/>
        <v>1b</v>
      </c>
      <c r="AG54" s="40" t="str">
        <f t="shared" si="4"/>
        <v>0</v>
      </c>
      <c r="AH54" s="40" t="str">
        <f t="shared" si="6"/>
        <v>0</v>
      </c>
      <c r="AI54" s="45" t="str">
        <f t="shared" si="7"/>
        <v>I</v>
      </c>
      <c r="AJ54" s="39" t="s">
        <v>636</v>
      </c>
      <c r="AK54" s="44" t="s">
        <v>895</v>
      </c>
      <c r="AL54" s="44" t="s">
        <v>899</v>
      </c>
      <c r="AM54" s="44" t="s">
        <v>896</v>
      </c>
      <c r="AN54" s="44" t="s">
        <v>59</v>
      </c>
      <c r="AO54" s="12">
        <f t="shared" ca="1" si="8"/>
        <v>1</v>
      </c>
      <c r="AP54" s="15">
        <f t="shared" si="9"/>
        <v>1</v>
      </c>
      <c r="AQ54" s="15">
        <f t="shared" si="10"/>
        <v>1</v>
      </c>
      <c r="AR54" s="15">
        <f t="shared" si="11"/>
        <v>1</v>
      </c>
      <c r="AS54" s="26">
        <f t="shared" si="5"/>
        <v>1</v>
      </c>
    </row>
    <row r="55" spans="1:46">
      <c r="A55" t="str">
        <f>'Model output'!A54</f>
        <v>TCGA-DJ-A13V</v>
      </c>
      <c r="B55" s="51">
        <v>21</v>
      </c>
      <c r="C55" s="1" t="str">
        <f>IF(OR(ISNUMBER(SEARCH("0",'Model output'!D54)), ISNUMBER(SEARCH("1",'Model output'!D54)), ISNUMBER(SEARCH("1a",'Model output'!D54)), ISNUMBER(SEARCH("1b",'Model output'!D54)), ISNUMBER(SEARCH("2",'Model output'!D54)), ISNUMBER(SEARCH("3",'Model output'!D54)), ISNUMBER(SEARCH("4a",'Model output'!D54)), ISNUMBER(SEARCH("4b",'Model output'!D54))), IF(ISNUMBER(SEARCH("pT",'Model output'!D54)),IF(OR(ISNUMBER(SEARCH("a",'Model output'!D54)),ISNUMBER(SEARCH("b",'Model output'!D54))),MID(SUBSTITUTE('Model output'!D54," ",""),SEARCH("pT",'Model output'!D54)+2,2),MID(SUBSTITUTE('Model output'!D54," ",""),SEARCH("pT",'Model output'!D54)+2,1)),IF(ISNUMBER(SEARCH("T",'Model output'!D54)),IF(OR(ISNUMBER(SEARCH("a",'Model output'!D54)),ISNUMBER(SEARCH("b",'Model output'!D54))),MID(SUBSTITUTE('Model output'!D54," ",""),SEARCH("T",'Model output'!D54)+1,2),MID(SUBSTITUTE('Model output'!D54," ",""),SEARCH("T",'Model output'!D54)+1,1)),SUBSTITUTE('Model output'!D54," ",""))),"")</f>
        <v>2</v>
      </c>
      <c r="D55" s="1" t="str">
        <f>IF(ISNUMBER(SEARCH("lymph node",'Model output'!E54)),"1", IF(AND('Model output'!E54&lt;&gt;"",ISNUMBER('Model output'!E54),'Model output'!E54&gt;0),"1",IF(OR(ISNUMBER(SEARCH("0",'Model output'!E54)), ISNUMBER(SEARCH("1",'Model output'!E54)), ISNUMBER(SEARCH("1a",'Model output'!E54)), ISNUMBER(SEARCH("1b",'Model output'!E54)), ISNUMBER(SEARCH("X",'Model output'!E54))), IF(ISNUMBER(SEARCH("pN",'Model output'!E54)),IF(OR(ISNUMBER(SEARCH("a",'Model output'!E54)),ISNUMBER(SEARCH("b",'Model output'!E54))),MID(SUBSTITUTE('Model output'!E54," ",""),SEARCH("pN",'Model output'!E54)+2,2),MID(SUBSTITUTE('Model output'!E54," ",""),SEARCH("pN",'Model output'!E54)+2,1)),IF(ISNUMBER(SEARCH("N",'Model output'!E54)),IF(OR(ISNUMBER(SEARCH("a",'Model output'!E54)),ISNUMBER(SEARCH("b",'Model output'!E54))),MID(SUBSTITUTE('Model output'!E54," ",""),SEARCH("N",'Model output'!E54)+1,2),MID(SUBSTITUTE('Model output'!E54," ",""),SEARCH("N",'Model output'!E54)+1,1)),SUBSTITUTE('Model output'!E54," ",""))),"")))</f>
        <v>1b</v>
      </c>
      <c r="E55" s="1" t="str">
        <f>IF(OR(ISNUMBER(SEARCH("Not applicable",'Model output'!F54)), ISNUMBER(SEARCH("N/A",'Model output'!F54))),"0",IF(OR(ISNUMBER(SEARCH("0",'Model output'!F54)), ISNUMBER(SEARCH("1",'Model output'!F54)), ISNUMBER(SEARCH("X",'Model output'!F54))), IF(ISNUMBER(SEARCH("pM",'Model output'!F54)),MID(SUBSTITUTE('Model output'!F54," ",""),SEARCH("pM",'Model output'!F54)+2,1),IF(ISNUMBER(SEARCH("M",'Model output'!F54)),MID(SUBSTITUTE('Model output'!F54," ",""),SEARCH("M",'Model output'!F54)+1,1),SUBSTITUTE('Model output'!F54," ",""))),""))</f>
        <v/>
      </c>
      <c r="F55" t="str">
        <f t="shared" si="12"/>
        <v>positive</v>
      </c>
      <c r="G55" t="str">
        <f>IF(OR('Model output'!G54="",AND(ISNUMBER('Model output'!J54),'Model output'!J54&lt;1)),"",IF(OR(ISNUMBER(SEARCH("lateral",'Model output'!G54)),ISNUMBER(SEARCH("cervical",'Model output'!G54)),ISNUMBER(SEARCH("jugular",'Model output'!G54)),ISNUMBER(SEARCH("left neck",'Model output'!G54)),ISNUMBER(SEARCH("left anterior neck",'Model output'!G54)),ISNUMBER(SEARCH("left posterior neck",'Model output'!G54)),ISNUMBER(SEARCH("right neck",'Model output'!G54)),ISNUMBER(SEARCH("right anterior neck",'Model output'!G54)),ISNUMBER(SEARCH("right posterior neck",'Model output'!G54)),AND(ISNUMBER(SEARCH("level",'Model output'!G54)),OR(,ISNUMBER(SEARCH("II",'Model output'!G54)),ISNUMBER(SEARCH("two",'Model output'!G54)),ISNUMBER(SEARCH("2",'Model output'!G54)),ISNUMBER(SEARCH("III",'Model output'!G54)),ISNUMBER(SEARCH("three",'Model output'!G54)),ISNUMBER(SEARCH("3",'Model output'!G54)),ISNUMBER(SEARCH("IV",'Model output'!G54)),ISNUMBER(SEARCH("four",'Model output'!G54)),ISNUMBER(SEARCH("4",'Model output'!G54)),ISNUMBER(SEARCH("V ",'Model output'!G54)),ISNUMBER(SEARCH("five",'Model output'!G54)),ISNUMBER(SEARCH("5",'Model output'!G54))))), "lateral", "central"))</f>
        <v>central</v>
      </c>
      <c r="H55" t="str">
        <f>IF('Model output'!H54="","negative", IF('Model output'!H54=" ", "negative", IF('Model output'!H54="[]", "negative", IF(ISNUMBER(SEARCH("lymph node",'Model output'!H54)),"negative", IF(ISNUMBER(SEARCH("adipose tissue",'Model output'!H54)), "negative", IF(ISNUMBER(SEARCH("neck dissection",'Model output'!H54)),"negative","positive"))))))</f>
        <v>negative</v>
      </c>
      <c r="I55">
        <f>IF('Model output'!I54="","",IF(ISNUMBER('Model output'!I54),'Model output'!I54,1))</f>
        <v>20</v>
      </c>
      <c r="J55">
        <f>IF('Model output'!J54="","",IF(AND(ISNUMBER('Model output'!J54),'Model output'!J54&lt;=I55),'Model output'!J54,IF(ISNUMBER(SEARCH("0/",'Model output'!J54)),0,1)))</f>
        <v>7</v>
      </c>
      <c r="K55" t="str" cm="1">
        <f t="array" ref="K55">IF(COUNT(FIND({0,1,2,3,4,5,6,7,8,9},'Model output'!K54))&gt;0,'Model output'!K54,"")</f>
        <v>1.4 cm</v>
      </c>
      <c r="L55" s="32" t="str">
        <f t="shared" si="1"/>
        <v>1.4cm</v>
      </c>
      <c r="M55" cm="1">
        <f t="array" ref="M55">IF(L55="","",IF(ISNUMBER(SEARCH("cm",L55)),MAX(VALUE(SUBSTITUTE(_xlfn.FILTERXML("&lt;t&gt;&lt;s&gt;"&amp;SUBSTITUTE(L55,",","&lt;/s&gt;&lt;s&gt;")&amp;"&lt;/s&gt;&lt;/t&gt;","//s"),"cm",""))),MAX(VALUE(SUBSTITUTE(_xlfn.FILTERXML("&lt;t&gt;&lt;s&gt;"&amp;SUBSTITUTE(L55,",","&lt;/s&gt;&lt;s&gt;")&amp;"&lt;/s&gt;&lt;/t&gt;","//s"),"mm","")))/10))</f>
        <v>1.4</v>
      </c>
      <c r="N55" t="str">
        <f>IF('Model output'!L54="","",'Model output'!L54)</f>
        <v>papillary</v>
      </c>
      <c r="O55" t="str">
        <f>IF('Model output'!M54="","",'Model output'!M54)</f>
        <v>classical</v>
      </c>
      <c r="P55" t="str">
        <f>IF('Model output'!N54="","",'Model output'!N54)</f>
        <v>2.9 cm</v>
      </c>
      <c r="Q55" t="str">
        <f t="shared" si="13"/>
        <v>2.9cm</v>
      </c>
      <c r="R55" cm="1">
        <f t="array" ref="R55">IF(Q55="","",IF(ISNUMBER(SEARCH("cm",Q55)),MAX(VALUE(SUBSTITUTE(_xlfn.FILTERXML("&lt;t&gt;&lt;s&gt;"&amp;SUBSTITUTE(Q55,",","&lt;/s&gt;&lt;s&gt;")&amp;"&lt;/s&gt;&lt;/t&gt;","//s"),"cm",""))),IF(ISNUMBER(SEARCH("mm",Q55)), MAX(VALUE(SUBSTITUTE(_xlfn.FILTERXML("&lt;t&gt;&lt;s&gt;"&amp;SUBSTITUTE(Q55,",","&lt;/s&gt;&lt;s&gt;")&amp;"&lt;/s&gt;&lt;/t&gt;","//s"),"mm","")))/10, MAX(VALUE(_xlfn.FILTERXML("&lt;t&gt;&lt;s&gt;"&amp;SUBSTITUTE(Q55,",","&lt;/s&gt;&lt;s&gt;")&amp;"&lt;/s&gt;&lt;/t&gt;","//s"))))))</f>
        <v>2.9</v>
      </c>
      <c r="S55" t="str">
        <f>IF(OR('Model output'!P54="",'Model output'!P54="C",ISNUMBER(SEARCH("Not identified", 'Model output'!P54)),ISNUMBER(SEARCH("Absent",'Model output'!P54)),ISNUMBER(SEARCH("Absence",'Model output'!P54)),AND(ISNUMBER(SEARCH("No",'Model output'!P54)),NOT(ISNUMBER(SEARCH("diagnostic",'Model output'!P54)))),ISNUMBER(SEARCH("Negative",'Model output'!P54))),"negative","positive")</f>
        <v>negative</v>
      </c>
      <c r="T55">
        <f>IF('Model output'!O54="","",'Model output'!O54)</f>
        <v>1</v>
      </c>
      <c r="U55" t="str">
        <f>IF('Model output'!Q54&lt;&gt;"",'Model output'!Q54,IF('Classification result'!S55="positive",IF(ISNUMBER(SEARCH("single",'Model output'!P54)),1,IF(OR(ISNUMBER(SEARCH("&lt;4",'Model output'!P54)),ISNUMBER(SEARCH("&lt; 4",'Model output'!P54)),ISNUMBER(SEARCH("less than 4",'Model output'!P54))),"&lt;4",IF(OR(ISNUMBER(SEARCH("&gt;4",'Model output'!P54)),ISNUMBER(SEARCH("&gt; 4",'Model output'!P54)),ISNUMBER(SEARCH("4 or more",'Model output'!P54))),"&gt;4",""))),""))</f>
        <v/>
      </c>
      <c r="V55" t="str">
        <f>IF(S55="negative","",IF(OR(ISNUMBER(SEARCH("Focal",'Model output'!P54)),'Classification result'!U55&lt;4,ISNUMBER(SEARCH("Focal",'Classification result'!U55)),ISNUMBER(SEARCH("&lt;4",'Classification result'!U55)),ISNUMBER(SEARCH("&lt; 4",'Classification result'!U55))),"minimal", IF(OR(ISNUMBER(SEARCH("Extensive",'Model output'!P54)),ISNUMBER(SEARCH("Extensive",'Classification result'!U55)),ISNUMBER(SEARCH("&gt;4",'Classification result'!U55)),ISNUMBER(SEARCH("&gt; 4",'Classification result'!U55)),ISNUMBER(SEARCH("4 or more",'Classification result'!U55))),"extensive","")))</f>
        <v/>
      </c>
      <c r="W55" t="str">
        <f>IF(OR('Model output'!R54="",ISNUMBER(SEARCH("Not identified", 'Model output'!R54)),ISNUMBER(SEARCH("Absent",'Model output'!R54)),ISNUMBER(SEARCH("No",'Model output'!R54)),ISNUMBER(SEARCH("Negative",'Model output'!R54)),ISNUMBER(SEARCH("None seen",'Model output'!R54)),ISNUMBER(SEARCH("Free",'Model output'!R54)),ISNUMBER(SEARCH("Cannot be assessed",'Model output'!R54))),"negative","positive")</f>
        <v>positive</v>
      </c>
      <c r="X55" s="19" t="str">
        <f>IF('Model output'!S54="","",'Model output'!S54)</f>
        <v>invades: extrathyroidal fibroadipose tissue</v>
      </c>
      <c r="Y55" t="str">
        <f>IF(OR('Model output'!S54="",ISNUMBER(SEARCH("No extension",'Model output'!S54)),ISNUMBER(SEARCH("Absent",'Model output'!S54)),ISNUMBER(SEARCH("Not identified",'Model output'!S54)),AND(ISNUMBER(SEARCH("No",'Model output'!S54)),NOT(ISNUMBER(SEARCH("carcinoma",'Model output'!S54)))),ISNUMBER(SEARCH("negative",'Model output'!S54))),"negative",IF(Z55="positive","gETE", "positive"))</f>
        <v>positive</v>
      </c>
      <c r="Z55" t="str">
        <f>IF(OR('Model output'!S54="",ISNUMBER(SEARCH("Absent",'Model output'!S54)),ISNUMBER(SEARCH("Not identified",'Model output'!S54)),ISNUMBER(SEARCH("No",'Model output'!S54)),ISNUMBER(SEARCH("Minimal",'Model output'!S54)),ISNUMBER(SEARCH("negative",'Model output'!S54))),"negative",IF(OR(ISNUMBER(SEARCH("extensive",X55)),ISNUMBER(SEARCH("skeletal muscle",X55)),ISNUMBER(SEARCH("larynx",X55)),ISNUMBER(SEARCH("trachea",X55)),ISNUMBER(SEARCH("esophagus",X55)),ISNUMBER(SEARCH("recurrent laryngeal nerve",X55))),"positive","negative"))</f>
        <v>negative</v>
      </c>
      <c r="AA55" t="str">
        <f>IF('Model output'!T54="","",IF('Model output'!T54="Not mentioned", "No", "Yes"))</f>
        <v/>
      </c>
      <c r="AB55" t="str">
        <f>IF(AA55&lt;&gt;"Yes","",IF(OR('Model output'!U54="",ISNUMBER(SEARCH("Not identified",'Model output'!U54))),"",'Model output'!U54))</f>
        <v/>
      </c>
      <c r="AC55" s="8" t="str">
        <f>IF(OR('Model output'!V54="", AND(ISERROR(SEARCH("Positive",'Model output'!V54)), ISNUMBER(SEARCH("Negative",'Model output'!V54))), ISNUMBER(SEARCH("Cannot be assessed",'Model output'!V54)), AND(ISNUMBER(SEARCH("Uninvolved",'Model output'!V54)),NOT(ISNUMBER(SEARCH("margin(s) involved",'Model output'!V54)))), ISNUMBER(SEARCH("No involvement",'Model output'!V54)), AND(NOT(ISNUMBER(SEARCH("focal",'Model output'!V54))),ISNUMBER(SEARCH("Free",'Model output'!V54))), ISNUMBER(SEARCH("narrowly excised",'Model output'!V54)), ISNUMBER(SEARCH("none",'Model output'!V54)), ISNUMBER(SEARCH("R0",'Model output'!V54)), ISNUMBER(SEARCH("1 mm",'Model output'!V54)), ISNUMBER(SEARCH("0.1 CM",'Model output'!V54)), ISNUMBER(SEARCH("less than 0.2 mm",'Model output'!V54)), ISNUMBER(SEARCH("less than 1.0 mm",'Model output'!V54)), ISNUMBER(SEARCH("less than 0.5 mm",'Model output'!V54)), ISNUMBER(SEARCH("abut",'Model output'!V54))), "negative", "positive")</f>
        <v>negative</v>
      </c>
      <c r="AE55" s="39" t="str" cm="1">
        <f t="array" aca="1" ref="AE55" ca="1">IF(OR(AC55="positive",Z55="positive",AND(OR(ISNUMBER(SEARCH("Follicular carcinoma",N55)),ISNUMBER(SEARCH("Follicular thyroid carcinoma",N55))),V55="extensive"),AND(AND(ISNUMBER(J55),J55&gt;0),AND(ISNUMBER(M55),M55&gt;3)),OR(H55="positive",AH55=1)),"high",IF(OR(ISNUMBER(SEARCH("lateral",G55,1)),ISNUMBER(SEARCH("positive",Y55,1)),ISNUMBER(SEARCH("tall",O55,1)),ISNUMBER(SEARCH("hobnail",O55,1)),ISNUMBER(SEARCH("cribriform",O55,1)),ISNUMBER(SEARCH("diffuse",O55,1)),ISNUMBER(SEARCH("columnar",O55,1)),ISNUMBER(SEARCH("solid",O55,1)),ISNUMBER(SEARCH("tall",N55,1)),ISNUMBER(SEARCH("hobnail",N55,1)),ISNUMBER(SEARCH("cribriform",N55,1)),ISNUMBER(SEARCH("diffuse",N55,1)),ISNUMBER(SEARCH("columnar",N55,1)),ISNUMBER(SEARCH("solid",N55,1)),AND(OR(ISNUMBER(SEARCH("papillary",N55,1)),ISNUMBER(SEARCH("papillary carcinoma",O55,1))),S55="positive"),AND(AND(ISNUMBER(J55),J55&gt;=5),M55=""),AND(AND(ISNUMBER(J55),J55&gt;=5),AND(ISNUMBER(M55),M55&gt;=1)),AND(ISNUMBER(SERACH("papillary",N55)),OR(Y55="positive",Z55="positive"), ISNUMBER(SEARCH("BRAF",AB55)))),"intermediate","low"))</f>
        <v>intermediate</v>
      </c>
      <c r="AF55" s="40" t="str">
        <f t="shared" si="3"/>
        <v>2</v>
      </c>
      <c r="AG55" s="40" t="str">
        <f t="shared" si="4"/>
        <v>1a</v>
      </c>
      <c r="AH55" s="40" t="str">
        <f t="shared" si="6"/>
        <v>0</v>
      </c>
      <c r="AI55" s="45" t="str">
        <f t="shared" si="7"/>
        <v>I</v>
      </c>
      <c r="AJ55" s="39" t="s">
        <v>636</v>
      </c>
      <c r="AK55" s="44" t="s">
        <v>898</v>
      </c>
      <c r="AL55" s="44" t="s">
        <v>900</v>
      </c>
      <c r="AM55" s="44" t="s">
        <v>899</v>
      </c>
      <c r="AN55" s="44" t="s">
        <v>59</v>
      </c>
      <c r="AO55" s="12">
        <f t="shared" ca="1" si="8"/>
        <v>1</v>
      </c>
      <c r="AP55" s="15">
        <f t="shared" si="9"/>
        <v>1</v>
      </c>
      <c r="AQ55" s="15">
        <f t="shared" si="10"/>
        <v>1</v>
      </c>
      <c r="AR55" s="15">
        <f t="shared" si="11"/>
        <v>1</v>
      </c>
      <c r="AS55" s="26">
        <f t="shared" si="5"/>
        <v>1</v>
      </c>
      <c r="AT55" s="9"/>
    </row>
    <row r="56" spans="1:46">
      <c r="A56" t="str">
        <f>'Model output'!A55</f>
        <v>TCGA-DJ-A13W</v>
      </c>
      <c r="B56" s="51">
        <v>45</v>
      </c>
      <c r="C56" s="1" t="str">
        <f>IF(OR(ISNUMBER(SEARCH("0",'Model output'!D55)), ISNUMBER(SEARCH("1",'Model output'!D55)), ISNUMBER(SEARCH("1a",'Model output'!D55)), ISNUMBER(SEARCH("1b",'Model output'!D55)), ISNUMBER(SEARCH("2",'Model output'!D55)), ISNUMBER(SEARCH("3",'Model output'!D55)), ISNUMBER(SEARCH("4a",'Model output'!D55)), ISNUMBER(SEARCH("4b",'Model output'!D55))), IF(ISNUMBER(SEARCH("pT",'Model output'!D55)),IF(OR(ISNUMBER(SEARCH("a",'Model output'!D55)),ISNUMBER(SEARCH("b",'Model output'!D55))),MID(SUBSTITUTE('Model output'!D55," ",""),SEARCH("pT",'Model output'!D55)+2,2),MID(SUBSTITUTE('Model output'!D55," ",""),SEARCH("pT",'Model output'!D55)+2,1)),IF(ISNUMBER(SEARCH("T",'Model output'!D55)),IF(OR(ISNUMBER(SEARCH("a",'Model output'!D55)),ISNUMBER(SEARCH("b",'Model output'!D55))),MID(SUBSTITUTE('Model output'!D55," ",""),SEARCH("T",'Model output'!D55)+1,2),MID(SUBSTITUTE('Model output'!D55," ",""),SEARCH("T",'Model output'!D55)+1,1)),SUBSTITUTE('Model output'!D55," ",""))),"")</f>
        <v>2</v>
      </c>
      <c r="D56" s="1" t="str">
        <f>IF(ISNUMBER(SEARCH("lymph node",'Model output'!E55)),"1", IF(AND('Model output'!E55&lt;&gt;"",ISNUMBER('Model output'!E55),'Model output'!E55&gt;0),"1",IF(OR(ISNUMBER(SEARCH("0",'Model output'!E55)), ISNUMBER(SEARCH("1",'Model output'!E55)), ISNUMBER(SEARCH("1a",'Model output'!E55)), ISNUMBER(SEARCH("1b",'Model output'!E55)), ISNUMBER(SEARCH("X",'Model output'!E55))), IF(ISNUMBER(SEARCH("pN",'Model output'!E55)),IF(OR(ISNUMBER(SEARCH("a",'Model output'!E55)),ISNUMBER(SEARCH("b",'Model output'!E55))),MID(SUBSTITUTE('Model output'!E55," ",""),SEARCH("pN",'Model output'!E55)+2,2),MID(SUBSTITUTE('Model output'!E55," ",""),SEARCH("pN",'Model output'!E55)+2,1)),IF(ISNUMBER(SEARCH("N",'Model output'!E55)),IF(OR(ISNUMBER(SEARCH("a",'Model output'!E55)),ISNUMBER(SEARCH("b",'Model output'!E55))),MID(SUBSTITUTE('Model output'!E55," ",""),SEARCH("N",'Model output'!E55)+1,2),MID(SUBSTITUTE('Model output'!E55," ",""),SEARCH("N",'Model output'!E55)+1,1)),SUBSTITUTE('Model output'!E55," ",""))),"")))</f>
        <v>0</v>
      </c>
      <c r="E56" s="1" t="str">
        <f>IF(OR(ISNUMBER(SEARCH("Not applicable",'Model output'!F55)), ISNUMBER(SEARCH("N/A",'Model output'!F55))),"0",IF(OR(ISNUMBER(SEARCH("0",'Model output'!F55)), ISNUMBER(SEARCH("1",'Model output'!F55)), ISNUMBER(SEARCH("X",'Model output'!F55))), IF(ISNUMBER(SEARCH("pM",'Model output'!F55)),MID(SUBSTITUTE('Model output'!F55," ",""),SEARCH("pM",'Model output'!F55)+2,1),IF(ISNUMBER(SEARCH("M",'Model output'!F55)),MID(SUBSTITUTE('Model output'!F55," ",""),SEARCH("M",'Model output'!F55)+1,1),SUBSTITUTE('Model output'!F55," ",""))),""))</f>
        <v/>
      </c>
      <c r="F56" t="str">
        <f t="shared" si="12"/>
        <v>negative</v>
      </c>
      <c r="G56" t="str">
        <f>IF(OR('Model output'!G55="",AND(ISNUMBER('Model output'!J55),'Model output'!J55&lt;1)),"",IF(OR(ISNUMBER(SEARCH("lateral",'Model output'!G55)),ISNUMBER(SEARCH("cervical",'Model output'!G55)),ISNUMBER(SEARCH("jugular",'Model output'!G55)),ISNUMBER(SEARCH("left neck",'Model output'!G55)),ISNUMBER(SEARCH("left anterior neck",'Model output'!G55)),ISNUMBER(SEARCH("left posterior neck",'Model output'!G55)),ISNUMBER(SEARCH("right neck",'Model output'!G55)),ISNUMBER(SEARCH("right anterior neck",'Model output'!G55)),ISNUMBER(SEARCH("right posterior neck",'Model output'!G55)),AND(ISNUMBER(SEARCH("level",'Model output'!G55)),OR(,ISNUMBER(SEARCH("II",'Model output'!G55)),ISNUMBER(SEARCH("two",'Model output'!G55)),ISNUMBER(SEARCH("2",'Model output'!G55)),ISNUMBER(SEARCH("III",'Model output'!G55)),ISNUMBER(SEARCH("three",'Model output'!G55)),ISNUMBER(SEARCH("3",'Model output'!G55)),ISNUMBER(SEARCH("IV",'Model output'!G55)),ISNUMBER(SEARCH("four",'Model output'!G55)),ISNUMBER(SEARCH("4",'Model output'!G55)),ISNUMBER(SEARCH("V ",'Model output'!G55)),ISNUMBER(SEARCH("five",'Model output'!G55)),ISNUMBER(SEARCH("5",'Model output'!G55))))), "lateral", "central"))</f>
        <v/>
      </c>
      <c r="H56" t="str">
        <f>IF('Model output'!H55="","negative", IF('Model output'!H55=" ", "negative", IF('Model output'!H55="[]", "negative", IF(ISNUMBER(SEARCH("lymph node",'Model output'!H55)),"negative", IF(ISNUMBER(SEARCH("adipose tissue",'Model output'!H55)), "negative", IF(ISNUMBER(SEARCH("neck dissection",'Model output'!H55)),"negative","positive"))))))</f>
        <v>negative</v>
      </c>
      <c r="I56">
        <f>IF('Model output'!I55="","",IF(ISNUMBER('Model output'!I55),'Model output'!I55,1))</f>
        <v>3</v>
      </c>
      <c r="J56">
        <f>IF('Model output'!J55="","",IF(AND(ISNUMBER('Model output'!J55),'Model output'!J55&lt;=I56),'Model output'!J55,IF(ISNUMBER(SEARCH("0/",'Model output'!J55)),0,1)))</f>
        <v>0</v>
      </c>
      <c r="K56" t="str" cm="1">
        <f t="array" ref="K56">IF(COUNT(FIND({0,1,2,3,4,5,6,7,8,9},'Model output'!K55))&gt;0,'Model output'!K55,"")</f>
        <v/>
      </c>
      <c r="L56" s="32" t="str">
        <f t="shared" si="1"/>
        <v/>
      </c>
      <c r="M56" t="str" cm="1">
        <f t="array" ref="M56">IF(L56="","",IF(ISNUMBER(SEARCH("cm",L56)),MAX(VALUE(SUBSTITUTE(_xlfn.FILTERXML("&lt;t&gt;&lt;s&gt;"&amp;SUBSTITUTE(L56,",","&lt;/s&gt;&lt;s&gt;")&amp;"&lt;/s&gt;&lt;/t&gt;","//s"),"cm",""))),MAX(VALUE(SUBSTITUTE(_xlfn.FILTERXML("&lt;t&gt;&lt;s&gt;"&amp;SUBSTITUTE(L56,",","&lt;/s&gt;&lt;s&gt;")&amp;"&lt;/s&gt;&lt;/t&gt;","//s"),"mm","")))/10))</f>
        <v/>
      </c>
      <c r="N56" t="str">
        <f>IF('Model output'!L55="","",'Model output'!L55)</f>
        <v>papillary</v>
      </c>
      <c r="O56" t="str">
        <f>IF('Model output'!M55="","",'Model output'!M55)</f>
        <v>follicular variant</v>
      </c>
      <c r="P56" t="str">
        <f>IF('Model output'!N55="","",'Model output'!N55)</f>
        <v>2.0 cm</v>
      </c>
      <c r="Q56" t="str">
        <f t="shared" si="13"/>
        <v>2.0cm</v>
      </c>
      <c r="R56" cm="1">
        <f t="array" ref="R56">IF(Q56="","",IF(ISNUMBER(SEARCH("cm",Q56)),MAX(VALUE(SUBSTITUTE(_xlfn.FILTERXML("&lt;t&gt;&lt;s&gt;"&amp;SUBSTITUTE(Q56,",","&lt;/s&gt;&lt;s&gt;")&amp;"&lt;/s&gt;&lt;/t&gt;","//s"),"cm",""))),IF(ISNUMBER(SEARCH("mm",Q56)), MAX(VALUE(SUBSTITUTE(_xlfn.FILTERXML("&lt;t&gt;&lt;s&gt;"&amp;SUBSTITUTE(Q56,",","&lt;/s&gt;&lt;s&gt;")&amp;"&lt;/s&gt;&lt;/t&gt;","//s"),"mm","")))/10, MAX(VALUE(_xlfn.FILTERXML("&lt;t&gt;&lt;s&gt;"&amp;SUBSTITUTE(Q56,",","&lt;/s&gt;&lt;s&gt;")&amp;"&lt;/s&gt;&lt;/t&gt;","//s"))))))</f>
        <v>2</v>
      </c>
      <c r="S56" t="str">
        <f>IF(OR('Model output'!P55="",'Model output'!P55="C",ISNUMBER(SEARCH("Not identified", 'Model output'!P55)),ISNUMBER(SEARCH("Absent",'Model output'!P55)),ISNUMBER(SEARCH("Absence",'Model output'!P55)),AND(ISNUMBER(SEARCH("No",'Model output'!P55)),NOT(ISNUMBER(SEARCH("diagnostic",'Model output'!P55)))),ISNUMBER(SEARCH("Negative",'Model output'!P55))),"negative","positive")</f>
        <v>negative</v>
      </c>
      <c r="T56">
        <f>IF('Model output'!O55="","",'Model output'!O55)</f>
        <v>1</v>
      </c>
      <c r="U56" t="str">
        <f>IF('Model output'!Q55&lt;&gt;"",'Model output'!Q55,IF('Classification result'!S56="positive",IF(ISNUMBER(SEARCH("single",'Model output'!P55)),1,IF(OR(ISNUMBER(SEARCH("&lt;4",'Model output'!P55)),ISNUMBER(SEARCH("&lt; 4",'Model output'!P55)),ISNUMBER(SEARCH("less than 4",'Model output'!P55))),"&lt;4",IF(OR(ISNUMBER(SEARCH("&gt;4",'Model output'!P55)),ISNUMBER(SEARCH("&gt; 4",'Model output'!P55)),ISNUMBER(SEARCH("4 or more",'Model output'!P55))),"&gt;4",""))),""))</f>
        <v/>
      </c>
      <c r="V56" t="str">
        <f>IF(S56="negative","",IF(OR(ISNUMBER(SEARCH("Focal",'Model output'!P55)),'Classification result'!U56&lt;4,ISNUMBER(SEARCH("Focal",'Classification result'!U56)),ISNUMBER(SEARCH("&lt;4",'Classification result'!U56)),ISNUMBER(SEARCH("&lt; 4",'Classification result'!U56))),"minimal", IF(OR(ISNUMBER(SEARCH("Extensive",'Model output'!P55)),ISNUMBER(SEARCH("Extensive",'Classification result'!U56)),ISNUMBER(SEARCH("&gt;4",'Classification result'!U56)),ISNUMBER(SEARCH("&gt; 4",'Classification result'!U56)),ISNUMBER(SEARCH("4 or more",'Classification result'!U56))),"extensive","")))</f>
        <v/>
      </c>
      <c r="W56" t="str">
        <f>IF(OR('Model output'!R55="",ISNUMBER(SEARCH("Not identified", 'Model output'!R55)),ISNUMBER(SEARCH("Absent",'Model output'!R55)),ISNUMBER(SEARCH("No",'Model output'!R55)),ISNUMBER(SEARCH("Negative",'Model output'!R55)),ISNUMBER(SEARCH("None seen",'Model output'!R55)),ISNUMBER(SEARCH("Free",'Model output'!R55)),ISNUMBER(SEARCH("Cannot be assessed",'Model output'!R55))),"negative","positive")</f>
        <v>negative</v>
      </c>
      <c r="X56" s="19" t="str">
        <f>IF('Model output'!S55="","",'Model output'!S55)</f>
        <v>Not Identified</v>
      </c>
      <c r="Y56" t="str">
        <f>IF(OR('Model output'!S55="",ISNUMBER(SEARCH("No extension",'Model output'!S55)),ISNUMBER(SEARCH("Absent",'Model output'!S55)),ISNUMBER(SEARCH("Not identified",'Model output'!S55)),AND(ISNUMBER(SEARCH("No",'Model output'!S55)),NOT(ISNUMBER(SEARCH("carcinoma",'Model output'!S55)))),ISNUMBER(SEARCH("negative",'Model output'!S55))),"negative",IF(Z56="positive","gETE", "positive"))</f>
        <v>negative</v>
      </c>
      <c r="Z56" t="str">
        <f>IF(OR('Model output'!S55="",ISNUMBER(SEARCH("Absent",'Model output'!S55)),ISNUMBER(SEARCH("Not identified",'Model output'!S55)),ISNUMBER(SEARCH("No",'Model output'!S55)),ISNUMBER(SEARCH("Minimal",'Model output'!S55)),ISNUMBER(SEARCH("negative",'Model output'!S55))),"negative",IF(OR(ISNUMBER(SEARCH("extensive",X56)),ISNUMBER(SEARCH("skeletal muscle",X56)),ISNUMBER(SEARCH("larynx",X56)),ISNUMBER(SEARCH("trachea",X56)),ISNUMBER(SEARCH("esophagus",X56)),ISNUMBER(SEARCH("recurrent laryngeal nerve",X56))),"positive","negative"))</f>
        <v>negative</v>
      </c>
      <c r="AA56" t="str">
        <f>IF('Model output'!T55="","",IF('Model output'!T55="Not mentioned", "No", "Yes"))</f>
        <v/>
      </c>
      <c r="AB56" t="str">
        <f>IF(AA56&lt;&gt;"Yes","",IF(OR('Model output'!U55="",ISNUMBER(SEARCH("Not identified",'Model output'!U55))),"",'Model output'!U55))</f>
        <v/>
      </c>
      <c r="AC56" s="8" t="str">
        <f>IF(OR('Model output'!V55="", AND(ISERROR(SEARCH("Positive",'Model output'!V55)), ISNUMBER(SEARCH("Negative",'Model output'!V55))), ISNUMBER(SEARCH("Cannot be assessed",'Model output'!V55)), AND(ISNUMBER(SEARCH("Uninvolved",'Model output'!V55)),NOT(ISNUMBER(SEARCH("margin(s) involved",'Model output'!V55)))), ISNUMBER(SEARCH("No involvement",'Model output'!V55)), AND(NOT(ISNUMBER(SEARCH("focal",'Model output'!V55))),ISNUMBER(SEARCH("Free",'Model output'!V55))), ISNUMBER(SEARCH("narrowly excised",'Model output'!V55)), ISNUMBER(SEARCH("none",'Model output'!V55)), ISNUMBER(SEARCH("R0",'Model output'!V55)), ISNUMBER(SEARCH("1 mm",'Model output'!V55)), ISNUMBER(SEARCH("0.1 CM",'Model output'!V55)), ISNUMBER(SEARCH("less than 0.2 mm",'Model output'!V55)), ISNUMBER(SEARCH("less than 1.0 mm",'Model output'!V55)), ISNUMBER(SEARCH("less than 0.5 mm",'Model output'!V55)), ISNUMBER(SEARCH("abut",'Model output'!V55))), "negative", "positive")</f>
        <v>negative</v>
      </c>
      <c r="AE56" s="39" t="str" cm="1">
        <f t="array" aca="1" ref="AE56" ca="1">IF(OR(AC56="positive",Z56="positive",AND(OR(ISNUMBER(SEARCH("Follicular carcinoma",N56)),ISNUMBER(SEARCH("Follicular thyroid carcinoma",N56))),V56="extensive"),AND(AND(ISNUMBER(J56),J56&gt;0),AND(ISNUMBER(M56),M56&gt;3)),OR(H56="positive",AH56=1)),"high",IF(OR(ISNUMBER(SEARCH("lateral",G56,1)),ISNUMBER(SEARCH("positive",Y56,1)),ISNUMBER(SEARCH("tall",O56,1)),ISNUMBER(SEARCH("hobnail",O56,1)),ISNUMBER(SEARCH("cribriform",O56,1)),ISNUMBER(SEARCH("diffuse",O56,1)),ISNUMBER(SEARCH("columnar",O56,1)),ISNUMBER(SEARCH("solid",O56,1)),ISNUMBER(SEARCH("tall",N56,1)),ISNUMBER(SEARCH("hobnail",N56,1)),ISNUMBER(SEARCH("cribriform",N56,1)),ISNUMBER(SEARCH("diffuse",N56,1)),ISNUMBER(SEARCH("columnar",N56,1)),ISNUMBER(SEARCH("solid",N56,1)),AND(OR(ISNUMBER(SEARCH("papillary",N56,1)),ISNUMBER(SEARCH("papillary carcinoma",O56,1))),S56="positive"),AND(AND(ISNUMBER(J56),J56&gt;=5),M56=""),AND(AND(ISNUMBER(J56),J56&gt;=5),AND(ISNUMBER(M56),M56&gt;=1)),AND(ISNUMBER(SERACH("papillary",N56)),OR(Y56="positive",Z56="positive"), ISNUMBER(SEARCH("BRAF",AB56)))),"intermediate","low"))</f>
        <v>low</v>
      </c>
      <c r="AF56" s="40" t="str">
        <f t="shared" si="3"/>
        <v>1b</v>
      </c>
      <c r="AG56" s="40" t="str">
        <f t="shared" si="4"/>
        <v>0</v>
      </c>
      <c r="AH56" s="40" t="str">
        <f t="shared" si="6"/>
        <v>0</v>
      </c>
      <c r="AI56" s="45" t="str">
        <f t="shared" si="7"/>
        <v>I</v>
      </c>
      <c r="AJ56" s="39" t="s">
        <v>634</v>
      </c>
      <c r="AK56" s="44" t="s">
        <v>895</v>
      </c>
      <c r="AL56" s="44" t="s">
        <v>896</v>
      </c>
      <c r="AM56" s="44" t="s">
        <v>899</v>
      </c>
      <c r="AN56" s="44" t="s">
        <v>59</v>
      </c>
      <c r="AO56" s="12">
        <f t="shared" ca="1" si="8"/>
        <v>1</v>
      </c>
      <c r="AP56" s="15">
        <f t="shared" si="9"/>
        <v>1</v>
      </c>
      <c r="AQ56" s="15">
        <f t="shared" si="10"/>
        <v>1</v>
      </c>
      <c r="AR56" s="15">
        <f t="shared" si="11"/>
        <v>1</v>
      </c>
      <c r="AS56" s="26">
        <f t="shared" si="5"/>
        <v>1</v>
      </c>
    </row>
    <row r="57" spans="1:46">
      <c r="A57" t="str">
        <f>'Model output'!A56</f>
        <v>TCGA-DJ-A13X</v>
      </c>
      <c r="B57" s="51">
        <v>51</v>
      </c>
      <c r="C57" s="1" t="str">
        <f>IF(OR(ISNUMBER(SEARCH("0",'Model output'!D56)), ISNUMBER(SEARCH("1",'Model output'!D56)), ISNUMBER(SEARCH("1a",'Model output'!D56)), ISNUMBER(SEARCH("1b",'Model output'!D56)), ISNUMBER(SEARCH("2",'Model output'!D56)), ISNUMBER(SEARCH("3",'Model output'!D56)), ISNUMBER(SEARCH("4a",'Model output'!D56)), ISNUMBER(SEARCH("4b",'Model output'!D56))), IF(ISNUMBER(SEARCH("pT",'Model output'!D56)),IF(OR(ISNUMBER(SEARCH("a",'Model output'!D56)),ISNUMBER(SEARCH("b",'Model output'!D56))),MID(SUBSTITUTE('Model output'!D56," ",""),SEARCH("pT",'Model output'!D56)+2,2),MID(SUBSTITUTE('Model output'!D56," ",""),SEARCH("pT",'Model output'!D56)+2,1)),IF(ISNUMBER(SEARCH("T",'Model output'!D56)),IF(OR(ISNUMBER(SEARCH("a",'Model output'!D56)),ISNUMBER(SEARCH("b",'Model output'!D56))),MID(SUBSTITUTE('Model output'!D56," ",""),SEARCH("T",'Model output'!D56)+1,2),MID(SUBSTITUTE('Model output'!D56," ",""),SEARCH("T",'Model output'!D56)+1,1)),SUBSTITUTE('Model output'!D56," ",""))),"")</f>
        <v/>
      </c>
      <c r="D57" s="1" t="str">
        <f>IF(ISNUMBER(SEARCH("lymph node",'Model output'!E56)),"1", IF(AND('Model output'!E56&lt;&gt;"",ISNUMBER('Model output'!E56),'Model output'!E56&gt;0),"1",IF(OR(ISNUMBER(SEARCH("0",'Model output'!E56)), ISNUMBER(SEARCH("1",'Model output'!E56)), ISNUMBER(SEARCH("1a",'Model output'!E56)), ISNUMBER(SEARCH("1b",'Model output'!E56)), ISNUMBER(SEARCH("X",'Model output'!E56))), IF(ISNUMBER(SEARCH("pN",'Model output'!E56)),IF(OR(ISNUMBER(SEARCH("a",'Model output'!E56)),ISNUMBER(SEARCH("b",'Model output'!E56))),MID(SUBSTITUTE('Model output'!E56," ",""),SEARCH("pN",'Model output'!E56)+2,2),MID(SUBSTITUTE('Model output'!E56," ",""),SEARCH("pN",'Model output'!E56)+2,1)),IF(ISNUMBER(SEARCH("N",'Model output'!E56)),IF(OR(ISNUMBER(SEARCH("a",'Model output'!E56)),ISNUMBER(SEARCH("b",'Model output'!E56))),MID(SUBSTITUTE('Model output'!E56," ",""),SEARCH("N",'Model output'!E56)+1,2),MID(SUBSTITUTE('Model output'!E56," ",""),SEARCH("N",'Model output'!E56)+1,1)),SUBSTITUTE('Model output'!E56," ",""))),"")))</f>
        <v>x</v>
      </c>
      <c r="E57" s="1" t="str">
        <f>IF(OR(ISNUMBER(SEARCH("Not applicable",'Model output'!F56)), ISNUMBER(SEARCH("N/A",'Model output'!F56))),"0",IF(OR(ISNUMBER(SEARCH("0",'Model output'!F56)), ISNUMBER(SEARCH("1",'Model output'!F56)), ISNUMBER(SEARCH("X",'Model output'!F56))), IF(ISNUMBER(SEARCH("pM",'Model output'!F56)),MID(SUBSTITUTE('Model output'!F56," ",""),SEARCH("pM",'Model output'!F56)+2,1),IF(ISNUMBER(SEARCH("M",'Model output'!F56)),MID(SUBSTITUTE('Model output'!F56," ",""),SEARCH("M",'Model output'!F56)+1,1),SUBSTITUTE('Model output'!F56," ",""))),""))</f>
        <v>x</v>
      </c>
      <c r="F57" t="str">
        <f t="shared" si="12"/>
        <v>negative</v>
      </c>
      <c r="G57" t="str">
        <f>IF(OR('Model output'!G56="",AND(ISNUMBER('Model output'!J56),'Model output'!J56&lt;1)),"",IF(OR(ISNUMBER(SEARCH("lateral",'Model output'!G56)),ISNUMBER(SEARCH("cervical",'Model output'!G56)),ISNUMBER(SEARCH("jugular",'Model output'!G56)),ISNUMBER(SEARCH("left neck",'Model output'!G56)),ISNUMBER(SEARCH("left anterior neck",'Model output'!G56)),ISNUMBER(SEARCH("left posterior neck",'Model output'!G56)),ISNUMBER(SEARCH("right neck",'Model output'!G56)),ISNUMBER(SEARCH("right anterior neck",'Model output'!G56)),ISNUMBER(SEARCH("right posterior neck",'Model output'!G56)),AND(ISNUMBER(SEARCH("level",'Model output'!G56)),OR(,ISNUMBER(SEARCH("II",'Model output'!G56)),ISNUMBER(SEARCH("two",'Model output'!G56)),ISNUMBER(SEARCH("2",'Model output'!G56)),ISNUMBER(SEARCH("III",'Model output'!G56)),ISNUMBER(SEARCH("three",'Model output'!G56)),ISNUMBER(SEARCH("3",'Model output'!G56)),ISNUMBER(SEARCH("IV",'Model output'!G56)),ISNUMBER(SEARCH("four",'Model output'!G56)),ISNUMBER(SEARCH("4",'Model output'!G56)),ISNUMBER(SEARCH("V ",'Model output'!G56)),ISNUMBER(SEARCH("five",'Model output'!G56)),ISNUMBER(SEARCH("5",'Model output'!G56))))), "lateral", "central"))</f>
        <v/>
      </c>
      <c r="H57" t="str">
        <f>IF('Model output'!H56="","negative", IF('Model output'!H56=" ", "negative", IF('Model output'!H56="[]", "negative", IF(ISNUMBER(SEARCH("lymph node",'Model output'!H56)),"negative", IF(ISNUMBER(SEARCH("adipose tissue",'Model output'!H56)), "negative", IF(ISNUMBER(SEARCH("neck dissection",'Model output'!H56)),"negative","positive"))))))</f>
        <v>negative</v>
      </c>
      <c r="I57">
        <f>IF('Model output'!I56="","",IF(ISNUMBER('Model output'!I56),'Model output'!I56,1))</f>
        <v>1</v>
      </c>
      <c r="J57">
        <f>IF('Model output'!J56="","",IF(AND(ISNUMBER('Model output'!J56),'Model output'!J56&lt;=I57),'Model output'!J56,IF(ISNUMBER(SEARCH("0/",'Model output'!J56)),0,1)))</f>
        <v>0</v>
      </c>
      <c r="K57" t="str" cm="1">
        <f t="array" ref="K57">IF(COUNT(FIND({0,1,2,3,4,5,6,7,8,9},'Model output'!K56))&gt;0,'Model output'!K56,"")</f>
        <v/>
      </c>
      <c r="L57" s="32" t="str">
        <f t="shared" si="1"/>
        <v/>
      </c>
      <c r="M57" t="str" cm="1">
        <f t="array" ref="M57">IF(L57="","",IF(ISNUMBER(SEARCH("cm",L57)),MAX(VALUE(SUBSTITUTE(_xlfn.FILTERXML("&lt;t&gt;&lt;s&gt;"&amp;SUBSTITUTE(L57,",","&lt;/s&gt;&lt;s&gt;")&amp;"&lt;/s&gt;&lt;/t&gt;","//s"),"cm",""))),MAX(VALUE(SUBSTITUTE(_xlfn.FILTERXML("&lt;t&gt;&lt;s&gt;"&amp;SUBSTITUTE(L57,",","&lt;/s&gt;&lt;s&gt;")&amp;"&lt;/s&gt;&lt;/t&gt;","//s"),"mm","")))/10))</f>
        <v/>
      </c>
      <c r="N57" t="str">
        <f>IF('Model output'!L56="","",'Model output'!L56)</f>
        <v>papillary</v>
      </c>
      <c r="O57" t="str">
        <f>IF('Model output'!M56="","",'Model output'!M56)</f>
        <v>follicular variant</v>
      </c>
      <c r="P57" t="str">
        <f>IF('Model output'!N56="","",'Model output'!N56)</f>
        <v>6.5 cm</v>
      </c>
      <c r="Q57" t="str">
        <f t="shared" si="13"/>
        <v>6.5cm</v>
      </c>
      <c r="R57" cm="1">
        <f t="array" ref="R57">IF(Q57="","",IF(ISNUMBER(SEARCH("cm",Q57)),MAX(VALUE(SUBSTITUTE(_xlfn.FILTERXML("&lt;t&gt;&lt;s&gt;"&amp;SUBSTITUTE(Q57,",","&lt;/s&gt;&lt;s&gt;")&amp;"&lt;/s&gt;&lt;/t&gt;","//s"),"cm",""))),IF(ISNUMBER(SEARCH("mm",Q57)), MAX(VALUE(SUBSTITUTE(_xlfn.FILTERXML("&lt;t&gt;&lt;s&gt;"&amp;SUBSTITUTE(Q57,",","&lt;/s&gt;&lt;s&gt;")&amp;"&lt;/s&gt;&lt;/t&gt;","//s"),"mm","")))/10, MAX(VALUE(_xlfn.FILTERXML("&lt;t&gt;&lt;s&gt;"&amp;SUBSTITUTE(Q57,",","&lt;/s&gt;&lt;s&gt;")&amp;"&lt;/s&gt;&lt;/t&gt;","//s"))))))</f>
        <v>6.5</v>
      </c>
      <c r="S57" t="str">
        <f>IF(OR('Model output'!P56="",'Model output'!P56="C",ISNUMBER(SEARCH("Not identified", 'Model output'!P56)),ISNUMBER(SEARCH("Absent",'Model output'!P56)),ISNUMBER(SEARCH("Absence",'Model output'!P56)),AND(ISNUMBER(SEARCH("No",'Model output'!P56)),NOT(ISNUMBER(SEARCH("diagnostic",'Model output'!P56)))),ISNUMBER(SEARCH("Negative",'Model output'!P56))),"negative","positive")</f>
        <v>negative</v>
      </c>
      <c r="T57">
        <f>IF('Model output'!O56="","",'Model output'!O56)</f>
        <v>1</v>
      </c>
      <c r="U57" t="str">
        <f>IF('Model output'!Q56&lt;&gt;"",'Model output'!Q56,IF('Classification result'!S57="positive",IF(ISNUMBER(SEARCH("single",'Model output'!P56)),1,IF(OR(ISNUMBER(SEARCH("&lt;4",'Model output'!P56)),ISNUMBER(SEARCH("&lt; 4",'Model output'!P56)),ISNUMBER(SEARCH("less than 4",'Model output'!P56))),"&lt;4",IF(OR(ISNUMBER(SEARCH("&gt;4",'Model output'!P56)),ISNUMBER(SEARCH("&gt; 4",'Model output'!P56)),ISNUMBER(SEARCH("4 or more",'Model output'!P56))),"&gt;4",""))),""))</f>
        <v/>
      </c>
      <c r="V57" t="str">
        <f>IF(S57="negative","",IF(OR(ISNUMBER(SEARCH("Focal",'Model output'!P56)),'Classification result'!U57&lt;4,ISNUMBER(SEARCH("Focal",'Classification result'!U57)),ISNUMBER(SEARCH("&lt;4",'Classification result'!U57)),ISNUMBER(SEARCH("&lt; 4",'Classification result'!U57))),"minimal", IF(OR(ISNUMBER(SEARCH("Extensive",'Model output'!P56)),ISNUMBER(SEARCH("Extensive",'Classification result'!U57)),ISNUMBER(SEARCH("&gt;4",'Classification result'!U57)),ISNUMBER(SEARCH("&gt; 4",'Classification result'!U57)),ISNUMBER(SEARCH("4 or more",'Classification result'!U57))),"extensive","")))</f>
        <v/>
      </c>
      <c r="W57" t="str">
        <f>IF(OR('Model output'!R56="",ISNUMBER(SEARCH("Not identified", 'Model output'!R56)),ISNUMBER(SEARCH("Absent",'Model output'!R56)),ISNUMBER(SEARCH("No",'Model output'!R56)),ISNUMBER(SEARCH("Negative",'Model output'!R56)),ISNUMBER(SEARCH("None seen",'Model output'!R56)),ISNUMBER(SEARCH("Free",'Model output'!R56)),ISNUMBER(SEARCH("Cannot be assessed",'Model output'!R56))),"negative","positive")</f>
        <v>positive</v>
      </c>
      <c r="X57" s="19" t="str">
        <f>IF('Model output'!S56="","",'Model output'!S56)</f>
        <v>Not identified</v>
      </c>
      <c r="Y57" t="str">
        <f>IF(OR('Model output'!S56="",ISNUMBER(SEARCH("No extension",'Model output'!S56)),ISNUMBER(SEARCH("Absent",'Model output'!S56)),ISNUMBER(SEARCH("Not identified",'Model output'!S56)),AND(ISNUMBER(SEARCH("No",'Model output'!S56)),NOT(ISNUMBER(SEARCH("carcinoma",'Model output'!S56)))),ISNUMBER(SEARCH("negative",'Model output'!S56))),"negative",IF(Z57="positive","gETE", "positive"))</f>
        <v>negative</v>
      </c>
      <c r="Z57" t="str">
        <f>IF(OR('Model output'!S56="",ISNUMBER(SEARCH("Absent",'Model output'!S56)),ISNUMBER(SEARCH("Not identified",'Model output'!S56)),ISNUMBER(SEARCH("No",'Model output'!S56)),ISNUMBER(SEARCH("Minimal",'Model output'!S56)),ISNUMBER(SEARCH("negative",'Model output'!S56))),"negative",IF(OR(ISNUMBER(SEARCH("extensive",X57)),ISNUMBER(SEARCH("skeletal muscle",X57)),ISNUMBER(SEARCH("larynx",X57)),ISNUMBER(SEARCH("trachea",X57)),ISNUMBER(SEARCH("esophagus",X57)),ISNUMBER(SEARCH("recurrent laryngeal nerve",X57))),"positive","negative"))</f>
        <v>negative</v>
      </c>
      <c r="AA57" t="str">
        <f>IF('Model output'!T56="","",IF('Model output'!T56="Not mentioned", "No", "Yes"))</f>
        <v/>
      </c>
      <c r="AB57" t="str">
        <f>IF(AA57&lt;&gt;"Yes","",IF(OR('Model output'!U56="",ISNUMBER(SEARCH("Not identified",'Model output'!U56))),"",'Model output'!U56))</f>
        <v/>
      </c>
      <c r="AC57" s="8" t="str">
        <f>IF(OR('Model output'!V56="", AND(ISERROR(SEARCH("Positive",'Model output'!V56)), ISNUMBER(SEARCH("Negative",'Model output'!V56))), ISNUMBER(SEARCH("Cannot be assessed",'Model output'!V56)), AND(ISNUMBER(SEARCH("Uninvolved",'Model output'!V56)),NOT(ISNUMBER(SEARCH("margin(s) involved",'Model output'!V56)))), ISNUMBER(SEARCH("No involvement",'Model output'!V56)), AND(NOT(ISNUMBER(SEARCH("focal",'Model output'!V56))),ISNUMBER(SEARCH("Free",'Model output'!V56))), ISNUMBER(SEARCH("narrowly excised",'Model output'!V56)), ISNUMBER(SEARCH("none",'Model output'!V56)), ISNUMBER(SEARCH("R0",'Model output'!V56)), ISNUMBER(SEARCH("1 mm",'Model output'!V56)), ISNUMBER(SEARCH("0.1 CM",'Model output'!V56)), ISNUMBER(SEARCH("less than 0.2 mm",'Model output'!V56)), ISNUMBER(SEARCH("less than 1.0 mm",'Model output'!V56)), ISNUMBER(SEARCH("less than 0.5 mm",'Model output'!V56)), ISNUMBER(SEARCH("abut",'Model output'!V56))), "negative", "positive")</f>
        <v>negative</v>
      </c>
      <c r="AE57" s="39" t="str" cm="1">
        <f t="array" aca="1" ref="AE57" ca="1">IF(OR(AC57="positive",Z57="positive",AND(OR(ISNUMBER(SEARCH("Follicular carcinoma",N57)),ISNUMBER(SEARCH("Follicular thyroid carcinoma",N57))),V57="extensive"),AND(AND(ISNUMBER(J57),J57&gt;0),AND(ISNUMBER(M57),M57&gt;3)),OR(H57="positive",AH57=1)),"high",IF(OR(ISNUMBER(SEARCH("lateral",G57,1)),ISNUMBER(SEARCH("positive",Y57,1)),ISNUMBER(SEARCH("tall",O57,1)),ISNUMBER(SEARCH("hobnail",O57,1)),ISNUMBER(SEARCH("cribriform",O57,1)),ISNUMBER(SEARCH("diffuse",O57,1)),ISNUMBER(SEARCH("columnar",O57,1)),ISNUMBER(SEARCH("solid",O57,1)),ISNUMBER(SEARCH("tall",N57,1)),ISNUMBER(SEARCH("hobnail",N57,1)),ISNUMBER(SEARCH("cribriform",N57,1)),ISNUMBER(SEARCH("diffuse",N57,1)),ISNUMBER(SEARCH("columnar",N57,1)),ISNUMBER(SEARCH("solid",N57,1)),AND(OR(ISNUMBER(SEARCH("papillary",N57,1)),ISNUMBER(SEARCH("papillary carcinoma",O57,1))),S57="positive"),AND(AND(ISNUMBER(J57),J57&gt;=5),M57=""),AND(AND(ISNUMBER(J57),J57&gt;=5),AND(ISNUMBER(M57),M57&gt;=1)),AND(ISNUMBER(SERACH("papillary",N57)),OR(Y57="positive",Z57="positive"), ISNUMBER(SEARCH("BRAF",AB57)))),"intermediate","low"))</f>
        <v>low</v>
      </c>
      <c r="AF57" s="40" t="str">
        <f t="shared" si="3"/>
        <v>3a</v>
      </c>
      <c r="AG57" s="40" t="str">
        <f t="shared" si="4"/>
        <v>0</v>
      </c>
      <c r="AH57" s="40" t="str">
        <f t="shared" si="6"/>
        <v>0</v>
      </c>
      <c r="AI57" s="45" t="str">
        <f t="shared" si="7"/>
        <v>I</v>
      </c>
      <c r="AJ57" s="39" t="s">
        <v>634</v>
      </c>
      <c r="AK57" s="44" t="s">
        <v>901</v>
      </c>
      <c r="AL57" s="44" t="s">
        <v>896</v>
      </c>
      <c r="AM57" s="44" t="s">
        <v>899</v>
      </c>
      <c r="AN57" s="44" t="s">
        <v>59</v>
      </c>
      <c r="AO57" s="12">
        <f t="shared" ca="1" si="8"/>
        <v>1</v>
      </c>
      <c r="AP57" s="15">
        <f t="shared" si="9"/>
        <v>1</v>
      </c>
      <c r="AQ57" s="15">
        <f t="shared" si="10"/>
        <v>1</v>
      </c>
      <c r="AR57" s="15">
        <f t="shared" si="11"/>
        <v>1</v>
      </c>
      <c r="AS57" s="26">
        <f t="shared" si="5"/>
        <v>1</v>
      </c>
    </row>
    <row r="58" spans="1:46">
      <c r="A58" t="str">
        <f>'Model output'!A57</f>
        <v>TCGA-DJ-A1QG</v>
      </c>
      <c r="B58" s="51">
        <v>62</v>
      </c>
      <c r="C58" s="1" t="str">
        <f>IF(OR(ISNUMBER(SEARCH("0",'Model output'!D57)), ISNUMBER(SEARCH("1",'Model output'!D57)), ISNUMBER(SEARCH("1a",'Model output'!D57)), ISNUMBER(SEARCH("1b",'Model output'!D57)), ISNUMBER(SEARCH("2",'Model output'!D57)), ISNUMBER(SEARCH("3",'Model output'!D57)), ISNUMBER(SEARCH("4a",'Model output'!D57)), ISNUMBER(SEARCH("4b",'Model output'!D57))), IF(ISNUMBER(SEARCH("pT",'Model output'!D57)),IF(OR(ISNUMBER(SEARCH("a",'Model output'!D57)),ISNUMBER(SEARCH("b",'Model output'!D57))),MID(SUBSTITUTE('Model output'!D57," ",""),SEARCH("pT",'Model output'!D57)+2,2),MID(SUBSTITUTE('Model output'!D57," ",""),SEARCH("pT",'Model output'!D57)+2,1)),IF(ISNUMBER(SEARCH("T",'Model output'!D57)),IF(OR(ISNUMBER(SEARCH("a",'Model output'!D57)),ISNUMBER(SEARCH("b",'Model output'!D57))),MID(SUBSTITUTE('Model output'!D57," ",""),SEARCH("T",'Model output'!D57)+1,2),MID(SUBSTITUTE('Model output'!D57," ",""),SEARCH("T",'Model output'!D57)+1,1)),SUBSTITUTE('Model output'!D57," ",""))),"")</f>
        <v/>
      </c>
      <c r="D58" s="1" t="str">
        <f>IF(ISNUMBER(SEARCH("lymph node",'Model output'!E57)),"1", IF(AND('Model output'!E57&lt;&gt;"",ISNUMBER('Model output'!E57),'Model output'!E57&gt;0),"1",IF(OR(ISNUMBER(SEARCH("0",'Model output'!E57)), ISNUMBER(SEARCH("1",'Model output'!E57)), ISNUMBER(SEARCH("1a",'Model output'!E57)), ISNUMBER(SEARCH("1b",'Model output'!E57)), ISNUMBER(SEARCH("X",'Model output'!E57))), IF(ISNUMBER(SEARCH("pN",'Model output'!E57)),IF(OR(ISNUMBER(SEARCH("a",'Model output'!E57)),ISNUMBER(SEARCH("b",'Model output'!E57))),MID(SUBSTITUTE('Model output'!E57," ",""),SEARCH("pN",'Model output'!E57)+2,2),MID(SUBSTITUTE('Model output'!E57," ",""),SEARCH("pN",'Model output'!E57)+2,1)),IF(ISNUMBER(SEARCH("N",'Model output'!E57)),IF(OR(ISNUMBER(SEARCH("a",'Model output'!E57)),ISNUMBER(SEARCH("b",'Model output'!E57))),MID(SUBSTITUTE('Model output'!E57," ",""),SEARCH("N",'Model output'!E57)+1,2),MID(SUBSTITUTE('Model output'!E57," ",""),SEARCH("N",'Model output'!E57)+1,1)),SUBSTITUTE('Model output'!E57," ",""))),"")))</f>
        <v/>
      </c>
      <c r="E58" s="1" t="str">
        <f>IF(OR(ISNUMBER(SEARCH("Not applicable",'Model output'!F57)), ISNUMBER(SEARCH("N/A",'Model output'!F57))),"0",IF(OR(ISNUMBER(SEARCH("0",'Model output'!F57)), ISNUMBER(SEARCH("1",'Model output'!F57)), ISNUMBER(SEARCH("X",'Model output'!F57))), IF(ISNUMBER(SEARCH("pM",'Model output'!F57)),MID(SUBSTITUTE('Model output'!F57," ",""),SEARCH("pM",'Model output'!F57)+2,1),IF(ISNUMBER(SEARCH("M",'Model output'!F57)),MID(SUBSTITUTE('Model output'!F57," ",""),SEARCH("M",'Model output'!F57)+1,1),SUBSTITUTE('Model output'!F57," ",""))),""))</f>
        <v/>
      </c>
      <c r="F58" t="str">
        <f t="shared" si="12"/>
        <v>negative</v>
      </c>
      <c r="G58" t="str">
        <f>IF(OR('Model output'!G57="",AND(ISNUMBER('Model output'!J57),'Model output'!J57&lt;1)),"",IF(OR(ISNUMBER(SEARCH("lateral",'Model output'!G57)),ISNUMBER(SEARCH("cervical",'Model output'!G57)),ISNUMBER(SEARCH("jugular",'Model output'!G57)),ISNUMBER(SEARCH("left neck",'Model output'!G57)),ISNUMBER(SEARCH("left anterior neck",'Model output'!G57)),ISNUMBER(SEARCH("left posterior neck",'Model output'!G57)),ISNUMBER(SEARCH("right neck",'Model output'!G57)),ISNUMBER(SEARCH("right anterior neck",'Model output'!G57)),ISNUMBER(SEARCH("right posterior neck",'Model output'!G57)),AND(ISNUMBER(SEARCH("level",'Model output'!G57)),OR(,ISNUMBER(SEARCH("II",'Model output'!G57)),ISNUMBER(SEARCH("two",'Model output'!G57)),ISNUMBER(SEARCH("2",'Model output'!G57)),ISNUMBER(SEARCH("III",'Model output'!G57)),ISNUMBER(SEARCH("three",'Model output'!G57)),ISNUMBER(SEARCH("3",'Model output'!G57)),ISNUMBER(SEARCH("IV",'Model output'!G57)),ISNUMBER(SEARCH("four",'Model output'!G57)),ISNUMBER(SEARCH("4",'Model output'!G57)),ISNUMBER(SEARCH("V ",'Model output'!G57)),ISNUMBER(SEARCH("five",'Model output'!G57)),ISNUMBER(SEARCH("5",'Model output'!G57))))), "lateral", "central"))</f>
        <v/>
      </c>
      <c r="H58" t="str">
        <f>IF('Model output'!H57="","negative", IF('Model output'!H57=" ", "negative", IF('Model output'!H57="[]", "negative", IF(ISNUMBER(SEARCH("lymph node",'Model output'!H57)),"negative", IF(ISNUMBER(SEARCH("adipose tissue",'Model output'!H57)), "negative", IF(ISNUMBER(SEARCH("neck dissection",'Model output'!H57)),"negative","positive"))))))</f>
        <v>negative</v>
      </c>
      <c r="I58">
        <f>IF('Model output'!I57="","",IF(ISNUMBER('Model output'!I57),'Model output'!I57,1))</f>
        <v>4</v>
      </c>
      <c r="J58">
        <f>IF('Model output'!J57="","",IF(AND(ISNUMBER('Model output'!J57),'Model output'!J57&lt;=I58),'Model output'!J57,IF(ISNUMBER(SEARCH("0/",'Model output'!J57)),0,1)))</f>
        <v>0</v>
      </c>
      <c r="K58" t="str" cm="1">
        <f t="array" ref="K58">IF(COUNT(FIND({0,1,2,3,4,5,6,7,8,9},'Model output'!K57))&gt;0,'Model output'!K57,"")</f>
        <v/>
      </c>
      <c r="L58" s="32" t="str">
        <f t="shared" si="1"/>
        <v/>
      </c>
      <c r="M58" t="str" cm="1">
        <f t="array" ref="M58">IF(L58="","",IF(ISNUMBER(SEARCH("cm",L58)),MAX(VALUE(SUBSTITUTE(_xlfn.FILTERXML("&lt;t&gt;&lt;s&gt;"&amp;SUBSTITUTE(L58,",","&lt;/s&gt;&lt;s&gt;")&amp;"&lt;/s&gt;&lt;/t&gt;","//s"),"cm",""))),MAX(VALUE(SUBSTITUTE(_xlfn.FILTERXML("&lt;t&gt;&lt;s&gt;"&amp;SUBSTITUTE(L58,",","&lt;/s&gt;&lt;s&gt;")&amp;"&lt;/s&gt;&lt;/t&gt;","//s"),"mm","")))/10))</f>
        <v/>
      </c>
      <c r="N58" t="str">
        <f>IF('Model output'!L57="","",'Model output'!L57)</f>
        <v>papillary</v>
      </c>
      <c r="O58" t="str">
        <f>IF('Model output'!M57="","",'Model output'!M57)</f>
        <v>classical, follicular variant, microcarcinoma</v>
      </c>
      <c r="P58" t="str">
        <f>IF('Model output'!N57="","",'Model output'!N57)</f>
        <v>1.8 cm (right lobe), 1.1 cm (right lobe), 0.5 cm (right lobe), and 0.1 cm (left lobe)</v>
      </c>
      <c r="Q58" t="str">
        <f t="shared" si="13"/>
        <v>1.8cm,1.1cm,0.5cm,0.1cm</v>
      </c>
      <c r="R58" cm="1">
        <f t="array" ref="R58">IF(Q58="","",IF(ISNUMBER(SEARCH("cm",Q58)),MAX(VALUE(SUBSTITUTE(_xlfn.FILTERXML("&lt;t&gt;&lt;s&gt;"&amp;SUBSTITUTE(Q58,",","&lt;/s&gt;&lt;s&gt;")&amp;"&lt;/s&gt;&lt;/t&gt;","//s"),"cm",""))),IF(ISNUMBER(SEARCH("mm",Q58)), MAX(VALUE(SUBSTITUTE(_xlfn.FILTERXML("&lt;t&gt;&lt;s&gt;"&amp;SUBSTITUTE(Q58,",","&lt;/s&gt;&lt;s&gt;")&amp;"&lt;/s&gt;&lt;/t&gt;","//s"),"mm","")))/10, MAX(VALUE(_xlfn.FILTERXML("&lt;t&gt;&lt;s&gt;"&amp;SUBSTITUTE(Q58,",","&lt;/s&gt;&lt;s&gt;")&amp;"&lt;/s&gt;&lt;/t&gt;","//s"))))))</f>
        <v>1.8</v>
      </c>
      <c r="S58" t="str">
        <f>IF(OR('Model output'!P57="",'Model output'!P57="C",ISNUMBER(SEARCH("Not identified", 'Model output'!P57)),ISNUMBER(SEARCH("Absent",'Model output'!P57)),ISNUMBER(SEARCH("Absence",'Model output'!P57)),AND(ISNUMBER(SEARCH("No",'Model output'!P57)),NOT(ISNUMBER(SEARCH("diagnostic",'Model output'!P57)))),ISNUMBER(SEARCH("Negative",'Model output'!P57))),"negative","positive")</f>
        <v>negative</v>
      </c>
      <c r="T58">
        <f>IF('Model output'!O57="","",'Model output'!O57)</f>
        <v>4</v>
      </c>
      <c r="U58" t="str">
        <f>IF('Model output'!Q57&lt;&gt;"",'Model output'!Q57,IF('Classification result'!S58="positive",IF(ISNUMBER(SEARCH("single",'Model output'!P57)),1,IF(OR(ISNUMBER(SEARCH("&lt;4",'Model output'!P57)),ISNUMBER(SEARCH("&lt; 4",'Model output'!P57)),ISNUMBER(SEARCH("less than 4",'Model output'!P57))),"&lt;4",IF(OR(ISNUMBER(SEARCH("&gt;4",'Model output'!P57)),ISNUMBER(SEARCH("&gt; 4",'Model output'!P57)),ISNUMBER(SEARCH("4 or more",'Model output'!P57))),"&gt;4",""))),""))</f>
        <v/>
      </c>
      <c r="V58" t="str">
        <f>IF(S58="negative","",IF(OR(ISNUMBER(SEARCH("Focal",'Model output'!P57)),'Classification result'!U58&lt;4,ISNUMBER(SEARCH("Focal",'Classification result'!U58)),ISNUMBER(SEARCH("&lt;4",'Classification result'!U58)),ISNUMBER(SEARCH("&lt; 4",'Classification result'!U58))),"minimal", IF(OR(ISNUMBER(SEARCH("Extensive",'Model output'!P57)),ISNUMBER(SEARCH("Extensive",'Classification result'!U58)),ISNUMBER(SEARCH("&gt;4",'Classification result'!U58)),ISNUMBER(SEARCH("&gt; 4",'Classification result'!U58)),ISNUMBER(SEARCH("4 or more",'Classification result'!U58))),"extensive","")))</f>
        <v/>
      </c>
      <c r="W58" t="str">
        <f>IF(OR('Model output'!R57="",ISNUMBER(SEARCH("Not identified", 'Model output'!R57)),ISNUMBER(SEARCH("Absent",'Model output'!R57)),ISNUMBER(SEARCH("No",'Model output'!R57)),ISNUMBER(SEARCH("Negative",'Model output'!R57)),ISNUMBER(SEARCH("None seen",'Model output'!R57)),ISNUMBER(SEARCH("Free",'Model output'!R57)),ISNUMBER(SEARCH("Cannot be assessed",'Model output'!R57))),"negative","positive")</f>
        <v>positive</v>
      </c>
      <c r="X58" s="19" t="str">
        <f>IF('Model output'!S57="","",'Model output'!S57)</f>
        <v>Not identified</v>
      </c>
      <c r="Y58" t="str">
        <f>IF(OR('Model output'!S57="",ISNUMBER(SEARCH("No extension",'Model output'!S57)),ISNUMBER(SEARCH("Absent",'Model output'!S57)),ISNUMBER(SEARCH("Not identified",'Model output'!S57)),AND(ISNUMBER(SEARCH("No",'Model output'!S57)),NOT(ISNUMBER(SEARCH("carcinoma",'Model output'!S57)))),ISNUMBER(SEARCH("negative",'Model output'!S57))),"negative",IF(Z58="positive","gETE", "positive"))</f>
        <v>negative</v>
      </c>
      <c r="Z58" t="str">
        <f>IF(OR('Model output'!S57="",ISNUMBER(SEARCH("Absent",'Model output'!S57)),ISNUMBER(SEARCH("Not identified",'Model output'!S57)),ISNUMBER(SEARCH("No",'Model output'!S57)),ISNUMBER(SEARCH("Minimal",'Model output'!S57)),ISNUMBER(SEARCH("negative",'Model output'!S57))),"negative",IF(OR(ISNUMBER(SEARCH("extensive",X58)),ISNUMBER(SEARCH("skeletal muscle",X58)),ISNUMBER(SEARCH("larynx",X58)),ISNUMBER(SEARCH("trachea",X58)),ISNUMBER(SEARCH("esophagus",X58)),ISNUMBER(SEARCH("recurrent laryngeal nerve",X58))),"positive","negative"))</f>
        <v>negative</v>
      </c>
      <c r="AA58" t="str">
        <f>IF('Model output'!T57="","",IF('Model output'!T57="Not mentioned", "No", "Yes"))</f>
        <v/>
      </c>
      <c r="AB58" t="str">
        <f>IF(AA58&lt;&gt;"Yes","",IF(OR('Model output'!U57="",ISNUMBER(SEARCH("Not identified",'Model output'!U57))),"",'Model output'!U57))</f>
        <v/>
      </c>
      <c r="AC58" s="8" t="str">
        <f>IF(OR('Model output'!V57="", AND(ISERROR(SEARCH("Positive",'Model output'!V57)), ISNUMBER(SEARCH("Negative",'Model output'!V57))), ISNUMBER(SEARCH("Cannot be assessed",'Model output'!V57)), AND(ISNUMBER(SEARCH("Uninvolved",'Model output'!V57)),NOT(ISNUMBER(SEARCH("margin(s) involved",'Model output'!V57)))), ISNUMBER(SEARCH("No involvement",'Model output'!V57)), AND(NOT(ISNUMBER(SEARCH("focal",'Model output'!V57))),ISNUMBER(SEARCH("Free",'Model output'!V57))), ISNUMBER(SEARCH("narrowly excised",'Model output'!V57)), ISNUMBER(SEARCH("none",'Model output'!V57)), ISNUMBER(SEARCH("R0",'Model output'!V57)), ISNUMBER(SEARCH("1 mm",'Model output'!V57)), ISNUMBER(SEARCH("0.1 CM",'Model output'!V57)), ISNUMBER(SEARCH("less than 0.2 mm",'Model output'!V57)), ISNUMBER(SEARCH("less than 1.0 mm",'Model output'!V57)), ISNUMBER(SEARCH("less than 0.5 mm",'Model output'!V57)), ISNUMBER(SEARCH("abut",'Model output'!V57))), "negative", "positive")</f>
        <v>negative</v>
      </c>
      <c r="AE58" s="39" t="str" cm="1">
        <f t="array" aca="1" ref="AE58" ca="1">IF(OR(AC58="positive",Z58="positive",AND(OR(ISNUMBER(SEARCH("Follicular carcinoma",N58)),ISNUMBER(SEARCH("Follicular thyroid carcinoma",N58))),V58="extensive"),AND(AND(ISNUMBER(J58),J58&gt;0),AND(ISNUMBER(M58),M58&gt;3)),OR(H58="positive",AH58=1)),"high",IF(OR(ISNUMBER(SEARCH("lateral",G58,1)),ISNUMBER(SEARCH("positive",Y58,1)),ISNUMBER(SEARCH("tall",O58,1)),ISNUMBER(SEARCH("hobnail",O58,1)),ISNUMBER(SEARCH("cribriform",O58,1)),ISNUMBER(SEARCH("diffuse",O58,1)),ISNUMBER(SEARCH("columnar",O58,1)),ISNUMBER(SEARCH("solid",O58,1)),ISNUMBER(SEARCH("tall",N58,1)),ISNUMBER(SEARCH("hobnail",N58,1)),ISNUMBER(SEARCH("cribriform",N58,1)),ISNUMBER(SEARCH("diffuse",N58,1)),ISNUMBER(SEARCH("columnar",N58,1)),ISNUMBER(SEARCH("solid",N58,1)),AND(OR(ISNUMBER(SEARCH("papillary",N58,1)),ISNUMBER(SEARCH("papillary carcinoma",O58,1))),S58="positive"),AND(AND(ISNUMBER(J58),J58&gt;=5),M58=""),AND(AND(ISNUMBER(J58),J58&gt;=5),AND(ISNUMBER(M58),M58&gt;=1)),AND(ISNUMBER(SERACH("papillary",N58)),OR(Y58="positive",Z58="positive"), ISNUMBER(SEARCH("BRAF",AB58)))),"intermediate","low"))</f>
        <v>low</v>
      </c>
      <c r="AF58" s="40" t="str">
        <f t="shared" si="3"/>
        <v>1b</v>
      </c>
      <c r="AG58" s="40" t="str">
        <f t="shared" si="4"/>
        <v>0</v>
      </c>
      <c r="AH58" s="40" t="str">
        <f t="shared" si="6"/>
        <v>0</v>
      </c>
      <c r="AI58" s="45" t="str">
        <f t="shared" si="7"/>
        <v>I</v>
      </c>
      <c r="AJ58" s="39" t="s">
        <v>634</v>
      </c>
      <c r="AK58" s="44" t="s">
        <v>895</v>
      </c>
      <c r="AL58" s="44" t="s">
        <v>896</v>
      </c>
      <c r="AM58" s="44" t="s">
        <v>899</v>
      </c>
      <c r="AN58" s="44" t="s">
        <v>59</v>
      </c>
      <c r="AO58" s="12">
        <f t="shared" ca="1" si="8"/>
        <v>1</v>
      </c>
      <c r="AP58" s="15">
        <f t="shared" si="9"/>
        <v>1</v>
      </c>
      <c r="AQ58" s="15">
        <f t="shared" si="10"/>
        <v>1</v>
      </c>
      <c r="AR58" s="15">
        <f t="shared" si="11"/>
        <v>1</v>
      </c>
      <c r="AS58" s="26">
        <f t="shared" si="5"/>
        <v>1</v>
      </c>
    </row>
    <row r="59" spans="1:46">
      <c r="A59" t="str">
        <f>'Model output'!A58</f>
        <v>TCGA-DJ-A1QH</v>
      </c>
      <c r="B59" s="51">
        <v>58</v>
      </c>
      <c r="C59" s="1" t="str">
        <f>IF(OR(ISNUMBER(SEARCH("0",'Model output'!D58)), ISNUMBER(SEARCH("1",'Model output'!D58)), ISNUMBER(SEARCH("1a",'Model output'!D58)), ISNUMBER(SEARCH("1b",'Model output'!D58)), ISNUMBER(SEARCH("2",'Model output'!D58)), ISNUMBER(SEARCH("3",'Model output'!D58)), ISNUMBER(SEARCH("4a",'Model output'!D58)), ISNUMBER(SEARCH("4b",'Model output'!D58))), IF(ISNUMBER(SEARCH("pT",'Model output'!D58)),IF(OR(ISNUMBER(SEARCH("a",'Model output'!D58)),ISNUMBER(SEARCH("b",'Model output'!D58))),MID(SUBSTITUTE('Model output'!D58," ",""),SEARCH("pT",'Model output'!D58)+2,2),MID(SUBSTITUTE('Model output'!D58," ",""),SEARCH("pT",'Model output'!D58)+2,1)),IF(ISNUMBER(SEARCH("T",'Model output'!D58)),IF(OR(ISNUMBER(SEARCH("a",'Model output'!D58)),ISNUMBER(SEARCH("b",'Model output'!D58))),MID(SUBSTITUTE('Model output'!D58," ",""),SEARCH("T",'Model output'!D58)+1,2),MID(SUBSTITUTE('Model output'!D58," ",""),SEARCH("T",'Model output'!D58)+1,1)),SUBSTITUTE('Model output'!D58," ",""))),"")</f>
        <v/>
      </c>
      <c r="D59" s="1" t="str">
        <f>IF(ISNUMBER(SEARCH("lymph node",'Model output'!E58)),"1", IF(AND('Model output'!E58&lt;&gt;"",ISNUMBER('Model output'!E58),'Model output'!E58&gt;0),"1",IF(OR(ISNUMBER(SEARCH("0",'Model output'!E58)), ISNUMBER(SEARCH("1",'Model output'!E58)), ISNUMBER(SEARCH("1a",'Model output'!E58)), ISNUMBER(SEARCH("1b",'Model output'!E58)), ISNUMBER(SEARCH("X",'Model output'!E58))), IF(ISNUMBER(SEARCH("pN",'Model output'!E58)),IF(OR(ISNUMBER(SEARCH("a",'Model output'!E58)),ISNUMBER(SEARCH("b",'Model output'!E58))),MID(SUBSTITUTE('Model output'!E58," ",""),SEARCH("pN",'Model output'!E58)+2,2),MID(SUBSTITUTE('Model output'!E58," ",""),SEARCH("pN",'Model output'!E58)+2,1)),IF(ISNUMBER(SEARCH("N",'Model output'!E58)),IF(OR(ISNUMBER(SEARCH("a",'Model output'!E58)),ISNUMBER(SEARCH("b",'Model output'!E58))),MID(SUBSTITUTE('Model output'!E58," ",""),SEARCH("N",'Model output'!E58)+1,2),MID(SUBSTITUTE('Model output'!E58," ",""),SEARCH("N",'Model output'!E58)+1,1)),SUBSTITUTE('Model output'!E58," ",""))),"")))</f>
        <v>1b</v>
      </c>
      <c r="E59" s="1" t="str">
        <f>IF(OR(ISNUMBER(SEARCH("Not applicable",'Model output'!F58)), ISNUMBER(SEARCH("N/A",'Model output'!F58))),"0",IF(OR(ISNUMBER(SEARCH("0",'Model output'!F58)), ISNUMBER(SEARCH("1",'Model output'!F58)), ISNUMBER(SEARCH("X",'Model output'!F58))), IF(ISNUMBER(SEARCH("pM",'Model output'!F58)),MID(SUBSTITUTE('Model output'!F58," ",""),SEARCH("pM",'Model output'!F58)+2,1),IF(ISNUMBER(SEARCH("M",'Model output'!F58)),MID(SUBSTITUTE('Model output'!F58," ",""),SEARCH("M",'Model output'!F58)+1,1),SUBSTITUTE('Model output'!F58," ",""))),""))</f>
        <v/>
      </c>
      <c r="F59" t="str">
        <f t="shared" si="12"/>
        <v>positive</v>
      </c>
      <c r="G59" t="str">
        <f>IF(OR('Model output'!G58="",AND(ISNUMBER('Model output'!J58),'Model output'!J58&lt;1)),"",IF(OR(ISNUMBER(SEARCH("lateral",'Model output'!G58)),ISNUMBER(SEARCH("cervical",'Model output'!G58)),ISNUMBER(SEARCH("jugular",'Model output'!G58)),ISNUMBER(SEARCH("left neck",'Model output'!G58)),ISNUMBER(SEARCH("left anterior neck",'Model output'!G58)),ISNUMBER(SEARCH("left posterior neck",'Model output'!G58)),ISNUMBER(SEARCH("right neck",'Model output'!G58)),ISNUMBER(SEARCH("right anterior neck",'Model output'!G58)),ISNUMBER(SEARCH("right posterior neck",'Model output'!G58)),AND(ISNUMBER(SEARCH("level",'Model output'!G58)),OR(,ISNUMBER(SEARCH("II",'Model output'!G58)),ISNUMBER(SEARCH("two",'Model output'!G58)),ISNUMBER(SEARCH("2",'Model output'!G58)),ISNUMBER(SEARCH("III",'Model output'!G58)),ISNUMBER(SEARCH("three",'Model output'!G58)),ISNUMBER(SEARCH("3",'Model output'!G58)),ISNUMBER(SEARCH("IV",'Model output'!G58)),ISNUMBER(SEARCH("four",'Model output'!G58)),ISNUMBER(SEARCH("4",'Model output'!G58)),ISNUMBER(SEARCH("V ",'Model output'!G58)),ISNUMBER(SEARCH("five",'Model output'!G58)),ISNUMBER(SEARCH("5",'Model output'!G58))))), "lateral", "central"))</f>
        <v>central</v>
      </c>
      <c r="H59" t="str">
        <f>IF('Model output'!H58="","negative", IF('Model output'!H58=" ", "negative", IF('Model output'!H58="[]", "negative", IF(ISNUMBER(SEARCH("lymph node",'Model output'!H58)),"negative", IF(ISNUMBER(SEARCH("adipose tissue",'Model output'!H58)), "negative", IF(ISNUMBER(SEARCH("neck dissection",'Model output'!H58)),"negative","positive"))))))</f>
        <v>negative</v>
      </c>
      <c r="I59">
        <f>IF('Model output'!I58="","",IF(ISNUMBER('Model output'!I58),'Model output'!I58,1))</f>
        <v>4</v>
      </c>
      <c r="J59">
        <f>IF('Model output'!J58="","",IF(AND(ISNUMBER('Model output'!J58),'Model output'!J58&lt;=I59),'Model output'!J58,IF(ISNUMBER(SEARCH("0/",'Model output'!J58)),0,1)))</f>
        <v>4</v>
      </c>
      <c r="K59" t="str" cm="1">
        <f t="array" ref="K59">IF(COUNT(FIND({0,1,2,3,4,5,6,7,8,9},'Model output'!K58))&gt;0,'Model output'!K58,"")</f>
        <v>1cm</v>
      </c>
      <c r="L59" s="32" t="str">
        <f t="shared" si="1"/>
        <v>1cm</v>
      </c>
      <c r="M59" cm="1">
        <f t="array" ref="M59">IF(L59="","",IF(ISNUMBER(SEARCH("cm",L59)),MAX(VALUE(SUBSTITUTE(_xlfn.FILTERXML("&lt;t&gt;&lt;s&gt;"&amp;SUBSTITUTE(L59,",","&lt;/s&gt;&lt;s&gt;")&amp;"&lt;/s&gt;&lt;/t&gt;","//s"),"cm",""))),MAX(VALUE(SUBSTITUTE(_xlfn.FILTERXML("&lt;t&gt;&lt;s&gt;"&amp;SUBSTITUTE(L59,",","&lt;/s&gt;&lt;s&gt;")&amp;"&lt;/s&gt;&lt;/t&gt;","//s"),"mm","")))/10))</f>
        <v>1</v>
      </c>
      <c r="N59" t="str">
        <f>IF('Model output'!L58="","",'Model output'!L58)</f>
        <v>papillary</v>
      </c>
      <c r="O59" t="str">
        <f>IF('Model output'!M58="","",'Model output'!M58)</f>
        <v>tall cell variant</v>
      </c>
      <c r="P59" t="str">
        <f>IF('Model output'!N58="","",'Model output'!N58)</f>
        <v>7 cm</v>
      </c>
      <c r="Q59" t="str">
        <f t="shared" si="13"/>
        <v>7cm</v>
      </c>
      <c r="R59" cm="1">
        <f t="array" ref="R59">IF(Q59="","",IF(ISNUMBER(SEARCH("cm",Q59)),MAX(VALUE(SUBSTITUTE(_xlfn.FILTERXML("&lt;t&gt;&lt;s&gt;"&amp;SUBSTITUTE(Q59,",","&lt;/s&gt;&lt;s&gt;")&amp;"&lt;/s&gt;&lt;/t&gt;","//s"),"cm",""))),IF(ISNUMBER(SEARCH("mm",Q59)), MAX(VALUE(SUBSTITUTE(_xlfn.FILTERXML("&lt;t&gt;&lt;s&gt;"&amp;SUBSTITUTE(Q59,",","&lt;/s&gt;&lt;s&gt;")&amp;"&lt;/s&gt;&lt;/t&gt;","//s"),"mm","")))/10, MAX(VALUE(_xlfn.FILTERXML("&lt;t&gt;&lt;s&gt;"&amp;SUBSTITUTE(Q59,",","&lt;/s&gt;&lt;s&gt;")&amp;"&lt;/s&gt;&lt;/t&gt;","//s"))))))</f>
        <v>7</v>
      </c>
      <c r="S59" t="str">
        <f>IF(OR('Model output'!P58="",'Model output'!P58="C",ISNUMBER(SEARCH("Not identified", 'Model output'!P58)),ISNUMBER(SEARCH("Absent",'Model output'!P58)),ISNUMBER(SEARCH("Absence",'Model output'!P58)),AND(ISNUMBER(SEARCH("No",'Model output'!P58)),NOT(ISNUMBER(SEARCH("diagnostic",'Model output'!P58)))),ISNUMBER(SEARCH("Negative",'Model output'!P58))),"negative","positive")</f>
        <v>negative</v>
      </c>
      <c r="T59">
        <f>IF('Model output'!O58="","",'Model output'!O58)</f>
        <v>2</v>
      </c>
      <c r="U59" t="str">
        <f>IF('Model output'!Q58&lt;&gt;"",'Model output'!Q58,IF('Classification result'!S59="positive",IF(ISNUMBER(SEARCH("single",'Model output'!P58)),1,IF(OR(ISNUMBER(SEARCH("&lt;4",'Model output'!P58)),ISNUMBER(SEARCH("&lt; 4",'Model output'!P58)),ISNUMBER(SEARCH("less than 4",'Model output'!P58))),"&lt;4",IF(OR(ISNUMBER(SEARCH("&gt;4",'Model output'!P58)),ISNUMBER(SEARCH("&gt; 4",'Model output'!P58)),ISNUMBER(SEARCH("4 or more",'Model output'!P58))),"&gt;4",""))),""))</f>
        <v/>
      </c>
      <c r="V59" t="str">
        <f>IF(S59="negative","",IF(OR(ISNUMBER(SEARCH("Focal",'Model output'!P58)),'Classification result'!U59&lt;4,ISNUMBER(SEARCH("Focal",'Classification result'!U59)),ISNUMBER(SEARCH("&lt;4",'Classification result'!U59)),ISNUMBER(SEARCH("&lt; 4",'Classification result'!U59))),"minimal", IF(OR(ISNUMBER(SEARCH("Extensive",'Model output'!P58)),ISNUMBER(SEARCH("Extensive",'Classification result'!U59)),ISNUMBER(SEARCH("&gt;4",'Classification result'!U59)),ISNUMBER(SEARCH("&gt; 4",'Classification result'!U59)),ISNUMBER(SEARCH("4 or more",'Classification result'!U59))),"extensive","")))</f>
        <v/>
      </c>
      <c r="W59" t="str">
        <f>IF(OR('Model output'!R58="",ISNUMBER(SEARCH("Not identified", 'Model output'!R58)),ISNUMBER(SEARCH("Absent",'Model output'!R58)),ISNUMBER(SEARCH("No",'Model output'!R58)),ISNUMBER(SEARCH("Negative",'Model output'!R58)),ISNUMBER(SEARCH("None seen",'Model output'!R58)),ISNUMBER(SEARCH("Free",'Model output'!R58)),ISNUMBER(SEARCH("Cannot be assessed",'Model output'!R58))),"negative","positive")</f>
        <v>positive</v>
      </c>
      <c r="X59" s="19" t="str">
        <f>IF('Model output'!S58="","",'Model output'!S58)</f>
        <v>Present</v>
      </c>
      <c r="Y59" t="str">
        <f>IF(OR('Model output'!S58="",ISNUMBER(SEARCH("No extension",'Model output'!S58)),ISNUMBER(SEARCH("Absent",'Model output'!S58)),ISNUMBER(SEARCH("Not identified",'Model output'!S58)),AND(ISNUMBER(SEARCH("No",'Model output'!S58)),NOT(ISNUMBER(SEARCH("carcinoma",'Model output'!S58)))),ISNUMBER(SEARCH("negative",'Model output'!S58))),"negative",IF(Z59="positive","gETE", "positive"))</f>
        <v>positive</v>
      </c>
      <c r="Z59" t="str">
        <f>IF(OR('Model output'!S58="",ISNUMBER(SEARCH("Absent",'Model output'!S58)),ISNUMBER(SEARCH("Not identified",'Model output'!S58)),ISNUMBER(SEARCH("No",'Model output'!S58)),ISNUMBER(SEARCH("Minimal",'Model output'!S58)),ISNUMBER(SEARCH("negative",'Model output'!S58))),"negative",IF(OR(ISNUMBER(SEARCH("extensive",X59)),ISNUMBER(SEARCH("skeletal muscle",X59)),ISNUMBER(SEARCH("larynx",X59)),ISNUMBER(SEARCH("trachea",X59)),ISNUMBER(SEARCH("esophagus",X59)),ISNUMBER(SEARCH("recurrent laryngeal nerve",X59))),"positive","negative"))</f>
        <v>negative</v>
      </c>
      <c r="AA59" t="str">
        <f>IF('Model output'!T58="","",IF('Model output'!T58="Not mentioned", "No", "Yes"))</f>
        <v/>
      </c>
      <c r="AB59" t="str">
        <f>IF(AA59&lt;&gt;"Yes","",IF(OR('Model output'!U58="",ISNUMBER(SEARCH("Not identified",'Model output'!U58))),"",'Model output'!U58))</f>
        <v/>
      </c>
      <c r="AC59" s="8" t="str">
        <f>IF(OR('Model output'!V58="", AND(ISERROR(SEARCH("Positive",'Model output'!V58)), ISNUMBER(SEARCH("Negative",'Model output'!V58))), ISNUMBER(SEARCH("Cannot be assessed",'Model output'!V58)), AND(ISNUMBER(SEARCH("Uninvolved",'Model output'!V58)),NOT(ISNUMBER(SEARCH("margin(s) involved",'Model output'!V58)))), ISNUMBER(SEARCH("No involvement",'Model output'!V58)), AND(NOT(ISNUMBER(SEARCH("focal",'Model output'!V58))),ISNUMBER(SEARCH("Free",'Model output'!V58))), ISNUMBER(SEARCH("narrowly excised",'Model output'!V58)), ISNUMBER(SEARCH("none",'Model output'!V58)), ISNUMBER(SEARCH("R0",'Model output'!V58)), ISNUMBER(SEARCH("1 mm",'Model output'!V58)), ISNUMBER(SEARCH("0.1 CM",'Model output'!V58)), ISNUMBER(SEARCH("less than 0.2 mm",'Model output'!V58)), ISNUMBER(SEARCH("less than 1.0 mm",'Model output'!V58)), ISNUMBER(SEARCH("less than 0.5 mm",'Model output'!V58)), ISNUMBER(SEARCH("abut",'Model output'!V58))), "negative", "positive")</f>
        <v>negative</v>
      </c>
      <c r="AE59" s="39" t="str" cm="1">
        <f t="array" aca="1" ref="AE59" ca="1">IF(OR(AC59="positive",Z59="positive",AND(OR(ISNUMBER(SEARCH("Follicular carcinoma",N59)),ISNUMBER(SEARCH("Follicular thyroid carcinoma",N59))),V59="extensive"),AND(AND(ISNUMBER(J59),J59&gt;0),AND(ISNUMBER(M59),M59&gt;3)),OR(H59="positive",AH59=1)),"high",IF(OR(ISNUMBER(SEARCH("lateral",G59,1)),ISNUMBER(SEARCH("positive",Y59,1)),ISNUMBER(SEARCH("tall",O59,1)),ISNUMBER(SEARCH("hobnail",O59,1)),ISNUMBER(SEARCH("cribriform",O59,1)),ISNUMBER(SEARCH("diffuse",O59,1)),ISNUMBER(SEARCH("columnar",O59,1)),ISNUMBER(SEARCH("solid",O59,1)),ISNUMBER(SEARCH("tall",N59,1)),ISNUMBER(SEARCH("hobnail",N59,1)),ISNUMBER(SEARCH("cribriform",N59,1)),ISNUMBER(SEARCH("diffuse",N59,1)),ISNUMBER(SEARCH("columnar",N59,1)),ISNUMBER(SEARCH("solid",N59,1)),AND(OR(ISNUMBER(SEARCH("papillary",N59,1)),ISNUMBER(SEARCH("papillary carcinoma",O59,1))),S59="positive"),AND(AND(ISNUMBER(J59),J59&gt;=5),M59=""),AND(AND(ISNUMBER(J59),J59&gt;=5),AND(ISNUMBER(M59),M59&gt;=1)),AND(ISNUMBER(SERACH("papillary",N59)),OR(Y59="positive",Z59="positive"), ISNUMBER(SEARCH("BRAF",AB59)))),"intermediate","low"))</f>
        <v>intermediate</v>
      </c>
      <c r="AF59" s="40" t="str">
        <f t="shared" si="3"/>
        <v>3a</v>
      </c>
      <c r="AG59" s="40" t="str">
        <f t="shared" si="4"/>
        <v>1a</v>
      </c>
      <c r="AH59" s="40" t="str">
        <f t="shared" si="6"/>
        <v>0</v>
      </c>
      <c r="AI59" s="45" t="str">
        <f t="shared" si="7"/>
        <v>II</v>
      </c>
      <c r="AJ59" s="39" t="s">
        <v>631</v>
      </c>
      <c r="AK59" s="44" t="s">
        <v>894</v>
      </c>
      <c r="AL59" s="44" t="s">
        <v>900</v>
      </c>
      <c r="AM59" s="44" t="s">
        <v>899</v>
      </c>
      <c r="AN59" s="44" t="s">
        <v>897</v>
      </c>
      <c r="AO59" s="12">
        <f t="shared" ca="1" si="8"/>
        <v>0</v>
      </c>
      <c r="AP59" s="15">
        <f t="shared" si="9"/>
        <v>0</v>
      </c>
      <c r="AQ59" s="15">
        <f t="shared" si="10"/>
        <v>1</v>
      </c>
      <c r="AR59" s="15">
        <f t="shared" si="11"/>
        <v>1</v>
      </c>
      <c r="AS59" s="26">
        <f t="shared" si="5"/>
        <v>1</v>
      </c>
    </row>
    <row r="60" spans="1:46">
      <c r="A60" t="str">
        <f>'Model output'!A59</f>
        <v>TCGA-DJ-A1QL</v>
      </c>
      <c r="B60" s="51">
        <v>70</v>
      </c>
      <c r="C60" s="1" t="str">
        <f>IF(OR(ISNUMBER(SEARCH("0",'Model output'!D59)), ISNUMBER(SEARCH("1",'Model output'!D59)), ISNUMBER(SEARCH("1a",'Model output'!D59)), ISNUMBER(SEARCH("1b",'Model output'!D59)), ISNUMBER(SEARCH("2",'Model output'!D59)), ISNUMBER(SEARCH("3",'Model output'!D59)), ISNUMBER(SEARCH("4a",'Model output'!D59)), ISNUMBER(SEARCH("4b",'Model output'!D59))), IF(ISNUMBER(SEARCH("pT",'Model output'!D59)),IF(OR(ISNUMBER(SEARCH("a",'Model output'!D59)),ISNUMBER(SEARCH("b",'Model output'!D59))),MID(SUBSTITUTE('Model output'!D59," ",""),SEARCH("pT",'Model output'!D59)+2,2),MID(SUBSTITUTE('Model output'!D59," ",""),SEARCH("pT",'Model output'!D59)+2,1)),IF(ISNUMBER(SEARCH("T",'Model output'!D59)),IF(OR(ISNUMBER(SEARCH("a",'Model output'!D59)),ISNUMBER(SEARCH("b",'Model output'!D59))),MID(SUBSTITUTE('Model output'!D59," ",""),SEARCH("T",'Model output'!D59)+1,2),MID(SUBSTITUTE('Model output'!D59," ",""),SEARCH("T",'Model output'!D59)+1,1)),SUBSTITUTE('Model output'!D59," ",""))),"")</f>
        <v>1</v>
      </c>
      <c r="D60" s="1" t="str">
        <f>IF(ISNUMBER(SEARCH("lymph node",'Model output'!E59)),"1", IF(AND('Model output'!E59&lt;&gt;"",ISNUMBER('Model output'!E59),'Model output'!E59&gt;0),"1",IF(OR(ISNUMBER(SEARCH("0",'Model output'!E59)), ISNUMBER(SEARCH("1",'Model output'!E59)), ISNUMBER(SEARCH("1a",'Model output'!E59)), ISNUMBER(SEARCH("1b",'Model output'!E59)), ISNUMBER(SEARCH("X",'Model output'!E59))), IF(ISNUMBER(SEARCH("pN",'Model output'!E59)),IF(OR(ISNUMBER(SEARCH("a",'Model output'!E59)),ISNUMBER(SEARCH("b",'Model output'!E59))),MID(SUBSTITUTE('Model output'!E59," ",""),SEARCH("pN",'Model output'!E59)+2,2),MID(SUBSTITUTE('Model output'!E59," ",""),SEARCH("pN",'Model output'!E59)+2,1)),IF(ISNUMBER(SEARCH("N",'Model output'!E59)),IF(OR(ISNUMBER(SEARCH("a",'Model output'!E59)),ISNUMBER(SEARCH("b",'Model output'!E59))),MID(SUBSTITUTE('Model output'!E59," ",""),SEARCH("N",'Model output'!E59)+1,2),MID(SUBSTITUTE('Model output'!E59," ",""),SEARCH("N",'Model output'!E59)+1,1)),SUBSTITUTE('Model output'!E59," ",""))),"")))</f>
        <v/>
      </c>
      <c r="E60" s="1" t="str">
        <f>IF(OR(ISNUMBER(SEARCH("Not applicable",'Model output'!F59)), ISNUMBER(SEARCH("N/A",'Model output'!F59))),"0",IF(OR(ISNUMBER(SEARCH("0",'Model output'!F59)), ISNUMBER(SEARCH("1",'Model output'!F59)), ISNUMBER(SEARCH("X",'Model output'!F59))), IF(ISNUMBER(SEARCH("pM",'Model output'!F59)),MID(SUBSTITUTE('Model output'!F59," ",""),SEARCH("pM",'Model output'!F59)+2,1),IF(ISNUMBER(SEARCH("M",'Model output'!F59)),MID(SUBSTITUTE('Model output'!F59," ",""),SEARCH("M",'Model output'!F59)+1,1),SUBSTITUTE('Model output'!F59," ",""))),""))</f>
        <v/>
      </c>
      <c r="F60" t="str">
        <f t="shared" si="12"/>
        <v>negative</v>
      </c>
      <c r="G60" t="str">
        <f>IF(OR('Model output'!G59="",AND(ISNUMBER('Model output'!J59),'Model output'!J59&lt;1)),"",IF(OR(ISNUMBER(SEARCH("lateral",'Model output'!G59)),ISNUMBER(SEARCH("cervical",'Model output'!G59)),ISNUMBER(SEARCH("jugular",'Model output'!G59)),ISNUMBER(SEARCH("left neck",'Model output'!G59)),ISNUMBER(SEARCH("left anterior neck",'Model output'!G59)),ISNUMBER(SEARCH("left posterior neck",'Model output'!G59)),ISNUMBER(SEARCH("right neck",'Model output'!G59)),ISNUMBER(SEARCH("right anterior neck",'Model output'!G59)),ISNUMBER(SEARCH("right posterior neck",'Model output'!G59)),AND(ISNUMBER(SEARCH("level",'Model output'!G59)),OR(,ISNUMBER(SEARCH("II",'Model output'!G59)),ISNUMBER(SEARCH("two",'Model output'!G59)),ISNUMBER(SEARCH("2",'Model output'!G59)),ISNUMBER(SEARCH("III",'Model output'!G59)),ISNUMBER(SEARCH("three",'Model output'!G59)),ISNUMBER(SEARCH("3",'Model output'!G59)),ISNUMBER(SEARCH("IV",'Model output'!G59)),ISNUMBER(SEARCH("four",'Model output'!G59)),ISNUMBER(SEARCH("4",'Model output'!G59)),ISNUMBER(SEARCH("V ",'Model output'!G59)),ISNUMBER(SEARCH("five",'Model output'!G59)),ISNUMBER(SEARCH("5",'Model output'!G59))))), "lateral", "central"))</f>
        <v/>
      </c>
      <c r="H60" t="str">
        <f>IF('Model output'!H59="","negative", IF('Model output'!H59=" ", "negative", IF('Model output'!H59="[]", "negative", IF(ISNUMBER(SEARCH("lymph node",'Model output'!H59)),"negative", IF(ISNUMBER(SEARCH("adipose tissue",'Model output'!H59)), "negative", IF(ISNUMBER(SEARCH("neck dissection",'Model output'!H59)),"negative","positive"))))))</f>
        <v>negative</v>
      </c>
      <c r="I60" t="str">
        <f>IF('Model output'!I59="","",IF(ISNUMBER('Model output'!I59),'Model output'!I59,1))</f>
        <v/>
      </c>
      <c r="J60" t="str">
        <f>IF('Model output'!J59="","",IF(AND(ISNUMBER('Model output'!J59),'Model output'!J59&lt;=I60),'Model output'!J59,IF(ISNUMBER(SEARCH("0/",'Model output'!J59)),0,1)))</f>
        <v/>
      </c>
      <c r="K60" t="str" cm="1">
        <f t="array" ref="K60">IF(COUNT(FIND({0,1,2,3,4,5,6,7,8,9},'Model output'!K59))&gt;0,'Model output'!K59,"")</f>
        <v/>
      </c>
      <c r="L60" s="32" t="str">
        <f t="shared" si="1"/>
        <v/>
      </c>
      <c r="M60" t="str" cm="1">
        <f t="array" ref="M60">IF(L60="","",IF(ISNUMBER(SEARCH("cm",L60)),MAX(VALUE(SUBSTITUTE(_xlfn.FILTERXML("&lt;t&gt;&lt;s&gt;"&amp;SUBSTITUTE(L60,",","&lt;/s&gt;&lt;s&gt;")&amp;"&lt;/s&gt;&lt;/t&gt;","//s"),"cm",""))),MAX(VALUE(SUBSTITUTE(_xlfn.FILTERXML("&lt;t&gt;&lt;s&gt;"&amp;SUBSTITUTE(L60,",","&lt;/s&gt;&lt;s&gt;")&amp;"&lt;/s&gt;&lt;/t&gt;","//s"),"mm","")))/10))</f>
        <v/>
      </c>
      <c r="N60" t="str">
        <f>IF('Model output'!L59="","",'Model output'!L59)</f>
        <v>follicular</v>
      </c>
      <c r="O60" t="str">
        <f>IF('Model output'!M59="","",'Model output'!M59)</f>
        <v>variant</v>
      </c>
      <c r="P60" t="str">
        <f>IF('Model output'!N59="","",'Model output'!N59)</f>
        <v>2.2 cm</v>
      </c>
      <c r="Q60" t="str">
        <f t="shared" si="13"/>
        <v>2.2cm</v>
      </c>
      <c r="R60" cm="1">
        <f t="array" ref="R60">IF(Q60="","",IF(ISNUMBER(SEARCH("cm",Q60)),MAX(VALUE(SUBSTITUTE(_xlfn.FILTERXML("&lt;t&gt;&lt;s&gt;"&amp;SUBSTITUTE(Q60,",","&lt;/s&gt;&lt;s&gt;")&amp;"&lt;/s&gt;&lt;/t&gt;","//s"),"cm",""))),IF(ISNUMBER(SEARCH("mm",Q60)), MAX(VALUE(SUBSTITUTE(_xlfn.FILTERXML("&lt;t&gt;&lt;s&gt;"&amp;SUBSTITUTE(Q60,",","&lt;/s&gt;&lt;s&gt;")&amp;"&lt;/s&gt;&lt;/t&gt;","//s"),"mm","")))/10, MAX(VALUE(_xlfn.FILTERXML("&lt;t&gt;&lt;s&gt;"&amp;SUBSTITUTE(Q60,",","&lt;/s&gt;&lt;s&gt;")&amp;"&lt;/s&gt;&lt;/t&gt;","//s"))))))</f>
        <v>2.2000000000000002</v>
      </c>
      <c r="S60" t="str">
        <f>IF(OR('Model output'!P59="",'Model output'!P59="C",ISNUMBER(SEARCH("Not identified", 'Model output'!P59)),ISNUMBER(SEARCH("Absent",'Model output'!P59)),ISNUMBER(SEARCH("Absence",'Model output'!P59)),AND(ISNUMBER(SEARCH("No",'Model output'!P59)),NOT(ISNUMBER(SEARCH("diagnostic",'Model output'!P59)))),ISNUMBER(SEARCH("Negative",'Model output'!P59))),"negative","positive")</f>
        <v>negative</v>
      </c>
      <c r="T60">
        <f>IF('Model output'!O59="","",'Model output'!O59)</f>
        <v>1</v>
      </c>
      <c r="U60" t="str">
        <f>IF('Model output'!Q59&lt;&gt;"",'Model output'!Q59,IF('Classification result'!S60="positive",IF(ISNUMBER(SEARCH("single",'Model output'!P59)),1,IF(OR(ISNUMBER(SEARCH("&lt;4",'Model output'!P59)),ISNUMBER(SEARCH("&lt; 4",'Model output'!P59)),ISNUMBER(SEARCH("less than 4",'Model output'!P59))),"&lt;4",IF(OR(ISNUMBER(SEARCH("&gt;4",'Model output'!P59)),ISNUMBER(SEARCH("&gt; 4",'Model output'!P59)),ISNUMBER(SEARCH("4 or more",'Model output'!P59))),"&gt;4",""))),""))</f>
        <v/>
      </c>
      <c r="V60" t="str">
        <f>IF(S60="negative","",IF(OR(ISNUMBER(SEARCH("Focal",'Model output'!P59)),'Classification result'!U60&lt;4,ISNUMBER(SEARCH("Focal",'Classification result'!U60)),ISNUMBER(SEARCH("&lt;4",'Classification result'!U60)),ISNUMBER(SEARCH("&lt; 4",'Classification result'!U60))),"minimal", IF(OR(ISNUMBER(SEARCH("Extensive",'Model output'!P59)),ISNUMBER(SEARCH("Extensive",'Classification result'!U60)),ISNUMBER(SEARCH("&gt;4",'Classification result'!U60)),ISNUMBER(SEARCH("&gt; 4",'Classification result'!U60)),ISNUMBER(SEARCH("4 or more",'Classification result'!U60))),"extensive","")))</f>
        <v/>
      </c>
      <c r="W60" t="str">
        <f>IF(OR('Model output'!R59="",ISNUMBER(SEARCH("Not identified", 'Model output'!R59)),ISNUMBER(SEARCH("Absent",'Model output'!R59)),ISNUMBER(SEARCH("No",'Model output'!R59)),ISNUMBER(SEARCH("Negative",'Model output'!R59)),ISNUMBER(SEARCH("None seen",'Model output'!R59)),ISNUMBER(SEARCH("Free",'Model output'!R59)),ISNUMBER(SEARCH("Cannot be assessed",'Model output'!R59))),"negative","positive")</f>
        <v>negative</v>
      </c>
      <c r="X60" s="19" t="str">
        <f>IF('Model output'!S59="","",'Model output'!S59)</f>
        <v>Not identified</v>
      </c>
      <c r="Y60" t="str">
        <f>IF(OR('Model output'!S59="",ISNUMBER(SEARCH("No extension",'Model output'!S59)),ISNUMBER(SEARCH("Absent",'Model output'!S59)),ISNUMBER(SEARCH("Not identified",'Model output'!S59)),AND(ISNUMBER(SEARCH("No",'Model output'!S59)),NOT(ISNUMBER(SEARCH("carcinoma",'Model output'!S59)))),ISNUMBER(SEARCH("negative",'Model output'!S59))),"negative",IF(Z60="positive","gETE", "positive"))</f>
        <v>negative</v>
      </c>
      <c r="Z60" t="str">
        <f>IF(OR('Model output'!S59="",ISNUMBER(SEARCH("Absent",'Model output'!S59)),ISNUMBER(SEARCH("Not identified",'Model output'!S59)),ISNUMBER(SEARCH("No",'Model output'!S59)),ISNUMBER(SEARCH("Minimal",'Model output'!S59)),ISNUMBER(SEARCH("negative",'Model output'!S59))),"negative",IF(OR(ISNUMBER(SEARCH("extensive",X60)),ISNUMBER(SEARCH("skeletal muscle",X60)),ISNUMBER(SEARCH("larynx",X60)),ISNUMBER(SEARCH("trachea",X60)),ISNUMBER(SEARCH("esophagus",X60)),ISNUMBER(SEARCH("recurrent laryngeal nerve",X60))),"positive","negative"))</f>
        <v>negative</v>
      </c>
      <c r="AA60" t="str">
        <f>IF('Model output'!T59="","",IF('Model output'!T59="Not mentioned", "No", "Yes"))</f>
        <v/>
      </c>
      <c r="AB60" t="str">
        <f>IF(AA60&lt;&gt;"Yes","",IF(OR('Model output'!U59="",ISNUMBER(SEARCH("Not identified",'Model output'!U59))),"",'Model output'!U59))</f>
        <v/>
      </c>
      <c r="AC60" s="8" t="str">
        <f>IF(OR('Model output'!V59="", AND(ISERROR(SEARCH("Positive",'Model output'!V59)), ISNUMBER(SEARCH("Negative",'Model output'!V59))), ISNUMBER(SEARCH("Cannot be assessed",'Model output'!V59)), AND(ISNUMBER(SEARCH("Uninvolved",'Model output'!V59)),NOT(ISNUMBER(SEARCH("margin(s) involved",'Model output'!V59)))), ISNUMBER(SEARCH("No involvement",'Model output'!V59)), AND(NOT(ISNUMBER(SEARCH("focal",'Model output'!V59))),ISNUMBER(SEARCH("Free",'Model output'!V59))), ISNUMBER(SEARCH("narrowly excised",'Model output'!V59)), ISNUMBER(SEARCH("none",'Model output'!V59)), ISNUMBER(SEARCH("R0",'Model output'!V59)), ISNUMBER(SEARCH("1 mm",'Model output'!V59)), ISNUMBER(SEARCH("0.1 CM",'Model output'!V59)), ISNUMBER(SEARCH("less than 0.2 mm",'Model output'!V59)), ISNUMBER(SEARCH("less than 1.0 mm",'Model output'!V59)), ISNUMBER(SEARCH("less than 0.5 mm",'Model output'!V59)), ISNUMBER(SEARCH("abut",'Model output'!V59))), "negative", "positive")</f>
        <v>negative</v>
      </c>
      <c r="AE60" s="39" t="str" cm="1">
        <f t="array" aca="1" ref="AE60" ca="1">IF(OR(AC60="positive",Z60="positive",AND(OR(ISNUMBER(SEARCH("Follicular carcinoma",N60)),ISNUMBER(SEARCH("Follicular thyroid carcinoma",N60))),V60="extensive"),AND(AND(ISNUMBER(J60),J60&gt;0),AND(ISNUMBER(M60),M60&gt;3)),OR(H60="positive",AH60=1)),"high",IF(OR(ISNUMBER(SEARCH("lateral",G60,1)),ISNUMBER(SEARCH("positive",Y60,1)),ISNUMBER(SEARCH("tall",O60,1)),ISNUMBER(SEARCH("hobnail",O60,1)),ISNUMBER(SEARCH("cribriform",O60,1)),ISNUMBER(SEARCH("diffuse",O60,1)),ISNUMBER(SEARCH("columnar",O60,1)),ISNUMBER(SEARCH("solid",O60,1)),ISNUMBER(SEARCH("tall",N60,1)),ISNUMBER(SEARCH("hobnail",N60,1)),ISNUMBER(SEARCH("cribriform",N60,1)),ISNUMBER(SEARCH("diffuse",N60,1)),ISNUMBER(SEARCH("columnar",N60,1)),ISNUMBER(SEARCH("solid",N60,1)),AND(OR(ISNUMBER(SEARCH("papillary",N60,1)),ISNUMBER(SEARCH("papillary carcinoma",O60,1))),S60="positive"),AND(AND(ISNUMBER(J60),J60&gt;=5),M60=""),AND(AND(ISNUMBER(J60),J60&gt;=5),AND(ISNUMBER(M60),M60&gt;=1)),AND(ISNUMBER(SERACH("papillary",N60)),OR(Y60="positive",Z60="positive"), ISNUMBER(SEARCH("BRAF",AB60)))),"intermediate","low"))</f>
        <v>low</v>
      </c>
      <c r="AF60" s="40" t="str">
        <f t="shared" si="3"/>
        <v>2</v>
      </c>
      <c r="AG60" s="40" t="str">
        <f t="shared" si="4"/>
        <v>0</v>
      </c>
      <c r="AH60" s="40" t="str">
        <f t="shared" si="6"/>
        <v>0</v>
      </c>
      <c r="AI60" s="45" t="str">
        <f t="shared" si="7"/>
        <v>I</v>
      </c>
      <c r="AJ60" s="39" t="s">
        <v>634</v>
      </c>
      <c r="AK60" s="44" t="s">
        <v>898</v>
      </c>
      <c r="AL60" s="44" t="s">
        <v>899</v>
      </c>
      <c r="AM60" s="44" t="s">
        <v>899</v>
      </c>
      <c r="AN60" s="44" t="s">
        <v>59</v>
      </c>
      <c r="AO60" s="12">
        <f t="shared" ca="1" si="8"/>
        <v>1</v>
      </c>
      <c r="AP60" s="15">
        <f t="shared" si="9"/>
        <v>1</v>
      </c>
      <c r="AQ60" s="15">
        <f t="shared" si="10"/>
        <v>1</v>
      </c>
      <c r="AR60" s="15">
        <f t="shared" si="11"/>
        <v>1</v>
      </c>
      <c r="AS60" s="26">
        <f t="shared" si="5"/>
        <v>1</v>
      </c>
    </row>
    <row r="61" spans="1:46">
      <c r="A61" t="str">
        <f>'Model output'!A60</f>
        <v>TCGA-DJ-A1QM</v>
      </c>
      <c r="B61" s="51">
        <v>42</v>
      </c>
      <c r="C61" s="1" t="str">
        <f>IF(OR(ISNUMBER(SEARCH("0",'Model output'!D60)), ISNUMBER(SEARCH("1",'Model output'!D60)), ISNUMBER(SEARCH("1a",'Model output'!D60)), ISNUMBER(SEARCH("1b",'Model output'!D60)), ISNUMBER(SEARCH("2",'Model output'!D60)), ISNUMBER(SEARCH("3",'Model output'!D60)), ISNUMBER(SEARCH("4a",'Model output'!D60)), ISNUMBER(SEARCH("4b",'Model output'!D60))), IF(ISNUMBER(SEARCH("pT",'Model output'!D60)),IF(OR(ISNUMBER(SEARCH("a",'Model output'!D60)),ISNUMBER(SEARCH("b",'Model output'!D60))),MID(SUBSTITUTE('Model output'!D60," ",""),SEARCH("pT",'Model output'!D60)+2,2),MID(SUBSTITUTE('Model output'!D60," ",""),SEARCH("pT",'Model output'!D60)+2,1)),IF(ISNUMBER(SEARCH("T",'Model output'!D60)),IF(OR(ISNUMBER(SEARCH("a",'Model output'!D60)),ISNUMBER(SEARCH("b",'Model output'!D60))),MID(SUBSTITUTE('Model output'!D60," ",""),SEARCH("T",'Model output'!D60)+1,2),MID(SUBSTITUTE('Model output'!D60," ",""),SEARCH("T",'Model output'!D60)+1,1)),SUBSTITUTE('Model output'!D60," ",""))),"")</f>
        <v>1</v>
      </c>
      <c r="D61" s="1" t="str">
        <f>IF(ISNUMBER(SEARCH("lymph node",'Model output'!E60)),"1", IF(AND('Model output'!E60&lt;&gt;"",ISNUMBER('Model output'!E60),'Model output'!E60&gt;0),"1",IF(OR(ISNUMBER(SEARCH("0",'Model output'!E60)), ISNUMBER(SEARCH("1",'Model output'!E60)), ISNUMBER(SEARCH("1a",'Model output'!E60)), ISNUMBER(SEARCH("1b",'Model output'!E60)), ISNUMBER(SEARCH("X",'Model output'!E60))), IF(ISNUMBER(SEARCH("pN",'Model output'!E60)),IF(OR(ISNUMBER(SEARCH("a",'Model output'!E60)),ISNUMBER(SEARCH("b",'Model output'!E60))),MID(SUBSTITUTE('Model output'!E60," ",""),SEARCH("pN",'Model output'!E60)+2,2),MID(SUBSTITUTE('Model output'!E60," ",""),SEARCH("pN",'Model output'!E60)+2,1)),IF(ISNUMBER(SEARCH("N",'Model output'!E60)),IF(OR(ISNUMBER(SEARCH("a",'Model output'!E60)),ISNUMBER(SEARCH("b",'Model output'!E60))),MID(SUBSTITUTE('Model output'!E60," ",""),SEARCH("N",'Model output'!E60)+1,2),MID(SUBSTITUTE('Model output'!E60," ",""),SEARCH("N",'Model output'!E60)+1,1)),SUBSTITUTE('Model output'!E60," ",""))),"")))</f>
        <v>0</v>
      </c>
      <c r="E61" s="1" t="str">
        <f>IF(OR(ISNUMBER(SEARCH("Not applicable",'Model output'!F60)), ISNUMBER(SEARCH("N/A",'Model output'!F60))),"0",IF(OR(ISNUMBER(SEARCH("0",'Model output'!F60)), ISNUMBER(SEARCH("1",'Model output'!F60)), ISNUMBER(SEARCH("X",'Model output'!F60))), IF(ISNUMBER(SEARCH("pM",'Model output'!F60)),MID(SUBSTITUTE('Model output'!F60," ",""),SEARCH("pM",'Model output'!F60)+2,1),IF(ISNUMBER(SEARCH("M",'Model output'!F60)),MID(SUBSTITUTE('Model output'!F60," ",""),SEARCH("M",'Model output'!F60)+1,1),SUBSTITUTE('Model output'!F60," ",""))),""))</f>
        <v>0</v>
      </c>
      <c r="F61" t="str">
        <f t="shared" si="12"/>
        <v>negative</v>
      </c>
      <c r="G61" t="str">
        <f>IF(OR('Model output'!G60="",AND(ISNUMBER('Model output'!J60),'Model output'!J60&lt;1)),"",IF(OR(ISNUMBER(SEARCH("lateral",'Model output'!G60)),ISNUMBER(SEARCH("cervical",'Model output'!G60)),ISNUMBER(SEARCH("jugular",'Model output'!G60)),ISNUMBER(SEARCH("left neck",'Model output'!G60)),ISNUMBER(SEARCH("left anterior neck",'Model output'!G60)),ISNUMBER(SEARCH("left posterior neck",'Model output'!G60)),ISNUMBER(SEARCH("right neck",'Model output'!G60)),ISNUMBER(SEARCH("right anterior neck",'Model output'!G60)),ISNUMBER(SEARCH("right posterior neck",'Model output'!G60)),AND(ISNUMBER(SEARCH("level",'Model output'!G60)),OR(,ISNUMBER(SEARCH("II",'Model output'!G60)),ISNUMBER(SEARCH("two",'Model output'!G60)),ISNUMBER(SEARCH("2",'Model output'!G60)),ISNUMBER(SEARCH("III",'Model output'!G60)),ISNUMBER(SEARCH("three",'Model output'!G60)),ISNUMBER(SEARCH("3",'Model output'!G60)),ISNUMBER(SEARCH("IV",'Model output'!G60)),ISNUMBER(SEARCH("four",'Model output'!G60)),ISNUMBER(SEARCH("4",'Model output'!G60)),ISNUMBER(SEARCH("V ",'Model output'!G60)),ISNUMBER(SEARCH("five",'Model output'!G60)),ISNUMBER(SEARCH("5",'Model output'!G60))))), "lateral", "central"))</f>
        <v/>
      </c>
      <c r="H61" t="str">
        <f>IF('Model output'!H60="","negative", IF('Model output'!H60=" ", "negative", IF('Model output'!H60="[]", "negative", IF(ISNUMBER(SEARCH("lymph node",'Model output'!H60)),"negative", IF(ISNUMBER(SEARCH("adipose tissue",'Model output'!H60)), "negative", IF(ISNUMBER(SEARCH("neck dissection",'Model output'!H60)),"negative","positive"))))))</f>
        <v>negative</v>
      </c>
      <c r="I61">
        <f>IF('Model output'!I60="","",IF(ISNUMBER('Model output'!I60),'Model output'!I60,1))</f>
        <v>2</v>
      </c>
      <c r="J61">
        <f>IF('Model output'!J60="","",IF(AND(ISNUMBER('Model output'!J60),'Model output'!J60&lt;=I61),'Model output'!J60,IF(ISNUMBER(SEARCH("0/",'Model output'!J60)),0,1)))</f>
        <v>0</v>
      </c>
      <c r="K61" t="str" cm="1">
        <f t="array" ref="K61">IF(COUNT(FIND({0,1,2,3,4,5,6,7,8,9},'Model output'!K60))&gt;0,'Model output'!K60,"")</f>
        <v/>
      </c>
      <c r="L61" s="32" t="str">
        <f t="shared" si="1"/>
        <v/>
      </c>
      <c r="M61" t="str" cm="1">
        <f t="array" ref="M61">IF(L61="","",IF(ISNUMBER(SEARCH("cm",L61)),MAX(VALUE(SUBSTITUTE(_xlfn.FILTERXML("&lt;t&gt;&lt;s&gt;"&amp;SUBSTITUTE(L61,",","&lt;/s&gt;&lt;s&gt;")&amp;"&lt;/s&gt;&lt;/t&gt;","//s"),"cm",""))),MAX(VALUE(SUBSTITUTE(_xlfn.FILTERXML("&lt;t&gt;&lt;s&gt;"&amp;SUBSTITUTE(L61,",","&lt;/s&gt;&lt;s&gt;")&amp;"&lt;/s&gt;&lt;/t&gt;","//s"),"mm","")))/10))</f>
        <v/>
      </c>
      <c r="N61" t="str">
        <f>IF('Model output'!L60="","",'Model output'!L60)</f>
        <v>papillary</v>
      </c>
      <c r="O61" t="str">
        <f>IF('Model output'!M60="","",'Model output'!M60)</f>
        <v>microcarcinoma with tall cell features</v>
      </c>
      <c r="P61" t="str">
        <f>IF('Model output'!N60="","",'Model output'!N60)</f>
        <v>0.7 cm</v>
      </c>
      <c r="Q61" t="str">
        <f t="shared" si="13"/>
        <v>0.7cm</v>
      </c>
      <c r="R61" cm="1">
        <f t="array" ref="R61">IF(Q61="","",IF(ISNUMBER(SEARCH("cm",Q61)),MAX(VALUE(SUBSTITUTE(_xlfn.FILTERXML("&lt;t&gt;&lt;s&gt;"&amp;SUBSTITUTE(Q61,",","&lt;/s&gt;&lt;s&gt;")&amp;"&lt;/s&gt;&lt;/t&gt;","//s"),"cm",""))),IF(ISNUMBER(SEARCH("mm",Q61)), MAX(VALUE(SUBSTITUTE(_xlfn.FILTERXML("&lt;t&gt;&lt;s&gt;"&amp;SUBSTITUTE(Q61,",","&lt;/s&gt;&lt;s&gt;")&amp;"&lt;/s&gt;&lt;/t&gt;","//s"),"mm","")))/10, MAX(VALUE(_xlfn.FILTERXML("&lt;t&gt;&lt;s&gt;"&amp;SUBSTITUTE(Q61,",","&lt;/s&gt;&lt;s&gt;")&amp;"&lt;/s&gt;&lt;/t&gt;","//s"))))))</f>
        <v>0.7</v>
      </c>
      <c r="S61" t="str">
        <f>IF(OR('Model output'!P60="",'Model output'!P60="C",ISNUMBER(SEARCH("Not identified", 'Model output'!P60)),ISNUMBER(SEARCH("Absent",'Model output'!P60)),ISNUMBER(SEARCH("Absence",'Model output'!P60)),AND(ISNUMBER(SEARCH("No",'Model output'!P60)),NOT(ISNUMBER(SEARCH("diagnostic",'Model output'!P60)))),ISNUMBER(SEARCH("Negative",'Model output'!P60))),"negative","positive")</f>
        <v>negative</v>
      </c>
      <c r="T61">
        <f>IF('Model output'!O60="","",'Model output'!O60)</f>
        <v>1</v>
      </c>
      <c r="U61" t="str">
        <f>IF('Model output'!Q60&lt;&gt;"",'Model output'!Q60,IF('Classification result'!S61="positive",IF(ISNUMBER(SEARCH("single",'Model output'!P60)),1,IF(OR(ISNUMBER(SEARCH("&lt;4",'Model output'!P60)),ISNUMBER(SEARCH("&lt; 4",'Model output'!P60)),ISNUMBER(SEARCH("less than 4",'Model output'!P60))),"&lt;4",IF(OR(ISNUMBER(SEARCH("&gt;4",'Model output'!P60)),ISNUMBER(SEARCH("&gt; 4",'Model output'!P60)),ISNUMBER(SEARCH("4 or more",'Model output'!P60))),"&gt;4",""))),""))</f>
        <v/>
      </c>
      <c r="V61" t="str">
        <f>IF(S61="negative","",IF(OR(ISNUMBER(SEARCH("Focal",'Model output'!P60)),'Classification result'!U61&lt;4,ISNUMBER(SEARCH("Focal",'Classification result'!U61)),ISNUMBER(SEARCH("&lt;4",'Classification result'!U61)),ISNUMBER(SEARCH("&lt; 4",'Classification result'!U61))),"minimal", IF(OR(ISNUMBER(SEARCH("Extensive",'Model output'!P60)),ISNUMBER(SEARCH("Extensive",'Classification result'!U61)),ISNUMBER(SEARCH("&gt;4",'Classification result'!U61)),ISNUMBER(SEARCH("&gt; 4",'Classification result'!U61)),ISNUMBER(SEARCH("4 or more",'Classification result'!U61))),"extensive","")))</f>
        <v/>
      </c>
      <c r="W61" t="str">
        <f>IF(OR('Model output'!R60="",ISNUMBER(SEARCH("Not identified", 'Model output'!R60)),ISNUMBER(SEARCH("Absent",'Model output'!R60)),ISNUMBER(SEARCH("No",'Model output'!R60)),ISNUMBER(SEARCH("Negative",'Model output'!R60)),ISNUMBER(SEARCH("None seen",'Model output'!R60)),ISNUMBER(SEARCH("Free",'Model output'!R60)),ISNUMBER(SEARCH("Cannot be assessed",'Model output'!R60))),"negative","positive")</f>
        <v>negative</v>
      </c>
      <c r="X61" s="19" t="str">
        <f>IF('Model output'!S60="","",'Model output'!S60)</f>
        <v>Not identified</v>
      </c>
      <c r="Y61" t="str">
        <f>IF(OR('Model output'!S60="",ISNUMBER(SEARCH("No extension",'Model output'!S60)),ISNUMBER(SEARCH("Absent",'Model output'!S60)),ISNUMBER(SEARCH("Not identified",'Model output'!S60)),AND(ISNUMBER(SEARCH("No",'Model output'!S60)),NOT(ISNUMBER(SEARCH("carcinoma",'Model output'!S60)))),ISNUMBER(SEARCH("negative",'Model output'!S60))),"negative",IF(Z61="positive","gETE", "positive"))</f>
        <v>negative</v>
      </c>
      <c r="Z61" t="str">
        <f>IF(OR('Model output'!S60="",ISNUMBER(SEARCH("Absent",'Model output'!S60)),ISNUMBER(SEARCH("Not identified",'Model output'!S60)),ISNUMBER(SEARCH("No",'Model output'!S60)),ISNUMBER(SEARCH("Minimal",'Model output'!S60)),ISNUMBER(SEARCH("negative",'Model output'!S60))),"negative",IF(OR(ISNUMBER(SEARCH("extensive",X61)),ISNUMBER(SEARCH("skeletal muscle",X61)),ISNUMBER(SEARCH("larynx",X61)),ISNUMBER(SEARCH("trachea",X61)),ISNUMBER(SEARCH("esophagus",X61)),ISNUMBER(SEARCH("recurrent laryngeal nerve",X61))),"positive","negative"))</f>
        <v>negative</v>
      </c>
      <c r="AA61" t="str">
        <f>IF('Model output'!T60="","",IF('Model output'!T60="Not mentioned", "No", "Yes"))</f>
        <v/>
      </c>
      <c r="AB61" t="str">
        <f>IF(AA61&lt;&gt;"Yes","",IF(OR('Model output'!U60="",ISNUMBER(SEARCH("Not identified",'Model output'!U60))),"",'Model output'!U60))</f>
        <v/>
      </c>
      <c r="AC61" s="8" t="str">
        <f>IF(OR('Model output'!V60="", AND(ISERROR(SEARCH("Positive",'Model output'!V60)), ISNUMBER(SEARCH("Negative",'Model output'!V60))), ISNUMBER(SEARCH("Cannot be assessed",'Model output'!V60)), AND(ISNUMBER(SEARCH("Uninvolved",'Model output'!V60)),NOT(ISNUMBER(SEARCH("margin(s) involved",'Model output'!V60)))), ISNUMBER(SEARCH("No involvement",'Model output'!V60)), AND(NOT(ISNUMBER(SEARCH("focal",'Model output'!V60))),ISNUMBER(SEARCH("Free",'Model output'!V60))), ISNUMBER(SEARCH("narrowly excised",'Model output'!V60)), ISNUMBER(SEARCH("none",'Model output'!V60)), ISNUMBER(SEARCH("R0",'Model output'!V60)), ISNUMBER(SEARCH("1 mm",'Model output'!V60)), ISNUMBER(SEARCH("0.1 CM",'Model output'!V60)), ISNUMBER(SEARCH("less than 0.2 mm",'Model output'!V60)), ISNUMBER(SEARCH("less than 1.0 mm",'Model output'!V60)), ISNUMBER(SEARCH("less than 0.5 mm",'Model output'!V60)), ISNUMBER(SEARCH("abut",'Model output'!V60))), "negative", "positive")</f>
        <v>negative</v>
      </c>
      <c r="AE61" s="39" t="str" cm="1">
        <f t="array" aca="1" ref="AE61" ca="1">IF(OR(AC61="positive",Z61="positive",AND(OR(ISNUMBER(SEARCH("Follicular carcinoma",N61)),ISNUMBER(SEARCH("Follicular thyroid carcinoma",N61))),V61="extensive"),AND(AND(ISNUMBER(J61),J61&gt;0),AND(ISNUMBER(M61),M61&gt;3)),OR(H61="positive",AH61=1)),"high",IF(OR(ISNUMBER(SEARCH("lateral",G61,1)),ISNUMBER(SEARCH("positive",Y61,1)),ISNUMBER(SEARCH("tall",O61,1)),ISNUMBER(SEARCH("hobnail",O61,1)),ISNUMBER(SEARCH("cribriform",O61,1)),ISNUMBER(SEARCH("diffuse",O61,1)),ISNUMBER(SEARCH("columnar",O61,1)),ISNUMBER(SEARCH("solid",O61,1)),ISNUMBER(SEARCH("tall",N61,1)),ISNUMBER(SEARCH("hobnail",N61,1)),ISNUMBER(SEARCH("cribriform",N61,1)),ISNUMBER(SEARCH("diffuse",N61,1)),ISNUMBER(SEARCH("columnar",N61,1)),ISNUMBER(SEARCH("solid",N61,1)),AND(OR(ISNUMBER(SEARCH("papillary",N61,1)),ISNUMBER(SEARCH("papillary carcinoma",O61,1))),S61="positive"),AND(AND(ISNUMBER(J61),J61&gt;=5),M61=""),AND(AND(ISNUMBER(J61),J61&gt;=5),AND(ISNUMBER(M61),M61&gt;=1)),AND(ISNUMBER(SERACH("papillary",N61)),OR(Y61="positive",Z61="positive"), ISNUMBER(SEARCH("BRAF",AB61)))),"intermediate","low"))</f>
        <v>intermediate</v>
      </c>
      <c r="AF61" s="40" t="str">
        <f t="shared" si="3"/>
        <v>1a</v>
      </c>
      <c r="AG61" s="40" t="str">
        <f t="shared" si="4"/>
        <v>0</v>
      </c>
      <c r="AH61" s="40" t="str">
        <f t="shared" si="6"/>
        <v>0</v>
      </c>
      <c r="AI61" s="45" t="str">
        <f t="shared" si="7"/>
        <v>I</v>
      </c>
      <c r="AJ61" s="39" t="s">
        <v>636</v>
      </c>
      <c r="AK61" s="44" t="s">
        <v>900</v>
      </c>
      <c r="AL61" s="44" t="s">
        <v>896</v>
      </c>
      <c r="AM61" s="44" t="s">
        <v>899</v>
      </c>
      <c r="AN61" s="44" t="s">
        <v>59</v>
      </c>
      <c r="AO61" s="12">
        <f t="shared" ca="1" si="8"/>
        <v>1</v>
      </c>
      <c r="AP61" s="15">
        <f t="shared" si="9"/>
        <v>1</v>
      </c>
      <c r="AQ61" s="15">
        <f t="shared" si="10"/>
        <v>1</v>
      </c>
      <c r="AR61" s="15">
        <f t="shared" si="11"/>
        <v>1</v>
      </c>
      <c r="AS61" s="26">
        <f t="shared" si="5"/>
        <v>1</v>
      </c>
    </row>
    <row r="62" spans="1:46">
      <c r="A62" t="str">
        <f>'Model output'!A61</f>
        <v>TCGA-DJ-A1QN</v>
      </c>
      <c r="B62" s="51">
        <v>42</v>
      </c>
      <c r="C62" s="1" t="str">
        <f>IF(OR(ISNUMBER(SEARCH("0",'Model output'!D61)), ISNUMBER(SEARCH("1",'Model output'!D61)), ISNUMBER(SEARCH("1a",'Model output'!D61)), ISNUMBER(SEARCH("1b",'Model output'!D61)), ISNUMBER(SEARCH("2",'Model output'!D61)), ISNUMBER(SEARCH("3",'Model output'!D61)), ISNUMBER(SEARCH("4a",'Model output'!D61)), ISNUMBER(SEARCH("4b",'Model output'!D61))), IF(ISNUMBER(SEARCH("pT",'Model output'!D61)),IF(OR(ISNUMBER(SEARCH("a",'Model output'!D61)),ISNUMBER(SEARCH("b",'Model output'!D61))),MID(SUBSTITUTE('Model output'!D61," ",""),SEARCH("pT",'Model output'!D61)+2,2),MID(SUBSTITUTE('Model output'!D61," ",""),SEARCH("pT",'Model output'!D61)+2,1)),IF(ISNUMBER(SEARCH("T",'Model output'!D61)),IF(OR(ISNUMBER(SEARCH("a",'Model output'!D61)),ISNUMBER(SEARCH("b",'Model output'!D61))),MID(SUBSTITUTE('Model output'!D61," ",""),SEARCH("T",'Model output'!D61)+1,2),MID(SUBSTITUTE('Model output'!D61," ",""),SEARCH("T",'Model output'!D61)+1,1)),SUBSTITUTE('Model output'!D61," ",""))),"")</f>
        <v/>
      </c>
      <c r="D62" s="1" t="str">
        <f>IF(ISNUMBER(SEARCH("lymph node",'Model output'!E61)),"1", IF(AND('Model output'!E61&lt;&gt;"",ISNUMBER('Model output'!E61),'Model output'!E61&gt;0),"1",IF(OR(ISNUMBER(SEARCH("0",'Model output'!E61)), ISNUMBER(SEARCH("1",'Model output'!E61)), ISNUMBER(SEARCH("1a",'Model output'!E61)), ISNUMBER(SEARCH("1b",'Model output'!E61)), ISNUMBER(SEARCH("X",'Model output'!E61))), IF(ISNUMBER(SEARCH("pN",'Model output'!E61)),IF(OR(ISNUMBER(SEARCH("a",'Model output'!E61)),ISNUMBER(SEARCH("b",'Model output'!E61))),MID(SUBSTITUTE('Model output'!E61," ",""),SEARCH("pN",'Model output'!E61)+2,2),MID(SUBSTITUTE('Model output'!E61," ",""),SEARCH("pN",'Model output'!E61)+2,1)),IF(ISNUMBER(SEARCH("N",'Model output'!E61)),IF(OR(ISNUMBER(SEARCH("a",'Model output'!E61)),ISNUMBER(SEARCH("b",'Model output'!E61))),MID(SUBSTITUTE('Model output'!E61," ",""),SEARCH("N",'Model output'!E61)+1,2),MID(SUBSTITUTE('Model output'!E61," ",""),SEARCH("N",'Model output'!E61)+1,1)),SUBSTITUTE('Model output'!E61," ",""))),"")))</f>
        <v/>
      </c>
      <c r="E62" s="1" t="str">
        <f>IF(OR(ISNUMBER(SEARCH("Not applicable",'Model output'!F61)), ISNUMBER(SEARCH("N/A",'Model output'!F61))),"0",IF(OR(ISNUMBER(SEARCH("0",'Model output'!F61)), ISNUMBER(SEARCH("1",'Model output'!F61)), ISNUMBER(SEARCH("X",'Model output'!F61))), IF(ISNUMBER(SEARCH("pM",'Model output'!F61)),MID(SUBSTITUTE('Model output'!F61," ",""),SEARCH("pM",'Model output'!F61)+2,1),IF(ISNUMBER(SEARCH("M",'Model output'!F61)),MID(SUBSTITUTE('Model output'!F61," ",""),SEARCH("M",'Model output'!F61)+1,1),SUBSTITUTE('Model output'!F61," ",""))),""))</f>
        <v/>
      </c>
      <c r="F62" t="str">
        <f t="shared" si="12"/>
        <v>negative</v>
      </c>
      <c r="G62" t="str">
        <f>IF(OR('Model output'!G61="",AND(ISNUMBER('Model output'!J61),'Model output'!J61&lt;1)),"",IF(OR(ISNUMBER(SEARCH("lateral",'Model output'!G61)),ISNUMBER(SEARCH("cervical",'Model output'!G61)),ISNUMBER(SEARCH("jugular",'Model output'!G61)),ISNUMBER(SEARCH("left neck",'Model output'!G61)),ISNUMBER(SEARCH("left anterior neck",'Model output'!G61)),ISNUMBER(SEARCH("left posterior neck",'Model output'!G61)),ISNUMBER(SEARCH("right neck",'Model output'!G61)),ISNUMBER(SEARCH("right anterior neck",'Model output'!G61)),ISNUMBER(SEARCH("right posterior neck",'Model output'!G61)),AND(ISNUMBER(SEARCH("level",'Model output'!G61)),OR(,ISNUMBER(SEARCH("II",'Model output'!G61)),ISNUMBER(SEARCH("two",'Model output'!G61)),ISNUMBER(SEARCH("2",'Model output'!G61)),ISNUMBER(SEARCH("III",'Model output'!G61)),ISNUMBER(SEARCH("three",'Model output'!G61)),ISNUMBER(SEARCH("3",'Model output'!G61)),ISNUMBER(SEARCH("IV",'Model output'!G61)),ISNUMBER(SEARCH("four",'Model output'!G61)),ISNUMBER(SEARCH("4",'Model output'!G61)),ISNUMBER(SEARCH("V ",'Model output'!G61)),ISNUMBER(SEARCH("five",'Model output'!G61)),ISNUMBER(SEARCH("5",'Model output'!G61))))), "lateral", "central"))</f>
        <v/>
      </c>
      <c r="H62" t="str">
        <f>IF('Model output'!H61="","negative", IF('Model output'!H61=" ", "negative", IF('Model output'!H61="[]", "negative", IF(ISNUMBER(SEARCH("lymph node",'Model output'!H61)),"negative", IF(ISNUMBER(SEARCH("adipose tissue",'Model output'!H61)), "negative", IF(ISNUMBER(SEARCH("neck dissection",'Model output'!H61)),"negative","positive"))))))</f>
        <v>negative</v>
      </c>
      <c r="I62" t="str">
        <f>IF('Model output'!I61="","",IF(ISNUMBER('Model output'!I61),'Model output'!I61,1))</f>
        <v/>
      </c>
      <c r="J62" t="str">
        <f>IF('Model output'!J61="","",IF(AND(ISNUMBER('Model output'!J61),'Model output'!J61&lt;=I62),'Model output'!J61,IF(ISNUMBER(SEARCH("0/",'Model output'!J61)),0,1)))</f>
        <v/>
      </c>
      <c r="K62" t="str" cm="1">
        <f t="array" ref="K62">IF(COUNT(FIND({0,1,2,3,4,5,6,7,8,9},'Model output'!K61))&gt;0,'Model output'!K61,"")</f>
        <v/>
      </c>
      <c r="L62" s="32" t="str">
        <f t="shared" si="1"/>
        <v/>
      </c>
      <c r="M62" t="str" cm="1">
        <f t="array" ref="M62">IF(L62="","",IF(ISNUMBER(SEARCH("cm",L62)),MAX(VALUE(SUBSTITUTE(_xlfn.FILTERXML("&lt;t&gt;&lt;s&gt;"&amp;SUBSTITUTE(L62,",","&lt;/s&gt;&lt;s&gt;")&amp;"&lt;/s&gt;&lt;/t&gt;","//s"),"cm",""))),MAX(VALUE(SUBSTITUTE(_xlfn.FILTERXML("&lt;t&gt;&lt;s&gt;"&amp;SUBSTITUTE(L62,",","&lt;/s&gt;&lt;s&gt;")&amp;"&lt;/s&gt;&lt;/t&gt;","//s"),"mm","")))/10))</f>
        <v/>
      </c>
      <c r="N62" t="str">
        <f>IF('Model output'!L61="","",'Model output'!L61)</f>
        <v>papillary</v>
      </c>
      <c r="O62" t="str">
        <f>IF('Model output'!M61="","",'Model output'!M61)</f>
        <v>microcarcinoma, classical, follicular variant</v>
      </c>
      <c r="P62" t="str">
        <f>IF('Model output'!N61="","",'Model output'!N61)</f>
        <v>1.5 cm; 1.2 cm; 0.1 cm</v>
      </c>
      <c r="Q62" t="str">
        <f t="shared" si="13"/>
        <v>1.5cm,1.2cm,0.1cm</v>
      </c>
      <c r="R62" cm="1">
        <f t="array" ref="R62">IF(Q62="","",IF(ISNUMBER(SEARCH("cm",Q62)),MAX(VALUE(SUBSTITUTE(_xlfn.FILTERXML("&lt;t&gt;&lt;s&gt;"&amp;SUBSTITUTE(Q62,",","&lt;/s&gt;&lt;s&gt;")&amp;"&lt;/s&gt;&lt;/t&gt;","//s"),"cm",""))),IF(ISNUMBER(SEARCH("mm",Q62)), MAX(VALUE(SUBSTITUTE(_xlfn.FILTERXML("&lt;t&gt;&lt;s&gt;"&amp;SUBSTITUTE(Q62,",","&lt;/s&gt;&lt;s&gt;")&amp;"&lt;/s&gt;&lt;/t&gt;","//s"),"mm","")))/10, MAX(VALUE(_xlfn.FILTERXML("&lt;t&gt;&lt;s&gt;"&amp;SUBSTITUTE(Q62,",","&lt;/s&gt;&lt;s&gt;")&amp;"&lt;/s&gt;&lt;/t&gt;","//s"))))))</f>
        <v>1.5</v>
      </c>
      <c r="S62" t="str">
        <f>IF(OR('Model output'!P61="",'Model output'!P61="C",ISNUMBER(SEARCH("Not identified", 'Model output'!P61)),ISNUMBER(SEARCH("Absent",'Model output'!P61)),ISNUMBER(SEARCH("Absence",'Model output'!P61)),AND(ISNUMBER(SEARCH("No",'Model output'!P61)),NOT(ISNUMBER(SEARCH("diagnostic",'Model output'!P61)))),ISNUMBER(SEARCH("Negative",'Model output'!P61))),"negative","positive")</f>
        <v>negative</v>
      </c>
      <c r="T62">
        <f>IF('Model output'!O61="","",'Model output'!O61)</f>
        <v>3</v>
      </c>
      <c r="U62" t="str">
        <f>IF('Model output'!Q61&lt;&gt;"",'Model output'!Q61,IF('Classification result'!S62="positive",IF(ISNUMBER(SEARCH("single",'Model output'!P61)),1,IF(OR(ISNUMBER(SEARCH("&lt;4",'Model output'!P61)),ISNUMBER(SEARCH("&lt; 4",'Model output'!P61)),ISNUMBER(SEARCH("less than 4",'Model output'!P61))),"&lt;4",IF(OR(ISNUMBER(SEARCH("&gt;4",'Model output'!P61)),ISNUMBER(SEARCH("&gt; 4",'Model output'!P61)),ISNUMBER(SEARCH("4 or more",'Model output'!P61))),"&gt;4",""))),""))</f>
        <v/>
      </c>
      <c r="V62" t="str">
        <f>IF(S62="negative","",IF(OR(ISNUMBER(SEARCH("Focal",'Model output'!P61)),'Classification result'!U62&lt;4,ISNUMBER(SEARCH("Focal",'Classification result'!U62)),ISNUMBER(SEARCH("&lt;4",'Classification result'!U62)),ISNUMBER(SEARCH("&lt; 4",'Classification result'!U62))),"minimal", IF(OR(ISNUMBER(SEARCH("Extensive",'Model output'!P61)),ISNUMBER(SEARCH("Extensive",'Classification result'!U62)),ISNUMBER(SEARCH("&gt;4",'Classification result'!U62)),ISNUMBER(SEARCH("&gt; 4",'Classification result'!U62)),ISNUMBER(SEARCH("4 or more",'Classification result'!U62))),"extensive","")))</f>
        <v/>
      </c>
      <c r="W62" t="str">
        <f>IF(OR('Model output'!R61="",ISNUMBER(SEARCH("Not identified", 'Model output'!R61)),ISNUMBER(SEARCH("Absent",'Model output'!R61)),ISNUMBER(SEARCH("No",'Model output'!R61)),ISNUMBER(SEARCH("Negative",'Model output'!R61)),ISNUMBER(SEARCH("None seen",'Model output'!R61)),ISNUMBER(SEARCH("Free",'Model output'!R61)),ISNUMBER(SEARCH("Cannot be assessed",'Model output'!R61))),"negative","positive")</f>
        <v>positive</v>
      </c>
      <c r="X62" s="19" t="str">
        <f>IF('Model output'!S61="","",'Model output'!S61)</f>
        <v/>
      </c>
      <c r="Y62" t="str">
        <f>IF(OR('Model output'!S61="",ISNUMBER(SEARCH("No extension",'Model output'!S61)),ISNUMBER(SEARCH("Absent",'Model output'!S61)),ISNUMBER(SEARCH("Not identified",'Model output'!S61)),AND(ISNUMBER(SEARCH("No",'Model output'!S61)),NOT(ISNUMBER(SEARCH("carcinoma",'Model output'!S61)))),ISNUMBER(SEARCH("negative",'Model output'!S61))),"negative",IF(Z62="positive","gETE", "positive"))</f>
        <v>negative</v>
      </c>
      <c r="Z62" t="str">
        <f>IF(OR('Model output'!S61="",ISNUMBER(SEARCH("Absent",'Model output'!S61)),ISNUMBER(SEARCH("Not identified",'Model output'!S61)),ISNUMBER(SEARCH("No",'Model output'!S61)),ISNUMBER(SEARCH("Minimal",'Model output'!S61)),ISNUMBER(SEARCH("negative",'Model output'!S61))),"negative",IF(OR(ISNUMBER(SEARCH("extensive",X62)),ISNUMBER(SEARCH("skeletal muscle",X62)),ISNUMBER(SEARCH("larynx",X62)),ISNUMBER(SEARCH("trachea",X62)),ISNUMBER(SEARCH("esophagus",X62)),ISNUMBER(SEARCH("recurrent laryngeal nerve",X62))),"positive","negative"))</f>
        <v>negative</v>
      </c>
      <c r="AA62" t="str">
        <f>IF('Model output'!T61="","",IF('Model output'!T61="Not mentioned", "No", "Yes"))</f>
        <v/>
      </c>
      <c r="AB62" t="str">
        <f>IF(AA62&lt;&gt;"Yes","",IF(OR('Model output'!U61="",ISNUMBER(SEARCH("Not identified",'Model output'!U61))),"",'Model output'!U61))</f>
        <v/>
      </c>
      <c r="AC62" s="8" t="str">
        <f>IF(OR('Model output'!V61="", AND(ISERROR(SEARCH("Positive",'Model output'!V61)), ISNUMBER(SEARCH("Negative",'Model output'!V61))), ISNUMBER(SEARCH("Cannot be assessed",'Model output'!V61)), AND(ISNUMBER(SEARCH("Uninvolved",'Model output'!V61)),NOT(ISNUMBER(SEARCH("margin(s) involved",'Model output'!V61)))), ISNUMBER(SEARCH("No involvement",'Model output'!V61)), AND(NOT(ISNUMBER(SEARCH("focal",'Model output'!V61))),ISNUMBER(SEARCH("Free",'Model output'!V61))), ISNUMBER(SEARCH("narrowly excised",'Model output'!V61)), ISNUMBER(SEARCH("none",'Model output'!V61)), ISNUMBER(SEARCH("R0",'Model output'!V61)), ISNUMBER(SEARCH("1 mm",'Model output'!V61)), ISNUMBER(SEARCH("0.1 CM",'Model output'!V61)), ISNUMBER(SEARCH("less than 0.2 mm",'Model output'!V61)), ISNUMBER(SEARCH("less than 1.0 mm",'Model output'!V61)), ISNUMBER(SEARCH("less than 0.5 mm",'Model output'!V61)), ISNUMBER(SEARCH("abut",'Model output'!V61))), "negative", "positive")</f>
        <v>negative</v>
      </c>
      <c r="AE62" s="39" t="str" cm="1">
        <f t="array" aca="1" ref="AE62" ca="1">IF(OR(AC62="positive",Z62="positive",AND(OR(ISNUMBER(SEARCH("Follicular carcinoma",N62)),ISNUMBER(SEARCH("Follicular thyroid carcinoma",N62))),V62="extensive"),AND(AND(ISNUMBER(J62),J62&gt;0),AND(ISNUMBER(M62),M62&gt;3)),OR(H62="positive",AH62=1)),"high",IF(OR(ISNUMBER(SEARCH("lateral",G62,1)),ISNUMBER(SEARCH("positive",Y62,1)),ISNUMBER(SEARCH("tall",O62,1)),ISNUMBER(SEARCH("hobnail",O62,1)),ISNUMBER(SEARCH("cribriform",O62,1)),ISNUMBER(SEARCH("diffuse",O62,1)),ISNUMBER(SEARCH("columnar",O62,1)),ISNUMBER(SEARCH("solid",O62,1)),ISNUMBER(SEARCH("tall",N62,1)),ISNUMBER(SEARCH("hobnail",N62,1)),ISNUMBER(SEARCH("cribriform",N62,1)),ISNUMBER(SEARCH("diffuse",N62,1)),ISNUMBER(SEARCH("columnar",N62,1)),ISNUMBER(SEARCH("solid",N62,1)),AND(OR(ISNUMBER(SEARCH("papillary",N62,1)),ISNUMBER(SEARCH("papillary carcinoma",O62,1))),S62="positive"),AND(AND(ISNUMBER(J62),J62&gt;=5),M62=""),AND(AND(ISNUMBER(J62),J62&gt;=5),AND(ISNUMBER(M62),M62&gt;=1)),AND(ISNUMBER(SERACH("papillary",N62)),OR(Y62="positive",Z62="positive"), ISNUMBER(SEARCH("BRAF",AB62)))),"intermediate","low"))</f>
        <v>low</v>
      </c>
      <c r="AF62" s="40" t="str">
        <f t="shared" si="3"/>
        <v>1b</v>
      </c>
      <c r="AG62" s="40" t="str">
        <f t="shared" si="4"/>
        <v>0</v>
      </c>
      <c r="AH62" s="40" t="str">
        <f t="shared" si="6"/>
        <v>0</v>
      </c>
      <c r="AI62" s="45" t="str">
        <f t="shared" si="7"/>
        <v>I</v>
      </c>
      <c r="AJ62" s="39" t="s">
        <v>634</v>
      </c>
      <c r="AK62" s="44" t="s">
        <v>895</v>
      </c>
      <c r="AL62" s="44" t="s">
        <v>899</v>
      </c>
      <c r="AM62" s="44" t="s">
        <v>899</v>
      </c>
      <c r="AN62" s="44" t="s">
        <v>59</v>
      </c>
      <c r="AO62" s="12">
        <f t="shared" ca="1" si="8"/>
        <v>1</v>
      </c>
      <c r="AP62" s="15">
        <f t="shared" si="9"/>
        <v>1</v>
      </c>
      <c r="AQ62" s="15">
        <f t="shared" si="10"/>
        <v>1</v>
      </c>
      <c r="AR62" s="15">
        <f t="shared" si="11"/>
        <v>1</v>
      </c>
      <c r="AS62" s="26">
        <f t="shared" si="5"/>
        <v>1</v>
      </c>
    </row>
    <row r="63" spans="1:46">
      <c r="A63" t="str">
        <f>'Model output'!A62</f>
        <v>TCGA-DJ-A1QO</v>
      </c>
      <c r="B63" s="51">
        <v>69</v>
      </c>
      <c r="C63" s="1" t="str">
        <f>IF(OR(ISNUMBER(SEARCH("0",'Model output'!D62)), ISNUMBER(SEARCH("1",'Model output'!D62)), ISNUMBER(SEARCH("1a",'Model output'!D62)), ISNUMBER(SEARCH("1b",'Model output'!D62)), ISNUMBER(SEARCH("2",'Model output'!D62)), ISNUMBER(SEARCH("3",'Model output'!D62)), ISNUMBER(SEARCH("4a",'Model output'!D62)), ISNUMBER(SEARCH("4b",'Model output'!D62))), IF(ISNUMBER(SEARCH("pT",'Model output'!D62)),IF(OR(ISNUMBER(SEARCH("a",'Model output'!D62)),ISNUMBER(SEARCH("b",'Model output'!D62))),MID(SUBSTITUTE('Model output'!D62," ",""),SEARCH("pT",'Model output'!D62)+2,2),MID(SUBSTITUTE('Model output'!D62," ",""),SEARCH("pT",'Model output'!D62)+2,1)),IF(ISNUMBER(SEARCH("T",'Model output'!D62)),IF(OR(ISNUMBER(SEARCH("a",'Model output'!D62)),ISNUMBER(SEARCH("b",'Model output'!D62))),MID(SUBSTITUTE('Model output'!D62," ",""),SEARCH("T",'Model output'!D62)+1,2),MID(SUBSTITUTE('Model output'!D62," ",""),SEARCH("T",'Model output'!D62)+1,1)),SUBSTITUTE('Model output'!D62," ",""))),"")</f>
        <v>2</v>
      </c>
      <c r="D63" s="1" t="str">
        <f>IF(ISNUMBER(SEARCH("lymph node",'Model output'!E62)),"1", IF(AND('Model output'!E62&lt;&gt;"",ISNUMBER('Model output'!E62),'Model output'!E62&gt;0),"1",IF(OR(ISNUMBER(SEARCH("0",'Model output'!E62)), ISNUMBER(SEARCH("1",'Model output'!E62)), ISNUMBER(SEARCH("1a",'Model output'!E62)), ISNUMBER(SEARCH("1b",'Model output'!E62)), ISNUMBER(SEARCH("X",'Model output'!E62))), IF(ISNUMBER(SEARCH("pN",'Model output'!E62)),IF(OR(ISNUMBER(SEARCH("a",'Model output'!E62)),ISNUMBER(SEARCH("b",'Model output'!E62))),MID(SUBSTITUTE('Model output'!E62," ",""),SEARCH("pN",'Model output'!E62)+2,2),MID(SUBSTITUTE('Model output'!E62," ",""),SEARCH("pN",'Model output'!E62)+2,1)),IF(ISNUMBER(SEARCH("N",'Model output'!E62)),IF(OR(ISNUMBER(SEARCH("a",'Model output'!E62)),ISNUMBER(SEARCH("b",'Model output'!E62))),MID(SUBSTITUTE('Model output'!E62," ",""),SEARCH("N",'Model output'!E62)+1,2),MID(SUBSTITUTE('Model output'!E62," ",""),SEARCH("N",'Model output'!E62)+1,1)),SUBSTITUTE('Model output'!E62," ",""))),"")))</f>
        <v>X</v>
      </c>
      <c r="E63" s="1" t="str">
        <f>IF(OR(ISNUMBER(SEARCH("Not applicable",'Model output'!F62)), ISNUMBER(SEARCH("N/A",'Model output'!F62))),"0",IF(OR(ISNUMBER(SEARCH("0",'Model output'!F62)), ISNUMBER(SEARCH("1",'Model output'!F62)), ISNUMBER(SEARCH("X",'Model output'!F62))), IF(ISNUMBER(SEARCH("pM",'Model output'!F62)),MID(SUBSTITUTE('Model output'!F62," ",""),SEARCH("pM",'Model output'!F62)+2,1),IF(ISNUMBER(SEARCH("M",'Model output'!F62)),MID(SUBSTITUTE('Model output'!F62," ",""),SEARCH("M",'Model output'!F62)+1,1),SUBSTITUTE('Model output'!F62," ",""))),""))</f>
        <v>X</v>
      </c>
      <c r="F63" t="str">
        <f t="shared" si="12"/>
        <v>negative</v>
      </c>
      <c r="G63" t="str">
        <f>IF(OR('Model output'!G62="",AND(ISNUMBER('Model output'!J62),'Model output'!J62&lt;1)),"",IF(OR(ISNUMBER(SEARCH("lateral",'Model output'!G62)),ISNUMBER(SEARCH("cervical",'Model output'!G62)),ISNUMBER(SEARCH("jugular",'Model output'!G62)),ISNUMBER(SEARCH("left neck",'Model output'!G62)),ISNUMBER(SEARCH("left anterior neck",'Model output'!G62)),ISNUMBER(SEARCH("left posterior neck",'Model output'!G62)),ISNUMBER(SEARCH("right neck",'Model output'!G62)),ISNUMBER(SEARCH("right anterior neck",'Model output'!G62)),ISNUMBER(SEARCH("right posterior neck",'Model output'!G62)),AND(ISNUMBER(SEARCH("level",'Model output'!G62)),OR(,ISNUMBER(SEARCH("II",'Model output'!G62)),ISNUMBER(SEARCH("two",'Model output'!G62)),ISNUMBER(SEARCH("2",'Model output'!G62)),ISNUMBER(SEARCH("III",'Model output'!G62)),ISNUMBER(SEARCH("three",'Model output'!G62)),ISNUMBER(SEARCH("3",'Model output'!G62)),ISNUMBER(SEARCH("IV",'Model output'!G62)),ISNUMBER(SEARCH("four",'Model output'!G62)),ISNUMBER(SEARCH("4",'Model output'!G62)),ISNUMBER(SEARCH("V ",'Model output'!G62)),ISNUMBER(SEARCH("five",'Model output'!G62)),ISNUMBER(SEARCH("5",'Model output'!G62))))), "lateral", "central"))</f>
        <v/>
      </c>
      <c r="H63" t="str">
        <f>IF('Model output'!H62="","negative", IF('Model output'!H62=" ", "negative", IF('Model output'!H62="[]", "negative", IF(ISNUMBER(SEARCH("lymph node",'Model output'!H62)),"negative", IF(ISNUMBER(SEARCH("adipose tissue",'Model output'!H62)), "negative", IF(ISNUMBER(SEARCH("neck dissection",'Model output'!H62)),"negative","positive"))))))</f>
        <v>negative</v>
      </c>
      <c r="I63" t="str">
        <f>IF('Model output'!I62="","",IF(ISNUMBER('Model output'!I62),'Model output'!I62,1))</f>
        <v/>
      </c>
      <c r="J63" t="str">
        <f>IF('Model output'!J62="","",IF(AND(ISNUMBER('Model output'!J62),'Model output'!J62&lt;=I63),'Model output'!J62,IF(ISNUMBER(SEARCH("0/",'Model output'!J62)),0,1)))</f>
        <v/>
      </c>
      <c r="K63" t="str" cm="1">
        <f t="array" ref="K63">IF(COUNT(FIND({0,1,2,3,4,5,6,7,8,9},'Model output'!K62))&gt;0,'Model output'!K62,"")</f>
        <v/>
      </c>
      <c r="L63" s="32" t="str">
        <f t="shared" si="1"/>
        <v/>
      </c>
      <c r="M63" t="str" cm="1">
        <f t="array" ref="M63">IF(L63="","",IF(ISNUMBER(SEARCH("cm",L63)),MAX(VALUE(SUBSTITUTE(_xlfn.FILTERXML("&lt;t&gt;&lt;s&gt;"&amp;SUBSTITUTE(L63,",","&lt;/s&gt;&lt;s&gt;")&amp;"&lt;/s&gt;&lt;/t&gt;","//s"),"cm",""))),MAX(VALUE(SUBSTITUTE(_xlfn.FILTERXML("&lt;t&gt;&lt;s&gt;"&amp;SUBSTITUTE(L63,",","&lt;/s&gt;&lt;s&gt;")&amp;"&lt;/s&gt;&lt;/t&gt;","//s"),"mm","")))/10))</f>
        <v/>
      </c>
      <c r="N63" t="str">
        <f>IF('Model output'!L62="","",'Model output'!L62)</f>
        <v>papillary</v>
      </c>
      <c r="O63" t="str">
        <f>IF('Model output'!M62="","",'Model output'!M62)</f>
        <v>classic with tall cell features</v>
      </c>
      <c r="P63" t="str">
        <f>IF('Model output'!N62="","",'Model output'!N62)</f>
        <v>2.2 cm</v>
      </c>
      <c r="Q63" t="str">
        <f t="shared" si="13"/>
        <v>2.2cm</v>
      </c>
      <c r="R63" cm="1">
        <f t="array" ref="R63">IF(Q63="","",IF(ISNUMBER(SEARCH("cm",Q63)),MAX(VALUE(SUBSTITUTE(_xlfn.FILTERXML("&lt;t&gt;&lt;s&gt;"&amp;SUBSTITUTE(Q63,",","&lt;/s&gt;&lt;s&gt;")&amp;"&lt;/s&gt;&lt;/t&gt;","//s"),"cm",""))),IF(ISNUMBER(SEARCH("mm",Q63)), MAX(VALUE(SUBSTITUTE(_xlfn.FILTERXML("&lt;t&gt;&lt;s&gt;"&amp;SUBSTITUTE(Q63,",","&lt;/s&gt;&lt;s&gt;")&amp;"&lt;/s&gt;&lt;/t&gt;","//s"),"mm","")))/10, MAX(VALUE(_xlfn.FILTERXML("&lt;t&gt;&lt;s&gt;"&amp;SUBSTITUTE(Q63,",","&lt;/s&gt;&lt;s&gt;")&amp;"&lt;/s&gt;&lt;/t&gt;","//s"))))))</f>
        <v>2.2000000000000002</v>
      </c>
      <c r="S63" t="str">
        <f>IF(OR('Model output'!P62="",'Model output'!P62="C",ISNUMBER(SEARCH("Not identified", 'Model output'!P62)),ISNUMBER(SEARCH("Absent",'Model output'!P62)),ISNUMBER(SEARCH("Absence",'Model output'!P62)),AND(ISNUMBER(SEARCH("No",'Model output'!P62)),NOT(ISNUMBER(SEARCH("diagnostic",'Model output'!P62)))),ISNUMBER(SEARCH("Negative",'Model output'!P62))),"negative","positive")</f>
        <v>negative</v>
      </c>
      <c r="T63">
        <f>IF('Model output'!O62="","",'Model output'!O62)</f>
        <v>2</v>
      </c>
      <c r="U63" t="str">
        <f>IF('Model output'!Q62&lt;&gt;"",'Model output'!Q62,IF('Classification result'!S63="positive",IF(ISNUMBER(SEARCH("single",'Model output'!P62)),1,IF(OR(ISNUMBER(SEARCH("&lt;4",'Model output'!P62)),ISNUMBER(SEARCH("&lt; 4",'Model output'!P62)),ISNUMBER(SEARCH("less than 4",'Model output'!P62))),"&lt;4",IF(OR(ISNUMBER(SEARCH("&gt;4",'Model output'!P62)),ISNUMBER(SEARCH("&gt; 4",'Model output'!P62)),ISNUMBER(SEARCH("4 or more",'Model output'!P62))),"&gt;4",""))),""))</f>
        <v/>
      </c>
      <c r="V63" t="str">
        <f>IF(S63="negative","",IF(OR(ISNUMBER(SEARCH("Focal",'Model output'!P62)),'Classification result'!U63&lt;4,ISNUMBER(SEARCH("Focal",'Classification result'!U63)),ISNUMBER(SEARCH("&lt;4",'Classification result'!U63)),ISNUMBER(SEARCH("&lt; 4",'Classification result'!U63))),"minimal", IF(OR(ISNUMBER(SEARCH("Extensive",'Model output'!P62)),ISNUMBER(SEARCH("Extensive",'Classification result'!U63)),ISNUMBER(SEARCH("&gt;4",'Classification result'!U63)),ISNUMBER(SEARCH("&gt; 4",'Classification result'!U63)),ISNUMBER(SEARCH("4 or more",'Classification result'!U63))),"extensive","")))</f>
        <v/>
      </c>
      <c r="W63" t="str">
        <f>IF(OR('Model output'!R62="",ISNUMBER(SEARCH("Not identified", 'Model output'!R62)),ISNUMBER(SEARCH("Absent",'Model output'!R62)),ISNUMBER(SEARCH("No",'Model output'!R62)),ISNUMBER(SEARCH("Negative",'Model output'!R62)),ISNUMBER(SEARCH("None seen",'Model output'!R62)),ISNUMBER(SEARCH("Free",'Model output'!R62)),ISNUMBER(SEARCH("Cannot be assessed",'Model output'!R62))),"negative","positive")</f>
        <v>positive</v>
      </c>
      <c r="X63" s="19" t="str">
        <f>IF('Model output'!S62="","",'Model output'!S62)</f>
        <v>invades :the extrathyroidal adipose tissue</v>
      </c>
      <c r="Y63" t="str">
        <f>IF(OR('Model output'!S62="",ISNUMBER(SEARCH("No extension",'Model output'!S62)),ISNUMBER(SEARCH("Absent",'Model output'!S62)),ISNUMBER(SEARCH("Not identified",'Model output'!S62)),AND(ISNUMBER(SEARCH("No",'Model output'!S62)),NOT(ISNUMBER(SEARCH("carcinoma",'Model output'!S62)))),ISNUMBER(SEARCH("negative",'Model output'!S62))),"negative",IF(Z63="positive","gETE", "positive"))</f>
        <v>positive</v>
      </c>
      <c r="Z63" t="str">
        <f>IF(OR('Model output'!S62="",ISNUMBER(SEARCH("Absent",'Model output'!S62)),ISNUMBER(SEARCH("Not identified",'Model output'!S62)),ISNUMBER(SEARCH("No",'Model output'!S62)),ISNUMBER(SEARCH("Minimal",'Model output'!S62)),ISNUMBER(SEARCH("negative",'Model output'!S62))),"negative",IF(OR(ISNUMBER(SEARCH("extensive",X63)),ISNUMBER(SEARCH("skeletal muscle",X63)),ISNUMBER(SEARCH("larynx",X63)),ISNUMBER(SEARCH("trachea",X63)),ISNUMBER(SEARCH("esophagus",X63)),ISNUMBER(SEARCH("recurrent laryngeal nerve",X63))),"positive","negative"))</f>
        <v>negative</v>
      </c>
      <c r="AA63" t="str">
        <f>IF('Model output'!T62="","",IF('Model output'!T62="Not mentioned", "No", "Yes"))</f>
        <v/>
      </c>
      <c r="AB63" t="str">
        <f>IF(AA63&lt;&gt;"Yes","",IF(OR('Model output'!U62="",ISNUMBER(SEARCH("Not identified",'Model output'!U62))),"",'Model output'!U62))</f>
        <v/>
      </c>
      <c r="AC63" s="8" t="str">
        <f>IF(OR('Model output'!V62="", AND(ISERROR(SEARCH("Positive",'Model output'!V62)), ISNUMBER(SEARCH("Negative",'Model output'!V62))), ISNUMBER(SEARCH("Cannot be assessed",'Model output'!V62)), AND(ISNUMBER(SEARCH("Uninvolved",'Model output'!V62)),NOT(ISNUMBER(SEARCH("margin(s) involved",'Model output'!V62)))), ISNUMBER(SEARCH("No involvement",'Model output'!V62)), AND(NOT(ISNUMBER(SEARCH("focal",'Model output'!V62))),ISNUMBER(SEARCH("Free",'Model output'!V62))), ISNUMBER(SEARCH("narrowly excised",'Model output'!V62)), ISNUMBER(SEARCH("none",'Model output'!V62)), ISNUMBER(SEARCH("R0",'Model output'!V62)), ISNUMBER(SEARCH("1 mm",'Model output'!V62)), ISNUMBER(SEARCH("0.1 CM",'Model output'!V62)), ISNUMBER(SEARCH("less than 0.2 mm",'Model output'!V62)), ISNUMBER(SEARCH("less than 1.0 mm",'Model output'!V62)), ISNUMBER(SEARCH("less than 0.5 mm",'Model output'!V62)), ISNUMBER(SEARCH("abut",'Model output'!V62))), "negative", "positive")</f>
        <v>positive</v>
      </c>
      <c r="AE63" s="39" t="str" cm="1">
        <f t="array" ref="AE63">IF(OR(AC63="positive",Z63="positive",AND(OR(ISNUMBER(SEARCH("Follicular carcinoma",N63)),ISNUMBER(SEARCH("Follicular thyroid carcinoma",N63))),V63="extensive"),AND(AND(ISNUMBER(J63),J63&gt;0),AND(ISNUMBER(M63),M63&gt;3)),OR(H63="positive",AH63=1)),"high",IF(OR(ISNUMBER(SEARCH("lateral",G63,1)),ISNUMBER(SEARCH("positive",Y63,1)),ISNUMBER(SEARCH("tall",O63,1)),ISNUMBER(SEARCH("hobnail",O63,1)),ISNUMBER(SEARCH("cribriform",O63,1)),ISNUMBER(SEARCH("diffuse",O63,1)),ISNUMBER(SEARCH("columnar",O63,1)),ISNUMBER(SEARCH("solid",O63,1)),ISNUMBER(SEARCH("tall",N63,1)),ISNUMBER(SEARCH("hobnail",N63,1)),ISNUMBER(SEARCH("cribriform",N63,1)),ISNUMBER(SEARCH("diffuse",N63,1)),ISNUMBER(SEARCH("columnar",N63,1)),ISNUMBER(SEARCH("solid",N63,1)),AND(OR(ISNUMBER(SEARCH("papillary",N63,1)),ISNUMBER(SEARCH("papillary carcinoma",O63,1))),S63="positive"),AND(AND(ISNUMBER(J63),J63&gt;=5),M63=""),AND(AND(ISNUMBER(J63),J63&gt;=5),AND(ISNUMBER(M63),M63&gt;=1)),AND(ISNUMBER(SERACH("papillary",N63)),OR(Y63="positive",Z63="positive"), ISNUMBER(SEARCH("BRAF",AB63)))),"intermediate","low"))</f>
        <v>high</v>
      </c>
      <c r="AF63" s="40" t="str">
        <f t="shared" si="3"/>
        <v>2</v>
      </c>
      <c r="AG63" s="40" t="str">
        <f t="shared" si="4"/>
        <v>0</v>
      </c>
      <c r="AH63" s="40" t="str">
        <f t="shared" si="6"/>
        <v>0</v>
      </c>
      <c r="AI63" s="45" t="str">
        <f t="shared" si="7"/>
        <v>I</v>
      </c>
      <c r="AJ63" s="39" t="s">
        <v>631</v>
      </c>
      <c r="AK63" s="44" t="s">
        <v>898</v>
      </c>
      <c r="AL63" s="44" t="s">
        <v>899</v>
      </c>
      <c r="AM63" s="44" t="s">
        <v>899</v>
      </c>
      <c r="AN63" s="44" t="s">
        <v>59</v>
      </c>
      <c r="AO63" s="12">
        <f t="shared" si="8"/>
        <v>1</v>
      </c>
      <c r="AP63" s="15">
        <f t="shared" si="9"/>
        <v>1</v>
      </c>
      <c r="AQ63" s="15">
        <f t="shared" si="10"/>
        <v>1</v>
      </c>
      <c r="AR63" s="15">
        <f t="shared" si="11"/>
        <v>1</v>
      </c>
      <c r="AS63" s="26">
        <f t="shared" si="5"/>
        <v>1</v>
      </c>
    </row>
    <row r="64" spans="1:46">
      <c r="A64" t="str">
        <f>'Model output'!A63</f>
        <v>TCGA-DJ-A1QQ</v>
      </c>
      <c r="B64" s="51">
        <v>43</v>
      </c>
      <c r="C64" s="1" t="str">
        <f>IF(OR(ISNUMBER(SEARCH("0",'Model output'!D63)), ISNUMBER(SEARCH("1",'Model output'!D63)), ISNUMBER(SEARCH("1a",'Model output'!D63)), ISNUMBER(SEARCH("1b",'Model output'!D63)), ISNUMBER(SEARCH("2",'Model output'!D63)), ISNUMBER(SEARCH("3",'Model output'!D63)), ISNUMBER(SEARCH("4a",'Model output'!D63)), ISNUMBER(SEARCH("4b",'Model output'!D63))), IF(ISNUMBER(SEARCH("pT",'Model output'!D63)),IF(OR(ISNUMBER(SEARCH("a",'Model output'!D63)),ISNUMBER(SEARCH("b",'Model output'!D63))),MID(SUBSTITUTE('Model output'!D63," ",""),SEARCH("pT",'Model output'!D63)+2,2),MID(SUBSTITUTE('Model output'!D63," ",""),SEARCH("pT",'Model output'!D63)+2,1)),IF(ISNUMBER(SEARCH("T",'Model output'!D63)),IF(OR(ISNUMBER(SEARCH("a",'Model output'!D63)),ISNUMBER(SEARCH("b",'Model output'!D63))),MID(SUBSTITUTE('Model output'!D63," ",""),SEARCH("T",'Model output'!D63)+1,2),MID(SUBSTITUTE('Model output'!D63," ",""),SEARCH("T",'Model output'!D63)+1,1)),SUBSTITUTE('Model output'!D63," ",""))),"")</f>
        <v>2</v>
      </c>
      <c r="D64" s="1" t="str">
        <f>IF(ISNUMBER(SEARCH("lymph node",'Model output'!E63)),"1", IF(AND('Model output'!E63&lt;&gt;"",ISNUMBER('Model output'!E63),'Model output'!E63&gt;0),"1",IF(OR(ISNUMBER(SEARCH("0",'Model output'!E63)), ISNUMBER(SEARCH("1",'Model output'!E63)), ISNUMBER(SEARCH("1a",'Model output'!E63)), ISNUMBER(SEARCH("1b",'Model output'!E63)), ISNUMBER(SEARCH("X",'Model output'!E63))), IF(ISNUMBER(SEARCH("pN",'Model output'!E63)),IF(OR(ISNUMBER(SEARCH("a",'Model output'!E63)),ISNUMBER(SEARCH("b",'Model output'!E63))),MID(SUBSTITUTE('Model output'!E63," ",""),SEARCH("pN",'Model output'!E63)+2,2),MID(SUBSTITUTE('Model output'!E63," ",""),SEARCH("pN",'Model output'!E63)+2,1)),IF(ISNUMBER(SEARCH("N",'Model output'!E63)),IF(OR(ISNUMBER(SEARCH("a",'Model output'!E63)),ISNUMBER(SEARCH("b",'Model output'!E63))),MID(SUBSTITUTE('Model output'!E63," ",""),SEARCH("N",'Model output'!E63)+1,2),MID(SUBSTITUTE('Model output'!E63," ",""),SEARCH("N",'Model output'!E63)+1,1)),SUBSTITUTE('Model output'!E63," ",""))),"")))</f>
        <v>X</v>
      </c>
      <c r="E64" s="1" t="str">
        <f>IF(OR(ISNUMBER(SEARCH("Not applicable",'Model output'!F63)), ISNUMBER(SEARCH("N/A",'Model output'!F63))),"0",IF(OR(ISNUMBER(SEARCH("0",'Model output'!F63)), ISNUMBER(SEARCH("1",'Model output'!F63)), ISNUMBER(SEARCH("X",'Model output'!F63))), IF(ISNUMBER(SEARCH("pM",'Model output'!F63)),MID(SUBSTITUTE('Model output'!F63," ",""),SEARCH("pM",'Model output'!F63)+2,1),IF(ISNUMBER(SEARCH("M",'Model output'!F63)),MID(SUBSTITUTE('Model output'!F63," ",""),SEARCH("M",'Model output'!F63)+1,1),SUBSTITUTE('Model output'!F63," ",""))),""))</f>
        <v>X</v>
      </c>
      <c r="F64" t="str">
        <f t="shared" si="12"/>
        <v>negative</v>
      </c>
      <c r="G64" t="str">
        <f>IF(OR('Model output'!G63="",AND(ISNUMBER('Model output'!J63),'Model output'!J63&lt;1)),"",IF(OR(ISNUMBER(SEARCH("lateral",'Model output'!G63)),ISNUMBER(SEARCH("cervical",'Model output'!G63)),ISNUMBER(SEARCH("jugular",'Model output'!G63)),ISNUMBER(SEARCH("left neck",'Model output'!G63)),ISNUMBER(SEARCH("left anterior neck",'Model output'!G63)),ISNUMBER(SEARCH("left posterior neck",'Model output'!G63)),ISNUMBER(SEARCH("right neck",'Model output'!G63)),ISNUMBER(SEARCH("right anterior neck",'Model output'!G63)),ISNUMBER(SEARCH("right posterior neck",'Model output'!G63)),AND(ISNUMBER(SEARCH("level",'Model output'!G63)),OR(,ISNUMBER(SEARCH("II",'Model output'!G63)),ISNUMBER(SEARCH("two",'Model output'!G63)),ISNUMBER(SEARCH("2",'Model output'!G63)),ISNUMBER(SEARCH("III",'Model output'!G63)),ISNUMBER(SEARCH("three",'Model output'!G63)),ISNUMBER(SEARCH("3",'Model output'!G63)),ISNUMBER(SEARCH("IV",'Model output'!G63)),ISNUMBER(SEARCH("four",'Model output'!G63)),ISNUMBER(SEARCH("4",'Model output'!G63)),ISNUMBER(SEARCH("V ",'Model output'!G63)),ISNUMBER(SEARCH("five",'Model output'!G63)),ISNUMBER(SEARCH("5",'Model output'!G63))))), "lateral", "central"))</f>
        <v/>
      </c>
      <c r="H64" t="str">
        <f>IF('Model output'!H63="","negative", IF('Model output'!H63=" ", "negative", IF('Model output'!H63="[]", "negative", IF(ISNUMBER(SEARCH("lymph node",'Model output'!H63)),"negative", IF(ISNUMBER(SEARCH("adipose tissue",'Model output'!H63)), "negative", IF(ISNUMBER(SEARCH("neck dissection",'Model output'!H63)),"negative","positive"))))))</f>
        <v>negative</v>
      </c>
      <c r="I64">
        <f>IF('Model output'!I63="","",IF(ISNUMBER('Model output'!I63),'Model output'!I63,1))</f>
        <v>1</v>
      </c>
      <c r="J64">
        <f>IF('Model output'!J63="","",IF(AND(ISNUMBER('Model output'!J63),'Model output'!J63&lt;=I64),'Model output'!J63,IF(ISNUMBER(SEARCH("0/",'Model output'!J63)),0,1)))</f>
        <v>0</v>
      </c>
      <c r="K64" t="str" cm="1">
        <f t="array" ref="K64">IF(COUNT(FIND({0,1,2,3,4,5,6,7,8,9},'Model output'!K63))&gt;0,'Model output'!K63,"")</f>
        <v/>
      </c>
      <c r="L64" s="32" t="str">
        <f t="shared" si="1"/>
        <v/>
      </c>
      <c r="M64" t="str" cm="1">
        <f t="array" ref="M64">IF(L64="","",IF(ISNUMBER(SEARCH("cm",L64)),MAX(VALUE(SUBSTITUTE(_xlfn.FILTERXML("&lt;t&gt;&lt;s&gt;"&amp;SUBSTITUTE(L64,",","&lt;/s&gt;&lt;s&gt;")&amp;"&lt;/s&gt;&lt;/t&gt;","//s"),"cm",""))),MAX(VALUE(SUBSTITUTE(_xlfn.FILTERXML("&lt;t&gt;&lt;s&gt;"&amp;SUBSTITUTE(L64,",","&lt;/s&gt;&lt;s&gt;")&amp;"&lt;/s&gt;&lt;/t&gt;","//s"),"mm","")))/10))</f>
        <v/>
      </c>
      <c r="N64" t="str">
        <f>IF('Model output'!L63="","",'Model output'!L63)</f>
        <v>papillary</v>
      </c>
      <c r="O64" t="str">
        <f>IF('Model output'!M63="","",'Model output'!M63)</f>
        <v>classic, microcarcinoma</v>
      </c>
      <c r="P64" t="str">
        <f>IF('Model output'!N63="","",'Model output'!N63)</f>
        <v>3 cm (left lobe and isthmus), 1.2 cm (right lobe), 0.4 cm (microcarcinoma)</v>
      </c>
      <c r="Q64" t="str">
        <f t="shared" si="13"/>
        <v>3cm,1.2cm,0.4cm</v>
      </c>
      <c r="R64" cm="1">
        <f t="array" ref="R64">IF(Q64="","",IF(ISNUMBER(SEARCH("cm",Q64)),MAX(VALUE(SUBSTITUTE(_xlfn.FILTERXML("&lt;t&gt;&lt;s&gt;"&amp;SUBSTITUTE(Q64,",","&lt;/s&gt;&lt;s&gt;")&amp;"&lt;/s&gt;&lt;/t&gt;","//s"),"cm",""))),IF(ISNUMBER(SEARCH("mm",Q64)), MAX(VALUE(SUBSTITUTE(_xlfn.FILTERXML("&lt;t&gt;&lt;s&gt;"&amp;SUBSTITUTE(Q64,",","&lt;/s&gt;&lt;s&gt;")&amp;"&lt;/s&gt;&lt;/t&gt;","//s"),"mm","")))/10, MAX(VALUE(_xlfn.FILTERXML("&lt;t&gt;&lt;s&gt;"&amp;SUBSTITUTE(Q64,",","&lt;/s&gt;&lt;s&gt;")&amp;"&lt;/s&gt;&lt;/t&gt;","//s"))))))</f>
        <v>3</v>
      </c>
      <c r="S64" t="str">
        <f>IF(OR('Model output'!P63="",'Model output'!P63="C",ISNUMBER(SEARCH("Not identified", 'Model output'!P63)),ISNUMBER(SEARCH("Absent",'Model output'!P63)),ISNUMBER(SEARCH("Absence",'Model output'!P63)),AND(ISNUMBER(SEARCH("No",'Model output'!P63)),NOT(ISNUMBER(SEARCH("diagnostic",'Model output'!P63)))),ISNUMBER(SEARCH("Negative",'Model output'!P63))),"negative","positive")</f>
        <v>negative</v>
      </c>
      <c r="T64" t="str">
        <f>IF('Model output'!O63="","",'Model output'!O63)</f>
        <v>Three foci</v>
      </c>
      <c r="U64" t="str">
        <f>IF('Model output'!Q63&lt;&gt;"",'Model output'!Q63,IF('Classification result'!S64="positive",IF(ISNUMBER(SEARCH("single",'Model output'!P63)),1,IF(OR(ISNUMBER(SEARCH("&lt;4",'Model output'!P63)),ISNUMBER(SEARCH("&lt; 4",'Model output'!P63)),ISNUMBER(SEARCH("less than 4",'Model output'!P63))),"&lt;4",IF(OR(ISNUMBER(SEARCH("&gt;4",'Model output'!P63)),ISNUMBER(SEARCH("&gt; 4",'Model output'!P63)),ISNUMBER(SEARCH("4 or more",'Model output'!P63))),"&gt;4",""))),""))</f>
        <v/>
      </c>
      <c r="V64" t="str">
        <f>IF(S64="negative","",IF(OR(ISNUMBER(SEARCH("Focal",'Model output'!P63)),'Classification result'!U64&lt;4,ISNUMBER(SEARCH("Focal",'Classification result'!U64)),ISNUMBER(SEARCH("&lt;4",'Classification result'!U64)),ISNUMBER(SEARCH("&lt; 4",'Classification result'!U64))),"minimal", IF(OR(ISNUMBER(SEARCH("Extensive",'Model output'!P63)),ISNUMBER(SEARCH("Extensive",'Classification result'!U64)),ISNUMBER(SEARCH("&gt;4",'Classification result'!U64)),ISNUMBER(SEARCH("&gt; 4",'Classification result'!U64)),ISNUMBER(SEARCH("4 or more",'Classification result'!U64))),"extensive","")))</f>
        <v/>
      </c>
      <c r="W64" t="str">
        <f>IF(OR('Model output'!R63="",ISNUMBER(SEARCH("Not identified", 'Model output'!R63)),ISNUMBER(SEARCH("Absent",'Model output'!R63)),ISNUMBER(SEARCH("No",'Model output'!R63)),ISNUMBER(SEARCH("Negative",'Model output'!R63)),ISNUMBER(SEARCH("None seen",'Model output'!R63)),ISNUMBER(SEARCH("Free",'Model output'!R63)),ISNUMBER(SEARCH("Cannot be assessed",'Model output'!R63))),"negative","positive")</f>
        <v>positive</v>
      </c>
      <c r="X64" s="19" t="str">
        <f>IF('Model output'!S63="","",'Model output'!S63)</f>
        <v>invades :the perithyroidal adipose tissue, Focal</v>
      </c>
      <c r="Y64" t="str">
        <f>IF(OR('Model output'!S63="",ISNUMBER(SEARCH("No extension",'Model output'!S63)),ISNUMBER(SEARCH("Absent",'Model output'!S63)),ISNUMBER(SEARCH("Not identified",'Model output'!S63)),AND(ISNUMBER(SEARCH("No",'Model output'!S63)),NOT(ISNUMBER(SEARCH("carcinoma",'Model output'!S63)))),ISNUMBER(SEARCH("negative",'Model output'!S63))),"negative",IF(Z64="positive","gETE", "positive"))</f>
        <v>positive</v>
      </c>
      <c r="Z64" t="str">
        <f>IF(OR('Model output'!S63="",ISNUMBER(SEARCH("Absent",'Model output'!S63)),ISNUMBER(SEARCH("Not identified",'Model output'!S63)),ISNUMBER(SEARCH("No",'Model output'!S63)),ISNUMBER(SEARCH("Minimal",'Model output'!S63)),ISNUMBER(SEARCH("negative",'Model output'!S63))),"negative",IF(OR(ISNUMBER(SEARCH("extensive",X64)),ISNUMBER(SEARCH("skeletal muscle",X64)),ISNUMBER(SEARCH("larynx",X64)),ISNUMBER(SEARCH("trachea",X64)),ISNUMBER(SEARCH("esophagus",X64)),ISNUMBER(SEARCH("recurrent laryngeal nerve",X64))),"positive","negative"))</f>
        <v>negative</v>
      </c>
      <c r="AA64" t="str">
        <f>IF('Model output'!T63="","",IF('Model output'!T63="Not mentioned", "No", "Yes"))</f>
        <v/>
      </c>
      <c r="AB64" t="str">
        <f>IF(AA64&lt;&gt;"Yes","",IF(OR('Model output'!U63="",ISNUMBER(SEARCH("Not identified",'Model output'!U63))),"",'Model output'!U63))</f>
        <v/>
      </c>
      <c r="AC64" s="8" t="str">
        <f>IF(OR('Model output'!V63="", AND(ISERROR(SEARCH("Positive",'Model output'!V63)), ISNUMBER(SEARCH("Negative",'Model output'!V63))), ISNUMBER(SEARCH("Cannot be assessed",'Model output'!V63)), AND(ISNUMBER(SEARCH("Uninvolved",'Model output'!V63)),NOT(ISNUMBER(SEARCH("margin(s) involved",'Model output'!V63)))), ISNUMBER(SEARCH("No involvement",'Model output'!V63)), AND(NOT(ISNUMBER(SEARCH("focal",'Model output'!V63))),ISNUMBER(SEARCH("Free",'Model output'!V63))), ISNUMBER(SEARCH("narrowly excised",'Model output'!V63)), ISNUMBER(SEARCH("none",'Model output'!V63)), ISNUMBER(SEARCH("R0",'Model output'!V63)), ISNUMBER(SEARCH("1 mm",'Model output'!V63)), ISNUMBER(SEARCH("0.1 CM",'Model output'!V63)), ISNUMBER(SEARCH("less than 0.2 mm",'Model output'!V63)), ISNUMBER(SEARCH("less than 1.0 mm",'Model output'!V63)), ISNUMBER(SEARCH("less than 0.5 mm",'Model output'!V63)), ISNUMBER(SEARCH("abut",'Model output'!V63))), "negative", "positive")</f>
        <v>negative</v>
      </c>
      <c r="AE64" s="39" t="str" cm="1">
        <f t="array" aca="1" ref="AE64" ca="1">IF(OR(AC64="positive",Z64="positive",AND(OR(ISNUMBER(SEARCH("Follicular carcinoma",N64)),ISNUMBER(SEARCH("Follicular thyroid carcinoma",N64))),V64="extensive"),AND(AND(ISNUMBER(J64),J64&gt;0),AND(ISNUMBER(M64),M64&gt;3)),OR(H64="positive",AH64=1)),"high",IF(OR(ISNUMBER(SEARCH("lateral",G64,1)),ISNUMBER(SEARCH("positive",Y64,1)),ISNUMBER(SEARCH("tall",O64,1)),ISNUMBER(SEARCH("hobnail",O64,1)),ISNUMBER(SEARCH("cribriform",O64,1)),ISNUMBER(SEARCH("diffuse",O64,1)),ISNUMBER(SEARCH("columnar",O64,1)),ISNUMBER(SEARCH("solid",O64,1)),ISNUMBER(SEARCH("tall",N64,1)),ISNUMBER(SEARCH("hobnail",N64,1)),ISNUMBER(SEARCH("cribriform",N64,1)),ISNUMBER(SEARCH("diffuse",N64,1)),ISNUMBER(SEARCH("columnar",N64,1)),ISNUMBER(SEARCH("solid",N64,1)),AND(OR(ISNUMBER(SEARCH("papillary",N64,1)),ISNUMBER(SEARCH("papillary carcinoma",O64,1))),S64="positive"),AND(AND(ISNUMBER(J64),J64&gt;=5),M64=""),AND(AND(ISNUMBER(J64),J64&gt;=5),AND(ISNUMBER(M64),M64&gt;=1)),AND(ISNUMBER(SERACH("papillary",N64)),OR(Y64="positive",Z64="positive"), ISNUMBER(SEARCH("BRAF",AB64)))),"intermediate","low"))</f>
        <v>intermediate</v>
      </c>
      <c r="AF64" s="40" t="str">
        <f t="shared" si="3"/>
        <v>2</v>
      </c>
      <c r="AG64" s="40" t="str">
        <f t="shared" si="4"/>
        <v>0</v>
      </c>
      <c r="AH64" s="40" t="str">
        <f t="shared" si="6"/>
        <v>0</v>
      </c>
      <c r="AI64" s="45" t="str">
        <f t="shared" si="7"/>
        <v>I</v>
      </c>
      <c r="AJ64" s="39" t="s">
        <v>636</v>
      </c>
      <c r="AK64" s="44" t="s">
        <v>898</v>
      </c>
      <c r="AL64" s="44" t="s">
        <v>896</v>
      </c>
      <c r="AM64" s="44" t="s">
        <v>899</v>
      </c>
      <c r="AN64" s="44" t="s">
        <v>59</v>
      </c>
      <c r="AO64" s="12">
        <f t="shared" ca="1" si="8"/>
        <v>1</v>
      </c>
      <c r="AP64" s="15">
        <f t="shared" si="9"/>
        <v>1</v>
      </c>
      <c r="AQ64" s="15">
        <f t="shared" si="10"/>
        <v>1</v>
      </c>
      <c r="AR64" s="15">
        <f t="shared" si="11"/>
        <v>1</v>
      </c>
      <c r="AS64" s="26">
        <f t="shared" si="5"/>
        <v>1</v>
      </c>
    </row>
    <row r="65" spans="1:45">
      <c r="A65" t="str">
        <f>'Model output'!A64</f>
        <v>TCGA-DJ-A2PN</v>
      </c>
      <c r="B65" s="51">
        <v>70</v>
      </c>
      <c r="C65" s="1" t="str">
        <f>IF(OR(ISNUMBER(SEARCH("0",'Model output'!D64)), ISNUMBER(SEARCH("1",'Model output'!D64)), ISNUMBER(SEARCH("1a",'Model output'!D64)), ISNUMBER(SEARCH("1b",'Model output'!D64)), ISNUMBER(SEARCH("2",'Model output'!D64)), ISNUMBER(SEARCH("3",'Model output'!D64)), ISNUMBER(SEARCH("4a",'Model output'!D64)), ISNUMBER(SEARCH("4b",'Model output'!D64))), IF(ISNUMBER(SEARCH("pT",'Model output'!D64)),IF(OR(ISNUMBER(SEARCH("a",'Model output'!D64)),ISNUMBER(SEARCH("b",'Model output'!D64))),MID(SUBSTITUTE('Model output'!D64," ",""),SEARCH("pT",'Model output'!D64)+2,2),MID(SUBSTITUTE('Model output'!D64," ",""),SEARCH("pT",'Model output'!D64)+2,1)),IF(ISNUMBER(SEARCH("T",'Model output'!D64)),IF(OR(ISNUMBER(SEARCH("a",'Model output'!D64)),ISNUMBER(SEARCH("b",'Model output'!D64))),MID(SUBSTITUTE('Model output'!D64," ",""),SEARCH("T",'Model output'!D64)+1,2),MID(SUBSTITUTE('Model output'!D64," ",""),SEARCH("T",'Model output'!D64)+1,1)),SUBSTITUTE('Model output'!D64," ",""))),"")</f>
        <v>1</v>
      </c>
      <c r="D65" s="1" t="str">
        <f>IF(ISNUMBER(SEARCH("lymph node",'Model output'!E64)),"1", IF(AND('Model output'!E64&lt;&gt;"",ISNUMBER('Model output'!E64),'Model output'!E64&gt;0),"1",IF(OR(ISNUMBER(SEARCH("0",'Model output'!E64)), ISNUMBER(SEARCH("1",'Model output'!E64)), ISNUMBER(SEARCH("1a",'Model output'!E64)), ISNUMBER(SEARCH("1b",'Model output'!E64)), ISNUMBER(SEARCH("X",'Model output'!E64))), IF(ISNUMBER(SEARCH("pN",'Model output'!E64)),IF(OR(ISNUMBER(SEARCH("a",'Model output'!E64)),ISNUMBER(SEARCH("b",'Model output'!E64))),MID(SUBSTITUTE('Model output'!E64," ",""),SEARCH("pN",'Model output'!E64)+2,2),MID(SUBSTITUTE('Model output'!E64," ",""),SEARCH("pN",'Model output'!E64)+2,1)),IF(ISNUMBER(SEARCH("N",'Model output'!E64)),IF(OR(ISNUMBER(SEARCH("a",'Model output'!E64)),ISNUMBER(SEARCH("b",'Model output'!E64))),MID(SUBSTITUTE('Model output'!E64," ",""),SEARCH("N",'Model output'!E64)+1,2),MID(SUBSTITUTE('Model output'!E64," ",""),SEARCH("N",'Model output'!E64)+1,1)),SUBSTITUTE('Model output'!E64," ",""))),"")))</f>
        <v>x</v>
      </c>
      <c r="E65" s="1" t="str">
        <f>IF(OR(ISNUMBER(SEARCH("Not applicable",'Model output'!F64)), ISNUMBER(SEARCH("N/A",'Model output'!F64))),"0",IF(OR(ISNUMBER(SEARCH("0",'Model output'!F64)), ISNUMBER(SEARCH("1",'Model output'!F64)), ISNUMBER(SEARCH("X",'Model output'!F64))), IF(ISNUMBER(SEARCH("pM",'Model output'!F64)),MID(SUBSTITUTE('Model output'!F64," ",""),SEARCH("pM",'Model output'!F64)+2,1),IF(ISNUMBER(SEARCH("M",'Model output'!F64)),MID(SUBSTITUTE('Model output'!F64," ",""),SEARCH("M",'Model output'!F64)+1,1),SUBSTITUTE('Model output'!F64," ",""))),""))</f>
        <v>x</v>
      </c>
      <c r="F65" t="str">
        <f t="shared" si="12"/>
        <v>negative</v>
      </c>
      <c r="G65" t="str">
        <f>IF(OR('Model output'!G64="",AND(ISNUMBER('Model output'!J64),'Model output'!J64&lt;1)),"",IF(OR(ISNUMBER(SEARCH("lateral",'Model output'!G64)),ISNUMBER(SEARCH("cervical",'Model output'!G64)),ISNUMBER(SEARCH("jugular",'Model output'!G64)),ISNUMBER(SEARCH("left neck",'Model output'!G64)),ISNUMBER(SEARCH("left anterior neck",'Model output'!G64)),ISNUMBER(SEARCH("left posterior neck",'Model output'!G64)),ISNUMBER(SEARCH("right neck",'Model output'!G64)),ISNUMBER(SEARCH("right anterior neck",'Model output'!G64)),ISNUMBER(SEARCH("right posterior neck",'Model output'!G64)),AND(ISNUMBER(SEARCH("level",'Model output'!G64)),OR(,ISNUMBER(SEARCH("II",'Model output'!G64)),ISNUMBER(SEARCH("two",'Model output'!G64)),ISNUMBER(SEARCH("2",'Model output'!G64)),ISNUMBER(SEARCH("III",'Model output'!G64)),ISNUMBER(SEARCH("three",'Model output'!G64)),ISNUMBER(SEARCH("3",'Model output'!G64)),ISNUMBER(SEARCH("IV",'Model output'!G64)),ISNUMBER(SEARCH("four",'Model output'!G64)),ISNUMBER(SEARCH("4",'Model output'!G64)),ISNUMBER(SEARCH("V ",'Model output'!G64)),ISNUMBER(SEARCH("five",'Model output'!G64)),ISNUMBER(SEARCH("5",'Model output'!G64))))), "lateral", "central"))</f>
        <v/>
      </c>
      <c r="H65" t="str">
        <f>IF('Model output'!H64="","negative", IF('Model output'!H64=" ", "negative", IF('Model output'!H64="[]", "negative", IF(ISNUMBER(SEARCH("lymph node",'Model output'!H64)),"negative", IF(ISNUMBER(SEARCH("adipose tissue",'Model output'!H64)), "negative", IF(ISNUMBER(SEARCH("neck dissection",'Model output'!H64)),"negative","positive"))))))</f>
        <v>negative</v>
      </c>
      <c r="I65" t="str">
        <f>IF('Model output'!I64="","",IF(ISNUMBER('Model output'!I64),'Model output'!I64,1))</f>
        <v/>
      </c>
      <c r="J65" t="str">
        <f>IF('Model output'!J64="","",IF(AND(ISNUMBER('Model output'!J64),'Model output'!J64&lt;=I65),'Model output'!J64,IF(ISNUMBER(SEARCH("0/",'Model output'!J64)),0,1)))</f>
        <v/>
      </c>
      <c r="K65" t="str" cm="1">
        <f t="array" ref="K65">IF(COUNT(FIND({0,1,2,3,4,5,6,7,8,9},'Model output'!K64))&gt;0,'Model output'!K64,"")</f>
        <v/>
      </c>
      <c r="L65" s="32" t="str">
        <f t="shared" si="1"/>
        <v/>
      </c>
      <c r="M65" t="str" cm="1">
        <f t="array" ref="M65">IF(L65="","",IF(ISNUMBER(SEARCH("cm",L65)),MAX(VALUE(SUBSTITUTE(_xlfn.FILTERXML("&lt;t&gt;&lt;s&gt;"&amp;SUBSTITUTE(L65,",","&lt;/s&gt;&lt;s&gt;")&amp;"&lt;/s&gt;&lt;/t&gt;","//s"),"cm",""))),MAX(VALUE(SUBSTITUTE(_xlfn.FILTERXML("&lt;t&gt;&lt;s&gt;"&amp;SUBSTITUTE(L65,",","&lt;/s&gt;&lt;s&gt;")&amp;"&lt;/s&gt;&lt;/t&gt;","//s"),"mm","")))/10))</f>
        <v/>
      </c>
      <c r="N65" t="str">
        <f>IF('Model output'!L64="","",'Model output'!L64)</f>
        <v>papillary</v>
      </c>
      <c r="O65" t="str">
        <f>IF('Model output'!M64="","",'Model output'!M64)</f>
        <v>classic</v>
      </c>
      <c r="P65" t="str">
        <f>IF('Model output'!N64="","",'Model output'!N64)</f>
        <v>1.3 cm</v>
      </c>
      <c r="Q65" t="str">
        <f t="shared" si="13"/>
        <v>1.3cm</v>
      </c>
      <c r="R65" cm="1">
        <f t="array" ref="R65">IF(Q65="","",IF(ISNUMBER(SEARCH("cm",Q65)),MAX(VALUE(SUBSTITUTE(_xlfn.FILTERXML("&lt;t&gt;&lt;s&gt;"&amp;SUBSTITUTE(Q65,",","&lt;/s&gt;&lt;s&gt;")&amp;"&lt;/s&gt;&lt;/t&gt;","//s"),"cm",""))),IF(ISNUMBER(SEARCH("mm",Q65)), MAX(VALUE(SUBSTITUTE(_xlfn.FILTERXML("&lt;t&gt;&lt;s&gt;"&amp;SUBSTITUTE(Q65,",","&lt;/s&gt;&lt;s&gt;")&amp;"&lt;/s&gt;&lt;/t&gt;","//s"),"mm","")))/10, MAX(VALUE(_xlfn.FILTERXML("&lt;t&gt;&lt;s&gt;"&amp;SUBSTITUTE(Q65,",","&lt;/s&gt;&lt;s&gt;")&amp;"&lt;/s&gt;&lt;/t&gt;","//s"))))))</f>
        <v>1.3</v>
      </c>
      <c r="S65" t="str">
        <f>IF(OR('Model output'!P64="",'Model output'!P64="C",ISNUMBER(SEARCH("Not identified", 'Model output'!P64)),ISNUMBER(SEARCH("Absent",'Model output'!P64)),ISNUMBER(SEARCH("Absence",'Model output'!P64)),AND(ISNUMBER(SEARCH("No",'Model output'!P64)),NOT(ISNUMBER(SEARCH("diagnostic",'Model output'!P64)))),ISNUMBER(SEARCH("Negative",'Model output'!P64))),"negative","positive")</f>
        <v>negative</v>
      </c>
      <c r="T65">
        <f>IF('Model output'!O64="","",'Model output'!O64)</f>
        <v>2</v>
      </c>
      <c r="U65" t="str">
        <f>IF('Model output'!Q64&lt;&gt;"",'Model output'!Q64,IF('Classification result'!S65="positive",IF(ISNUMBER(SEARCH("single",'Model output'!P64)),1,IF(OR(ISNUMBER(SEARCH("&lt;4",'Model output'!P64)),ISNUMBER(SEARCH("&lt; 4",'Model output'!P64)),ISNUMBER(SEARCH("less than 4",'Model output'!P64))),"&lt;4",IF(OR(ISNUMBER(SEARCH("&gt;4",'Model output'!P64)),ISNUMBER(SEARCH("&gt; 4",'Model output'!P64)),ISNUMBER(SEARCH("4 or more",'Model output'!P64))),"&gt;4",""))),""))</f>
        <v/>
      </c>
      <c r="V65" t="str">
        <f>IF(S65="negative","",IF(OR(ISNUMBER(SEARCH("Focal",'Model output'!P64)),'Classification result'!U65&lt;4,ISNUMBER(SEARCH("Focal",'Classification result'!U65)),ISNUMBER(SEARCH("&lt;4",'Classification result'!U65)),ISNUMBER(SEARCH("&lt; 4",'Classification result'!U65))),"minimal", IF(OR(ISNUMBER(SEARCH("Extensive",'Model output'!P64)),ISNUMBER(SEARCH("Extensive",'Classification result'!U65)),ISNUMBER(SEARCH("&gt;4",'Classification result'!U65)),ISNUMBER(SEARCH("&gt; 4",'Classification result'!U65)),ISNUMBER(SEARCH("4 or more",'Classification result'!U65))),"extensive","")))</f>
        <v/>
      </c>
      <c r="W65" t="str">
        <f>IF(OR('Model output'!R64="",ISNUMBER(SEARCH("Not identified", 'Model output'!R64)),ISNUMBER(SEARCH("Absent",'Model output'!R64)),ISNUMBER(SEARCH("No",'Model output'!R64)),ISNUMBER(SEARCH("Negative",'Model output'!R64)),ISNUMBER(SEARCH("None seen",'Model output'!R64)),ISNUMBER(SEARCH("Free",'Model output'!R64)),ISNUMBER(SEARCH("Cannot be assessed",'Model output'!R64))),"negative","positive")</f>
        <v>positive</v>
      </c>
      <c r="X65" s="19" t="str">
        <f>IF('Model output'!S64="","",'Model output'!S64)</f>
        <v>Not identified</v>
      </c>
      <c r="Y65" t="str">
        <f>IF(OR('Model output'!S64="",ISNUMBER(SEARCH("No extension",'Model output'!S64)),ISNUMBER(SEARCH("Absent",'Model output'!S64)),ISNUMBER(SEARCH("Not identified",'Model output'!S64)),AND(ISNUMBER(SEARCH("No",'Model output'!S64)),NOT(ISNUMBER(SEARCH("carcinoma",'Model output'!S64)))),ISNUMBER(SEARCH("negative",'Model output'!S64))),"negative",IF(Z65="positive","gETE", "positive"))</f>
        <v>negative</v>
      </c>
      <c r="Z65" t="str">
        <f>IF(OR('Model output'!S64="",ISNUMBER(SEARCH("Absent",'Model output'!S64)),ISNUMBER(SEARCH("Not identified",'Model output'!S64)),ISNUMBER(SEARCH("No",'Model output'!S64)),ISNUMBER(SEARCH("Minimal",'Model output'!S64)),ISNUMBER(SEARCH("negative",'Model output'!S64))),"negative",IF(OR(ISNUMBER(SEARCH("extensive",X65)),ISNUMBER(SEARCH("skeletal muscle",X65)),ISNUMBER(SEARCH("larynx",X65)),ISNUMBER(SEARCH("trachea",X65)),ISNUMBER(SEARCH("esophagus",X65)),ISNUMBER(SEARCH("recurrent laryngeal nerve",X65))),"positive","negative"))</f>
        <v>negative</v>
      </c>
      <c r="AA65" t="str">
        <f>IF('Model output'!T64="","",IF('Model output'!T64="Not mentioned", "No", "Yes"))</f>
        <v/>
      </c>
      <c r="AB65" t="str">
        <f>IF(AA65&lt;&gt;"Yes","",IF(OR('Model output'!U64="",ISNUMBER(SEARCH("Not identified",'Model output'!U64))),"",'Model output'!U64))</f>
        <v/>
      </c>
      <c r="AC65" s="8" t="str">
        <f>IF(OR('Model output'!V64="", AND(ISERROR(SEARCH("Positive",'Model output'!V64)), ISNUMBER(SEARCH("Negative",'Model output'!V64))), ISNUMBER(SEARCH("Cannot be assessed",'Model output'!V64)), AND(ISNUMBER(SEARCH("Uninvolved",'Model output'!V64)),NOT(ISNUMBER(SEARCH("margin(s) involved",'Model output'!V64)))), ISNUMBER(SEARCH("No involvement",'Model output'!V64)), AND(NOT(ISNUMBER(SEARCH("focal",'Model output'!V64))),ISNUMBER(SEARCH("Free",'Model output'!V64))), ISNUMBER(SEARCH("narrowly excised",'Model output'!V64)), ISNUMBER(SEARCH("none",'Model output'!V64)), ISNUMBER(SEARCH("R0",'Model output'!V64)), ISNUMBER(SEARCH("1 mm",'Model output'!V64)), ISNUMBER(SEARCH("0.1 CM",'Model output'!V64)), ISNUMBER(SEARCH("less than 0.2 mm",'Model output'!V64)), ISNUMBER(SEARCH("less than 1.0 mm",'Model output'!V64)), ISNUMBER(SEARCH("less than 0.5 mm",'Model output'!V64)), ISNUMBER(SEARCH("abut",'Model output'!V64))), "negative", "positive")</f>
        <v>negative</v>
      </c>
      <c r="AE65" s="39" t="str" cm="1">
        <f t="array" aca="1" ref="AE65" ca="1">IF(OR(AC65="positive",Z65="positive",AND(OR(ISNUMBER(SEARCH("Follicular carcinoma",N65)),ISNUMBER(SEARCH("Follicular thyroid carcinoma",N65))),V65="extensive"),AND(AND(ISNUMBER(J65),J65&gt;0),AND(ISNUMBER(M65),M65&gt;3)),OR(H65="positive",AH65=1)),"high",IF(OR(ISNUMBER(SEARCH("lateral",G65,1)),ISNUMBER(SEARCH("positive",Y65,1)),ISNUMBER(SEARCH("tall",O65,1)),ISNUMBER(SEARCH("hobnail",O65,1)),ISNUMBER(SEARCH("cribriform",O65,1)),ISNUMBER(SEARCH("diffuse",O65,1)),ISNUMBER(SEARCH("columnar",O65,1)),ISNUMBER(SEARCH("solid",O65,1)),ISNUMBER(SEARCH("tall",N65,1)),ISNUMBER(SEARCH("hobnail",N65,1)),ISNUMBER(SEARCH("cribriform",N65,1)),ISNUMBER(SEARCH("diffuse",N65,1)),ISNUMBER(SEARCH("columnar",N65,1)),ISNUMBER(SEARCH("solid",N65,1)),AND(OR(ISNUMBER(SEARCH("papillary",N65,1)),ISNUMBER(SEARCH("papillary carcinoma",O65,1))),S65="positive"),AND(AND(ISNUMBER(J65),J65&gt;=5),M65=""),AND(AND(ISNUMBER(J65),J65&gt;=5),AND(ISNUMBER(M65),M65&gt;=1)),AND(ISNUMBER(SERACH("papillary",N65)),OR(Y65="positive",Z65="positive"), ISNUMBER(SEARCH("BRAF",AB65)))),"intermediate","low"))</f>
        <v>low</v>
      </c>
      <c r="AF65" s="40" t="str">
        <f t="shared" si="3"/>
        <v>1b</v>
      </c>
      <c r="AG65" s="40" t="str">
        <f t="shared" si="4"/>
        <v>0</v>
      </c>
      <c r="AH65" s="40" t="str">
        <f t="shared" si="6"/>
        <v>0</v>
      </c>
      <c r="AI65" s="45" t="str">
        <f t="shared" si="7"/>
        <v>I</v>
      </c>
      <c r="AJ65" s="39" t="s">
        <v>634</v>
      </c>
      <c r="AK65" s="44" t="s">
        <v>895</v>
      </c>
      <c r="AL65" s="44" t="s">
        <v>899</v>
      </c>
      <c r="AM65" s="44" t="s">
        <v>899</v>
      </c>
      <c r="AN65" s="44" t="s">
        <v>59</v>
      </c>
      <c r="AO65" s="12">
        <f t="shared" ca="1" si="8"/>
        <v>1</v>
      </c>
      <c r="AP65" s="15">
        <f t="shared" si="9"/>
        <v>1</v>
      </c>
      <c r="AQ65" s="15">
        <f t="shared" si="10"/>
        <v>1</v>
      </c>
      <c r="AR65" s="15">
        <f t="shared" si="11"/>
        <v>1</v>
      </c>
      <c r="AS65" s="26">
        <f t="shared" si="5"/>
        <v>1</v>
      </c>
    </row>
    <row r="66" spans="1:45">
      <c r="A66" t="str">
        <f>'Model output'!A65</f>
        <v>TCGA-DJ-A2PP</v>
      </c>
      <c r="B66" s="51">
        <v>47</v>
      </c>
      <c r="C66" s="1" t="str">
        <f>IF(OR(ISNUMBER(SEARCH("0",'Model output'!D65)), ISNUMBER(SEARCH("1",'Model output'!D65)), ISNUMBER(SEARCH("1a",'Model output'!D65)), ISNUMBER(SEARCH("1b",'Model output'!D65)), ISNUMBER(SEARCH("2",'Model output'!D65)), ISNUMBER(SEARCH("3",'Model output'!D65)), ISNUMBER(SEARCH("4a",'Model output'!D65)), ISNUMBER(SEARCH("4b",'Model output'!D65))), IF(ISNUMBER(SEARCH("pT",'Model output'!D65)),IF(OR(ISNUMBER(SEARCH("a",'Model output'!D65)),ISNUMBER(SEARCH("b",'Model output'!D65))),MID(SUBSTITUTE('Model output'!D65," ",""),SEARCH("pT",'Model output'!D65)+2,2),MID(SUBSTITUTE('Model output'!D65," ",""),SEARCH("pT",'Model output'!D65)+2,1)),IF(ISNUMBER(SEARCH("T",'Model output'!D65)),IF(OR(ISNUMBER(SEARCH("a",'Model output'!D65)),ISNUMBER(SEARCH("b",'Model output'!D65))),MID(SUBSTITUTE('Model output'!D65," ",""),SEARCH("T",'Model output'!D65)+1,2),MID(SUBSTITUTE('Model output'!D65," ",""),SEARCH("T",'Model output'!D65)+1,1)),SUBSTITUTE('Model output'!D65," ",""))),"")</f>
        <v>3</v>
      </c>
      <c r="D66" s="1" t="str">
        <f>IF(ISNUMBER(SEARCH("lymph node",'Model output'!E65)),"1", IF(AND('Model output'!E65&lt;&gt;"",ISNUMBER('Model output'!E65),'Model output'!E65&gt;0),"1",IF(OR(ISNUMBER(SEARCH("0",'Model output'!E65)), ISNUMBER(SEARCH("1",'Model output'!E65)), ISNUMBER(SEARCH("1a",'Model output'!E65)), ISNUMBER(SEARCH("1b",'Model output'!E65)), ISNUMBER(SEARCH("X",'Model output'!E65))), IF(ISNUMBER(SEARCH("pN",'Model output'!E65)),IF(OR(ISNUMBER(SEARCH("a",'Model output'!E65)),ISNUMBER(SEARCH("b",'Model output'!E65))),MID(SUBSTITUTE('Model output'!E65," ",""),SEARCH("pN",'Model output'!E65)+2,2),MID(SUBSTITUTE('Model output'!E65," ",""),SEARCH("pN",'Model output'!E65)+2,1)),IF(ISNUMBER(SEARCH("N",'Model output'!E65)),IF(OR(ISNUMBER(SEARCH("a",'Model output'!E65)),ISNUMBER(SEARCH("b",'Model output'!E65))),MID(SUBSTITUTE('Model output'!E65," ",""),SEARCH("N",'Model output'!E65)+1,2),MID(SUBSTITUTE('Model output'!E65," ",""),SEARCH("N",'Model output'!E65)+1,1)),SUBSTITUTE('Model output'!E65," ",""))),"")))</f>
        <v>X</v>
      </c>
      <c r="E66" s="1" t="str">
        <f>IF(OR(ISNUMBER(SEARCH("Not applicable",'Model output'!F65)), ISNUMBER(SEARCH("N/A",'Model output'!F65))),"0",IF(OR(ISNUMBER(SEARCH("0",'Model output'!F65)), ISNUMBER(SEARCH("1",'Model output'!F65)), ISNUMBER(SEARCH("X",'Model output'!F65))), IF(ISNUMBER(SEARCH("pM",'Model output'!F65)),MID(SUBSTITUTE('Model output'!F65," ",""),SEARCH("pM",'Model output'!F65)+2,1),IF(ISNUMBER(SEARCH("M",'Model output'!F65)),MID(SUBSTITUTE('Model output'!F65," ",""),SEARCH("M",'Model output'!F65)+1,1),SUBSTITUTE('Model output'!F65," ",""))),""))</f>
        <v>X</v>
      </c>
      <c r="F66" t="str">
        <f t="shared" si="12"/>
        <v>negative</v>
      </c>
      <c r="G66" t="str">
        <f>IF(OR('Model output'!G65="",AND(ISNUMBER('Model output'!J65),'Model output'!J65&lt;1)),"",IF(OR(ISNUMBER(SEARCH("lateral",'Model output'!G65)),ISNUMBER(SEARCH("cervical",'Model output'!G65)),ISNUMBER(SEARCH("jugular",'Model output'!G65)),ISNUMBER(SEARCH("left neck",'Model output'!G65)),ISNUMBER(SEARCH("left anterior neck",'Model output'!G65)),ISNUMBER(SEARCH("left posterior neck",'Model output'!G65)),ISNUMBER(SEARCH("right neck",'Model output'!G65)),ISNUMBER(SEARCH("right anterior neck",'Model output'!G65)),ISNUMBER(SEARCH("right posterior neck",'Model output'!G65)),AND(ISNUMBER(SEARCH("level",'Model output'!G65)),OR(,ISNUMBER(SEARCH("II",'Model output'!G65)),ISNUMBER(SEARCH("two",'Model output'!G65)),ISNUMBER(SEARCH("2",'Model output'!G65)),ISNUMBER(SEARCH("III",'Model output'!G65)),ISNUMBER(SEARCH("three",'Model output'!G65)),ISNUMBER(SEARCH("3",'Model output'!G65)),ISNUMBER(SEARCH("IV",'Model output'!G65)),ISNUMBER(SEARCH("four",'Model output'!G65)),ISNUMBER(SEARCH("4",'Model output'!G65)),ISNUMBER(SEARCH("V ",'Model output'!G65)),ISNUMBER(SEARCH("five",'Model output'!G65)),ISNUMBER(SEARCH("5",'Model output'!G65))))), "lateral", "central"))</f>
        <v/>
      </c>
      <c r="H66" t="str">
        <f>IF('Model output'!H65="","negative", IF('Model output'!H65=" ", "negative", IF('Model output'!H65="[]", "negative", IF(ISNUMBER(SEARCH("lymph node",'Model output'!H65)),"negative", IF(ISNUMBER(SEARCH("adipose tissue",'Model output'!H65)), "negative", IF(ISNUMBER(SEARCH("neck dissection",'Model output'!H65)),"negative","positive"))))))</f>
        <v>negative</v>
      </c>
      <c r="I66">
        <f>IF('Model output'!I65="","",IF(ISNUMBER('Model output'!I65),'Model output'!I65,1))</f>
        <v>3</v>
      </c>
      <c r="J66">
        <f>IF('Model output'!J65="","",IF(AND(ISNUMBER('Model output'!J65),'Model output'!J65&lt;=I66),'Model output'!J65,IF(ISNUMBER(SEARCH("0/",'Model output'!J65)),0,1)))</f>
        <v>0</v>
      </c>
      <c r="K66" t="str" cm="1">
        <f t="array" ref="K66">IF(COUNT(FIND({0,1,2,3,4,5,6,7,8,9},'Model output'!K65))&gt;0,'Model output'!K65,"")</f>
        <v/>
      </c>
      <c r="L66" s="32" t="str">
        <f t="shared" si="1"/>
        <v/>
      </c>
      <c r="M66" t="str" cm="1">
        <f t="array" ref="M66">IF(L66="","",IF(ISNUMBER(SEARCH("cm",L66)),MAX(VALUE(SUBSTITUTE(_xlfn.FILTERXML("&lt;t&gt;&lt;s&gt;"&amp;SUBSTITUTE(L66,",","&lt;/s&gt;&lt;s&gt;")&amp;"&lt;/s&gt;&lt;/t&gt;","//s"),"cm",""))),MAX(VALUE(SUBSTITUTE(_xlfn.FILTERXML("&lt;t&gt;&lt;s&gt;"&amp;SUBSTITUTE(L66,",","&lt;/s&gt;&lt;s&gt;")&amp;"&lt;/s&gt;&lt;/t&gt;","//s"),"mm","")))/10))</f>
        <v/>
      </c>
      <c r="N66" t="str">
        <f>IF('Model output'!L65="","",'Model output'!L65)</f>
        <v>papillary</v>
      </c>
      <c r="O66" t="str">
        <f>IF('Model output'!M65="","",'Model output'!M65)</f>
        <v>follicular variant with oncocytic features</v>
      </c>
      <c r="P66" t="str">
        <f>IF('Model output'!N65="","",'Model output'!N65)</f>
        <v>3.6 cm</v>
      </c>
      <c r="Q66" t="str">
        <f t="shared" si="13"/>
        <v>3.6cm</v>
      </c>
      <c r="R66" cm="1">
        <f t="array" ref="R66">IF(Q66="","",IF(ISNUMBER(SEARCH("cm",Q66)),MAX(VALUE(SUBSTITUTE(_xlfn.FILTERXML("&lt;t&gt;&lt;s&gt;"&amp;SUBSTITUTE(Q66,",","&lt;/s&gt;&lt;s&gt;")&amp;"&lt;/s&gt;&lt;/t&gt;","//s"),"cm",""))),IF(ISNUMBER(SEARCH("mm",Q66)), MAX(VALUE(SUBSTITUTE(_xlfn.FILTERXML("&lt;t&gt;&lt;s&gt;"&amp;SUBSTITUTE(Q66,",","&lt;/s&gt;&lt;s&gt;")&amp;"&lt;/s&gt;&lt;/t&gt;","//s"),"mm","")))/10, MAX(VALUE(_xlfn.FILTERXML("&lt;t&gt;&lt;s&gt;"&amp;SUBSTITUTE(Q66,",","&lt;/s&gt;&lt;s&gt;")&amp;"&lt;/s&gt;&lt;/t&gt;","//s"))))))</f>
        <v>3.6</v>
      </c>
      <c r="S66" t="str">
        <f>IF(OR('Model output'!P65="",'Model output'!P65="C",ISNUMBER(SEARCH("Not identified", 'Model output'!P65)),ISNUMBER(SEARCH("Absent",'Model output'!P65)),ISNUMBER(SEARCH("Absence",'Model output'!P65)),AND(ISNUMBER(SEARCH("No",'Model output'!P65)),NOT(ISNUMBER(SEARCH("diagnostic",'Model output'!P65)))),ISNUMBER(SEARCH("Negative",'Model output'!P65))),"negative","positive")</f>
        <v>negative</v>
      </c>
      <c r="T66">
        <f>IF('Model output'!O65="","",'Model output'!O65)</f>
        <v>2</v>
      </c>
      <c r="U66" t="str">
        <f>IF('Model output'!Q65&lt;&gt;"",'Model output'!Q65,IF('Classification result'!S66="positive",IF(ISNUMBER(SEARCH("single",'Model output'!P65)),1,IF(OR(ISNUMBER(SEARCH("&lt;4",'Model output'!P65)),ISNUMBER(SEARCH("&lt; 4",'Model output'!P65)),ISNUMBER(SEARCH("less than 4",'Model output'!P65))),"&lt;4",IF(OR(ISNUMBER(SEARCH("&gt;4",'Model output'!P65)),ISNUMBER(SEARCH("&gt; 4",'Model output'!P65)),ISNUMBER(SEARCH("4 or more",'Model output'!P65))),"&gt;4",""))),""))</f>
        <v/>
      </c>
      <c r="V66" t="str">
        <f>IF(S66="negative","",IF(OR(ISNUMBER(SEARCH("Focal",'Model output'!P65)),'Classification result'!U66&lt;4,ISNUMBER(SEARCH("Focal",'Classification result'!U66)),ISNUMBER(SEARCH("&lt;4",'Classification result'!U66)),ISNUMBER(SEARCH("&lt; 4",'Classification result'!U66))),"minimal", IF(OR(ISNUMBER(SEARCH("Extensive",'Model output'!P65)),ISNUMBER(SEARCH("Extensive",'Classification result'!U66)),ISNUMBER(SEARCH("&gt;4",'Classification result'!U66)),ISNUMBER(SEARCH("&gt; 4",'Classification result'!U66)),ISNUMBER(SEARCH("4 or more",'Classification result'!U66))),"extensive","")))</f>
        <v/>
      </c>
      <c r="W66" t="str">
        <f>IF(OR('Model output'!R65="",ISNUMBER(SEARCH("Not identified", 'Model output'!R65)),ISNUMBER(SEARCH("Absent",'Model output'!R65)),ISNUMBER(SEARCH("No",'Model output'!R65)),ISNUMBER(SEARCH("Negative",'Model output'!R65)),ISNUMBER(SEARCH("None seen",'Model output'!R65)),ISNUMBER(SEARCH("Free",'Model output'!R65)),ISNUMBER(SEARCH("Cannot be assessed",'Model output'!R65))),"negative","positive")</f>
        <v>negative</v>
      </c>
      <c r="X66" s="19" t="str">
        <f>IF('Model output'!S65="","",'Model output'!S65)</f>
        <v>Not Identified</v>
      </c>
      <c r="Y66" t="str">
        <f>IF(OR('Model output'!S65="",ISNUMBER(SEARCH("No extension",'Model output'!S65)),ISNUMBER(SEARCH("Absent",'Model output'!S65)),ISNUMBER(SEARCH("Not identified",'Model output'!S65)),AND(ISNUMBER(SEARCH("No",'Model output'!S65)),NOT(ISNUMBER(SEARCH("carcinoma",'Model output'!S65)))),ISNUMBER(SEARCH("negative",'Model output'!S65))),"negative",IF(Z66="positive","gETE", "positive"))</f>
        <v>negative</v>
      </c>
      <c r="Z66" t="str">
        <f>IF(OR('Model output'!S65="",ISNUMBER(SEARCH("Absent",'Model output'!S65)),ISNUMBER(SEARCH("Not identified",'Model output'!S65)),ISNUMBER(SEARCH("No",'Model output'!S65)),ISNUMBER(SEARCH("Minimal",'Model output'!S65)),ISNUMBER(SEARCH("negative",'Model output'!S65))),"negative",IF(OR(ISNUMBER(SEARCH("extensive",X66)),ISNUMBER(SEARCH("skeletal muscle",X66)),ISNUMBER(SEARCH("larynx",X66)),ISNUMBER(SEARCH("trachea",X66)),ISNUMBER(SEARCH("esophagus",X66)),ISNUMBER(SEARCH("recurrent laryngeal nerve",X66))),"positive","negative"))</f>
        <v>negative</v>
      </c>
      <c r="AA66" t="str">
        <f>IF('Model output'!T65="","",IF('Model output'!T65="Not mentioned", "No", "Yes"))</f>
        <v/>
      </c>
      <c r="AB66" t="str">
        <f>IF(AA66&lt;&gt;"Yes","",IF(OR('Model output'!U65="",ISNUMBER(SEARCH("Not identified",'Model output'!U65))),"",'Model output'!U65))</f>
        <v/>
      </c>
      <c r="AC66" s="8" t="str">
        <f>IF(OR('Model output'!V65="", AND(ISERROR(SEARCH("Positive",'Model output'!V65)), ISNUMBER(SEARCH("Negative",'Model output'!V65))), ISNUMBER(SEARCH("Cannot be assessed",'Model output'!V65)), AND(ISNUMBER(SEARCH("Uninvolved",'Model output'!V65)),NOT(ISNUMBER(SEARCH("margin(s) involved",'Model output'!V65)))), ISNUMBER(SEARCH("No involvement",'Model output'!V65)), AND(NOT(ISNUMBER(SEARCH("focal",'Model output'!V65))),ISNUMBER(SEARCH("Free",'Model output'!V65))), ISNUMBER(SEARCH("narrowly excised",'Model output'!V65)), ISNUMBER(SEARCH("none",'Model output'!V65)), ISNUMBER(SEARCH("R0",'Model output'!V65)), ISNUMBER(SEARCH("1 mm",'Model output'!V65)), ISNUMBER(SEARCH("0.1 CM",'Model output'!V65)), ISNUMBER(SEARCH("less than 0.2 mm",'Model output'!V65)), ISNUMBER(SEARCH("less than 1.0 mm",'Model output'!V65)), ISNUMBER(SEARCH("less than 0.5 mm",'Model output'!V65)), ISNUMBER(SEARCH("abut",'Model output'!V65))), "negative", "positive")</f>
        <v>negative</v>
      </c>
      <c r="AE66" s="39" t="str" cm="1">
        <f t="array" aca="1" ref="AE66" ca="1">IF(OR(AC66="positive",Z66="positive",AND(OR(ISNUMBER(SEARCH("Follicular carcinoma",N66)),ISNUMBER(SEARCH("Follicular thyroid carcinoma",N66))),V66="extensive"),AND(AND(ISNUMBER(J66),J66&gt;0),AND(ISNUMBER(M66),M66&gt;3)),OR(H66="positive",AH66=1)),"high",IF(OR(ISNUMBER(SEARCH("lateral",G66,1)),ISNUMBER(SEARCH("positive",Y66,1)),ISNUMBER(SEARCH("tall",O66,1)),ISNUMBER(SEARCH("hobnail",O66,1)),ISNUMBER(SEARCH("cribriform",O66,1)),ISNUMBER(SEARCH("diffuse",O66,1)),ISNUMBER(SEARCH("columnar",O66,1)),ISNUMBER(SEARCH("solid",O66,1)),ISNUMBER(SEARCH("tall",N66,1)),ISNUMBER(SEARCH("hobnail",N66,1)),ISNUMBER(SEARCH("cribriform",N66,1)),ISNUMBER(SEARCH("diffuse",N66,1)),ISNUMBER(SEARCH("columnar",N66,1)),ISNUMBER(SEARCH("solid",N66,1)),AND(OR(ISNUMBER(SEARCH("papillary",N66,1)),ISNUMBER(SEARCH("papillary carcinoma",O66,1))),S66="positive"),AND(AND(ISNUMBER(J66),J66&gt;=5),M66=""),AND(AND(ISNUMBER(J66),J66&gt;=5),AND(ISNUMBER(M66),M66&gt;=1)),AND(ISNUMBER(SERACH("papillary",N66)),OR(Y66="positive",Z66="positive"), ISNUMBER(SEARCH("BRAF",AB66)))),"intermediate","low"))</f>
        <v>low</v>
      </c>
      <c r="AF66" s="40" t="str">
        <f t="shared" si="3"/>
        <v>2</v>
      </c>
      <c r="AG66" s="40" t="str">
        <f t="shared" si="4"/>
        <v>0</v>
      </c>
      <c r="AH66" s="40" t="str">
        <f t="shared" si="6"/>
        <v>0</v>
      </c>
      <c r="AI66" s="45" t="str">
        <f t="shared" si="7"/>
        <v>I</v>
      </c>
      <c r="AJ66" s="39" t="s">
        <v>634</v>
      </c>
      <c r="AK66" s="44" t="s">
        <v>898</v>
      </c>
      <c r="AL66" s="44" t="s">
        <v>896</v>
      </c>
      <c r="AM66" s="44" t="s">
        <v>899</v>
      </c>
      <c r="AN66" s="44" t="s">
        <v>59</v>
      </c>
      <c r="AO66" s="12">
        <f t="shared" ca="1" si="8"/>
        <v>1</v>
      </c>
      <c r="AP66" s="15">
        <f t="shared" si="9"/>
        <v>1</v>
      </c>
      <c r="AQ66" s="15">
        <f t="shared" si="10"/>
        <v>1</v>
      </c>
      <c r="AR66" s="15">
        <f t="shared" si="11"/>
        <v>1</v>
      </c>
      <c r="AS66" s="26">
        <f t="shared" si="5"/>
        <v>1</v>
      </c>
    </row>
    <row r="67" spans="1:45">
      <c r="A67" t="str">
        <f>'Model output'!A66</f>
        <v>TCGA-DJ-A2PQ</v>
      </c>
      <c r="B67" s="51">
        <v>26</v>
      </c>
      <c r="C67" s="1" t="str">
        <f>IF(OR(ISNUMBER(SEARCH("0",'Model output'!D66)), ISNUMBER(SEARCH("1",'Model output'!D66)), ISNUMBER(SEARCH("1a",'Model output'!D66)), ISNUMBER(SEARCH("1b",'Model output'!D66)), ISNUMBER(SEARCH("2",'Model output'!D66)), ISNUMBER(SEARCH("3",'Model output'!D66)), ISNUMBER(SEARCH("4a",'Model output'!D66)), ISNUMBER(SEARCH("4b",'Model output'!D66))), IF(ISNUMBER(SEARCH("pT",'Model output'!D66)),IF(OR(ISNUMBER(SEARCH("a",'Model output'!D66)),ISNUMBER(SEARCH("b",'Model output'!D66))),MID(SUBSTITUTE('Model output'!D66," ",""),SEARCH("pT",'Model output'!D66)+2,2),MID(SUBSTITUTE('Model output'!D66," ",""),SEARCH("pT",'Model output'!D66)+2,1)),IF(ISNUMBER(SEARCH("T",'Model output'!D66)),IF(OR(ISNUMBER(SEARCH("a",'Model output'!D66)),ISNUMBER(SEARCH("b",'Model output'!D66))),MID(SUBSTITUTE('Model output'!D66," ",""),SEARCH("T",'Model output'!D66)+1,2),MID(SUBSTITUTE('Model output'!D66," ",""),SEARCH("T",'Model output'!D66)+1,1)),SUBSTITUTE('Model output'!D66," ",""))),"")</f>
        <v>2</v>
      </c>
      <c r="D67" s="1" t="str">
        <f>IF(ISNUMBER(SEARCH("lymph node",'Model output'!E66)),"1", IF(AND('Model output'!E66&lt;&gt;"",ISNUMBER('Model output'!E66),'Model output'!E66&gt;0),"1",IF(OR(ISNUMBER(SEARCH("0",'Model output'!E66)), ISNUMBER(SEARCH("1",'Model output'!E66)), ISNUMBER(SEARCH("1a",'Model output'!E66)), ISNUMBER(SEARCH("1b",'Model output'!E66)), ISNUMBER(SEARCH("X",'Model output'!E66))), IF(ISNUMBER(SEARCH("pN",'Model output'!E66)),IF(OR(ISNUMBER(SEARCH("a",'Model output'!E66)),ISNUMBER(SEARCH("b",'Model output'!E66))),MID(SUBSTITUTE('Model output'!E66," ",""),SEARCH("pN",'Model output'!E66)+2,2),MID(SUBSTITUTE('Model output'!E66," ",""),SEARCH("pN",'Model output'!E66)+2,1)),IF(ISNUMBER(SEARCH("N",'Model output'!E66)),IF(OR(ISNUMBER(SEARCH("a",'Model output'!E66)),ISNUMBER(SEARCH("b",'Model output'!E66))),MID(SUBSTITUTE('Model output'!E66," ",""),SEARCH("N",'Model output'!E66)+1,2),MID(SUBSTITUTE('Model output'!E66," ",""),SEARCH("N",'Model output'!E66)+1,1)),SUBSTITUTE('Model output'!E66," ",""))),"")))</f>
        <v>1a</v>
      </c>
      <c r="E67" s="1" t="str">
        <f>IF(OR(ISNUMBER(SEARCH("Not applicable",'Model output'!F66)), ISNUMBER(SEARCH("N/A",'Model output'!F66))),"0",IF(OR(ISNUMBER(SEARCH("0",'Model output'!F66)), ISNUMBER(SEARCH("1",'Model output'!F66)), ISNUMBER(SEARCH("X",'Model output'!F66))), IF(ISNUMBER(SEARCH("pM",'Model output'!F66)),MID(SUBSTITUTE('Model output'!F66," ",""),SEARCH("pM",'Model output'!F66)+2,1),IF(ISNUMBER(SEARCH("M",'Model output'!F66)),MID(SUBSTITUTE('Model output'!F66," ",""),SEARCH("M",'Model output'!F66)+1,1),SUBSTITUTE('Model output'!F66," ",""))),""))</f>
        <v/>
      </c>
      <c r="F67" t="str">
        <f t="shared" si="12"/>
        <v>positive</v>
      </c>
      <c r="G67" t="str">
        <f>IF(OR('Model output'!G66="",AND(ISNUMBER('Model output'!J66),'Model output'!J66&lt;1)),"",IF(OR(ISNUMBER(SEARCH("lateral",'Model output'!G66)),ISNUMBER(SEARCH("cervical",'Model output'!G66)),ISNUMBER(SEARCH("jugular",'Model output'!G66)),ISNUMBER(SEARCH("left neck",'Model output'!G66)),ISNUMBER(SEARCH("left anterior neck",'Model output'!G66)),ISNUMBER(SEARCH("left posterior neck",'Model output'!G66)),ISNUMBER(SEARCH("right neck",'Model output'!G66)),ISNUMBER(SEARCH("right anterior neck",'Model output'!G66)),ISNUMBER(SEARCH("right posterior neck",'Model output'!G66)),AND(ISNUMBER(SEARCH("level",'Model output'!G66)),OR(,ISNUMBER(SEARCH("II",'Model output'!G66)),ISNUMBER(SEARCH("two",'Model output'!G66)),ISNUMBER(SEARCH("2",'Model output'!G66)),ISNUMBER(SEARCH("III",'Model output'!G66)),ISNUMBER(SEARCH("three",'Model output'!G66)),ISNUMBER(SEARCH("3",'Model output'!G66)),ISNUMBER(SEARCH("IV",'Model output'!G66)),ISNUMBER(SEARCH("four",'Model output'!G66)),ISNUMBER(SEARCH("4",'Model output'!G66)),ISNUMBER(SEARCH("V ",'Model output'!G66)),ISNUMBER(SEARCH("five",'Model output'!G66)),ISNUMBER(SEARCH("5",'Model output'!G66))))), "lateral", "central"))</f>
        <v>central</v>
      </c>
      <c r="H67" t="str">
        <f>IF('Model output'!H66="","negative", IF('Model output'!H66=" ", "negative", IF('Model output'!H66="[]", "negative", IF(ISNUMBER(SEARCH("lymph node",'Model output'!H66)),"negative", IF(ISNUMBER(SEARCH("adipose tissue",'Model output'!H66)), "negative", IF(ISNUMBER(SEARCH("neck dissection",'Model output'!H66)),"negative","positive"))))))</f>
        <v>negative</v>
      </c>
      <c r="I67">
        <f>IF('Model output'!I66="","",IF(ISNUMBER('Model output'!I66),'Model output'!I66,1))</f>
        <v>12</v>
      </c>
      <c r="J67">
        <f>IF('Model output'!J66="","",IF(AND(ISNUMBER('Model output'!J66),'Model output'!J66&lt;=I67),'Model output'!J66,IF(ISNUMBER(SEARCH("0/",'Model output'!J66)),0,1)))</f>
        <v>7</v>
      </c>
      <c r="K67" t="str" cm="1">
        <f t="array" ref="K67">IF(COUNT(FIND({0,1,2,3,4,5,6,7,8,9},'Model output'!K66))&gt;0,'Model output'!K66,"")</f>
        <v>2.4 cm</v>
      </c>
      <c r="L67" s="32" t="str">
        <f t="shared" ref="L67:L127" si="14">LOWER(SUBSTITUTE(SUBSTITUTE(SUBSTITUTE(SUBSTITUTE(SUBSTITUTE(SUBSTITUTE(SUBSTITUTE(SUBSTITUTE(SUBSTITUTE(SUBSTITUTE(SUBSTITUTE(SUBSTITUTE(SUBSTITUTE(SUBSTITUTE(SUBSTITUTE(SUBSTITUTE(SUBSTITUTE(SUBSTITUTE(SUBSTITUTE(K67,"cm.","cm"), "gross examination", ""), "specimen E", ""), "Level IV", ""), "paratracheal", ""), "tissue", ""), "in greatest dimension", ""), "diameter", ""), "right", ""), "up to", ""), "to", ","), "by", ""), "x", ","), "'", ""), "[", ""), "]", ""), "(", ""), ")", ""), " ", ""))</f>
        <v>2.4cm</v>
      </c>
      <c r="M67" cm="1">
        <f t="array" ref="M67">IF(L67="","",IF(ISNUMBER(SEARCH("cm",L67)),MAX(VALUE(SUBSTITUTE(_xlfn.FILTERXML("&lt;t&gt;&lt;s&gt;"&amp;SUBSTITUTE(L67,",","&lt;/s&gt;&lt;s&gt;")&amp;"&lt;/s&gt;&lt;/t&gt;","//s"),"cm",""))),MAX(VALUE(SUBSTITUTE(_xlfn.FILTERXML("&lt;t&gt;&lt;s&gt;"&amp;SUBSTITUTE(L67,",","&lt;/s&gt;&lt;s&gt;")&amp;"&lt;/s&gt;&lt;/t&gt;","//s"),"mm","")))/10))</f>
        <v>2.4</v>
      </c>
      <c r="N67" t="str">
        <f>IF('Model output'!L66="","",'Model output'!L66)</f>
        <v>papillary</v>
      </c>
      <c r="O67" t="str">
        <f>IF('Model output'!M66="","",'Model output'!M66)</f>
        <v>classical</v>
      </c>
      <c r="P67" t="str">
        <f>IF('Model output'!N66="","",'Model output'!N66)</f>
        <v>3.5 cm</v>
      </c>
      <c r="Q67" t="str">
        <f t="shared" si="13"/>
        <v>3.5cm</v>
      </c>
      <c r="R67" cm="1">
        <f t="array" ref="R67">IF(Q67="","",IF(ISNUMBER(SEARCH("cm",Q67)),MAX(VALUE(SUBSTITUTE(_xlfn.FILTERXML("&lt;t&gt;&lt;s&gt;"&amp;SUBSTITUTE(Q67,",","&lt;/s&gt;&lt;s&gt;")&amp;"&lt;/s&gt;&lt;/t&gt;","//s"),"cm",""))),IF(ISNUMBER(SEARCH("mm",Q67)), MAX(VALUE(SUBSTITUTE(_xlfn.FILTERXML("&lt;t&gt;&lt;s&gt;"&amp;SUBSTITUTE(Q67,",","&lt;/s&gt;&lt;s&gt;")&amp;"&lt;/s&gt;&lt;/t&gt;","//s"),"mm","")))/10, MAX(VALUE(_xlfn.FILTERXML("&lt;t&gt;&lt;s&gt;"&amp;SUBSTITUTE(Q67,",","&lt;/s&gt;&lt;s&gt;")&amp;"&lt;/s&gt;&lt;/t&gt;","//s"))))))</f>
        <v>3.5</v>
      </c>
      <c r="S67" t="str">
        <f>IF(OR('Model output'!P66="",'Model output'!P66="C",ISNUMBER(SEARCH("Not identified", 'Model output'!P66)),ISNUMBER(SEARCH("Absent",'Model output'!P66)),ISNUMBER(SEARCH("Absence",'Model output'!P66)),AND(ISNUMBER(SEARCH("No",'Model output'!P66)),NOT(ISNUMBER(SEARCH("diagnostic",'Model output'!P66)))),ISNUMBER(SEARCH("Negative",'Model output'!P66))),"negative","positive")</f>
        <v>negative</v>
      </c>
      <c r="T67">
        <f>IF('Model output'!O66="","",'Model output'!O66)</f>
        <v>1</v>
      </c>
      <c r="U67" t="str">
        <f>IF('Model output'!Q66&lt;&gt;"",'Model output'!Q66,IF('Classification result'!S67="positive",IF(ISNUMBER(SEARCH("single",'Model output'!P66)),1,IF(OR(ISNUMBER(SEARCH("&lt;4",'Model output'!P66)),ISNUMBER(SEARCH("&lt; 4",'Model output'!P66)),ISNUMBER(SEARCH("less than 4",'Model output'!P66))),"&lt;4",IF(OR(ISNUMBER(SEARCH("&gt;4",'Model output'!P66)),ISNUMBER(SEARCH("&gt; 4",'Model output'!P66)),ISNUMBER(SEARCH("4 or more",'Model output'!P66))),"&gt;4",""))),""))</f>
        <v/>
      </c>
      <c r="V67" t="str">
        <f>IF(S67="negative","",IF(OR(ISNUMBER(SEARCH("Focal",'Model output'!P66)),'Classification result'!U67&lt;4,ISNUMBER(SEARCH("Focal",'Classification result'!U67)),ISNUMBER(SEARCH("&lt;4",'Classification result'!U67)),ISNUMBER(SEARCH("&lt; 4",'Classification result'!U67))),"minimal", IF(OR(ISNUMBER(SEARCH("Extensive",'Model output'!P66)),ISNUMBER(SEARCH("Extensive",'Classification result'!U67)),ISNUMBER(SEARCH("&gt;4",'Classification result'!U67)),ISNUMBER(SEARCH("&gt; 4",'Classification result'!U67)),ISNUMBER(SEARCH("4 or more",'Classification result'!U67))),"extensive","")))</f>
        <v/>
      </c>
      <c r="W67" t="str">
        <f>IF(OR('Model output'!R66="",ISNUMBER(SEARCH("Not identified", 'Model output'!R66)),ISNUMBER(SEARCH("Absent",'Model output'!R66)),ISNUMBER(SEARCH("No",'Model output'!R66)),ISNUMBER(SEARCH("Negative",'Model output'!R66)),ISNUMBER(SEARCH("None seen",'Model output'!R66)),ISNUMBER(SEARCH("Free",'Model output'!R66)),ISNUMBER(SEARCH("Cannot be assessed",'Model output'!R66))),"negative","positive")</f>
        <v>positive</v>
      </c>
      <c r="X67" s="19" t="str">
        <f>IF('Model output'!S66="","",'Model output'!S66)</f>
        <v>Not identified</v>
      </c>
      <c r="Y67" t="str">
        <f>IF(OR('Model output'!S66="",ISNUMBER(SEARCH("No extension",'Model output'!S66)),ISNUMBER(SEARCH("Absent",'Model output'!S66)),ISNUMBER(SEARCH("Not identified",'Model output'!S66)),AND(ISNUMBER(SEARCH("No",'Model output'!S66)),NOT(ISNUMBER(SEARCH("carcinoma",'Model output'!S66)))),ISNUMBER(SEARCH("negative",'Model output'!S66))),"negative",IF(Z67="positive","gETE", "positive"))</f>
        <v>negative</v>
      </c>
      <c r="Z67" t="str">
        <f>IF(OR('Model output'!S66="",ISNUMBER(SEARCH("Absent",'Model output'!S66)),ISNUMBER(SEARCH("Not identified",'Model output'!S66)),ISNUMBER(SEARCH("No",'Model output'!S66)),ISNUMBER(SEARCH("Minimal",'Model output'!S66)),ISNUMBER(SEARCH("negative",'Model output'!S66))),"negative",IF(OR(ISNUMBER(SEARCH("extensive",X67)),ISNUMBER(SEARCH("skeletal muscle",X67)),ISNUMBER(SEARCH("larynx",X67)),ISNUMBER(SEARCH("trachea",X67)),ISNUMBER(SEARCH("esophagus",X67)),ISNUMBER(SEARCH("recurrent laryngeal nerve",X67))),"positive","negative"))</f>
        <v>negative</v>
      </c>
      <c r="AA67" t="str">
        <f>IF('Model output'!T66="","",IF('Model output'!T66="Not mentioned", "No", "Yes"))</f>
        <v/>
      </c>
      <c r="AB67" t="str">
        <f>IF(AA67&lt;&gt;"Yes","",IF(OR('Model output'!U66="",ISNUMBER(SEARCH("Not identified",'Model output'!U66))),"",'Model output'!U66))</f>
        <v/>
      </c>
      <c r="AC67" s="8" t="str">
        <f>IF(OR('Model output'!V66="", AND(ISERROR(SEARCH("Positive",'Model output'!V66)), ISNUMBER(SEARCH("Negative",'Model output'!V66))), ISNUMBER(SEARCH("Cannot be assessed",'Model output'!V66)), AND(ISNUMBER(SEARCH("Uninvolved",'Model output'!V66)),NOT(ISNUMBER(SEARCH("margin(s) involved",'Model output'!V66)))), ISNUMBER(SEARCH("No involvement",'Model output'!V66)), AND(NOT(ISNUMBER(SEARCH("focal",'Model output'!V66))),ISNUMBER(SEARCH("Free",'Model output'!V66))), ISNUMBER(SEARCH("narrowly excised",'Model output'!V66)), ISNUMBER(SEARCH("none",'Model output'!V66)), ISNUMBER(SEARCH("R0",'Model output'!V66)), ISNUMBER(SEARCH("1 mm",'Model output'!V66)), ISNUMBER(SEARCH("0.1 CM",'Model output'!V66)), ISNUMBER(SEARCH("less than 0.2 mm",'Model output'!V66)), ISNUMBER(SEARCH("less than 1.0 mm",'Model output'!V66)), ISNUMBER(SEARCH("less than 0.5 mm",'Model output'!V66)), ISNUMBER(SEARCH("abut",'Model output'!V66))), "negative", "positive")</f>
        <v>negative</v>
      </c>
      <c r="AE67" s="39" t="str" cm="1">
        <f t="array" aca="1" ref="AE67" ca="1">IF(OR(AC67="positive",Z67="positive",AND(OR(ISNUMBER(SEARCH("Follicular carcinoma",N67)),ISNUMBER(SEARCH("Follicular thyroid carcinoma",N67))),V67="extensive"),AND(AND(ISNUMBER(J67),J67&gt;0),AND(ISNUMBER(M67),M67&gt;3)),OR(H67="positive",AH67=1)),"high",IF(OR(ISNUMBER(SEARCH("lateral",G67,1)),ISNUMBER(SEARCH("positive",Y67,1)),ISNUMBER(SEARCH("tall",O67,1)),ISNUMBER(SEARCH("hobnail",O67,1)),ISNUMBER(SEARCH("cribriform",O67,1)),ISNUMBER(SEARCH("diffuse",O67,1)),ISNUMBER(SEARCH("columnar",O67,1)),ISNUMBER(SEARCH("solid",O67,1)),ISNUMBER(SEARCH("tall",N67,1)),ISNUMBER(SEARCH("hobnail",N67,1)),ISNUMBER(SEARCH("cribriform",N67,1)),ISNUMBER(SEARCH("diffuse",N67,1)),ISNUMBER(SEARCH("columnar",N67,1)),ISNUMBER(SEARCH("solid",N67,1)),AND(OR(ISNUMBER(SEARCH("papillary",N67,1)),ISNUMBER(SEARCH("papillary carcinoma",O67,1))),S67="positive"),AND(AND(ISNUMBER(J67),J67&gt;=5),M67=""),AND(AND(ISNUMBER(J67),J67&gt;=5),AND(ISNUMBER(M67),M67&gt;=1)),AND(ISNUMBER(SERACH("papillary",N67)),OR(Y67="positive",Z67="positive"), ISNUMBER(SEARCH("BRAF",AB67)))),"intermediate","low"))</f>
        <v>intermediate</v>
      </c>
      <c r="AF67" s="40" t="str">
        <f t="shared" ref="AF67:AF127" si="15">IF(AND(Z67="positive",OR(ISNUMBER(SEARCH("prevertebral",X67,1)),ISNUMBER(SEARCH("fascia",X67,1)),ISNUMBER(SEARCH("carotid artery",X67,1)),ISNUMBER(SEARCH("mediastinal",X67,1)))),"4b",
IF(AND(Z67="positive",OR(ISNUMBER(SEARCH("larynx",X67,1)),ISNUMBER(SEARCH("trachea",X67,1)),ISNUMBER(SEARCH("esophagus",X67,1)),ISNUMBER(SEARCH("recurrent laryngeal nerve",X67,1)),
ISNUMBER(SEARCH("RLN",X67,1)))),"4a",
IF(OR(Z67="positive",ISNUMBER(SEARCH("strap",X67,1)),ISNUMBER(SEARCH("sternothyroid",X67,1)),ISNUMBER(SEARCH("sternohyoid",X67,1)),ISNUMBER(SEARCH("thyrohyoid",X67,1)),ISNUMBER(SEARCH("omohyoid",X67,1))),"3b",
IF(AND(C67&lt;&gt;"", N67=""),C67,
IF(OR(AND(R67&lt;&gt;"",R67&gt;4)),"3a",
IF(AND(R67&lt;&gt;"", R67&lt;=4,R67&gt;2),"2",
IF(AND(R67&lt;&gt;"",R67&lt;=2,R67&gt;1),"1b",
IF(AND(R67&lt;&gt;"",R67&lt;=1),"1a","x"
))))))))</f>
        <v>2</v>
      </c>
      <c r="AG67" s="40" t="str">
        <f t="shared" ref="AG67:AG127" si="16">IF(AND(ISNUMBER(J67),J67&gt;0),
IF(G67="lateral", "1b","1a"), "0")</f>
        <v>1a</v>
      </c>
      <c r="AH67" s="40" t="str">
        <f t="shared" si="6"/>
        <v>0</v>
      </c>
      <c r="AI67" s="45" t="str">
        <f t="shared" si="7"/>
        <v>I</v>
      </c>
      <c r="AJ67" s="39" t="s">
        <v>636</v>
      </c>
      <c r="AK67" s="44" t="s">
        <v>898</v>
      </c>
      <c r="AL67" s="44" t="s">
        <v>900</v>
      </c>
      <c r="AM67" s="44" t="s">
        <v>899</v>
      </c>
      <c r="AN67" s="44" t="s">
        <v>59</v>
      </c>
      <c r="AO67" s="12">
        <f t="shared" ca="1" si="8"/>
        <v>1</v>
      </c>
      <c r="AP67" s="15">
        <f t="shared" si="9"/>
        <v>1</v>
      </c>
      <c r="AQ67" s="15">
        <f t="shared" si="10"/>
        <v>1</v>
      </c>
      <c r="AR67" s="15">
        <f t="shared" si="11"/>
        <v>1</v>
      </c>
      <c r="AS67" s="26">
        <f t="shared" ref="AS67:AS130" si="17">IF(AI67=AN67,1,0)</f>
        <v>1</v>
      </c>
    </row>
    <row r="68" spans="1:45">
      <c r="A68" t="str">
        <f>'Model output'!A67</f>
        <v>TCGA-DJ-A2PR</v>
      </c>
      <c r="B68" s="51">
        <v>27</v>
      </c>
      <c r="C68" s="1" t="str">
        <f>IF(OR(ISNUMBER(SEARCH("0",'Model output'!D67)), ISNUMBER(SEARCH("1",'Model output'!D67)), ISNUMBER(SEARCH("1a",'Model output'!D67)), ISNUMBER(SEARCH("1b",'Model output'!D67)), ISNUMBER(SEARCH("2",'Model output'!D67)), ISNUMBER(SEARCH("3",'Model output'!D67)), ISNUMBER(SEARCH("4a",'Model output'!D67)), ISNUMBER(SEARCH("4b",'Model output'!D67))), IF(ISNUMBER(SEARCH("pT",'Model output'!D67)),IF(OR(ISNUMBER(SEARCH("a",'Model output'!D67)),ISNUMBER(SEARCH("b",'Model output'!D67))),MID(SUBSTITUTE('Model output'!D67," ",""),SEARCH("pT",'Model output'!D67)+2,2),MID(SUBSTITUTE('Model output'!D67," ",""),SEARCH("pT",'Model output'!D67)+2,1)),IF(ISNUMBER(SEARCH("T",'Model output'!D67)),IF(OR(ISNUMBER(SEARCH("a",'Model output'!D67)),ISNUMBER(SEARCH("b",'Model output'!D67))),MID(SUBSTITUTE('Model output'!D67," ",""),SEARCH("T",'Model output'!D67)+1,2),MID(SUBSTITUTE('Model output'!D67," ",""),SEARCH("T",'Model output'!D67)+1,1)),SUBSTITUTE('Model output'!D67," ",""))),"")</f>
        <v>1</v>
      </c>
      <c r="D68" s="1" t="str">
        <f>IF(ISNUMBER(SEARCH("lymph node",'Model output'!E67)),"1", IF(AND('Model output'!E67&lt;&gt;"",ISNUMBER('Model output'!E67),'Model output'!E67&gt;0),"1",IF(OR(ISNUMBER(SEARCH("0",'Model output'!E67)), ISNUMBER(SEARCH("1",'Model output'!E67)), ISNUMBER(SEARCH("1a",'Model output'!E67)), ISNUMBER(SEARCH("1b",'Model output'!E67)), ISNUMBER(SEARCH("X",'Model output'!E67))), IF(ISNUMBER(SEARCH("pN",'Model output'!E67)),IF(OR(ISNUMBER(SEARCH("a",'Model output'!E67)),ISNUMBER(SEARCH("b",'Model output'!E67))),MID(SUBSTITUTE('Model output'!E67," ",""),SEARCH("pN",'Model output'!E67)+2,2),MID(SUBSTITUTE('Model output'!E67," ",""),SEARCH("pN",'Model output'!E67)+2,1)),IF(ISNUMBER(SEARCH("N",'Model output'!E67)),IF(OR(ISNUMBER(SEARCH("a",'Model output'!E67)),ISNUMBER(SEARCH("b",'Model output'!E67))),MID(SUBSTITUTE('Model output'!E67," ",""),SEARCH("N",'Model output'!E67)+1,2),MID(SUBSTITUTE('Model output'!E67," ",""),SEARCH("N",'Model output'!E67)+1,1)),SUBSTITUTE('Model output'!E67," ",""))),"")))</f>
        <v>1a</v>
      </c>
      <c r="E68" s="1" t="str">
        <f>IF(OR(ISNUMBER(SEARCH("Not applicable",'Model output'!F67)), ISNUMBER(SEARCH("N/A",'Model output'!F67))),"0",IF(OR(ISNUMBER(SEARCH("0",'Model output'!F67)), ISNUMBER(SEARCH("1",'Model output'!F67)), ISNUMBER(SEARCH("X",'Model output'!F67))), IF(ISNUMBER(SEARCH("pM",'Model output'!F67)),MID(SUBSTITUTE('Model output'!F67," ",""),SEARCH("pM",'Model output'!F67)+2,1),IF(ISNUMBER(SEARCH("M",'Model output'!F67)),MID(SUBSTITUTE('Model output'!F67," ",""),SEARCH("M",'Model output'!F67)+1,1),SUBSTITUTE('Model output'!F67," ",""))),""))</f>
        <v/>
      </c>
      <c r="F68" t="str">
        <f t="shared" si="12"/>
        <v>positive</v>
      </c>
      <c r="G68" t="str">
        <f>IF(OR('Model output'!G67="",AND(ISNUMBER('Model output'!J67),'Model output'!J67&lt;1)),"",IF(OR(ISNUMBER(SEARCH("lateral",'Model output'!G67)),ISNUMBER(SEARCH("cervical",'Model output'!G67)),ISNUMBER(SEARCH("jugular",'Model output'!G67)),ISNUMBER(SEARCH("left neck",'Model output'!G67)),ISNUMBER(SEARCH("left anterior neck",'Model output'!G67)),ISNUMBER(SEARCH("left posterior neck",'Model output'!G67)),ISNUMBER(SEARCH("right neck",'Model output'!G67)),ISNUMBER(SEARCH("right anterior neck",'Model output'!G67)),ISNUMBER(SEARCH("right posterior neck",'Model output'!G67)),AND(ISNUMBER(SEARCH("level",'Model output'!G67)),OR(,ISNUMBER(SEARCH("II",'Model output'!G67)),ISNUMBER(SEARCH("two",'Model output'!G67)),ISNUMBER(SEARCH("2",'Model output'!G67)),ISNUMBER(SEARCH("III",'Model output'!G67)),ISNUMBER(SEARCH("three",'Model output'!G67)),ISNUMBER(SEARCH("3",'Model output'!G67)),ISNUMBER(SEARCH("IV",'Model output'!G67)),ISNUMBER(SEARCH("four",'Model output'!G67)),ISNUMBER(SEARCH("4",'Model output'!G67)),ISNUMBER(SEARCH("V ",'Model output'!G67)),ISNUMBER(SEARCH("five",'Model output'!G67)),ISNUMBER(SEARCH("5",'Model output'!G67))))), "lateral", "central"))</f>
        <v>central</v>
      </c>
      <c r="H68" t="str">
        <f>IF('Model output'!H67="","negative", IF('Model output'!H67=" ", "negative", IF('Model output'!H67="[]", "negative", IF(ISNUMBER(SEARCH("lymph node",'Model output'!H67)),"negative", IF(ISNUMBER(SEARCH("adipose tissue",'Model output'!H67)), "negative", IF(ISNUMBER(SEARCH("neck dissection",'Model output'!H67)),"negative","positive"))))))</f>
        <v>negative</v>
      </c>
      <c r="I68">
        <f>IF('Model output'!I67="","",IF(ISNUMBER('Model output'!I67),'Model output'!I67,1))</f>
        <v>12</v>
      </c>
      <c r="J68">
        <f>IF('Model output'!J67="","",IF(AND(ISNUMBER('Model output'!J67),'Model output'!J67&lt;=I68),'Model output'!J67,IF(ISNUMBER(SEARCH("0/",'Model output'!J67)),0,1)))</f>
        <v>6</v>
      </c>
      <c r="K68" t="str" cm="1">
        <f t="array" ref="K68">IF(COUNT(FIND({0,1,2,3,4,5,6,7,8,9},'Model output'!K67))&gt;0,'Model output'!K67,"")</f>
        <v>0.6cm</v>
      </c>
      <c r="L68" s="32" t="str">
        <f t="shared" si="14"/>
        <v>0.6cm</v>
      </c>
      <c r="M68" cm="1">
        <f t="array" ref="M68">IF(L68="","",IF(ISNUMBER(SEARCH("cm",L68)),MAX(VALUE(SUBSTITUTE(_xlfn.FILTERXML("&lt;t&gt;&lt;s&gt;"&amp;SUBSTITUTE(L68,",","&lt;/s&gt;&lt;s&gt;")&amp;"&lt;/s&gt;&lt;/t&gt;","//s"),"cm",""))),MAX(VALUE(SUBSTITUTE(_xlfn.FILTERXML("&lt;t&gt;&lt;s&gt;"&amp;SUBSTITUTE(L68,",","&lt;/s&gt;&lt;s&gt;")&amp;"&lt;/s&gt;&lt;/t&gt;","//s"),"mm","")))/10))</f>
        <v>0.6</v>
      </c>
      <c r="N68" t="str">
        <f>IF('Model output'!L67="","",'Model output'!L67)</f>
        <v>papillary</v>
      </c>
      <c r="O68" t="str">
        <f>IF('Model output'!M67="","",'Model output'!M67)</f>
        <v>classic</v>
      </c>
      <c r="P68" t="str">
        <f>IF('Model output'!N67="","",'Model output'!N67)</f>
        <v>2cm</v>
      </c>
      <c r="Q68" t="str">
        <f t="shared" si="13"/>
        <v>2cm</v>
      </c>
      <c r="R68" cm="1">
        <f t="array" ref="R68">IF(Q68="","",IF(ISNUMBER(SEARCH("cm",Q68)),MAX(VALUE(SUBSTITUTE(_xlfn.FILTERXML("&lt;t&gt;&lt;s&gt;"&amp;SUBSTITUTE(Q68,",","&lt;/s&gt;&lt;s&gt;")&amp;"&lt;/s&gt;&lt;/t&gt;","//s"),"cm",""))),IF(ISNUMBER(SEARCH("mm",Q68)), MAX(VALUE(SUBSTITUTE(_xlfn.FILTERXML("&lt;t&gt;&lt;s&gt;"&amp;SUBSTITUTE(Q68,",","&lt;/s&gt;&lt;s&gt;")&amp;"&lt;/s&gt;&lt;/t&gt;","//s"),"mm","")))/10, MAX(VALUE(_xlfn.FILTERXML("&lt;t&gt;&lt;s&gt;"&amp;SUBSTITUTE(Q68,",","&lt;/s&gt;&lt;s&gt;")&amp;"&lt;/s&gt;&lt;/t&gt;","//s"))))))</f>
        <v>2</v>
      </c>
      <c r="S68" t="str">
        <f>IF(OR('Model output'!P67="",'Model output'!P67="C",ISNUMBER(SEARCH("Not identified", 'Model output'!P67)),ISNUMBER(SEARCH("Absent",'Model output'!P67)),ISNUMBER(SEARCH("Absence",'Model output'!P67)),AND(ISNUMBER(SEARCH("No",'Model output'!P67)),NOT(ISNUMBER(SEARCH("diagnostic",'Model output'!P67)))),ISNUMBER(SEARCH("Negative",'Model output'!P67))),"negative","positive")</f>
        <v>negative</v>
      </c>
      <c r="T68">
        <f>IF('Model output'!O67="","",'Model output'!O67)</f>
        <v>2</v>
      </c>
      <c r="U68" t="str">
        <f>IF('Model output'!Q67&lt;&gt;"",'Model output'!Q67,IF('Classification result'!S68="positive",IF(ISNUMBER(SEARCH("single",'Model output'!P67)),1,IF(OR(ISNUMBER(SEARCH("&lt;4",'Model output'!P67)),ISNUMBER(SEARCH("&lt; 4",'Model output'!P67)),ISNUMBER(SEARCH("less than 4",'Model output'!P67))),"&lt;4",IF(OR(ISNUMBER(SEARCH("&gt;4",'Model output'!P67)),ISNUMBER(SEARCH("&gt; 4",'Model output'!P67)),ISNUMBER(SEARCH("4 or more",'Model output'!P67))),"&gt;4",""))),""))</f>
        <v/>
      </c>
      <c r="V68" t="str">
        <f>IF(S68="negative","",IF(OR(ISNUMBER(SEARCH("Focal",'Model output'!P67)),'Classification result'!U68&lt;4,ISNUMBER(SEARCH("Focal",'Classification result'!U68)),ISNUMBER(SEARCH("&lt;4",'Classification result'!U68)),ISNUMBER(SEARCH("&lt; 4",'Classification result'!U68))),"minimal", IF(OR(ISNUMBER(SEARCH("Extensive",'Model output'!P67)),ISNUMBER(SEARCH("Extensive",'Classification result'!U68)),ISNUMBER(SEARCH("&gt;4",'Classification result'!U68)),ISNUMBER(SEARCH("&gt; 4",'Classification result'!U68)),ISNUMBER(SEARCH("4 or more",'Classification result'!U68))),"extensive","")))</f>
        <v/>
      </c>
      <c r="W68" t="str">
        <f>IF(OR('Model output'!R67="",ISNUMBER(SEARCH("Not identified", 'Model output'!R67)),ISNUMBER(SEARCH("Absent",'Model output'!R67)),ISNUMBER(SEARCH("No",'Model output'!R67)),ISNUMBER(SEARCH("Negative",'Model output'!R67)),ISNUMBER(SEARCH("None seen",'Model output'!R67)),ISNUMBER(SEARCH("Free",'Model output'!R67)),ISNUMBER(SEARCH("Cannot be assessed",'Model output'!R67))),"negative","positive")</f>
        <v>positive</v>
      </c>
      <c r="X68" s="19" t="str">
        <f>IF('Model output'!S67="","",'Model output'!S67)</f>
        <v>Present</v>
      </c>
      <c r="Y68" t="str">
        <f>IF(OR('Model output'!S67="",ISNUMBER(SEARCH("No extension",'Model output'!S67)),ISNUMBER(SEARCH("Absent",'Model output'!S67)),ISNUMBER(SEARCH("Not identified",'Model output'!S67)),AND(ISNUMBER(SEARCH("No",'Model output'!S67)),NOT(ISNUMBER(SEARCH("carcinoma",'Model output'!S67)))),ISNUMBER(SEARCH("negative",'Model output'!S67))),"negative",IF(Z68="positive","gETE", "positive"))</f>
        <v>positive</v>
      </c>
      <c r="Z68" t="str">
        <f>IF(OR('Model output'!S67="",ISNUMBER(SEARCH("Absent",'Model output'!S67)),ISNUMBER(SEARCH("Not identified",'Model output'!S67)),ISNUMBER(SEARCH("No",'Model output'!S67)),ISNUMBER(SEARCH("Minimal",'Model output'!S67)),ISNUMBER(SEARCH("negative",'Model output'!S67))),"negative",IF(OR(ISNUMBER(SEARCH("extensive",X68)),ISNUMBER(SEARCH("skeletal muscle",X68)),ISNUMBER(SEARCH("larynx",X68)),ISNUMBER(SEARCH("trachea",X68)),ISNUMBER(SEARCH("esophagus",X68)),ISNUMBER(SEARCH("recurrent laryngeal nerve",X68))),"positive","negative"))</f>
        <v>negative</v>
      </c>
      <c r="AA68" t="str">
        <f>IF('Model output'!T67="","",IF('Model output'!T67="Not mentioned", "No", "Yes"))</f>
        <v/>
      </c>
      <c r="AB68" t="str">
        <f>IF(AA68&lt;&gt;"Yes","",IF(OR('Model output'!U67="",ISNUMBER(SEARCH("Not identified",'Model output'!U67))),"",'Model output'!U67))</f>
        <v/>
      </c>
      <c r="AC68" s="8" t="str">
        <f>IF(OR('Model output'!V67="", AND(ISERROR(SEARCH("Positive",'Model output'!V67)), ISNUMBER(SEARCH("Negative",'Model output'!V67))), ISNUMBER(SEARCH("Cannot be assessed",'Model output'!V67)), AND(ISNUMBER(SEARCH("Uninvolved",'Model output'!V67)),NOT(ISNUMBER(SEARCH("margin(s) involved",'Model output'!V67)))), ISNUMBER(SEARCH("No involvement",'Model output'!V67)), AND(NOT(ISNUMBER(SEARCH("focal",'Model output'!V67))),ISNUMBER(SEARCH("Free",'Model output'!V67))), ISNUMBER(SEARCH("narrowly excised",'Model output'!V67)), ISNUMBER(SEARCH("none",'Model output'!V67)), ISNUMBER(SEARCH("R0",'Model output'!V67)), ISNUMBER(SEARCH("1 mm",'Model output'!V67)), ISNUMBER(SEARCH("0.1 CM",'Model output'!V67)), ISNUMBER(SEARCH("less than 0.2 mm",'Model output'!V67)), ISNUMBER(SEARCH("less than 1.0 mm",'Model output'!V67)), ISNUMBER(SEARCH("less than 0.5 mm",'Model output'!V67)), ISNUMBER(SEARCH("abut",'Model output'!V67))), "negative", "positive")</f>
        <v>negative</v>
      </c>
      <c r="AE68" s="39" t="str" cm="1">
        <f t="array" aca="1" ref="AE68" ca="1">IF(OR(AC68="positive",Z68="positive",AND(OR(ISNUMBER(SEARCH("Follicular carcinoma",N68)),ISNUMBER(SEARCH("Follicular thyroid carcinoma",N68))),V68="extensive"),AND(AND(ISNUMBER(J68),J68&gt;0),AND(ISNUMBER(M68),M68&gt;3)),OR(H68="positive",AH68=1)),"high",IF(OR(ISNUMBER(SEARCH("lateral",G68,1)),ISNUMBER(SEARCH("positive",Y68,1)),ISNUMBER(SEARCH("tall",O68,1)),ISNUMBER(SEARCH("hobnail",O68,1)),ISNUMBER(SEARCH("cribriform",O68,1)),ISNUMBER(SEARCH("diffuse",O68,1)),ISNUMBER(SEARCH("columnar",O68,1)),ISNUMBER(SEARCH("solid",O68,1)),ISNUMBER(SEARCH("tall",N68,1)),ISNUMBER(SEARCH("hobnail",N68,1)),ISNUMBER(SEARCH("cribriform",N68,1)),ISNUMBER(SEARCH("diffuse",N68,1)),ISNUMBER(SEARCH("columnar",N68,1)),ISNUMBER(SEARCH("solid",N68,1)),AND(OR(ISNUMBER(SEARCH("papillary",N68,1)),ISNUMBER(SEARCH("papillary carcinoma",O68,1))),S68="positive"),AND(AND(ISNUMBER(J68),J68&gt;=5),M68=""),AND(AND(ISNUMBER(J68),J68&gt;=5),AND(ISNUMBER(M68),M68&gt;=1)),AND(ISNUMBER(SERACH("papillary",N68)),OR(Y68="positive",Z68="positive"), ISNUMBER(SEARCH("BRAF",AB68)))),"intermediate","low"))</f>
        <v>intermediate</v>
      </c>
      <c r="AF68" s="40" t="str">
        <f t="shared" si="15"/>
        <v>1b</v>
      </c>
      <c r="AG68" s="40" t="str">
        <f t="shared" si="16"/>
        <v>1a</v>
      </c>
      <c r="AH68" s="40" t="str">
        <f t="shared" ref="AH68:AH128" si="18">IF(OR(H68="unknown"),"x",IF(H68="negative","0","1"))</f>
        <v>0</v>
      </c>
      <c r="AI68" s="45" t="str">
        <f t="shared" ref="AI68:AI128" si="19">IF(AND(B68&lt;55,AH68="0"),"I",
IF(AND(B68&lt;55,AH68="1"),"II",
IF(AH68="1","IVB",
IF(AND(AF68="4b",AH68="0"),"IVA",
IF(AND(AF68="4a",AH68="0"),"III",
IF(AND(OR(AF68="3a",AF68="3b",AF68="3"),AH68="0"),"II",
IF(AND(AF68="2",OR(AG68="1",AG68="1a",AG68="1b"),AH68="0"),"II",
IF(AND(OR(AF68="1a",AF68="1b",AF68="1"),OR(AG68="1",AG68="1a",AG68="1b"),AH68="0"),"II","I"
))))))))</f>
        <v>I</v>
      </c>
      <c r="AJ68" s="39" t="s">
        <v>636</v>
      </c>
      <c r="AK68" s="44" t="s">
        <v>895</v>
      </c>
      <c r="AL68" s="44" t="s">
        <v>900</v>
      </c>
      <c r="AM68" s="44" t="s">
        <v>899</v>
      </c>
      <c r="AN68" s="44" t="s">
        <v>59</v>
      </c>
      <c r="AO68" s="12">
        <f t="shared" ref="AO68:AO99" ca="1" si="20">IF(AE68=AJ68,1,0)</f>
        <v>1</v>
      </c>
      <c r="AP68" s="15">
        <f t="shared" ref="AP68:AP99" si="21">IF(AF68=AK68, 1, IF(AND(AF68="x", AK68="0"), 1, IF(AND(AF68="0", AK68="x"), 1, 0)))</f>
        <v>1</v>
      </c>
      <c r="AQ68" s="15">
        <f t="shared" ref="AQ68:AQ99" si="22">IF(AG68=AL68, 1, IF(AND(AG68="x", AL68="0"), 1, IF(AND(AG68="0", AL68="x"), 1, 0)))</f>
        <v>1</v>
      </c>
      <c r="AR68" s="15">
        <f t="shared" ref="AR68:AR99" si="23">IF(AH68=AM68, 1, IF(AND(AH68="x", AM68="0"), 1, IF(AND(AH68="0", AM68="x"), 1, 0)))</f>
        <v>1</v>
      </c>
      <c r="AS68" s="26">
        <f t="shared" si="17"/>
        <v>1</v>
      </c>
    </row>
    <row r="69" spans="1:45">
      <c r="A69" t="str">
        <f>'Model output'!A68</f>
        <v>TCGA-DJ-A2PS</v>
      </c>
      <c r="B69" s="51">
        <v>40</v>
      </c>
      <c r="C69" s="1" t="str">
        <f>IF(OR(ISNUMBER(SEARCH("0",'Model output'!D68)), ISNUMBER(SEARCH("1",'Model output'!D68)), ISNUMBER(SEARCH("1a",'Model output'!D68)), ISNUMBER(SEARCH("1b",'Model output'!D68)), ISNUMBER(SEARCH("2",'Model output'!D68)), ISNUMBER(SEARCH("3",'Model output'!D68)), ISNUMBER(SEARCH("4a",'Model output'!D68)), ISNUMBER(SEARCH("4b",'Model output'!D68))), IF(ISNUMBER(SEARCH("pT",'Model output'!D68)),IF(OR(ISNUMBER(SEARCH("a",'Model output'!D68)),ISNUMBER(SEARCH("b",'Model output'!D68))),MID(SUBSTITUTE('Model output'!D68," ",""),SEARCH("pT",'Model output'!D68)+2,2),MID(SUBSTITUTE('Model output'!D68," ",""),SEARCH("pT",'Model output'!D68)+2,1)),IF(ISNUMBER(SEARCH("T",'Model output'!D68)),IF(OR(ISNUMBER(SEARCH("a",'Model output'!D68)),ISNUMBER(SEARCH("b",'Model output'!D68))),MID(SUBSTITUTE('Model output'!D68," ",""),SEARCH("T",'Model output'!D68)+1,2),MID(SUBSTITUTE('Model output'!D68," ",""),SEARCH("T",'Model output'!D68)+1,1)),SUBSTITUTE('Model output'!D68," ",""))),"")</f>
        <v>1</v>
      </c>
      <c r="D69" s="1" t="str">
        <f>IF(ISNUMBER(SEARCH("lymph node",'Model output'!E68)),"1", IF(AND('Model output'!E68&lt;&gt;"",ISNUMBER('Model output'!E68),'Model output'!E68&gt;0),"1",IF(OR(ISNUMBER(SEARCH("0",'Model output'!E68)), ISNUMBER(SEARCH("1",'Model output'!E68)), ISNUMBER(SEARCH("1a",'Model output'!E68)), ISNUMBER(SEARCH("1b",'Model output'!E68)), ISNUMBER(SEARCH("X",'Model output'!E68))), IF(ISNUMBER(SEARCH("pN",'Model output'!E68)),IF(OR(ISNUMBER(SEARCH("a",'Model output'!E68)),ISNUMBER(SEARCH("b",'Model output'!E68))),MID(SUBSTITUTE('Model output'!E68," ",""),SEARCH("pN",'Model output'!E68)+2,2),MID(SUBSTITUTE('Model output'!E68," ",""),SEARCH("pN",'Model output'!E68)+2,1)),IF(ISNUMBER(SEARCH("N",'Model output'!E68)),IF(OR(ISNUMBER(SEARCH("a",'Model output'!E68)),ISNUMBER(SEARCH("b",'Model output'!E68))),MID(SUBSTITUTE('Model output'!E68," ",""),SEARCH("N",'Model output'!E68)+1,2),MID(SUBSTITUTE('Model output'!E68," ",""),SEARCH("N",'Model output'!E68)+1,1)),SUBSTITUTE('Model output'!E68," ",""))),"")))</f>
        <v>1a</v>
      </c>
      <c r="E69" s="1" t="str">
        <f>IF(OR(ISNUMBER(SEARCH("Not applicable",'Model output'!F68)), ISNUMBER(SEARCH("N/A",'Model output'!F68))),"0",IF(OR(ISNUMBER(SEARCH("0",'Model output'!F68)), ISNUMBER(SEARCH("1",'Model output'!F68)), ISNUMBER(SEARCH("X",'Model output'!F68))), IF(ISNUMBER(SEARCH("pM",'Model output'!F68)),MID(SUBSTITUTE('Model output'!F68," ",""),SEARCH("pM",'Model output'!F68)+2,1),IF(ISNUMBER(SEARCH("M",'Model output'!F68)),MID(SUBSTITUTE('Model output'!F68," ",""),SEARCH("M",'Model output'!F68)+1,1),SUBSTITUTE('Model output'!F68," ",""))),""))</f>
        <v/>
      </c>
      <c r="F69" t="str">
        <f t="shared" si="12"/>
        <v>positive</v>
      </c>
      <c r="G69" t="str">
        <f>IF(OR('Model output'!G68="",AND(ISNUMBER('Model output'!J68),'Model output'!J68&lt;1)),"",IF(OR(ISNUMBER(SEARCH("lateral",'Model output'!G68)),ISNUMBER(SEARCH("cervical",'Model output'!G68)),ISNUMBER(SEARCH("jugular",'Model output'!G68)),ISNUMBER(SEARCH("left neck",'Model output'!G68)),ISNUMBER(SEARCH("left anterior neck",'Model output'!G68)),ISNUMBER(SEARCH("left posterior neck",'Model output'!G68)),ISNUMBER(SEARCH("right neck",'Model output'!G68)),ISNUMBER(SEARCH("right anterior neck",'Model output'!G68)),ISNUMBER(SEARCH("right posterior neck",'Model output'!G68)),AND(ISNUMBER(SEARCH("level",'Model output'!G68)),OR(,ISNUMBER(SEARCH("II",'Model output'!G68)),ISNUMBER(SEARCH("two",'Model output'!G68)),ISNUMBER(SEARCH("2",'Model output'!G68)),ISNUMBER(SEARCH("III",'Model output'!G68)),ISNUMBER(SEARCH("three",'Model output'!G68)),ISNUMBER(SEARCH("3",'Model output'!G68)),ISNUMBER(SEARCH("IV",'Model output'!G68)),ISNUMBER(SEARCH("four",'Model output'!G68)),ISNUMBER(SEARCH("4",'Model output'!G68)),ISNUMBER(SEARCH("V ",'Model output'!G68)),ISNUMBER(SEARCH("five",'Model output'!G68)),ISNUMBER(SEARCH("5",'Model output'!G68))))), "lateral", "central"))</f>
        <v>central</v>
      </c>
      <c r="H69" t="str">
        <f>IF('Model output'!H68="","negative", IF('Model output'!H68=" ", "negative", IF('Model output'!H68="[]", "negative", IF(ISNUMBER(SEARCH("lymph node",'Model output'!H68)),"negative", IF(ISNUMBER(SEARCH("adipose tissue",'Model output'!H68)), "negative", IF(ISNUMBER(SEARCH("neck dissection",'Model output'!H68)),"negative","positive"))))))</f>
        <v>negative</v>
      </c>
      <c r="I69">
        <f>IF('Model output'!I68="","",IF(ISNUMBER('Model output'!I68),'Model output'!I68,1))</f>
        <v>3</v>
      </c>
      <c r="J69">
        <f>IF('Model output'!J68="","",IF(AND(ISNUMBER('Model output'!J68),'Model output'!J68&lt;=I69),'Model output'!J68,IF(ISNUMBER(SEARCH("0/",'Model output'!J68)),0,1)))</f>
        <v>2</v>
      </c>
      <c r="K69" t="str" cm="1">
        <f t="array" ref="K69">IF(COUNT(FIND({0,1,2,3,4,5,6,7,8,9},'Model output'!K68))&gt;0,'Model output'!K68,"")</f>
        <v>0.2cm</v>
      </c>
      <c r="L69" s="32" t="str">
        <f t="shared" si="14"/>
        <v>0.2cm</v>
      </c>
      <c r="M69" cm="1">
        <f t="array" ref="M69">IF(L69="","",IF(ISNUMBER(SEARCH("cm",L69)),MAX(VALUE(SUBSTITUTE(_xlfn.FILTERXML("&lt;t&gt;&lt;s&gt;"&amp;SUBSTITUTE(L69,",","&lt;/s&gt;&lt;s&gt;")&amp;"&lt;/s&gt;&lt;/t&gt;","//s"),"cm",""))),MAX(VALUE(SUBSTITUTE(_xlfn.FILTERXML("&lt;t&gt;&lt;s&gt;"&amp;SUBSTITUTE(L69,",","&lt;/s&gt;&lt;s&gt;")&amp;"&lt;/s&gt;&lt;/t&gt;","//s"),"mm","")))/10))</f>
        <v>0.2</v>
      </c>
      <c r="N69" t="str">
        <f>IF('Model output'!L68="","",'Model output'!L68)</f>
        <v>papillary</v>
      </c>
      <c r="O69" t="str">
        <f>IF('Model output'!M68="","",'Model output'!M68)</f>
        <v>classical, tall and microcarcinoma variants</v>
      </c>
      <c r="P69" t="str">
        <f>IF('Model output'!N68="","",'Model output'!N68)</f>
        <v>1.1 cm</v>
      </c>
      <c r="Q69" t="str">
        <f t="shared" si="13"/>
        <v>1.1cm</v>
      </c>
      <c r="R69" cm="1">
        <f t="array" ref="R69">IF(Q69="","",IF(ISNUMBER(SEARCH("cm",Q69)),MAX(VALUE(SUBSTITUTE(_xlfn.FILTERXML("&lt;t&gt;&lt;s&gt;"&amp;SUBSTITUTE(Q69,",","&lt;/s&gt;&lt;s&gt;")&amp;"&lt;/s&gt;&lt;/t&gt;","//s"),"cm",""))),IF(ISNUMBER(SEARCH("mm",Q69)), MAX(VALUE(SUBSTITUTE(_xlfn.FILTERXML("&lt;t&gt;&lt;s&gt;"&amp;SUBSTITUTE(Q69,",","&lt;/s&gt;&lt;s&gt;")&amp;"&lt;/s&gt;&lt;/t&gt;","//s"),"mm","")))/10, MAX(VALUE(_xlfn.FILTERXML("&lt;t&gt;&lt;s&gt;"&amp;SUBSTITUTE(Q69,",","&lt;/s&gt;&lt;s&gt;")&amp;"&lt;/s&gt;&lt;/t&gt;","//s"))))))</f>
        <v>1.1000000000000001</v>
      </c>
      <c r="S69" t="str">
        <f>IF(OR('Model output'!P68="",'Model output'!P68="C",ISNUMBER(SEARCH("Not identified", 'Model output'!P68)),ISNUMBER(SEARCH("Absent",'Model output'!P68)),ISNUMBER(SEARCH("Absence",'Model output'!P68)),AND(ISNUMBER(SEARCH("No",'Model output'!P68)),NOT(ISNUMBER(SEARCH("diagnostic",'Model output'!P68)))),ISNUMBER(SEARCH("Negative",'Model output'!P68))),"negative","positive")</f>
        <v>negative</v>
      </c>
      <c r="T69">
        <f>IF('Model output'!O68="","",'Model output'!O68)</f>
        <v>4</v>
      </c>
      <c r="U69" t="str">
        <f>IF('Model output'!Q68&lt;&gt;"",'Model output'!Q68,IF('Classification result'!S69="positive",IF(ISNUMBER(SEARCH("single",'Model output'!P68)),1,IF(OR(ISNUMBER(SEARCH("&lt;4",'Model output'!P68)),ISNUMBER(SEARCH("&lt; 4",'Model output'!P68)),ISNUMBER(SEARCH("less than 4",'Model output'!P68))),"&lt;4",IF(OR(ISNUMBER(SEARCH("&gt;4",'Model output'!P68)),ISNUMBER(SEARCH("&gt; 4",'Model output'!P68)),ISNUMBER(SEARCH("4 or more",'Model output'!P68))),"&gt;4",""))),""))</f>
        <v/>
      </c>
      <c r="V69" t="str">
        <f>IF(S69="negative","",IF(OR(ISNUMBER(SEARCH("Focal",'Model output'!P68)),'Classification result'!U69&lt;4,ISNUMBER(SEARCH("Focal",'Classification result'!U69)),ISNUMBER(SEARCH("&lt;4",'Classification result'!U69)),ISNUMBER(SEARCH("&lt; 4",'Classification result'!U69))),"minimal", IF(OR(ISNUMBER(SEARCH("Extensive",'Model output'!P68)),ISNUMBER(SEARCH("Extensive",'Classification result'!U69)),ISNUMBER(SEARCH("&gt;4",'Classification result'!U69)),ISNUMBER(SEARCH("&gt; 4",'Classification result'!U69)),ISNUMBER(SEARCH("4 or more",'Classification result'!U69))),"extensive","")))</f>
        <v/>
      </c>
      <c r="W69" t="str">
        <f>IF(OR('Model output'!R68="",ISNUMBER(SEARCH("Not identified", 'Model output'!R68)),ISNUMBER(SEARCH("Absent",'Model output'!R68)),ISNUMBER(SEARCH("No",'Model output'!R68)),ISNUMBER(SEARCH("Negative",'Model output'!R68)),ISNUMBER(SEARCH("None seen",'Model output'!R68)),ISNUMBER(SEARCH("Free",'Model output'!R68)),ISNUMBER(SEARCH("Cannot be assessed",'Model output'!R68))),"negative","positive")</f>
        <v>positive</v>
      </c>
      <c r="X69" s="19" t="str">
        <f>IF('Model output'!S68="","",'Model output'!S68)</f>
        <v>Minimal extra-thyroid extension into adipose tissue by the Isthmic microcarcinoma</v>
      </c>
      <c r="Y69" t="str">
        <f>IF(OR('Model output'!S68="",ISNUMBER(SEARCH("No extension",'Model output'!S68)),ISNUMBER(SEARCH("Absent",'Model output'!S68)),ISNUMBER(SEARCH("Not identified",'Model output'!S68)),AND(ISNUMBER(SEARCH("No",'Model output'!S68)),NOT(ISNUMBER(SEARCH("carcinoma",'Model output'!S68)))),ISNUMBER(SEARCH("negative",'Model output'!S68))),"negative",IF(Z69="positive","gETE", "positive"))</f>
        <v>positive</v>
      </c>
      <c r="Z69" t="str">
        <f>IF(OR('Model output'!S68="",ISNUMBER(SEARCH("Absent",'Model output'!S68)),ISNUMBER(SEARCH("Not identified",'Model output'!S68)),ISNUMBER(SEARCH("No",'Model output'!S68)),ISNUMBER(SEARCH("Minimal",'Model output'!S68)),ISNUMBER(SEARCH("negative",'Model output'!S68))),"negative",IF(OR(ISNUMBER(SEARCH("extensive",X69)),ISNUMBER(SEARCH("skeletal muscle",X69)),ISNUMBER(SEARCH("larynx",X69)),ISNUMBER(SEARCH("trachea",X69)),ISNUMBER(SEARCH("esophagus",X69)),ISNUMBER(SEARCH("recurrent laryngeal nerve",X69))),"positive","negative"))</f>
        <v>negative</v>
      </c>
      <c r="AA69" t="str">
        <f>IF('Model output'!T68="","",IF('Model output'!T68="Not mentioned", "No", "Yes"))</f>
        <v/>
      </c>
      <c r="AB69" t="str">
        <f>IF(AA69&lt;&gt;"Yes","",IF(OR('Model output'!U68="",ISNUMBER(SEARCH("Not identified",'Model output'!U68))),"",'Model output'!U68))</f>
        <v/>
      </c>
      <c r="AC69" s="8" t="str">
        <f>IF(OR('Model output'!V68="", AND(ISERROR(SEARCH("Positive",'Model output'!V68)), ISNUMBER(SEARCH("Negative",'Model output'!V68))), ISNUMBER(SEARCH("Cannot be assessed",'Model output'!V68)), AND(ISNUMBER(SEARCH("Uninvolved",'Model output'!V68)),NOT(ISNUMBER(SEARCH("margin(s) involved",'Model output'!V68)))), ISNUMBER(SEARCH("No involvement",'Model output'!V68)), AND(NOT(ISNUMBER(SEARCH("focal",'Model output'!V68))),ISNUMBER(SEARCH("Free",'Model output'!V68))), ISNUMBER(SEARCH("narrowly excised",'Model output'!V68)), ISNUMBER(SEARCH("none",'Model output'!V68)), ISNUMBER(SEARCH("R0",'Model output'!V68)), ISNUMBER(SEARCH("1 mm",'Model output'!V68)), ISNUMBER(SEARCH("0.1 CM",'Model output'!V68)), ISNUMBER(SEARCH("less than 0.2 mm",'Model output'!V68)), ISNUMBER(SEARCH("less than 1.0 mm",'Model output'!V68)), ISNUMBER(SEARCH("less than 0.5 mm",'Model output'!V68)), ISNUMBER(SEARCH("abut",'Model output'!V68))), "negative", "positive")</f>
        <v>negative</v>
      </c>
      <c r="AE69" s="39" t="str" cm="1">
        <f t="array" aca="1" ref="AE69" ca="1">IF(OR(AC69="positive",Z69="positive",AND(OR(ISNUMBER(SEARCH("Follicular carcinoma",N69)),ISNUMBER(SEARCH("Follicular thyroid carcinoma",N69))),V69="extensive"),AND(AND(ISNUMBER(J69),J69&gt;0),AND(ISNUMBER(M69),M69&gt;3)),OR(H69="positive",AH69=1)),"high",IF(OR(ISNUMBER(SEARCH("lateral",G69,1)),ISNUMBER(SEARCH("positive",Y69,1)),ISNUMBER(SEARCH("tall",O69,1)),ISNUMBER(SEARCH("hobnail",O69,1)),ISNUMBER(SEARCH("cribriform",O69,1)),ISNUMBER(SEARCH("diffuse",O69,1)),ISNUMBER(SEARCH("columnar",O69,1)),ISNUMBER(SEARCH("solid",O69,1)),ISNUMBER(SEARCH("tall",N69,1)),ISNUMBER(SEARCH("hobnail",N69,1)),ISNUMBER(SEARCH("cribriform",N69,1)),ISNUMBER(SEARCH("diffuse",N69,1)),ISNUMBER(SEARCH("columnar",N69,1)),ISNUMBER(SEARCH("solid",N69,1)),AND(OR(ISNUMBER(SEARCH("papillary",N69,1)),ISNUMBER(SEARCH("papillary carcinoma",O69,1))),S69="positive"),AND(AND(ISNUMBER(J69),J69&gt;=5),M69=""),AND(AND(ISNUMBER(J69),J69&gt;=5),AND(ISNUMBER(M69),M69&gt;=1)),AND(ISNUMBER(SERACH("papillary",N69)),OR(Y69="positive",Z69="positive"), ISNUMBER(SEARCH("BRAF",AB69)))),"intermediate","low"))</f>
        <v>intermediate</v>
      </c>
      <c r="AF69" s="40" t="str">
        <f t="shared" si="15"/>
        <v>1b</v>
      </c>
      <c r="AG69" s="40" t="str">
        <f t="shared" si="16"/>
        <v>1a</v>
      </c>
      <c r="AH69" s="40" t="str">
        <f t="shared" si="18"/>
        <v>0</v>
      </c>
      <c r="AI69" s="45" t="str">
        <f t="shared" si="19"/>
        <v>I</v>
      </c>
      <c r="AJ69" s="39" t="s">
        <v>636</v>
      </c>
      <c r="AK69" s="44" t="s">
        <v>895</v>
      </c>
      <c r="AL69" s="44" t="s">
        <v>900</v>
      </c>
      <c r="AM69" s="44" t="s">
        <v>899</v>
      </c>
      <c r="AN69" s="44" t="s">
        <v>59</v>
      </c>
      <c r="AO69" s="12">
        <f t="shared" ca="1" si="20"/>
        <v>1</v>
      </c>
      <c r="AP69" s="15">
        <f t="shared" si="21"/>
        <v>1</v>
      </c>
      <c r="AQ69" s="15">
        <f t="shared" si="22"/>
        <v>1</v>
      </c>
      <c r="AR69" s="15">
        <f t="shared" si="23"/>
        <v>1</v>
      </c>
      <c r="AS69" s="26">
        <f t="shared" si="17"/>
        <v>1</v>
      </c>
    </row>
    <row r="70" spans="1:45">
      <c r="A70" t="str">
        <f>'Model output'!A69</f>
        <v>TCGA-DJ-A2PV</v>
      </c>
      <c r="B70" s="51">
        <v>53</v>
      </c>
      <c r="C70" s="1" t="str">
        <f>IF(OR(ISNUMBER(SEARCH("0",'Model output'!D69)), ISNUMBER(SEARCH("1",'Model output'!D69)), ISNUMBER(SEARCH("1a",'Model output'!D69)), ISNUMBER(SEARCH("1b",'Model output'!D69)), ISNUMBER(SEARCH("2",'Model output'!D69)), ISNUMBER(SEARCH("3",'Model output'!D69)), ISNUMBER(SEARCH("4a",'Model output'!D69)), ISNUMBER(SEARCH("4b",'Model output'!D69))), IF(ISNUMBER(SEARCH("pT",'Model output'!D69)),IF(OR(ISNUMBER(SEARCH("a",'Model output'!D69)),ISNUMBER(SEARCH("b",'Model output'!D69))),MID(SUBSTITUTE('Model output'!D69," ",""),SEARCH("pT",'Model output'!D69)+2,2),MID(SUBSTITUTE('Model output'!D69," ",""),SEARCH("pT",'Model output'!D69)+2,1)),IF(ISNUMBER(SEARCH("T",'Model output'!D69)),IF(OR(ISNUMBER(SEARCH("a",'Model output'!D69)),ISNUMBER(SEARCH("b",'Model output'!D69))),MID(SUBSTITUTE('Model output'!D69," ",""),SEARCH("T",'Model output'!D69)+1,2),MID(SUBSTITUTE('Model output'!D69," ",""),SEARCH("T",'Model output'!D69)+1,1)),SUBSTITUTE('Model output'!D69," ",""))),"")</f>
        <v>3</v>
      </c>
      <c r="D70" s="1" t="str">
        <f>IF(ISNUMBER(SEARCH("lymph node",'Model output'!E69)),"1", IF(AND('Model output'!E69&lt;&gt;"",ISNUMBER('Model output'!E69),'Model output'!E69&gt;0),"1",IF(OR(ISNUMBER(SEARCH("0",'Model output'!E69)), ISNUMBER(SEARCH("1",'Model output'!E69)), ISNUMBER(SEARCH("1a",'Model output'!E69)), ISNUMBER(SEARCH("1b",'Model output'!E69)), ISNUMBER(SEARCH("X",'Model output'!E69))), IF(ISNUMBER(SEARCH("pN",'Model output'!E69)),IF(OR(ISNUMBER(SEARCH("a",'Model output'!E69)),ISNUMBER(SEARCH("b",'Model output'!E69))),MID(SUBSTITUTE('Model output'!E69," ",""),SEARCH("pN",'Model output'!E69)+2,2),MID(SUBSTITUTE('Model output'!E69," ",""),SEARCH("pN",'Model output'!E69)+2,1)),IF(ISNUMBER(SEARCH("N",'Model output'!E69)),IF(OR(ISNUMBER(SEARCH("a",'Model output'!E69)),ISNUMBER(SEARCH("b",'Model output'!E69))),MID(SUBSTITUTE('Model output'!E69," ",""),SEARCH("N",'Model output'!E69)+1,2),MID(SUBSTITUTE('Model output'!E69," ",""),SEARCH("N",'Model output'!E69)+1,1)),SUBSTITUTE('Model output'!E69," ",""))),"")))</f>
        <v>X</v>
      </c>
      <c r="E70" s="1" t="str">
        <f>IF(OR(ISNUMBER(SEARCH("Not applicable",'Model output'!F69)), ISNUMBER(SEARCH("N/A",'Model output'!F69))),"0",IF(OR(ISNUMBER(SEARCH("0",'Model output'!F69)), ISNUMBER(SEARCH("1",'Model output'!F69)), ISNUMBER(SEARCH("X",'Model output'!F69))), IF(ISNUMBER(SEARCH("pM",'Model output'!F69)),MID(SUBSTITUTE('Model output'!F69," ",""),SEARCH("pM",'Model output'!F69)+2,1),IF(ISNUMBER(SEARCH("M",'Model output'!F69)),MID(SUBSTITUTE('Model output'!F69," ",""),SEARCH("M",'Model output'!F69)+1,1),SUBSTITUTE('Model output'!F69," ",""))),""))</f>
        <v>X</v>
      </c>
      <c r="F70" t="str">
        <f t="shared" si="12"/>
        <v>positive</v>
      </c>
      <c r="G70" t="str">
        <f>IF(OR('Model output'!G69="",AND(ISNUMBER('Model output'!J69),'Model output'!J69&lt;1)),"",IF(OR(ISNUMBER(SEARCH("lateral",'Model output'!G69)),ISNUMBER(SEARCH("cervical",'Model output'!G69)),ISNUMBER(SEARCH("jugular",'Model output'!G69)),ISNUMBER(SEARCH("left neck",'Model output'!G69)),ISNUMBER(SEARCH("left anterior neck",'Model output'!G69)),ISNUMBER(SEARCH("left posterior neck",'Model output'!G69)),ISNUMBER(SEARCH("right neck",'Model output'!G69)),ISNUMBER(SEARCH("right anterior neck",'Model output'!G69)),ISNUMBER(SEARCH("right posterior neck",'Model output'!G69)),AND(ISNUMBER(SEARCH("level",'Model output'!G69)),OR(,ISNUMBER(SEARCH("II",'Model output'!G69)),ISNUMBER(SEARCH("two",'Model output'!G69)),ISNUMBER(SEARCH("2",'Model output'!G69)),ISNUMBER(SEARCH("III",'Model output'!G69)),ISNUMBER(SEARCH("three",'Model output'!G69)),ISNUMBER(SEARCH("3",'Model output'!G69)),ISNUMBER(SEARCH("IV",'Model output'!G69)),ISNUMBER(SEARCH("four",'Model output'!G69)),ISNUMBER(SEARCH("4",'Model output'!G69)),ISNUMBER(SEARCH("V ",'Model output'!G69)),ISNUMBER(SEARCH("five",'Model output'!G69)),ISNUMBER(SEARCH("5",'Model output'!G69))))), "lateral", "central"))</f>
        <v/>
      </c>
      <c r="H70" t="str">
        <f>IF('Model output'!H69="","negative", IF('Model output'!H69=" ", "negative", IF('Model output'!H69="[]", "negative", IF(ISNUMBER(SEARCH("lymph node",'Model output'!H69)),"negative", IF(ISNUMBER(SEARCH("adipose tissue",'Model output'!H69)), "negative", IF(ISNUMBER(SEARCH("neck dissection",'Model output'!H69)),"negative","positive"))))))</f>
        <v>negative</v>
      </c>
      <c r="I70">
        <f>IF('Model output'!I69="","",IF(ISNUMBER('Model output'!I69),'Model output'!I69,1))</f>
        <v>7</v>
      </c>
      <c r="J70">
        <f>IF('Model output'!J69="","",IF(AND(ISNUMBER('Model output'!J69),'Model output'!J69&lt;=I70),'Model output'!J69,IF(ISNUMBER(SEARCH("0/",'Model output'!J69)),0,1)))</f>
        <v>1</v>
      </c>
      <c r="K70" t="str" cm="1">
        <f t="array" ref="K70">IF(COUNT(FIND({0,1,2,3,4,5,6,7,8,9},'Model output'!K69))&gt;0,'Model output'!K69,"")</f>
        <v>0.8 cm</v>
      </c>
      <c r="L70" s="32" t="str">
        <f t="shared" si="14"/>
        <v>0.8cm</v>
      </c>
      <c r="M70" cm="1">
        <f t="array" ref="M70">IF(L70="","",IF(ISNUMBER(SEARCH("cm",L70)),MAX(VALUE(SUBSTITUTE(_xlfn.FILTERXML("&lt;t&gt;&lt;s&gt;"&amp;SUBSTITUTE(L70,",","&lt;/s&gt;&lt;s&gt;")&amp;"&lt;/s&gt;&lt;/t&gt;","//s"),"cm",""))),MAX(VALUE(SUBSTITUTE(_xlfn.FILTERXML("&lt;t&gt;&lt;s&gt;"&amp;SUBSTITUTE(L70,",","&lt;/s&gt;&lt;s&gt;")&amp;"&lt;/s&gt;&lt;/t&gt;","//s"),"mm","")))/10))</f>
        <v>0.8</v>
      </c>
      <c r="N70" t="str">
        <f>IF('Model output'!L69="","",'Model output'!L69)</f>
        <v>papillary</v>
      </c>
      <c r="O70" t="str">
        <f>IF('Model output'!M69="","",'Model output'!M69)</f>
        <v>classical</v>
      </c>
      <c r="P70" t="str">
        <f>IF('Model output'!N69="","",'Model output'!N69)</f>
        <v>3.4 cm</v>
      </c>
      <c r="Q70" t="str">
        <f t="shared" si="13"/>
        <v>3.4cm</v>
      </c>
      <c r="R70" cm="1">
        <f t="array" ref="R70">IF(Q70="","",IF(ISNUMBER(SEARCH("cm",Q70)),MAX(VALUE(SUBSTITUTE(_xlfn.FILTERXML("&lt;t&gt;&lt;s&gt;"&amp;SUBSTITUTE(Q70,",","&lt;/s&gt;&lt;s&gt;")&amp;"&lt;/s&gt;&lt;/t&gt;","//s"),"cm",""))),IF(ISNUMBER(SEARCH("mm",Q70)), MAX(VALUE(SUBSTITUTE(_xlfn.FILTERXML("&lt;t&gt;&lt;s&gt;"&amp;SUBSTITUTE(Q70,",","&lt;/s&gt;&lt;s&gt;")&amp;"&lt;/s&gt;&lt;/t&gt;","//s"),"mm","")))/10, MAX(VALUE(_xlfn.FILTERXML("&lt;t&gt;&lt;s&gt;"&amp;SUBSTITUTE(Q70,",","&lt;/s&gt;&lt;s&gt;")&amp;"&lt;/s&gt;&lt;/t&gt;","//s"))))))</f>
        <v>3.4</v>
      </c>
      <c r="S70" t="str">
        <f>IF(OR('Model output'!P69="",'Model output'!P69="C",ISNUMBER(SEARCH("Not identified", 'Model output'!P69)),ISNUMBER(SEARCH("Absent",'Model output'!P69)),ISNUMBER(SEARCH("Absence",'Model output'!P69)),AND(ISNUMBER(SEARCH("No",'Model output'!P69)),NOT(ISNUMBER(SEARCH("diagnostic",'Model output'!P69)))),ISNUMBER(SEARCH("Negative",'Model output'!P69))),"negative","positive")</f>
        <v>negative</v>
      </c>
      <c r="T70">
        <f>IF('Model output'!O69="","",'Model output'!O69)</f>
        <v>2</v>
      </c>
      <c r="U70" t="str">
        <f>IF('Model output'!Q69&lt;&gt;"",'Model output'!Q69,IF('Classification result'!S70="positive",IF(ISNUMBER(SEARCH("single",'Model output'!P69)),1,IF(OR(ISNUMBER(SEARCH("&lt;4",'Model output'!P69)),ISNUMBER(SEARCH("&lt; 4",'Model output'!P69)),ISNUMBER(SEARCH("less than 4",'Model output'!P69))),"&lt;4",IF(OR(ISNUMBER(SEARCH("&gt;4",'Model output'!P69)),ISNUMBER(SEARCH("&gt; 4",'Model output'!P69)),ISNUMBER(SEARCH("4 or more",'Model output'!P69))),"&gt;4",""))),""))</f>
        <v/>
      </c>
      <c r="V70" t="str">
        <f>IF(S70="negative","",IF(OR(ISNUMBER(SEARCH("Focal",'Model output'!P69)),'Classification result'!U70&lt;4,ISNUMBER(SEARCH("Focal",'Classification result'!U70)),ISNUMBER(SEARCH("&lt;4",'Classification result'!U70)),ISNUMBER(SEARCH("&lt; 4",'Classification result'!U70))),"minimal", IF(OR(ISNUMBER(SEARCH("Extensive",'Model output'!P69)),ISNUMBER(SEARCH("Extensive",'Classification result'!U70)),ISNUMBER(SEARCH("&gt;4",'Classification result'!U70)),ISNUMBER(SEARCH("&gt; 4",'Classification result'!U70)),ISNUMBER(SEARCH("4 or more",'Classification result'!U70))),"extensive","")))</f>
        <v/>
      </c>
      <c r="W70" t="str">
        <f>IF(OR('Model output'!R69="",ISNUMBER(SEARCH("Not identified", 'Model output'!R69)),ISNUMBER(SEARCH("Absent",'Model output'!R69)),ISNUMBER(SEARCH("No",'Model output'!R69)),ISNUMBER(SEARCH("Negative",'Model output'!R69)),ISNUMBER(SEARCH("None seen",'Model output'!R69)),ISNUMBER(SEARCH("Free",'Model output'!R69)),ISNUMBER(SEARCH("Cannot be assessed",'Model output'!R69))),"negative","positive")</f>
        <v>positive</v>
      </c>
      <c r="X70" s="19" t="str">
        <f>IF('Model output'!S69="","",'Model output'!S69)</f>
        <v/>
      </c>
      <c r="Y70" t="str">
        <f>IF(OR('Model output'!S69="",ISNUMBER(SEARCH("No extension",'Model output'!S69)),ISNUMBER(SEARCH("Absent",'Model output'!S69)),ISNUMBER(SEARCH("Not identified",'Model output'!S69)),AND(ISNUMBER(SEARCH("No",'Model output'!S69)),NOT(ISNUMBER(SEARCH("carcinoma",'Model output'!S69)))),ISNUMBER(SEARCH("negative",'Model output'!S69))),"negative",IF(Z70="positive","gETE", "positive"))</f>
        <v>negative</v>
      </c>
      <c r="Z70" t="str">
        <f>IF(OR('Model output'!S69="",ISNUMBER(SEARCH("Absent",'Model output'!S69)),ISNUMBER(SEARCH("Not identified",'Model output'!S69)),ISNUMBER(SEARCH("No",'Model output'!S69)),ISNUMBER(SEARCH("Minimal",'Model output'!S69)),ISNUMBER(SEARCH("negative",'Model output'!S69))),"negative",IF(OR(ISNUMBER(SEARCH("extensive",X70)),ISNUMBER(SEARCH("skeletal muscle",X70)),ISNUMBER(SEARCH("larynx",X70)),ISNUMBER(SEARCH("trachea",X70)),ISNUMBER(SEARCH("esophagus",X70)),ISNUMBER(SEARCH("recurrent laryngeal nerve",X70))),"positive","negative"))</f>
        <v>negative</v>
      </c>
      <c r="AA70" t="str">
        <f>IF('Model output'!T69="","",IF('Model output'!T69="Not mentioned", "No", "Yes"))</f>
        <v/>
      </c>
      <c r="AB70" t="str">
        <f>IF(AA70&lt;&gt;"Yes","",IF(OR('Model output'!U69="",ISNUMBER(SEARCH("Not identified",'Model output'!U69))),"",'Model output'!U69))</f>
        <v/>
      </c>
      <c r="AC70" s="8" t="str">
        <f>IF(OR('Model output'!V69="", AND(ISERROR(SEARCH("Positive",'Model output'!V69)), ISNUMBER(SEARCH("Negative",'Model output'!V69))), ISNUMBER(SEARCH("Cannot be assessed",'Model output'!V69)), AND(ISNUMBER(SEARCH("Uninvolved",'Model output'!V69)),NOT(ISNUMBER(SEARCH("margin(s) involved",'Model output'!V69)))), ISNUMBER(SEARCH("No involvement",'Model output'!V69)), AND(NOT(ISNUMBER(SEARCH("focal",'Model output'!V69))),ISNUMBER(SEARCH("Free",'Model output'!V69))), ISNUMBER(SEARCH("narrowly excised",'Model output'!V69)), ISNUMBER(SEARCH("none",'Model output'!V69)), ISNUMBER(SEARCH("R0",'Model output'!V69)), ISNUMBER(SEARCH("1 mm",'Model output'!V69)), ISNUMBER(SEARCH("0.1 CM",'Model output'!V69)), ISNUMBER(SEARCH("less than 0.2 mm",'Model output'!V69)), ISNUMBER(SEARCH("less than 1.0 mm",'Model output'!V69)), ISNUMBER(SEARCH("less than 0.5 mm",'Model output'!V69)), ISNUMBER(SEARCH("abut",'Model output'!V69))), "negative", "positive")</f>
        <v>negative</v>
      </c>
      <c r="AE70" s="39" t="str" cm="1">
        <f t="array" aca="1" ref="AE70" ca="1">IF(OR(AC70="positive",Z70="positive",AND(OR(ISNUMBER(SEARCH("Follicular carcinoma",N70)),ISNUMBER(SEARCH("Follicular thyroid carcinoma",N70))),V70="extensive"),AND(AND(ISNUMBER(J70),J70&gt;0),AND(ISNUMBER(M70),M70&gt;3)),OR(H70="positive",AH70=1)),"high",IF(OR(ISNUMBER(SEARCH("lateral",G70,1)),ISNUMBER(SEARCH("positive",Y70,1)),ISNUMBER(SEARCH("tall",O70,1)),ISNUMBER(SEARCH("hobnail",O70,1)),ISNUMBER(SEARCH("cribriform",O70,1)),ISNUMBER(SEARCH("diffuse",O70,1)),ISNUMBER(SEARCH("columnar",O70,1)),ISNUMBER(SEARCH("solid",O70,1)),ISNUMBER(SEARCH("tall",N70,1)),ISNUMBER(SEARCH("hobnail",N70,1)),ISNUMBER(SEARCH("cribriform",N70,1)),ISNUMBER(SEARCH("diffuse",N70,1)),ISNUMBER(SEARCH("columnar",N70,1)),ISNUMBER(SEARCH("solid",N70,1)),AND(OR(ISNUMBER(SEARCH("papillary",N70,1)),ISNUMBER(SEARCH("papillary carcinoma",O70,1))),S70="positive"),AND(AND(ISNUMBER(J70),J70&gt;=5),M70=""),AND(AND(ISNUMBER(J70),J70&gt;=5),AND(ISNUMBER(M70),M70&gt;=1)),AND(ISNUMBER(SERACH("papillary",N70)),OR(Y70="positive",Z70="positive"), ISNUMBER(SEARCH("BRAF",AB70)))),"intermediate","low"))</f>
        <v>low</v>
      </c>
      <c r="AF70" s="40" t="str">
        <f t="shared" si="15"/>
        <v>2</v>
      </c>
      <c r="AG70" s="40" t="str">
        <f t="shared" si="16"/>
        <v>1a</v>
      </c>
      <c r="AH70" s="40" t="str">
        <f t="shared" si="18"/>
        <v>0</v>
      </c>
      <c r="AI70" s="45" t="str">
        <f t="shared" si="19"/>
        <v>I</v>
      </c>
      <c r="AJ70" s="39" t="s">
        <v>634</v>
      </c>
      <c r="AK70" s="44" t="s">
        <v>898</v>
      </c>
      <c r="AL70" s="44" t="s">
        <v>896</v>
      </c>
      <c r="AM70" s="44" t="s">
        <v>899</v>
      </c>
      <c r="AN70" s="44" t="s">
        <v>59</v>
      </c>
      <c r="AO70" s="12">
        <f t="shared" ca="1" si="20"/>
        <v>1</v>
      </c>
      <c r="AP70" s="15">
        <f t="shared" si="21"/>
        <v>1</v>
      </c>
      <c r="AQ70" s="15">
        <f t="shared" si="22"/>
        <v>0</v>
      </c>
      <c r="AR70" s="15">
        <f t="shared" si="23"/>
        <v>1</v>
      </c>
      <c r="AS70" s="26">
        <f t="shared" si="17"/>
        <v>1</v>
      </c>
    </row>
    <row r="71" spans="1:45">
      <c r="A71" t="str">
        <f>'Model output'!A70</f>
        <v>TCGA-DJ-A2PW</v>
      </c>
      <c r="B71" s="51">
        <v>65</v>
      </c>
      <c r="C71" s="1" t="str">
        <f>IF(OR(ISNUMBER(SEARCH("0",'Model output'!D70)), ISNUMBER(SEARCH("1",'Model output'!D70)), ISNUMBER(SEARCH("1a",'Model output'!D70)), ISNUMBER(SEARCH("1b",'Model output'!D70)), ISNUMBER(SEARCH("2",'Model output'!D70)), ISNUMBER(SEARCH("3",'Model output'!D70)), ISNUMBER(SEARCH("4a",'Model output'!D70)), ISNUMBER(SEARCH("4b",'Model output'!D70))), IF(ISNUMBER(SEARCH("pT",'Model output'!D70)),IF(OR(ISNUMBER(SEARCH("a",'Model output'!D70)),ISNUMBER(SEARCH("b",'Model output'!D70))),MID(SUBSTITUTE('Model output'!D70," ",""),SEARCH("pT",'Model output'!D70)+2,2),MID(SUBSTITUTE('Model output'!D70," ",""),SEARCH("pT",'Model output'!D70)+2,1)),IF(ISNUMBER(SEARCH("T",'Model output'!D70)),IF(OR(ISNUMBER(SEARCH("a",'Model output'!D70)),ISNUMBER(SEARCH("b",'Model output'!D70))),MID(SUBSTITUTE('Model output'!D70," ",""),SEARCH("T",'Model output'!D70)+1,2),MID(SUBSTITUTE('Model output'!D70," ",""),SEARCH("T",'Model output'!D70)+1,1)),SUBSTITUTE('Model output'!D70," ",""))),"")</f>
        <v>2</v>
      </c>
      <c r="D71" s="1" t="str">
        <f>IF(ISNUMBER(SEARCH("lymph node",'Model output'!E70)),"1", IF(AND('Model output'!E70&lt;&gt;"",ISNUMBER('Model output'!E70),'Model output'!E70&gt;0),"1",IF(OR(ISNUMBER(SEARCH("0",'Model output'!E70)), ISNUMBER(SEARCH("1",'Model output'!E70)), ISNUMBER(SEARCH("1a",'Model output'!E70)), ISNUMBER(SEARCH("1b",'Model output'!E70)), ISNUMBER(SEARCH("X",'Model output'!E70))), IF(ISNUMBER(SEARCH("pN",'Model output'!E70)),IF(OR(ISNUMBER(SEARCH("a",'Model output'!E70)),ISNUMBER(SEARCH("b",'Model output'!E70))),MID(SUBSTITUTE('Model output'!E70," ",""),SEARCH("pN",'Model output'!E70)+2,2),MID(SUBSTITUTE('Model output'!E70," ",""),SEARCH("pN",'Model output'!E70)+2,1)),IF(ISNUMBER(SEARCH("N",'Model output'!E70)),IF(OR(ISNUMBER(SEARCH("a",'Model output'!E70)),ISNUMBER(SEARCH("b",'Model output'!E70))),MID(SUBSTITUTE('Model output'!E70," ",""),SEARCH("N",'Model output'!E70)+1,2),MID(SUBSTITUTE('Model output'!E70," ",""),SEARCH("N",'Model output'!E70)+1,1)),SUBSTITUTE('Model output'!E70," ",""))),"")))</f>
        <v>0</v>
      </c>
      <c r="E71" s="1" t="str">
        <f>IF(OR(ISNUMBER(SEARCH("Not applicable",'Model output'!F70)), ISNUMBER(SEARCH("N/A",'Model output'!F70))),"0",IF(OR(ISNUMBER(SEARCH("0",'Model output'!F70)), ISNUMBER(SEARCH("1",'Model output'!F70)), ISNUMBER(SEARCH("X",'Model output'!F70))), IF(ISNUMBER(SEARCH("pM",'Model output'!F70)),MID(SUBSTITUTE('Model output'!F70," ",""),SEARCH("pM",'Model output'!F70)+2,1),IF(ISNUMBER(SEARCH("M",'Model output'!F70)),MID(SUBSTITUTE('Model output'!F70," ",""),SEARCH("M",'Model output'!F70)+1,1),SUBSTITUTE('Model output'!F70," ",""))),""))</f>
        <v>0</v>
      </c>
      <c r="F71" t="str">
        <f t="shared" si="12"/>
        <v>positive</v>
      </c>
      <c r="G71" t="str">
        <f>IF(OR('Model output'!G70="",AND(ISNUMBER('Model output'!J70),'Model output'!J70&lt;1)),"",IF(OR(ISNUMBER(SEARCH("lateral",'Model output'!G70)),ISNUMBER(SEARCH("cervical",'Model output'!G70)),ISNUMBER(SEARCH("jugular",'Model output'!G70)),ISNUMBER(SEARCH("left neck",'Model output'!G70)),ISNUMBER(SEARCH("left anterior neck",'Model output'!G70)),ISNUMBER(SEARCH("left posterior neck",'Model output'!G70)),ISNUMBER(SEARCH("right neck",'Model output'!G70)),ISNUMBER(SEARCH("right anterior neck",'Model output'!G70)),ISNUMBER(SEARCH("right posterior neck",'Model output'!G70)),AND(ISNUMBER(SEARCH("level",'Model output'!G70)),OR(,ISNUMBER(SEARCH("II",'Model output'!G70)),ISNUMBER(SEARCH("two",'Model output'!G70)),ISNUMBER(SEARCH("2",'Model output'!G70)),ISNUMBER(SEARCH("III",'Model output'!G70)),ISNUMBER(SEARCH("three",'Model output'!G70)),ISNUMBER(SEARCH("3",'Model output'!G70)),ISNUMBER(SEARCH("IV",'Model output'!G70)),ISNUMBER(SEARCH("four",'Model output'!G70)),ISNUMBER(SEARCH("4",'Model output'!G70)),ISNUMBER(SEARCH("V ",'Model output'!G70)),ISNUMBER(SEARCH("five",'Model output'!G70)),ISNUMBER(SEARCH("5",'Model output'!G70))))), "lateral", "central"))</f>
        <v/>
      </c>
      <c r="H71" t="str">
        <f>IF('Model output'!H70="","negative", IF('Model output'!H70=" ", "negative", IF('Model output'!H70="[]", "negative", IF(ISNUMBER(SEARCH("lymph node",'Model output'!H70)),"negative", IF(ISNUMBER(SEARCH("adipose tissue",'Model output'!H70)), "negative", IF(ISNUMBER(SEARCH("neck dissection",'Model output'!H70)),"negative","positive"))))))</f>
        <v>negative</v>
      </c>
      <c r="I71">
        <f>IF('Model output'!I70="","",IF(ISNUMBER('Model output'!I70),'Model output'!I70,1))</f>
        <v>1</v>
      </c>
      <c r="J71">
        <f>IF('Model output'!J70="","",IF(AND(ISNUMBER('Model output'!J70),'Model output'!J70&lt;=I71),'Model output'!J70,IF(ISNUMBER(SEARCH("0/",'Model output'!J70)),0,1)))</f>
        <v>1</v>
      </c>
      <c r="K71" t="str" cm="1">
        <f t="array" ref="K71">IF(COUNT(FIND({0,1,2,3,4,5,6,7,8,9},'Model output'!K70))&gt;0,'Model output'!K70,"")</f>
        <v/>
      </c>
      <c r="L71" s="32" t="str">
        <f t="shared" si="14"/>
        <v/>
      </c>
      <c r="M71" t="str" cm="1">
        <f t="array" ref="M71">IF(L71="","",IF(ISNUMBER(SEARCH("cm",L71)),MAX(VALUE(SUBSTITUTE(_xlfn.FILTERXML("&lt;t&gt;&lt;s&gt;"&amp;SUBSTITUTE(L71,",","&lt;/s&gt;&lt;s&gt;")&amp;"&lt;/s&gt;&lt;/t&gt;","//s"),"cm",""))),MAX(VALUE(SUBSTITUTE(_xlfn.FILTERXML("&lt;t&gt;&lt;s&gt;"&amp;SUBSTITUTE(L71,",","&lt;/s&gt;&lt;s&gt;")&amp;"&lt;/s&gt;&lt;/t&gt;","//s"),"mm","")))/10))</f>
        <v/>
      </c>
      <c r="N71" t="str">
        <f>IF('Model output'!L70="","",'Model output'!L70)</f>
        <v>papillary</v>
      </c>
      <c r="O71" t="str">
        <f>IF('Model output'!M70="","",'Model output'!M70)</f>
        <v>classical</v>
      </c>
      <c r="P71" t="str">
        <f>IF('Model output'!N70="","",'Model output'!N70)</f>
        <v>4.6 cm, 2.0 cm, 3.5 cm</v>
      </c>
      <c r="Q71" t="str">
        <f t="shared" si="13"/>
        <v>4.6cm,2.0cm,3.5cm</v>
      </c>
      <c r="R71" cm="1">
        <f t="array" ref="R71">IF(Q71="","",IF(ISNUMBER(SEARCH("cm",Q71)),MAX(VALUE(SUBSTITUTE(_xlfn.FILTERXML("&lt;t&gt;&lt;s&gt;"&amp;SUBSTITUTE(Q71,",","&lt;/s&gt;&lt;s&gt;")&amp;"&lt;/s&gt;&lt;/t&gt;","//s"),"cm",""))),IF(ISNUMBER(SEARCH("mm",Q71)), MAX(VALUE(SUBSTITUTE(_xlfn.FILTERXML("&lt;t&gt;&lt;s&gt;"&amp;SUBSTITUTE(Q71,",","&lt;/s&gt;&lt;s&gt;")&amp;"&lt;/s&gt;&lt;/t&gt;","//s"),"mm","")))/10, MAX(VALUE(_xlfn.FILTERXML("&lt;t&gt;&lt;s&gt;"&amp;SUBSTITUTE(Q71,",","&lt;/s&gt;&lt;s&gt;")&amp;"&lt;/s&gt;&lt;/t&gt;","//s"))))))</f>
        <v>4.5999999999999996</v>
      </c>
      <c r="S71" t="str">
        <f>IF(OR('Model output'!P70="",'Model output'!P70="C",ISNUMBER(SEARCH("Not identified", 'Model output'!P70)),ISNUMBER(SEARCH("Absent",'Model output'!P70)),ISNUMBER(SEARCH("Absence",'Model output'!P70)),AND(ISNUMBER(SEARCH("No",'Model output'!P70)),NOT(ISNUMBER(SEARCH("diagnostic",'Model output'!P70)))),ISNUMBER(SEARCH("Negative",'Model output'!P70))),"negative","positive")</f>
        <v>negative</v>
      </c>
      <c r="T71" t="str">
        <f>IF('Model output'!O70="","",'Model output'!O70)</f>
        <v>Three foci</v>
      </c>
      <c r="U71" t="str">
        <f>IF('Model output'!Q70&lt;&gt;"",'Model output'!Q70,IF('Classification result'!S71="positive",IF(ISNUMBER(SEARCH("single",'Model output'!P70)),1,IF(OR(ISNUMBER(SEARCH("&lt;4",'Model output'!P70)),ISNUMBER(SEARCH("&lt; 4",'Model output'!P70)),ISNUMBER(SEARCH("less than 4",'Model output'!P70))),"&lt;4",IF(OR(ISNUMBER(SEARCH("&gt;4",'Model output'!P70)),ISNUMBER(SEARCH("&gt; 4",'Model output'!P70)),ISNUMBER(SEARCH("4 or more",'Model output'!P70))),"&gt;4",""))),""))</f>
        <v/>
      </c>
      <c r="V71" t="str">
        <f>IF(S71="negative","",IF(OR(ISNUMBER(SEARCH("Focal",'Model output'!P70)),'Classification result'!U71&lt;4,ISNUMBER(SEARCH("Focal",'Classification result'!U71)),ISNUMBER(SEARCH("&lt;4",'Classification result'!U71)),ISNUMBER(SEARCH("&lt; 4",'Classification result'!U71))),"minimal", IF(OR(ISNUMBER(SEARCH("Extensive",'Model output'!P70)),ISNUMBER(SEARCH("Extensive",'Classification result'!U71)),ISNUMBER(SEARCH("&gt;4",'Classification result'!U71)),ISNUMBER(SEARCH("&gt; 4",'Classification result'!U71)),ISNUMBER(SEARCH("4 or more",'Classification result'!U71))),"extensive","")))</f>
        <v/>
      </c>
      <c r="W71" t="str">
        <f>IF(OR('Model output'!R70="",ISNUMBER(SEARCH("Not identified", 'Model output'!R70)),ISNUMBER(SEARCH("Absent",'Model output'!R70)),ISNUMBER(SEARCH("No",'Model output'!R70)),ISNUMBER(SEARCH("Negative",'Model output'!R70)),ISNUMBER(SEARCH("None seen",'Model output'!R70)),ISNUMBER(SEARCH("Free",'Model output'!R70)),ISNUMBER(SEARCH("Cannot be assessed",'Model output'!R70))),"negative","positive")</f>
        <v>positive</v>
      </c>
      <c r="X71" s="19" t="str">
        <f>IF('Model output'!S70="","",'Model output'!S70)</f>
        <v>Not identified</v>
      </c>
      <c r="Y71" t="str">
        <f>IF(OR('Model output'!S70="",ISNUMBER(SEARCH("No extension",'Model output'!S70)),ISNUMBER(SEARCH("Absent",'Model output'!S70)),ISNUMBER(SEARCH("Not identified",'Model output'!S70)),AND(ISNUMBER(SEARCH("No",'Model output'!S70)),NOT(ISNUMBER(SEARCH("carcinoma",'Model output'!S70)))),ISNUMBER(SEARCH("negative",'Model output'!S70))),"negative",IF(Z71="positive","gETE", "positive"))</f>
        <v>negative</v>
      </c>
      <c r="Z71" t="str">
        <f>IF(OR('Model output'!S70="",ISNUMBER(SEARCH("Absent",'Model output'!S70)),ISNUMBER(SEARCH("Not identified",'Model output'!S70)),ISNUMBER(SEARCH("No",'Model output'!S70)),ISNUMBER(SEARCH("Minimal",'Model output'!S70)),ISNUMBER(SEARCH("negative",'Model output'!S70))),"negative",IF(OR(ISNUMBER(SEARCH("extensive",X71)),ISNUMBER(SEARCH("skeletal muscle",X71)),ISNUMBER(SEARCH("larynx",X71)),ISNUMBER(SEARCH("trachea",X71)),ISNUMBER(SEARCH("esophagus",X71)),ISNUMBER(SEARCH("recurrent laryngeal nerve",X71))),"positive","negative"))</f>
        <v>negative</v>
      </c>
      <c r="AA71" t="str">
        <f>IF('Model output'!T70="","",IF('Model output'!T70="Not mentioned", "No", "Yes"))</f>
        <v/>
      </c>
      <c r="AB71" t="str">
        <f>IF(AA71&lt;&gt;"Yes","",IF(OR('Model output'!U70="",ISNUMBER(SEARCH("Not identified",'Model output'!U70))),"",'Model output'!U70))</f>
        <v/>
      </c>
      <c r="AC71" s="8" t="str">
        <f>IF(OR('Model output'!V70="", AND(ISERROR(SEARCH("Positive",'Model output'!V70)), ISNUMBER(SEARCH("Negative",'Model output'!V70))), ISNUMBER(SEARCH("Cannot be assessed",'Model output'!V70)), AND(ISNUMBER(SEARCH("Uninvolved",'Model output'!V70)),NOT(ISNUMBER(SEARCH("margin(s) involved",'Model output'!V70)))), ISNUMBER(SEARCH("No involvement",'Model output'!V70)), AND(NOT(ISNUMBER(SEARCH("focal",'Model output'!V70))),ISNUMBER(SEARCH("Free",'Model output'!V70))), ISNUMBER(SEARCH("narrowly excised",'Model output'!V70)), ISNUMBER(SEARCH("none",'Model output'!V70)), ISNUMBER(SEARCH("R0",'Model output'!V70)), ISNUMBER(SEARCH("1 mm",'Model output'!V70)), ISNUMBER(SEARCH("0.1 CM",'Model output'!V70)), ISNUMBER(SEARCH("less than 0.2 mm",'Model output'!V70)), ISNUMBER(SEARCH("less than 1.0 mm",'Model output'!V70)), ISNUMBER(SEARCH("less than 0.5 mm",'Model output'!V70)), ISNUMBER(SEARCH("abut",'Model output'!V70))), "negative", "positive")</f>
        <v>negative</v>
      </c>
      <c r="AE71" s="39" t="str" cm="1">
        <f t="array" aca="1" ref="AE71" ca="1">IF(OR(AC71="positive",Z71="positive",AND(OR(ISNUMBER(SEARCH("Follicular carcinoma",N71)),ISNUMBER(SEARCH("Follicular thyroid carcinoma",N71))),V71="extensive"),AND(AND(ISNUMBER(J71),J71&gt;0),AND(ISNUMBER(M71),M71&gt;3)),OR(H71="positive",AH71=1)),"high",IF(OR(ISNUMBER(SEARCH("lateral",G71,1)),ISNUMBER(SEARCH("positive",Y71,1)),ISNUMBER(SEARCH("tall",O71,1)),ISNUMBER(SEARCH("hobnail",O71,1)),ISNUMBER(SEARCH("cribriform",O71,1)),ISNUMBER(SEARCH("diffuse",O71,1)),ISNUMBER(SEARCH("columnar",O71,1)),ISNUMBER(SEARCH("solid",O71,1)),ISNUMBER(SEARCH("tall",N71,1)),ISNUMBER(SEARCH("hobnail",N71,1)),ISNUMBER(SEARCH("cribriform",N71,1)),ISNUMBER(SEARCH("diffuse",N71,1)),ISNUMBER(SEARCH("columnar",N71,1)),ISNUMBER(SEARCH("solid",N71,1)),AND(OR(ISNUMBER(SEARCH("papillary",N71,1)),ISNUMBER(SEARCH("papillary carcinoma",O71,1))),S71="positive"),AND(AND(ISNUMBER(J71),J71&gt;=5),M71=""),AND(AND(ISNUMBER(J71),J71&gt;=5),AND(ISNUMBER(M71),M71&gt;=1)),AND(ISNUMBER(SERACH("papillary",N71)),OR(Y71="positive",Z71="positive"), ISNUMBER(SEARCH("BRAF",AB71)))),"intermediate","low"))</f>
        <v>low</v>
      </c>
      <c r="AF71" s="40" t="str">
        <f t="shared" si="15"/>
        <v>3a</v>
      </c>
      <c r="AG71" s="40" t="str">
        <f t="shared" si="16"/>
        <v>1a</v>
      </c>
      <c r="AH71" s="40" t="str">
        <f t="shared" si="18"/>
        <v>0</v>
      </c>
      <c r="AI71" s="45" t="str">
        <f t="shared" si="19"/>
        <v>II</v>
      </c>
      <c r="AJ71" s="39" t="s">
        <v>634</v>
      </c>
      <c r="AK71" s="44" t="s">
        <v>901</v>
      </c>
      <c r="AL71" s="44" t="s">
        <v>900</v>
      </c>
      <c r="AM71" s="44" t="s">
        <v>899</v>
      </c>
      <c r="AN71" s="44" t="s">
        <v>897</v>
      </c>
      <c r="AO71" s="12">
        <f t="shared" ca="1" si="20"/>
        <v>1</v>
      </c>
      <c r="AP71" s="15">
        <f t="shared" si="21"/>
        <v>1</v>
      </c>
      <c r="AQ71" s="15">
        <f t="shared" si="22"/>
        <v>1</v>
      </c>
      <c r="AR71" s="15">
        <f t="shared" si="23"/>
        <v>1</v>
      </c>
      <c r="AS71" s="26">
        <f t="shared" si="17"/>
        <v>1</v>
      </c>
    </row>
    <row r="72" spans="1:45">
      <c r="A72" t="str">
        <f>'Model output'!A71</f>
        <v>TCGA-DJ-A2PX</v>
      </c>
      <c r="B72" s="51">
        <v>55</v>
      </c>
      <c r="C72" s="1" t="str">
        <f>IF(OR(ISNUMBER(SEARCH("0",'Model output'!D71)), ISNUMBER(SEARCH("1",'Model output'!D71)), ISNUMBER(SEARCH("1a",'Model output'!D71)), ISNUMBER(SEARCH("1b",'Model output'!D71)), ISNUMBER(SEARCH("2",'Model output'!D71)), ISNUMBER(SEARCH("3",'Model output'!D71)), ISNUMBER(SEARCH("4a",'Model output'!D71)), ISNUMBER(SEARCH("4b",'Model output'!D71))), IF(ISNUMBER(SEARCH("pT",'Model output'!D71)),IF(OR(ISNUMBER(SEARCH("a",'Model output'!D71)),ISNUMBER(SEARCH("b",'Model output'!D71))),MID(SUBSTITUTE('Model output'!D71," ",""),SEARCH("pT",'Model output'!D71)+2,2),MID(SUBSTITUTE('Model output'!D71," ",""),SEARCH("pT",'Model output'!D71)+2,1)),IF(ISNUMBER(SEARCH("T",'Model output'!D71)),IF(OR(ISNUMBER(SEARCH("a",'Model output'!D71)),ISNUMBER(SEARCH("b",'Model output'!D71))),MID(SUBSTITUTE('Model output'!D71," ",""),SEARCH("T",'Model output'!D71)+1,2),MID(SUBSTITUTE('Model output'!D71," ",""),SEARCH("T",'Model output'!D71)+1,1)),SUBSTITUTE('Model output'!D71," ",""))),"")</f>
        <v>1</v>
      </c>
      <c r="D72" s="1" t="str">
        <f>IF(ISNUMBER(SEARCH("lymph node",'Model output'!E71)),"1", IF(AND('Model output'!E71&lt;&gt;"",ISNUMBER('Model output'!E71),'Model output'!E71&gt;0),"1",IF(OR(ISNUMBER(SEARCH("0",'Model output'!E71)), ISNUMBER(SEARCH("1",'Model output'!E71)), ISNUMBER(SEARCH("1a",'Model output'!E71)), ISNUMBER(SEARCH("1b",'Model output'!E71)), ISNUMBER(SEARCH("X",'Model output'!E71))), IF(ISNUMBER(SEARCH("pN",'Model output'!E71)),IF(OR(ISNUMBER(SEARCH("a",'Model output'!E71)),ISNUMBER(SEARCH("b",'Model output'!E71))),MID(SUBSTITUTE('Model output'!E71," ",""),SEARCH("pN",'Model output'!E71)+2,2),MID(SUBSTITUTE('Model output'!E71," ",""),SEARCH("pN",'Model output'!E71)+2,1)),IF(ISNUMBER(SEARCH("N",'Model output'!E71)),IF(OR(ISNUMBER(SEARCH("a",'Model output'!E71)),ISNUMBER(SEARCH("b",'Model output'!E71))),MID(SUBSTITUTE('Model output'!E71," ",""),SEARCH("N",'Model output'!E71)+1,2),MID(SUBSTITUTE('Model output'!E71," ",""),SEARCH("N",'Model output'!E71)+1,1)),SUBSTITUTE('Model output'!E71," ",""))),"")))</f>
        <v>x</v>
      </c>
      <c r="E72" s="1" t="str">
        <f>IF(OR(ISNUMBER(SEARCH("Not applicable",'Model output'!F71)), ISNUMBER(SEARCH("N/A",'Model output'!F71))),"0",IF(OR(ISNUMBER(SEARCH("0",'Model output'!F71)), ISNUMBER(SEARCH("1",'Model output'!F71)), ISNUMBER(SEARCH("X",'Model output'!F71))), IF(ISNUMBER(SEARCH("pM",'Model output'!F71)),MID(SUBSTITUTE('Model output'!F71," ",""),SEARCH("pM",'Model output'!F71)+2,1),IF(ISNUMBER(SEARCH("M",'Model output'!F71)),MID(SUBSTITUTE('Model output'!F71," ",""),SEARCH("M",'Model output'!F71)+1,1),SUBSTITUTE('Model output'!F71," ",""))),""))</f>
        <v>x</v>
      </c>
      <c r="F72" t="str">
        <f t="shared" si="12"/>
        <v>negative</v>
      </c>
      <c r="G72" t="str">
        <f>IF(OR('Model output'!G71="",AND(ISNUMBER('Model output'!J71),'Model output'!J71&lt;1)),"",IF(OR(ISNUMBER(SEARCH("lateral",'Model output'!G71)),ISNUMBER(SEARCH("cervical",'Model output'!G71)),ISNUMBER(SEARCH("jugular",'Model output'!G71)),ISNUMBER(SEARCH("left neck",'Model output'!G71)),ISNUMBER(SEARCH("left anterior neck",'Model output'!G71)),ISNUMBER(SEARCH("left posterior neck",'Model output'!G71)),ISNUMBER(SEARCH("right neck",'Model output'!G71)),ISNUMBER(SEARCH("right anterior neck",'Model output'!G71)),ISNUMBER(SEARCH("right posterior neck",'Model output'!G71)),AND(ISNUMBER(SEARCH("level",'Model output'!G71)),OR(,ISNUMBER(SEARCH("II",'Model output'!G71)),ISNUMBER(SEARCH("two",'Model output'!G71)),ISNUMBER(SEARCH("2",'Model output'!G71)),ISNUMBER(SEARCH("III",'Model output'!G71)),ISNUMBER(SEARCH("three",'Model output'!G71)),ISNUMBER(SEARCH("3",'Model output'!G71)),ISNUMBER(SEARCH("IV",'Model output'!G71)),ISNUMBER(SEARCH("four",'Model output'!G71)),ISNUMBER(SEARCH("4",'Model output'!G71)),ISNUMBER(SEARCH("V ",'Model output'!G71)),ISNUMBER(SEARCH("five",'Model output'!G71)),ISNUMBER(SEARCH("5",'Model output'!G71))))), "lateral", "central"))</f>
        <v/>
      </c>
      <c r="H72" t="str">
        <f>IF('Model output'!H71="","negative", IF('Model output'!H71=" ", "negative", IF('Model output'!H71="[]", "negative", IF(ISNUMBER(SEARCH("lymph node",'Model output'!H71)),"negative", IF(ISNUMBER(SEARCH("adipose tissue",'Model output'!H71)), "negative", IF(ISNUMBER(SEARCH("neck dissection",'Model output'!H71)),"negative","positive"))))))</f>
        <v>negative</v>
      </c>
      <c r="I72">
        <f>IF('Model output'!I71="","",IF(ISNUMBER('Model output'!I71),'Model output'!I71,1))</f>
        <v>4</v>
      </c>
      <c r="J72">
        <f>IF('Model output'!J71="","",IF(AND(ISNUMBER('Model output'!J71),'Model output'!J71&lt;=I72),'Model output'!J71,IF(ISNUMBER(SEARCH("0/",'Model output'!J71)),0,1)))</f>
        <v>0</v>
      </c>
      <c r="K72" t="str" cm="1">
        <f t="array" ref="K72">IF(COUNT(FIND({0,1,2,3,4,5,6,7,8,9},'Model output'!K71))&gt;0,'Model output'!K71,"")</f>
        <v/>
      </c>
      <c r="L72" s="32" t="str">
        <f t="shared" si="14"/>
        <v/>
      </c>
      <c r="M72" t="str" cm="1">
        <f t="array" ref="M72">IF(L72="","",IF(ISNUMBER(SEARCH("cm",L72)),MAX(VALUE(SUBSTITUTE(_xlfn.FILTERXML("&lt;t&gt;&lt;s&gt;"&amp;SUBSTITUTE(L72,",","&lt;/s&gt;&lt;s&gt;")&amp;"&lt;/s&gt;&lt;/t&gt;","//s"),"cm",""))),MAX(VALUE(SUBSTITUTE(_xlfn.FILTERXML("&lt;t&gt;&lt;s&gt;"&amp;SUBSTITUTE(L72,",","&lt;/s&gt;&lt;s&gt;")&amp;"&lt;/s&gt;&lt;/t&gt;","//s"),"mm","")))/10))</f>
        <v/>
      </c>
      <c r="N72" t="str">
        <f>IF('Model output'!L71="","",'Model output'!L71)</f>
        <v>papillary</v>
      </c>
      <c r="O72" t="str">
        <f>IF('Model output'!M71="","",'Model output'!M71)</f>
        <v>follicular variant</v>
      </c>
      <c r="P72" t="str">
        <f>IF('Model output'!N71="","",'Model output'!N71)</f>
        <v>1.2 cm</v>
      </c>
      <c r="Q72" t="str">
        <f t="shared" si="13"/>
        <v>1.2cm</v>
      </c>
      <c r="R72" cm="1">
        <f t="array" ref="R72">IF(Q72="","",IF(ISNUMBER(SEARCH("cm",Q72)),MAX(VALUE(SUBSTITUTE(_xlfn.FILTERXML("&lt;t&gt;&lt;s&gt;"&amp;SUBSTITUTE(Q72,",","&lt;/s&gt;&lt;s&gt;")&amp;"&lt;/s&gt;&lt;/t&gt;","//s"),"cm",""))),IF(ISNUMBER(SEARCH("mm",Q72)), MAX(VALUE(SUBSTITUTE(_xlfn.FILTERXML("&lt;t&gt;&lt;s&gt;"&amp;SUBSTITUTE(Q72,",","&lt;/s&gt;&lt;s&gt;")&amp;"&lt;/s&gt;&lt;/t&gt;","//s"),"mm","")))/10, MAX(VALUE(_xlfn.FILTERXML("&lt;t&gt;&lt;s&gt;"&amp;SUBSTITUTE(Q72,",","&lt;/s&gt;&lt;s&gt;")&amp;"&lt;/s&gt;&lt;/t&gt;","//s"))))))</f>
        <v>1.2</v>
      </c>
      <c r="S72" t="str">
        <f>IF(OR('Model output'!P71="",'Model output'!P71="C",ISNUMBER(SEARCH("Not identified", 'Model output'!P71)),ISNUMBER(SEARCH("Absent",'Model output'!P71)),ISNUMBER(SEARCH("Absence",'Model output'!P71)),AND(ISNUMBER(SEARCH("No",'Model output'!P71)),NOT(ISNUMBER(SEARCH("diagnostic",'Model output'!P71)))),ISNUMBER(SEARCH("Negative",'Model output'!P71))),"negative","positive")</f>
        <v>negative</v>
      </c>
      <c r="T72">
        <f>IF('Model output'!O71="","",'Model output'!O71)</f>
        <v>1</v>
      </c>
      <c r="U72" t="str">
        <f>IF('Model output'!Q71&lt;&gt;"",'Model output'!Q71,IF('Classification result'!S72="positive",IF(ISNUMBER(SEARCH("single",'Model output'!P71)),1,IF(OR(ISNUMBER(SEARCH("&lt;4",'Model output'!P71)),ISNUMBER(SEARCH("&lt; 4",'Model output'!P71)),ISNUMBER(SEARCH("less than 4",'Model output'!P71))),"&lt;4",IF(OR(ISNUMBER(SEARCH("&gt;4",'Model output'!P71)),ISNUMBER(SEARCH("&gt; 4",'Model output'!P71)),ISNUMBER(SEARCH("4 or more",'Model output'!P71))),"&gt;4",""))),""))</f>
        <v/>
      </c>
      <c r="V72" t="str">
        <f>IF(S72="negative","",IF(OR(ISNUMBER(SEARCH("Focal",'Model output'!P71)),'Classification result'!U72&lt;4,ISNUMBER(SEARCH("Focal",'Classification result'!U72)),ISNUMBER(SEARCH("&lt;4",'Classification result'!U72)),ISNUMBER(SEARCH("&lt; 4",'Classification result'!U72))),"minimal", IF(OR(ISNUMBER(SEARCH("Extensive",'Model output'!P71)),ISNUMBER(SEARCH("Extensive",'Classification result'!U72)),ISNUMBER(SEARCH("&gt;4",'Classification result'!U72)),ISNUMBER(SEARCH("&gt; 4",'Classification result'!U72)),ISNUMBER(SEARCH("4 or more",'Classification result'!U72))),"extensive","")))</f>
        <v/>
      </c>
      <c r="W72" t="str">
        <f>IF(OR('Model output'!R71="",ISNUMBER(SEARCH("Not identified", 'Model output'!R71)),ISNUMBER(SEARCH("Absent",'Model output'!R71)),ISNUMBER(SEARCH("No",'Model output'!R71)),ISNUMBER(SEARCH("Negative",'Model output'!R71)),ISNUMBER(SEARCH("None seen",'Model output'!R71)),ISNUMBER(SEARCH("Free",'Model output'!R71)),ISNUMBER(SEARCH("Cannot be assessed",'Model output'!R71))),"negative","positive")</f>
        <v>positive</v>
      </c>
      <c r="X72" s="19" t="str">
        <f>IF('Model output'!S71="","",'Model output'!S71)</f>
        <v>Not identified</v>
      </c>
      <c r="Y72" t="str">
        <f>IF(OR('Model output'!S71="",ISNUMBER(SEARCH("No extension",'Model output'!S71)),ISNUMBER(SEARCH("Absent",'Model output'!S71)),ISNUMBER(SEARCH("Not identified",'Model output'!S71)),AND(ISNUMBER(SEARCH("No",'Model output'!S71)),NOT(ISNUMBER(SEARCH("carcinoma",'Model output'!S71)))),ISNUMBER(SEARCH("negative",'Model output'!S71))),"negative",IF(Z72="positive","gETE", "positive"))</f>
        <v>negative</v>
      </c>
      <c r="Z72" t="str">
        <f>IF(OR('Model output'!S71="",ISNUMBER(SEARCH("Absent",'Model output'!S71)),ISNUMBER(SEARCH("Not identified",'Model output'!S71)),ISNUMBER(SEARCH("No",'Model output'!S71)),ISNUMBER(SEARCH("Minimal",'Model output'!S71)),ISNUMBER(SEARCH("negative",'Model output'!S71))),"negative",IF(OR(ISNUMBER(SEARCH("extensive",X72)),ISNUMBER(SEARCH("skeletal muscle",X72)),ISNUMBER(SEARCH("larynx",X72)),ISNUMBER(SEARCH("trachea",X72)),ISNUMBER(SEARCH("esophagus",X72)),ISNUMBER(SEARCH("recurrent laryngeal nerve",X72))),"positive","negative"))</f>
        <v>negative</v>
      </c>
      <c r="AA72" t="str">
        <f>IF('Model output'!T71="","",IF('Model output'!T71="Not mentioned", "No", "Yes"))</f>
        <v/>
      </c>
      <c r="AB72" t="str">
        <f>IF(AA72&lt;&gt;"Yes","",IF(OR('Model output'!U71="",ISNUMBER(SEARCH("Not identified",'Model output'!U71))),"",'Model output'!U71))</f>
        <v/>
      </c>
      <c r="AC72" s="8" t="str">
        <f>IF(OR('Model output'!V71="", AND(ISERROR(SEARCH("Positive",'Model output'!V71)), ISNUMBER(SEARCH("Negative",'Model output'!V71))), ISNUMBER(SEARCH("Cannot be assessed",'Model output'!V71)), AND(ISNUMBER(SEARCH("Uninvolved",'Model output'!V71)),NOT(ISNUMBER(SEARCH("margin(s) involved",'Model output'!V71)))), ISNUMBER(SEARCH("No involvement",'Model output'!V71)), AND(NOT(ISNUMBER(SEARCH("focal",'Model output'!V71))),ISNUMBER(SEARCH("Free",'Model output'!V71))), ISNUMBER(SEARCH("narrowly excised",'Model output'!V71)), ISNUMBER(SEARCH("none",'Model output'!V71)), ISNUMBER(SEARCH("R0",'Model output'!V71)), ISNUMBER(SEARCH("1 mm",'Model output'!V71)), ISNUMBER(SEARCH("0.1 CM",'Model output'!V71)), ISNUMBER(SEARCH("less than 0.2 mm",'Model output'!V71)), ISNUMBER(SEARCH("less than 1.0 mm",'Model output'!V71)), ISNUMBER(SEARCH("less than 0.5 mm",'Model output'!V71)), ISNUMBER(SEARCH("abut",'Model output'!V71))), "negative", "positive")</f>
        <v>negative</v>
      </c>
      <c r="AE72" s="39" t="str" cm="1">
        <f t="array" aca="1" ref="AE72" ca="1">IF(OR(AC72="positive",Z72="positive",AND(OR(ISNUMBER(SEARCH("Follicular carcinoma",N72)),ISNUMBER(SEARCH("Follicular thyroid carcinoma",N72))),V72="extensive"),AND(AND(ISNUMBER(J72),J72&gt;0),AND(ISNUMBER(M72),M72&gt;3)),OR(H72="positive",AH72=1)),"high",IF(OR(ISNUMBER(SEARCH("lateral",G72,1)),ISNUMBER(SEARCH("positive",Y72,1)),ISNUMBER(SEARCH("tall",O72,1)),ISNUMBER(SEARCH("hobnail",O72,1)),ISNUMBER(SEARCH("cribriform",O72,1)),ISNUMBER(SEARCH("diffuse",O72,1)),ISNUMBER(SEARCH("columnar",O72,1)),ISNUMBER(SEARCH("solid",O72,1)),ISNUMBER(SEARCH("tall",N72,1)),ISNUMBER(SEARCH("hobnail",N72,1)),ISNUMBER(SEARCH("cribriform",N72,1)),ISNUMBER(SEARCH("diffuse",N72,1)),ISNUMBER(SEARCH("columnar",N72,1)),ISNUMBER(SEARCH("solid",N72,1)),AND(OR(ISNUMBER(SEARCH("papillary",N72,1)),ISNUMBER(SEARCH("papillary carcinoma",O72,1))),S72="positive"),AND(AND(ISNUMBER(J72),J72&gt;=5),M72=""),AND(AND(ISNUMBER(J72),J72&gt;=5),AND(ISNUMBER(M72),M72&gt;=1)),AND(ISNUMBER(SERACH("papillary",N72)),OR(Y72="positive",Z72="positive"), ISNUMBER(SEARCH("BRAF",AB72)))),"intermediate","low"))</f>
        <v>low</v>
      </c>
      <c r="AF72" s="40" t="str">
        <f t="shared" si="15"/>
        <v>1b</v>
      </c>
      <c r="AG72" s="40" t="str">
        <f t="shared" si="16"/>
        <v>0</v>
      </c>
      <c r="AH72" s="40" t="str">
        <f t="shared" si="18"/>
        <v>0</v>
      </c>
      <c r="AI72" s="45" t="str">
        <f t="shared" si="19"/>
        <v>I</v>
      </c>
      <c r="AJ72" s="39" t="s">
        <v>634</v>
      </c>
      <c r="AK72" s="44" t="s">
        <v>895</v>
      </c>
      <c r="AL72" s="44" t="s">
        <v>896</v>
      </c>
      <c r="AM72" s="44" t="s">
        <v>899</v>
      </c>
      <c r="AN72" s="44" t="s">
        <v>59</v>
      </c>
      <c r="AO72" s="12">
        <f t="shared" ca="1" si="20"/>
        <v>1</v>
      </c>
      <c r="AP72" s="15">
        <f t="shared" si="21"/>
        <v>1</v>
      </c>
      <c r="AQ72" s="15">
        <f t="shared" si="22"/>
        <v>1</v>
      </c>
      <c r="AR72" s="15">
        <f t="shared" si="23"/>
        <v>1</v>
      </c>
      <c r="AS72" s="26">
        <f t="shared" si="17"/>
        <v>1</v>
      </c>
    </row>
    <row r="73" spans="1:45">
      <c r="A73" t="str">
        <f>'Model output'!A72</f>
        <v>TCGA-DJ-A2PY</v>
      </c>
      <c r="B73" s="51">
        <v>46</v>
      </c>
      <c r="C73" s="1" t="str">
        <f>IF(OR(ISNUMBER(SEARCH("0",'Model output'!D72)), ISNUMBER(SEARCH("1",'Model output'!D72)), ISNUMBER(SEARCH("1a",'Model output'!D72)), ISNUMBER(SEARCH("1b",'Model output'!D72)), ISNUMBER(SEARCH("2",'Model output'!D72)), ISNUMBER(SEARCH("3",'Model output'!D72)), ISNUMBER(SEARCH("4a",'Model output'!D72)), ISNUMBER(SEARCH("4b",'Model output'!D72))), IF(ISNUMBER(SEARCH("pT",'Model output'!D72)),IF(OR(ISNUMBER(SEARCH("a",'Model output'!D72)),ISNUMBER(SEARCH("b",'Model output'!D72))),MID(SUBSTITUTE('Model output'!D72," ",""),SEARCH("pT",'Model output'!D72)+2,2),MID(SUBSTITUTE('Model output'!D72," ",""),SEARCH("pT",'Model output'!D72)+2,1)),IF(ISNUMBER(SEARCH("T",'Model output'!D72)),IF(OR(ISNUMBER(SEARCH("a",'Model output'!D72)),ISNUMBER(SEARCH("b",'Model output'!D72))),MID(SUBSTITUTE('Model output'!D72," ",""),SEARCH("T",'Model output'!D72)+1,2),MID(SUBSTITUTE('Model output'!D72," ",""),SEARCH("T",'Model output'!D72)+1,1)),SUBSTITUTE('Model output'!D72," ",""))),"")</f>
        <v/>
      </c>
      <c r="D73" s="1" t="str">
        <f>IF(ISNUMBER(SEARCH("lymph node",'Model output'!E72)),"1", IF(AND('Model output'!E72&lt;&gt;"",ISNUMBER('Model output'!E72),'Model output'!E72&gt;0),"1",IF(OR(ISNUMBER(SEARCH("0",'Model output'!E72)), ISNUMBER(SEARCH("1",'Model output'!E72)), ISNUMBER(SEARCH("1a",'Model output'!E72)), ISNUMBER(SEARCH("1b",'Model output'!E72)), ISNUMBER(SEARCH("X",'Model output'!E72))), IF(ISNUMBER(SEARCH("pN",'Model output'!E72)),IF(OR(ISNUMBER(SEARCH("a",'Model output'!E72)),ISNUMBER(SEARCH("b",'Model output'!E72))),MID(SUBSTITUTE('Model output'!E72," ",""),SEARCH("pN",'Model output'!E72)+2,2),MID(SUBSTITUTE('Model output'!E72," ",""),SEARCH("pN",'Model output'!E72)+2,1)),IF(ISNUMBER(SEARCH("N",'Model output'!E72)),IF(OR(ISNUMBER(SEARCH("a",'Model output'!E72)),ISNUMBER(SEARCH("b",'Model output'!E72))),MID(SUBSTITUTE('Model output'!E72," ",""),SEARCH("N",'Model output'!E72)+1,2),MID(SUBSTITUTE('Model output'!E72," ",""),SEARCH("N",'Model output'!E72)+1,1)),SUBSTITUTE('Model output'!E72," ",""))),"")))</f>
        <v>1a</v>
      </c>
      <c r="E73" s="1" t="str">
        <f>IF(OR(ISNUMBER(SEARCH("Not applicable",'Model output'!F72)), ISNUMBER(SEARCH("N/A",'Model output'!F72))),"0",IF(OR(ISNUMBER(SEARCH("0",'Model output'!F72)), ISNUMBER(SEARCH("1",'Model output'!F72)), ISNUMBER(SEARCH("X",'Model output'!F72))), IF(ISNUMBER(SEARCH("pM",'Model output'!F72)),MID(SUBSTITUTE('Model output'!F72," ",""),SEARCH("pM",'Model output'!F72)+2,1),IF(ISNUMBER(SEARCH("M",'Model output'!F72)),MID(SUBSTITUTE('Model output'!F72," ",""),SEARCH("M",'Model output'!F72)+1,1),SUBSTITUTE('Model output'!F72," ",""))),""))</f>
        <v/>
      </c>
      <c r="F73" t="str">
        <f t="shared" si="12"/>
        <v>positive</v>
      </c>
      <c r="G73" t="str">
        <f>IF(OR('Model output'!G72="",AND(ISNUMBER('Model output'!J72),'Model output'!J72&lt;1)),"",IF(OR(ISNUMBER(SEARCH("lateral",'Model output'!G72)),ISNUMBER(SEARCH("cervical",'Model output'!G72)),ISNUMBER(SEARCH("jugular",'Model output'!G72)),ISNUMBER(SEARCH("left neck",'Model output'!G72)),ISNUMBER(SEARCH("left anterior neck",'Model output'!G72)),ISNUMBER(SEARCH("left posterior neck",'Model output'!G72)),ISNUMBER(SEARCH("right neck",'Model output'!G72)),ISNUMBER(SEARCH("right anterior neck",'Model output'!G72)),ISNUMBER(SEARCH("right posterior neck",'Model output'!G72)),AND(ISNUMBER(SEARCH("level",'Model output'!G72)),OR(,ISNUMBER(SEARCH("II",'Model output'!G72)),ISNUMBER(SEARCH("two",'Model output'!G72)),ISNUMBER(SEARCH("2",'Model output'!G72)),ISNUMBER(SEARCH("III",'Model output'!G72)),ISNUMBER(SEARCH("three",'Model output'!G72)),ISNUMBER(SEARCH("3",'Model output'!G72)),ISNUMBER(SEARCH("IV",'Model output'!G72)),ISNUMBER(SEARCH("four",'Model output'!G72)),ISNUMBER(SEARCH("4",'Model output'!G72)),ISNUMBER(SEARCH("V ",'Model output'!G72)),ISNUMBER(SEARCH("five",'Model output'!G72)),ISNUMBER(SEARCH("5",'Model output'!G72))))), "lateral", "central"))</f>
        <v>central</v>
      </c>
      <c r="H73" t="str">
        <f>IF('Model output'!H72="","negative", IF('Model output'!H72=" ", "negative", IF('Model output'!H72="[]", "negative", IF(ISNUMBER(SEARCH("lymph node",'Model output'!H72)),"negative", IF(ISNUMBER(SEARCH("adipose tissue",'Model output'!H72)), "negative", IF(ISNUMBER(SEARCH("neck dissection",'Model output'!H72)),"negative","positive"))))))</f>
        <v>negative</v>
      </c>
      <c r="I73">
        <f>IF('Model output'!I72="","",IF(ISNUMBER('Model output'!I72),'Model output'!I72,1))</f>
        <v>6</v>
      </c>
      <c r="J73">
        <f>IF('Model output'!J72="","",IF(AND(ISNUMBER('Model output'!J72),'Model output'!J72&lt;=I73),'Model output'!J72,IF(ISNUMBER(SEARCH("0/",'Model output'!J72)),0,1)))</f>
        <v>1</v>
      </c>
      <c r="K73" t="str" cm="1">
        <f t="array" ref="K73">IF(COUNT(FIND({0,1,2,3,4,5,6,7,8,9},'Model output'!K72))&gt;0,'Model output'!K72,"")</f>
        <v>0.3cm</v>
      </c>
      <c r="L73" s="32" t="str">
        <f t="shared" si="14"/>
        <v>0.3cm</v>
      </c>
      <c r="M73" cm="1">
        <f t="array" ref="M73">IF(L73="","",IF(ISNUMBER(SEARCH("cm",L73)),MAX(VALUE(SUBSTITUTE(_xlfn.FILTERXML("&lt;t&gt;&lt;s&gt;"&amp;SUBSTITUTE(L73,",","&lt;/s&gt;&lt;s&gt;")&amp;"&lt;/s&gt;&lt;/t&gt;","//s"),"cm",""))),MAX(VALUE(SUBSTITUTE(_xlfn.FILTERXML("&lt;t&gt;&lt;s&gt;"&amp;SUBSTITUTE(L73,",","&lt;/s&gt;&lt;s&gt;")&amp;"&lt;/s&gt;&lt;/t&gt;","//s"),"mm","")))/10))</f>
        <v>0.3</v>
      </c>
      <c r="N73" t="str">
        <f>IF('Model output'!L72="","",'Model output'!L72)</f>
        <v>papillary</v>
      </c>
      <c r="O73" t="str">
        <f>IF('Model output'!M72="","",'Model output'!M72)</f>
        <v>classical, with tall cell features</v>
      </c>
      <c r="P73" t="str">
        <f>IF('Model output'!N72="","",'Model output'!N72)</f>
        <v>2.5 cm</v>
      </c>
      <c r="Q73" t="str">
        <f t="shared" si="13"/>
        <v>2.5cm</v>
      </c>
      <c r="R73" cm="1">
        <f t="array" ref="R73">IF(Q73="","",IF(ISNUMBER(SEARCH("cm",Q73)),MAX(VALUE(SUBSTITUTE(_xlfn.FILTERXML("&lt;t&gt;&lt;s&gt;"&amp;SUBSTITUTE(Q73,",","&lt;/s&gt;&lt;s&gt;")&amp;"&lt;/s&gt;&lt;/t&gt;","//s"),"cm",""))),IF(ISNUMBER(SEARCH("mm",Q73)), MAX(VALUE(SUBSTITUTE(_xlfn.FILTERXML("&lt;t&gt;&lt;s&gt;"&amp;SUBSTITUTE(Q73,",","&lt;/s&gt;&lt;s&gt;")&amp;"&lt;/s&gt;&lt;/t&gt;","//s"),"mm","")))/10, MAX(VALUE(_xlfn.FILTERXML("&lt;t&gt;&lt;s&gt;"&amp;SUBSTITUTE(Q73,",","&lt;/s&gt;&lt;s&gt;")&amp;"&lt;/s&gt;&lt;/t&gt;","//s"))))))</f>
        <v>2.5</v>
      </c>
      <c r="S73" t="str">
        <f>IF(OR('Model output'!P72="",'Model output'!P72="C",ISNUMBER(SEARCH("Not identified", 'Model output'!P72)),ISNUMBER(SEARCH("Absent",'Model output'!P72)),ISNUMBER(SEARCH("Absence",'Model output'!P72)),AND(ISNUMBER(SEARCH("No",'Model output'!P72)),NOT(ISNUMBER(SEARCH("diagnostic",'Model output'!P72)))),ISNUMBER(SEARCH("Negative",'Model output'!P72))),"negative","positive")</f>
        <v>negative</v>
      </c>
      <c r="T73">
        <f>IF('Model output'!O72="","",'Model output'!O72)</f>
        <v>6</v>
      </c>
      <c r="U73" t="str">
        <f>IF('Model output'!Q72&lt;&gt;"",'Model output'!Q72,IF('Classification result'!S73="positive",IF(ISNUMBER(SEARCH("single",'Model output'!P72)),1,IF(OR(ISNUMBER(SEARCH("&lt;4",'Model output'!P72)),ISNUMBER(SEARCH("&lt; 4",'Model output'!P72)),ISNUMBER(SEARCH("less than 4",'Model output'!P72))),"&lt;4",IF(OR(ISNUMBER(SEARCH("&gt;4",'Model output'!P72)),ISNUMBER(SEARCH("&gt; 4",'Model output'!P72)),ISNUMBER(SEARCH("4 or more",'Model output'!P72))),"&gt;4",""))),""))</f>
        <v/>
      </c>
      <c r="V73" t="str">
        <f>IF(S73="negative","",IF(OR(ISNUMBER(SEARCH("Focal",'Model output'!P72)),'Classification result'!U73&lt;4,ISNUMBER(SEARCH("Focal",'Classification result'!U73)),ISNUMBER(SEARCH("&lt;4",'Classification result'!U73)),ISNUMBER(SEARCH("&lt; 4",'Classification result'!U73))),"minimal", IF(OR(ISNUMBER(SEARCH("Extensive",'Model output'!P72)),ISNUMBER(SEARCH("Extensive",'Classification result'!U73)),ISNUMBER(SEARCH("&gt;4",'Classification result'!U73)),ISNUMBER(SEARCH("&gt; 4",'Classification result'!U73)),ISNUMBER(SEARCH("4 or more",'Classification result'!U73))),"extensive","")))</f>
        <v/>
      </c>
      <c r="W73" t="str">
        <f>IF(OR('Model output'!R72="",ISNUMBER(SEARCH("Not identified", 'Model output'!R72)),ISNUMBER(SEARCH("Absent",'Model output'!R72)),ISNUMBER(SEARCH("No",'Model output'!R72)),ISNUMBER(SEARCH("Negative",'Model output'!R72)),ISNUMBER(SEARCH("None seen",'Model output'!R72)),ISNUMBER(SEARCH("Free",'Model output'!R72)),ISNUMBER(SEARCH("Cannot be assessed",'Model output'!R72))),"negative","positive")</f>
        <v>positive</v>
      </c>
      <c r="X73" s="19" t="str">
        <f>IF('Model output'!S72="","",'Model output'!S72)</f>
        <v>Invades: perithyroidal soft tissue</v>
      </c>
      <c r="Y73" t="str">
        <f>IF(OR('Model output'!S72="",ISNUMBER(SEARCH("No extension",'Model output'!S72)),ISNUMBER(SEARCH("Absent",'Model output'!S72)),ISNUMBER(SEARCH("Not identified",'Model output'!S72)),AND(ISNUMBER(SEARCH("No",'Model output'!S72)),NOT(ISNUMBER(SEARCH("carcinoma",'Model output'!S72)))),ISNUMBER(SEARCH("negative",'Model output'!S72))),"negative",IF(Z73="positive","gETE", "positive"))</f>
        <v>positive</v>
      </c>
      <c r="Z73" t="str">
        <f>IF(OR('Model output'!S72="",ISNUMBER(SEARCH("Absent",'Model output'!S72)),ISNUMBER(SEARCH("Not identified",'Model output'!S72)),ISNUMBER(SEARCH("No",'Model output'!S72)),ISNUMBER(SEARCH("Minimal",'Model output'!S72)),ISNUMBER(SEARCH("negative",'Model output'!S72))),"negative",IF(OR(ISNUMBER(SEARCH("extensive",X73)),ISNUMBER(SEARCH("skeletal muscle",X73)),ISNUMBER(SEARCH("larynx",X73)),ISNUMBER(SEARCH("trachea",X73)),ISNUMBER(SEARCH("esophagus",X73)),ISNUMBER(SEARCH("recurrent laryngeal nerve",X73))),"positive","negative"))</f>
        <v>negative</v>
      </c>
      <c r="AA73" t="str">
        <f>IF('Model output'!T72="","",IF('Model output'!T72="Not mentioned", "No", "Yes"))</f>
        <v/>
      </c>
      <c r="AB73" t="str">
        <f>IF(AA73&lt;&gt;"Yes","",IF(OR('Model output'!U72="",ISNUMBER(SEARCH("Not identified",'Model output'!U72))),"",'Model output'!U72))</f>
        <v/>
      </c>
      <c r="AC73" s="8" t="str">
        <f>IF(OR('Model output'!V72="", AND(ISERROR(SEARCH("Positive",'Model output'!V72)), ISNUMBER(SEARCH("Negative",'Model output'!V72))), ISNUMBER(SEARCH("Cannot be assessed",'Model output'!V72)), AND(ISNUMBER(SEARCH("Uninvolved",'Model output'!V72)),NOT(ISNUMBER(SEARCH("margin(s) involved",'Model output'!V72)))), ISNUMBER(SEARCH("No involvement",'Model output'!V72)), AND(NOT(ISNUMBER(SEARCH("focal",'Model output'!V72))),ISNUMBER(SEARCH("Free",'Model output'!V72))), ISNUMBER(SEARCH("narrowly excised",'Model output'!V72)), ISNUMBER(SEARCH("none",'Model output'!V72)), ISNUMBER(SEARCH("R0",'Model output'!V72)), ISNUMBER(SEARCH("1 mm",'Model output'!V72)), ISNUMBER(SEARCH("0.1 CM",'Model output'!V72)), ISNUMBER(SEARCH("less than 0.2 mm",'Model output'!V72)), ISNUMBER(SEARCH("less than 1.0 mm",'Model output'!V72)), ISNUMBER(SEARCH("less than 0.5 mm",'Model output'!V72)), ISNUMBER(SEARCH("abut",'Model output'!V72))), "negative", "positive")</f>
        <v>negative</v>
      </c>
      <c r="AE73" s="39" t="str" cm="1">
        <f t="array" aca="1" ref="AE73" ca="1">IF(OR(AC73="positive",Z73="positive",AND(OR(ISNUMBER(SEARCH("Follicular carcinoma",N73)),ISNUMBER(SEARCH("Follicular thyroid carcinoma",N73))),V73="extensive"),AND(AND(ISNUMBER(J73),J73&gt;0),AND(ISNUMBER(M73),M73&gt;3)),OR(H73="positive",AH73=1)),"high",IF(OR(ISNUMBER(SEARCH("lateral",G73,1)),ISNUMBER(SEARCH("positive",Y73,1)),ISNUMBER(SEARCH("tall",O73,1)),ISNUMBER(SEARCH("hobnail",O73,1)),ISNUMBER(SEARCH("cribriform",O73,1)),ISNUMBER(SEARCH("diffuse",O73,1)),ISNUMBER(SEARCH("columnar",O73,1)),ISNUMBER(SEARCH("solid",O73,1)),ISNUMBER(SEARCH("tall",N73,1)),ISNUMBER(SEARCH("hobnail",N73,1)),ISNUMBER(SEARCH("cribriform",N73,1)),ISNUMBER(SEARCH("diffuse",N73,1)),ISNUMBER(SEARCH("columnar",N73,1)),ISNUMBER(SEARCH("solid",N73,1)),AND(OR(ISNUMBER(SEARCH("papillary",N73,1)),ISNUMBER(SEARCH("papillary carcinoma",O73,1))),S73="positive"),AND(AND(ISNUMBER(J73),J73&gt;=5),M73=""),AND(AND(ISNUMBER(J73),J73&gt;=5),AND(ISNUMBER(M73),M73&gt;=1)),AND(ISNUMBER(SERACH("papillary",N73)),OR(Y73="positive",Z73="positive"), ISNUMBER(SEARCH("BRAF",AB73)))),"intermediate","low"))</f>
        <v>intermediate</v>
      </c>
      <c r="AF73" s="40" t="str">
        <f t="shared" si="15"/>
        <v>2</v>
      </c>
      <c r="AG73" s="40" t="str">
        <f t="shared" si="16"/>
        <v>1a</v>
      </c>
      <c r="AH73" s="40" t="str">
        <f t="shared" si="18"/>
        <v>0</v>
      </c>
      <c r="AI73" s="45" t="str">
        <f t="shared" si="19"/>
        <v>I</v>
      </c>
      <c r="AJ73" s="39" t="s">
        <v>636</v>
      </c>
      <c r="AK73" s="44" t="s">
        <v>898</v>
      </c>
      <c r="AL73" s="44" t="s">
        <v>900</v>
      </c>
      <c r="AM73" s="44" t="s">
        <v>899</v>
      </c>
      <c r="AN73" s="44" t="s">
        <v>59</v>
      </c>
      <c r="AO73" s="12">
        <f t="shared" ca="1" si="20"/>
        <v>1</v>
      </c>
      <c r="AP73" s="15">
        <f t="shared" si="21"/>
        <v>1</v>
      </c>
      <c r="AQ73" s="15">
        <f t="shared" si="22"/>
        <v>1</v>
      </c>
      <c r="AR73" s="15">
        <f t="shared" si="23"/>
        <v>1</v>
      </c>
      <c r="AS73" s="26">
        <f t="shared" si="17"/>
        <v>1</v>
      </c>
    </row>
    <row r="74" spans="1:45">
      <c r="A74" t="str">
        <f>'Model output'!A73</f>
        <v>TCGA-DJ-A2PZ</v>
      </c>
      <c r="B74" s="51">
        <v>63</v>
      </c>
      <c r="C74" s="1" t="str">
        <f>IF(OR(ISNUMBER(SEARCH("0",'Model output'!D73)), ISNUMBER(SEARCH("1",'Model output'!D73)), ISNUMBER(SEARCH("1a",'Model output'!D73)), ISNUMBER(SEARCH("1b",'Model output'!D73)), ISNUMBER(SEARCH("2",'Model output'!D73)), ISNUMBER(SEARCH("3",'Model output'!D73)), ISNUMBER(SEARCH("4a",'Model output'!D73)), ISNUMBER(SEARCH("4b",'Model output'!D73))), IF(ISNUMBER(SEARCH("pT",'Model output'!D73)),IF(OR(ISNUMBER(SEARCH("a",'Model output'!D73)),ISNUMBER(SEARCH("b",'Model output'!D73))),MID(SUBSTITUTE('Model output'!D73," ",""),SEARCH("pT",'Model output'!D73)+2,2),MID(SUBSTITUTE('Model output'!D73," ",""),SEARCH("pT",'Model output'!D73)+2,1)),IF(ISNUMBER(SEARCH("T",'Model output'!D73)),IF(OR(ISNUMBER(SEARCH("a",'Model output'!D73)),ISNUMBER(SEARCH("b",'Model output'!D73))),MID(SUBSTITUTE('Model output'!D73," ",""),SEARCH("T",'Model output'!D73)+1,2),MID(SUBSTITUTE('Model output'!D73," ",""),SEARCH("T",'Model output'!D73)+1,1)),SUBSTITUTE('Model output'!D73," ",""))),"")</f>
        <v>2</v>
      </c>
      <c r="D74" s="1" t="str">
        <f>IF(ISNUMBER(SEARCH("lymph node",'Model output'!E73)),"1", IF(AND('Model output'!E73&lt;&gt;"",ISNUMBER('Model output'!E73),'Model output'!E73&gt;0),"1",IF(OR(ISNUMBER(SEARCH("0",'Model output'!E73)), ISNUMBER(SEARCH("1",'Model output'!E73)), ISNUMBER(SEARCH("1a",'Model output'!E73)), ISNUMBER(SEARCH("1b",'Model output'!E73)), ISNUMBER(SEARCH("X",'Model output'!E73))), IF(ISNUMBER(SEARCH("pN",'Model output'!E73)),IF(OR(ISNUMBER(SEARCH("a",'Model output'!E73)),ISNUMBER(SEARCH("b",'Model output'!E73))),MID(SUBSTITUTE('Model output'!E73," ",""),SEARCH("pN",'Model output'!E73)+2,2),MID(SUBSTITUTE('Model output'!E73," ",""),SEARCH("pN",'Model output'!E73)+2,1)),IF(ISNUMBER(SEARCH("N",'Model output'!E73)),IF(OR(ISNUMBER(SEARCH("a",'Model output'!E73)),ISNUMBER(SEARCH("b",'Model output'!E73))),MID(SUBSTITUTE('Model output'!E73," ",""),SEARCH("N",'Model output'!E73)+1,2),MID(SUBSTITUTE('Model output'!E73," ",""),SEARCH("N",'Model output'!E73)+1,1)),SUBSTITUTE('Model output'!E73," ",""))),"")))</f>
        <v>x</v>
      </c>
      <c r="E74" s="1" t="str">
        <f>IF(OR(ISNUMBER(SEARCH("Not applicable",'Model output'!F73)), ISNUMBER(SEARCH("N/A",'Model output'!F73))),"0",IF(OR(ISNUMBER(SEARCH("0",'Model output'!F73)), ISNUMBER(SEARCH("1",'Model output'!F73)), ISNUMBER(SEARCH("X",'Model output'!F73))), IF(ISNUMBER(SEARCH("pM",'Model output'!F73)),MID(SUBSTITUTE('Model output'!F73," ",""),SEARCH("pM",'Model output'!F73)+2,1),IF(ISNUMBER(SEARCH("M",'Model output'!F73)),MID(SUBSTITUTE('Model output'!F73," ",""),SEARCH("M",'Model output'!F73)+1,1),SUBSTITUTE('Model output'!F73," ",""))),""))</f>
        <v>x</v>
      </c>
      <c r="F74" t="str">
        <f t="shared" si="12"/>
        <v>negative</v>
      </c>
      <c r="G74" t="str">
        <f>IF(OR('Model output'!G73="",AND(ISNUMBER('Model output'!J73),'Model output'!J73&lt;1)),"",IF(OR(ISNUMBER(SEARCH("lateral",'Model output'!G73)),ISNUMBER(SEARCH("cervical",'Model output'!G73)),ISNUMBER(SEARCH("jugular",'Model output'!G73)),ISNUMBER(SEARCH("left neck",'Model output'!G73)),ISNUMBER(SEARCH("left anterior neck",'Model output'!G73)),ISNUMBER(SEARCH("left posterior neck",'Model output'!G73)),ISNUMBER(SEARCH("right neck",'Model output'!G73)),ISNUMBER(SEARCH("right anterior neck",'Model output'!G73)),ISNUMBER(SEARCH("right posterior neck",'Model output'!G73)),AND(ISNUMBER(SEARCH("level",'Model output'!G73)),OR(,ISNUMBER(SEARCH("II",'Model output'!G73)),ISNUMBER(SEARCH("two",'Model output'!G73)),ISNUMBER(SEARCH("2",'Model output'!G73)),ISNUMBER(SEARCH("III",'Model output'!G73)),ISNUMBER(SEARCH("three",'Model output'!G73)),ISNUMBER(SEARCH("3",'Model output'!G73)),ISNUMBER(SEARCH("IV",'Model output'!G73)),ISNUMBER(SEARCH("four",'Model output'!G73)),ISNUMBER(SEARCH("4",'Model output'!G73)),ISNUMBER(SEARCH("V ",'Model output'!G73)),ISNUMBER(SEARCH("five",'Model output'!G73)),ISNUMBER(SEARCH("5",'Model output'!G73))))), "lateral", "central"))</f>
        <v/>
      </c>
      <c r="H74" t="str">
        <f>IF('Model output'!H73="","negative", IF('Model output'!H73=" ", "negative", IF('Model output'!H73="[]", "negative", IF(ISNUMBER(SEARCH("lymph node",'Model output'!H73)),"negative", IF(ISNUMBER(SEARCH("adipose tissue",'Model output'!H73)), "negative", IF(ISNUMBER(SEARCH("neck dissection",'Model output'!H73)),"negative","positive"))))))</f>
        <v>negative</v>
      </c>
      <c r="I74">
        <f>IF('Model output'!I73="","",IF(ISNUMBER('Model output'!I73),'Model output'!I73,1))</f>
        <v>1</v>
      </c>
      <c r="J74">
        <f>IF('Model output'!J73="","",IF(AND(ISNUMBER('Model output'!J73),'Model output'!J73&lt;=I74),'Model output'!J73,IF(ISNUMBER(SEARCH("0/",'Model output'!J73)),0,1)))</f>
        <v>0</v>
      </c>
      <c r="K74" t="str" cm="1">
        <f t="array" ref="K74">IF(COUNT(FIND({0,1,2,3,4,5,6,7,8,9},'Model output'!K73))&gt;0,'Model output'!K73,"")</f>
        <v/>
      </c>
      <c r="L74" s="32" t="str">
        <f t="shared" si="14"/>
        <v/>
      </c>
      <c r="M74" t="str" cm="1">
        <f t="array" ref="M74">IF(L74="","",IF(ISNUMBER(SEARCH("cm",L74)),MAX(VALUE(SUBSTITUTE(_xlfn.FILTERXML("&lt;t&gt;&lt;s&gt;"&amp;SUBSTITUTE(L74,",","&lt;/s&gt;&lt;s&gt;")&amp;"&lt;/s&gt;&lt;/t&gt;","//s"),"cm",""))),MAX(VALUE(SUBSTITUTE(_xlfn.FILTERXML("&lt;t&gt;&lt;s&gt;"&amp;SUBSTITUTE(L74,",","&lt;/s&gt;&lt;s&gt;")&amp;"&lt;/s&gt;&lt;/t&gt;","//s"),"mm","")))/10))</f>
        <v/>
      </c>
      <c r="N74" t="str">
        <f>IF('Model output'!L73="","",'Model output'!L73)</f>
        <v>papillary</v>
      </c>
      <c r="O74" t="str">
        <f>IF('Model output'!M73="","",'Model output'!M73)</f>
        <v>classic</v>
      </c>
      <c r="P74" t="str">
        <f>IF('Model output'!N73="","",'Model output'!N73)</f>
        <v>1.7 cm</v>
      </c>
      <c r="Q74" t="str">
        <f t="shared" si="13"/>
        <v>1.7cm</v>
      </c>
      <c r="R74" cm="1">
        <f t="array" ref="R74">IF(Q74="","",IF(ISNUMBER(SEARCH("cm",Q74)),MAX(VALUE(SUBSTITUTE(_xlfn.FILTERXML("&lt;t&gt;&lt;s&gt;"&amp;SUBSTITUTE(Q74,",","&lt;/s&gt;&lt;s&gt;")&amp;"&lt;/s&gt;&lt;/t&gt;","//s"),"cm",""))),IF(ISNUMBER(SEARCH("mm",Q74)), MAX(VALUE(SUBSTITUTE(_xlfn.FILTERXML("&lt;t&gt;&lt;s&gt;"&amp;SUBSTITUTE(Q74,",","&lt;/s&gt;&lt;s&gt;")&amp;"&lt;/s&gt;&lt;/t&gt;","//s"),"mm","")))/10, MAX(VALUE(_xlfn.FILTERXML("&lt;t&gt;&lt;s&gt;"&amp;SUBSTITUTE(Q74,",","&lt;/s&gt;&lt;s&gt;")&amp;"&lt;/s&gt;&lt;/t&gt;","//s"))))))</f>
        <v>1.7</v>
      </c>
      <c r="S74" t="str">
        <f>IF(OR('Model output'!P73="",'Model output'!P73="C",ISNUMBER(SEARCH("Not identified", 'Model output'!P73)),ISNUMBER(SEARCH("Absent",'Model output'!P73)),ISNUMBER(SEARCH("Absence",'Model output'!P73)),AND(ISNUMBER(SEARCH("No",'Model output'!P73)),NOT(ISNUMBER(SEARCH("diagnostic",'Model output'!P73)))),ISNUMBER(SEARCH("Negative",'Model output'!P73))),"negative","positive")</f>
        <v>negative</v>
      </c>
      <c r="T74">
        <f>IF('Model output'!O73="","",'Model output'!O73)</f>
        <v>1</v>
      </c>
      <c r="U74" t="str">
        <f>IF('Model output'!Q73&lt;&gt;"",'Model output'!Q73,IF('Classification result'!S74="positive",IF(ISNUMBER(SEARCH("single",'Model output'!P73)),1,IF(OR(ISNUMBER(SEARCH("&lt;4",'Model output'!P73)),ISNUMBER(SEARCH("&lt; 4",'Model output'!P73)),ISNUMBER(SEARCH("less than 4",'Model output'!P73))),"&lt;4",IF(OR(ISNUMBER(SEARCH("&gt;4",'Model output'!P73)),ISNUMBER(SEARCH("&gt; 4",'Model output'!P73)),ISNUMBER(SEARCH("4 or more",'Model output'!P73))),"&gt;4",""))),""))</f>
        <v/>
      </c>
      <c r="V74" t="str">
        <f>IF(S74="negative","",IF(OR(ISNUMBER(SEARCH("Focal",'Model output'!P73)),'Classification result'!U74&lt;4,ISNUMBER(SEARCH("Focal",'Classification result'!U74)),ISNUMBER(SEARCH("&lt;4",'Classification result'!U74)),ISNUMBER(SEARCH("&lt; 4",'Classification result'!U74))),"minimal", IF(OR(ISNUMBER(SEARCH("Extensive",'Model output'!P73)),ISNUMBER(SEARCH("Extensive",'Classification result'!U74)),ISNUMBER(SEARCH("&gt;4",'Classification result'!U74)),ISNUMBER(SEARCH("&gt; 4",'Classification result'!U74)),ISNUMBER(SEARCH("4 or more",'Classification result'!U74))),"extensive","")))</f>
        <v/>
      </c>
      <c r="W74" t="str">
        <f>IF(OR('Model output'!R73="",ISNUMBER(SEARCH("Not identified", 'Model output'!R73)),ISNUMBER(SEARCH("Absent",'Model output'!R73)),ISNUMBER(SEARCH("No",'Model output'!R73)),ISNUMBER(SEARCH("Negative",'Model output'!R73)),ISNUMBER(SEARCH("None seen",'Model output'!R73)),ISNUMBER(SEARCH("Free",'Model output'!R73)),ISNUMBER(SEARCH("Cannot be assessed",'Model output'!R73))),"negative","positive")</f>
        <v>positive</v>
      </c>
      <c r="X74" s="19" t="str">
        <f>IF('Model output'!S73="","",'Model output'!S73)</f>
        <v>Present</v>
      </c>
      <c r="Y74" t="str">
        <f>IF(OR('Model output'!S73="",ISNUMBER(SEARCH("No extension",'Model output'!S73)),ISNUMBER(SEARCH("Absent",'Model output'!S73)),ISNUMBER(SEARCH("Not identified",'Model output'!S73)),AND(ISNUMBER(SEARCH("No",'Model output'!S73)),NOT(ISNUMBER(SEARCH("carcinoma",'Model output'!S73)))),ISNUMBER(SEARCH("negative",'Model output'!S73))),"negative",IF(Z74="positive","gETE", "positive"))</f>
        <v>positive</v>
      </c>
      <c r="Z74" t="str">
        <f>IF(OR('Model output'!S73="",ISNUMBER(SEARCH("Absent",'Model output'!S73)),ISNUMBER(SEARCH("Not identified",'Model output'!S73)),ISNUMBER(SEARCH("No",'Model output'!S73)),ISNUMBER(SEARCH("Minimal",'Model output'!S73)),ISNUMBER(SEARCH("negative",'Model output'!S73))),"negative",IF(OR(ISNUMBER(SEARCH("extensive",X74)),ISNUMBER(SEARCH("skeletal muscle",X74)),ISNUMBER(SEARCH("larynx",X74)),ISNUMBER(SEARCH("trachea",X74)),ISNUMBER(SEARCH("esophagus",X74)),ISNUMBER(SEARCH("recurrent laryngeal nerve",X74))),"positive","negative"))</f>
        <v>negative</v>
      </c>
      <c r="AA74" t="str">
        <f>IF('Model output'!T73="","",IF('Model output'!T73="Not mentioned", "No", "Yes"))</f>
        <v/>
      </c>
      <c r="AB74" t="str">
        <f>IF(AA74&lt;&gt;"Yes","",IF(OR('Model output'!U73="",ISNUMBER(SEARCH("Not identified",'Model output'!U73))),"",'Model output'!U73))</f>
        <v/>
      </c>
      <c r="AC74" s="8" t="str">
        <f>IF(OR('Model output'!V73="", AND(ISERROR(SEARCH("Positive",'Model output'!V73)), ISNUMBER(SEARCH("Negative",'Model output'!V73))), ISNUMBER(SEARCH("Cannot be assessed",'Model output'!V73)), AND(ISNUMBER(SEARCH("Uninvolved",'Model output'!V73)),NOT(ISNUMBER(SEARCH("margin(s) involved",'Model output'!V73)))), ISNUMBER(SEARCH("No involvement",'Model output'!V73)), AND(NOT(ISNUMBER(SEARCH("focal",'Model output'!V73))),ISNUMBER(SEARCH("Free",'Model output'!V73))), ISNUMBER(SEARCH("narrowly excised",'Model output'!V73)), ISNUMBER(SEARCH("none",'Model output'!V73)), ISNUMBER(SEARCH("R0",'Model output'!V73)), ISNUMBER(SEARCH("1 mm",'Model output'!V73)), ISNUMBER(SEARCH("0.1 CM",'Model output'!V73)), ISNUMBER(SEARCH("less than 0.2 mm",'Model output'!V73)), ISNUMBER(SEARCH("less than 1.0 mm",'Model output'!V73)), ISNUMBER(SEARCH("less than 0.5 mm",'Model output'!V73)), ISNUMBER(SEARCH("abut",'Model output'!V73))), "negative", "positive")</f>
        <v>negative</v>
      </c>
      <c r="AE74" s="39" t="str" cm="1">
        <f t="array" aca="1" ref="AE74" ca="1">IF(OR(AC74="positive",Z74="positive",AND(OR(ISNUMBER(SEARCH("Follicular carcinoma",N74)),ISNUMBER(SEARCH("Follicular thyroid carcinoma",N74))),V74="extensive"),AND(AND(ISNUMBER(J74),J74&gt;0),AND(ISNUMBER(M74),M74&gt;3)),OR(H74="positive",AH74=1)),"high",IF(OR(ISNUMBER(SEARCH("lateral",G74,1)),ISNUMBER(SEARCH("positive",Y74,1)),ISNUMBER(SEARCH("tall",O74,1)),ISNUMBER(SEARCH("hobnail",O74,1)),ISNUMBER(SEARCH("cribriform",O74,1)),ISNUMBER(SEARCH("diffuse",O74,1)),ISNUMBER(SEARCH("columnar",O74,1)),ISNUMBER(SEARCH("solid",O74,1)),ISNUMBER(SEARCH("tall",N74,1)),ISNUMBER(SEARCH("hobnail",N74,1)),ISNUMBER(SEARCH("cribriform",N74,1)),ISNUMBER(SEARCH("diffuse",N74,1)),ISNUMBER(SEARCH("columnar",N74,1)),ISNUMBER(SEARCH("solid",N74,1)),AND(OR(ISNUMBER(SEARCH("papillary",N74,1)),ISNUMBER(SEARCH("papillary carcinoma",O74,1))),S74="positive"),AND(AND(ISNUMBER(J74),J74&gt;=5),M74=""),AND(AND(ISNUMBER(J74),J74&gt;=5),AND(ISNUMBER(M74),M74&gt;=1)),AND(ISNUMBER(SERACH("papillary",N74)),OR(Y74="positive",Z74="positive"), ISNUMBER(SEARCH("BRAF",AB74)))),"intermediate","low"))</f>
        <v>intermediate</v>
      </c>
      <c r="AF74" s="40" t="str">
        <f t="shared" si="15"/>
        <v>1b</v>
      </c>
      <c r="AG74" s="40" t="str">
        <f t="shared" si="16"/>
        <v>0</v>
      </c>
      <c r="AH74" s="40" t="str">
        <f t="shared" si="18"/>
        <v>0</v>
      </c>
      <c r="AI74" s="45" t="str">
        <f t="shared" si="19"/>
        <v>I</v>
      </c>
      <c r="AJ74" s="39" t="s">
        <v>636</v>
      </c>
      <c r="AK74" s="44" t="s">
        <v>895</v>
      </c>
      <c r="AL74" s="44" t="s">
        <v>896</v>
      </c>
      <c r="AM74" s="44" t="s">
        <v>899</v>
      </c>
      <c r="AN74" s="44" t="s">
        <v>59</v>
      </c>
      <c r="AO74" s="12">
        <f t="shared" ca="1" si="20"/>
        <v>1</v>
      </c>
      <c r="AP74" s="15">
        <f t="shared" si="21"/>
        <v>1</v>
      </c>
      <c r="AQ74" s="15">
        <f t="shared" si="22"/>
        <v>1</v>
      </c>
      <c r="AR74" s="15">
        <f t="shared" si="23"/>
        <v>1</v>
      </c>
      <c r="AS74" s="26">
        <f t="shared" si="17"/>
        <v>1</v>
      </c>
    </row>
    <row r="75" spans="1:45">
      <c r="A75" t="str">
        <f>'Model output'!A74</f>
        <v>TCGA-DJ-A2Q0</v>
      </c>
      <c r="B75" s="51">
        <v>57</v>
      </c>
      <c r="C75" s="1" t="str">
        <f>IF(OR(ISNUMBER(SEARCH("0",'Model output'!D74)), ISNUMBER(SEARCH("1",'Model output'!D74)), ISNUMBER(SEARCH("1a",'Model output'!D74)), ISNUMBER(SEARCH("1b",'Model output'!D74)), ISNUMBER(SEARCH("2",'Model output'!D74)), ISNUMBER(SEARCH("3",'Model output'!D74)), ISNUMBER(SEARCH("4a",'Model output'!D74)), ISNUMBER(SEARCH("4b",'Model output'!D74))), IF(ISNUMBER(SEARCH("pT",'Model output'!D74)),IF(OR(ISNUMBER(SEARCH("a",'Model output'!D74)),ISNUMBER(SEARCH("b",'Model output'!D74))),MID(SUBSTITUTE('Model output'!D74," ",""),SEARCH("pT",'Model output'!D74)+2,2),MID(SUBSTITUTE('Model output'!D74," ",""),SEARCH("pT",'Model output'!D74)+2,1)),IF(ISNUMBER(SEARCH("T",'Model output'!D74)),IF(OR(ISNUMBER(SEARCH("a",'Model output'!D74)),ISNUMBER(SEARCH("b",'Model output'!D74))),MID(SUBSTITUTE('Model output'!D74," ",""),SEARCH("T",'Model output'!D74)+1,2),MID(SUBSTITUTE('Model output'!D74," ",""),SEARCH("T",'Model output'!D74)+1,1)),SUBSTITUTE('Model output'!D74," ",""))),"")</f>
        <v>2</v>
      </c>
      <c r="D75" s="1" t="str">
        <f>IF(ISNUMBER(SEARCH("lymph node",'Model output'!E74)),"1", IF(AND('Model output'!E74&lt;&gt;"",ISNUMBER('Model output'!E74),'Model output'!E74&gt;0),"1",IF(OR(ISNUMBER(SEARCH("0",'Model output'!E74)), ISNUMBER(SEARCH("1",'Model output'!E74)), ISNUMBER(SEARCH("1a",'Model output'!E74)), ISNUMBER(SEARCH("1b",'Model output'!E74)), ISNUMBER(SEARCH("X",'Model output'!E74))), IF(ISNUMBER(SEARCH("pN",'Model output'!E74)),IF(OR(ISNUMBER(SEARCH("a",'Model output'!E74)),ISNUMBER(SEARCH("b",'Model output'!E74))),MID(SUBSTITUTE('Model output'!E74," ",""),SEARCH("pN",'Model output'!E74)+2,2),MID(SUBSTITUTE('Model output'!E74," ",""),SEARCH("pN",'Model output'!E74)+2,1)),IF(ISNUMBER(SEARCH("N",'Model output'!E74)),IF(OR(ISNUMBER(SEARCH("a",'Model output'!E74)),ISNUMBER(SEARCH("b",'Model output'!E74))),MID(SUBSTITUTE('Model output'!E74," ",""),SEARCH("N",'Model output'!E74)+1,2),MID(SUBSTITUTE('Model output'!E74," ",""),SEARCH("N",'Model output'!E74)+1,1)),SUBSTITUTE('Model output'!E74," ",""))),"")))</f>
        <v>x</v>
      </c>
      <c r="E75" s="1" t="str">
        <f>IF(OR(ISNUMBER(SEARCH("Not applicable",'Model output'!F74)), ISNUMBER(SEARCH("N/A",'Model output'!F74))),"0",IF(OR(ISNUMBER(SEARCH("0",'Model output'!F74)), ISNUMBER(SEARCH("1",'Model output'!F74)), ISNUMBER(SEARCH("X",'Model output'!F74))), IF(ISNUMBER(SEARCH("pM",'Model output'!F74)),MID(SUBSTITUTE('Model output'!F74," ",""),SEARCH("pM",'Model output'!F74)+2,1),IF(ISNUMBER(SEARCH("M",'Model output'!F74)),MID(SUBSTITUTE('Model output'!F74," ",""),SEARCH("M",'Model output'!F74)+1,1),SUBSTITUTE('Model output'!F74," ",""))),""))</f>
        <v>0</v>
      </c>
      <c r="F75" t="str">
        <f t="shared" si="12"/>
        <v>negative</v>
      </c>
      <c r="G75" t="str">
        <f>IF(OR('Model output'!G74="",AND(ISNUMBER('Model output'!J74),'Model output'!J74&lt;1)),"",IF(OR(ISNUMBER(SEARCH("lateral",'Model output'!G74)),ISNUMBER(SEARCH("cervical",'Model output'!G74)),ISNUMBER(SEARCH("jugular",'Model output'!G74)),ISNUMBER(SEARCH("left neck",'Model output'!G74)),ISNUMBER(SEARCH("left anterior neck",'Model output'!G74)),ISNUMBER(SEARCH("left posterior neck",'Model output'!G74)),ISNUMBER(SEARCH("right neck",'Model output'!G74)),ISNUMBER(SEARCH("right anterior neck",'Model output'!G74)),ISNUMBER(SEARCH("right posterior neck",'Model output'!G74)),AND(ISNUMBER(SEARCH("level",'Model output'!G74)),OR(,ISNUMBER(SEARCH("II",'Model output'!G74)),ISNUMBER(SEARCH("two",'Model output'!G74)),ISNUMBER(SEARCH("2",'Model output'!G74)),ISNUMBER(SEARCH("III",'Model output'!G74)),ISNUMBER(SEARCH("three",'Model output'!G74)),ISNUMBER(SEARCH("3",'Model output'!G74)),ISNUMBER(SEARCH("IV",'Model output'!G74)),ISNUMBER(SEARCH("four",'Model output'!G74)),ISNUMBER(SEARCH("4",'Model output'!G74)),ISNUMBER(SEARCH("V ",'Model output'!G74)),ISNUMBER(SEARCH("five",'Model output'!G74)),ISNUMBER(SEARCH("5",'Model output'!G74))))), "lateral", "central"))</f>
        <v/>
      </c>
      <c r="H75" t="str">
        <f>IF('Model output'!H74="","negative", IF('Model output'!H74=" ", "negative", IF('Model output'!H74="[]", "negative", IF(ISNUMBER(SEARCH("lymph node",'Model output'!H74)),"negative", IF(ISNUMBER(SEARCH("adipose tissue",'Model output'!H74)), "negative", IF(ISNUMBER(SEARCH("neck dissection",'Model output'!H74)),"negative","positive"))))))</f>
        <v>negative</v>
      </c>
      <c r="I75" t="str">
        <f>IF('Model output'!I74="","",IF(ISNUMBER('Model output'!I74),'Model output'!I74,1))</f>
        <v/>
      </c>
      <c r="J75" t="str">
        <f>IF('Model output'!J74="","",IF(AND(ISNUMBER('Model output'!J74),'Model output'!J74&lt;=I75),'Model output'!J74,IF(ISNUMBER(SEARCH("0/",'Model output'!J74)),0,1)))</f>
        <v/>
      </c>
      <c r="K75" t="str" cm="1">
        <f t="array" ref="K75">IF(COUNT(FIND({0,1,2,3,4,5,6,7,8,9},'Model output'!K74))&gt;0,'Model output'!K74,"")</f>
        <v/>
      </c>
      <c r="L75" s="32" t="str">
        <f t="shared" si="14"/>
        <v/>
      </c>
      <c r="M75" t="str" cm="1">
        <f t="array" ref="M75">IF(L75="","",IF(ISNUMBER(SEARCH("cm",L75)),MAX(VALUE(SUBSTITUTE(_xlfn.FILTERXML("&lt;t&gt;&lt;s&gt;"&amp;SUBSTITUTE(L75,",","&lt;/s&gt;&lt;s&gt;")&amp;"&lt;/s&gt;&lt;/t&gt;","//s"),"cm",""))),MAX(VALUE(SUBSTITUTE(_xlfn.FILTERXML("&lt;t&gt;&lt;s&gt;"&amp;SUBSTITUTE(L75,",","&lt;/s&gt;&lt;s&gt;")&amp;"&lt;/s&gt;&lt;/t&gt;","//s"),"mm","")))/10))</f>
        <v/>
      </c>
      <c r="N75" t="str">
        <f>IF('Model output'!L74="","",'Model output'!L74)</f>
        <v>papillary</v>
      </c>
      <c r="O75" t="str">
        <f>IF('Model output'!M74="","",'Model output'!M74)</f>
        <v>classic with oncocytic features</v>
      </c>
      <c r="P75" t="str">
        <f>IF('Model output'!N74="","",'Model output'!N74)</f>
        <v>2.8 cm</v>
      </c>
      <c r="Q75" t="str">
        <f t="shared" si="13"/>
        <v>2.8cm</v>
      </c>
      <c r="R75" cm="1">
        <f t="array" ref="R75">IF(Q75="","",IF(ISNUMBER(SEARCH("cm",Q75)),MAX(VALUE(SUBSTITUTE(_xlfn.FILTERXML("&lt;t&gt;&lt;s&gt;"&amp;SUBSTITUTE(Q75,",","&lt;/s&gt;&lt;s&gt;")&amp;"&lt;/s&gt;&lt;/t&gt;","//s"),"cm",""))),IF(ISNUMBER(SEARCH("mm",Q75)), MAX(VALUE(SUBSTITUTE(_xlfn.FILTERXML("&lt;t&gt;&lt;s&gt;"&amp;SUBSTITUTE(Q75,",","&lt;/s&gt;&lt;s&gt;")&amp;"&lt;/s&gt;&lt;/t&gt;","//s"),"mm","")))/10, MAX(VALUE(_xlfn.FILTERXML("&lt;t&gt;&lt;s&gt;"&amp;SUBSTITUTE(Q75,",","&lt;/s&gt;&lt;s&gt;")&amp;"&lt;/s&gt;&lt;/t&gt;","//s"))))))</f>
        <v>2.8</v>
      </c>
      <c r="S75" t="str">
        <f>IF(OR('Model output'!P74="",'Model output'!P74="C",ISNUMBER(SEARCH("Not identified", 'Model output'!P74)),ISNUMBER(SEARCH("Absent",'Model output'!P74)),ISNUMBER(SEARCH("Absence",'Model output'!P74)),AND(ISNUMBER(SEARCH("No",'Model output'!P74)),NOT(ISNUMBER(SEARCH("diagnostic",'Model output'!P74)))),ISNUMBER(SEARCH("Negative",'Model output'!P74))),"negative","positive")</f>
        <v>negative</v>
      </c>
      <c r="T75">
        <f>IF('Model output'!O74="","",'Model output'!O74)</f>
        <v>1</v>
      </c>
      <c r="U75" t="str">
        <f>IF('Model output'!Q74&lt;&gt;"",'Model output'!Q74,IF('Classification result'!S75="positive",IF(ISNUMBER(SEARCH("single",'Model output'!P74)),1,IF(OR(ISNUMBER(SEARCH("&lt;4",'Model output'!P74)),ISNUMBER(SEARCH("&lt; 4",'Model output'!P74)),ISNUMBER(SEARCH("less than 4",'Model output'!P74))),"&lt;4",IF(OR(ISNUMBER(SEARCH("&gt;4",'Model output'!P74)),ISNUMBER(SEARCH("&gt; 4",'Model output'!P74)),ISNUMBER(SEARCH("4 or more",'Model output'!P74))),"&gt;4",""))),""))</f>
        <v/>
      </c>
      <c r="V75" t="str">
        <f>IF(S75="negative","",IF(OR(ISNUMBER(SEARCH("Focal",'Model output'!P74)),'Classification result'!U75&lt;4,ISNUMBER(SEARCH("Focal",'Classification result'!U75)),ISNUMBER(SEARCH("&lt;4",'Classification result'!U75)),ISNUMBER(SEARCH("&lt; 4",'Classification result'!U75))),"minimal", IF(OR(ISNUMBER(SEARCH("Extensive",'Model output'!P74)),ISNUMBER(SEARCH("Extensive",'Classification result'!U75)),ISNUMBER(SEARCH("&gt;4",'Classification result'!U75)),ISNUMBER(SEARCH("&gt; 4",'Classification result'!U75)),ISNUMBER(SEARCH("4 or more",'Classification result'!U75))),"extensive","")))</f>
        <v/>
      </c>
      <c r="W75" t="str">
        <f>IF(OR('Model output'!R74="",ISNUMBER(SEARCH("Not identified", 'Model output'!R74)),ISNUMBER(SEARCH("Absent",'Model output'!R74)),ISNUMBER(SEARCH("No",'Model output'!R74)),ISNUMBER(SEARCH("Negative",'Model output'!R74)),ISNUMBER(SEARCH("None seen",'Model output'!R74)),ISNUMBER(SEARCH("Free",'Model output'!R74)),ISNUMBER(SEARCH("Cannot be assessed",'Model output'!R74))),"negative","positive")</f>
        <v>negative</v>
      </c>
      <c r="X75" s="19" t="str">
        <f>IF('Model output'!S74="","",'Model output'!S74)</f>
        <v>Not identified</v>
      </c>
      <c r="Y75" t="str">
        <f>IF(OR('Model output'!S74="",ISNUMBER(SEARCH("No extension",'Model output'!S74)),ISNUMBER(SEARCH("Absent",'Model output'!S74)),ISNUMBER(SEARCH("Not identified",'Model output'!S74)),AND(ISNUMBER(SEARCH("No",'Model output'!S74)),NOT(ISNUMBER(SEARCH("carcinoma",'Model output'!S74)))),ISNUMBER(SEARCH("negative",'Model output'!S74))),"negative",IF(Z75="positive","gETE", "positive"))</f>
        <v>negative</v>
      </c>
      <c r="Z75" t="str">
        <f>IF(OR('Model output'!S74="",ISNUMBER(SEARCH("Absent",'Model output'!S74)),ISNUMBER(SEARCH("Not identified",'Model output'!S74)),ISNUMBER(SEARCH("No",'Model output'!S74)),ISNUMBER(SEARCH("Minimal",'Model output'!S74)),ISNUMBER(SEARCH("negative",'Model output'!S74))),"negative",IF(OR(ISNUMBER(SEARCH("extensive",X75)),ISNUMBER(SEARCH("skeletal muscle",X75)),ISNUMBER(SEARCH("larynx",X75)),ISNUMBER(SEARCH("trachea",X75)),ISNUMBER(SEARCH("esophagus",X75)),ISNUMBER(SEARCH("recurrent laryngeal nerve",X75))),"positive","negative"))</f>
        <v>negative</v>
      </c>
      <c r="AA75" t="str">
        <f>IF('Model output'!T74="","",IF('Model output'!T74="Not mentioned", "No", "Yes"))</f>
        <v/>
      </c>
      <c r="AB75" t="str">
        <f>IF(AA75&lt;&gt;"Yes","",IF(OR('Model output'!U74="",ISNUMBER(SEARCH("Not identified",'Model output'!U74))),"",'Model output'!U74))</f>
        <v/>
      </c>
      <c r="AC75" s="8" t="str">
        <f>IF(OR('Model output'!V74="", AND(ISERROR(SEARCH("Positive",'Model output'!V74)), ISNUMBER(SEARCH("Negative",'Model output'!V74))), ISNUMBER(SEARCH("Cannot be assessed",'Model output'!V74)), AND(ISNUMBER(SEARCH("Uninvolved",'Model output'!V74)),NOT(ISNUMBER(SEARCH("margin(s) involved",'Model output'!V74)))), ISNUMBER(SEARCH("No involvement",'Model output'!V74)), AND(NOT(ISNUMBER(SEARCH("focal",'Model output'!V74))),ISNUMBER(SEARCH("Free",'Model output'!V74))), ISNUMBER(SEARCH("narrowly excised",'Model output'!V74)), ISNUMBER(SEARCH("none",'Model output'!V74)), ISNUMBER(SEARCH("R0",'Model output'!V74)), ISNUMBER(SEARCH("1 mm",'Model output'!V74)), ISNUMBER(SEARCH("0.1 CM",'Model output'!V74)), ISNUMBER(SEARCH("less than 0.2 mm",'Model output'!V74)), ISNUMBER(SEARCH("less than 1.0 mm",'Model output'!V74)), ISNUMBER(SEARCH("less than 0.5 mm",'Model output'!V74)), ISNUMBER(SEARCH("abut",'Model output'!V74))), "negative", "positive")</f>
        <v>negative</v>
      </c>
      <c r="AE75" s="39" t="str" cm="1">
        <f t="array" aca="1" ref="AE75" ca="1">IF(OR(AC75="positive",Z75="positive",AND(OR(ISNUMBER(SEARCH("Follicular carcinoma",N75)),ISNUMBER(SEARCH("Follicular thyroid carcinoma",N75))),V75="extensive"),AND(AND(ISNUMBER(J75),J75&gt;0),AND(ISNUMBER(M75),M75&gt;3)),OR(H75="positive",AH75=1)),"high",IF(OR(ISNUMBER(SEARCH("lateral",G75,1)),ISNUMBER(SEARCH("positive",Y75,1)),ISNUMBER(SEARCH("tall",O75,1)),ISNUMBER(SEARCH("hobnail",O75,1)),ISNUMBER(SEARCH("cribriform",O75,1)),ISNUMBER(SEARCH("diffuse",O75,1)),ISNUMBER(SEARCH("columnar",O75,1)),ISNUMBER(SEARCH("solid",O75,1)),ISNUMBER(SEARCH("tall",N75,1)),ISNUMBER(SEARCH("hobnail",N75,1)),ISNUMBER(SEARCH("cribriform",N75,1)),ISNUMBER(SEARCH("diffuse",N75,1)),ISNUMBER(SEARCH("columnar",N75,1)),ISNUMBER(SEARCH("solid",N75,1)),AND(OR(ISNUMBER(SEARCH("papillary",N75,1)),ISNUMBER(SEARCH("papillary carcinoma",O75,1))),S75="positive"),AND(AND(ISNUMBER(J75),J75&gt;=5),M75=""),AND(AND(ISNUMBER(J75),J75&gt;=5),AND(ISNUMBER(M75),M75&gt;=1)),AND(ISNUMBER(SERACH("papillary",N75)),OR(Y75="positive",Z75="positive"), ISNUMBER(SEARCH("BRAF",AB75)))),"intermediate","low"))</f>
        <v>low</v>
      </c>
      <c r="AF75" s="40" t="str">
        <f t="shared" si="15"/>
        <v>2</v>
      </c>
      <c r="AG75" s="40" t="str">
        <f t="shared" si="16"/>
        <v>0</v>
      </c>
      <c r="AH75" s="40" t="str">
        <f t="shared" si="18"/>
        <v>0</v>
      </c>
      <c r="AI75" s="45" t="str">
        <f t="shared" si="19"/>
        <v>I</v>
      </c>
      <c r="AJ75" s="39" t="s">
        <v>634</v>
      </c>
      <c r="AK75" s="44" t="s">
        <v>898</v>
      </c>
      <c r="AL75" s="44" t="s">
        <v>896</v>
      </c>
      <c r="AM75" s="44" t="s">
        <v>899</v>
      </c>
      <c r="AN75" s="44" t="s">
        <v>59</v>
      </c>
      <c r="AO75" s="12">
        <f t="shared" ca="1" si="20"/>
        <v>1</v>
      </c>
      <c r="AP75" s="15">
        <f t="shared" si="21"/>
        <v>1</v>
      </c>
      <c r="AQ75" s="15">
        <f t="shared" si="22"/>
        <v>1</v>
      </c>
      <c r="AR75" s="15">
        <f t="shared" si="23"/>
        <v>1</v>
      </c>
      <c r="AS75" s="26">
        <f t="shared" si="17"/>
        <v>1</v>
      </c>
    </row>
    <row r="76" spans="1:45">
      <c r="A76" t="str">
        <f>'Model output'!A75</f>
        <v>TCGA-DJ-A2Q1</v>
      </c>
      <c r="B76" s="51">
        <v>44</v>
      </c>
      <c r="C76" s="1" t="str">
        <f>IF(OR(ISNUMBER(SEARCH("0",'Model output'!D75)), ISNUMBER(SEARCH("1",'Model output'!D75)), ISNUMBER(SEARCH("1a",'Model output'!D75)), ISNUMBER(SEARCH("1b",'Model output'!D75)), ISNUMBER(SEARCH("2",'Model output'!D75)), ISNUMBER(SEARCH("3",'Model output'!D75)), ISNUMBER(SEARCH("4a",'Model output'!D75)), ISNUMBER(SEARCH("4b",'Model output'!D75))), IF(ISNUMBER(SEARCH("pT",'Model output'!D75)),IF(OR(ISNUMBER(SEARCH("a",'Model output'!D75)),ISNUMBER(SEARCH("b",'Model output'!D75))),MID(SUBSTITUTE('Model output'!D75," ",""),SEARCH("pT",'Model output'!D75)+2,2),MID(SUBSTITUTE('Model output'!D75," ",""),SEARCH("pT",'Model output'!D75)+2,1)),IF(ISNUMBER(SEARCH("T",'Model output'!D75)),IF(OR(ISNUMBER(SEARCH("a",'Model output'!D75)),ISNUMBER(SEARCH("b",'Model output'!D75))),MID(SUBSTITUTE('Model output'!D75," ",""),SEARCH("T",'Model output'!D75)+1,2),MID(SUBSTITUTE('Model output'!D75," ",""),SEARCH("T",'Model output'!D75)+1,1)),SUBSTITUTE('Model output'!D75," ",""))),"")</f>
        <v>1</v>
      </c>
      <c r="D76" s="1" t="str">
        <f>IF(ISNUMBER(SEARCH("lymph node",'Model output'!E75)),"1", IF(AND('Model output'!E75&lt;&gt;"",ISNUMBER('Model output'!E75),'Model output'!E75&gt;0),"1",IF(OR(ISNUMBER(SEARCH("0",'Model output'!E75)), ISNUMBER(SEARCH("1",'Model output'!E75)), ISNUMBER(SEARCH("1a",'Model output'!E75)), ISNUMBER(SEARCH("1b",'Model output'!E75)), ISNUMBER(SEARCH("X",'Model output'!E75))), IF(ISNUMBER(SEARCH("pN",'Model output'!E75)),IF(OR(ISNUMBER(SEARCH("a",'Model output'!E75)),ISNUMBER(SEARCH("b",'Model output'!E75))),MID(SUBSTITUTE('Model output'!E75," ",""),SEARCH("pN",'Model output'!E75)+2,2),MID(SUBSTITUTE('Model output'!E75," ",""),SEARCH("pN",'Model output'!E75)+2,1)),IF(ISNUMBER(SEARCH("N",'Model output'!E75)),IF(OR(ISNUMBER(SEARCH("a",'Model output'!E75)),ISNUMBER(SEARCH("b",'Model output'!E75))),MID(SUBSTITUTE('Model output'!E75," ",""),SEARCH("N",'Model output'!E75)+1,2),MID(SUBSTITUTE('Model output'!E75," ",""),SEARCH("N",'Model output'!E75)+1,1)),SUBSTITUTE('Model output'!E75," ",""))),"")))</f>
        <v>1a</v>
      </c>
      <c r="E76" s="1" t="str">
        <f>IF(OR(ISNUMBER(SEARCH("Not applicable",'Model output'!F75)), ISNUMBER(SEARCH("N/A",'Model output'!F75))),"0",IF(OR(ISNUMBER(SEARCH("0",'Model output'!F75)), ISNUMBER(SEARCH("1",'Model output'!F75)), ISNUMBER(SEARCH("X",'Model output'!F75))), IF(ISNUMBER(SEARCH("pM",'Model output'!F75)),MID(SUBSTITUTE('Model output'!F75," ",""),SEARCH("pM",'Model output'!F75)+2,1),IF(ISNUMBER(SEARCH("M",'Model output'!F75)),MID(SUBSTITUTE('Model output'!F75," ",""),SEARCH("M",'Model output'!F75)+1,1),SUBSTITUTE('Model output'!F75," ",""))),""))</f>
        <v>X</v>
      </c>
      <c r="F76" t="str">
        <f t="shared" si="12"/>
        <v>positive</v>
      </c>
      <c r="G76" t="str">
        <f>IF(OR('Model output'!G75="",AND(ISNUMBER('Model output'!J75),'Model output'!J75&lt;1)),"",IF(OR(ISNUMBER(SEARCH("lateral",'Model output'!G75)),ISNUMBER(SEARCH("cervical",'Model output'!G75)),ISNUMBER(SEARCH("jugular",'Model output'!G75)),ISNUMBER(SEARCH("left neck",'Model output'!G75)),ISNUMBER(SEARCH("left anterior neck",'Model output'!G75)),ISNUMBER(SEARCH("left posterior neck",'Model output'!G75)),ISNUMBER(SEARCH("right neck",'Model output'!G75)),ISNUMBER(SEARCH("right anterior neck",'Model output'!G75)),ISNUMBER(SEARCH("right posterior neck",'Model output'!G75)),AND(ISNUMBER(SEARCH("level",'Model output'!G75)),OR(,ISNUMBER(SEARCH("II",'Model output'!G75)),ISNUMBER(SEARCH("two",'Model output'!G75)),ISNUMBER(SEARCH("2",'Model output'!G75)),ISNUMBER(SEARCH("III",'Model output'!G75)),ISNUMBER(SEARCH("three",'Model output'!G75)),ISNUMBER(SEARCH("3",'Model output'!G75)),ISNUMBER(SEARCH("IV",'Model output'!G75)),ISNUMBER(SEARCH("four",'Model output'!G75)),ISNUMBER(SEARCH("4",'Model output'!G75)),ISNUMBER(SEARCH("V ",'Model output'!G75)),ISNUMBER(SEARCH("five",'Model output'!G75)),ISNUMBER(SEARCH("5",'Model output'!G75))))), "lateral", "central"))</f>
        <v>lateral</v>
      </c>
      <c r="H76" t="str">
        <f>IF('Model output'!H75="","negative", IF('Model output'!H75=" ", "negative", IF('Model output'!H75="[]", "negative", IF(ISNUMBER(SEARCH("lymph node",'Model output'!H75)),"negative", IF(ISNUMBER(SEARCH("adipose tissue",'Model output'!H75)), "negative", IF(ISNUMBER(SEARCH("neck dissection",'Model output'!H75)),"negative","positive"))))))</f>
        <v>negative</v>
      </c>
      <c r="I76">
        <f>IF('Model output'!I75="","",IF(ISNUMBER('Model output'!I75),'Model output'!I75,1))</f>
        <v>64</v>
      </c>
      <c r="J76">
        <f>IF('Model output'!J75="","",IF(AND(ISNUMBER('Model output'!J75),'Model output'!J75&lt;=I76),'Model output'!J75,IF(ISNUMBER(SEARCH("0/",'Model output'!J75)),0,1)))</f>
        <v>17</v>
      </c>
      <c r="K76" t="str" cm="1">
        <f t="array" ref="K76">IF(COUNT(FIND({0,1,2,3,4,5,6,7,8,9},'Model output'!K75))&gt;0,'Model output'!K75,"")</f>
        <v>1.3 cm</v>
      </c>
      <c r="L76" s="32" t="str">
        <f t="shared" si="14"/>
        <v>1.3cm</v>
      </c>
      <c r="M76" cm="1">
        <f t="array" ref="M76">IF(L76="","",IF(ISNUMBER(SEARCH("cm",L76)),MAX(VALUE(SUBSTITUTE(_xlfn.FILTERXML("&lt;t&gt;&lt;s&gt;"&amp;SUBSTITUTE(L76,",","&lt;/s&gt;&lt;s&gt;")&amp;"&lt;/s&gt;&lt;/t&gt;","//s"),"cm",""))),MAX(VALUE(SUBSTITUTE(_xlfn.FILTERXML("&lt;t&gt;&lt;s&gt;"&amp;SUBSTITUTE(L76,",","&lt;/s&gt;&lt;s&gt;")&amp;"&lt;/s&gt;&lt;/t&gt;","//s"),"mm","")))/10))</f>
        <v>1.3</v>
      </c>
      <c r="N76" t="str">
        <f>IF('Model output'!L75="","",'Model output'!L75)</f>
        <v>papillary</v>
      </c>
      <c r="O76" t="str">
        <f>IF('Model output'!M75="","",'Model output'!M75)</f>
        <v>classical</v>
      </c>
      <c r="P76" t="str">
        <f>IF('Model output'!N75="","",'Model output'!N75)</f>
        <v>1.6 cm</v>
      </c>
      <c r="Q76" t="str">
        <f t="shared" si="13"/>
        <v>1.6cm</v>
      </c>
      <c r="R76" cm="1">
        <f t="array" ref="R76">IF(Q76="","",IF(ISNUMBER(SEARCH("cm",Q76)),MAX(VALUE(SUBSTITUTE(_xlfn.FILTERXML("&lt;t&gt;&lt;s&gt;"&amp;SUBSTITUTE(Q76,",","&lt;/s&gt;&lt;s&gt;")&amp;"&lt;/s&gt;&lt;/t&gt;","//s"),"cm",""))),IF(ISNUMBER(SEARCH("mm",Q76)), MAX(VALUE(SUBSTITUTE(_xlfn.FILTERXML("&lt;t&gt;&lt;s&gt;"&amp;SUBSTITUTE(Q76,",","&lt;/s&gt;&lt;s&gt;")&amp;"&lt;/s&gt;&lt;/t&gt;","//s"),"mm","")))/10, MAX(VALUE(_xlfn.FILTERXML("&lt;t&gt;&lt;s&gt;"&amp;SUBSTITUTE(Q76,",","&lt;/s&gt;&lt;s&gt;")&amp;"&lt;/s&gt;&lt;/t&gt;","//s"))))))</f>
        <v>1.6</v>
      </c>
      <c r="S76" t="str">
        <f>IF(OR('Model output'!P75="",'Model output'!P75="C",ISNUMBER(SEARCH("Not identified", 'Model output'!P75)),ISNUMBER(SEARCH("Absent",'Model output'!P75)),ISNUMBER(SEARCH("Absence",'Model output'!P75)),AND(ISNUMBER(SEARCH("No",'Model output'!P75)),NOT(ISNUMBER(SEARCH("diagnostic",'Model output'!P75)))),ISNUMBER(SEARCH("Negative",'Model output'!P75))),"negative","positive")</f>
        <v>negative</v>
      </c>
      <c r="T76">
        <f>IF('Model output'!O75="","",'Model output'!O75)</f>
        <v>5</v>
      </c>
      <c r="U76" t="str">
        <f>IF('Model output'!Q75&lt;&gt;"",'Model output'!Q75,IF('Classification result'!S76="positive",IF(ISNUMBER(SEARCH("single",'Model output'!P75)),1,IF(OR(ISNUMBER(SEARCH("&lt;4",'Model output'!P75)),ISNUMBER(SEARCH("&lt; 4",'Model output'!P75)),ISNUMBER(SEARCH("less than 4",'Model output'!P75))),"&lt;4",IF(OR(ISNUMBER(SEARCH("&gt;4",'Model output'!P75)),ISNUMBER(SEARCH("&gt; 4",'Model output'!P75)),ISNUMBER(SEARCH("4 or more",'Model output'!P75))),"&gt;4",""))),""))</f>
        <v/>
      </c>
      <c r="V76" t="str">
        <f>IF(S76="negative","",IF(OR(ISNUMBER(SEARCH("Focal",'Model output'!P75)),'Classification result'!U76&lt;4,ISNUMBER(SEARCH("Focal",'Classification result'!U76)),ISNUMBER(SEARCH("&lt;4",'Classification result'!U76)),ISNUMBER(SEARCH("&lt; 4",'Classification result'!U76))),"minimal", IF(OR(ISNUMBER(SEARCH("Extensive",'Model output'!P75)),ISNUMBER(SEARCH("Extensive",'Classification result'!U76)),ISNUMBER(SEARCH("&gt;4",'Classification result'!U76)),ISNUMBER(SEARCH("&gt; 4",'Classification result'!U76)),ISNUMBER(SEARCH("4 or more",'Classification result'!U76))),"extensive","")))</f>
        <v/>
      </c>
      <c r="W76" t="str">
        <f>IF(OR('Model output'!R75="",ISNUMBER(SEARCH("Not identified", 'Model output'!R75)),ISNUMBER(SEARCH("Absent",'Model output'!R75)),ISNUMBER(SEARCH("No",'Model output'!R75)),ISNUMBER(SEARCH("Negative",'Model output'!R75)),ISNUMBER(SEARCH("None seen",'Model output'!R75)),ISNUMBER(SEARCH("Free",'Model output'!R75)),ISNUMBER(SEARCH("Cannot be assessed",'Model output'!R75))),"negative","positive")</f>
        <v>positive</v>
      </c>
      <c r="X76" s="19" t="str">
        <f>IF('Model output'!S75="","",'Model output'!S75)</f>
        <v>Not identified</v>
      </c>
      <c r="Y76" t="str">
        <f>IF(OR('Model output'!S75="",ISNUMBER(SEARCH("No extension",'Model output'!S75)),ISNUMBER(SEARCH("Absent",'Model output'!S75)),ISNUMBER(SEARCH("Not identified",'Model output'!S75)),AND(ISNUMBER(SEARCH("No",'Model output'!S75)),NOT(ISNUMBER(SEARCH("carcinoma",'Model output'!S75)))),ISNUMBER(SEARCH("negative",'Model output'!S75))),"negative",IF(Z76="positive","gETE", "positive"))</f>
        <v>negative</v>
      </c>
      <c r="Z76" t="str">
        <f>IF(OR('Model output'!S75="",ISNUMBER(SEARCH("Absent",'Model output'!S75)),ISNUMBER(SEARCH("Not identified",'Model output'!S75)),ISNUMBER(SEARCH("No",'Model output'!S75)),ISNUMBER(SEARCH("Minimal",'Model output'!S75)),ISNUMBER(SEARCH("negative",'Model output'!S75))),"negative",IF(OR(ISNUMBER(SEARCH("extensive",X76)),ISNUMBER(SEARCH("skeletal muscle",X76)),ISNUMBER(SEARCH("larynx",X76)),ISNUMBER(SEARCH("trachea",X76)),ISNUMBER(SEARCH("esophagus",X76)),ISNUMBER(SEARCH("recurrent laryngeal nerve",X76))),"positive","negative"))</f>
        <v>negative</v>
      </c>
      <c r="AA76" t="str">
        <f>IF('Model output'!T75="","",IF('Model output'!T75="Not mentioned", "No", "Yes"))</f>
        <v/>
      </c>
      <c r="AB76" t="str">
        <f>IF(AA76&lt;&gt;"Yes","",IF(OR('Model output'!U75="",ISNUMBER(SEARCH("Not identified",'Model output'!U75))),"",'Model output'!U75))</f>
        <v/>
      </c>
      <c r="AC76" s="8" t="str">
        <f>IF(OR('Model output'!V75="", AND(ISERROR(SEARCH("Positive",'Model output'!V75)), ISNUMBER(SEARCH("Negative",'Model output'!V75))), ISNUMBER(SEARCH("Cannot be assessed",'Model output'!V75)), AND(ISNUMBER(SEARCH("Uninvolved",'Model output'!V75)),NOT(ISNUMBER(SEARCH("margin(s) involved",'Model output'!V75)))), ISNUMBER(SEARCH("No involvement",'Model output'!V75)), AND(NOT(ISNUMBER(SEARCH("focal",'Model output'!V75))),ISNUMBER(SEARCH("Free",'Model output'!V75))), ISNUMBER(SEARCH("narrowly excised",'Model output'!V75)), ISNUMBER(SEARCH("none",'Model output'!V75)), ISNUMBER(SEARCH("R0",'Model output'!V75)), ISNUMBER(SEARCH("1 mm",'Model output'!V75)), ISNUMBER(SEARCH("0.1 CM",'Model output'!V75)), ISNUMBER(SEARCH("less than 0.2 mm",'Model output'!V75)), ISNUMBER(SEARCH("less than 1.0 mm",'Model output'!V75)), ISNUMBER(SEARCH("less than 0.5 mm",'Model output'!V75)), ISNUMBER(SEARCH("abut",'Model output'!V75))), "negative", "positive")</f>
        <v>negative</v>
      </c>
      <c r="AE76" s="39" t="str" cm="1">
        <f t="array" aca="1" ref="AE76" ca="1">IF(OR(AC76="positive",Z76="positive",AND(OR(ISNUMBER(SEARCH("Follicular carcinoma",N76)),ISNUMBER(SEARCH("Follicular thyroid carcinoma",N76))),V76="extensive"),AND(AND(ISNUMBER(J76),J76&gt;0),AND(ISNUMBER(M76),M76&gt;3)),OR(H76="positive",AH76=1)),"high",IF(OR(ISNUMBER(SEARCH("lateral",G76,1)),ISNUMBER(SEARCH("positive",Y76,1)),ISNUMBER(SEARCH("tall",O76,1)),ISNUMBER(SEARCH("hobnail",O76,1)),ISNUMBER(SEARCH("cribriform",O76,1)),ISNUMBER(SEARCH("diffuse",O76,1)),ISNUMBER(SEARCH("columnar",O76,1)),ISNUMBER(SEARCH("solid",O76,1)),ISNUMBER(SEARCH("tall",N76,1)),ISNUMBER(SEARCH("hobnail",N76,1)),ISNUMBER(SEARCH("cribriform",N76,1)),ISNUMBER(SEARCH("diffuse",N76,1)),ISNUMBER(SEARCH("columnar",N76,1)),ISNUMBER(SEARCH("solid",N76,1)),AND(OR(ISNUMBER(SEARCH("papillary",N76,1)),ISNUMBER(SEARCH("papillary carcinoma",O76,1))),S76="positive"),AND(AND(ISNUMBER(J76),J76&gt;=5),M76=""),AND(AND(ISNUMBER(J76),J76&gt;=5),AND(ISNUMBER(M76),M76&gt;=1)),AND(ISNUMBER(SERACH("papillary",N76)),OR(Y76="positive",Z76="positive"), ISNUMBER(SEARCH("BRAF",AB76)))),"intermediate","low"))</f>
        <v>intermediate</v>
      </c>
      <c r="AF76" s="40" t="str">
        <f t="shared" si="15"/>
        <v>1b</v>
      </c>
      <c r="AG76" s="40" t="str">
        <f t="shared" si="16"/>
        <v>1b</v>
      </c>
      <c r="AH76" s="40" t="str">
        <f t="shared" si="18"/>
        <v>0</v>
      </c>
      <c r="AI76" s="45" t="str">
        <f t="shared" si="19"/>
        <v>I</v>
      </c>
      <c r="AJ76" s="39" t="s">
        <v>636</v>
      </c>
      <c r="AK76" s="44" t="s">
        <v>895</v>
      </c>
      <c r="AL76" s="44" t="s">
        <v>895</v>
      </c>
      <c r="AM76" s="44" t="s">
        <v>899</v>
      </c>
      <c r="AN76" s="44" t="s">
        <v>59</v>
      </c>
      <c r="AO76" s="12">
        <f t="shared" ca="1" si="20"/>
        <v>1</v>
      </c>
      <c r="AP76" s="15">
        <f t="shared" si="21"/>
        <v>1</v>
      </c>
      <c r="AQ76" s="15">
        <f t="shared" si="22"/>
        <v>1</v>
      </c>
      <c r="AR76" s="15">
        <f t="shared" si="23"/>
        <v>1</v>
      </c>
      <c r="AS76" s="26">
        <f t="shared" si="17"/>
        <v>1</v>
      </c>
    </row>
    <row r="77" spans="1:45">
      <c r="A77" t="str">
        <f>'Model output'!A76</f>
        <v>TCGA-DJ-A2Q2</v>
      </c>
      <c r="B77" s="51">
        <v>57</v>
      </c>
      <c r="C77" s="1" t="str">
        <f>IF(OR(ISNUMBER(SEARCH("0",'Model output'!D76)), ISNUMBER(SEARCH("1",'Model output'!D76)), ISNUMBER(SEARCH("1a",'Model output'!D76)), ISNUMBER(SEARCH("1b",'Model output'!D76)), ISNUMBER(SEARCH("2",'Model output'!D76)), ISNUMBER(SEARCH("3",'Model output'!D76)), ISNUMBER(SEARCH("4a",'Model output'!D76)), ISNUMBER(SEARCH("4b",'Model output'!D76))), IF(ISNUMBER(SEARCH("pT",'Model output'!D76)),IF(OR(ISNUMBER(SEARCH("a",'Model output'!D76)),ISNUMBER(SEARCH("b",'Model output'!D76))),MID(SUBSTITUTE('Model output'!D76," ",""),SEARCH("pT",'Model output'!D76)+2,2),MID(SUBSTITUTE('Model output'!D76," ",""),SEARCH("pT",'Model output'!D76)+2,1)),IF(ISNUMBER(SEARCH("T",'Model output'!D76)),IF(OR(ISNUMBER(SEARCH("a",'Model output'!D76)),ISNUMBER(SEARCH("b",'Model output'!D76))),MID(SUBSTITUTE('Model output'!D76," ",""),SEARCH("T",'Model output'!D76)+1,2),MID(SUBSTITUTE('Model output'!D76," ",""),SEARCH("T",'Model output'!D76)+1,1)),SUBSTITUTE('Model output'!D76," ",""))),"")</f>
        <v>3</v>
      </c>
      <c r="D77" s="1" t="str">
        <f>IF(ISNUMBER(SEARCH("lymph node",'Model output'!E76)),"1", IF(AND('Model output'!E76&lt;&gt;"",ISNUMBER('Model output'!E76),'Model output'!E76&gt;0),"1",IF(OR(ISNUMBER(SEARCH("0",'Model output'!E76)), ISNUMBER(SEARCH("1",'Model output'!E76)), ISNUMBER(SEARCH("1a",'Model output'!E76)), ISNUMBER(SEARCH("1b",'Model output'!E76)), ISNUMBER(SEARCH("X",'Model output'!E76))), IF(ISNUMBER(SEARCH("pN",'Model output'!E76)),IF(OR(ISNUMBER(SEARCH("a",'Model output'!E76)),ISNUMBER(SEARCH("b",'Model output'!E76))),MID(SUBSTITUTE('Model output'!E76," ",""),SEARCH("pN",'Model output'!E76)+2,2),MID(SUBSTITUTE('Model output'!E76," ",""),SEARCH("pN",'Model output'!E76)+2,1)),IF(ISNUMBER(SEARCH("N",'Model output'!E76)),IF(OR(ISNUMBER(SEARCH("a",'Model output'!E76)),ISNUMBER(SEARCH("b",'Model output'!E76))),MID(SUBSTITUTE('Model output'!E76," ",""),SEARCH("N",'Model output'!E76)+1,2),MID(SUBSTITUTE('Model output'!E76," ",""),SEARCH("N",'Model output'!E76)+1,1)),SUBSTITUTE('Model output'!E76," ",""))),"")))</f>
        <v>X</v>
      </c>
      <c r="E77" s="1" t="str">
        <f>IF(OR(ISNUMBER(SEARCH("Not applicable",'Model output'!F76)), ISNUMBER(SEARCH("N/A",'Model output'!F76))),"0",IF(OR(ISNUMBER(SEARCH("0",'Model output'!F76)), ISNUMBER(SEARCH("1",'Model output'!F76)), ISNUMBER(SEARCH("X",'Model output'!F76))), IF(ISNUMBER(SEARCH("pM",'Model output'!F76)),MID(SUBSTITUTE('Model output'!F76," ",""),SEARCH("pM",'Model output'!F76)+2,1),IF(ISNUMBER(SEARCH("M",'Model output'!F76)),MID(SUBSTITUTE('Model output'!F76," ",""),SEARCH("M",'Model output'!F76)+1,1),SUBSTITUTE('Model output'!F76," ",""))),""))</f>
        <v>X</v>
      </c>
      <c r="F77" t="str">
        <f t="shared" si="12"/>
        <v>negative</v>
      </c>
      <c r="G77" t="str">
        <f>IF(OR('Model output'!G76="",AND(ISNUMBER('Model output'!J76),'Model output'!J76&lt;1)),"",IF(OR(ISNUMBER(SEARCH("lateral",'Model output'!G76)),ISNUMBER(SEARCH("cervical",'Model output'!G76)),ISNUMBER(SEARCH("jugular",'Model output'!G76)),ISNUMBER(SEARCH("left neck",'Model output'!G76)),ISNUMBER(SEARCH("left anterior neck",'Model output'!G76)),ISNUMBER(SEARCH("left posterior neck",'Model output'!G76)),ISNUMBER(SEARCH("right neck",'Model output'!G76)),ISNUMBER(SEARCH("right anterior neck",'Model output'!G76)),ISNUMBER(SEARCH("right posterior neck",'Model output'!G76)),AND(ISNUMBER(SEARCH("level",'Model output'!G76)),OR(,ISNUMBER(SEARCH("II",'Model output'!G76)),ISNUMBER(SEARCH("two",'Model output'!G76)),ISNUMBER(SEARCH("2",'Model output'!G76)),ISNUMBER(SEARCH("III",'Model output'!G76)),ISNUMBER(SEARCH("three",'Model output'!G76)),ISNUMBER(SEARCH("3",'Model output'!G76)),ISNUMBER(SEARCH("IV",'Model output'!G76)),ISNUMBER(SEARCH("four",'Model output'!G76)),ISNUMBER(SEARCH("4",'Model output'!G76)),ISNUMBER(SEARCH("V ",'Model output'!G76)),ISNUMBER(SEARCH("five",'Model output'!G76)),ISNUMBER(SEARCH("5",'Model output'!G76))))), "lateral", "central"))</f>
        <v/>
      </c>
      <c r="H77" t="str">
        <f>IF('Model output'!H76="","negative", IF('Model output'!H76=" ", "negative", IF('Model output'!H76="[]", "negative", IF(ISNUMBER(SEARCH("lymph node",'Model output'!H76)),"negative", IF(ISNUMBER(SEARCH("adipose tissue",'Model output'!H76)), "negative", IF(ISNUMBER(SEARCH("neck dissection",'Model output'!H76)),"negative","positive"))))))</f>
        <v>negative</v>
      </c>
      <c r="I77">
        <f>IF('Model output'!I76="","",IF(ISNUMBER('Model output'!I76),'Model output'!I76,1))</f>
        <v>1</v>
      </c>
      <c r="J77">
        <f>IF('Model output'!J76="","",IF(AND(ISNUMBER('Model output'!J76),'Model output'!J76&lt;=I77),'Model output'!J76,IF(ISNUMBER(SEARCH("0/",'Model output'!J76)),0,1)))</f>
        <v>0</v>
      </c>
      <c r="K77" t="str" cm="1">
        <f t="array" ref="K77">IF(COUNT(FIND({0,1,2,3,4,5,6,7,8,9},'Model output'!K76))&gt;0,'Model output'!K76,"")</f>
        <v/>
      </c>
      <c r="L77" s="32" t="str">
        <f t="shared" si="14"/>
        <v/>
      </c>
      <c r="M77" t="str" cm="1">
        <f t="array" ref="M77">IF(L77="","",IF(ISNUMBER(SEARCH("cm",L77)),MAX(VALUE(SUBSTITUTE(_xlfn.FILTERXML("&lt;t&gt;&lt;s&gt;"&amp;SUBSTITUTE(L77,",","&lt;/s&gt;&lt;s&gt;")&amp;"&lt;/s&gt;&lt;/t&gt;","//s"),"cm",""))),MAX(VALUE(SUBSTITUTE(_xlfn.FILTERXML("&lt;t&gt;&lt;s&gt;"&amp;SUBSTITUTE(L77,",","&lt;/s&gt;&lt;s&gt;")&amp;"&lt;/s&gt;&lt;/t&gt;","//s"),"mm","")))/10))</f>
        <v/>
      </c>
      <c r="N77" t="str">
        <f>IF('Model output'!L76="","",'Model output'!L76)</f>
        <v>papillary</v>
      </c>
      <c r="O77" t="str">
        <f>IF('Model output'!M76="","",'Model output'!M76)</f>
        <v>follicular variant</v>
      </c>
      <c r="P77" t="str">
        <f>IF('Model output'!N76="","",'Model output'!N76)</f>
        <v>4.9 cm</v>
      </c>
      <c r="Q77" t="str">
        <f t="shared" si="13"/>
        <v>4.9cm</v>
      </c>
      <c r="R77" cm="1">
        <f t="array" ref="R77">IF(Q77="","",IF(ISNUMBER(SEARCH("cm",Q77)),MAX(VALUE(SUBSTITUTE(_xlfn.FILTERXML("&lt;t&gt;&lt;s&gt;"&amp;SUBSTITUTE(Q77,",","&lt;/s&gt;&lt;s&gt;")&amp;"&lt;/s&gt;&lt;/t&gt;","//s"),"cm",""))),IF(ISNUMBER(SEARCH("mm",Q77)), MAX(VALUE(SUBSTITUTE(_xlfn.FILTERXML("&lt;t&gt;&lt;s&gt;"&amp;SUBSTITUTE(Q77,",","&lt;/s&gt;&lt;s&gt;")&amp;"&lt;/s&gt;&lt;/t&gt;","//s"),"mm","")))/10, MAX(VALUE(_xlfn.FILTERXML("&lt;t&gt;&lt;s&gt;"&amp;SUBSTITUTE(Q77,",","&lt;/s&gt;&lt;s&gt;")&amp;"&lt;/s&gt;&lt;/t&gt;","//s"))))))</f>
        <v>4.9000000000000004</v>
      </c>
      <c r="S77" t="str">
        <f>IF(OR('Model output'!P76="",'Model output'!P76="C",ISNUMBER(SEARCH("Not identified", 'Model output'!P76)),ISNUMBER(SEARCH("Absent",'Model output'!P76)),ISNUMBER(SEARCH("Absence",'Model output'!P76)),AND(ISNUMBER(SEARCH("No",'Model output'!P76)),NOT(ISNUMBER(SEARCH("diagnostic",'Model output'!P76)))),ISNUMBER(SEARCH("Negative",'Model output'!P76))),"negative","positive")</f>
        <v>negative</v>
      </c>
      <c r="T77">
        <f>IF('Model output'!O76="","",'Model output'!O76)</f>
        <v>2</v>
      </c>
      <c r="U77" t="str">
        <f>IF('Model output'!Q76&lt;&gt;"",'Model output'!Q76,IF('Classification result'!S77="positive",IF(ISNUMBER(SEARCH("single",'Model output'!P76)),1,IF(OR(ISNUMBER(SEARCH("&lt;4",'Model output'!P76)),ISNUMBER(SEARCH("&lt; 4",'Model output'!P76)),ISNUMBER(SEARCH("less than 4",'Model output'!P76))),"&lt;4",IF(OR(ISNUMBER(SEARCH("&gt;4",'Model output'!P76)),ISNUMBER(SEARCH("&gt; 4",'Model output'!P76)),ISNUMBER(SEARCH("4 or more",'Model output'!P76))),"&gt;4",""))),""))</f>
        <v/>
      </c>
      <c r="V77" t="str">
        <f>IF(S77="negative","",IF(OR(ISNUMBER(SEARCH("Focal",'Model output'!P76)),'Classification result'!U77&lt;4,ISNUMBER(SEARCH("Focal",'Classification result'!U77)),ISNUMBER(SEARCH("&lt;4",'Classification result'!U77)),ISNUMBER(SEARCH("&lt; 4",'Classification result'!U77))),"minimal", IF(OR(ISNUMBER(SEARCH("Extensive",'Model output'!P76)),ISNUMBER(SEARCH("Extensive",'Classification result'!U77)),ISNUMBER(SEARCH("&gt;4",'Classification result'!U77)),ISNUMBER(SEARCH("&gt; 4",'Classification result'!U77)),ISNUMBER(SEARCH("4 or more",'Classification result'!U77))),"extensive","")))</f>
        <v/>
      </c>
      <c r="W77" t="str">
        <f>IF(OR('Model output'!R76="",ISNUMBER(SEARCH("Not identified", 'Model output'!R76)),ISNUMBER(SEARCH("Absent",'Model output'!R76)),ISNUMBER(SEARCH("No",'Model output'!R76)),ISNUMBER(SEARCH("Negative",'Model output'!R76)),ISNUMBER(SEARCH("None seen",'Model output'!R76)),ISNUMBER(SEARCH("Free",'Model output'!R76)),ISNUMBER(SEARCH("Cannot be assessed",'Model output'!R76))),"negative","positive")</f>
        <v>negative</v>
      </c>
      <c r="X77" s="19" t="str">
        <f>IF('Model output'!S76="","",'Model output'!S76)</f>
        <v>Not identified</v>
      </c>
      <c r="Y77" t="str">
        <f>IF(OR('Model output'!S76="",ISNUMBER(SEARCH("No extension",'Model output'!S76)),ISNUMBER(SEARCH("Absent",'Model output'!S76)),ISNUMBER(SEARCH("Not identified",'Model output'!S76)),AND(ISNUMBER(SEARCH("No",'Model output'!S76)),NOT(ISNUMBER(SEARCH("carcinoma",'Model output'!S76)))),ISNUMBER(SEARCH("negative",'Model output'!S76))),"negative",IF(Z77="positive","gETE", "positive"))</f>
        <v>negative</v>
      </c>
      <c r="Z77" t="str">
        <f>IF(OR('Model output'!S76="",ISNUMBER(SEARCH("Absent",'Model output'!S76)),ISNUMBER(SEARCH("Not identified",'Model output'!S76)),ISNUMBER(SEARCH("No",'Model output'!S76)),ISNUMBER(SEARCH("Minimal",'Model output'!S76)),ISNUMBER(SEARCH("negative",'Model output'!S76))),"negative",IF(OR(ISNUMBER(SEARCH("extensive",X77)),ISNUMBER(SEARCH("skeletal muscle",X77)),ISNUMBER(SEARCH("larynx",X77)),ISNUMBER(SEARCH("trachea",X77)),ISNUMBER(SEARCH("esophagus",X77)),ISNUMBER(SEARCH("recurrent laryngeal nerve",X77))),"positive","negative"))</f>
        <v>negative</v>
      </c>
      <c r="AA77" t="str">
        <f>IF('Model output'!T76="","",IF('Model output'!T76="Not mentioned", "No", "Yes"))</f>
        <v/>
      </c>
      <c r="AB77" t="str">
        <f>IF(AA77&lt;&gt;"Yes","",IF(OR('Model output'!U76="",ISNUMBER(SEARCH("Not identified",'Model output'!U76))),"",'Model output'!U76))</f>
        <v/>
      </c>
      <c r="AC77" s="8" t="str">
        <f>IF(OR('Model output'!V76="", AND(ISERROR(SEARCH("Positive",'Model output'!V76)), ISNUMBER(SEARCH("Negative",'Model output'!V76))), ISNUMBER(SEARCH("Cannot be assessed",'Model output'!V76)), AND(ISNUMBER(SEARCH("Uninvolved",'Model output'!V76)),NOT(ISNUMBER(SEARCH("margin(s) involved",'Model output'!V76)))), ISNUMBER(SEARCH("No involvement",'Model output'!V76)), AND(NOT(ISNUMBER(SEARCH("focal",'Model output'!V76))),ISNUMBER(SEARCH("Free",'Model output'!V76))), ISNUMBER(SEARCH("narrowly excised",'Model output'!V76)), ISNUMBER(SEARCH("none",'Model output'!V76)), ISNUMBER(SEARCH("R0",'Model output'!V76)), ISNUMBER(SEARCH("1 mm",'Model output'!V76)), ISNUMBER(SEARCH("0.1 CM",'Model output'!V76)), ISNUMBER(SEARCH("less than 0.2 mm",'Model output'!V76)), ISNUMBER(SEARCH("less than 1.0 mm",'Model output'!V76)), ISNUMBER(SEARCH("less than 0.5 mm",'Model output'!V76)), ISNUMBER(SEARCH("abut",'Model output'!V76))), "negative", "positive")</f>
        <v>negative</v>
      </c>
      <c r="AE77" s="39" t="str" cm="1">
        <f t="array" aca="1" ref="AE77" ca="1">IF(OR(AC77="positive",Z77="positive",AND(OR(ISNUMBER(SEARCH("Follicular carcinoma",N77)),ISNUMBER(SEARCH("Follicular thyroid carcinoma",N77))),V77="extensive"),AND(AND(ISNUMBER(J77),J77&gt;0),AND(ISNUMBER(M77),M77&gt;3)),OR(H77="positive",AH77=1)),"high",IF(OR(ISNUMBER(SEARCH("lateral",G77,1)),ISNUMBER(SEARCH("positive",Y77,1)),ISNUMBER(SEARCH("tall",O77,1)),ISNUMBER(SEARCH("hobnail",O77,1)),ISNUMBER(SEARCH("cribriform",O77,1)),ISNUMBER(SEARCH("diffuse",O77,1)),ISNUMBER(SEARCH("columnar",O77,1)),ISNUMBER(SEARCH("solid",O77,1)),ISNUMBER(SEARCH("tall",N77,1)),ISNUMBER(SEARCH("hobnail",N77,1)),ISNUMBER(SEARCH("cribriform",N77,1)),ISNUMBER(SEARCH("diffuse",N77,1)),ISNUMBER(SEARCH("columnar",N77,1)),ISNUMBER(SEARCH("solid",N77,1)),AND(OR(ISNUMBER(SEARCH("papillary",N77,1)),ISNUMBER(SEARCH("papillary carcinoma",O77,1))),S77="positive"),AND(AND(ISNUMBER(J77),J77&gt;=5),M77=""),AND(AND(ISNUMBER(J77),J77&gt;=5),AND(ISNUMBER(M77),M77&gt;=1)),AND(ISNUMBER(SERACH("papillary",N77)),OR(Y77="positive",Z77="positive"), ISNUMBER(SEARCH("BRAF",AB77)))),"intermediate","low"))</f>
        <v>low</v>
      </c>
      <c r="AF77" s="40" t="str">
        <f t="shared" si="15"/>
        <v>3a</v>
      </c>
      <c r="AG77" s="40" t="str">
        <f t="shared" si="16"/>
        <v>0</v>
      </c>
      <c r="AH77" s="40" t="str">
        <f t="shared" si="18"/>
        <v>0</v>
      </c>
      <c r="AI77" s="45" t="str">
        <f t="shared" si="19"/>
        <v>II</v>
      </c>
      <c r="AJ77" s="39" t="s">
        <v>634</v>
      </c>
      <c r="AK77" s="44" t="s">
        <v>901</v>
      </c>
      <c r="AL77" s="44" t="s">
        <v>896</v>
      </c>
      <c r="AM77" s="44" t="s">
        <v>899</v>
      </c>
      <c r="AN77" s="44" t="s">
        <v>897</v>
      </c>
      <c r="AO77" s="12">
        <f t="shared" ca="1" si="20"/>
        <v>1</v>
      </c>
      <c r="AP77" s="15">
        <f t="shared" si="21"/>
        <v>1</v>
      </c>
      <c r="AQ77" s="15">
        <f t="shared" si="22"/>
        <v>1</v>
      </c>
      <c r="AR77" s="15">
        <f t="shared" si="23"/>
        <v>1</v>
      </c>
      <c r="AS77" s="26">
        <f t="shared" si="17"/>
        <v>1</v>
      </c>
    </row>
    <row r="78" spans="1:45">
      <c r="A78" t="str">
        <f>'Model output'!A77</f>
        <v>TCGA-DJ-A2Q3</v>
      </c>
      <c r="B78" s="51">
        <v>61</v>
      </c>
      <c r="C78" s="1" t="str">
        <f>IF(OR(ISNUMBER(SEARCH("0",'Model output'!D77)), ISNUMBER(SEARCH("1",'Model output'!D77)), ISNUMBER(SEARCH("1a",'Model output'!D77)), ISNUMBER(SEARCH("1b",'Model output'!D77)), ISNUMBER(SEARCH("2",'Model output'!D77)), ISNUMBER(SEARCH("3",'Model output'!D77)), ISNUMBER(SEARCH("4a",'Model output'!D77)), ISNUMBER(SEARCH("4b",'Model output'!D77))), IF(ISNUMBER(SEARCH("pT",'Model output'!D77)),IF(OR(ISNUMBER(SEARCH("a",'Model output'!D77)),ISNUMBER(SEARCH("b",'Model output'!D77))),MID(SUBSTITUTE('Model output'!D77," ",""),SEARCH("pT",'Model output'!D77)+2,2),MID(SUBSTITUTE('Model output'!D77," ",""),SEARCH("pT",'Model output'!D77)+2,1)),IF(ISNUMBER(SEARCH("T",'Model output'!D77)),IF(OR(ISNUMBER(SEARCH("a",'Model output'!D77)),ISNUMBER(SEARCH("b",'Model output'!D77))),MID(SUBSTITUTE('Model output'!D77," ",""),SEARCH("T",'Model output'!D77)+1,2),MID(SUBSTITUTE('Model output'!D77," ",""),SEARCH("T",'Model output'!D77)+1,1)),SUBSTITUTE('Model output'!D77," ",""))),"")</f>
        <v>2</v>
      </c>
      <c r="D78" s="1" t="str">
        <f>IF(ISNUMBER(SEARCH("lymph node",'Model output'!E77)),"1", IF(AND('Model output'!E77&lt;&gt;"",ISNUMBER('Model output'!E77),'Model output'!E77&gt;0),"1",IF(OR(ISNUMBER(SEARCH("0",'Model output'!E77)), ISNUMBER(SEARCH("1",'Model output'!E77)), ISNUMBER(SEARCH("1a",'Model output'!E77)), ISNUMBER(SEARCH("1b",'Model output'!E77)), ISNUMBER(SEARCH("X",'Model output'!E77))), IF(ISNUMBER(SEARCH("pN",'Model output'!E77)),IF(OR(ISNUMBER(SEARCH("a",'Model output'!E77)),ISNUMBER(SEARCH("b",'Model output'!E77))),MID(SUBSTITUTE('Model output'!E77," ",""),SEARCH("pN",'Model output'!E77)+2,2),MID(SUBSTITUTE('Model output'!E77," ",""),SEARCH("pN",'Model output'!E77)+2,1)),IF(ISNUMBER(SEARCH("N",'Model output'!E77)),IF(OR(ISNUMBER(SEARCH("a",'Model output'!E77)),ISNUMBER(SEARCH("b",'Model output'!E77))),MID(SUBSTITUTE('Model output'!E77," ",""),SEARCH("N",'Model output'!E77)+1,2),MID(SUBSTITUTE('Model output'!E77," ",""),SEARCH("N",'Model output'!E77)+1,1)),SUBSTITUTE('Model output'!E77," ",""))),"")))</f>
        <v>1a</v>
      </c>
      <c r="E78" s="1" t="str">
        <f>IF(OR(ISNUMBER(SEARCH("Not applicable",'Model output'!F77)), ISNUMBER(SEARCH("N/A",'Model output'!F77))),"0",IF(OR(ISNUMBER(SEARCH("0",'Model output'!F77)), ISNUMBER(SEARCH("1",'Model output'!F77)), ISNUMBER(SEARCH("X",'Model output'!F77))), IF(ISNUMBER(SEARCH("pM",'Model output'!F77)),MID(SUBSTITUTE('Model output'!F77," ",""),SEARCH("pM",'Model output'!F77)+2,1),IF(ISNUMBER(SEARCH("M",'Model output'!F77)),MID(SUBSTITUTE('Model output'!F77," ",""),SEARCH("M",'Model output'!F77)+1,1),SUBSTITUTE('Model output'!F77," ",""))),""))</f>
        <v/>
      </c>
      <c r="F78" t="str">
        <f t="shared" si="12"/>
        <v>positive</v>
      </c>
      <c r="G78" t="str">
        <f>IF(OR('Model output'!G77="",AND(ISNUMBER('Model output'!J77),'Model output'!J77&lt;1)),"",IF(OR(ISNUMBER(SEARCH("lateral",'Model output'!G77)),ISNUMBER(SEARCH("cervical",'Model output'!G77)),ISNUMBER(SEARCH("jugular",'Model output'!G77)),ISNUMBER(SEARCH("left neck",'Model output'!G77)),ISNUMBER(SEARCH("left anterior neck",'Model output'!G77)),ISNUMBER(SEARCH("left posterior neck",'Model output'!G77)),ISNUMBER(SEARCH("right neck",'Model output'!G77)),ISNUMBER(SEARCH("right anterior neck",'Model output'!G77)),ISNUMBER(SEARCH("right posterior neck",'Model output'!G77)),AND(ISNUMBER(SEARCH("level",'Model output'!G77)),OR(,ISNUMBER(SEARCH("II",'Model output'!G77)),ISNUMBER(SEARCH("two",'Model output'!G77)),ISNUMBER(SEARCH("2",'Model output'!G77)),ISNUMBER(SEARCH("III",'Model output'!G77)),ISNUMBER(SEARCH("three",'Model output'!G77)),ISNUMBER(SEARCH("3",'Model output'!G77)),ISNUMBER(SEARCH("IV",'Model output'!G77)),ISNUMBER(SEARCH("four",'Model output'!G77)),ISNUMBER(SEARCH("4",'Model output'!G77)),ISNUMBER(SEARCH("V ",'Model output'!G77)),ISNUMBER(SEARCH("five",'Model output'!G77)),ISNUMBER(SEARCH("5",'Model output'!G77))))), "lateral", "central"))</f>
        <v>central</v>
      </c>
      <c r="H78" t="str">
        <f>IF('Model output'!H77="","negative", IF('Model output'!H77=" ", "negative", IF('Model output'!H77="[]", "negative", IF(ISNUMBER(SEARCH("lymph node",'Model output'!H77)),"negative", IF(ISNUMBER(SEARCH("adipose tissue",'Model output'!H77)), "negative", IF(ISNUMBER(SEARCH("neck dissection",'Model output'!H77)),"negative","positive"))))))</f>
        <v>negative</v>
      </c>
      <c r="I78">
        <f>IF('Model output'!I77="","",IF(ISNUMBER('Model output'!I77),'Model output'!I77,1))</f>
        <v>5</v>
      </c>
      <c r="J78">
        <f>IF('Model output'!J77="","",IF(AND(ISNUMBER('Model output'!J77),'Model output'!J77&lt;=I78),'Model output'!J77,IF(ISNUMBER(SEARCH("0/",'Model output'!J77)),0,1)))</f>
        <v>1</v>
      </c>
      <c r="K78" t="str" cm="1">
        <f t="array" ref="K78">IF(COUNT(FIND({0,1,2,3,4,5,6,7,8,9},'Model output'!K77))&gt;0,'Model output'!K77,"")</f>
        <v>0.55 cm</v>
      </c>
      <c r="L78" s="32" t="str">
        <f t="shared" si="14"/>
        <v>0.55cm</v>
      </c>
      <c r="M78" cm="1">
        <f t="array" ref="M78">IF(L78="","",IF(ISNUMBER(SEARCH("cm",L78)),MAX(VALUE(SUBSTITUTE(_xlfn.FILTERXML("&lt;t&gt;&lt;s&gt;"&amp;SUBSTITUTE(L78,",","&lt;/s&gt;&lt;s&gt;")&amp;"&lt;/s&gt;&lt;/t&gt;","//s"),"cm",""))),MAX(VALUE(SUBSTITUTE(_xlfn.FILTERXML("&lt;t&gt;&lt;s&gt;"&amp;SUBSTITUTE(L78,",","&lt;/s&gt;&lt;s&gt;")&amp;"&lt;/s&gt;&lt;/t&gt;","//s"),"mm","")))/10))</f>
        <v>0.55000000000000004</v>
      </c>
      <c r="N78" t="str">
        <f>IF('Model output'!L77="","",'Model output'!L77)</f>
        <v>papillary</v>
      </c>
      <c r="O78" t="str">
        <f>IF('Model output'!M77="","",'Model output'!M77)</f>
        <v>tall cell variant</v>
      </c>
      <c r="P78" t="str">
        <f>IF('Model output'!N77="","",'Model output'!N77)</f>
        <v>0.8 cm</v>
      </c>
      <c r="Q78" t="str">
        <f t="shared" si="13"/>
        <v>0.8cm</v>
      </c>
      <c r="R78" cm="1">
        <f t="array" ref="R78">IF(Q78="","",IF(ISNUMBER(SEARCH("cm",Q78)),MAX(VALUE(SUBSTITUTE(_xlfn.FILTERXML("&lt;t&gt;&lt;s&gt;"&amp;SUBSTITUTE(Q78,",","&lt;/s&gt;&lt;s&gt;")&amp;"&lt;/s&gt;&lt;/t&gt;","//s"),"cm",""))),IF(ISNUMBER(SEARCH("mm",Q78)), MAX(VALUE(SUBSTITUTE(_xlfn.FILTERXML("&lt;t&gt;&lt;s&gt;"&amp;SUBSTITUTE(Q78,",","&lt;/s&gt;&lt;s&gt;")&amp;"&lt;/s&gt;&lt;/t&gt;","//s"),"mm","")))/10, MAX(VALUE(_xlfn.FILTERXML("&lt;t&gt;&lt;s&gt;"&amp;SUBSTITUTE(Q78,",","&lt;/s&gt;&lt;s&gt;")&amp;"&lt;/s&gt;&lt;/t&gt;","//s"))))))</f>
        <v>0.8</v>
      </c>
      <c r="S78" t="str">
        <f>IF(OR('Model output'!P77="",'Model output'!P77="C",ISNUMBER(SEARCH("Not identified", 'Model output'!P77)),ISNUMBER(SEARCH("Absent",'Model output'!P77)),ISNUMBER(SEARCH("Absence",'Model output'!P77)),AND(ISNUMBER(SEARCH("No",'Model output'!P77)),NOT(ISNUMBER(SEARCH("diagnostic",'Model output'!P77)))),ISNUMBER(SEARCH("Negative",'Model output'!P77))),"negative","positive")</f>
        <v>negative</v>
      </c>
      <c r="T78">
        <f>IF('Model output'!O77="","",'Model output'!O77)</f>
        <v>1</v>
      </c>
      <c r="U78" t="str">
        <f>IF('Model output'!Q77&lt;&gt;"",'Model output'!Q77,IF('Classification result'!S78="positive",IF(ISNUMBER(SEARCH("single",'Model output'!P77)),1,IF(OR(ISNUMBER(SEARCH("&lt;4",'Model output'!P77)),ISNUMBER(SEARCH("&lt; 4",'Model output'!P77)),ISNUMBER(SEARCH("less than 4",'Model output'!P77))),"&lt;4",IF(OR(ISNUMBER(SEARCH("&gt;4",'Model output'!P77)),ISNUMBER(SEARCH("&gt; 4",'Model output'!P77)),ISNUMBER(SEARCH("4 or more",'Model output'!P77))),"&gt;4",""))),""))</f>
        <v/>
      </c>
      <c r="V78" t="str">
        <f>IF(S78="negative","",IF(OR(ISNUMBER(SEARCH("Focal",'Model output'!P77)),'Classification result'!U78&lt;4,ISNUMBER(SEARCH("Focal",'Classification result'!U78)),ISNUMBER(SEARCH("&lt;4",'Classification result'!U78)),ISNUMBER(SEARCH("&lt; 4",'Classification result'!U78))),"minimal", IF(OR(ISNUMBER(SEARCH("Extensive",'Model output'!P77)),ISNUMBER(SEARCH("Extensive",'Classification result'!U78)),ISNUMBER(SEARCH("&gt;4",'Classification result'!U78)),ISNUMBER(SEARCH("&gt; 4",'Classification result'!U78)),ISNUMBER(SEARCH("4 or more",'Classification result'!U78))),"extensive","")))</f>
        <v/>
      </c>
      <c r="W78" t="str">
        <f>IF(OR('Model output'!R77="",ISNUMBER(SEARCH("Not identified", 'Model output'!R77)),ISNUMBER(SEARCH("Absent",'Model output'!R77)),ISNUMBER(SEARCH("No",'Model output'!R77)),ISNUMBER(SEARCH("Negative",'Model output'!R77)),ISNUMBER(SEARCH("None seen",'Model output'!R77)),ISNUMBER(SEARCH("Free",'Model output'!R77)),ISNUMBER(SEARCH("Cannot be assessed",'Model output'!R77))),"negative","positive")</f>
        <v>negative</v>
      </c>
      <c r="X78" s="19" t="str">
        <f>IF('Model output'!S77="","",'Model output'!S77)</f>
        <v>Invades: perithyroidal soft tissue and focally skeletal muscle</v>
      </c>
      <c r="Y78" t="str">
        <f>IF(OR('Model output'!S77="",ISNUMBER(SEARCH("No extension",'Model output'!S77)),ISNUMBER(SEARCH("Absent",'Model output'!S77)),ISNUMBER(SEARCH("Not identified",'Model output'!S77)),AND(ISNUMBER(SEARCH("No",'Model output'!S77)),NOT(ISNUMBER(SEARCH("carcinoma",'Model output'!S77)))),ISNUMBER(SEARCH("negative",'Model output'!S77))),"negative",IF(Z78="positive","gETE", "positive"))</f>
        <v>gETE</v>
      </c>
      <c r="Z78" t="str">
        <f>IF(OR('Model output'!S77="",ISNUMBER(SEARCH("Absent",'Model output'!S77)),ISNUMBER(SEARCH("Not identified",'Model output'!S77)),ISNUMBER(SEARCH("No",'Model output'!S77)),ISNUMBER(SEARCH("Minimal",'Model output'!S77)),ISNUMBER(SEARCH("negative",'Model output'!S77))),"negative",IF(OR(ISNUMBER(SEARCH("extensive",X78)),ISNUMBER(SEARCH("skeletal muscle",X78)),ISNUMBER(SEARCH("larynx",X78)),ISNUMBER(SEARCH("trachea",X78)),ISNUMBER(SEARCH("esophagus",X78)),ISNUMBER(SEARCH("recurrent laryngeal nerve",X78))),"positive","negative"))</f>
        <v>positive</v>
      </c>
      <c r="AA78" t="str">
        <f>IF('Model output'!T77="","",IF('Model output'!T77="Not mentioned", "No", "Yes"))</f>
        <v/>
      </c>
      <c r="AB78" t="str">
        <f>IF(AA78&lt;&gt;"Yes","",IF(OR('Model output'!U77="",ISNUMBER(SEARCH("Not identified",'Model output'!U77))),"",'Model output'!U77))</f>
        <v/>
      </c>
      <c r="AC78" s="8" t="str">
        <f>IF(OR('Model output'!V77="", AND(ISERROR(SEARCH("Positive",'Model output'!V77)), ISNUMBER(SEARCH("Negative",'Model output'!V77))), ISNUMBER(SEARCH("Cannot be assessed",'Model output'!V77)), AND(ISNUMBER(SEARCH("Uninvolved",'Model output'!V77)),NOT(ISNUMBER(SEARCH("margin(s) involved",'Model output'!V77)))), ISNUMBER(SEARCH("No involvement",'Model output'!V77)), AND(NOT(ISNUMBER(SEARCH("focal",'Model output'!V77))),ISNUMBER(SEARCH("Free",'Model output'!V77))), ISNUMBER(SEARCH("narrowly excised",'Model output'!V77)), ISNUMBER(SEARCH("none",'Model output'!V77)), ISNUMBER(SEARCH("R0",'Model output'!V77)), ISNUMBER(SEARCH("1 mm",'Model output'!V77)), ISNUMBER(SEARCH("0.1 CM",'Model output'!V77)), ISNUMBER(SEARCH("less than 0.2 mm",'Model output'!V77)), ISNUMBER(SEARCH("less than 1.0 mm",'Model output'!V77)), ISNUMBER(SEARCH("less than 0.5 mm",'Model output'!V77)), ISNUMBER(SEARCH("abut",'Model output'!V77))), "negative", "positive")</f>
        <v>negative</v>
      </c>
      <c r="AE78" s="39" t="str" cm="1">
        <f t="array" ref="AE78">IF(OR(AC78="positive",Z78="positive",AND(OR(ISNUMBER(SEARCH("Follicular carcinoma",N78)),ISNUMBER(SEARCH("Follicular thyroid carcinoma",N78))),V78="extensive"),AND(AND(ISNUMBER(J78),J78&gt;0),AND(ISNUMBER(M78),M78&gt;3)),OR(H78="positive",AH78=1)),"high",IF(OR(ISNUMBER(SEARCH("lateral",G78,1)),ISNUMBER(SEARCH("positive",Y78,1)),ISNUMBER(SEARCH("tall",O78,1)),ISNUMBER(SEARCH("hobnail",O78,1)),ISNUMBER(SEARCH("cribriform",O78,1)),ISNUMBER(SEARCH("diffuse",O78,1)),ISNUMBER(SEARCH("columnar",O78,1)),ISNUMBER(SEARCH("solid",O78,1)),ISNUMBER(SEARCH("tall",N78,1)),ISNUMBER(SEARCH("hobnail",N78,1)),ISNUMBER(SEARCH("cribriform",N78,1)),ISNUMBER(SEARCH("diffuse",N78,1)),ISNUMBER(SEARCH("columnar",N78,1)),ISNUMBER(SEARCH("solid",N78,1)),AND(OR(ISNUMBER(SEARCH("papillary",N78,1)),ISNUMBER(SEARCH("papillary carcinoma",O78,1))),S78="positive"),AND(AND(ISNUMBER(J78),J78&gt;=5),M78=""),AND(AND(ISNUMBER(J78),J78&gt;=5),AND(ISNUMBER(M78),M78&gt;=1)),AND(ISNUMBER(SERACH("papillary",N78)),OR(Y78="positive",Z78="positive"), ISNUMBER(SEARCH("BRAF",AB78)))),"intermediate","low"))</f>
        <v>high</v>
      </c>
      <c r="AF78" s="40" t="str">
        <f t="shared" si="15"/>
        <v>3b</v>
      </c>
      <c r="AG78" s="40" t="str">
        <f t="shared" si="16"/>
        <v>1a</v>
      </c>
      <c r="AH78" s="40" t="str">
        <f t="shared" si="18"/>
        <v>0</v>
      </c>
      <c r="AI78" s="45" t="str">
        <f t="shared" si="19"/>
        <v>II</v>
      </c>
      <c r="AJ78" s="39" t="s">
        <v>631</v>
      </c>
      <c r="AK78" s="44" t="s">
        <v>894</v>
      </c>
      <c r="AL78" s="44" t="s">
        <v>900</v>
      </c>
      <c r="AM78" s="44" t="s">
        <v>899</v>
      </c>
      <c r="AN78" s="44" t="s">
        <v>897</v>
      </c>
      <c r="AO78" s="12">
        <f t="shared" si="20"/>
        <v>1</v>
      </c>
      <c r="AP78" s="15">
        <f t="shared" si="21"/>
        <v>1</v>
      </c>
      <c r="AQ78" s="15">
        <f t="shared" si="22"/>
        <v>1</v>
      </c>
      <c r="AR78" s="15">
        <f t="shared" si="23"/>
        <v>1</v>
      </c>
      <c r="AS78" s="26">
        <f t="shared" si="17"/>
        <v>1</v>
      </c>
    </row>
    <row r="79" spans="1:45">
      <c r="A79" t="str">
        <f>'Model output'!A78</f>
        <v>TCGA-DJ-A2Q5</v>
      </c>
      <c r="B79" s="51">
        <v>51</v>
      </c>
      <c r="C79" s="1" t="str">
        <f>IF(OR(ISNUMBER(SEARCH("0",'Model output'!D78)), ISNUMBER(SEARCH("1",'Model output'!D78)), ISNUMBER(SEARCH("1a",'Model output'!D78)), ISNUMBER(SEARCH("1b",'Model output'!D78)), ISNUMBER(SEARCH("2",'Model output'!D78)), ISNUMBER(SEARCH("3",'Model output'!D78)), ISNUMBER(SEARCH("4a",'Model output'!D78)), ISNUMBER(SEARCH("4b",'Model output'!D78))), IF(ISNUMBER(SEARCH("pT",'Model output'!D78)),IF(OR(ISNUMBER(SEARCH("a",'Model output'!D78)),ISNUMBER(SEARCH("b",'Model output'!D78))),MID(SUBSTITUTE('Model output'!D78," ",""),SEARCH("pT",'Model output'!D78)+2,2),MID(SUBSTITUTE('Model output'!D78," ",""),SEARCH("pT",'Model output'!D78)+2,1)),IF(ISNUMBER(SEARCH("T",'Model output'!D78)),IF(OR(ISNUMBER(SEARCH("a",'Model output'!D78)),ISNUMBER(SEARCH("b",'Model output'!D78))),MID(SUBSTITUTE('Model output'!D78," ",""),SEARCH("T",'Model output'!D78)+1,2),MID(SUBSTITUTE('Model output'!D78," ",""),SEARCH("T",'Model output'!D78)+1,1)),SUBSTITUTE('Model output'!D78," ",""))),"")</f>
        <v/>
      </c>
      <c r="D79" s="1" t="str">
        <f>IF(ISNUMBER(SEARCH("lymph node",'Model output'!E78)),"1", IF(AND('Model output'!E78&lt;&gt;"",ISNUMBER('Model output'!E78),'Model output'!E78&gt;0),"1",IF(OR(ISNUMBER(SEARCH("0",'Model output'!E78)), ISNUMBER(SEARCH("1",'Model output'!E78)), ISNUMBER(SEARCH("1a",'Model output'!E78)), ISNUMBER(SEARCH("1b",'Model output'!E78)), ISNUMBER(SEARCH("X",'Model output'!E78))), IF(ISNUMBER(SEARCH("pN",'Model output'!E78)),IF(OR(ISNUMBER(SEARCH("a",'Model output'!E78)),ISNUMBER(SEARCH("b",'Model output'!E78))),MID(SUBSTITUTE('Model output'!E78," ",""),SEARCH("pN",'Model output'!E78)+2,2),MID(SUBSTITUTE('Model output'!E78," ",""),SEARCH("pN",'Model output'!E78)+2,1)),IF(ISNUMBER(SEARCH("N",'Model output'!E78)),IF(OR(ISNUMBER(SEARCH("a",'Model output'!E78)),ISNUMBER(SEARCH("b",'Model output'!E78))),MID(SUBSTITUTE('Model output'!E78," ",""),SEARCH("N",'Model output'!E78)+1,2),MID(SUBSTITUTE('Model output'!E78," ",""),SEARCH("N",'Model output'!E78)+1,1)),SUBSTITUTE('Model output'!E78," ",""))),"")))</f>
        <v>1b</v>
      </c>
      <c r="E79" s="1" t="str">
        <f>IF(OR(ISNUMBER(SEARCH("Not applicable",'Model output'!F78)), ISNUMBER(SEARCH("N/A",'Model output'!F78))),"0",IF(OR(ISNUMBER(SEARCH("0",'Model output'!F78)), ISNUMBER(SEARCH("1",'Model output'!F78)), ISNUMBER(SEARCH("X",'Model output'!F78))), IF(ISNUMBER(SEARCH("pM",'Model output'!F78)),MID(SUBSTITUTE('Model output'!F78," ",""),SEARCH("pM",'Model output'!F78)+2,1),IF(ISNUMBER(SEARCH("M",'Model output'!F78)),MID(SUBSTITUTE('Model output'!F78," ",""),SEARCH("M",'Model output'!F78)+1,1),SUBSTITUTE('Model output'!F78," ",""))),""))</f>
        <v/>
      </c>
      <c r="F79" t="str">
        <f t="shared" si="12"/>
        <v>positive</v>
      </c>
      <c r="G79" t="str">
        <f>IF(OR('Model output'!G78="",AND(ISNUMBER('Model output'!J78),'Model output'!J78&lt;1)),"",IF(OR(ISNUMBER(SEARCH("lateral",'Model output'!G78)),ISNUMBER(SEARCH("cervical",'Model output'!G78)),ISNUMBER(SEARCH("jugular",'Model output'!G78)),ISNUMBER(SEARCH("left neck",'Model output'!G78)),ISNUMBER(SEARCH("left anterior neck",'Model output'!G78)),ISNUMBER(SEARCH("left posterior neck",'Model output'!G78)),ISNUMBER(SEARCH("right neck",'Model output'!G78)),ISNUMBER(SEARCH("right anterior neck",'Model output'!G78)),ISNUMBER(SEARCH("right posterior neck",'Model output'!G78)),AND(ISNUMBER(SEARCH("level",'Model output'!G78)),OR(,ISNUMBER(SEARCH("II",'Model output'!G78)),ISNUMBER(SEARCH("two",'Model output'!G78)),ISNUMBER(SEARCH("2",'Model output'!G78)),ISNUMBER(SEARCH("III",'Model output'!G78)),ISNUMBER(SEARCH("three",'Model output'!G78)),ISNUMBER(SEARCH("3",'Model output'!G78)),ISNUMBER(SEARCH("IV",'Model output'!G78)),ISNUMBER(SEARCH("four",'Model output'!G78)),ISNUMBER(SEARCH("4",'Model output'!G78)),ISNUMBER(SEARCH("V ",'Model output'!G78)),ISNUMBER(SEARCH("five",'Model output'!G78)),ISNUMBER(SEARCH("5",'Model output'!G78))))), "lateral", "central"))</f>
        <v>lateral</v>
      </c>
      <c r="H79" t="str">
        <f>IF('Model output'!H78="","negative", IF('Model output'!H78=" ", "negative", IF('Model output'!H78="[]", "negative", IF(ISNUMBER(SEARCH("lymph node",'Model output'!H78)),"negative", IF(ISNUMBER(SEARCH("adipose tissue",'Model output'!H78)), "negative", IF(ISNUMBER(SEARCH("neck dissection",'Model output'!H78)),"negative","positive"))))))</f>
        <v>negative</v>
      </c>
      <c r="I79">
        <f>IF('Model output'!I78="","",IF(ISNUMBER('Model output'!I78),'Model output'!I78,1))</f>
        <v>5</v>
      </c>
      <c r="J79">
        <f>IF('Model output'!J78="","",IF(AND(ISNUMBER('Model output'!J78),'Model output'!J78&lt;=I79),'Model output'!J78,IF(ISNUMBER(SEARCH("0/",'Model output'!J78)),0,1)))</f>
        <v>2</v>
      </c>
      <c r="K79" t="str" cm="1">
        <f t="array" ref="K79">IF(COUNT(FIND({0,1,2,3,4,5,6,7,8,9},'Model output'!K78))&gt;0,'Model output'!K78,"")</f>
        <v>2.1cm</v>
      </c>
      <c r="L79" s="32" t="str">
        <f t="shared" si="14"/>
        <v>2.1cm</v>
      </c>
      <c r="M79" cm="1">
        <f t="array" ref="M79">IF(L79="","",IF(ISNUMBER(SEARCH("cm",L79)),MAX(VALUE(SUBSTITUTE(_xlfn.FILTERXML("&lt;t&gt;&lt;s&gt;"&amp;SUBSTITUTE(L79,",","&lt;/s&gt;&lt;s&gt;")&amp;"&lt;/s&gt;&lt;/t&gt;","//s"),"cm",""))),MAX(VALUE(SUBSTITUTE(_xlfn.FILTERXML("&lt;t&gt;&lt;s&gt;"&amp;SUBSTITUTE(L79,",","&lt;/s&gt;&lt;s&gt;")&amp;"&lt;/s&gt;&lt;/t&gt;","//s"),"mm","")))/10))</f>
        <v>2.1</v>
      </c>
      <c r="N79" t="str">
        <f>IF('Model output'!L78="","",'Model output'!L78)</f>
        <v>papillary</v>
      </c>
      <c r="O79" t="str">
        <f>IF('Model output'!M78="","",'Model output'!M78)</f>
        <v>classical</v>
      </c>
      <c r="P79" t="str">
        <f>IF('Model output'!N78="","",'Model output'!N78)</f>
        <v>4cm</v>
      </c>
      <c r="Q79" t="str">
        <f t="shared" si="13"/>
        <v>4cm</v>
      </c>
      <c r="R79" cm="1">
        <f t="array" ref="R79">IF(Q79="","",IF(ISNUMBER(SEARCH("cm",Q79)),MAX(VALUE(SUBSTITUTE(_xlfn.FILTERXML("&lt;t&gt;&lt;s&gt;"&amp;SUBSTITUTE(Q79,",","&lt;/s&gt;&lt;s&gt;")&amp;"&lt;/s&gt;&lt;/t&gt;","//s"),"cm",""))),IF(ISNUMBER(SEARCH("mm",Q79)), MAX(VALUE(SUBSTITUTE(_xlfn.FILTERXML("&lt;t&gt;&lt;s&gt;"&amp;SUBSTITUTE(Q79,",","&lt;/s&gt;&lt;s&gt;")&amp;"&lt;/s&gt;&lt;/t&gt;","//s"),"mm","")))/10, MAX(VALUE(_xlfn.FILTERXML("&lt;t&gt;&lt;s&gt;"&amp;SUBSTITUTE(Q79,",","&lt;/s&gt;&lt;s&gt;")&amp;"&lt;/s&gt;&lt;/t&gt;","//s"))))))</f>
        <v>4</v>
      </c>
      <c r="S79" t="str">
        <f>IF(OR('Model output'!P78="",'Model output'!P78="C",ISNUMBER(SEARCH("Not identified", 'Model output'!P78)),ISNUMBER(SEARCH("Absent",'Model output'!P78)),ISNUMBER(SEARCH("Absence",'Model output'!P78)),AND(ISNUMBER(SEARCH("No",'Model output'!P78)),NOT(ISNUMBER(SEARCH("diagnostic",'Model output'!P78)))),ISNUMBER(SEARCH("Negative",'Model output'!P78))),"negative","positive")</f>
        <v>negative</v>
      </c>
      <c r="T79">
        <f>IF('Model output'!O78="","",'Model output'!O78)</f>
        <v>1</v>
      </c>
      <c r="U79" t="str">
        <f>IF('Model output'!Q78&lt;&gt;"",'Model output'!Q78,IF('Classification result'!S79="positive",IF(ISNUMBER(SEARCH("single",'Model output'!P78)),1,IF(OR(ISNUMBER(SEARCH("&lt;4",'Model output'!P78)),ISNUMBER(SEARCH("&lt; 4",'Model output'!P78)),ISNUMBER(SEARCH("less than 4",'Model output'!P78))),"&lt;4",IF(OR(ISNUMBER(SEARCH("&gt;4",'Model output'!P78)),ISNUMBER(SEARCH("&gt; 4",'Model output'!P78)),ISNUMBER(SEARCH("4 or more",'Model output'!P78))),"&gt;4",""))),""))</f>
        <v/>
      </c>
      <c r="V79" t="str">
        <f>IF(S79="negative","",IF(OR(ISNUMBER(SEARCH("Focal",'Model output'!P78)),'Classification result'!U79&lt;4,ISNUMBER(SEARCH("Focal",'Classification result'!U79)),ISNUMBER(SEARCH("&lt;4",'Classification result'!U79)),ISNUMBER(SEARCH("&lt; 4",'Classification result'!U79))),"minimal", IF(OR(ISNUMBER(SEARCH("Extensive",'Model output'!P78)),ISNUMBER(SEARCH("Extensive",'Classification result'!U79)),ISNUMBER(SEARCH("&gt;4",'Classification result'!U79)),ISNUMBER(SEARCH("&gt; 4",'Classification result'!U79)),ISNUMBER(SEARCH("4 or more",'Classification result'!U79))),"extensive","")))</f>
        <v/>
      </c>
      <c r="W79" t="str">
        <f>IF(OR('Model output'!R78="",ISNUMBER(SEARCH("Not identified", 'Model output'!R78)),ISNUMBER(SEARCH("Absent",'Model output'!R78)),ISNUMBER(SEARCH("No",'Model output'!R78)),ISNUMBER(SEARCH("Negative",'Model output'!R78)),ISNUMBER(SEARCH("None seen",'Model output'!R78)),ISNUMBER(SEARCH("Free",'Model output'!R78)),ISNUMBER(SEARCH("Cannot be assessed",'Model output'!R78))),"negative","positive")</f>
        <v>positive</v>
      </c>
      <c r="X79" s="19" t="str">
        <f>IF('Model output'!S78="","",'Model output'!S78)</f>
        <v/>
      </c>
      <c r="Y79" t="str">
        <f>IF(OR('Model output'!S78="",ISNUMBER(SEARCH("No extension",'Model output'!S78)),ISNUMBER(SEARCH("Absent",'Model output'!S78)),ISNUMBER(SEARCH("Not identified",'Model output'!S78)),AND(ISNUMBER(SEARCH("No",'Model output'!S78)),NOT(ISNUMBER(SEARCH("carcinoma",'Model output'!S78)))),ISNUMBER(SEARCH("negative",'Model output'!S78))),"negative",IF(Z79="positive","gETE", "positive"))</f>
        <v>negative</v>
      </c>
      <c r="Z79" t="str">
        <f>IF(OR('Model output'!S78="",ISNUMBER(SEARCH("Absent",'Model output'!S78)),ISNUMBER(SEARCH("Not identified",'Model output'!S78)),ISNUMBER(SEARCH("No",'Model output'!S78)),ISNUMBER(SEARCH("Minimal",'Model output'!S78)),ISNUMBER(SEARCH("negative",'Model output'!S78))),"negative",IF(OR(ISNUMBER(SEARCH("extensive",X79)),ISNUMBER(SEARCH("skeletal muscle",X79)),ISNUMBER(SEARCH("larynx",X79)),ISNUMBER(SEARCH("trachea",X79)),ISNUMBER(SEARCH("esophagus",X79)),ISNUMBER(SEARCH("recurrent laryngeal nerve",X79))),"positive","negative"))</f>
        <v>negative</v>
      </c>
      <c r="AA79" t="str">
        <f>IF('Model output'!T78="","",IF('Model output'!T78="Not mentioned", "No", "Yes"))</f>
        <v/>
      </c>
      <c r="AB79" t="str">
        <f>IF(AA79&lt;&gt;"Yes","",IF(OR('Model output'!U78="",ISNUMBER(SEARCH("Not identified",'Model output'!U78))),"",'Model output'!U78))</f>
        <v/>
      </c>
      <c r="AC79" s="8" t="str">
        <f>IF(OR('Model output'!V78="", AND(ISERROR(SEARCH("Positive",'Model output'!V78)), ISNUMBER(SEARCH("Negative",'Model output'!V78))), ISNUMBER(SEARCH("Cannot be assessed",'Model output'!V78)), AND(ISNUMBER(SEARCH("Uninvolved",'Model output'!V78)),NOT(ISNUMBER(SEARCH("margin(s) involved",'Model output'!V78)))), ISNUMBER(SEARCH("No involvement",'Model output'!V78)), AND(NOT(ISNUMBER(SEARCH("focal",'Model output'!V78))),ISNUMBER(SEARCH("Free",'Model output'!V78))), ISNUMBER(SEARCH("narrowly excised",'Model output'!V78)), ISNUMBER(SEARCH("none",'Model output'!V78)), ISNUMBER(SEARCH("R0",'Model output'!V78)), ISNUMBER(SEARCH("1 mm",'Model output'!V78)), ISNUMBER(SEARCH("0.1 CM",'Model output'!V78)), ISNUMBER(SEARCH("less than 0.2 mm",'Model output'!V78)), ISNUMBER(SEARCH("less than 1.0 mm",'Model output'!V78)), ISNUMBER(SEARCH("less than 0.5 mm",'Model output'!V78)), ISNUMBER(SEARCH("abut",'Model output'!V78))), "negative", "positive")</f>
        <v>negative</v>
      </c>
      <c r="AE79" s="39" t="str" cm="1">
        <f t="array" aca="1" ref="AE79" ca="1">IF(OR(AC79="positive",Z79="positive",AND(OR(ISNUMBER(SEARCH("Follicular carcinoma",N79)),ISNUMBER(SEARCH("Follicular thyroid carcinoma",N79))),V79="extensive"),AND(AND(ISNUMBER(J79),J79&gt;0),AND(ISNUMBER(M79),M79&gt;3)),OR(H79="positive",AH79=1)),"high",IF(OR(ISNUMBER(SEARCH("lateral",G79,1)),ISNUMBER(SEARCH("positive",Y79,1)),ISNUMBER(SEARCH("tall",O79,1)),ISNUMBER(SEARCH("hobnail",O79,1)),ISNUMBER(SEARCH("cribriform",O79,1)),ISNUMBER(SEARCH("diffuse",O79,1)),ISNUMBER(SEARCH("columnar",O79,1)),ISNUMBER(SEARCH("solid",O79,1)),ISNUMBER(SEARCH("tall",N79,1)),ISNUMBER(SEARCH("hobnail",N79,1)),ISNUMBER(SEARCH("cribriform",N79,1)),ISNUMBER(SEARCH("diffuse",N79,1)),ISNUMBER(SEARCH("columnar",N79,1)),ISNUMBER(SEARCH("solid",N79,1)),AND(OR(ISNUMBER(SEARCH("papillary",N79,1)),ISNUMBER(SEARCH("papillary carcinoma",O79,1))),S79="positive"),AND(AND(ISNUMBER(J79),J79&gt;=5),M79=""),AND(AND(ISNUMBER(J79),J79&gt;=5),AND(ISNUMBER(M79),M79&gt;=1)),AND(ISNUMBER(SERACH("papillary",N79)),OR(Y79="positive",Z79="positive"), ISNUMBER(SEARCH("BRAF",AB79)))),"intermediate","low"))</f>
        <v>intermediate</v>
      </c>
      <c r="AF79" s="40" t="str">
        <f t="shared" si="15"/>
        <v>2</v>
      </c>
      <c r="AG79" s="40" t="str">
        <f t="shared" si="16"/>
        <v>1b</v>
      </c>
      <c r="AH79" s="40" t="str">
        <f t="shared" si="18"/>
        <v>0</v>
      </c>
      <c r="AI79" s="45" t="str">
        <f t="shared" si="19"/>
        <v>I</v>
      </c>
      <c r="AJ79" s="39" t="s">
        <v>636</v>
      </c>
      <c r="AK79" s="44" t="s">
        <v>898</v>
      </c>
      <c r="AL79" s="44" t="s">
        <v>895</v>
      </c>
      <c r="AM79" s="44" t="s">
        <v>899</v>
      </c>
      <c r="AN79" s="44" t="s">
        <v>59</v>
      </c>
      <c r="AO79" s="12">
        <f t="shared" ca="1" si="20"/>
        <v>1</v>
      </c>
      <c r="AP79" s="15">
        <f t="shared" si="21"/>
        <v>1</v>
      </c>
      <c r="AQ79" s="15">
        <f t="shared" si="22"/>
        <v>1</v>
      </c>
      <c r="AR79" s="15">
        <f t="shared" si="23"/>
        <v>1</v>
      </c>
      <c r="AS79" s="26">
        <f t="shared" si="17"/>
        <v>1</v>
      </c>
    </row>
    <row r="80" spans="1:45">
      <c r="A80" t="str">
        <f>'Model output'!A79</f>
        <v>TCGA-DJ-A2Q6</v>
      </c>
      <c r="B80" s="51">
        <v>38</v>
      </c>
      <c r="C80" s="1" t="str">
        <f>IF(OR(ISNUMBER(SEARCH("0",'Model output'!D79)), ISNUMBER(SEARCH("1",'Model output'!D79)), ISNUMBER(SEARCH("1a",'Model output'!D79)), ISNUMBER(SEARCH("1b",'Model output'!D79)), ISNUMBER(SEARCH("2",'Model output'!D79)), ISNUMBER(SEARCH("3",'Model output'!D79)), ISNUMBER(SEARCH("4a",'Model output'!D79)), ISNUMBER(SEARCH("4b",'Model output'!D79))), IF(ISNUMBER(SEARCH("pT",'Model output'!D79)),IF(OR(ISNUMBER(SEARCH("a",'Model output'!D79)),ISNUMBER(SEARCH("b",'Model output'!D79))),MID(SUBSTITUTE('Model output'!D79," ",""),SEARCH("pT",'Model output'!D79)+2,2),MID(SUBSTITUTE('Model output'!D79," ",""),SEARCH("pT",'Model output'!D79)+2,1)),IF(ISNUMBER(SEARCH("T",'Model output'!D79)),IF(OR(ISNUMBER(SEARCH("a",'Model output'!D79)),ISNUMBER(SEARCH("b",'Model output'!D79))),MID(SUBSTITUTE('Model output'!D79," ",""),SEARCH("T",'Model output'!D79)+1,2),MID(SUBSTITUTE('Model output'!D79," ",""),SEARCH("T",'Model output'!D79)+1,1)),SUBSTITUTE('Model output'!D79," ",""))),"")</f>
        <v/>
      </c>
      <c r="D80" s="1" t="str">
        <f>IF(ISNUMBER(SEARCH("lymph node",'Model output'!E79)),"1", IF(AND('Model output'!E79&lt;&gt;"",ISNUMBER('Model output'!E79),'Model output'!E79&gt;0),"1",IF(OR(ISNUMBER(SEARCH("0",'Model output'!E79)), ISNUMBER(SEARCH("1",'Model output'!E79)), ISNUMBER(SEARCH("1a",'Model output'!E79)), ISNUMBER(SEARCH("1b",'Model output'!E79)), ISNUMBER(SEARCH("X",'Model output'!E79))), IF(ISNUMBER(SEARCH("pN",'Model output'!E79)),IF(OR(ISNUMBER(SEARCH("a",'Model output'!E79)),ISNUMBER(SEARCH("b",'Model output'!E79))),MID(SUBSTITUTE('Model output'!E79," ",""),SEARCH("pN",'Model output'!E79)+2,2),MID(SUBSTITUTE('Model output'!E79," ",""),SEARCH("pN",'Model output'!E79)+2,1)),IF(ISNUMBER(SEARCH("N",'Model output'!E79)),IF(OR(ISNUMBER(SEARCH("a",'Model output'!E79)),ISNUMBER(SEARCH("b",'Model output'!E79))),MID(SUBSTITUTE('Model output'!E79," ",""),SEARCH("N",'Model output'!E79)+1,2),MID(SUBSTITUTE('Model output'!E79," ",""),SEARCH("N",'Model output'!E79)+1,1)),SUBSTITUTE('Model output'!E79," ",""))),"")))</f>
        <v/>
      </c>
      <c r="E80" s="1" t="str">
        <f>IF(OR(ISNUMBER(SEARCH("Not applicable",'Model output'!F79)), ISNUMBER(SEARCH("N/A",'Model output'!F79))),"0",IF(OR(ISNUMBER(SEARCH("0",'Model output'!F79)), ISNUMBER(SEARCH("1",'Model output'!F79)), ISNUMBER(SEARCH("X",'Model output'!F79))), IF(ISNUMBER(SEARCH("pM",'Model output'!F79)),MID(SUBSTITUTE('Model output'!F79," ",""),SEARCH("pM",'Model output'!F79)+2,1),IF(ISNUMBER(SEARCH("M",'Model output'!F79)),MID(SUBSTITUTE('Model output'!F79," ",""),SEARCH("M",'Model output'!F79)+1,1),SUBSTITUTE('Model output'!F79," ",""))),""))</f>
        <v/>
      </c>
      <c r="F80" t="str">
        <f t="shared" si="12"/>
        <v>positive</v>
      </c>
      <c r="G80" t="str">
        <f>IF(OR('Model output'!G79="",AND(ISNUMBER('Model output'!J79),'Model output'!J79&lt;1)),"",IF(OR(ISNUMBER(SEARCH("lateral",'Model output'!G79)),ISNUMBER(SEARCH("cervical",'Model output'!G79)),ISNUMBER(SEARCH("jugular",'Model output'!G79)),ISNUMBER(SEARCH("left neck",'Model output'!G79)),ISNUMBER(SEARCH("left anterior neck",'Model output'!G79)),ISNUMBER(SEARCH("left posterior neck",'Model output'!G79)),ISNUMBER(SEARCH("right neck",'Model output'!G79)),ISNUMBER(SEARCH("right anterior neck",'Model output'!G79)),ISNUMBER(SEARCH("right posterior neck",'Model output'!G79)),AND(ISNUMBER(SEARCH("level",'Model output'!G79)),OR(,ISNUMBER(SEARCH("II",'Model output'!G79)),ISNUMBER(SEARCH("two",'Model output'!G79)),ISNUMBER(SEARCH("2",'Model output'!G79)),ISNUMBER(SEARCH("III",'Model output'!G79)),ISNUMBER(SEARCH("three",'Model output'!G79)),ISNUMBER(SEARCH("3",'Model output'!G79)),ISNUMBER(SEARCH("IV",'Model output'!G79)),ISNUMBER(SEARCH("four",'Model output'!G79)),ISNUMBER(SEARCH("4",'Model output'!G79)),ISNUMBER(SEARCH("V ",'Model output'!G79)),ISNUMBER(SEARCH("five",'Model output'!G79)),ISNUMBER(SEARCH("5",'Model output'!G79))))), "lateral", "central"))</f>
        <v>lateral</v>
      </c>
      <c r="H80" t="str">
        <f>IF('Model output'!H79="","negative", IF('Model output'!H79=" ", "negative", IF('Model output'!H79="[]", "negative", IF(ISNUMBER(SEARCH("lymph node",'Model output'!H79)),"negative", IF(ISNUMBER(SEARCH("adipose tissue",'Model output'!H79)), "negative", IF(ISNUMBER(SEARCH("neck dissection",'Model output'!H79)),"negative","positive"))))))</f>
        <v>negative</v>
      </c>
      <c r="I80">
        <f>IF('Model output'!I79="","",IF(ISNUMBER('Model output'!I79),'Model output'!I79,1))</f>
        <v>16</v>
      </c>
      <c r="J80">
        <f>IF('Model output'!J79="","",IF(AND(ISNUMBER('Model output'!J79),'Model output'!J79&lt;=I80),'Model output'!J79,IF(ISNUMBER(SEARCH("0/",'Model output'!J79)),0,1)))</f>
        <v>15</v>
      </c>
      <c r="K80" t="str" cm="1">
        <f t="array" ref="K80">IF(COUNT(FIND({0,1,2,3,4,5,6,7,8,9},'Model output'!K79))&gt;0,'Model output'!K79,"")</f>
        <v>1.1 cm</v>
      </c>
      <c r="L80" s="32" t="str">
        <f t="shared" si="14"/>
        <v>1.1cm</v>
      </c>
      <c r="M80" cm="1">
        <f t="array" ref="M80">IF(L80="","",IF(ISNUMBER(SEARCH("cm",L80)),MAX(VALUE(SUBSTITUTE(_xlfn.FILTERXML("&lt;t&gt;&lt;s&gt;"&amp;SUBSTITUTE(L80,",","&lt;/s&gt;&lt;s&gt;")&amp;"&lt;/s&gt;&lt;/t&gt;","//s"),"cm",""))),MAX(VALUE(SUBSTITUTE(_xlfn.FILTERXML("&lt;t&gt;&lt;s&gt;"&amp;SUBSTITUTE(L80,",","&lt;/s&gt;&lt;s&gt;")&amp;"&lt;/s&gt;&lt;/t&gt;","//s"),"mm","")))/10))</f>
        <v>1.1000000000000001</v>
      </c>
      <c r="N80" t="str">
        <f>IF('Model output'!L79="","",'Model output'!L79)</f>
        <v>papillary</v>
      </c>
      <c r="O80" t="str">
        <f>IF('Model output'!M79="","",'Model output'!M79)</f>
        <v>microcarcinoma, classical</v>
      </c>
      <c r="P80" t="str">
        <f>IF('Model output'!N79="","",'Model output'!N79)</f>
        <v>1.1 cm</v>
      </c>
      <c r="Q80" t="str">
        <f t="shared" si="13"/>
        <v>1.1cm</v>
      </c>
      <c r="R80" cm="1">
        <f t="array" ref="R80">IF(Q80="","",IF(ISNUMBER(SEARCH("cm",Q80)),MAX(VALUE(SUBSTITUTE(_xlfn.FILTERXML("&lt;t&gt;&lt;s&gt;"&amp;SUBSTITUTE(Q80,",","&lt;/s&gt;&lt;s&gt;")&amp;"&lt;/s&gt;&lt;/t&gt;","//s"),"cm",""))),IF(ISNUMBER(SEARCH("mm",Q80)), MAX(VALUE(SUBSTITUTE(_xlfn.FILTERXML("&lt;t&gt;&lt;s&gt;"&amp;SUBSTITUTE(Q80,",","&lt;/s&gt;&lt;s&gt;")&amp;"&lt;/s&gt;&lt;/t&gt;","//s"),"mm","")))/10, MAX(VALUE(_xlfn.FILTERXML("&lt;t&gt;&lt;s&gt;"&amp;SUBSTITUTE(Q80,",","&lt;/s&gt;&lt;s&gt;")&amp;"&lt;/s&gt;&lt;/t&gt;","//s"))))))</f>
        <v>1.1000000000000001</v>
      </c>
      <c r="S80" t="str">
        <f>IF(OR('Model output'!P79="",'Model output'!P79="C",ISNUMBER(SEARCH("Not identified", 'Model output'!P79)),ISNUMBER(SEARCH("Absent",'Model output'!P79)),ISNUMBER(SEARCH("Absence",'Model output'!P79)),AND(ISNUMBER(SEARCH("No",'Model output'!P79)),NOT(ISNUMBER(SEARCH("diagnostic",'Model output'!P79)))),ISNUMBER(SEARCH("Negative",'Model output'!P79))),"negative","positive")</f>
        <v>positive</v>
      </c>
      <c r="T80">
        <f>IF('Model output'!O79="","",'Model output'!O79)</f>
        <v>3</v>
      </c>
      <c r="U80" t="str">
        <f>IF('Model output'!Q79&lt;&gt;"",'Model output'!Q79,IF('Classification result'!S80="positive",IF(ISNUMBER(SEARCH("single",'Model output'!P79)),1,IF(OR(ISNUMBER(SEARCH("&lt;4",'Model output'!P79)),ISNUMBER(SEARCH("&lt; 4",'Model output'!P79)),ISNUMBER(SEARCH("less than 4",'Model output'!P79))),"&lt;4",IF(OR(ISNUMBER(SEARCH("&gt;4",'Model output'!P79)),ISNUMBER(SEARCH("&gt; 4",'Model output'!P79)),ISNUMBER(SEARCH("4 or more",'Model output'!P79))),"&gt;4",""))),""))</f>
        <v>&lt;4</v>
      </c>
      <c r="V80" t="str">
        <f>IF(S80="negative","",IF(OR(ISNUMBER(SEARCH("Focal",'Model output'!P79)),'Classification result'!U80&lt;4,ISNUMBER(SEARCH("Focal",'Classification result'!U80)),ISNUMBER(SEARCH("&lt;4",'Classification result'!U80)),ISNUMBER(SEARCH("&lt; 4",'Classification result'!U80))),"minimal", IF(OR(ISNUMBER(SEARCH("Extensive",'Model output'!P79)),ISNUMBER(SEARCH("Extensive",'Classification result'!U80)),ISNUMBER(SEARCH("&gt;4",'Classification result'!U80)),ISNUMBER(SEARCH("&gt; 4",'Classification result'!U80)),ISNUMBER(SEARCH("4 or more",'Classification result'!U80))),"extensive","")))</f>
        <v>minimal</v>
      </c>
      <c r="W80" t="str">
        <f>IF(OR('Model output'!R79="",ISNUMBER(SEARCH("Not identified", 'Model output'!R79)),ISNUMBER(SEARCH("Absent",'Model output'!R79)),ISNUMBER(SEARCH("No",'Model output'!R79)),ISNUMBER(SEARCH("Negative",'Model output'!R79)),ISNUMBER(SEARCH("None seen",'Model output'!R79)),ISNUMBER(SEARCH("Free",'Model output'!R79)),ISNUMBER(SEARCH("Cannot be assessed",'Model output'!R79))),"negative","positive")</f>
        <v>negative</v>
      </c>
      <c r="X80" s="19" t="str">
        <f>IF('Model output'!S79="","",'Model output'!S79)</f>
        <v>invades : fibroadipose tissue</v>
      </c>
      <c r="Y80" t="str">
        <f>IF(OR('Model output'!S79="",ISNUMBER(SEARCH("No extension",'Model output'!S79)),ISNUMBER(SEARCH("Absent",'Model output'!S79)),ISNUMBER(SEARCH("Not identified",'Model output'!S79)),AND(ISNUMBER(SEARCH("No",'Model output'!S79)),NOT(ISNUMBER(SEARCH("carcinoma",'Model output'!S79)))),ISNUMBER(SEARCH("negative",'Model output'!S79))),"negative",IF(Z80="positive","gETE", "positive"))</f>
        <v>positive</v>
      </c>
      <c r="Z80" t="str">
        <f>IF(OR('Model output'!S79="",ISNUMBER(SEARCH("Absent",'Model output'!S79)),ISNUMBER(SEARCH("Not identified",'Model output'!S79)),ISNUMBER(SEARCH("No",'Model output'!S79)),ISNUMBER(SEARCH("Minimal",'Model output'!S79)),ISNUMBER(SEARCH("negative",'Model output'!S79))),"negative",IF(OR(ISNUMBER(SEARCH("extensive",X80)),ISNUMBER(SEARCH("skeletal muscle",X80)),ISNUMBER(SEARCH("larynx",X80)),ISNUMBER(SEARCH("trachea",X80)),ISNUMBER(SEARCH("esophagus",X80)),ISNUMBER(SEARCH("recurrent laryngeal nerve",X80))),"positive","negative"))</f>
        <v>negative</v>
      </c>
      <c r="AA80" t="str">
        <f>IF('Model output'!T79="","",IF('Model output'!T79="Not mentioned", "No", "Yes"))</f>
        <v/>
      </c>
      <c r="AB80" t="str">
        <f>IF(AA80&lt;&gt;"Yes","",IF(OR('Model output'!U79="",ISNUMBER(SEARCH("Not identified",'Model output'!U79))),"",'Model output'!U79))</f>
        <v/>
      </c>
      <c r="AC80" s="8" t="str">
        <f>IF(OR('Model output'!V79="", AND(ISERROR(SEARCH("Positive",'Model output'!V79)), ISNUMBER(SEARCH("Negative",'Model output'!V79))), ISNUMBER(SEARCH("Cannot be assessed",'Model output'!V79)), AND(ISNUMBER(SEARCH("Uninvolved",'Model output'!V79)),NOT(ISNUMBER(SEARCH("margin(s) involved",'Model output'!V79)))), ISNUMBER(SEARCH("No involvement",'Model output'!V79)), AND(NOT(ISNUMBER(SEARCH("focal",'Model output'!V79))),ISNUMBER(SEARCH("Free",'Model output'!V79))), ISNUMBER(SEARCH("narrowly excised",'Model output'!V79)), ISNUMBER(SEARCH("none",'Model output'!V79)), ISNUMBER(SEARCH("R0",'Model output'!V79)), ISNUMBER(SEARCH("1 mm",'Model output'!V79)), ISNUMBER(SEARCH("0.1 CM",'Model output'!V79)), ISNUMBER(SEARCH("less than 0.2 mm",'Model output'!V79)), ISNUMBER(SEARCH("less than 1.0 mm",'Model output'!V79)), ISNUMBER(SEARCH("less than 0.5 mm",'Model output'!V79)), ISNUMBER(SEARCH("abut",'Model output'!V79))), "negative", "positive")</f>
        <v>negative</v>
      </c>
      <c r="AE80" s="39" t="str" cm="1">
        <f t="array" aca="1" ref="AE80" ca="1">IF(OR(AC80="positive",Z80="positive",AND(OR(ISNUMBER(SEARCH("Follicular carcinoma",N80)),ISNUMBER(SEARCH("Follicular thyroid carcinoma",N80))),V80="extensive"),AND(AND(ISNUMBER(J80),J80&gt;0),AND(ISNUMBER(M80),M80&gt;3)),OR(H80="positive",AH80=1)),"high",IF(OR(ISNUMBER(SEARCH("lateral",G80,1)),ISNUMBER(SEARCH("positive",Y80,1)),ISNUMBER(SEARCH("tall",O80,1)),ISNUMBER(SEARCH("hobnail",O80,1)),ISNUMBER(SEARCH("cribriform",O80,1)),ISNUMBER(SEARCH("diffuse",O80,1)),ISNUMBER(SEARCH("columnar",O80,1)),ISNUMBER(SEARCH("solid",O80,1)),ISNUMBER(SEARCH("tall",N80,1)),ISNUMBER(SEARCH("hobnail",N80,1)),ISNUMBER(SEARCH("cribriform",N80,1)),ISNUMBER(SEARCH("diffuse",N80,1)),ISNUMBER(SEARCH("columnar",N80,1)),ISNUMBER(SEARCH("solid",N80,1)),AND(OR(ISNUMBER(SEARCH("papillary",N80,1)),ISNUMBER(SEARCH("papillary carcinoma",O80,1))),S80="positive"),AND(AND(ISNUMBER(J80),J80&gt;=5),M80=""),AND(AND(ISNUMBER(J80),J80&gt;=5),AND(ISNUMBER(M80),M80&gt;=1)),AND(ISNUMBER(SERACH("papillary",N80)),OR(Y80="positive",Z80="positive"), ISNUMBER(SEARCH("BRAF",AB80)))),"intermediate","low"))</f>
        <v>intermediate</v>
      </c>
      <c r="AF80" s="40" t="str">
        <f t="shared" si="15"/>
        <v>1b</v>
      </c>
      <c r="AG80" s="40" t="str">
        <f t="shared" si="16"/>
        <v>1b</v>
      </c>
      <c r="AH80" s="40" t="str">
        <f t="shared" si="18"/>
        <v>0</v>
      </c>
      <c r="AI80" s="45" t="str">
        <f t="shared" si="19"/>
        <v>I</v>
      </c>
      <c r="AJ80" s="39" t="s">
        <v>636</v>
      </c>
      <c r="AK80" s="44" t="s">
        <v>895</v>
      </c>
      <c r="AL80" s="44" t="s">
        <v>895</v>
      </c>
      <c r="AM80" s="44" t="s">
        <v>899</v>
      </c>
      <c r="AN80" s="44" t="s">
        <v>59</v>
      </c>
      <c r="AO80" s="12">
        <f t="shared" ca="1" si="20"/>
        <v>1</v>
      </c>
      <c r="AP80" s="15">
        <f t="shared" si="21"/>
        <v>1</v>
      </c>
      <c r="AQ80" s="15">
        <f t="shared" si="22"/>
        <v>1</v>
      </c>
      <c r="AR80" s="15">
        <f t="shared" si="23"/>
        <v>1</v>
      </c>
      <c r="AS80" s="26">
        <f t="shared" si="17"/>
        <v>1</v>
      </c>
    </row>
    <row r="81" spans="1:45">
      <c r="A81" t="str">
        <f>'Model output'!A80</f>
        <v>TCGA-DJ-A2Q7</v>
      </c>
      <c r="B81" s="51">
        <v>52</v>
      </c>
      <c r="C81" s="1" t="str">
        <f>IF(OR(ISNUMBER(SEARCH("0",'Model output'!D80)), ISNUMBER(SEARCH("1",'Model output'!D80)), ISNUMBER(SEARCH("1a",'Model output'!D80)), ISNUMBER(SEARCH("1b",'Model output'!D80)), ISNUMBER(SEARCH("2",'Model output'!D80)), ISNUMBER(SEARCH("3",'Model output'!D80)), ISNUMBER(SEARCH("4a",'Model output'!D80)), ISNUMBER(SEARCH("4b",'Model output'!D80))), IF(ISNUMBER(SEARCH("pT",'Model output'!D80)),IF(OR(ISNUMBER(SEARCH("a",'Model output'!D80)),ISNUMBER(SEARCH("b",'Model output'!D80))),MID(SUBSTITUTE('Model output'!D80," ",""),SEARCH("pT",'Model output'!D80)+2,2),MID(SUBSTITUTE('Model output'!D80," ",""),SEARCH("pT",'Model output'!D80)+2,1)),IF(ISNUMBER(SEARCH("T",'Model output'!D80)),IF(OR(ISNUMBER(SEARCH("a",'Model output'!D80)),ISNUMBER(SEARCH("b",'Model output'!D80))),MID(SUBSTITUTE('Model output'!D80," ",""),SEARCH("T",'Model output'!D80)+1,2),MID(SUBSTITUTE('Model output'!D80," ",""),SEARCH("T",'Model output'!D80)+1,1)),SUBSTITUTE('Model output'!D80," ",""))),"")</f>
        <v>2</v>
      </c>
      <c r="D81" s="1" t="str">
        <f>IF(ISNUMBER(SEARCH("lymph node",'Model output'!E80)),"1", IF(AND('Model output'!E80&lt;&gt;"",ISNUMBER('Model output'!E80),'Model output'!E80&gt;0),"1",IF(OR(ISNUMBER(SEARCH("0",'Model output'!E80)), ISNUMBER(SEARCH("1",'Model output'!E80)), ISNUMBER(SEARCH("1a",'Model output'!E80)), ISNUMBER(SEARCH("1b",'Model output'!E80)), ISNUMBER(SEARCH("X",'Model output'!E80))), IF(ISNUMBER(SEARCH("pN",'Model output'!E80)),IF(OR(ISNUMBER(SEARCH("a",'Model output'!E80)),ISNUMBER(SEARCH("b",'Model output'!E80))),MID(SUBSTITUTE('Model output'!E80," ",""),SEARCH("pN",'Model output'!E80)+2,2),MID(SUBSTITUTE('Model output'!E80," ",""),SEARCH("pN",'Model output'!E80)+2,1)),IF(ISNUMBER(SEARCH("N",'Model output'!E80)),IF(OR(ISNUMBER(SEARCH("a",'Model output'!E80)),ISNUMBER(SEARCH("b",'Model output'!E80))),MID(SUBSTITUTE('Model output'!E80," ",""),SEARCH("N",'Model output'!E80)+1,2),MID(SUBSTITUTE('Model output'!E80," ",""),SEARCH("N",'Model output'!E80)+1,1)),SUBSTITUTE('Model output'!E80," ",""))),"")))</f>
        <v>1</v>
      </c>
      <c r="E81" s="1" t="str">
        <f>IF(OR(ISNUMBER(SEARCH("Not applicable",'Model output'!F80)), ISNUMBER(SEARCH("N/A",'Model output'!F80))),"0",IF(OR(ISNUMBER(SEARCH("0",'Model output'!F80)), ISNUMBER(SEARCH("1",'Model output'!F80)), ISNUMBER(SEARCH("X",'Model output'!F80))), IF(ISNUMBER(SEARCH("pM",'Model output'!F80)),MID(SUBSTITUTE('Model output'!F80," ",""),SEARCH("pM",'Model output'!F80)+2,1),IF(ISNUMBER(SEARCH("M",'Model output'!F80)),MID(SUBSTITUTE('Model output'!F80," ",""),SEARCH("M",'Model output'!F80)+1,1),SUBSTITUTE('Model output'!F80," ",""))),""))</f>
        <v/>
      </c>
      <c r="F81" t="str">
        <f t="shared" si="12"/>
        <v>positive</v>
      </c>
      <c r="G81" t="str">
        <f>IF(OR('Model output'!G80="",AND(ISNUMBER('Model output'!J80),'Model output'!J80&lt;1)),"",IF(OR(ISNUMBER(SEARCH("lateral",'Model output'!G80)),ISNUMBER(SEARCH("cervical",'Model output'!G80)),ISNUMBER(SEARCH("jugular",'Model output'!G80)),ISNUMBER(SEARCH("left neck",'Model output'!G80)),ISNUMBER(SEARCH("left anterior neck",'Model output'!G80)),ISNUMBER(SEARCH("left posterior neck",'Model output'!G80)),ISNUMBER(SEARCH("right neck",'Model output'!G80)),ISNUMBER(SEARCH("right anterior neck",'Model output'!G80)),ISNUMBER(SEARCH("right posterior neck",'Model output'!G80)),AND(ISNUMBER(SEARCH("level",'Model output'!G80)),OR(,ISNUMBER(SEARCH("II",'Model output'!G80)),ISNUMBER(SEARCH("two",'Model output'!G80)),ISNUMBER(SEARCH("2",'Model output'!G80)),ISNUMBER(SEARCH("III",'Model output'!G80)),ISNUMBER(SEARCH("three",'Model output'!G80)),ISNUMBER(SEARCH("3",'Model output'!G80)),ISNUMBER(SEARCH("IV",'Model output'!G80)),ISNUMBER(SEARCH("four",'Model output'!G80)),ISNUMBER(SEARCH("4",'Model output'!G80)),ISNUMBER(SEARCH("V ",'Model output'!G80)),ISNUMBER(SEARCH("five",'Model output'!G80)),ISNUMBER(SEARCH("5",'Model output'!G80))))), "lateral", "central"))</f>
        <v>lateral</v>
      </c>
      <c r="H81" t="str">
        <f>IF('Model output'!H80="","negative", IF('Model output'!H80=" ", "negative", IF('Model output'!H80="[]", "negative", IF(ISNUMBER(SEARCH("lymph node",'Model output'!H80)),"negative", IF(ISNUMBER(SEARCH("adipose tissue",'Model output'!H80)), "negative", IF(ISNUMBER(SEARCH("neck dissection",'Model output'!H80)),"negative","positive"))))))</f>
        <v>negative</v>
      </c>
      <c r="I81">
        <f>IF('Model output'!I80="","",IF(ISNUMBER('Model output'!I80),'Model output'!I80,1))</f>
        <v>2</v>
      </c>
      <c r="J81">
        <f>IF('Model output'!J80="","",IF(AND(ISNUMBER('Model output'!J80),'Model output'!J80&lt;=I81),'Model output'!J80,IF(ISNUMBER(SEARCH("0/",'Model output'!J80)),0,1)))</f>
        <v>2</v>
      </c>
      <c r="K81" t="str" cm="1">
        <f t="array" ref="K81">IF(COUNT(FIND({0,1,2,3,4,5,6,7,8,9},'Model output'!K80))&gt;0,'Model output'!K80,"")</f>
        <v>0.8 cm</v>
      </c>
      <c r="L81" s="32" t="str">
        <f t="shared" si="14"/>
        <v>0.8cm</v>
      </c>
      <c r="M81" cm="1">
        <f t="array" ref="M81">IF(L81="","",IF(ISNUMBER(SEARCH("cm",L81)),MAX(VALUE(SUBSTITUTE(_xlfn.FILTERXML("&lt;t&gt;&lt;s&gt;"&amp;SUBSTITUTE(L81,",","&lt;/s&gt;&lt;s&gt;")&amp;"&lt;/s&gt;&lt;/t&gt;","//s"),"cm",""))),MAX(VALUE(SUBSTITUTE(_xlfn.FILTERXML("&lt;t&gt;&lt;s&gt;"&amp;SUBSTITUTE(L81,",","&lt;/s&gt;&lt;s&gt;")&amp;"&lt;/s&gt;&lt;/t&gt;","//s"),"mm","")))/10))</f>
        <v>0.8</v>
      </c>
      <c r="N81" t="str">
        <f>IF('Model output'!L80="","",'Model output'!L80)</f>
        <v>papillary</v>
      </c>
      <c r="O81" t="str">
        <f>IF('Model output'!M80="","",'Model output'!M80)</f>
        <v>classic, microcarcinoma</v>
      </c>
      <c r="P81" t="str">
        <f>IF('Model output'!N80="","",'Model output'!N80)</f>
        <v>2.5 cm for left lobe and isthmus, 1 cm for right lobe</v>
      </c>
      <c r="Q81" t="str">
        <f t="shared" si="13"/>
        <v>2.5cm,1cm</v>
      </c>
      <c r="R81" cm="1">
        <f t="array" ref="R81">IF(Q81="","",IF(ISNUMBER(SEARCH("cm",Q81)),MAX(VALUE(SUBSTITUTE(_xlfn.FILTERXML("&lt;t&gt;&lt;s&gt;"&amp;SUBSTITUTE(Q81,",","&lt;/s&gt;&lt;s&gt;")&amp;"&lt;/s&gt;&lt;/t&gt;","//s"),"cm",""))),IF(ISNUMBER(SEARCH("mm",Q81)), MAX(VALUE(SUBSTITUTE(_xlfn.FILTERXML("&lt;t&gt;&lt;s&gt;"&amp;SUBSTITUTE(Q81,",","&lt;/s&gt;&lt;s&gt;")&amp;"&lt;/s&gt;&lt;/t&gt;","//s"),"mm","")))/10, MAX(VALUE(_xlfn.FILTERXML("&lt;t&gt;&lt;s&gt;"&amp;SUBSTITUTE(Q81,",","&lt;/s&gt;&lt;s&gt;")&amp;"&lt;/s&gt;&lt;/t&gt;","//s"))))))</f>
        <v>2.5</v>
      </c>
      <c r="S81" t="str">
        <f>IF(OR('Model output'!P80="",'Model output'!P80="C",ISNUMBER(SEARCH("Not identified", 'Model output'!P80)),ISNUMBER(SEARCH("Absent",'Model output'!P80)),ISNUMBER(SEARCH("Absence",'Model output'!P80)),AND(ISNUMBER(SEARCH("No",'Model output'!P80)),NOT(ISNUMBER(SEARCH("diagnostic",'Model output'!P80)))),ISNUMBER(SEARCH("Negative",'Model output'!P80))),"negative","positive")</f>
        <v>negative</v>
      </c>
      <c r="T81" t="str">
        <f>IF('Model output'!O80="","",'Model output'!O80)</f>
        <v>4 (left lobe and isthmus) + 3 (right lobe) = 7</v>
      </c>
      <c r="U81" t="str">
        <f>IF('Model output'!Q80&lt;&gt;"",'Model output'!Q80,IF('Classification result'!S81="positive",IF(ISNUMBER(SEARCH("single",'Model output'!P80)),1,IF(OR(ISNUMBER(SEARCH("&lt;4",'Model output'!P80)),ISNUMBER(SEARCH("&lt; 4",'Model output'!P80)),ISNUMBER(SEARCH("less than 4",'Model output'!P80))),"&lt;4",IF(OR(ISNUMBER(SEARCH("&gt;4",'Model output'!P80)),ISNUMBER(SEARCH("&gt; 4",'Model output'!P80)),ISNUMBER(SEARCH("4 or more",'Model output'!P80))),"&gt;4",""))),""))</f>
        <v/>
      </c>
      <c r="V81" t="str">
        <f>IF(S81="negative","",IF(OR(ISNUMBER(SEARCH("Focal",'Model output'!P80)),'Classification result'!U81&lt;4,ISNUMBER(SEARCH("Focal",'Classification result'!U81)),ISNUMBER(SEARCH("&lt;4",'Classification result'!U81)),ISNUMBER(SEARCH("&lt; 4",'Classification result'!U81))),"minimal", IF(OR(ISNUMBER(SEARCH("Extensive",'Model output'!P80)),ISNUMBER(SEARCH("Extensive",'Classification result'!U81)),ISNUMBER(SEARCH("&gt;4",'Classification result'!U81)),ISNUMBER(SEARCH("&gt; 4",'Classification result'!U81)),ISNUMBER(SEARCH("4 or more",'Classification result'!U81))),"extensive","")))</f>
        <v/>
      </c>
      <c r="W81" t="str">
        <f>IF(OR('Model output'!R80="",ISNUMBER(SEARCH("Not identified", 'Model output'!R80)),ISNUMBER(SEARCH("Absent",'Model output'!R80)),ISNUMBER(SEARCH("No",'Model output'!R80)),ISNUMBER(SEARCH("Negative",'Model output'!R80)),ISNUMBER(SEARCH("None seen",'Model output'!R80)),ISNUMBER(SEARCH("Free",'Model output'!R80)),ISNUMBER(SEARCH("Cannot be assessed",'Model output'!R80))),"negative","positive")</f>
        <v>positive</v>
      </c>
      <c r="X81" s="19" t="str">
        <f>IF('Model output'!S80="","",'Model output'!S80)</f>
        <v>Focal, into extrathyroidal fibrous tissue</v>
      </c>
      <c r="Y81" t="str">
        <f>IF(OR('Model output'!S80="",ISNUMBER(SEARCH("No extension",'Model output'!S80)),ISNUMBER(SEARCH("Absent",'Model output'!S80)),ISNUMBER(SEARCH("Not identified",'Model output'!S80)),AND(ISNUMBER(SEARCH("No",'Model output'!S80)),NOT(ISNUMBER(SEARCH("carcinoma",'Model output'!S80)))),ISNUMBER(SEARCH("negative",'Model output'!S80))),"negative",IF(Z81="positive","gETE", "positive"))</f>
        <v>positive</v>
      </c>
      <c r="Z81" t="str">
        <f>IF(OR('Model output'!S80="",ISNUMBER(SEARCH("Absent",'Model output'!S80)),ISNUMBER(SEARCH("Not identified",'Model output'!S80)),ISNUMBER(SEARCH("No",'Model output'!S80)),ISNUMBER(SEARCH("Minimal",'Model output'!S80)),ISNUMBER(SEARCH("negative",'Model output'!S80))),"negative",IF(OR(ISNUMBER(SEARCH("extensive",X81)),ISNUMBER(SEARCH("skeletal muscle",X81)),ISNUMBER(SEARCH("larynx",X81)),ISNUMBER(SEARCH("trachea",X81)),ISNUMBER(SEARCH("esophagus",X81)),ISNUMBER(SEARCH("recurrent laryngeal nerve",X81))),"positive","negative"))</f>
        <v>negative</v>
      </c>
      <c r="AA81" t="str">
        <f>IF('Model output'!T80="","",IF('Model output'!T80="Not mentioned", "No", "Yes"))</f>
        <v/>
      </c>
      <c r="AB81" t="str">
        <f>IF(AA81&lt;&gt;"Yes","",IF(OR('Model output'!U80="",ISNUMBER(SEARCH("Not identified",'Model output'!U80))),"",'Model output'!U80))</f>
        <v/>
      </c>
      <c r="AC81" s="8" t="str">
        <f>IF(OR('Model output'!V80="", AND(ISERROR(SEARCH("Positive",'Model output'!V80)), ISNUMBER(SEARCH("Negative",'Model output'!V80))), ISNUMBER(SEARCH("Cannot be assessed",'Model output'!V80)), AND(ISNUMBER(SEARCH("Uninvolved",'Model output'!V80)),NOT(ISNUMBER(SEARCH("margin(s) involved",'Model output'!V80)))), ISNUMBER(SEARCH("No involvement",'Model output'!V80)), AND(NOT(ISNUMBER(SEARCH("focal",'Model output'!V80))),ISNUMBER(SEARCH("Free",'Model output'!V80))), ISNUMBER(SEARCH("narrowly excised",'Model output'!V80)), ISNUMBER(SEARCH("none",'Model output'!V80)), ISNUMBER(SEARCH("R0",'Model output'!V80)), ISNUMBER(SEARCH("1 mm",'Model output'!V80)), ISNUMBER(SEARCH("0.1 CM",'Model output'!V80)), ISNUMBER(SEARCH("less than 0.2 mm",'Model output'!V80)), ISNUMBER(SEARCH("less than 1.0 mm",'Model output'!V80)), ISNUMBER(SEARCH("less than 0.5 mm",'Model output'!V80)), ISNUMBER(SEARCH("abut",'Model output'!V80))), "negative", "positive")</f>
        <v>positive</v>
      </c>
      <c r="AE81" s="39" t="str" cm="1">
        <f t="array" ref="AE81">IF(OR(AC81="positive",Z81="positive",AND(OR(ISNUMBER(SEARCH("Follicular carcinoma",N81)),ISNUMBER(SEARCH("Follicular thyroid carcinoma",N81))),V81="extensive"),AND(AND(ISNUMBER(J81),J81&gt;0),AND(ISNUMBER(M81),M81&gt;3)),OR(H81="positive",AH81=1)),"high",IF(OR(ISNUMBER(SEARCH("lateral",G81,1)),ISNUMBER(SEARCH("positive",Y81,1)),ISNUMBER(SEARCH("tall",O81,1)),ISNUMBER(SEARCH("hobnail",O81,1)),ISNUMBER(SEARCH("cribriform",O81,1)),ISNUMBER(SEARCH("diffuse",O81,1)),ISNUMBER(SEARCH("columnar",O81,1)),ISNUMBER(SEARCH("solid",O81,1)),ISNUMBER(SEARCH("tall",N81,1)),ISNUMBER(SEARCH("hobnail",N81,1)),ISNUMBER(SEARCH("cribriform",N81,1)),ISNUMBER(SEARCH("diffuse",N81,1)),ISNUMBER(SEARCH("columnar",N81,1)),ISNUMBER(SEARCH("solid",N81,1)),AND(OR(ISNUMBER(SEARCH("papillary",N81,1)),ISNUMBER(SEARCH("papillary carcinoma",O81,1))),S81="positive"),AND(AND(ISNUMBER(J81),J81&gt;=5),M81=""),AND(AND(ISNUMBER(J81),J81&gt;=5),AND(ISNUMBER(M81),M81&gt;=1)),AND(ISNUMBER(SERACH("papillary",N81)),OR(Y81="positive",Z81="positive"), ISNUMBER(SEARCH("BRAF",AB81)))),"intermediate","low"))</f>
        <v>high</v>
      </c>
      <c r="AF81" s="40" t="str">
        <f t="shared" si="15"/>
        <v>2</v>
      </c>
      <c r="AG81" s="40" t="str">
        <f t="shared" si="16"/>
        <v>1b</v>
      </c>
      <c r="AH81" s="40" t="str">
        <f t="shared" si="18"/>
        <v>0</v>
      </c>
      <c r="AI81" s="45" t="str">
        <f t="shared" si="19"/>
        <v>I</v>
      </c>
      <c r="AJ81" s="39" t="s">
        <v>631</v>
      </c>
      <c r="AK81" s="44" t="s">
        <v>898</v>
      </c>
      <c r="AL81" s="44" t="s">
        <v>900</v>
      </c>
      <c r="AM81" s="44" t="s">
        <v>899</v>
      </c>
      <c r="AN81" s="44" t="s">
        <v>59</v>
      </c>
      <c r="AO81" s="12">
        <f t="shared" si="20"/>
        <v>1</v>
      </c>
      <c r="AP81" s="15">
        <f t="shared" si="21"/>
        <v>1</v>
      </c>
      <c r="AQ81" s="15">
        <f t="shared" si="22"/>
        <v>0</v>
      </c>
      <c r="AR81" s="15">
        <f t="shared" si="23"/>
        <v>1</v>
      </c>
      <c r="AS81" s="26">
        <f t="shared" si="17"/>
        <v>1</v>
      </c>
    </row>
    <row r="82" spans="1:45">
      <c r="A82" t="str">
        <f>'Model output'!A81</f>
        <v>TCGA-DJ-A2Q8</v>
      </c>
      <c r="B82" s="51">
        <v>47</v>
      </c>
      <c r="C82" s="1" t="str">
        <f>IF(OR(ISNUMBER(SEARCH("0",'Model output'!D81)), ISNUMBER(SEARCH("1",'Model output'!D81)), ISNUMBER(SEARCH("1a",'Model output'!D81)), ISNUMBER(SEARCH("1b",'Model output'!D81)), ISNUMBER(SEARCH("2",'Model output'!D81)), ISNUMBER(SEARCH("3",'Model output'!D81)), ISNUMBER(SEARCH("4a",'Model output'!D81)), ISNUMBER(SEARCH("4b",'Model output'!D81))), IF(ISNUMBER(SEARCH("pT",'Model output'!D81)),IF(OR(ISNUMBER(SEARCH("a",'Model output'!D81)),ISNUMBER(SEARCH("b",'Model output'!D81))),MID(SUBSTITUTE('Model output'!D81," ",""),SEARCH("pT",'Model output'!D81)+2,2),MID(SUBSTITUTE('Model output'!D81," ",""),SEARCH("pT",'Model output'!D81)+2,1)),IF(ISNUMBER(SEARCH("T",'Model output'!D81)),IF(OR(ISNUMBER(SEARCH("a",'Model output'!D81)),ISNUMBER(SEARCH("b",'Model output'!D81))),MID(SUBSTITUTE('Model output'!D81," ",""),SEARCH("T",'Model output'!D81)+1,2),MID(SUBSTITUTE('Model output'!D81," ",""),SEARCH("T",'Model output'!D81)+1,1)),SUBSTITUTE('Model output'!D81," ",""))),"")</f>
        <v>1</v>
      </c>
      <c r="D82" s="1" t="str">
        <f>IF(ISNUMBER(SEARCH("lymph node",'Model output'!E81)),"1", IF(AND('Model output'!E81&lt;&gt;"",ISNUMBER('Model output'!E81),'Model output'!E81&gt;0),"1",IF(OR(ISNUMBER(SEARCH("0",'Model output'!E81)), ISNUMBER(SEARCH("1",'Model output'!E81)), ISNUMBER(SEARCH("1a",'Model output'!E81)), ISNUMBER(SEARCH("1b",'Model output'!E81)), ISNUMBER(SEARCH("X",'Model output'!E81))), IF(ISNUMBER(SEARCH("pN",'Model output'!E81)),IF(OR(ISNUMBER(SEARCH("a",'Model output'!E81)),ISNUMBER(SEARCH("b",'Model output'!E81))),MID(SUBSTITUTE('Model output'!E81," ",""),SEARCH("pN",'Model output'!E81)+2,2),MID(SUBSTITUTE('Model output'!E81," ",""),SEARCH("pN",'Model output'!E81)+2,1)),IF(ISNUMBER(SEARCH("N",'Model output'!E81)),IF(OR(ISNUMBER(SEARCH("a",'Model output'!E81)),ISNUMBER(SEARCH("b",'Model output'!E81))),MID(SUBSTITUTE('Model output'!E81," ",""),SEARCH("N",'Model output'!E81)+1,2),MID(SUBSTITUTE('Model output'!E81," ",""),SEARCH("N",'Model output'!E81)+1,1)),SUBSTITUTE('Model output'!E81," ",""))),"")))</f>
        <v>0</v>
      </c>
      <c r="E82" s="1" t="str">
        <f>IF(OR(ISNUMBER(SEARCH("Not applicable",'Model output'!F81)), ISNUMBER(SEARCH("N/A",'Model output'!F81))),"0",IF(OR(ISNUMBER(SEARCH("0",'Model output'!F81)), ISNUMBER(SEARCH("1",'Model output'!F81)), ISNUMBER(SEARCH("X",'Model output'!F81))), IF(ISNUMBER(SEARCH("pM",'Model output'!F81)),MID(SUBSTITUTE('Model output'!F81," ",""),SEARCH("pM",'Model output'!F81)+2,1),IF(ISNUMBER(SEARCH("M",'Model output'!F81)),MID(SUBSTITUTE('Model output'!F81," ",""),SEARCH("M",'Model output'!F81)+1,1),SUBSTITUTE('Model output'!F81," ",""))),""))</f>
        <v>0</v>
      </c>
      <c r="F82" t="str">
        <f t="shared" si="12"/>
        <v>negative</v>
      </c>
      <c r="G82" t="str">
        <f>IF(OR('Model output'!G81="",AND(ISNUMBER('Model output'!J81),'Model output'!J81&lt;1)),"",IF(OR(ISNUMBER(SEARCH("lateral",'Model output'!G81)),ISNUMBER(SEARCH("cervical",'Model output'!G81)),ISNUMBER(SEARCH("jugular",'Model output'!G81)),ISNUMBER(SEARCH("left neck",'Model output'!G81)),ISNUMBER(SEARCH("left anterior neck",'Model output'!G81)),ISNUMBER(SEARCH("left posterior neck",'Model output'!G81)),ISNUMBER(SEARCH("right neck",'Model output'!G81)),ISNUMBER(SEARCH("right anterior neck",'Model output'!G81)),ISNUMBER(SEARCH("right posterior neck",'Model output'!G81)),AND(ISNUMBER(SEARCH("level",'Model output'!G81)),OR(,ISNUMBER(SEARCH("II",'Model output'!G81)),ISNUMBER(SEARCH("two",'Model output'!G81)),ISNUMBER(SEARCH("2",'Model output'!G81)),ISNUMBER(SEARCH("III",'Model output'!G81)),ISNUMBER(SEARCH("three",'Model output'!G81)),ISNUMBER(SEARCH("3",'Model output'!G81)),ISNUMBER(SEARCH("IV",'Model output'!G81)),ISNUMBER(SEARCH("four",'Model output'!G81)),ISNUMBER(SEARCH("4",'Model output'!G81)),ISNUMBER(SEARCH("V ",'Model output'!G81)),ISNUMBER(SEARCH("five",'Model output'!G81)),ISNUMBER(SEARCH("5",'Model output'!G81))))), "lateral", "central"))</f>
        <v/>
      </c>
      <c r="H82" t="str">
        <f>IF('Model output'!H81="","negative", IF('Model output'!H81=" ", "negative", IF('Model output'!H81="[]", "negative", IF(ISNUMBER(SEARCH("lymph node",'Model output'!H81)),"negative", IF(ISNUMBER(SEARCH("adipose tissue",'Model output'!H81)), "negative", IF(ISNUMBER(SEARCH("neck dissection",'Model output'!H81)),"negative","positive"))))))</f>
        <v>negative</v>
      </c>
      <c r="I82">
        <f>IF('Model output'!I81="","",IF(ISNUMBER('Model output'!I81),'Model output'!I81,1))</f>
        <v>2</v>
      </c>
      <c r="J82">
        <f>IF('Model output'!J81="","",IF(AND(ISNUMBER('Model output'!J81),'Model output'!J81&lt;=I82),'Model output'!J81,IF(ISNUMBER(SEARCH("0/",'Model output'!J81)),0,1)))</f>
        <v>0</v>
      </c>
      <c r="K82" t="str" cm="1">
        <f t="array" ref="K82">IF(COUNT(FIND({0,1,2,3,4,5,6,7,8,9},'Model output'!K81))&gt;0,'Model output'!K81,"")</f>
        <v/>
      </c>
      <c r="L82" s="32" t="str">
        <f t="shared" si="14"/>
        <v/>
      </c>
      <c r="M82" t="str" cm="1">
        <f t="array" ref="M82">IF(L82="","",IF(ISNUMBER(SEARCH("cm",L82)),MAX(VALUE(SUBSTITUTE(_xlfn.FILTERXML("&lt;t&gt;&lt;s&gt;"&amp;SUBSTITUTE(L82,",","&lt;/s&gt;&lt;s&gt;")&amp;"&lt;/s&gt;&lt;/t&gt;","//s"),"cm",""))),MAX(VALUE(SUBSTITUTE(_xlfn.FILTERXML("&lt;t&gt;&lt;s&gt;"&amp;SUBSTITUTE(L82,",","&lt;/s&gt;&lt;s&gt;")&amp;"&lt;/s&gt;&lt;/t&gt;","//s"),"mm","")))/10))</f>
        <v/>
      </c>
      <c r="N82" t="str">
        <f>IF('Model output'!L81="","",'Model output'!L81)</f>
        <v>papillary</v>
      </c>
      <c r="O82" t="str">
        <f>IF('Model output'!M81="","",'Model output'!M81)</f>
        <v>microcarcinoma</v>
      </c>
      <c r="P82" t="str">
        <f>IF('Model output'!N81="","",'Model output'!N81)</f>
        <v>0.9 cm</v>
      </c>
      <c r="Q82" t="str">
        <f t="shared" si="13"/>
        <v>0.9cm</v>
      </c>
      <c r="R82" cm="1">
        <f t="array" ref="R82">IF(Q82="","",IF(ISNUMBER(SEARCH("cm",Q82)),MAX(VALUE(SUBSTITUTE(_xlfn.FILTERXML("&lt;t&gt;&lt;s&gt;"&amp;SUBSTITUTE(Q82,",","&lt;/s&gt;&lt;s&gt;")&amp;"&lt;/s&gt;&lt;/t&gt;","//s"),"cm",""))),IF(ISNUMBER(SEARCH("mm",Q82)), MAX(VALUE(SUBSTITUTE(_xlfn.FILTERXML("&lt;t&gt;&lt;s&gt;"&amp;SUBSTITUTE(Q82,",","&lt;/s&gt;&lt;s&gt;")&amp;"&lt;/s&gt;&lt;/t&gt;","//s"),"mm","")))/10, MAX(VALUE(_xlfn.FILTERXML("&lt;t&gt;&lt;s&gt;"&amp;SUBSTITUTE(Q82,",","&lt;/s&gt;&lt;s&gt;")&amp;"&lt;/s&gt;&lt;/t&gt;","//s"))))))</f>
        <v>0.9</v>
      </c>
      <c r="S82" t="str">
        <f>IF(OR('Model output'!P81="",'Model output'!P81="C",ISNUMBER(SEARCH("Not identified", 'Model output'!P81)),ISNUMBER(SEARCH("Absent",'Model output'!P81)),ISNUMBER(SEARCH("Absence",'Model output'!P81)),AND(ISNUMBER(SEARCH("No",'Model output'!P81)),NOT(ISNUMBER(SEARCH("diagnostic",'Model output'!P81)))),ISNUMBER(SEARCH("Negative",'Model output'!P81))),"negative","positive")</f>
        <v>negative</v>
      </c>
      <c r="T82">
        <f>IF('Model output'!O81="","",'Model output'!O81)</f>
        <v>1</v>
      </c>
      <c r="U82" t="str">
        <f>IF('Model output'!Q81&lt;&gt;"",'Model output'!Q81,IF('Classification result'!S82="positive",IF(ISNUMBER(SEARCH("single",'Model output'!P81)),1,IF(OR(ISNUMBER(SEARCH("&lt;4",'Model output'!P81)),ISNUMBER(SEARCH("&lt; 4",'Model output'!P81)),ISNUMBER(SEARCH("less than 4",'Model output'!P81))),"&lt;4",IF(OR(ISNUMBER(SEARCH("&gt;4",'Model output'!P81)),ISNUMBER(SEARCH("&gt; 4",'Model output'!P81)),ISNUMBER(SEARCH("4 or more",'Model output'!P81))),"&gt;4",""))),""))</f>
        <v/>
      </c>
      <c r="V82" t="str">
        <f>IF(S82="negative","",IF(OR(ISNUMBER(SEARCH("Focal",'Model output'!P81)),'Classification result'!U82&lt;4,ISNUMBER(SEARCH("Focal",'Classification result'!U82)),ISNUMBER(SEARCH("&lt;4",'Classification result'!U82)),ISNUMBER(SEARCH("&lt; 4",'Classification result'!U82))),"minimal", IF(OR(ISNUMBER(SEARCH("Extensive",'Model output'!P81)),ISNUMBER(SEARCH("Extensive",'Classification result'!U82)),ISNUMBER(SEARCH("&gt;4",'Classification result'!U82)),ISNUMBER(SEARCH("&gt; 4",'Classification result'!U82)),ISNUMBER(SEARCH("4 or more",'Classification result'!U82))),"extensive","")))</f>
        <v/>
      </c>
      <c r="W82" t="str">
        <f>IF(OR('Model output'!R81="",ISNUMBER(SEARCH("Not identified", 'Model output'!R81)),ISNUMBER(SEARCH("Absent",'Model output'!R81)),ISNUMBER(SEARCH("No",'Model output'!R81)),ISNUMBER(SEARCH("Negative",'Model output'!R81)),ISNUMBER(SEARCH("None seen",'Model output'!R81)),ISNUMBER(SEARCH("Free",'Model output'!R81)),ISNUMBER(SEARCH("Cannot be assessed",'Model output'!R81))),"negative","positive")</f>
        <v>positive</v>
      </c>
      <c r="X82" s="19" t="str">
        <f>IF('Model output'!S81="","",'Model output'!S81)</f>
        <v>Not identified</v>
      </c>
      <c r="Y82" t="str">
        <f>IF(OR('Model output'!S81="",ISNUMBER(SEARCH("No extension",'Model output'!S81)),ISNUMBER(SEARCH("Absent",'Model output'!S81)),ISNUMBER(SEARCH("Not identified",'Model output'!S81)),AND(ISNUMBER(SEARCH("No",'Model output'!S81)),NOT(ISNUMBER(SEARCH("carcinoma",'Model output'!S81)))),ISNUMBER(SEARCH("negative",'Model output'!S81))),"negative",IF(Z82="positive","gETE", "positive"))</f>
        <v>negative</v>
      </c>
      <c r="Z82" t="str">
        <f>IF(OR('Model output'!S81="",ISNUMBER(SEARCH("Absent",'Model output'!S81)),ISNUMBER(SEARCH("Not identified",'Model output'!S81)),ISNUMBER(SEARCH("No",'Model output'!S81)),ISNUMBER(SEARCH("Minimal",'Model output'!S81)),ISNUMBER(SEARCH("negative",'Model output'!S81))),"negative",IF(OR(ISNUMBER(SEARCH("extensive",X82)),ISNUMBER(SEARCH("skeletal muscle",X82)),ISNUMBER(SEARCH("larynx",X82)),ISNUMBER(SEARCH("trachea",X82)),ISNUMBER(SEARCH("esophagus",X82)),ISNUMBER(SEARCH("recurrent laryngeal nerve",X82))),"positive","negative"))</f>
        <v>negative</v>
      </c>
      <c r="AA82" t="str">
        <f>IF('Model output'!T81="","",IF('Model output'!T81="Not mentioned", "No", "Yes"))</f>
        <v/>
      </c>
      <c r="AB82" t="str">
        <f>IF(AA82&lt;&gt;"Yes","",IF(OR('Model output'!U81="",ISNUMBER(SEARCH("Not identified",'Model output'!U81))),"",'Model output'!U81))</f>
        <v/>
      </c>
      <c r="AC82" s="8" t="str">
        <f>IF(OR('Model output'!V81="", AND(ISERROR(SEARCH("Positive",'Model output'!V81)), ISNUMBER(SEARCH("Negative",'Model output'!V81))), ISNUMBER(SEARCH("Cannot be assessed",'Model output'!V81)), AND(ISNUMBER(SEARCH("Uninvolved",'Model output'!V81)),NOT(ISNUMBER(SEARCH("margin(s) involved",'Model output'!V81)))), ISNUMBER(SEARCH("No involvement",'Model output'!V81)), AND(NOT(ISNUMBER(SEARCH("focal",'Model output'!V81))),ISNUMBER(SEARCH("Free",'Model output'!V81))), ISNUMBER(SEARCH("narrowly excised",'Model output'!V81)), ISNUMBER(SEARCH("none",'Model output'!V81)), ISNUMBER(SEARCH("R0",'Model output'!V81)), ISNUMBER(SEARCH("1 mm",'Model output'!V81)), ISNUMBER(SEARCH("0.1 CM",'Model output'!V81)), ISNUMBER(SEARCH("less than 0.2 mm",'Model output'!V81)), ISNUMBER(SEARCH("less than 1.0 mm",'Model output'!V81)), ISNUMBER(SEARCH("less than 0.5 mm",'Model output'!V81)), ISNUMBER(SEARCH("abut",'Model output'!V81))), "negative", "positive")</f>
        <v>negative</v>
      </c>
      <c r="AE82" s="39" t="str" cm="1">
        <f t="array" aca="1" ref="AE82" ca="1">IF(OR(AC82="positive",Z82="positive",AND(OR(ISNUMBER(SEARCH("Follicular carcinoma",N82)),ISNUMBER(SEARCH("Follicular thyroid carcinoma",N82))),V82="extensive"),AND(AND(ISNUMBER(J82),J82&gt;0),AND(ISNUMBER(M82),M82&gt;3)),OR(H82="positive",AH82=1)),"high",IF(OR(ISNUMBER(SEARCH("lateral",G82,1)),ISNUMBER(SEARCH("positive",Y82,1)),ISNUMBER(SEARCH("tall",O82,1)),ISNUMBER(SEARCH("hobnail",O82,1)),ISNUMBER(SEARCH("cribriform",O82,1)),ISNUMBER(SEARCH("diffuse",O82,1)),ISNUMBER(SEARCH("columnar",O82,1)),ISNUMBER(SEARCH("solid",O82,1)),ISNUMBER(SEARCH("tall",N82,1)),ISNUMBER(SEARCH("hobnail",N82,1)),ISNUMBER(SEARCH("cribriform",N82,1)),ISNUMBER(SEARCH("diffuse",N82,1)),ISNUMBER(SEARCH("columnar",N82,1)),ISNUMBER(SEARCH("solid",N82,1)),AND(OR(ISNUMBER(SEARCH("papillary",N82,1)),ISNUMBER(SEARCH("papillary carcinoma",O82,1))),S82="positive"),AND(AND(ISNUMBER(J82),J82&gt;=5),M82=""),AND(AND(ISNUMBER(J82),J82&gt;=5),AND(ISNUMBER(M82),M82&gt;=1)),AND(ISNUMBER(SERACH("papillary",N82)),OR(Y82="positive",Z82="positive"), ISNUMBER(SEARCH("BRAF",AB82)))),"intermediate","low"))</f>
        <v>low</v>
      </c>
      <c r="AF82" s="40" t="str">
        <f t="shared" si="15"/>
        <v>1a</v>
      </c>
      <c r="AG82" s="40" t="str">
        <f t="shared" si="16"/>
        <v>0</v>
      </c>
      <c r="AH82" s="40" t="str">
        <f t="shared" si="18"/>
        <v>0</v>
      </c>
      <c r="AI82" s="45" t="str">
        <f t="shared" si="19"/>
        <v>I</v>
      </c>
      <c r="AJ82" s="39" t="s">
        <v>634</v>
      </c>
      <c r="AK82" s="44" t="s">
        <v>900</v>
      </c>
      <c r="AL82" s="44" t="s">
        <v>896</v>
      </c>
      <c r="AM82" s="44" t="s">
        <v>899</v>
      </c>
      <c r="AN82" s="44" t="s">
        <v>59</v>
      </c>
      <c r="AO82" s="12">
        <f t="shared" ca="1" si="20"/>
        <v>1</v>
      </c>
      <c r="AP82" s="15">
        <f t="shared" si="21"/>
        <v>1</v>
      </c>
      <c r="AQ82" s="15">
        <f t="shared" si="22"/>
        <v>1</v>
      </c>
      <c r="AR82" s="15">
        <f t="shared" si="23"/>
        <v>1</v>
      </c>
      <c r="AS82" s="26">
        <f t="shared" si="17"/>
        <v>1</v>
      </c>
    </row>
    <row r="83" spans="1:45">
      <c r="A83" t="str">
        <f>'Model output'!A82</f>
        <v>TCGA-DJ-A2QA</v>
      </c>
      <c r="B83" s="51">
        <v>56</v>
      </c>
      <c r="C83" s="1" t="str">
        <f>IF(OR(ISNUMBER(SEARCH("0",'Model output'!D82)), ISNUMBER(SEARCH("1",'Model output'!D82)), ISNUMBER(SEARCH("1a",'Model output'!D82)), ISNUMBER(SEARCH("1b",'Model output'!D82)), ISNUMBER(SEARCH("2",'Model output'!D82)), ISNUMBER(SEARCH("3",'Model output'!D82)), ISNUMBER(SEARCH("4a",'Model output'!D82)), ISNUMBER(SEARCH("4b",'Model output'!D82))), IF(ISNUMBER(SEARCH("pT",'Model output'!D82)),IF(OR(ISNUMBER(SEARCH("a",'Model output'!D82)),ISNUMBER(SEARCH("b",'Model output'!D82))),MID(SUBSTITUTE('Model output'!D82," ",""),SEARCH("pT",'Model output'!D82)+2,2),MID(SUBSTITUTE('Model output'!D82," ",""),SEARCH("pT",'Model output'!D82)+2,1)),IF(ISNUMBER(SEARCH("T",'Model output'!D82)),IF(OR(ISNUMBER(SEARCH("a",'Model output'!D82)),ISNUMBER(SEARCH("b",'Model output'!D82))),MID(SUBSTITUTE('Model output'!D82," ",""),SEARCH("T",'Model output'!D82)+1,2),MID(SUBSTITUTE('Model output'!D82," ",""),SEARCH("T",'Model output'!D82)+1,1)),SUBSTITUTE('Model output'!D82," ",""))),"")</f>
        <v>2</v>
      </c>
      <c r="D83" s="1" t="str">
        <f>IF(ISNUMBER(SEARCH("lymph node",'Model output'!E82)),"1", IF(AND('Model output'!E82&lt;&gt;"",ISNUMBER('Model output'!E82),'Model output'!E82&gt;0),"1",IF(OR(ISNUMBER(SEARCH("0",'Model output'!E82)), ISNUMBER(SEARCH("1",'Model output'!E82)), ISNUMBER(SEARCH("1a",'Model output'!E82)), ISNUMBER(SEARCH("1b",'Model output'!E82)), ISNUMBER(SEARCH("X",'Model output'!E82))), IF(ISNUMBER(SEARCH("pN",'Model output'!E82)),IF(OR(ISNUMBER(SEARCH("a",'Model output'!E82)),ISNUMBER(SEARCH("b",'Model output'!E82))),MID(SUBSTITUTE('Model output'!E82," ",""),SEARCH("pN",'Model output'!E82)+2,2),MID(SUBSTITUTE('Model output'!E82," ",""),SEARCH("pN",'Model output'!E82)+2,1)),IF(ISNUMBER(SEARCH("N",'Model output'!E82)),IF(OR(ISNUMBER(SEARCH("a",'Model output'!E82)),ISNUMBER(SEARCH("b",'Model output'!E82))),MID(SUBSTITUTE('Model output'!E82," ",""),SEARCH("N",'Model output'!E82)+1,2),MID(SUBSTITUTE('Model output'!E82," ",""),SEARCH("N",'Model output'!E82)+1,1)),SUBSTITUTE('Model output'!E82," ",""))),"")))</f>
        <v>X</v>
      </c>
      <c r="E83" s="1" t="str">
        <f>IF(OR(ISNUMBER(SEARCH("Not applicable",'Model output'!F82)), ISNUMBER(SEARCH("N/A",'Model output'!F82))),"0",IF(OR(ISNUMBER(SEARCH("0",'Model output'!F82)), ISNUMBER(SEARCH("1",'Model output'!F82)), ISNUMBER(SEARCH("X",'Model output'!F82))), IF(ISNUMBER(SEARCH("pM",'Model output'!F82)),MID(SUBSTITUTE('Model output'!F82," ",""),SEARCH("pM",'Model output'!F82)+2,1),IF(ISNUMBER(SEARCH("M",'Model output'!F82)),MID(SUBSTITUTE('Model output'!F82," ",""),SEARCH("M",'Model output'!F82)+1,1),SUBSTITUTE('Model output'!F82," ",""))),""))</f>
        <v/>
      </c>
      <c r="F83" t="str">
        <f t="shared" si="12"/>
        <v>positive</v>
      </c>
      <c r="G83" t="str">
        <f>IF(OR('Model output'!G82="",AND(ISNUMBER('Model output'!J82),'Model output'!J82&lt;1)),"",IF(OR(ISNUMBER(SEARCH("lateral",'Model output'!G82)),ISNUMBER(SEARCH("cervical",'Model output'!G82)),ISNUMBER(SEARCH("jugular",'Model output'!G82)),ISNUMBER(SEARCH("left neck",'Model output'!G82)),ISNUMBER(SEARCH("left anterior neck",'Model output'!G82)),ISNUMBER(SEARCH("left posterior neck",'Model output'!G82)),ISNUMBER(SEARCH("right neck",'Model output'!G82)),ISNUMBER(SEARCH("right anterior neck",'Model output'!G82)),ISNUMBER(SEARCH("right posterior neck",'Model output'!G82)),AND(ISNUMBER(SEARCH("level",'Model output'!G82)),OR(,ISNUMBER(SEARCH("II",'Model output'!G82)),ISNUMBER(SEARCH("two",'Model output'!G82)),ISNUMBER(SEARCH("2",'Model output'!G82)),ISNUMBER(SEARCH("III",'Model output'!G82)),ISNUMBER(SEARCH("three",'Model output'!G82)),ISNUMBER(SEARCH("3",'Model output'!G82)),ISNUMBER(SEARCH("IV",'Model output'!G82)),ISNUMBER(SEARCH("four",'Model output'!G82)),ISNUMBER(SEARCH("4",'Model output'!G82)),ISNUMBER(SEARCH("V ",'Model output'!G82)),ISNUMBER(SEARCH("five",'Model output'!G82)),ISNUMBER(SEARCH("5",'Model output'!G82))))), "lateral", "central"))</f>
        <v/>
      </c>
      <c r="H83" t="str">
        <f>IF('Model output'!H82="","negative", IF('Model output'!H82=" ", "negative", IF('Model output'!H82="[]", "negative", IF(ISNUMBER(SEARCH("lymph node",'Model output'!H82)),"negative", IF(ISNUMBER(SEARCH("adipose tissue",'Model output'!H82)), "negative", IF(ISNUMBER(SEARCH("neck dissection",'Model output'!H82)),"negative","positive"))))))</f>
        <v>negative</v>
      </c>
      <c r="I83" t="str">
        <f>IF('Model output'!I82="","",IF(ISNUMBER('Model output'!I82),'Model output'!I82,1))</f>
        <v/>
      </c>
      <c r="J83">
        <f>IF('Model output'!J82="","",IF(AND(ISNUMBER('Model output'!J82),'Model output'!J82&lt;=I83),'Model output'!J82,IF(ISNUMBER(SEARCH("0/",'Model output'!J82)),0,1)))</f>
        <v>1</v>
      </c>
      <c r="K83" t="str" cm="1">
        <f t="array" ref="K83">IF(COUNT(FIND({0,1,2,3,4,5,6,7,8,9},'Model output'!K82))&gt;0,'Model output'!K82,"")</f>
        <v/>
      </c>
      <c r="L83" s="32" t="str">
        <f t="shared" si="14"/>
        <v/>
      </c>
      <c r="M83" t="str" cm="1">
        <f t="array" ref="M83">IF(L83="","",IF(ISNUMBER(SEARCH("cm",L83)),MAX(VALUE(SUBSTITUTE(_xlfn.FILTERXML("&lt;t&gt;&lt;s&gt;"&amp;SUBSTITUTE(L83,",","&lt;/s&gt;&lt;s&gt;")&amp;"&lt;/s&gt;&lt;/t&gt;","//s"),"cm",""))),MAX(VALUE(SUBSTITUTE(_xlfn.FILTERXML("&lt;t&gt;&lt;s&gt;"&amp;SUBSTITUTE(L83,",","&lt;/s&gt;&lt;s&gt;")&amp;"&lt;/s&gt;&lt;/t&gt;","//s"),"mm","")))/10))</f>
        <v/>
      </c>
      <c r="N83" t="str">
        <f>IF('Model output'!L82="","",'Model output'!L82)</f>
        <v>papillary</v>
      </c>
      <c r="O83" t="str">
        <f>IF('Model output'!M82="","",'Model output'!M82)</f>
        <v>follicular variant, infiltrative; microcarcinoma (occult sclerosing) variant</v>
      </c>
      <c r="P83" t="str">
        <f>IF('Model output'!N82="","",'Model output'!N82)</f>
        <v>1.3 cm</v>
      </c>
      <c r="Q83" t="str">
        <f t="shared" si="13"/>
        <v>1.3cm</v>
      </c>
      <c r="R83" cm="1">
        <f t="array" ref="R83">IF(Q83="","",IF(ISNUMBER(SEARCH("cm",Q83)),MAX(VALUE(SUBSTITUTE(_xlfn.FILTERXML("&lt;t&gt;&lt;s&gt;"&amp;SUBSTITUTE(Q83,",","&lt;/s&gt;&lt;s&gt;")&amp;"&lt;/s&gt;&lt;/t&gt;","//s"),"cm",""))),IF(ISNUMBER(SEARCH("mm",Q83)), MAX(VALUE(SUBSTITUTE(_xlfn.FILTERXML("&lt;t&gt;&lt;s&gt;"&amp;SUBSTITUTE(Q83,",","&lt;/s&gt;&lt;s&gt;")&amp;"&lt;/s&gt;&lt;/t&gt;","//s"),"mm","")))/10, MAX(VALUE(_xlfn.FILTERXML("&lt;t&gt;&lt;s&gt;"&amp;SUBSTITUTE(Q83,",","&lt;/s&gt;&lt;s&gt;")&amp;"&lt;/s&gt;&lt;/t&gt;","//s"))))))</f>
        <v>1.3</v>
      </c>
      <c r="S83" t="str">
        <f>IF(OR('Model output'!P82="",'Model output'!P82="C",ISNUMBER(SEARCH("Not identified", 'Model output'!P82)),ISNUMBER(SEARCH("Absent",'Model output'!P82)),ISNUMBER(SEARCH("Absence",'Model output'!P82)),AND(ISNUMBER(SEARCH("No",'Model output'!P82)),NOT(ISNUMBER(SEARCH("diagnostic",'Model output'!P82)))),ISNUMBER(SEARCH("Negative",'Model output'!P82))),"negative","positive")</f>
        <v>negative</v>
      </c>
      <c r="T83">
        <f>IF('Model output'!O82="","",'Model output'!O82)</f>
        <v>2</v>
      </c>
      <c r="U83" t="str">
        <f>IF('Model output'!Q82&lt;&gt;"",'Model output'!Q82,IF('Classification result'!S83="positive",IF(ISNUMBER(SEARCH("single",'Model output'!P82)),1,IF(OR(ISNUMBER(SEARCH("&lt;4",'Model output'!P82)),ISNUMBER(SEARCH("&lt; 4",'Model output'!P82)),ISNUMBER(SEARCH("less than 4",'Model output'!P82))),"&lt;4",IF(OR(ISNUMBER(SEARCH("&gt;4",'Model output'!P82)),ISNUMBER(SEARCH("&gt; 4",'Model output'!P82)),ISNUMBER(SEARCH("4 or more",'Model output'!P82))),"&gt;4",""))),""))</f>
        <v/>
      </c>
      <c r="V83" t="str">
        <f>IF(S83="negative","",IF(OR(ISNUMBER(SEARCH("Focal",'Model output'!P82)),'Classification result'!U83&lt;4,ISNUMBER(SEARCH("Focal",'Classification result'!U83)),ISNUMBER(SEARCH("&lt;4",'Classification result'!U83)),ISNUMBER(SEARCH("&lt; 4",'Classification result'!U83))),"minimal", IF(OR(ISNUMBER(SEARCH("Extensive",'Model output'!P82)),ISNUMBER(SEARCH("Extensive",'Classification result'!U83)),ISNUMBER(SEARCH("&gt;4",'Classification result'!U83)),ISNUMBER(SEARCH("&gt; 4",'Classification result'!U83)),ISNUMBER(SEARCH("4 or more",'Classification result'!U83))),"extensive","")))</f>
        <v/>
      </c>
      <c r="W83" t="str">
        <f>IF(OR('Model output'!R82="",ISNUMBER(SEARCH("Not identified", 'Model output'!R82)),ISNUMBER(SEARCH("Absent",'Model output'!R82)),ISNUMBER(SEARCH("No",'Model output'!R82)),ISNUMBER(SEARCH("Negative",'Model output'!R82)),ISNUMBER(SEARCH("None seen",'Model output'!R82)),ISNUMBER(SEARCH("Free",'Model output'!R82)),ISNUMBER(SEARCH("Cannot be assessed",'Model output'!R82))),"negative","positive")</f>
        <v>negative</v>
      </c>
      <c r="X83" s="19" t="str">
        <f>IF('Model output'!S82="","",'Model output'!S82)</f>
        <v>Invades:focally into peril-thyroid fibroadipose tissue</v>
      </c>
      <c r="Y83" t="str">
        <f>IF(OR('Model output'!S82="",ISNUMBER(SEARCH("No extension",'Model output'!S82)),ISNUMBER(SEARCH("Absent",'Model output'!S82)),ISNUMBER(SEARCH("Not identified",'Model output'!S82)),AND(ISNUMBER(SEARCH("No",'Model output'!S82)),NOT(ISNUMBER(SEARCH("carcinoma",'Model output'!S82)))),ISNUMBER(SEARCH("negative",'Model output'!S82))),"negative",IF(Z83="positive","gETE", "positive"))</f>
        <v>positive</v>
      </c>
      <c r="Z83" t="str">
        <f>IF(OR('Model output'!S82="",ISNUMBER(SEARCH("Absent",'Model output'!S82)),ISNUMBER(SEARCH("Not identified",'Model output'!S82)),ISNUMBER(SEARCH("No",'Model output'!S82)),ISNUMBER(SEARCH("Minimal",'Model output'!S82)),ISNUMBER(SEARCH("negative",'Model output'!S82))),"negative",IF(OR(ISNUMBER(SEARCH("extensive",X83)),ISNUMBER(SEARCH("skeletal muscle",X83)),ISNUMBER(SEARCH("larynx",X83)),ISNUMBER(SEARCH("trachea",X83)),ISNUMBER(SEARCH("esophagus",X83)),ISNUMBER(SEARCH("recurrent laryngeal nerve",X83))),"positive","negative"))</f>
        <v>negative</v>
      </c>
      <c r="AA83" t="str">
        <f>IF('Model output'!T82="","",IF('Model output'!T82="Not mentioned", "No", "Yes"))</f>
        <v/>
      </c>
      <c r="AB83" t="str">
        <f>IF(AA83&lt;&gt;"Yes","",IF(OR('Model output'!U82="",ISNUMBER(SEARCH("Not identified",'Model output'!U82))),"",'Model output'!U82))</f>
        <v/>
      </c>
      <c r="AC83" s="8" t="str">
        <f>IF(OR('Model output'!V82="", AND(ISERROR(SEARCH("Positive",'Model output'!V82)), ISNUMBER(SEARCH("Negative",'Model output'!V82))), ISNUMBER(SEARCH("Cannot be assessed",'Model output'!V82)), AND(ISNUMBER(SEARCH("Uninvolved",'Model output'!V82)),NOT(ISNUMBER(SEARCH("margin(s) involved",'Model output'!V82)))), ISNUMBER(SEARCH("No involvement",'Model output'!V82)), AND(NOT(ISNUMBER(SEARCH("focal",'Model output'!V82))),ISNUMBER(SEARCH("Free",'Model output'!V82))), ISNUMBER(SEARCH("narrowly excised",'Model output'!V82)), ISNUMBER(SEARCH("none",'Model output'!V82)), ISNUMBER(SEARCH("R0",'Model output'!V82)), ISNUMBER(SEARCH("1 mm",'Model output'!V82)), ISNUMBER(SEARCH("0.1 CM",'Model output'!V82)), ISNUMBER(SEARCH("less than 0.2 mm",'Model output'!V82)), ISNUMBER(SEARCH("less than 1.0 mm",'Model output'!V82)), ISNUMBER(SEARCH("less than 0.5 mm",'Model output'!V82)), ISNUMBER(SEARCH("abut",'Model output'!V82))), "negative", "positive")</f>
        <v>negative</v>
      </c>
      <c r="AE83" s="39" t="str" cm="1">
        <f t="array" aca="1" ref="AE83" ca="1">IF(OR(AC83="positive",Z83="positive",AND(OR(ISNUMBER(SEARCH("Follicular carcinoma",N83)),ISNUMBER(SEARCH("Follicular thyroid carcinoma",N83))),V83="extensive"),AND(AND(ISNUMBER(J83),J83&gt;0),AND(ISNUMBER(M83),M83&gt;3)),OR(H83="positive",AH83=1)),"high",IF(OR(ISNUMBER(SEARCH("lateral",G83,1)),ISNUMBER(SEARCH("positive",Y83,1)),ISNUMBER(SEARCH("tall",O83,1)),ISNUMBER(SEARCH("hobnail",O83,1)),ISNUMBER(SEARCH("cribriform",O83,1)),ISNUMBER(SEARCH("diffuse",O83,1)),ISNUMBER(SEARCH("columnar",O83,1)),ISNUMBER(SEARCH("solid",O83,1)),ISNUMBER(SEARCH("tall",N83,1)),ISNUMBER(SEARCH("hobnail",N83,1)),ISNUMBER(SEARCH("cribriform",N83,1)),ISNUMBER(SEARCH("diffuse",N83,1)),ISNUMBER(SEARCH("columnar",N83,1)),ISNUMBER(SEARCH("solid",N83,1)),AND(OR(ISNUMBER(SEARCH("papillary",N83,1)),ISNUMBER(SEARCH("papillary carcinoma",O83,1))),S83="positive"),AND(AND(ISNUMBER(J83),J83&gt;=5),M83=""),AND(AND(ISNUMBER(J83),J83&gt;=5),AND(ISNUMBER(M83),M83&gt;=1)),AND(ISNUMBER(SERACH("papillary",N83)),OR(Y83="positive",Z83="positive"), ISNUMBER(SEARCH("BRAF",AB83)))),"intermediate","low"))</f>
        <v>intermediate</v>
      </c>
      <c r="AF83" s="40" t="str">
        <f t="shared" si="15"/>
        <v>1b</v>
      </c>
      <c r="AG83" s="40" t="str">
        <f t="shared" si="16"/>
        <v>1a</v>
      </c>
      <c r="AH83" s="40" t="str">
        <f t="shared" si="18"/>
        <v>0</v>
      </c>
      <c r="AI83" s="45" t="str">
        <f t="shared" si="19"/>
        <v>II</v>
      </c>
      <c r="AJ83" s="39" t="s">
        <v>636</v>
      </c>
      <c r="AK83" s="44" t="s">
        <v>895</v>
      </c>
      <c r="AL83" s="44" t="s">
        <v>896</v>
      </c>
      <c r="AM83" s="44" t="s">
        <v>899</v>
      </c>
      <c r="AN83" s="44" t="s">
        <v>59</v>
      </c>
      <c r="AO83" s="12">
        <f t="shared" ca="1" si="20"/>
        <v>1</v>
      </c>
      <c r="AP83" s="15">
        <f t="shared" si="21"/>
        <v>1</v>
      </c>
      <c r="AQ83" s="15">
        <f t="shared" si="22"/>
        <v>0</v>
      </c>
      <c r="AR83" s="15">
        <f t="shared" si="23"/>
        <v>1</v>
      </c>
      <c r="AS83" s="26">
        <f t="shared" si="17"/>
        <v>0</v>
      </c>
    </row>
    <row r="84" spans="1:45">
      <c r="A84" t="str">
        <f>'Model output'!A83</f>
        <v>TCGA-DJ-A2QB</v>
      </c>
      <c r="B84" s="51">
        <v>53</v>
      </c>
      <c r="C84" s="1" t="str">
        <f>IF(OR(ISNUMBER(SEARCH("0",'Model output'!D83)), ISNUMBER(SEARCH("1",'Model output'!D83)), ISNUMBER(SEARCH("1a",'Model output'!D83)), ISNUMBER(SEARCH("1b",'Model output'!D83)), ISNUMBER(SEARCH("2",'Model output'!D83)), ISNUMBER(SEARCH("3",'Model output'!D83)), ISNUMBER(SEARCH("4a",'Model output'!D83)), ISNUMBER(SEARCH("4b",'Model output'!D83))), IF(ISNUMBER(SEARCH("pT",'Model output'!D83)),IF(OR(ISNUMBER(SEARCH("a",'Model output'!D83)),ISNUMBER(SEARCH("b",'Model output'!D83))),MID(SUBSTITUTE('Model output'!D83," ",""),SEARCH("pT",'Model output'!D83)+2,2),MID(SUBSTITUTE('Model output'!D83," ",""),SEARCH("pT",'Model output'!D83)+2,1)),IF(ISNUMBER(SEARCH("T",'Model output'!D83)),IF(OR(ISNUMBER(SEARCH("a",'Model output'!D83)),ISNUMBER(SEARCH("b",'Model output'!D83))),MID(SUBSTITUTE('Model output'!D83," ",""),SEARCH("T",'Model output'!D83)+1,2),MID(SUBSTITUTE('Model output'!D83," ",""),SEARCH("T",'Model output'!D83)+1,1)),SUBSTITUTE('Model output'!D83," ",""))),"")</f>
        <v/>
      </c>
      <c r="D84" s="1" t="str">
        <f>IF(ISNUMBER(SEARCH("lymph node",'Model output'!E83)),"1", IF(AND('Model output'!E83&lt;&gt;"",ISNUMBER('Model output'!E83),'Model output'!E83&gt;0),"1",IF(OR(ISNUMBER(SEARCH("0",'Model output'!E83)), ISNUMBER(SEARCH("1",'Model output'!E83)), ISNUMBER(SEARCH("1a",'Model output'!E83)), ISNUMBER(SEARCH("1b",'Model output'!E83)), ISNUMBER(SEARCH("X",'Model output'!E83))), IF(ISNUMBER(SEARCH("pN",'Model output'!E83)),IF(OR(ISNUMBER(SEARCH("a",'Model output'!E83)),ISNUMBER(SEARCH("b",'Model output'!E83))),MID(SUBSTITUTE('Model output'!E83," ",""),SEARCH("pN",'Model output'!E83)+2,2),MID(SUBSTITUTE('Model output'!E83," ",""),SEARCH("pN",'Model output'!E83)+2,1)),IF(ISNUMBER(SEARCH("N",'Model output'!E83)),IF(OR(ISNUMBER(SEARCH("a",'Model output'!E83)),ISNUMBER(SEARCH("b",'Model output'!E83))),MID(SUBSTITUTE('Model output'!E83," ",""),SEARCH("N",'Model output'!E83)+1,2),MID(SUBSTITUTE('Model output'!E83," ",""),SEARCH("N",'Model output'!E83)+1,1)),SUBSTITUTE('Model output'!E83," ",""))),"")))</f>
        <v>1b</v>
      </c>
      <c r="E84" s="1" t="str">
        <f>IF(OR(ISNUMBER(SEARCH("Not applicable",'Model output'!F83)), ISNUMBER(SEARCH("N/A",'Model output'!F83))),"0",IF(OR(ISNUMBER(SEARCH("0",'Model output'!F83)), ISNUMBER(SEARCH("1",'Model output'!F83)), ISNUMBER(SEARCH("X",'Model output'!F83))), IF(ISNUMBER(SEARCH("pM",'Model output'!F83)),MID(SUBSTITUTE('Model output'!F83," ",""),SEARCH("pM",'Model output'!F83)+2,1),IF(ISNUMBER(SEARCH("M",'Model output'!F83)),MID(SUBSTITUTE('Model output'!F83," ",""),SEARCH("M",'Model output'!F83)+1,1),SUBSTITUTE('Model output'!F83," ",""))),""))</f>
        <v/>
      </c>
      <c r="F84" t="str">
        <f t="shared" si="12"/>
        <v>positive</v>
      </c>
      <c r="G84" t="str">
        <f>IF(OR('Model output'!G83="",AND(ISNUMBER('Model output'!J83),'Model output'!J83&lt;1)),"",IF(OR(ISNUMBER(SEARCH("lateral",'Model output'!G83)),ISNUMBER(SEARCH("cervical",'Model output'!G83)),ISNUMBER(SEARCH("jugular",'Model output'!G83)),ISNUMBER(SEARCH("left neck",'Model output'!G83)),ISNUMBER(SEARCH("left anterior neck",'Model output'!G83)),ISNUMBER(SEARCH("left posterior neck",'Model output'!G83)),ISNUMBER(SEARCH("right neck",'Model output'!G83)),ISNUMBER(SEARCH("right anterior neck",'Model output'!G83)),ISNUMBER(SEARCH("right posterior neck",'Model output'!G83)),AND(ISNUMBER(SEARCH("level",'Model output'!G83)),OR(,ISNUMBER(SEARCH("II",'Model output'!G83)),ISNUMBER(SEARCH("two",'Model output'!G83)),ISNUMBER(SEARCH("2",'Model output'!G83)),ISNUMBER(SEARCH("III",'Model output'!G83)),ISNUMBER(SEARCH("three",'Model output'!G83)),ISNUMBER(SEARCH("3",'Model output'!G83)),ISNUMBER(SEARCH("IV",'Model output'!G83)),ISNUMBER(SEARCH("four",'Model output'!G83)),ISNUMBER(SEARCH("4",'Model output'!G83)),ISNUMBER(SEARCH("V ",'Model output'!G83)),ISNUMBER(SEARCH("five",'Model output'!G83)),ISNUMBER(SEARCH("5",'Model output'!G83))))), "lateral", "central"))</f>
        <v>lateral</v>
      </c>
      <c r="H84" t="str">
        <f>IF('Model output'!H83="","negative", IF('Model output'!H83=" ", "negative", IF('Model output'!H83="[]", "negative", IF(ISNUMBER(SEARCH("lymph node",'Model output'!H83)),"negative", IF(ISNUMBER(SEARCH("adipose tissue",'Model output'!H83)), "negative", IF(ISNUMBER(SEARCH("neck dissection",'Model output'!H83)),"negative","positive"))))))</f>
        <v>negative</v>
      </c>
      <c r="I84">
        <f>IF('Model output'!I83="","",IF(ISNUMBER('Model output'!I83),'Model output'!I83,1))</f>
        <v>50</v>
      </c>
      <c r="J84">
        <f>IF('Model output'!J83="","",IF(AND(ISNUMBER('Model output'!J83),'Model output'!J83&lt;=I84),'Model output'!J83,IF(ISNUMBER(SEARCH("0/",'Model output'!J83)),0,1)))</f>
        <v>4</v>
      </c>
      <c r="K84" t="str" cm="1">
        <f t="array" ref="K84">IF(COUNT(FIND({0,1,2,3,4,5,6,7,8,9},'Model output'!K83))&gt;0,'Model output'!K83,"")</f>
        <v>2.0 cm</v>
      </c>
      <c r="L84" s="32" t="str">
        <f t="shared" si="14"/>
        <v>2.0cm</v>
      </c>
      <c r="M84" cm="1">
        <f t="array" ref="M84">IF(L84="","",IF(ISNUMBER(SEARCH("cm",L84)),MAX(VALUE(SUBSTITUTE(_xlfn.FILTERXML("&lt;t&gt;&lt;s&gt;"&amp;SUBSTITUTE(L84,",","&lt;/s&gt;&lt;s&gt;")&amp;"&lt;/s&gt;&lt;/t&gt;","//s"),"cm",""))),MAX(VALUE(SUBSTITUTE(_xlfn.FILTERXML("&lt;t&gt;&lt;s&gt;"&amp;SUBSTITUTE(L84,",","&lt;/s&gt;&lt;s&gt;")&amp;"&lt;/s&gt;&lt;/t&gt;","//s"),"mm","")))/10))</f>
        <v>2</v>
      </c>
      <c r="N84" t="str">
        <f>IF('Model output'!L83="","",'Model output'!L83)</f>
        <v>papillary</v>
      </c>
      <c r="O84" t="str">
        <f>IF('Model output'!M83="","",'Model output'!M83)</f>
        <v>follicular variant with oncocytic features, microcarcinomas</v>
      </c>
      <c r="P84" t="str">
        <f>IF('Model output'!N83="","",'Model output'!N83)</f>
        <v>1.6 cm</v>
      </c>
      <c r="Q84" t="str">
        <f t="shared" si="13"/>
        <v>1.6cm</v>
      </c>
      <c r="R84" cm="1">
        <f t="array" ref="R84">IF(Q84="","",IF(ISNUMBER(SEARCH("cm",Q84)),MAX(VALUE(SUBSTITUTE(_xlfn.FILTERXML("&lt;t&gt;&lt;s&gt;"&amp;SUBSTITUTE(Q84,",","&lt;/s&gt;&lt;s&gt;")&amp;"&lt;/s&gt;&lt;/t&gt;","//s"),"cm",""))),IF(ISNUMBER(SEARCH("mm",Q84)), MAX(VALUE(SUBSTITUTE(_xlfn.FILTERXML("&lt;t&gt;&lt;s&gt;"&amp;SUBSTITUTE(Q84,",","&lt;/s&gt;&lt;s&gt;")&amp;"&lt;/s&gt;&lt;/t&gt;","//s"),"mm","")))/10, MAX(VALUE(_xlfn.FILTERXML("&lt;t&gt;&lt;s&gt;"&amp;SUBSTITUTE(Q84,",","&lt;/s&gt;&lt;s&gt;")&amp;"&lt;/s&gt;&lt;/t&gt;","//s"))))))</f>
        <v>1.6</v>
      </c>
      <c r="S84" t="str">
        <f>IF(OR('Model output'!P83="",'Model output'!P83="C",ISNUMBER(SEARCH("Not identified", 'Model output'!P83)),ISNUMBER(SEARCH("Absent",'Model output'!P83)),ISNUMBER(SEARCH("Absence",'Model output'!P83)),AND(ISNUMBER(SEARCH("No",'Model output'!P83)),NOT(ISNUMBER(SEARCH("diagnostic",'Model output'!P83)))),ISNUMBER(SEARCH("Negative",'Model output'!P83))),"negative","positive")</f>
        <v>negative</v>
      </c>
      <c r="T84">
        <f>IF('Model output'!O83="","",'Model output'!O83)</f>
        <v>6</v>
      </c>
      <c r="U84" t="str">
        <f>IF('Model output'!Q83&lt;&gt;"",'Model output'!Q83,IF('Classification result'!S84="positive",IF(ISNUMBER(SEARCH("single",'Model output'!P83)),1,IF(OR(ISNUMBER(SEARCH("&lt;4",'Model output'!P83)),ISNUMBER(SEARCH("&lt; 4",'Model output'!P83)),ISNUMBER(SEARCH("less than 4",'Model output'!P83))),"&lt;4",IF(OR(ISNUMBER(SEARCH("&gt;4",'Model output'!P83)),ISNUMBER(SEARCH("&gt; 4",'Model output'!P83)),ISNUMBER(SEARCH("4 or more",'Model output'!P83))),"&gt;4",""))),""))</f>
        <v/>
      </c>
      <c r="V84" t="str">
        <f>IF(S84="negative","",IF(OR(ISNUMBER(SEARCH("Focal",'Model output'!P83)),'Classification result'!U84&lt;4,ISNUMBER(SEARCH("Focal",'Classification result'!U84)),ISNUMBER(SEARCH("&lt;4",'Classification result'!U84)),ISNUMBER(SEARCH("&lt; 4",'Classification result'!U84))),"minimal", IF(OR(ISNUMBER(SEARCH("Extensive",'Model output'!P83)),ISNUMBER(SEARCH("Extensive",'Classification result'!U84)),ISNUMBER(SEARCH("&gt;4",'Classification result'!U84)),ISNUMBER(SEARCH("&gt; 4",'Classification result'!U84)),ISNUMBER(SEARCH("4 or more",'Classification result'!U84))),"extensive","")))</f>
        <v/>
      </c>
      <c r="W84" t="str">
        <f>IF(OR('Model output'!R83="",ISNUMBER(SEARCH("Not identified", 'Model output'!R83)),ISNUMBER(SEARCH("Absent",'Model output'!R83)),ISNUMBER(SEARCH("No",'Model output'!R83)),ISNUMBER(SEARCH("Negative",'Model output'!R83)),ISNUMBER(SEARCH("None seen",'Model output'!R83)),ISNUMBER(SEARCH("Free",'Model output'!R83)),ISNUMBER(SEARCH("Cannot be assessed",'Model output'!R83))),"negative","positive")</f>
        <v>positive</v>
      </c>
      <c r="X84" s="19" t="str">
        <f>IF('Model output'!S83="","",'Model output'!S83)</f>
        <v>Invades: perithyroidal fibroadipose tissue</v>
      </c>
      <c r="Y84" t="str">
        <f>IF(OR('Model output'!S83="",ISNUMBER(SEARCH("No extension",'Model output'!S83)),ISNUMBER(SEARCH("Absent",'Model output'!S83)),ISNUMBER(SEARCH("Not identified",'Model output'!S83)),AND(ISNUMBER(SEARCH("No",'Model output'!S83)),NOT(ISNUMBER(SEARCH("carcinoma",'Model output'!S83)))),ISNUMBER(SEARCH("negative",'Model output'!S83))),"negative",IF(Z84="positive","gETE", "positive"))</f>
        <v>positive</v>
      </c>
      <c r="Z84" t="str">
        <f>IF(OR('Model output'!S83="",ISNUMBER(SEARCH("Absent",'Model output'!S83)),ISNUMBER(SEARCH("Not identified",'Model output'!S83)),ISNUMBER(SEARCH("No",'Model output'!S83)),ISNUMBER(SEARCH("Minimal",'Model output'!S83)),ISNUMBER(SEARCH("negative",'Model output'!S83))),"negative",IF(OR(ISNUMBER(SEARCH("extensive",X84)),ISNUMBER(SEARCH("skeletal muscle",X84)),ISNUMBER(SEARCH("larynx",X84)),ISNUMBER(SEARCH("trachea",X84)),ISNUMBER(SEARCH("esophagus",X84)),ISNUMBER(SEARCH("recurrent laryngeal nerve",X84))),"positive","negative"))</f>
        <v>negative</v>
      </c>
      <c r="AA84" t="str">
        <f>IF('Model output'!T83="","",IF('Model output'!T83="Not mentioned", "No", "Yes"))</f>
        <v/>
      </c>
      <c r="AB84" t="str">
        <f>IF(AA84&lt;&gt;"Yes","",IF(OR('Model output'!U83="",ISNUMBER(SEARCH("Not identified",'Model output'!U83))),"",'Model output'!U83))</f>
        <v/>
      </c>
      <c r="AC84" s="8" t="str">
        <f>IF(OR('Model output'!V83="", AND(ISERROR(SEARCH("Positive",'Model output'!V83)), ISNUMBER(SEARCH("Negative",'Model output'!V83))), ISNUMBER(SEARCH("Cannot be assessed",'Model output'!V83)), AND(ISNUMBER(SEARCH("Uninvolved",'Model output'!V83)),NOT(ISNUMBER(SEARCH("margin(s) involved",'Model output'!V83)))), ISNUMBER(SEARCH("No involvement",'Model output'!V83)), AND(NOT(ISNUMBER(SEARCH("focal",'Model output'!V83))),ISNUMBER(SEARCH("Free",'Model output'!V83))), ISNUMBER(SEARCH("narrowly excised",'Model output'!V83)), ISNUMBER(SEARCH("none",'Model output'!V83)), ISNUMBER(SEARCH("R0",'Model output'!V83)), ISNUMBER(SEARCH("1 mm",'Model output'!V83)), ISNUMBER(SEARCH("0.1 CM",'Model output'!V83)), ISNUMBER(SEARCH("less than 0.2 mm",'Model output'!V83)), ISNUMBER(SEARCH("less than 1.0 mm",'Model output'!V83)), ISNUMBER(SEARCH("less than 0.5 mm",'Model output'!V83)), ISNUMBER(SEARCH("abut",'Model output'!V83))), "negative", "positive")</f>
        <v>positive</v>
      </c>
      <c r="AE84" s="39" t="str" cm="1">
        <f t="array" ref="AE84">IF(OR(AC84="positive",Z84="positive",AND(OR(ISNUMBER(SEARCH("Follicular carcinoma",N84)),ISNUMBER(SEARCH("Follicular thyroid carcinoma",N84))),V84="extensive"),AND(AND(ISNUMBER(J84),J84&gt;0),AND(ISNUMBER(M84),M84&gt;3)),OR(H84="positive",AH84=1)),"high",IF(OR(ISNUMBER(SEARCH("lateral",G84,1)),ISNUMBER(SEARCH("positive",Y84,1)),ISNUMBER(SEARCH("tall",O84,1)),ISNUMBER(SEARCH("hobnail",O84,1)),ISNUMBER(SEARCH("cribriform",O84,1)),ISNUMBER(SEARCH("diffuse",O84,1)),ISNUMBER(SEARCH("columnar",O84,1)),ISNUMBER(SEARCH("solid",O84,1)),ISNUMBER(SEARCH("tall",N84,1)),ISNUMBER(SEARCH("hobnail",N84,1)),ISNUMBER(SEARCH("cribriform",N84,1)),ISNUMBER(SEARCH("diffuse",N84,1)),ISNUMBER(SEARCH("columnar",N84,1)),ISNUMBER(SEARCH("solid",N84,1)),AND(OR(ISNUMBER(SEARCH("papillary",N84,1)),ISNUMBER(SEARCH("papillary carcinoma",O84,1))),S84="positive"),AND(AND(ISNUMBER(J84),J84&gt;=5),M84=""),AND(AND(ISNUMBER(J84),J84&gt;=5),AND(ISNUMBER(M84),M84&gt;=1)),AND(ISNUMBER(SERACH("papillary",N84)),OR(Y84="positive",Z84="positive"), ISNUMBER(SEARCH("BRAF",AB84)))),"intermediate","low"))</f>
        <v>high</v>
      </c>
      <c r="AF84" s="40" t="str">
        <f t="shared" si="15"/>
        <v>1b</v>
      </c>
      <c r="AG84" s="40" t="str">
        <f t="shared" si="16"/>
        <v>1b</v>
      </c>
      <c r="AH84" s="40" t="str">
        <f t="shared" si="18"/>
        <v>0</v>
      </c>
      <c r="AI84" s="45" t="str">
        <f t="shared" si="19"/>
        <v>I</v>
      </c>
      <c r="AJ84" s="39" t="s">
        <v>631</v>
      </c>
      <c r="AK84" s="44" t="s">
        <v>895</v>
      </c>
      <c r="AL84" s="44" t="s">
        <v>895</v>
      </c>
      <c r="AM84" s="44" t="s">
        <v>899</v>
      </c>
      <c r="AN84" s="44" t="s">
        <v>59</v>
      </c>
      <c r="AO84" s="12">
        <f t="shared" si="20"/>
        <v>1</v>
      </c>
      <c r="AP84" s="15">
        <f t="shared" si="21"/>
        <v>1</v>
      </c>
      <c r="AQ84" s="15">
        <f t="shared" si="22"/>
        <v>1</v>
      </c>
      <c r="AR84" s="15">
        <f t="shared" si="23"/>
        <v>1</v>
      </c>
      <c r="AS84" s="26">
        <f t="shared" si="17"/>
        <v>1</v>
      </c>
    </row>
    <row r="85" spans="1:45">
      <c r="A85" t="str">
        <f>'Model output'!A84</f>
        <v>TCGA-DJ-A2QC</v>
      </c>
      <c r="B85" s="51">
        <v>70</v>
      </c>
      <c r="C85" s="1" t="str">
        <f>IF(OR(ISNUMBER(SEARCH("0",'Model output'!D84)), ISNUMBER(SEARCH("1",'Model output'!D84)), ISNUMBER(SEARCH("1a",'Model output'!D84)), ISNUMBER(SEARCH("1b",'Model output'!D84)), ISNUMBER(SEARCH("2",'Model output'!D84)), ISNUMBER(SEARCH("3",'Model output'!D84)), ISNUMBER(SEARCH("4a",'Model output'!D84)), ISNUMBER(SEARCH("4b",'Model output'!D84))), IF(ISNUMBER(SEARCH("pT",'Model output'!D84)),IF(OR(ISNUMBER(SEARCH("a",'Model output'!D84)),ISNUMBER(SEARCH("b",'Model output'!D84))),MID(SUBSTITUTE('Model output'!D84," ",""),SEARCH("pT",'Model output'!D84)+2,2),MID(SUBSTITUTE('Model output'!D84," ",""),SEARCH("pT",'Model output'!D84)+2,1)),IF(ISNUMBER(SEARCH("T",'Model output'!D84)),IF(OR(ISNUMBER(SEARCH("a",'Model output'!D84)),ISNUMBER(SEARCH("b",'Model output'!D84))),MID(SUBSTITUTE('Model output'!D84," ",""),SEARCH("T",'Model output'!D84)+1,2),MID(SUBSTITUTE('Model output'!D84," ",""),SEARCH("T",'Model output'!D84)+1,1)),SUBSTITUTE('Model output'!D84," ",""))),"")</f>
        <v>2</v>
      </c>
      <c r="D85" s="1" t="str">
        <f>IF(ISNUMBER(SEARCH("lymph node",'Model output'!E84)),"1", IF(AND('Model output'!E84&lt;&gt;"",ISNUMBER('Model output'!E84),'Model output'!E84&gt;0),"1",IF(OR(ISNUMBER(SEARCH("0",'Model output'!E84)), ISNUMBER(SEARCH("1",'Model output'!E84)), ISNUMBER(SEARCH("1a",'Model output'!E84)), ISNUMBER(SEARCH("1b",'Model output'!E84)), ISNUMBER(SEARCH("X",'Model output'!E84))), IF(ISNUMBER(SEARCH("pN",'Model output'!E84)),IF(OR(ISNUMBER(SEARCH("a",'Model output'!E84)),ISNUMBER(SEARCH("b",'Model output'!E84))),MID(SUBSTITUTE('Model output'!E84," ",""),SEARCH("pN",'Model output'!E84)+2,2),MID(SUBSTITUTE('Model output'!E84," ",""),SEARCH("pN",'Model output'!E84)+2,1)),IF(ISNUMBER(SEARCH("N",'Model output'!E84)),IF(OR(ISNUMBER(SEARCH("a",'Model output'!E84)),ISNUMBER(SEARCH("b",'Model output'!E84))),MID(SUBSTITUTE('Model output'!E84," ",""),SEARCH("N",'Model output'!E84)+1,2),MID(SUBSTITUTE('Model output'!E84," ",""),SEARCH("N",'Model output'!E84)+1,1)),SUBSTITUTE('Model output'!E84," ",""))),"")))</f>
        <v/>
      </c>
      <c r="E85" s="1" t="str">
        <f>IF(OR(ISNUMBER(SEARCH("Not applicable",'Model output'!F84)), ISNUMBER(SEARCH("N/A",'Model output'!F84))),"0",IF(OR(ISNUMBER(SEARCH("0",'Model output'!F84)), ISNUMBER(SEARCH("1",'Model output'!F84)), ISNUMBER(SEARCH("X",'Model output'!F84))), IF(ISNUMBER(SEARCH("pM",'Model output'!F84)),MID(SUBSTITUTE('Model output'!F84," ",""),SEARCH("pM",'Model output'!F84)+2,1),IF(ISNUMBER(SEARCH("M",'Model output'!F84)),MID(SUBSTITUTE('Model output'!F84," ",""),SEARCH("M",'Model output'!F84)+1,1),SUBSTITUTE('Model output'!F84," ",""))),""))</f>
        <v/>
      </c>
      <c r="F85" t="str">
        <f t="shared" si="12"/>
        <v>negative</v>
      </c>
      <c r="G85" t="str">
        <f>IF(OR('Model output'!G84="",AND(ISNUMBER('Model output'!J84),'Model output'!J84&lt;1)),"",IF(OR(ISNUMBER(SEARCH("lateral",'Model output'!G84)),ISNUMBER(SEARCH("cervical",'Model output'!G84)),ISNUMBER(SEARCH("jugular",'Model output'!G84)),ISNUMBER(SEARCH("left neck",'Model output'!G84)),ISNUMBER(SEARCH("left anterior neck",'Model output'!G84)),ISNUMBER(SEARCH("left posterior neck",'Model output'!G84)),ISNUMBER(SEARCH("right neck",'Model output'!G84)),ISNUMBER(SEARCH("right anterior neck",'Model output'!G84)),ISNUMBER(SEARCH("right posterior neck",'Model output'!G84)),AND(ISNUMBER(SEARCH("level",'Model output'!G84)),OR(,ISNUMBER(SEARCH("II",'Model output'!G84)),ISNUMBER(SEARCH("two",'Model output'!G84)),ISNUMBER(SEARCH("2",'Model output'!G84)),ISNUMBER(SEARCH("III",'Model output'!G84)),ISNUMBER(SEARCH("three",'Model output'!G84)),ISNUMBER(SEARCH("3",'Model output'!G84)),ISNUMBER(SEARCH("IV",'Model output'!G84)),ISNUMBER(SEARCH("four",'Model output'!G84)),ISNUMBER(SEARCH("4",'Model output'!G84)),ISNUMBER(SEARCH("V ",'Model output'!G84)),ISNUMBER(SEARCH("five",'Model output'!G84)),ISNUMBER(SEARCH("5",'Model output'!G84))))), "lateral", "central"))</f>
        <v/>
      </c>
      <c r="H85" t="str">
        <f>IF('Model output'!H84="","negative", IF('Model output'!H84=" ", "negative", IF('Model output'!H84="[]", "negative", IF(ISNUMBER(SEARCH("lymph node",'Model output'!H84)),"negative", IF(ISNUMBER(SEARCH("adipose tissue",'Model output'!H84)), "negative", IF(ISNUMBER(SEARCH("neck dissection",'Model output'!H84)),"negative","positive"))))))</f>
        <v>negative</v>
      </c>
      <c r="I85" t="str">
        <f>IF('Model output'!I84="","",IF(ISNUMBER('Model output'!I84),'Model output'!I84,1))</f>
        <v/>
      </c>
      <c r="J85" t="str">
        <f>IF('Model output'!J84="","",IF(AND(ISNUMBER('Model output'!J84),'Model output'!J84&lt;=I85),'Model output'!J84,IF(ISNUMBER(SEARCH("0/",'Model output'!J84)),0,1)))</f>
        <v/>
      </c>
      <c r="K85" t="str" cm="1">
        <f t="array" ref="K85">IF(COUNT(FIND({0,1,2,3,4,5,6,7,8,9},'Model output'!K84))&gt;0,'Model output'!K84,"")</f>
        <v/>
      </c>
      <c r="L85" s="32" t="str">
        <f t="shared" si="14"/>
        <v/>
      </c>
      <c r="M85" t="str" cm="1">
        <f t="array" ref="M85">IF(L85="","",IF(ISNUMBER(SEARCH("cm",L85)),MAX(VALUE(SUBSTITUTE(_xlfn.FILTERXML("&lt;t&gt;&lt;s&gt;"&amp;SUBSTITUTE(L85,",","&lt;/s&gt;&lt;s&gt;")&amp;"&lt;/s&gt;&lt;/t&gt;","//s"),"cm",""))),MAX(VALUE(SUBSTITUTE(_xlfn.FILTERXML("&lt;t&gt;&lt;s&gt;"&amp;SUBSTITUTE(L85,",","&lt;/s&gt;&lt;s&gt;")&amp;"&lt;/s&gt;&lt;/t&gt;","//s"),"mm","")))/10))</f>
        <v/>
      </c>
      <c r="N85" t="str">
        <f>IF('Model output'!L84="","",'Model output'!L84)</f>
        <v>papillary</v>
      </c>
      <c r="O85" t="str">
        <f>IF('Model output'!M84="","",'Model output'!M84)</f>
        <v>classic</v>
      </c>
      <c r="P85" t="str">
        <f>IF('Model output'!N84="","",'Model output'!N84)</f>
        <v>2.3 cm</v>
      </c>
      <c r="Q85" t="str">
        <f t="shared" si="13"/>
        <v>2.3cm</v>
      </c>
      <c r="R85" cm="1">
        <f t="array" ref="R85">IF(Q85="","",IF(ISNUMBER(SEARCH("cm",Q85)),MAX(VALUE(SUBSTITUTE(_xlfn.FILTERXML("&lt;t&gt;&lt;s&gt;"&amp;SUBSTITUTE(Q85,",","&lt;/s&gt;&lt;s&gt;")&amp;"&lt;/s&gt;&lt;/t&gt;","//s"),"cm",""))),IF(ISNUMBER(SEARCH("mm",Q85)), MAX(VALUE(SUBSTITUTE(_xlfn.FILTERXML("&lt;t&gt;&lt;s&gt;"&amp;SUBSTITUTE(Q85,",","&lt;/s&gt;&lt;s&gt;")&amp;"&lt;/s&gt;&lt;/t&gt;","//s"),"mm","")))/10, MAX(VALUE(_xlfn.FILTERXML("&lt;t&gt;&lt;s&gt;"&amp;SUBSTITUTE(Q85,",","&lt;/s&gt;&lt;s&gt;")&amp;"&lt;/s&gt;&lt;/t&gt;","//s"))))))</f>
        <v>2.2999999999999998</v>
      </c>
      <c r="S85" t="str">
        <f>IF(OR('Model output'!P84="",'Model output'!P84="C",ISNUMBER(SEARCH("Not identified", 'Model output'!P84)),ISNUMBER(SEARCH("Absent",'Model output'!P84)),ISNUMBER(SEARCH("Absence",'Model output'!P84)),AND(ISNUMBER(SEARCH("No",'Model output'!P84)),NOT(ISNUMBER(SEARCH("diagnostic",'Model output'!P84)))),ISNUMBER(SEARCH("Negative",'Model output'!P84))),"negative","positive")</f>
        <v>negative</v>
      </c>
      <c r="T85">
        <f>IF('Model output'!O84="","",'Model output'!O84)</f>
        <v>2</v>
      </c>
      <c r="U85" t="str">
        <f>IF('Model output'!Q84&lt;&gt;"",'Model output'!Q84,IF('Classification result'!S85="positive",IF(ISNUMBER(SEARCH("single",'Model output'!P84)),1,IF(OR(ISNUMBER(SEARCH("&lt;4",'Model output'!P84)),ISNUMBER(SEARCH("&lt; 4",'Model output'!P84)),ISNUMBER(SEARCH("less than 4",'Model output'!P84))),"&lt;4",IF(OR(ISNUMBER(SEARCH("&gt;4",'Model output'!P84)),ISNUMBER(SEARCH("&gt; 4",'Model output'!P84)),ISNUMBER(SEARCH("4 or more",'Model output'!P84))),"&gt;4",""))),""))</f>
        <v/>
      </c>
      <c r="V85" t="str">
        <f>IF(S85="negative","",IF(OR(ISNUMBER(SEARCH("Focal",'Model output'!P84)),'Classification result'!U85&lt;4,ISNUMBER(SEARCH("Focal",'Classification result'!U85)),ISNUMBER(SEARCH("&lt;4",'Classification result'!U85)),ISNUMBER(SEARCH("&lt; 4",'Classification result'!U85))),"minimal", IF(OR(ISNUMBER(SEARCH("Extensive",'Model output'!P84)),ISNUMBER(SEARCH("Extensive",'Classification result'!U85)),ISNUMBER(SEARCH("&gt;4",'Classification result'!U85)),ISNUMBER(SEARCH("&gt; 4",'Classification result'!U85)),ISNUMBER(SEARCH("4 or more",'Classification result'!U85))),"extensive","")))</f>
        <v/>
      </c>
      <c r="W85" t="str">
        <f>IF(OR('Model output'!R84="",ISNUMBER(SEARCH("Not identified", 'Model output'!R84)),ISNUMBER(SEARCH("Absent",'Model output'!R84)),ISNUMBER(SEARCH("No",'Model output'!R84)),ISNUMBER(SEARCH("Negative",'Model output'!R84)),ISNUMBER(SEARCH("None seen",'Model output'!R84)),ISNUMBER(SEARCH("Free",'Model output'!R84)),ISNUMBER(SEARCH("Cannot be assessed",'Model output'!R84))),"negative","positive")</f>
        <v>negative</v>
      </c>
      <c r="X85" s="19" t="str">
        <f>IF('Model output'!S84="","",'Model output'!S84)</f>
        <v>Not identified</v>
      </c>
      <c r="Y85" t="str">
        <f>IF(OR('Model output'!S84="",ISNUMBER(SEARCH("No extension",'Model output'!S84)),ISNUMBER(SEARCH("Absent",'Model output'!S84)),ISNUMBER(SEARCH("Not identified",'Model output'!S84)),AND(ISNUMBER(SEARCH("No",'Model output'!S84)),NOT(ISNUMBER(SEARCH("carcinoma",'Model output'!S84)))),ISNUMBER(SEARCH("negative",'Model output'!S84))),"negative",IF(Z85="positive","gETE", "positive"))</f>
        <v>negative</v>
      </c>
      <c r="Z85" t="str">
        <f>IF(OR('Model output'!S84="",ISNUMBER(SEARCH("Absent",'Model output'!S84)),ISNUMBER(SEARCH("Not identified",'Model output'!S84)),ISNUMBER(SEARCH("No",'Model output'!S84)),ISNUMBER(SEARCH("Minimal",'Model output'!S84)),ISNUMBER(SEARCH("negative",'Model output'!S84))),"negative",IF(OR(ISNUMBER(SEARCH("extensive",X85)),ISNUMBER(SEARCH("skeletal muscle",X85)),ISNUMBER(SEARCH("larynx",X85)),ISNUMBER(SEARCH("trachea",X85)),ISNUMBER(SEARCH("esophagus",X85)),ISNUMBER(SEARCH("recurrent laryngeal nerve",X85))),"positive","negative"))</f>
        <v>negative</v>
      </c>
      <c r="AA85" t="str">
        <f>IF('Model output'!T84="","",IF('Model output'!T84="Not mentioned", "No", "Yes"))</f>
        <v/>
      </c>
      <c r="AB85" t="str">
        <f>IF(AA85&lt;&gt;"Yes","",IF(OR('Model output'!U84="",ISNUMBER(SEARCH("Not identified",'Model output'!U84))),"",'Model output'!U84))</f>
        <v/>
      </c>
      <c r="AC85" s="8" t="str">
        <f>IF(OR('Model output'!V84="", AND(ISERROR(SEARCH("Positive",'Model output'!V84)), ISNUMBER(SEARCH("Negative",'Model output'!V84))), ISNUMBER(SEARCH("Cannot be assessed",'Model output'!V84)), AND(ISNUMBER(SEARCH("Uninvolved",'Model output'!V84)),NOT(ISNUMBER(SEARCH("margin(s) involved",'Model output'!V84)))), ISNUMBER(SEARCH("No involvement",'Model output'!V84)), AND(NOT(ISNUMBER(SEARCH("focal",'Model output'!V84))),ISNUMBER(SEARCH("Free",'Model output'!V84))), ISNUMBER(SEARCH("narrowly excised",'Model output'!V84)), ISNUMBER(SEARCH("none",'Model output'!V84)), ISNUMBER(SEARCH("R0",'Model output'!V84)), ISNUMBER(SEARCH("1 mm",'Model output'!V84)), ISNUMBER(SEARCH("0.1 CM",'Model output'!V84)), ISNUMBER(SEARCH("less than 0.2 mm",'Model output'!V84)), ISNUMBER(SEARCH("less than 1.0 mm",'Model output'!V84)), ISNUMBER(SEARCH("less than 0.5 mm",'Model output'!V84)), ISNUMBER(SEARCH("abut",'Model output'!V84))), "negative", "positive")</f>
        <v>negative</v>
      </c>
      <c r="AE85" s="39" t="str" cm="1">
        <f t="array" aca="1" ref="AE85" ca="1">IF(OR(AC85="positive",Z85="positive",AND(OR(ISNUMBER(SEARCH("Follicular carcinoma",N85)),ISNUMBER(SEARCH("Follicular thyroid carcinoma",N85))),V85="extensive"),AND(AND(ISNUMBER(J85),J85&gt;0),AND(ISNUMBER(M85),M85&gt;3)),OR(H85="positive",AH85=1)),"high",IF(OR(ISNUMBER(SEARCH("lateral",G85,1)),ISNUMBER(SEARCH("positive",Y85,1)),ISNUMBER(SEARCH("tall",O85,1)),ISNUMBER(SEARCH("hobnail",O85,1)),ISNUMBER(SEARCH("cribriform",O85,1)),ISNUMBER(SEARCH("diffuse",O85,1)),ISNUMBER(SEARCH("columnar",O85,1)),ISNUMBER(SEARCH("solid",O85,1)),ISNUMBER(SEARCH("tall",N85,1)),ISNUMBER(SEARCH("hobnail",N85,1)),ISNUMBER(SEARCH("cribriform",N85,1)),ISNUMBER(SEARCH("diffuse",N85,1)),ISNUMBER(SEARCH("columnar",N85,1)),ISNUMBER(SEARCH("solid",N85,1)),AND(OR(ISNUMBER(SEARCH("papillary",N85,1)),ISNUMBER(SEARCH("papillary carcinoma",O85,1))),S85="positive"),AND(AND(ISNUMBER(J85),J85&gt;=5),M85=""),AND(AND(ISNUMBER(J85),J85&gt;=5),AND(ISNUMBER(M85),M85&gt;=1)),AND(ISNUMBER(SERACH("papillary",N85)),OR(Y85="positive",Z85="positive"), ISNUMBER(SEARCH("BRAF",AB85)))),"intermediate","low"))</f>
        <v>low</v>
      </c>
      <c r="AF85" s="40" t="str">
        <f t="shared" si="15"/>
        <v>2</v>
      </c>
      <c r="AG85" s="40" t="str">
        <f t="shared" si="16"/>
        <v>0</v>
      </c>
      <c r="AH85" s="40" t="str">
        <f t="shared" si="18"/>
        <v>0</v>
      </c>
      <c r="AI85" s="45" t="str">
        <f t="shared" si="19"/>
        <v>I</v>
      </c>
      <c r="AJ85" s="39" t="s">
        <v>634</v>
      </c>
      <c r="AK85" s="44" t="s">
        <v>898</v>
      </c>
      <c r="AL85" s="44" t="s">
        <v>899</v>
      </c>
      <c r="AM85" s="44" t="s">
        <v>899</v>
      </c>
      <c r="AN85" s="44" t="s">
        <v>59</v>
      </c>
      <c r="AO85" s="12">
        <f t="shared" ca="1" si="20"/>
        <v>1</v>
      </c>
      <c r="AP85" s="15">
        <f t="shared" si="21"/>
        <v>1</v>
      </c>
      <c r="AQ85" s="15">
        <f t="shared" si="22"/>
        <v>1</v>
      </c>
      <c r="AR85" s="15">
        <f t="shared" si="23"/>
        <v>1</v>
      </c>
      <c r="AS85" s="26">
        <f t="shared" si="17"/>
        <v>1</v>
      </c>
    </row>
    <row r="86" spans="1:45">
      <c r="A86" t="str">
        <f>'Model output'!A85</f>
        <v>TCGA-DJ-A3UK</v>
      </c>
      <c r="B86" s="51">
        <v>35</v>
      </c>
      <c r="C86" s="1" t="str">
        <f>IF(OR(ISNUMBER(SEARCH("0",'Model output'!D85)), ISNUMBER(SEARCH("1",'Model output'!D85)), ISNUMBER(SEARCH("1a",'Model output'!D85)), ISNUMBER(SEARCH("1b",'Model output'!D85)), ISNUMBER(SEARCH("2",'Model output'!D85)), ISNUMBER(SEARCH("3",'Model output'!D85)), ISNUMBER(SEARCH("4a",'Model output'!D85)), ISNUMBER(SEARCH("4b",'Model output'!D85))), IF(ISNUMBER(SEARCH("pT",'Model output'!D85)),IF(OR(ISNUMBER(SEARCH("a",'Model output'!D85)),ISNUMBER(SEARCH("b",'Model output'!D85))),MID(SUBSTITUTE('Model output'!D85," ",""),SEARCH("pT",'Model output'!D85)+2,2),MID(SUBSTITUTE('Model output'!D85," ",""),SEARCH("pT",'Model output'!D85)+2,1)),IF(ISNUMBER(SEARCH("T",'Model output'!D85)),IF(OR(ISNUMBER(SEARCH("a",'Model output'!D85)),ISNUMBER(SEARCH("b",'Model output'!D85))),MID(SUBSTITUTE('Model output'!D85," ",""),SEARCH("T",'Model output'!D85)+1,2),MID(SUBSTITUTE('Model output'!D85," ",""),SEARCH("T",'Model output'!D85)+1,1)),SUBSTITUTE('Model output'!D85," ",""))),"")</f>
        <v>2</v>
      </c>
      <c r="D86" s="1" t="str">
        <f>IF(ISNUMBER(SEARCH("lymph node",'Model output'!E85)),"1", IF(AND('Model output'!E85&lt;&gt;"",ISNUMBER('Model output'!E85),'Model output'!E85&gt;0),"1",IF(OR(ISNUMBER(SEARCH("0",'Model output'!E85)), ISNUMBER(SEARCH("1",'Model output'!E85)), ISNUMBER(SEARCH("1a",'Model output'!E85)), ISNUMBER(SEARCH("1b",'Model output'!E85)), ISNUMBER(SEARCH("X",'Model output'!E85))), IF(ISNUMBER(SEARCH("pN",'Model output'!E85)),IF(OR(ISNUMBER(SEARCH("a",'Model output'!E85)),ISNUMBER(SEARCH("b",'Model output'!E85))),MID(SUBSTITUTE('Model output'!E85," ",""),SEARCH("pN",'Model output'!E85)+2,2),MID(SUBSTITUTE('Model output'!E85," ",""),SEARCH("pN",'Model output'!E85)+2,1)),IF(ISNUMBER(SEARCH("N",'Model output'!E85)),IF(OR(ISNUMBER(SEARCH("a",'Model output'!E85)),ISNUMBER(SEARCH("b",'Model output'!E85))),MID(SUBSTITUTE('Model output'!E85," ",""),SEARCH("N",'Model output'!E85)+1,2),MID(SUBSTITUTE('Model output'!E85," ",""),SEARCH("N",'Model output'!E85)+1,1)),SUBSTITUTE('Model output'!E85," ",""))),"")))</f>
        <v>0</v>
      </c>
      <c r="E86" s="1" t="str">
        <f>IF(OR(ISNUMBER(SEARCH("Not applicable",'Model output'!F85)), ISNUMBER(SEARCH("N/A",'Model output'!F85))),"0",IF(OR(ISNUMBER(SEARCH("0",'Model output'!F85)), ISNUMBER(SEARCH("1",'Model output'!F85)), ISNUMBER(SEARCH("X",'Model output'!F85))), IF(ISNUMBER(SEARCH("pM",'Model output'!F85)),MID(SUBSTITUTE('Model output'!F85," ",""),SEARCH("pM",'Model output'!F85)+2,1),IF(ISNUMBER(SEARCH("M",'Model output'!F85)),MID(SUBSTITUTE('Model output'!F85," ",""),SEARCH("M",'Model output'!F85)+1,1),SUBSTITUTE('Model output'!F85," ",""))),""))</f>
        <v/>
      </c>
      <c r="F86" t="str">
        <f t="shared" si="12"/>
        <v>negative</v>
      </c>
      <c r="G86" t="str">
        <f>IF(OR('Model output'!G85="",AND(ISNUMBER('Model output'!J85),'Model output'!J85&lt;1)),"",IF(OR(ISNUMBER(SEARCH("lateral",'Model output'!G85)),ISNUMBER(SEARCH("cervical",'Model output'!G85)),ISNUMBER(SEARCH("jugular",'Model output'!G85)),ISNUMBER(SEARCH("left neck",'Model output'!G85)),ISNUMBER(SEARCH("left anterior neck",'Model output'!G85)),ISNUMBER(SEARCH("left posterior neck",'Model output'!G85)),ISNUMBER(SEARCH("right neck",'Model output'!G85)),ISNUMBER(SEARCH("right anterior neck",'Model output'!G85)),ISNUMBER(SEARCH("right posterior neck",'Model output'!G85)),AND(ISNUMBER(SEARCH("level",'Model output'!G85)),OR(,ISNUMBER(SEARCH("II",'Model output'!G85)),ISNUMBER(SEARCH("two",'Model output'!G85)),ISNUMBER(SEARCH("2",'Model output'!G85)),ISNUMBER(SEARCH("III",'Model output'!G85)),ISNUMBER(SEARCH("three",'Model output'!G85)),ISNUMBER(SEARCH("3",'Model output'!G85)),ISNUMBER(SEARCH("IV",'Model output'!G85)),ISNUMBER(SEARCH("four",'Model output'!G85)),ISNUMBER(SEARCH("4",'Model output'!G85)),ISNUMBER(SEARCH("V ",'Model output'!G85)),ISNUMBER(SEARCH("five",'Model output'!G85)),ISNUMBER(SEARCH("5",'Model output'!G85))))), "lateral", "central"))</f>
        <v/>
      </c>
      <c r="H86" t="str">
        <f>IF('Model output'!H85="","negative", IF('Model output'!H85=" ", "negative", IF('Model output'!H85="[]", "negative", IF(ISNUMBER(SEARCH("lymph node",'Model output'!H85)),"negative", IF(ISNUMBER(SEARCH("adipose tissue",'Model output'!H85)), "negative", IF(ISNUMBER(SEARCH("neck dissection",'Model output'!H85)),"negative","positive"))))))</f>
        <v>negative</v>
      </c>
      <c r="I86">
        <f>IF('Model output'!I85="","",IF(ISNUMBER('Model output'!I85),'Model output'!I85,1))</f>
        <v>2</v>
      </c>
      <c r="J86">
        <f>IF('Model output'!J85="","",IF(AND(ISNUMBER('Model output'!J85),'Model output'!J85&lt;=I86),'Model output'!J85,IF(ISNUMBER(SEARCH("0/",'Model output'!J85)),0,1)))</f>
        <v>0</v>
      </c>
      <c r="K86" t="str" cm="1">
        <f t="array" ref="K86">IF(COUNT(FIND({0,1,2,3,4,5,6,7,8,9},'Model output'!K85))&gt;0,'Model output'!K85,"")</f>
        <v/>
      </c>
      <c r="L86" s="32" t="str">
        <f t="shared" si="14"/>
        <v/>
      </c>
      <c r="M86" t="str" cm="1">
        <f t="array" ref="M86">IF(L86="","",IF(ISNUMBER(SEARCH("cm",L86)),MAX(VALUE(SUBSTITUTE(_xlfn.FILTERXML("&lt;t&gt;&lt;s&gt;"&amp;SUBSTITUTE(L86,",","&lt;/s&gt;&lt;s&gt;")&amp;"&lt;/s&gt;&lt;/t&gt;","//s"),"cm",""))),MAX(VALUE(SUBSTITUTE(_xlfn.FILTERXML("&lt;t&gt;&lt;s&gt;"&amp;SUBSTITUTE(L86,",","&lt;/s&gt;&lt;s&gt;")&amp;"&lt;/s&gt;&lt;/t&gt;","//s"),"mm","")))/10))</f>
        <v/>
      </c>
      <c r="N86" t="str">
        <f>IF('Model output'!L85="","",'Model output'!L85)</f>
        <v>papillary</v>
      </c>
      <c r="O86" t="str">
        <f>IF('Model output'!M85="","",'Model output'!M85)</f>
        <v>classical</v>
      </c>
      <c r="P86" t="str">
        <f>IF('Model output'!N85="","",'Model output'!N85)</f>
        <v>1.5 cm</v>
      </c>
      <c r="Q86" t="str">
        <f t="shared" si="13"/>
        <v>1.5cm</v>
      </c>
      <c r="R86" cm="1">
        <f t="array" ref="R86">IF(Q86="","",IF(ISNUMBER(SEARCH("cm",Q86)),MAX(VALUE(SUBSTITUTE(_xlfn.FILTERXML("&lt;t&gt;&lt;s&gt;"&amp;SUBSTITUTE(Q86,",","&lt;/s&gt;&lt;s&gt;")&amp;"&lt;/s&gt;&lt;/t&gt;","//s"),"cm",""))),IF(ISNUMBER(SEARCH("mm",Q86)), MAX(VALUE(SUBSTITUTE(_xlfn.FILTERXML("&lt;t&gt;&lt;s&gt;"&amp;SUBSTITUTE(Q86,",","&lt;/s&gt;&lt;s&gt;")&amp;"&lt;/s&gt;&lt;/t&gt;","//s"),"mm","")))/10, MAX(VALUE(_xlfn.FILTERXML("&lt;t&gt;&lt;s&gt;"&amp;SUBSTITUTE(Q86,",","&lt;/s&gt;&lt;s&gt;")&amp;"&lt;/s&gt;&lt;/t&gt;","//s"))))))</f>
        <v>1.5</v>
      </c>
      <c r="S86" t="str">
        <f>IF(OR('Model output'!P85="",'Model output'!P85="C",ISNUMBER(SEARCH("Not identified", 'Model output'!P85)),ISNUMBER(SEARCH("Absent",'Model output'!P85)),ISNUMBER(SEARCH("Absence",'Model output'!P85)),AND(ISNUMBER(SEARCH("No",'Model output'!P85)),NOT(ISNUMBER(SEARCH("diagnostic",'Model output'!P85)))),ISNUMBER(SEARCH("Negative",'Model output'!P85))),"negative","positive")</f>
        <v>negative</v>
      </c>
      <c r="T86">
        <f>IF('Model output'!O85="","",'Model output'!O85)</f>
        <v>1</v>
      </c>
      <c r="U86" t="str">
        <f>IF('Model output'!Q85&lt;&gt;"",'Model output'!Q85,IF('Classification result'!S86="positive",IF(ISNUMBER(SEARCH("single",'Model output'!P85)),1,IF(OR(ISNUMBER(SEARCH("&lt;4",'Model output'!P85)),ISNUMBER(SEARCH("&lt; 4",'Model output'!P85)),ISNUMBER(SEARCH("less than 4",'Model output'!P85))),"&lt;4",IF(OR(ISNUMBER(SEARCH("&gt;4",'Model output'!P85)),ISNUMBER(SEARCH("&gt; 4",'Model output'!P85)),ISNUMBER(SEARCH("4 or more",'Model output'!P85))),"&gt;4",""))),""))</f>
        <v/>
      </c>
      <c r="V86" t="str">
        <f>IF(S86="negative","",IF(OR(ISNUMBER(SEARCH("Focal",'Model output'!P85)),'Classification result'!U86&lt;4,ISNUMBER(SEARCH("Focal",'Classification result'!U86)),ISNUMBER(SEARCH("&lt;4",'Classification result'!U86)),ISNUMBER(SEARCH("&lt; 4",'Classification result'!U86))),"minimal", IF(OR(ISNUMBER(SEARCH("Extensive",'Model output'!P85)),ISNUMBER(SEARCH("Extensive",'Classification result'!U86)),ISNUMBER(SEARCH("&gt;4",'Classification result'!U86)),ISNUMBER(SEARCH("&gt; 4",'Classification result'!U86)),ISNUMBER(SEARCH("4 or more",'Classification result'!U86))),"extensive","")))</f>
        <v/>
      </c>
      <c r="W86" t="str">
        <f>IF(OR('Model output'!R85="",ISNUMBER(SEARCH("Not identified", 'Model output'!R85)),ISNUMBER(SEARCH("Absent",'Model output'!R85)),ISNUMBER(SEARCH("No",'Model output'!R85)),ISNUMBER(SEARCH("Negative",'Model output'!R85)),ISNUMBER(SEARCH("None seen",'Model output'!R85)),ISNUMBER(SEARCH("Free",'Model output'!R85)),ISNUMBER(SEARCH("Cannot be assessed",'Model output'!R85))),"negative","positive")</f>
        <v>negative</v>
      </c>
      <c r="X86" s="19" t="str">
        <f>IF('Model output'!S85="","",'Model output'!S85)</f>
        <v>Not identified</v>
      </c>
      <c r="Y86" t="str">
        <f>IF(OR('Model output'!S85="",ISNUMBER(SEARCH("No extension",'Model output'!S85)),ISNUMBER(SEARCH("Absent",'Model output'!S85)),ISNUMBER(SEARCH("Not identified",'Model output'!S85)),AND(ISNUMBER(SEARCH("No",'Model output'!S85)),NOT(ISNUMBER(SEARCH("carcinoma",'Model output'!S85)))),ISNUMBER(SEARCH("negative",'Model output'!S85))),"negative",IF(Z86="positive","gETE", "positive"))</f>
        <v>negative</v>
      </c>
      <c r="Z86" t="str">
        <f>IF(OR('Model output'!S85="",ISNUMBER(SEARCH("Absent",'Model output'!S85)),ISNUMBER(SEARCH("Not identified",'Model output'!S85)),ISNUMBER(SEARCH("No",'Model output'!S85)),ISNUMBER(SEARCH("Minimal",'Model output'!S85)),ISNUMBER(SEARCH("negative",'Model output'!S85))),"negative",IF(OR(ISNUMBER(SEARCH("extensive",X86)),ISNUMBER(SEARCH("skeletal muscle",X86)),ISNUMBER(SEARCH("larynx",X86)),ISNUMBER(SEARCH("trachea",X86)),ISNUMBER(SEARCH("esophagus",X86)),ISNUMBER(SEARCH("recurrent laryngeal nerve",X86))),"positive","negative"))</f>
        <v>negative</v>
      </c>
      <c r="AA86" t="str">
        <f>IF('Model output'!T85="","",IF('Model output'!T85="Not mentioned", "No", "Yes"))</f>
        <v/>
      </c>
      <c r="AB86" t="str">
        <f>IF(AA86&lt;&gt;"Yes","",IF(OR('Model output'!U85="",ISNUMBER(SEARCH("Not identified",'Model output'!U85))),"",'Model output'!U85))</f>
        <v/>
      </c>
      <c r="AC86" s="8" t="str">
        <f>IF(OR('Model output'!V85="", AND(ISERROR(SEARCH("Positive",'Model output'!V85)), ISNUMBER(SEARCH("Negative",'Model output'!V85))), ISNUMBER(SEARCH("Cannot be assessed",'Model output'!V85)), AND(ISNUMBER(SEARCH("Uninvolved",'Model output'!V85)),NOT(ISNUMBER(SEARCH("margin(s) involved",'Model output'!V85)))), ISNUMBER(SEARCH("No involvement",'Model output'!V85)), AND(NOT(ISNUMBER(SEARCH("focal",'Model output'!V85))),ISNUMBER(SEARCH("Free",'Model output'!V85))), ISNUMBER(SEARCH("narrowly excised",'Model output'!V85)), ISNUMBER(SEARCH("none",'Model output'!V85)), ISNUMBER(SEARCH("R0",'Model output'!V85)), ISNUMBER(SEARCH("1 mm",'Model output'!V85)), ISNUMBER(SEARCH("0.1 CM",'Model output'!V85)), ISNUMBER(SEARCH("less than 0.2 mm",'Model output'!V85)), ISNUMBER(SEARCH("less than 1.0 mm",'Model output'!V85)), ISNUMBER(SEARCH("less than 0.5 mm",'Model output'!V85)), ISNUMBER(SEARCH("abut",'Model output'!V85))), "negative", "positive")</f>
        <v>negative</v>
      </c>
      <c r="AE86" s="39" t="str" cm="1">
        <f t="array" aca="1" ref="AE86" ca="1">IF(OR(AC86="positive",Z86="positive",AND(OR(ISNUMBER(SEARCH("Follicular carcinoma",N86)),ISNUMBER(SEARCH("Follicular thyroid carcinoma",N86))),V86="extensive"),AND(AND(ISNUMBER(J86),J86&gt;0),AND(ISNUMBER(M86),M86&gt;3)),OR(H86="positive",AH86=1)),"high",IF(OR(ISNUMBER(SEARCH("lateral",G86,1)),ISNUMBER(SEARCH("positive",Y86,1)),ISNUMBER(SEARCH("tall",O86,1)),ISNUMBER(SEARCH("hobnail",O86,1)),ISNUMBER(SEARCH("cribriform",O86,1)),ISNUMBER(SEARCH("diffuse",O86,1)),ISNUMBER(SEARCH("columnar",O86,1)),ISNUMBER(SEARCH("solid",O86,1)),ISNUMBER(SEARCH("tall",N86,1)),ISNUMBER(SEARCH("hobnail",N86,1)),ISNUMBER(SEARCH("cribriform",N86,1)),ISNUMBER(SEARCH("diffuse",N86,1)),ISNUMBER(SEARCH("columnar",N86,1)),ISNUMBER(SEARCH("solid",N86,1)),AND(OR(ISNUMBER(SEARCH("papillary",N86,1)),ISNUMBER(SEARCH("papillary carcinoma",O86,1))),S86="positive"),AND(AND(ISNUMBER(J86),J86&gt;=5),M86=""),AND(AND(ISNUMBER(J86),J86&gt;=5),AND(ISNUMBER(M86),M86&gt;=1)),AND(ISNUMBER(SERACH("papillary",N86)),OR(Y86="positive",Z86="positive"), ISNUMBER(SEARCH("BRAF",AB86)))),"intermediate","low"))</f>
        <v>low</v>
      </c>
      <c r="AF86" s="40" t="str">
        <f t="shared" si="15"/>
        <v>1b</v>
      </c>
      <c r="AG86" s="40" t="str">
        <f t="shared" si="16"/>
        <v>0</v>
      </c>
      <c r="AH86" s="40" t="str">
        <f t="shared" si="18"/>
        <v>0</v>
      </c>
      <c r="AI86" s="45" t="str">
        <f t="shared" si="19"/>
        <v>I</v>
      </c>
      <c r="AJ86" s="39" t="s">
        <v>634</v>
      </c>
      <c r="AK86" s="44" t="s">
        <v>895</v>
      </c>
      <c r="AL86" s="44" t="s">
        <v>896</v>
      </c>
      <c r="AM86" s="44" t="s">
        <v>899</v>
      </c>
      <c r="AN86" s="44" t="s">
        <v>59</v>
      </c>
      <c r="AO86" s="12">
        <f t="shared" ca="1" si="20"/>
        <v>1</v>
      </c>
      <c r="AP86" s="15">
        <f t="shared" si="21"/>
        <v>1</v>
      </c>
      <c r="AQ86" s="15">
        <f t="shared" si="22"/>
        <v>1</v>
      </c>
      <c r="AR86" s="15">
        <f t="shared" si="23"/>
        <v>1</v>
      </c>
      <c r="AS86" s="26">
        <f t="shared" si="17"/>
        <v>1</v>
      </c>
    </row>
    <row r="87" spans="1:45">
      <c r="A87" t="str">
        <f>'Model output'!A86</f>
        <v>TCGA-DJ-A3UM</v>
      </c>
      <c r="B87" s="51">
        <v>45</v>
      </c>
      <c r="C87" s="1" t="str">
        <f>IF(OR(ISNUMBER(SEARCH("0",'Model output'!D86)), ISNUMBER(SEARCH("1",'Model output'!D86)), ISNUMBER(SEARCH("1a",'Model output'!D86)), ISNUMBER(SEARCH("1b",'Model output'!D86)), ISNUMBER(SEARCH("2",'Model output'!D86)), ISNUMBER(SEARCH("3",'Model output'!D86)), ISNUMBER(SEARCH("4a",'Model output'!D86)), ISNUMBER(SEARCH("4b",'Model output'!D86))), IF(ISNUMBER(SEARCH("pT",'Model output'!D86)),IF(OR(ISNUMBER(SEARCH("a",'Model output'!D86)),ISNUMBER(SEARCH("b",'Model output'!D86))),MID(SUBSTITUTE('Model output'!D86," ",""),SEARCH("pT",'Model output'!D86)+2,2),MID(SUBSTITUTE('Model output'!D86," ",""),SEARCH("pT",'Model output'!D86)+2,1)),IF(ISNUMBER(SEARCH("T",'Model output'!D86)),IF(OR(ISNUMBER(SEARCH("a",'Model output'!D86)),ISNUMBER(SEARCH("b",'Model output'!D86))),MID(SUBSTITUTE('Model output'!D86," ",""),SEARCH("T",'Model output'!D86)+1,2),MID(SUBSTITUTE('Model output'!D86," ",""),SEARCH("T",'Model output'!D86)+1,1)),SUBSTITUTE('Model output'!D86," ",""))),"")</f>
        <v>2</v>
      </c>
      <c r="D87" s="1" t="str">
        <f>IF(ISNUMBER(SEARCH("lymph node",'Model output'!E86)),"1", IF(AND('Model output'!E86&lt;&gt;"",ISNUMBER('Model output'!E86),'Model output'!E86&gt;0),"1",IF(OR(ISNUMBER(SEARCH("0",'Model output'!E86)), ISNUMBER(SEARCH("1",'Model output'!E86)), ISNUMBER(SEARCH("1a",'Model output'!E86)), ISNUMBER(SEARCH("1b",'Model output'!E86)), ISNUMBER(SEARCH("X",'Model output'!E86))), IF(ISNUMBER(SEARCH("pN",'Model output'!E86)),IF(OR(ISNUMBER(SEARCH("a",'Model output'!E86)),ISNUMBER(SEARCH("b",'Model output'!E86))),MID(SUBSTITUTE('Model output'!E86," ",""),SEARCH("pN",'Model output'!E86)+2,2),MID(SUBSTITUTE('Model output'!E86," ",""),SEARCH("pN",'Model output'!E86)+2,1)),IF(ISNUMBER(SEARCH("N",'Model output'!E86)),IF(OR(ISNUMBER(SEARCH("a",'Model output'!E86)),ISNUMBER(SEARCH("b",'Model output'!E86))),MID(SUBSTITUTE('Model output'!E86," ",""),SEARCH("N",'Model output'!E86)+1,2),MID(SUBSTITUTE('Model output'!E86," ",""),SEARCH("N",'Model output'!E86)+1,1)),SUBSTITUTE('Model output'!E86," ",""))),"")))</f>
        <v>X</v>
      </c>
      <c r="E87" s="1" t="str">
        <f>IF(OR(ISNUMBER(SEARCH("Not applicable",'Model output'!F86)), ISNUMBER(SEARCH("N/A",'Model output'!F86))),"0",IF(OR(ISNUMBER(SEARCH("0",'Model output'!F86)), ISNUMBER(SEARCH("1",'Model output'!F86)), ISNUMBER(SEARCH("X",'Model output'!F86))), IF(ISNUMBER(SEARCH("pM",'Model output'!F86)),MID(SUBSTITUTE('Model output'!F86," ",""),SEARCH("pM",'Model output'!F86)+2,1),IF(ISNUMBER(SEARCH("M",'Model output'!F86)),MID(SUBSTITUTE('Model output'!F86," ",""),SEARCH("M",'Model output'!F86)+1,1),SUBSTITUTE('Model output'!F86," ",""))),""))</f>
        <v>X</v>
      </c>
      <c r="F87" t="str">
        <f t="shared" si="12"/>
        <v>negative</v>
      </c>
      <c r="G87" t="str">
        <f>IF(OR('Model output'!G86="",AND(ISNUMBER('Model output'!J86),'Model output'!J86&lt;1)),"",IF(OR(ISNUMBER(SEARCH("lateral",'Model output'!G86)),ISNUMBER(SEARCH("cervical",'Model output'!G86)),ISNUMBER(SEARCH("jugular",'Model output'!G86)),ISNUMBER(SEARCH("left neck",'Model output'!G86)),ISNUMBER(SEARCH("left anterior neck",'Model output'!G86)),ISNUMBER(SEARCH("left posterior neck",'Model output'!G86)),ISNUMBER(SEARCH("right neck",'Model output'!G86)),ISNUMBER(SEARCH("right anterior neck",'Model output'!G86)),ISNUMBER(SEARCH("right posterior neck",'Model output'!G86)),AND(ISNUMBER(SEARCH("level",'Model output'!G86)),OR(,ISNUMBER(SEARCH("II",'Model output'!G86)),ISNUMBER(SEARCH("two",'Model output'!G86)),ISNUMBER(SEARCH("2",'Model output'!G86)),ISNUMBER(SEARCH("III",'Model output'!G86)),ISNUMBER(SEARCH("three",'Model output'!G86)),ISNUMBER(SEARCH("3",'Model output'!G86)),ISNUMBER(SEARCH("IV",'Model output'!G86)),ISNUMBER(SEARCH("four",'Model output'!G86)),ISNUMBER(SEARCH("4",'Model output'!G86)),ISNUMBER(SEARCH("V ",'Model output'!G86)),ISNUMBER(SEARCH("five",'Model output'!G86)),ISNUMBER(SEARCH("5",'Model output'!G86))))), "lateral", "central"))</f>
        <v/>
      </c>
      <c r="H87" t="str">
        <f>IF('Model output'!H86="","negative", IF('Model output'!H86=" ", "negative", IF('Model output'!H86="[]", "negative", IF(ISNUMBER(SEARCH("lymph node",'Model output'!H86)),"negative", IF(ISNUMBER(SEARCH("adipose tissue",'Model output'!H86)), "negative", IF(ISNUMBER(SEARCH("neck dissection",'Model output'!H86)),"negative","positive"))))))</f>
        <v>negative</v>
      </c>
      <c r="I87">
        <f>IF('Model output'!I86="","",IF(ISNUMBER('Model output'!I86),'Model output'!I86,1))</f>
        <v>3</v>
      </c>
      <c r="J87">
        <f>IF('Model output'!J86="","",IF(AND(ISNUMBER('Model output'!J86),'Model output'!J86&lt;=I87),'Model output'!J86,IF(ISNUMBER(SEARCH("0/",'Model output'!J86)),0,1)))</f>
        <v>0</v>
      </c>
      <c r="K87" t="str" cm="1">
        <f t="array" ref="K87">IF(COUNT(FIND({0,1,2,3,4,5,6,7,8,9},'Model output'!K86))&gt;0,'Model output'!K86,"")</f>
        <v/>
      </c>
      <c r="L87" s="32" t="str">
        <f t="shared" si="14"/>
        <v/>
      </c>
      <c r="M87" t="str" cm="1">
        <f t="array" ref="M87">IF(L87="","",IF(ISNUMBER(SEARCH("cm",L87)),MAX(VALUE(SUBSTITUTE(_xlfn.FILTERXML("&lt;t&gt;&lt;s&gt;"&amp;SUBSTITUTE(L87,",","&lt;/s&gt;&lt;s&gt;")&amp;"&lt;/s&gt;&lt;/t&gt;","//s"),"cm",""))),MAX(VALUE(SUBSTITUTE(_xlfn.FILTERXML("&lt;t&gt;&lt;s&gt;"&amp;SUBSTITUTE(L87,",","&lt;/s&gt;&lt;s&gt;")&amp;"&lt;/s&gt;&lt;/t&gt;","//s"),"mm","")))/10))</f>
        <v/>
      </c>
      <c r="N87" t="str">
        <f>IF('Model output'!L86="","",'Model output'!L86)</f>
        <v>papillary</v>
      </c>
      <c r="O87" t="str">
        <f>IF('Model output'!M86="","",'Model output'!M86)</f>
        <v>classic</v>
      </c>
      <c r="P87" t="str">
        <f>IF('Model output'!N86="","",'Model output'!N86)</f>
        <v>1.3 cm</v>
      </c>
      <c r="Q87" t="str">
        <f t="shared" si="13"/>
        <v>1.3cm</v>
      </c>
      <c r="R87" cm="1">
        <f t="array" ref="R87">IF(Q87="","",IF(ISNUMBER(SEARCH("cm",Q87)),MAX(VALUE(SUBSTITUTE(_xlfn.FILTERXML("&lt;t&gt;&lt;s&gt;"&amp;SUBSTITUTE(Q87,",","&lt;/s&gt;&lt;s&gt;")&amp;"&lt;/s&gt;&lt;/t&gt;","//s"),"cm",""))),IF(ISNUMBER(SEARCH("mm",Q87)), MAX(VALUE(SUBSTITUTE(_xlfn.FILTERXML("&lt;t&gt;&lt;s&gt;"&amp;SUBSTITUTE(Q87,",","&lt;/s&gt;&lt;s&gt;")&amp;"&lt;/s&gt;&lt;/t&gt;","//s"),"mm","")))/10, MAX(VALUE(_xlfn.FILTERXML("&lt;t&gt;&lt;s&gt;"&amp;SUBSTITUTE(Q87,",","&lt;/s&gt;&lt;s&gt;")&amp;"&lt;/s&gt;&lt;/t&gt;","//s"))))))</f>
        <v>1.3</v>
      </c>
      <c r="S87" t="str">
        <f>IF(OR('Model output'!P86="",'Model output'!P86="C",ISNUMBER(SEARCH("Not identified", 'Model output'!P86)),ISNUMBER(SEARCH("Absent",'Model output'!P86)),ISNUMBER(SEARCH("Absence",'Model output'!P86)),AND(ISNUMBER(SEARCH("No",'Model output'!P86)),NOT(ISNUMBER(SEARCH("diagnostic",'Model output'!P86)))),ISNUMBER(SEARCH("Negative",'Model output'!P86))),"negative","positive")</f>
        <v>negative</v>
      </c>
      <c r="T87">
        <f>IF('Model output'!O86="","",'Model output'!O86)</f>
        <v>1</v>
      </c>
      <c r="U87" t="str">
        <f>IF('Model output'!Q86&lt;&gt;"",'Model output'!Q86,IF('Classification result'!S87="positive",IF(ISNUMBER(SEARCH("single",'Model output'!P86)),1,IF(OR(ISNUMBER(SEARCH("&lt;4",'Model output'!P86)),ISNUMBER(SEARCH("&lt; 4",'Model output'!P86)),ISNUMBER(SEARCH("less than 4",'Model output'!P86))),"&lt;4",IF(OR(ISNUMBER(SEARCH("&gt;4",'Model output'!P86)),ISNUMBER(SEARCH("&gt; 4",'Model output'!P86)),ISNUMBER(SEARCH("4 or more",'Model output'!P86))),"&gt;4",""))),""))</f>
        <v/>
      </c>
      <c r="V87" t="str">
        <f>IF(S87="negative","",IF(OR(ISNUMBER(SEARCH("Focal",'Model output'!P86)),'Classification result'!U87&lt;4,ISNUMBER(SEARCH("Focal",'Classification result'!U87)),ISNUMBER(SEARCH("&lt;4",'Classification result'!U87)),ISNUMBER(SEARCH("&lt; 4",'Classification result'!U87))),"minimal", IF(OR(ISNUMBER(SEARCH("Extensive",'Model output'!P86)),ISNUMBER(SEARCH("Extensive",'Classification result'!U87)),ISNUMBER(SEARCH("&gt;4",'Classification result'!U87)),ISNUMBER(SEARCH("&gt; 4",'Classification result'!U87)),ISNUMBER(SEARCH("4 or more",'Classification result'!U87))),"extensive","")))</f>
        <v/>
      </c>
      <c r="W87" t="str">
        <f>IF(OR('Model output'!R86="",ISNUMBER(SEARCH("Not identified", 'Model output'!R86)),ISNUMBER(SEARCH("Absent",'Model output'!R86)),ISNUMBER(SEARCH("No",'Model output'!R86)),ISNUMBER(SEARCH("Negative",'Model output'!R86)),ISNUMBER(SEARCH("None seen",'Model output'!R86)),ISNUMBER(SEARCH("Free",'Model output'!R86)),ISNUMBER(SEARCH("Cannot be assessed",'Model output'!R86))),"negative","positive")</f>
        <v>negative</v>
      </c>
      <c r="X87" s="19" t="str">
        <f>IF('Model output'!S86="","",'Model output'!S86)</f>
        <v>Not identified</v>
      </c>
      <c r="Y87" t="str">
        <f>IF(OR('Model output'!S86="",ISNUMBER(SEARCH("No extension",'Model output'!S86)),ISNUMBER(SEARCH("Absent",'Model output'!S86)),ISNUMBER(SEARCH("Not identified",'Model output'!S86)),AND(ISNUMBER(SEARCH("No",'Model output'!S86)),NOT(ISNUMBER(SEARCH("carcinoma",'Model output'!S86)))),ISNUMBER(SEARCH("negative",'Model output'!S86))),"negative",IF(Z87="positive","gETE", "positive"))</f>
        <v>negative</v>
      </c>
      <c r="Z87" t="str">
        <f>IF(OR('Model output'!S86="",ISNUMBER(SEARCH("Absent",'Model output'!S86)),ISNUMBER(SEARCH("Not identified",'Model output'!S86)),ISNUMBER(SEARCH("No",'Model output'!S86)),ISNUMBER(SEARCH("Minimal",'Model output'!S86)),ISNUMBER(SEARCH("negative",'Model output'!S86))),"negative",IF(OR(ISNUMBER(SEARCH("extensive",X87)),ISNUMBER(SEARCH("skeletal muscle",X87)),ISNUMBER(SEARCH("larynx",X87)),ISNUMBER(SEARCH("trachea",X87)),ISNUMBER(SEARCH("esophagus",X87)),ISNUMBER(SEARCH("recurrent laryngeal nerve",X87))),"positive","negative"))</f>
        <v>negative</v>
      </c>
      <c r="AA87" t="str">
        <f>IF('Model output'!T86="","",IF('Model output'!T86="Not mentioned", "No", "Yes"))</f>
        <v/>
      </c>
      <c r="AB87" t="str">
        <f>IF(AA87&lt;&gt;"Yes","",IF(OR('Model output'!U86="",ISNUMBER(SEARCH("Not identified",'Model output'!U86))),"",'Model output'!U86))</f>
        <v/>
      </c>
      <c r="AC87" s="8" t="str">
        <f>IF(OR('Model output'!V86="", AND(ISERROR(SEARCH("Positive",'Model output'!V86)), ISNUMBER(SEARCH("Negative",'Model output'!V86))), ISNUMBER(SEARCH("Cannot be assessed",'Model output'!V86)), AND(ISNUMBER(SEARCH("Uninvolved",'Model output'!V86)),NOT(ISNUMBER(SEARCH("margin(s) involved",'Model output'!V86)))), ISNUMBER(SEARCH("No involvement",'Model output'!V86)), AND(NOT(ISNUMBER(SEARCH("focal",'Model output'!V86))),ISNUMBER(SEARCH("Free",'Model output'!V86))), ISNUMBER(SEARCH("narrowly excised",'Model output'!V86)), ISNUMBER(SEARCH("none",'Model output'!V86)), ISNUMBER(SEARCH("R0",'Model output'!V86)), ISNUMBER(SEARCH("1 mm",'Model output'!V86)), ISNUMBER(SEARCH("0.1 CM",'Model output'!V86)), ISNUMBER(SEARCH("less than 0.2 mm",'Model output'!V86)), ISNUMBER(SEARCH("less than 1.0 mm",'Model output'!V86)), ISNUMBER(SEARCH("less than 0.5 mm",'Model output'!V86)), ISNUMBER(SEARCH("abut",'Model output'!V86))), "negative", "positive")</f>
        <v>negative</v>
      </c>
      <c r="AE87" s="39" t="str" cm="1">
        <f t="array" aca="1" ref="AE87" ca="1">IF(OR(AC87="positive",Z87="positive",AND(OR(ISNUMBER(SEARCH("Follicular carcinoma",N87)),ISNUMBER(SEARCH("Follicular thyroid carcinoma",N87))),V87="extensive"),AND(AND(ISNUMBER(J87),J87&gt;0),AND(ISNUMBER(M87),M87&gt;3)),OR(H87="positive",AH87=1)),"high",IF(OR(ISNUMBER(SEARCH("lateral",G87,1)),ISNUMBER(SEARCH("positive",Y87,1)),ISNUMBER(SEARCH("tall",O87,1)),ISNUMBER(SEARCH("hobnail",O87,1)),ISNUMBER(SEARCH("cribriform",O87,1)),ISNUMBER(SEARCH("diffuse",O87,1)),ISNUMBER(SEARCH("columnar",O87,1)),ISNUMBER(SEARCH("solid",O87,1)),ISNUMBER(SEARCH("tall",N87,1)),ISNUMBER(SEARCH("hobnail",N87,1)),ISNUMBER(SEARCH("cribriform",N87,1)),ISNUMBER(SEARCH("diffuse",N87,1)),ISNUMBER(SEARCH("columnar",N87,1)),ISNUMBER(SEARCH("solid",N87,1)),AND(OR(ISNUMBER(SEARCH("papillary",N87,1)),ISNUMBER(SEARCH("papillary carcinoma",O87,1))),S87="positive"),AND(AND(ISNUMBER(J87),J87&gt;=5),M87=""),AND(AND(ISNUMBER(J87),J87&gt;=5),AND(ISNUMBER(M87),M87&gt;=1)),AND(ISNUMBER(SERACH("papillary",N87)),OR(Y87="positive",Z87="positive"), ISNUMBER(SEARCH("BRAF",AB87)))),"intermediate","low"))</f>
        <v>low</v>
      </c>
      <c r="AF87" s="40" t="str">
        <f t="shared" si="15"/>
        <v>1b</v>
      </c>
      <c r="AG87" s="40" t="str">
        <f t="shared" si="16"/>
        <v>0</v>
      </c>
      <c r="AH87" s="40" t="str">
        <f t="shared" si="18"/>
        <v>0</v>
      </c>
      <c r="AI87" s="45" t="str">
        <f t="shared" si="19"/>
        <v>I</v>
      </c>
      <c r="AJ87" s="39" t="s">
        <v>636</v>
      </c>
      <c r="AK87" s="44" t="s">
        <v>895</v>
      </c>
      <c r="AL87" s="44" t="s">
        <v>896</v>
      </c>
      <c r="AM87" s="44" t="s">
        <v>899</v>
      </c>
      <c r="AN87" s="44" t="s">
        <v>59</v>
      </c>
      <c r="AO87" s="12">
        <f t="shared" ca="1" si="20"/>
        <v>0</v>
      </c>
      <c r="AP87" s="15">
        <f t="shared" si="21"/>
        <v>1</v>
      </c>
      <c r="AQ87" s="15">
        <f t="shared" si="22"/>
        <v>1</v>
      </c>
      <c r="AR87" s="15">
        <f t="shared" si="23"/>
        <v>1</v>
      </c>
      <c r="AS87" s="26">
        <f t="shared" si="17"/>
        <v>1</v>
      </c>
    </row>
    <row r="88" spans="1:45">
      <c r="A88" t="str">
        <f>'Model output'!A87</f>
        <v>TCGA-DJ-A3UN</v>
      </c>
      <c r="B88" s="51">
        <v>51</v>
      </c>
      <c r="C88" s="1" t="str">
        <f>IF(OR(ISNUMBER(SEARCH("0",'Model output'!D87)), ISNUMBER(SEARCH("1",'Model output'!D87)), ISNUMBER(SEARCH("1a",'Model output'!D87)), ISNUMBER(SEARCH("1b",'Model output'!D87)), ISNUMBER(SEARCH("2",'Model output'!D87)), ISNUMBER(SEARCH("3",'Model output'!D87)), ISNUMBER(SEARCH("4a",'Model output'!D87)), ISNUMBER(SEARCH("4b",'Model output'!D87))), IF(ISNUMBER(SEARCH("pT",'Model output'!D87)),IF(OR(ISNUMBER(SEARCH("a",'Model output'!D87)),ISNUMBER(SEARCH("b",'Model output'!D87))),MID(SUBSTITUTE('Model output'!D87," ",""),SEARCH("pT",'Model output'!D87)+2,2),MID(SUBSTITUTE('Model output'!D87," ",""),SEARCH("pT",'Model output'!D87)+2,1)),IF(ISNUMBER(SEARCH("T",'Model output'!D87)),IF(OR(ISNUMBER(SEARCH("a",'Model output'!D87)),ISNUMBER(SEARCH("b",'Model output'!D87))),MID(SUBSTITUTE('Model output'!D87," ",""),SEARCH("T",'Model output'!D87)+1,2),MID(SUBSTITUTE('Model output'!D87," ",""),SEARCH("T",'Model output'!D87)+1,1)),SUBSTITUTE('Model output'!D87," ",""))),"")</f>
        <v>1</v>
      </c>
      <c r="D88" s="1" t="str">
        <f>IF(ISNUMBER(SEARCH("lymph node",'Model output'!E87)),"1", IF(AND('Model output'!E87&lt;&gt;"",ISNUMBER('Model output'!E87),'Model output'!E87&gt;0),"1",IF(OR(ISNUMBER(SEARCH("0",'Model output'!E87)), ISNUMBER(SEARCH("1",'Model output'!E87)), ISNUMBER(SEARCH("1a",'Model output'!E87)), ISNUMBER(SEARCH("1b",'Model output'!E87)), ISNUMBER(SEARCH("X",'Model output'!E87))), IF(ISNUMBER(SEARCH("pN",'Model output'!E87)),IF(OR(ISNUMBER(SEARCH("a",'Model output'!E87)),ISNUMBER(SEARCH("b",'Model output'!E87))),MID(SUBSTITUTE('Model output'!E87," ",""),SEARCH("pN",'Model output'!E87)+2,2),MID(SUBSTITUTE('Model output'!E87," ",""),SEARCH("pN",'Model output'!E87)+2,1)),IF(ISNUMBER(SEARCH("N",'Model output'!E87)),IF(OR(ISNUMBER(SEARCH("a",'Model output'!E87)),ISNUMBER(SEARCH("b",'Model output'!E87))),MID(SUBSTITUTE('Model output'!E87," ",""),SEARCH("N",'Model output'!E87)+1,2),MID(SUBSTITUTE('Model output'!E87," ",""),SEARCH("N",'Model output'!E87)+1,1)),SUBSTITUTE('Model output'!E87," ",""))),"")))</f>
        <v>X</v>
      </c>
      <c r="E88" s="1" t="str">
        <f>IF(OR(ISNUMBER(SEARCH("Not applicable",'Model output'!F87)), ISNUMBER(SEARCH("N/A",'Model output'!F87))),"0",IF(OR(ISNUMBER(SEARCH("0",'Model output'!F87)), ISNUMBER(SEARCH("1",'Model output'!F87)), ISNUMBER(SEARCH("X",'Model output'!F87))), IF(ISNUMBER(SEARCH("pM",'Model output'!F87)),MID(SUBSTITUTE('Model output'!F87," ",""),SEARCH("pM",'Model output'!F87)+2,1),IF(ISNUMBER(SEARCH("M",'Model output'!F87)),MID(SUBSTITUTE('Model output'!F87," ",""),SEARCH("M",'Model output'!F87)+1,1),SUBSTITUTE('Model output'!F87," ",""))),""))</f>
        <v>X</v>
      </c>
      <c r="F88" t="str">
        <f t="shared" si="12"/>
        <v>negative</v>
      </c>
      <c r="G88" t="str">
        <f>IF(OR('Model output'!G87="",AND(ISNUMBER('Model output'!J87),'Model output'!J87&lt;1)),"",IF(OR(ISNUMBER(SEARCH("lateral",'Model output'!G87)),ISNUMBER(SEARCH("cervical",'Model output'!G87)),ISNUMBER(SEARCH("jugular",'Model output'!G87)),ISNUMBER(SEARCH("left neck",'Model output'!G87)),ISNUMBER(SEARCH("left anterior neck",'Model output'!G87)),ISNUMBER(SEARCH("left posterior neck",'Model output'!G87)),ISNUMBER(SEARCH("right neck",'Model output'!G87)),ISNUMBER(SEARCH("right anterior neck",'Model output'!G87)),ISNUMBER(SEARCH("right posterior neck",'Model output'!G87)),AND(ISNUMBER(SEARCH("level",'Model output'!G87)),OR(,ISNUMBER(SEARCH("II",'Model output'!G87)),ISNUMBER(SEARCH("two",'Model output'!G87)),ISNUMBER(SEARCH("2",'Model output'!G87)),ISNUMBER(SEARCH("III",'Model output'!G87)),ISNUMBER(SEARCH("three",'Model output'!G87)),ISNUMBER(SEARCH("3",'Model output'!G87)),ISNUMBER(SEARCH("IV",'Model output'!G87)),ISNUMBER(SEARCH("four",'Model output'!G87)),ISNUMBER(SEARCH("4",'Model output'!G87)),ISNUMBER(SEARCH("V ",'Model output'!G87)),ISNUMBER(SEARCH("five",'Model output'!G87)),ISNUMBER(SEARCH("5",'Model output'!G87))))), "lateral", "central"))</f>
        <v/>
      </c>
      <c r="H88" t="str">
        <f>IF('Model output'!H87="","negative", IF('Model output'!H87=" ", "negative", IF('Model output'!H87="[]", "negative", IF(ISNUMBER(SEARCH("lymph node",'Model output'!H87)),"negative", IF(ISNUMBER(SEARCH("adipose tissue",'Model output'!H87)), "negative", IF(ISNUMBER(SEARCH("neck dissection",'Model output'!H87)),"negative","positive"))))))</f>
        <v>negative</v>
      </c>
      <c r="I88" t="str">
        <f>IF('Model output'!I87="","",IF(ISNUMBER('Model output'!I87),'Model output'!I87,1))</f>
        <v/>
      </c>
      <c r="J88" t="str">
        <f>IF('Model output'!J87="","",IF(AND(ISNUMBER('Model output'!J87),'Model output'!J87&lt;=I88),'Model output'!J87,IF(ISNUMBER(SEARCH("0/",'Model output'!J87)),0,1)))</f>
        <v/>
      </c>
      <c r="K88" t="str" cm="1">
        <f t="array" ref="K88">IF(COUNT(FIND({0,1,2,3,4,5,6,7,8,9},'Model output'!K87))&gt;0,'Model output'!K87,"")</f>
        <v/>
      </c>
      <c r="L88" s="32" t="str">
        <f t="shared" si="14"/>
        <v/>
      </c>
      <c r="M88" t="str" cm="1">
        <f t="array" ref="M88">IF(L88="","",IF(ISNUMBER(SEARCH("cm",L88)),MAX(VALUE(SUBSTITUTE(_xlfn.FILTERXML("&lt;t&gt;&lt;s&gt;"&amp;SUBSTITUTE(L88,",","&lt;/s&gt;&lt;s&gt;")&amp;"&lt;/s&gt;&lt;/t&gt;","//s"),"cm",""))),MAX(VALUE(SUBSTITUTE(_xlfn.FILTERXML("&lt;t&gt;&lt;s&gt;"&amp;SUBSTITUTE(L88,",","&lt;/s&gt;&lt;s&gt;")&amp;"&lt;/s&gt;&lt;/t&gt;","//s"),"mm","")))/10))</f>
        <v/>
      </c>
      <c r="N88" t="str">
        <f>IF('Model output'!L87="","",'Model output'!L87)</f>
        <v>papillary</v>
      </c>
      <c r="O88" t="str">
        <f>IF('Model output'!M87="","",'Model output'!M87)</f>
        <v>classic</v>
      </c>
      <c r="P88" t="str">
        <f>IF('Model output'!N87="","",'Model output'!N87)</f>
        <v>1.2 cm</v>
      </c>
      <c r="Q88" t="str">
        <f t="shared" si="13"/>
        <v>1.2cm</v>
      </c>
      <c r="R88" cm="1">
        <f t="array" ref="R88">IF(Q88="","",IF(ISNUMBER(SEARCH("cm",Q88)),MAX(VALUE(SUBSTITUTE(_xlfn.FILTERXML("&lt;t&gt;&lt;s&gt;"&amp;SUBSTITUTE(Q88,",","&lt;/s&gt;&lt;s&gt;")&amp;"&lt;/s&gt;&lt;/t&gt;","//s"),"cm",""))),IF(ISNUMBER(SEARCH("mm",Q88)), MAX(VALUE(SUBSTITUTE(_xlfn.FILTERXML("&lt;t&gt;&lt;s&gt;"&amp;SUBSTITUTE(Q88,",","&lt;/s&gt;&lt;s&gt;")&amp;"&lt;/s&gt;&lt;/t&gt;","//s"),"mm","")))/10, MAX(VALUE(_xlfn.FILTERXML("&lt;t&gt;&lt;s&gt;"&amp;SUBSTITUTE(Q88,",","&lt;/s&gt;&lt;s&gt;")&amp;"&lt;/s&gt;&lt;/t&gt;","//s"))))))</f>
        <v>1.2</v>
      </c>
      <c r="S88" t="str">
        <f>IF(OR('Model output'!P87="",'Model output'!P87="C",ISNUMBER(SEARCH("Not identified", 'Model output'!P87)),ISNUMBER(SEARCH("Absent",'Model output'!P87)),ISNUMBER(SEARCH("Absence",'Model output'!P87)),AND(ISNUMBER(SEARCH("No",'Model output'!P87)),NOT(ISNUMBER(SEARCH("diagnostic",'Model output'!P87)))),ISNUMBER(SEARCH("Negative",'Model output'!P87))),"negative","positive")</f>
        <v>negative</v>
      </c>
      <c r="T88" t="str">
        <f>IF('Model output'!O87="","",'Model output'!O87)</f>
        <v>Two foci</v>
      </c>
      <c r="U88" t="str">
        <f>IF('Model output'!Q87&lt;&gt;"",'Model output'!Q87,IF('Classification result'!S88="positive",IF(ISNUMBER(SEARCH("single",'Model output'!P87)),1,IF(OR(ISNUMBER(SEARCH("&lt;4",'Model output'!P87)),ISNUMBER(SEARCH("&lt; 4",'Model output'!P87)),ISNUMBER(SEARCH("less than 4",'Model output'!P87))),"&lt;4",IF(OR(ISNUMBER(SEARCH("&gt;4",'Model output'!P87)),ISNUMBER(SEARCH("&gt; 4",'Model output'!P87)),ISNUMBER(SEARCH("4 or more",'Model output'!P87))),"&gt;4",""))),""))</f>
        <v/>
      </c>
      <c r="V88" t="str">
        <f>IF(S88="negative","",IF(OR(ISNUMBER(SEARCH("Focal",'Model output'!P87)),'Classification result'!U88&lt;4,ISNUMBER(SEARCH("Focal",'Classification result'!U88)),ISNUMBER(SEARCH("&lt;4",'Classification result'!U88)),ISNUMBER(SEARCH("&lt; 4",'Classification result'!U88))),"minimal", IF(OR(ISNUMBER(SEARCH("Extensive",'Model output'!P87)),ISNUMBER(SEARCH("Extensive",'Classification result'!U88)),ISNUMBER(SEARCH("&gt;4",'Classification result'!U88)),ISNUMBER(SEARCH("&gt; 4",'Classification result'!U88)),ISNUMBER(SEARCH("4 or more",'Classification result'!U88))),"extensive","")))</f>
        <v/>
      </c>
      <c r="W88" t="str">
        <f>IF(OR('Model output'!R87="",ISNUMBER(SEARCH("Not identified", 'Model output'!R87)),ISNUMBER(SEARCH("Absent",'Model output'!R87)),ISNUMBER(SEARCH("No",'Model output'!R87)),ISNUMBER(SEARCH("Negative",'Model output'!R87)),ISNUMBER(SEARCH("None seen",'Model output'!R87)),ISNUMBER(SEARCH("Free",'Model output'!R87)),ISNUMBER(SEARCH("Cannot be assessed",'Model output'!R87))),"negative","positive")</f>
        <v>positive</v>
      </c>
      <c r="X88" s="19" t="str">
        <f>IF('Model output'!S87="","",'Model output'!S87)</f>
        <v>Not identified</v>
      </c>
      <c r="Y88" t="str">
        <f>IF(OR('Model output'!S87="",ISNUMBER(SEARCH("No extension",'Model output'!S87)),ISNUMBER(SEARCH("Absent",'Model output'!S87)),ISNUMBER(SEARCH("Not identified",'Model output'!S87)),AND(ISNUMBER(SEARCH("No",'Model output'!S87)),NOT(ISNUMBER(SEARCH("carcinoma",'Model output'!S87)))),ISNUMBER(SEARCH("negative",'Model output'!S87))),"negative",IF(Z88="positive","gETE", "positive"))</f>
        <v>negative</v>
      </c>
      <c r="Z88" t="str">
        <f>IF(OR('Model output'!S87="",ISNUMBER(SEARCH("Absent",'Model output'!S87)),ISNUMBER(SEARCH("Not identified",'Model output'!S87)),ISNUMBER(SEARCH("No",'Model output'!S87)),ISNUMBER(SEARCH("Minimal",'Model output'!S87)),ISNUMBER(SEARCH("negative",'Model output'!S87))),"negative",IF(OR(ISNUMBER(SEARCH("extensive",X88)),ISNUMBER(SEARCH("skeletal muscle",X88)),ISNUMBER(SEARCH("larynx",X88)),ISNUMBER(SEARCH("trachea",X88)),ISNUMBER(SEARCH("esophagus",X88)),ISNUMBER(SEARCH("recurrent laryngeal nerve",X88))),"positive","negative"))</f>
        <v>negative</v>
      </c>
      <c r="AA88" t="str">
        <f>IF('Model output'!T87="","",IF('Model output'!T87="Not mentioned", "No", "Yes"))</f>
        <v/>
      </c>
      <c r="AB88" t="str">
        <f>IF(AA88&lt;&gt;"Yes","",IF(OR('Model output'!U87="",ISNUMBER(SEARCH("Not identified",'Model output'!U87))),"",'Model output'!U87))</f>
        <v/>
      </c>
      <c r="AC88" s="8" t="str">
        <f>IF(OR('Model output'!V87="", AND(ISERROR(SEARCH("Positive",'Model output'!V87)), ISNUMBER(SEARCH("Negative",'Model output'!V87))), ISNUMBER(SEARCH("Cannot be assessed",'Model output'!V87)), AND(ISNUMBER(SEARCH("Uninvolved",'Model output'!V87)),NOT(ISNUMBER(SEARCH("margin(s) involved",'Model output'!V87)))), ISNUMBER(SEARCH("No involvement",'Model output'!V87)), AND(NOT(ISNUMBER(SEARCH("focal",'Model output'!V87))),ISNUMBER(SEARCH("Free",'Model output'!V87))), ISNUMBER(SEARCH("narrowly excised",'Model output'!V87)), ISNUMBER(SEARCH("none",'Model output'!V87)), ISNUMBER(SEARCH("R0",'Model output'!V87)), ISNUMBER(SEARCH("1 mm",'Model output'!V87)), ISNUMBER(SEARCH("0.1 CM",'Model output'!V87)), ISNUMBER(SEARCH("less than 0.2 mm",'Model output'!V87)), ISNUMBER(SEARCH("less than 1.0 mm",'Model output'!V87)), ISNUMBER(SEARCH("less than 0.5 mm",'Model output'!V87)), ISNUMBER(SEARCH("abut",'Model output'!V87))), "negative", "positive")</f>
        <v>negative</v>
      </c>
      <c r="AE88" s="39" t="str" cm="1">
        <f t="array" aca="1" ref="AE88" ca="1">IF(OR(AC88="positive",Z88="positive",AND(OR(ISNUMBER(SEARCH("Follicular carcinoma",N88)),ISNUMBER(SEARCH("Follicular thyroid carcinoma",N88))),V88="extensive"),AND(AND(ISNUMBER(J88),J88&gt;0),AND(ISNUMBER(M88),M88&gt;3)),OR(H88="positive",AH88=1)),"high",IF(OR(ISNUMBER(SEARCH("lateral",G88,1)),ISNUMBER(SEARCH("positive",Y88,1)),ISNUMBER(SEARCH("tall",O88,1)),ISNUMBER(SEARCH("hobnail",O88,1)),ISNUMBER(SEARCH("cribriform",O88,1)),ISNUMBER(SEARCH("diffuse",O88,1)),ISNUMBER(SEARCH("columnar",O88,1)),ISNUMBER(SEARCH("solid",O88,1)),ISNUMBER(SEARCH("tall",N88,1)),ISNUMBER(SEARCH("hobnail",N88,1)),ISNUMBER(SEARCH("cribriform",N88,1)),ISNUMBER(SEARCH("diffuse",N88,1)),ISNUMBER(SEARCH("columnar",N88,1)),ISNUMBER(SEARCH("solid",N88,1)),AND(OR(ISNUMBER(SEARCH("papillary",N88,1)),ISNUMBER(SEARCH("papillary carcinoma",O88,1))),S88="positive"),AND(AND(ISNUMBER(J88),J88&gt;=5),M88=""),AND(AND(ISNUMBER(J88),J88&gt;=5),AND(ISNUMBER(M88),M88&gt;=1)),AND(ISNUMBER(SERACH("papillary",N88)),OR(Y88="positive",Z88="positive"), ISNUMBER(SEARCH("BRAF",AB88)))),"intermediate","low"))</f>
        <v>low</v>
      </c>
      <c r="AF88" s="40" t="str">
        <f t="shared" si="15"/>
        <v>1b</v>
      </c>
      <c r="AG88" s="40" t="str">
        <f t="shared" si="16"/>
        <v>0</v>
      </c>
      <c r="AH88" s="40" t="str">
        <f t="shared" si="18"/>
        <v>0</v>
      </c>
      <c r="AI88" s="45" t="str">
        <f t="shared" si="19"/>
        <v>I</v>
      </c>
      <c r="AJ88" s="39" t="s">
        <v>634</v>
      </c>
      <c r="AK88" s="44" t="s">
        <v>895</v>
      </c>
      <c r="AL88" s="44" t="s">
        <v>896</v>
      </c>
      <c r="AM88" s="44" t="s">
        <v>899</v>
      </c>
      <c r="AN88" s="44" t="s">
        <v>59</v>
      </c>
      <c r="AO88" s="12">
        <f t="shared" ca="1" si="20"/>
        <v>1</v>
      </c>
      <c r="AP88" s="15">
        <f t="shared" si="21"/>
        <v>1</v>
      </c>
      <c r="AQ88" s="15">
        <f t="shared" si="22"/>
        <v>1</v>
      </c>
      <c r="AR88" s="15">
        <f t="shared" si="23"/>
        <v>1</v>
      </c>
      <c r="AS88" s="26">
        <f t="shared" si="17"/>
        <v>1</v>
      </c>
    </row>
    <row r="89" spans="1:45">
      <c r="A89" t="str">
        <f>'Model output'!A88</f>
        <v>TCGA-DJ-A3UO</v>
      </c>
      <c r="B89" s="51">
        <v>63</v>
      </c>
      <c r="C89" s="1" t="str">
        <f>IF(OR(ISNUMBER(SEARCH("0",'Model output'!D88)), ISNUMBER(SEARCH("1",'Model output'!D88)), ISNUMBER(SEARCH("1a",'Model output'!D88)), ISNUMBER(SEARCH("1b",'Model output'!D88)), ISNUMBER(SEARCH("2",'Model output'!D88)), ISNUMBER(SEARCH("3",'Model output'!D88)), ISNUMBER(SEARCH("4a",'Model output'!D88)), ISNUMBER(SEARCH("4b",'Model output'!D88))), IF(ISNUMBER(SEARCH("pT",'Model output'!D88)),IF(OR(ISNUMBER(SEARCH("a",'Model output'!D88)),ISNUMBER(SEARCH("b",'Model output'!D88))),MID(SUBSTITUTE('Model output'!D88," ",""),SEARCH("pT",'Model output'!D88)+2,2),MID(SUBSTITUTE('Model output'!D88," ",""),SEARCH("pT",'Model output'!D88)+2,1)),IF(ISNUMBER(SEARCH("T",'Model output'!D88)),IF(OR(ISNUMBER(SEARCH("a",'Model output'!D88)),ISNUMBER(SEARCH("b",'Model output'!D88))),MID(SUBSTITUTE('Model output'!D88," ",""),SEARCH("T",'Model output'!D88)+1,2),MID(SUBSTITUTE('Model output'!D88," ",""),SEARCH("T",'Model output'!D88)+1,1)),SUBSTITUTE('Model output'!D88," ",""))),"")</f>
        <v>2</v>
      </c>
      <c r="D89" s="1" t="str">
        <f>IF(ISNUMBER(SEARCH("lymph node",'Model output'!E88)),"1", IF(AND('Model output'!E88&lt;&gt;"",ISNUMBER('Model output'!E88),'Model output'!E88&gt;0),"1",IF(OR(ISNUMBER(SEARCH("0",'Model output'!E88)), ISNUMBER(SEARCH("1",'Model output'!E88)), ISNUMBER(SEARCH("1a",'Model output'!E88)), ISNUMBER(SEARCH("1b",'Model output'!E88)), ISNUMBER(SEARCH("X",'Model output'!E88))), IF(ISNUMBER(SEARCH("pN",'Model output'!E88)),IF(OR(ISNUMBER(SEARCH("a",'Model output'!E88)),ISNUMBER(SEARCH("b",'Model output'!E88))),MID(SUBSTITUTE('Model output'!E88," ",""),SEARCH("pN",'Model output'!E88)+2,2),MID(SUBSTITUTE('Model output'!E88," ",""),SEARCH("pN",'Model output'!E88)+2,1)),IF(ISNUMBER(SEARCH("N",'Model output'!E88)),IF(OR(ISNUMBER(SEARCH("a",'Model output'!E88)),ISNUMBER(SEARCH("b",'Model output'!E88))),MID(SUBSTITUTE('Model output'!E88," ",""),SEARCH("N",'Model output'!E88)+1,2),MID(SUBSTITUTE('Model output'!E88," ",""),SEARCH("N",'Model output'!E88)+1,1)),SUBSTITUTE('Model output'!E88," ",""))),"")))</f>
        <v>1b</v>
      </c>
      <c r="E89" s="1" t="str">
        <f>IF(OR(ISNUMBER(SEARCH("Not applicable",'Model output'!F88)), ISNUMBER(SEARCH("N/A",'Model output'!F88))),"0",IF(OR(ISNUMBER(SEARCH("0",'Model output'!F88)), ISNUMBER(SEARCH("1",'Model output'!F88)), ISNUMBER(SEARCH("X",'Model output'!F88))), IF(ISNUMBER(SEARCH("pM",'Model output'!F88)),MID(SUBSTITUTE('Model output'!F88," ",""),SEARCH("pM",'Model output'!F88)+2,1),IF(ISNUMBER(SEARCH("M",'Model output'!F88)),MID(SUBSTITUTE('Model output'!F88," ",""),SEARCH("M",'Model output'!F88)+1,1),SUBSTITUTE('Model output'!F88," ",""))),""))</f>
        <v/>
      </c>
      <c r="F89" t="str">
        <f t="shared" si="12"/>
        <v>positive</v>
      </c>
      <c r="G89" t="str">
        <f>IF(OR('Model output'!G88="",AND(ISNUMBER('Model output'!J88),'Model output'!J88&lt;1)),"",IF(OR(ISNUMBER(SEARCH("lateral",'Model output'!G88)),ISNUMBER(SEARCH("cervical",'Model output'!G88)),ISNUMBER(SEARCH("jugular",'Model output'!G88)),ISNUMBER(SEARCH("left neck",'Model output'!G88)),ISNUMBER(SEARCH("left anterior neck",'Model output'!G88)),ISNUMBER(SEARCH("left posterior neck",'Model output'!G88)),ISNUMBER(SEARCH("right neck",'Model output'!G88)),ISNUMBER(SEARCH("right anterior neck",'Model output'!G88)),ISNUMBER(SEARCH("right posterior neck",'Model output'!G88)),AND(ISNUMBER(SEARCH("level",'Model output'!G88)),OR(,ISNUMBER(SEARCH("II",'Model output'!G88)),ISNUMBER(SEARCH("two",'Model output'!G88)),ISNUMBER(SEARCH("2",'Model output'!G88)),ISNUMBER(SEARCH("III",'Model output'!G88)),ISNUMBER(SEARCH("three",'Model output'!G88)),ISNUMBER(SEARCH("3",'Model output'!G88)),ISNUMBER(SEARCH("IV",'Model output'!G88)),ISNUMBER(SEARCH("four",'Model output'!G88)),ISNUMBER(SEARCH("4",'Model output'!G88)),ISNUMBER(SEARCH("V ",'Model output'!G88)),ISNUMBER(SEARCH("five",'Model output'!G88)),ISNUMBER(SEARCH("5",'Model output'!G88))))), "lateral", "central"))</f>
        <v>lateral</v>
      </c>
      <c r="H89" t="str">
        <f>IF('Model output'!H88="","negative", IF('Model output'!H88=" ", "negative", IF('Model output'!H88="[]", "negative", IF(ISNUMBER(SEARCH("lymph node",'Model output'!H88)),"negative", IF(ISNUMBER(SEARCH("adipose tissue",'Model output'!H88)), "negative", IF(ISNUMBER(SEARCH("neck dissection",'Model output'!H88)),"negative","positive"))))))</f>
        <v>negative</v>
      </c>
      <c r="I89">
        <f>IF('Model output'!I88="","",IF(ISNUMBER('Model output'!I88),'Model output'!I88,1))</f>
        <v>32</v>
      </c>
      <c r="J89">
        <f>IF('Model output'!J88="","",IF(AND(ISNUMBER('Model output'!J88),'Model output'!J88&lt;=I89),'Model output'!J88,IF(ISNUMBER(SEARCH("0/",'Model output'!J88)),0,1)))</f>
        <v>5</v>
      </c>
      <c r="K89" t="str" cm="1">
        <f t="array" ref="K89">IF(COUNT(FIND({0,1,2,3,4,5,6,7,8,9},'Model output'!K88))&gt;0,'Model output'!K88,"")</f>
        <v>0.9 cm</v>
      </c>
      <c r="L89" s="32" t="str">
        <f t="shared" si="14"/>
        <v>0.9cm</v>
      </c>
      <c r="M89" cm="1">
        <f t="array" ref="M89">IF(L89="","",IF(ISNUMBER(SEARCH("cm",L89)),MAX(VALUE(SUBSTITUTE(_xlfn.FILTERXML("&lt;t&gt;&lt;s&gt;"&amp;SUBSTITUTE(L89,",","&lt;/s&gt;&lt;s&gt;")&amp;"&lt;/s&gt;&lt;/t&gt;","//s"),"cm",""))),MAX(VALUE(SUBSTITUTE(_xlfn.FILTERXML("&lt;t&gt;&lt;s&gt;"&amp;SUBSTITUTE(L89,",","&lt;/s&gt;&lt;s&gt;")&amp;"&lt;/s&gt;&lt;/t&gt;","//s"),"mm","")))/10))</f>
        <v>0.9</v>
      </c>
      <c r="N89" t="str">
        <f>IF('Model output'!L88="","",'Model output'!L88)</f>
        <v>papillary</v>
      </c>
      <c r="O89" t="str">
        <f>IF('Model output'!M88="","",'Model output'!M88)</f>
        <v>classical</v>
      </c>
      <c r="P89" t="str">
        <f>IF('Model output'!N88="","",'Model output'!N88)</f>
        <v>2.8 cm (right lobe), 1.5 cm (left lobe)</v>
      </c>
      <c r="Q89" t="str">
        <f t="shared" si="13"/>
        <v>2.8cm,1.5cm</v>
      </c>
      <c r="R89" cm="1">
        <f t="array" ref="R89">IF(Q89="","",IF(ISNUMBER(SEARCH("cm",Q89)),MAX(VALUE(SUBSTITUTE(_xlfn.FILTERXML("&lt;t&gt;&lt;s&gt;"&amp;SUBSTITUTE(Q89,",","&lt;/s&gt;&lt;s&gt;")&amp;"&lt;/s&gt;&lt;/t&gt;","//s"),"cm",""))),IF(ISNUMBER(SEARCH("mm",Q89)), MAX(VALUE(SUBSTITUTE(_xlfn.FILTERXML("&lt;t&gt;&lt;s&gt;"&amp;SUBSTITUTE(Q89,",","&lt;/s&gt;&lt;s&gt;")&amp;"&lt;/s&gt;&lt;/t&gt;","//s"),"mm","")))/10, MAX(VALUE(_xlfn.FILTERXML("&lt;t&gt;&lt;s&gt;"&amp;SUBSTITUTE(Q89,",","&lt;/s&gt;&lt;s&gt;")&amp;"&lt;/s&gt;&lt;/t&gt;","//s"))))))</f>
        <v>2.8</v>
      </c>
      <c r="S89" t="str">
        <f>IF(OR('Model output'!P88="",'Model output'!P88="C",ISNUMBER(SEARCH("Not identified", 'Model output'!P88)),ISNUMBER(SEARCH("Absent",'Model output'!P88)),ISNUMBER(SEARCH("Absence",'Model output'!P88)),AND(ISNUMBER(SEARCH("No",'Model output'!P88)),NOT(ISNUMBER(SEARCH("diagnostic",'Model output'!P88)))),ISNUMBER(SEARCH("Negative",'Model output'!P88))),"negative","positive")</f>
        <v>positive</v>
      </c>
      <c r="T89" t="str">
        <f>IF('Model output'!O88="","",'Model output'!O88)</f>
        <v>Two foci</v>
      </c>
      <c r="U89" t="str">
        <f>IF('Model output'!Q88&lt;&gt;"",'Model output'!Q88,IF('Classification result'!S89="positive",IF(ISNUMBER(SEARCH("single",'Model output'!P88)),1,IF(OR(ISNUMBER(SEARCH("&lt;4",'Model output'!P88)),ISNUMBER(SEARCH("&lt; 4",'Model output'!P88)),ISNUMBER(SEARCH("less than 4",'Model output'!P88))),"&lt;4",IF(OR(ISNUMBER(SEARCH("&gt;4",'Model output'!P88)),ISNUMBER(SEARCH("&gt; 4",'Model output'!P88)),ISNUMBER(SEARCH("4 or more",'Model output'!P88))),"&gt;4",""))),""))</f>
        <v>3 foci</v>
      </c>
      <c r="V89" t="str">
        <f>IF(S89="negative","",IF(OR(ISNUMBER(SEARCH("Focal",'Model output'!P88)),'Classification result'!U89&lt;4,ISNUMBER(SEARCH("Focal",'Classification result'!U89)),ISNUMBER(SEARCH("&lt;4",'Classification result'!U89)),ISNUMBER(SEARCH("&lt; 4",'Classification result'!U89))),"minimal", IF(OR(ISNUMBER(SEARCH("Extensive",'Model output'!P88)),ISNUMBER(SEARCH("Extensive",'Classification result'!U89)),ISNUMBER(SEARCH("&gt;4",'Classification result'!U89)),ISNUMBER(SEARCH("&gt; 4",'Classification result'!U89)),ISNUMBER(SEARCH("4 or more",'Classification result'!U89))),"extensive","")))</f>
        <v/>
      </c>
      <c r="W89" t="str">
        <f>IF(OR('Model output'!R88="",ISNUMBER(SEARCH("Not identified", 'Model output'!R88)),ISNUMBER(SEARCH("Absent",'Model output'!R88)),ISNUMBER(SEARCH("No",'Model output'!R88)),ISNUMBER(SEARCH("Negative",'Model output'!R88)),ISNUMBER(SEARCH("None seen",'Model output'!R88)),ISNUMBER(SEARCH("Free",'Model output'!R88)),ISNUMBER(SEARCH("Cannot be assessed",'Model output'!R88))),"negative","positive")</f>
        <v>negative</v>
      </c>
      <c r="X89" s="19" t="str">
        <f>IF('Model output'!S88="","",'Model output'!S88)</f>
        <v>Invades: perithyroid fibroadipose tissue</v>
      </c>
      <c r="Y89" t="str">
        <f>IF(OR('Model output'!S88="",ISNUMBER(SEARCH("No extension",'Model output'!S88)),ISNUMBER(SEARCH("Absent",'Model output'!S88)),ISNUMBER(SEARCH("Not identified",'Model output'!S88)),AND(ISNUMBER(SEARCH("No",'Model output'!S88)),NOT(ISNUMBER(SEARCH("carcinoma",'Model output'!S88)))),ISNUMBER(SEARCH("negative",'Model output'!S88))),"negative",IF(Z89="positive","gETE", "positive"))</f>
        <v>positive</v>
      </c>
      <c r="Z89" t="str">
        <f>IF(OR('Model output'!S88="",ISNUMBER(SEARCH("Absent",'Model output'!S88)),ISNUMBER(SEARCH("Not identified",'Model output'!S88)),ISNUMBER(SEARCH("No",'Model output'!S88)),ISNUMBER(SEARCH("Minimal",'Model output'!S88)),ISNUMBER(SEARCH("negative",'Model output'!S88))),"negative",IF(OR(ISNUMBER(SEARCH("extensive",X89)),ISNUMBER(SEARCH("skeletal muscle",X89)),ISNUMBER(SEARCH("larynx",X89)),ISNUMBER(SEARCH("trachea",X89)),ISNUMBER(SEARCH("esophagus",X89)),ISNUMBER(SEARCH("recurrent laryngeal nerve",X89))),"positive","negative"))</f>
        <v>negative</v>
      </c>
      <c r="AA89" t="str">
        <f>IF('Model output'!T88="","",IF('Model output'!T88="Not mentioned", "No", "Yes"))</f>
        <v/>
      </c>
      <c r="AB89" t="str">
        <f>IF(AA89&lt;&gt;"Yes","",IF(OR('Model output'!U88="",ISNUMBER(SEARCH("Not identified",'Model output'!U88))),"",'Model output'!U88))</f>
        <v/>
      </c>
      <c r="AC89" s="8" t="str">
        <f>IF(OR('Model output'!V88="", AND(ISERROR(SEARCH("Positive",'Model output'!V88)), ISNUMBER(SEARCH("Negative",'Model output'!V88))), ISNUMBER(SEARCH("Cannot be assessed",'Model output'!V88)), AND(ISNUMBER(SEARCH("Uninvolved",'Model output'!V88)),NOT(ISNUMBER(SEARCH("margin(s) involved",'Model output'!V88)))), ISNUMBER(SEARCH("No involvement",'Model output'!V88)), AND(NOT(ISNUMBER(SEARCH("focal",'Model output'!V88))),ISNUMBER(SEARCH("Free",'Model output'!V88))), ISNUMBER(SEARCH("narrowly excised",'Model output'!V88)), ISNUMBER(SEARCH("none",'Model output'!V88)), ISNUMBER(SEARCH("R0",'Model output'!V88)), ISNUMBER(SEARCH("1 mm",'Model output'!V88)), ISNUMBER(SEARCH("0.1 CM",'Model output'!V88)), ISNUMBER(SEARCH("less than 0.2 mm",'Model output'!V88)), ISNUMBER(SEARCH("less than 1.0 mm",'Model output'!V88)), ISNUMBER(SEARCH("less than 0.5 mm",'Model output'!V88)), ISNUMBER(SEARCH("abut",'Model output'!V88))), "negative", "positive")</f>
        <v>negative</v>
      </c>
      <c r="AE89" s="39" t="str" cm="1">
        <f t="array" aca="1" ref="AE89" ca="1">IF(OR(AC89="positive",Z89="positive",AND(OR(ISNUMBER(SEARCH("Follicular carcinoma",N89)),ISNUMBER(SEARCH("Follicular thyroid carcinoma",N89))),V89="extensive"),AND(AND(ISNUMBER(J89),J89&gt;0),AND(ISNUMBER(M89),M89&gt;3)),OR(H89="positive",AH89=1)),"high",IF(OR(ISNUMBER(SEARCH("lateral",G89,1)),ISNUMBER(SEARCH("positive",Y89,1)),ISNUMBER(SEARCH("tall",O89,1)),ISNUMBER(SEARCH("hobnail",O89,1)),ISNUMBER(SEARCH("cribriform",O89,1)),ISNUMBER(SEARCH("diffuse",O89,1)),ISNUMBER(SEARCH("columnar",O89,1)),ISNUMBER(SEARCH("solid",O89,1)),ISNUMBER(SEARCH("tall",N89,1)),ISNUMBER(SEARCH("hobnail",N89,1)),ISNUMBER(SEARCH("cribriform",N89,1)),ISNUMBER(SEARCH("diffuse",N89,1)),ISNUMBER(SEARCH("columnar",N89,1)),ISNUMBER(SEARCH("solid",N89,1)),AND(OR(ISNUMBER(SEARCH("papillary",N89,1)),ISNUMBER(SEARCH("papillary carcinoma",O89,1))),S89="positive"),AND(AND(ISNUMBER(J89),J89&gt;=5),M89=""),AND(AND(ISNUMBER(J89),J89&gt;=5),AND(ISNUMBER(M89),M89&gt;=1)),AND(ISNUMBER(SERACH("papillary",N89)),OR(Y89="positive",Z89="positive"), ISNUMBER(SEARCH("BRAF",AB89)))),"intermediate","low"))</f>
        <v>intermediate</v>
      </c>
      <c r="AF89" s="40" t="str">
        <f t="shared" si="15"/>
        <v>2</v>
      </c>
      <c r="AG89" s="40" t="str">
        <f t="shared" si="16"/>
        <v>1b</v>
      </c>
      <c r="AH89" s="40" t="str">
        <f t="shared" si="18"/>
        <v>0</v>
      </c>
      <c r="AI89" s="45" t="str">
        <f t="shared" si="19"/>
        <v>II</v>
      </c>
      <c r="AJ89" s="39" t="s">
        <v>636</v>
      </c>
      <c r="AK89" s="44" t="s">
        <v>898</v>
      </c>
      <c r="AL89" s="44" t="s">
        <v>895</v>
      </c>
      <c r="AM89" s="44" t="s">
        <v>899</v>
      </c>
      <c r="AN89" s="44" t="s">
        <v>897</v>
      </c>
      <c r="AO89" s="12">
        <f t="shared" ca="1" si="20"/>
        <v>1</v>
      </c>
      <c r="AP89" s="15">
        <f t="shared" si="21"/>
        <v>1</v>
      </c>
      <c r="AQ89" s="15">
        <f t="shared" si="22"/>
        <v>1</v>
      </c>
      <c r="AR89" s="15">
        <f t="shared" si="23"/>
        <v>1</v>
      </c>
      <c r="AS89" s="26">
        <f t="shared" si="17"/>
        <v>1</v>
      </c>
    </row>
    <row r="90" spans="1:45">
      <c r="A90" t="str">
        <f>'Model output'!A89</f>
        <v>TCGA-DJ-A3UQ</v>
      </c>
      <c r="B90" s="51">
        <v>45</v>
      </c>
      <c r="C90" s="1" t="str">
        <f>IF(OR(ISNUMBER(SEARCH("0",'Model output'!D89)), ISNUMBER(SEARCH("1",'Model output'!D89)), ISNUMBER(SEARCH("1a",'Model output'!D89)), ISNUMBER(SEARCH("1b",'Model output'!D89)), ISNUMBER(SEARCH("2",'Model output'!D89)), ISNUMBER(SEARCH("3",'Model output'!D89)), ISNUMBER(SEARCH("4a",'Model output'!D89)), ISNUMBER(SEARCH("4b",'Model output'!D89))), IF(ISNUMBER(SEARCH("pT",'Model output'!D89)),IF(OR(ISNUMBER(SEARCH("a",'Model output'!D89)),ISNUMBER(SEARCH("b",'Model output'!D89))),MID(SUBSTITUTE('Model output'!D89," ",""),SEARCH("pT",'Model output'!D89)+2,2),MID(SUBSTITUTE('Model output'!D89," ",""),SEARCH("pT",'Model output'!D89)+2,1)),IF(ISNUMBER(SEARCH("T",'Model output'!D89)),IF(OR(ISNUMBER(SEARCH("a",'Model output'!D89)),ISNUMBER(SEARCH("b",'Model output'!D89))),MID(SUBSTITUTE('Model output'!D89," ",""),SEARCH("T",'Model output'!D89)+1,2),MID(SUBSTITUTE('Model output'!D89," ",""),SEARCH("T",'Model output'!D89)+1,1)),SUBSTITUTE('Model output'!D89," ",""))),"")</f>
        <v>2</v>
      </c>
      <c r="D90" s="1" t="str">
        <f>IF(ISNUMBER(SEARCH("lymph node",'Model output'!E89)),"1", IF(AND('Model output'!E89&lt;&gt;"",ISNUMBER('Model output'!E89),'Model output'!E89&gt;0),"1",IF(OR(ISNUMBER(SEARCH("0",'Model output'!E89)), ISNUMBER(SEARCH("1",'Model output'!E89)), ISNUMBER(SEARCH("1a",'Model output'!E89)), ISNUMBER(SEARCH("1b",'Model output'!E89)), ISNUMBER(SEARCH("X",'Model output'!E89))), IF(ISNUMBER(SEARCH("pN",'Model output'!E89)),IF(OR(ISNUMBER(SEARCH("a",'Model output'!E89)),ISNUMBER(SEARCH("b",'Model output'!E89))),MID(SUBSTITUTE('Model output'!E89," ",""),SEARCH("pN",'Model output'!E89)+2,2),MID(SUBSTITUTE('Model output'!E89," ",""),SEARCH("pN",'Model output'!E89)+2,1)),IF(ISNUMBER(SEARCH("N",'Model output'!E89)),IF(OR(ISNUMBER(SEARCH("a",'Model output'!E89)),ISNUMBER(SEARCH("b",'Model output'!E89))),MID(SUBSTITUTE('Model output'!E89," ",""),SEARCH("N",'Model output'!E89)+1,2),MID(SUBSTITUTE('Model output'!E89," ",""),SEARCH("N",'Model output'!E89)+1,1)),SUBSTITUTE('Model output'!E89," ",""))),"")))</f>
        <v>1b</v>
      </c>
      <c r="E90" s="1" t="str">
        <f>IF(OR(ISNUMBER(SEARCH("Not applicable",'Model output'!F89)), ISNUMBER(SEARCH("N/A",'Model output'!F89))),"0",IF(OR(ISNUMBER(SEARCH("0",'Model output'!F89)), ISNUMBER(SEARCH("1",'Model output'!F89)), ISNUMBER(SEARCH("X",'Model output'!F89))), IF(ISNUMBER(SEARCH("pM",'Model output'!F89)),MID(SUBSTITUTE('Model output'!F89," ",""),SEARCH("pM",'Model output'!F89)+2,1),IF(ISNUMBER(SEARCH("M",'Model output'!F89)),MID(SUBSTITUTE('Model output'!F89," ",""),SEARCH("M",'Model output'!F89)+1,1),SUBSTITUTE('Model output'!F89," ",""))),""))</f>
        <v/>
      </c>
      <c r="F90" t="str">
        <f t="shared" si="12"/>
        <v>positive</v>
      </c>
      <c r="G90" t="str">
        <f>IF(OR('Model output'!G89="",AND(ISNUMBER('Model output'!J89),'Model output'!J89&lt;1)),"",IF(OR(ISNUMBER(SEARCH("lateral",'Model output'!G89)),ISNUMBER(SEARCH("cervical",'Model output'!G89)),ISNUMBER(SEARCH("jugular",'Model output'!G89)),ISNUMBER(SEARCH("left neck",'Model output'!G89)),ISNUMBER(SEARCH("left anterior neck",'Model output'!G89)),ISNUMBER(SEARCH("left posterior neck",'Model output'!G89)),ISNUMBER(SEARCH("right neck",'Model output'!G89)),ISNUMBER(SEARCH("right anterior neck",'Model output'!G89)),ISNUMBER(SEARCH("right posterior neck",'Model output'!G89)),AND(ISNUMBER(SEARCH("level",'Model output'!G89)),OR(,ISNUMBER(SEARCH("II",'Model output'!G89)),ISNUMBER(SEARCH("two",'Model output'!G89)),ISNUMBER(SEARCH("2",'Model output'!G89)),ISNUMBER(SEARCH("III",'Model output'!G89)),ISNUMBER(SEARCH("three",'Model output'!G89)),ISNUMBER(SEARCH("3",'Model output'!G89)),ISNUMBER(SEARCH("IV",'Model output'!G89)),ISNUMBER(SEARCH("four",'Model output'!G89)),ISNUMBER(SEARCH("4",'Model output'!G89)),ISNUMBER(SEARCH("V ",'Model output'!G89)),ISNUMBER(SEARCH("five",'Model output'!G89)),ISNUMBER(SEARCH("5",'Model output'!G89))))), "lateral", "central"))</f>
        <v>central</v>
      </c>
      <c r="H90" t="str">
        <f>IF('Model output'!H89="","negative", IF('Model output'!H89=" ", "negative", IF('Model output'!H89="[]", "negative", IF(ISNUMBER(SEARCH("lymph node",'Model output'!H89)),"negative", IF(ISNUMBER(SEARCH("adipose tissue",'Model output'!H89)), "negative", IF(ISNUMBER(SEARCH("neck dissection",'Model output'!H89)),"negative","positive"))))))</f>
        <v>negative</v>
      </c>
      <c r="I90">
        <f>IF('Model output'!I89="","",IF(ISNUMBER('Model output'!I89),'Model output'!I89,1))</f>
        <v>6</v>
      </c>
      <c r="J90">
        <f>IF('Model output'!J89="","",IF(AND(ISNUMBER('Model output'!J89),'Model output'!J89&lt;=I90),'Model output'!J89,IF(ISNUMBER(SEARCH("0/",'Model output'!J89)),0,1)))</f>
        <v>5</v>
      </c>
      <c r="K90" t="str" cm="1">
        <f t="array" ref="K90">IF(COUNT(FIND({0,1,2,3,4,5,6,7,8,9},'Model output'!K89))&gt;0,'Model output'!K89,"")</f>
        <v>0.6cm</v>
      </c>
      <c r="L90" s="32" t="str">
        <f t="shared" si="14"/>
        <v>0.6cm</v>
      </c>
      <c r="M90" cm="1">
        <f t="array" ref="M90">IF(L90="","",IF(ISNUMBER(SEARCH("cm",L90)),MAX(VALUE(SUBSTITUTE(_xlfn.FILTERXML("&lt;t&gt;&lt;s&gt;"&amp;SUBSTITUTE(L90,",","&lt;/s&gt;&lt;s&gt;")&amp;"&lt;/s&gt;&lt;/t&gt;","//s"),"cm",""))),MAX(VALUE(SUBSTITUTE(_xlfn.FILTERXML("&lt;t&gt;&lt;s&gt;"&amp;SUBSTITUTE(L90,",","&lt;/s&gt;&lt;s&gt;")&amp;"&lt;/s&gt;&lt;/t&gt;","//s"),"mm","")))/10))</f>
        <v>0.6</v>
      </c>
      <c r="N90" t="str">
        <f>IF('Model output'!L89="","",'Model output'!L89)</f>
        <v>papillary</v>
      </c>
      <c r="O90" t="str">
        <f>IF('Model output'!M89="","",'Model output'!M89)</f>
        <v>microcarcinoma with focal tall cell and columnar cell features</v>
      </c>
      <c r="P90" t="str">
        <f>IF('Model output'!N89="","",'Model output'!N89)</f>
        <v>0.8cm</v>
      </c>
      <c r="Q90" t="str">
        <f t="shared" si="13"/>
        <v>0.8cm</v>
      </c>
      <c r="R90" cm="1">
        <f t="array" ref="R90">IF(Q90="","",IF(ISNUMBER(SEARCH("cm",Q90)),MAX(VALUE(SUBSTITUTE(_xlfn.FILTERXML("&lt;t&gt;&lt;s&gt;"&amp;SUBSTITUTE(Q90,",","&lt;/s&gt;&lt;s&gt;")&amp;"&lt;/s&gt;&lt;/t&gt;","//s"),"cm",""))),IF(ISNUMBER(SEARCH("mm",Q90)), MAX(VALUE(SUBSTITUTE(_xlfn.FILTERXML("&lt;t&gt;&lt;s&gt;"&amp;SUBSTITUTE(Q90,",","&lt;/s&gt;&lt;s&gt;")&amp;"&lt;/s&gt;&lt;/t&gt;","//s"),"mm","")))/10, MAX(VALUE(_xlfn.FILTERXML("&lt;t&gt;&lt;s&gt;"&amp;SUBSTITUTE(Q90,",","&lt;/s&gt;&lt;s&gt;")&amp;"&lt;/s&gt;&lt;/t&gt;","//s"))))))</f>
        <v>0.8</v>
      </c>
      <c r="S90" t="str">
        <f>IF(OR('Model output'!P89="",'Model output'!P89="C",ISNUMBER(SEARCH("Not identified", 'Model output'!P89)),ISNUMBER(SEARCH("Absent",'Model output'!P89)),ISNUMBER(SEARCH("Absence",'Model output'!P89)),AND(ISNUMBER(SEARCH("No",'Model output'!P89)),NOT(ISNUMBER(SEARCH("diagnostic",'Model output'!P89)))),ISNUMBER(SEARCH("Negative",'Model output'!P89))),"negative","positive")</f>
        <v>negative</v>
      </c>
      <c r="T90">
        <f>IF('Model output'!O89="","",'Model output'!O89)</f>
        <v>1</v>
      </c>
      <c r="U90" t="str">
        <f>IF('Model output'!Q89&lt;&gt;"",'Model output'!Q89,IF('Classification result'!S90="positive",IF(ISNUMBER(SEARCH("single",'Model output'!P89)),1,IF(OR(ISNUMBER(SEARCH("&lt;4",'Model output'!P89)),ISNUMBER(SEARCH("&lt; 4",'Model output'!P89)),ISNUMBER(SEARCH("less than 4",'Model output'!P89))),"&lt;4",IF(OR(ISNUMBER(SEARCH("&gt;4",'Model output'!P89)),ISNUMBER(SEARCH("&gt; 4",'Model output'!P89)),ISNUMBER(SEARCH("4 or more",'Model output'!P89))),"&gt;4",""))),""))</f>
        <v/>
      </c>
      <c r="V90" t="str">
        <f>IF(S90="negative","",IF(OR(ISNUMBER(SEARCH("Focal",'Model output'!P89)),'Classification result'!U90&lt;4,ISNUMBER(SEARCH("Focal",'Classification result'!U90)),ISNUMBER(SEARCH("&lt;4",'Classification result'!U90)),ISNUMBER(SEARCH("&lt; 4",'Classification result'!U90))),"minimal", IF(OR(ISNUMBER(SEARCH("Extensive",'Model output'!P89)),ISNUMBER(SEARCH("Extensive",'Classification result'!U90)),ISNUMBER(SEARCH("&gt;4",'Classification result'!U90)),ISNUMBER(SEARCH("&gt; 4",'Classification result'!U90)),ISNUMBER(SEARCH("4 or more",'Classification result'!U90))),"extensive","")))</f>
        <v/>
      </c>
      <c r="W90" t="str">
        <f>IF(OR('Model output'!R89="",ISNUMBER(SEARCH("Not identified", 'Model output'!R89)),ISNUMBER(SEARCH("Absent",'Model output'!R89)),ISNUMBER(SEARCH("No",'Model output'!R89)),ISNUMBER(SEARCH("Negative",'Model output'!R89)),ISNUMBER(SEARCH("None seen",'Model output'!R89)),ISNUMBER(SEARCH("Free",'Model output'!R89)),ISNUMBER(SEARCH("Cannot be assessed",'Model output'!R89))),"negative","positive")</f>
        <v>negative</v>
      </c>
      <c r="X90" s="19" t="str">
        <f>IF('Model output'!S89="","",'Model output'!S89)</f>
        <v>invades: perithyroidal fibroadipose tissue</v>
      </c>
      <c r="Y90" t="str">
        <f>IF(OR('Model output'!S89="",ISNUMBER(SEARCH("No extension",'Model output'!S89)),ISNUMBER(SEARCH("Absent",'Model output'!S89)),ISNUMBER(SEARCH("Not identified",'Model output'!S89)),AND(ISNUMBER(SEARCH("No",'Model output'!S89)),NOT(ISNUMBER(SEARCH("carcinoma",'Model output'!S89)))),ISNUMBER(SEARCH("negative",'Model output'!S89))),"negative",IF(Z90="positive","gETE", "positive"))</f>
        <v>positive</v>
      </c>
      <c r="Z90" t="str">
        <f>IF(OR('Model output'!S89="",ISNUMBER(SEARCH("Absent",'Model output'!S89)),ISNUMBER(SEARCH("Not identified",'Model output'!S89)),ISNUMBER(SEARCH("No",'Model output'!S89)),ISNUMBER(SEARCH("Minimal",'Model output'!S89)),ISNUMBER(SEARCH("negative",'Model output'!S89))),"negative",IF(OR(ISNUMBER(SEARCH("extensive",X90)),ISNUMBER(SEARCH("skeletal muscle",X90)),ISNUMBER(SEARCH("larynx",X90)),ISNUMBER(SEARCH("trachea",X90)),ISNUMBER(SEARCH("esophagus",X90)),ISNUMBER(SEARCH("recurrent laryngeal nerve",X90))),"positive","negative"))</f>
        <v>negative</v>
      </c>
      <c r="AA90" t="str">
        <f>IF('Model output'!T89="","",IF('Model output'!T89="Not mentioned", "No", "Yes"))</f>
        <v/>
      </c>
      <c r="AB90" t="str">
        <f>IF(AA90&lt;&gt;"Yes","",IF(OR('Model output'!U89="",ISNUMBER(SEARCH("Not identified",'Model output'!U89))),"",'Model output'!U89))</f>
        <v/>
      </c>
      <c r="AC90" s="8" t="str">
        <f>IF(OR('Model output'!V89="", AND(ISERROR(SEARCH("Positive",'Model output'!V89)), ISNUMBER(SEARCH("Negative",'Model output'!V89))), ISNUMBER(SEARCH("Cannot be assessed",'Model output'!V89)), AND(ISNUMBER(SEARCH("Uninvolved",'Model output'!V89)),NOT(ISNUMBER(SEARCH("margin(s) involved",'Model output'!V89)))), ISNUMBER(SEARCH("No involvement",'Model output'!V89)), AND(NOT(ISNUMBER(SEARCH("focal",'Model output'!V89))),ISNUMBER(SEARCH("Free",'Model output'!V89))), ISNUMBER(SEARCH("narrowly excised",'Model output'!V89)), ISNUMBER(SEARCH("none",'Model output'!V89)), ISNUMBER(SEARCH("R0",'Model output'!V89)), ISNUMBER(SEARCH("1 mm",'Model output'!V89)), ISNUMBER(SEARCH("0.1 CM",'Model output'!V89)), ISNUMBER(SEARCH("less than 0.2 mm",'Model output'!V89)), ISNUMBER(SEARCH("less than 1.0 mm",'Model output'!V89)), ISNUMBER(SEARCH("less than 0.5 mm",'Model output'!V89)), ISNUMBER(SEARCH("abut",'Model output'!V89))), "negative", "positive")</f>
        <v>negative</v>
      </c>
      <c r="AE90" s="39" t="str" cm="1">
        <f t="array" aca="1" ref="AE90" ca="1">IF(OR(AC90="positive",Z90="positive",AND(OR(ISNUMBER(SEARCH("Follicular carcinoma",N90)),ISNUMBER(SEARCH("Follicular thyroid carcinoma",N90))),V90="extensive"),AND(AND(ISNUMBER(J90),J90&gt;0),AND(ISNUMBER(M90),M90&gt;3)),OR(H90="positive",AH90=1)),"high",IF(OR(ISNUMBER(SEARCH("lateral",G90,1)),ISNUMBER(SEARCH("positive",Y90,1)),ISNUMBER(SEARCH("tall",O90,1)),ISNUMBER(SEARCH("hobnail",O90,1)),ISNUMBER(SEARCH("cribriform",O90,1)),ISNUMBER(SEARCH("diffuse",O90,1)),ISNUMBER(SEARCH("columnar",O90,1)),ISNUMBER(SEARCH("solid",O90,1)),ISNUMBER(SEARCH("tall",N90,1)),ISNUMBER(SEARCH("hobnail",N90,1)),ISNUMBER(SEARCH("cribriform",N90,1)),ISNUMBER(SEARCH("diffuse",N90,1)),ISNUMBER(SEARCH("columnar",N90,1)),ISNUMBER(SEARCH("solid",N90,1)),AND(OR(ISNUMBER(SEARCH("papillary",N90,1)),ISNUMBER(SEARCH("papillary carcinoma",O90,1))),S90="positive"),AND(AND(ISNUMBER(J90),J90&gt;=5),M90=""),AND(AND(ISNUMBER(J90),J90&gt;=5),AND(ISNUMBER(M90),M90&gt;=1)),AND(ISNUMBER(SERACH("papillary",N90)),OR(Y90="positive",Z90="positive"), ISNUMBER(SEARCH("BRAF",AB90)))),"intermediate","low"))</f>
        <v>intermediate</v>
      </c>
      <c r="AF90" s="40" t="str">
        <f t="shared" si="15"/>
        <v>1a</v>
      </c>
      <c r="AG90" s="40" t="str">
        <f t="shared" si="16"/>
        <v>1a</v>
      </c>
      <c r="AH90" s="40" t="str">
        <f t="shared" si="18"/>
        <v>0</v>
      </c>
      <c r="AI90" s="45" t="str">
        <f t="shared" si="19"/>
        <v>I</v>
      </c>
      <c r="AJ90" s="39" t="s">
        <v>636</v>
      </c>
      <c r="AK90" s="44" t="s">
        <v>900</v>
      </c>
      <c r="AL90" s="44" t="s">
        <v>900</v>
      </c>
      <c r="AM90" s="44" t="s">
        <v>899</v>
      </c>
      <c r="AN90" s="44" t="s">
        <v>59</v>
      </c>
      <c r="AO90" s="12">
        <f t="shared" ca="1" si="20"/>
        <v>1</v>
      </c>
      <c r="AP90" s="15">
        <f t="shared" si="21"/>
        <v>1</v>
      </c>
      <c r="AQ90" s="15">
        <f t="shared" si="22"/>
        <v>1</v>
      </c>
      <c r="AR90" s="15">
        <f t="shared" si="23"/>
        <v>1</v>
      </c>
      <c r="AS90" s="26">
        <f t="shared" si="17"/>
        <v>1</v>
      </c>
    </row>
    <row r="91" spans="1:45">
      <c r="A91" t="str">
        <f>'Model output'!A90</f>
        <v>TCGA-DJ-A3UR</v>
      </c>
      <c r="B91" s="51">
        <v>51</v>
      </c>
      <c r="C91" s="1" t="str">
        <f>IF(OR(ISNUMBER(SEARCH("0",'Model output'!D90)), ISNUMBER(SEARCH("1",'Model output'!D90)), ISNUMBER(SEARCH("1a",'Model output'!D90)), ISNUMBER(SEARCH("1b",'Model output'!D90)), ISNUMBER(SEARCH("2",'Model output'!D90)), ISNUMBER(SEARCH("3",'Model output'!D90)), ISNUMBER(SEARCH("4a",'Model output'!D90)), ISNUMBER(SEARCH("4b",'Model output'!D90))), IF(ISNUMBER(SEARCH("pT",'Model output'!D90)),IF(OR(ISNUMBER(SEARCH("a",'Model output'!D90)),ISNUMBER(SEARCH("b",'Model output'!D90))),MID(SUBSTITUTE('Model output'!D90," ",""),SEARCH("pT",'Model output'!D90)+2,2),MID(SUBSTITUTE('Model output'!D90," ",""),SEARCH("pT",'Model output'!D90)+2,1)),IF(ISNUMBER(SEARCH("T",'Model output'!D90)),IF(OR(ISNUMBER(SEARCH("a",'Model output'!D90)),ISNUMBER(SEARCH("b",'Model output'!D90))),MID(SUBSTITUTE('Model output'!D90," ",""),SEARCH("T",'Model output'!D90)+1,2),MID(SUBSTITUTE('Model output'!D90," ",""),SEARCH("T",'Model output'!D90)+1,1)),SUBSTITUTE('Model output'!D90," ",""))),"")</f>
        <v>2</v>
      </c>
      <c r="D91" s="1" t="str">
        <f>IF(ISNUMBER(SEARCH("lymph node",'Model output'!E90)),"1", IF(AND('Model output'!E90&lt;&gt;"",ISNUMBER('Model output'!E90),'Model output'!E90&gt;0),"1",IF(OR(ISNUMBER(SEARCH("0",'Model output'!E90)), ISNUMBER(SEARCH("1",'Model output'!E90)), ISNUMBER(SEARCH("1a",'Model output'!E90)), ISNUMBER(SEARCH("1b",'Model output'!E90)), ISNUMBER(SEARCH("X",'Model output'!E90))), IF(ISNUMBER(SEARCH("pN",'Model output'!E90)),IF(OR(ISNUMBER(SEARCH("a",'Model output'!E90)),ISNUMBER(SEARCH("b",'Model output'!E90))),MID(SUBSTITUTE('Model output'!E90," ",""),SEARCH("pN",'Model output'!E90)+2,2),MID(SUBSTITUTE('Model output'!E90," ",""),SEARCH("pN",'Model output'!E90)+2,1)),IF(ISNUMBER(SEARCH("N",'Model output'!E90)),IF(OR(ISNUMBER(SEARCH("a",'Model output'!E90)),ISNUMBER(SEARCH("b",'Model output'!E90))),MID(SUBSTITUTE('Model output'!E90," ",""),SEARCH("N",'Model output'!E90)+1,2),MID(SUBSTITUTE('Model output'!E90," ",""),SEARCH("N",'Model output'!E90)+1,1)),SUBSTITUTE('Model output'!E90," ",""))),"")))</f>
        <v>1b</v>
      </c>
      <c r="E91" s="1" t="str">
        <f>IF(OR(ISNUMBER(SEARCH("Not applicable",'Model output'!F90)), ISNUMBER(SEARCH("N/A",'Model output'!F90))),"0",IF(OR(ISNUMBER(SEARCH("0",'Model output'!F90)), ISNUMBER(SEARCH("1",'Model output'!F90)), ISNUMBER(SEARCH("X",'Model output'!F90))), IF(ISNUMBER(SEARCH("pM",'Model output'!F90)),MID(SUBSTITUTE('Model output'!F90," ",""),SEARCH("pM",'Model output'!F90)+2,1),IF(ISNUMBER(SEARCH("M",'Model output'!F90)),MID(SUBSTITUTE('Model output'!F90," ",""),SEARCH("M",'Model output'!F90)+1,1),SUBSTITUTE('Model output'!F90," ",""))),""))</f>
        <v/>
      </c>
      <c r="F91" t="str">
        <f t="shared" si="12"/>
        <v>positive</v>
      </c>
      <c r="G91" t="str">
        <f>IF(OR('Model output'!G90="",AND(ISNUMBER('Model output'!J90),'Model output'!J90&lt;1)),"",IF(OR(ISNUMBER(SEARCH("lateral",'Model output'!G90)),ISNUMBER(SEARCH("cervical",'Model output'!G90)),ISNUMBER(SEARCH("jugular",'Model output'!G90)),ISNUMBER(SEARCH("left neck",'Model output'!G90)),ISNUMBER(SEARCH("left anterior neck",'Model output'!G90)),ISNUMBER(SEARCH("left posterior neck",'Model output'!G90)),ISNUMBER(SEARCH("right neck",'Model output'!G90)),ISNUMBER(SEARCH("right anterior neck",'Model output'!G90)),ISNUMBER(SEARCH("right posterior neck",'Model output'!G90)),AND(ISNUMBER(SEARCH("level",'Model output'!G90)),OR(,ISNUMBER(SEARCH("II",'Model output'!G90)),ISNUMBER(SEARCH("two",'Model output'!G90)),ISNUMBER(SEARCH("2",'Model output'!G90)),ISNUMBER(SEARCH("III",'Model output'!G90)),ISNUMBER(SEARCH("three",'Model output'!G90)),ISNUMBER(SEARCH("3",'Model output'!G90)),ISNUMBER(SEARCH("IV",'Model output'!G90)),ISNUMBER(SEARCH("four",'Model output'!G90)),ISNUMBER(SEARCH("4",'Model output'!G90)),ISNUMBER(SEARCH("V ",'Model output'!G90)),ISNUMBER(SEARCH("five",'Model output'!G90)),ISNUMBER(SEARCH("5",'Model output'!G90))))), "lateral", "central"))</f>
        <v>central</v>
      </c>
      <c r="H91" t="str">
        <f>IF('Model output'!H90="","negative", IF('Model output'!H90=" ", "negative", IF('Model output'!H90="[]", "negative", IF(ISNUMBER(SEARCH("lymph node",'Model output'!H90)),"negative", IF(ISNUMBER(SEARCH("adipose tissue",'Model output'!H90)), "negative", IF(ISNUMBER(SEARCH("neck dissection",'Model output'!H90)),"negative","positive"))))))</f>
        <v>negative</v>
      </c>
      <c r="I91">
        <f>IF('Model output'!I90="","",IF(ISNUMBER('Model output'!I90),'Model output'!I90,1))</f>
        <v>8</v>
      </c>
      <c r="J91">
        <f>IF('Model output'!J90="","",IF(AND(ISNUMBER('Model output'!J90),'Model output'!J90&lt;=I91),'Model output'!J90,IF(ISNUMBER(SEARCH("0/",'Model output'!J90)),0,1)))</f>
        <v>4</v>
      </c>
      <c r="K91" t="str" cm="1">
        <f t="array" ref="K91">IF(COUNT(FIND({0,1,2,3,4,5,6,7,8,9},'Model output'!K90))&gt;0,'Model output'!K90,"")</f>
        <v>0.5 cm</v>
      </c>
      <c r="L91" s="32" t="str">
        <f t="shared" si="14"/>
        <v>0.5cm</v>
      </c>
      <c r="M91" cm="1">
        <f t="array" ref="M91">IF(L91="","",IF(ISNUMBER(SEARCH("cm",L91)),MAX(VALUE(SUBSTITUTE(_xlfn.FILTERXML("&lt;t&gt;&lt;s&gt;"&amp;SUBSTITUTE(L91,",","&lt;/s&gt;&lt;s&gt;")&amp;"&lt;/s&gt;&lt;/t&gt;","//s"),"cm",""))),MAX(VALUE(SUBSTITUTE(_xlfn.FILTERXML("&lt;t&gt;&lt;s&gt;"&amp;SUBSTITUTE(L91,",","&lt;/s&gt;&lt;s&gt;")&amp;"&lt;/s&gt;&lt;/t&gt;","//s"),"mm","")))/10))</f>
        <v>0.5</v>
      </c>
      <c r="N91" t="str">
        <f>IF('Model output'!L90="","",'Model output'!L90)</f>
        <v>papillary</v>
      </c>
      <c r="O91" t="str">
        <f>IF('Model output'!M90="","",'Model output'!M90)</f>
        <v>follicular, microcarcinoma (tall cell features)</v>
      </c>
      <c r="P91" t="str">
        <f>IF('Model output'!N90="","",'Model output'!N90)</f>
        <v>1 cm</v>
      </c>
      <c r="Q91" t="str">
        <f t="shared" si="13"/>
        <v>1cm</v>
      </c>
      <c r="R91" cm="1">
        <f t="array" ref="R91">IF(Q91="","",IF(ISNUMBER(SEARCH("cm",Q91)),MAX(VALUE(SUBSTITUTE(_xlfn.FILTERXML("&lt;t&gt;&lt;s&gt;"&amp;SUBSTITUTE(Q91,",","&lt;/s&gt;&lt;s&gt;")&amp;"&lt;/s&gt;&lt;/t&gt;","//s"),"cm",""))),IF(ISNUMBER(SEARCH("mm",Q91)), MAX(VALUE(SUBSTITUTE(_xlfn.FILTERXML("&lt;t&gt;&lt;s&gt;"&amp;SUBSTITUTE(Q91,",","&lt;/s&gt;&lt;s&gt;")&amp;"&lt;/s&gt;&lt;/t&gt;","//s"),"mm","")))/10, MAX(VALUE(_xlfn.FILTERXML("&lt;t&gt;&lt;s&gt;"&amp;SUBSTITUTE(Q91,",","&lt;/s&gt;&lt;s&gt;")&amp;"&lt;/s&gt;&lt;/t&gt;","//s"))))))</f>
        <v>1</v>
      </c>
      <c r="S91" t="str">
        <f>IF(OR('Model output'!P90="",'Model output'!P90="C",ISNUMBER(SEARCH("Not identified", 'Model output'!P90)),ISNUMBER(SEARCH("Absent",'Model output'!P90)),ISNUMBER(SEARCH("Absence",'Model output'!P90)),AND(ISNUMBER(SEARCH("No",'Model output'!P90)),NOT(ISNUMBER(SEARCH("diagnostic",'Model output'!P90)))),ISNUMBER(SEARCH("Negative",'Model output'!P90))),"negative","positive")</f>
        <v>negative</v>
      </c>
      <c r="T91">
        <f>IF('Model output'!O90="","",'Model output'!O90)</f>
        <v>4</v>
      </c>
      <c r="U91" t="str">
        <f>IF('Model output'!Q90&lt;&gt;"",'Model output'!Q90,IF('Classification result'!S91="positive",IF(ISNUMBER(SEARCH("single",'Model output'!P90)),1,IF(OR(ISNUMBER(SEARCH("&lt;4",'Model output'!P90)),ISNUMBER(SEARCH("&lt; 4",'Model output'!P90)),ISNUMBER(SEARCH("less than 4",'Model output'!P90))),"&lt;4",IF(OR(ISNUMBER(SEARCH("&gt;4",'Model output'!P90)),ISNUMBER(SEARCH("&gt; 4",'Model output'!P90)),ISNUMBER(SEARCH("4 or more",'Model output'!P90))),"&gt;4",""))),""))</f>
        <v/>
      </c>
      <c r="V91" t="str">
        <f>IF(S91="negative","",IF(OR(ISNUMBER(SEARCH("Focal",'Model output'!P90)),'Classification result'!U91&lt;4,ISNUMBER(SEARCH("Focal",'Classification result'!U91)),ISNUMBER(SEARCH("&lt;4",'Classification result'!U91)),ISNUMBER(SEARCH("&lt; 4",'Classification result'!U91))),"minimal", IF(OR(ISNUMBER(SEARCH("Extensive",'Model output'!P90)),ISNUMBER(SEARCH("Extensive",'Classification result'!U91)),ISNUMBER(SEARCH("&gt;4",'Classification result'!U91)),ISNUMBER(SEARCH("&gt; 4",'Classification result'!U91)),ISNUMBER(SEARCH("4 or more",'Classification result'!U91))),"extensive","")))</f>
        <v/>
      </c>
      <c r="W91" t="str">
        <f>IF(OR('Model output'!R90="",ISNUMBER(SEARCH("Not identified", 'Model output'!R90)),ISNUMBER(SEARCH("Absent",'Model output'!R90)),ISNUMBER(SEARCH("No",'Model output'!R90)),ISNUMBER(SEARCH("Negative",'Model output'!R90)),ISNUMBER(SEARCH("None seen",'Model output'!R90)),ISNUMBER(SEARCH("Free",'Model output'!R90)),ISNUMBER(SEARCH("Cannot be assessed",'Model output'!R90))),"negative","positive")</f>
        <v>negative</v>
      </c>
      <c r="X91" s="19" t="str">
        <f>IF('Model output'!S90="","",'Model output'!S90)</f>
        <v>One of the microcarcinoma invades extra-thyroid fibroadipose tissue.</v>
      </c>
      <c r="Y91" t="str">
        <f>IF(OR('Model output'!S90="",ISNUMBER(SEARCH("No extension",'Model output'!S90)),ISNUMBER(SEARCH("Absent",'Model output'!S90)),ISNUMBER(SEARCH("Not identified",'Model output'!S90)),AND(ISNUMBER(SEARCH("No",'Model output'!S90)),NOT(ISNUMBER(SEARCH("carcinoma",'Model output'!S90)))),ISNUMBER(SEARCH("negative",'Model output'!S90))),"negative",IF(Z91="positive","gETE", "positive"))</f>
        <v>positive</v>
      </c>
      <c r="Z91" t="str">
        <f>IF(OR('Model output'!S90="",ISNUMBER(SEARCH("Absent",'Model output'!S90)),ISNUMBER(SEARCH("Not identified",'Model output'!S90)),ISNUMBER(SEARCH("No",'Model output'!S90)),ISNUMBER(SEARCH("Minimal",'Model output'!S90)),ISNUMBER(SEARCH("negative",'Model output'!S90))),"negative",IF(OR(ISNUMBER(SEARCH("extensive",X91)),ISNUMBER(SEARCH("skeletal muscle",X91)),ISNUMBER(SEARCH("larynx",X91)),ISNUMBER(SEARCH("trachea",X91)),ISNUMBER(SEARCH("esophagus",X91)),ISNUMBER(SEARCH("recurrent laryngeal nerve",X91))),"positive","negative"))</f>
        <v>negative</v>
      </c>
      <c r="AA91" t="str">
        <f>IF('Model output'!T90="","",IF('Model output'!T90="Not mentioned", "No", "Yes"))</f>
        <v/>
      </c>
      <c r="AB91" t="str">
        <f>IF(AA91&lt;&gt;"Yes","",IF(OR('Model output'!U90="",ISNUMBER(SEARCH("Not identified",'Model output'!U90))),"",'Model output'!U90))</f>
        <v/>
      </c>
      <c r="AC91" s="8" t="str">
        <f>IF(OR('Model output'!V90="", AND(ISERROR(SEARCH("Positive",'Model output'!V90)), ISNUMBER(SEARCH("Negative",'Model output'!V90))), ISNUMBER(SEARCH("Cannot be assessed",'Model output'!V90)), AND(ISNUMBER(SEARCH("Uninvolved",'Model output'!V90)),NOT(ISNUMBER(SEARCH("margin(s) involved",'Model output'!V90)))), ISNUMBER(SEARCH("No involvement",'Model output'!V90)), AND(NOT(ISNUMBER(SEARCH("focal",'Model output'!V90))),ISNUMBER(SEARCH("Free",'Model output'!V90))), ISNUMBER(SEARCH("narrowly excised",'Model output'!V90)), ISNUMBER(SEARCH("none",'Model output'!V90)), ISNUMBER(SEARCH("R0",'Model output'!V90)), ISNUMBER(SEARCH("1 mm",'Model output'!V90)), ISNUMBER(SEARCH("0.1 CM",'Model output'!V90)), ISNUMBER(SEARCH("less than 0.2 mm",'Model output'!V90)), ISNUMBER(SEARCH("less than 1.0 mm",'Model output'!V90)), ISNUMBER(SEARCH("less than 0.5 mm",'Model output'!V90)), ISNUMBER(SEARCH("abut",'Model output'!V90))), "negative", "positive")</f>
        <v>negative</v>
      </c>
      <c r="AE91" s="39" t="str" cm="1">
        <f t="array" aca="1" ref="AE91" ca="1">IF(OR(AC91="positive",Z91="positive",AND(OR(ISNUMBER(SEARCH("Follicular carcinoma",N91)),ISNUMBER(SEARCH("Follicular thyroid carcinoma",N91))),V91="extensive"),AND(AND(ISNUMBER(J91),J91&gt;0),AND(ISNUMBER(M91),M91&gt;3)),OR(H91="positive",AH91=1)),"high",IF(OR(ISNUMBER(SEARCH("lateral",G91,1)),ISNUMBER(SEARCH("positive",Y91,1)),ISNUMBER(SEARCH("tall",O91,1)),ISNUMBER(SEARCH("hobnail",O91,1)),ISNUMBER(SEARCH("cribriform",O91,1)),ISNUMBER(SEARCH("diffuse",O91,1)),ISNUMBER(SEARCH("columnar",O91,1)),ISNUMBER(SEARCH("solid",O91,1)),ISNUMBER(SEARCH("tall",N91,1)),ISNUMBER(SEARCH("hobnail",N91,1)),ISNUMBER(SEARCH("cribriform",N91,1)),ISNUMBER(SEARCH("diffuse",N91,1)),ISNUMBER(SEARCH("columnar",N91,1)),ISNUMBER(SEARCH("solid",N91,1)),AND(OR(ISNUMBER(SEARCH("papillary",N91,1)),ISNUMBER(SEARCH("papillary carcinoma",O91,1))),S91="positive"),AND(AND(ISNUMBER(J91),J91&gt;=5),M91=""),AND(AND(ISNUMBER(J91),J91&gt;=5),AND(ISNUMBER(M91),M91&gt;=1)),AND(ISNUMBER(SERACH("papillary",N91)),OR(Y91="positive",Z91="positive"), ISNUMBER(SEARCH("BRAF",AB91)))),"intermediate","low"))</f>
        <v>intermediate</v>
      </c>
      <c r="AF91" s="40" t="str">
        <f t="shared" si="15"/>
        <v>1a</v>
      </c>
      <c r="AG91" s="40" t="str">
        <f t="shared" si="16"/>
        <v>1a</v>
      </c>
      <c r="AH91" s="40" t="str">
        <f t="shared" si="18"/>
        <v>0</v>
      </c>
      <c r="AI91" s="45" t="str">
        <f t="shared" si="19"/>
        <v>I</v>
      </c>
      <c r="AJ91" s="39" t="s">
        <v>636</v>
      </c>
      <c r="AK91" s="44" t="s">
        <v>900</v>
      </c>
      <c r="AL91" s="44" t="s">
        <v>900</v>
      </c>
      <c r="AM91" s="44" t="s">
        <v>899</v>
      </c>
      <c r="AN91" s="44" t="s">
        <v>59</v>
      </c>
      <c r="AO91" s="12">
        <f t="shared" ca="1" si="20"/>
        <v>1</v>
      </c>
      <c r="AP91" s="15">
        <f t="shared" si="21"/>
        <v>1</v>
      </c>
      <c r="AQ91" s="15">
        <f t="shared" si="22"/>
        <v>1</v>
      </c>
      <c r="AR91" s="15">
        <f t="shared" si="23"/>
        <v>1</v>
      </c>
      <c r="AS91" s="26">
        <f t="shared" si="17"/>
        <v>1</v>
      </c>
    </row>
    <row r="92" spans="1:45">
      <c r="A92" t="str">
        <f>'Model output'!A91</f>
        <v>TCGA-DJ-A3US</v>
      </c>
      <c r="B92" s="51">
        <v>37</v>
      </c>
      <c r="C92" s="1" t="str">
        <f>IF(OR(ISNUMBER(SEARCH("0",'Model output'!D91)), ISNUMBER(SEARCH("1",'Model output'!D91)), ISNUMBER(SEARCH("1a",'Model output'!D91)), ISNUMBER(SEARCH("1b",'Model output'!D91)), ISNUMBER(SEARCH("2",'Model output'!D91)), ISNUMBER(SEARCH("3",'Model output'!D91)), ISNUMBER(SEARCH("4a",'Model output'!D91)), ISNUMBER(SEARCH("4b",'Model output'!D91))), IF(ISNUMBER(SEARCH("pT",'Model output'!D91)),IF(OR(ISNUMBER(SEARCH("a",'Model output'!D91)),ISNUMBER(SEARCH("b",'Model output'!D91))),MID(SUBSTITUTE('Model output'!D91," ",""),SEARCH("pT",'Model output'!D91)+2,2),MID(SUBSTITUTE('Model output'!D91," ",""),SEARCH("pT",'Model output'!D91)+2,1)),IF(ISNUMBER(SEARCH("T",'Model output'!D91)),IF(OR(ISNUMBER(SEARCH("a",'Model output'!D91)),ISNUMBER(SEARCH("b",'Model output'!D91))),MID(SUBSTITUTE('Model output'!D91," ",""),SEARCH("T",'Model output'!D91)+1,2),MID(SUBSTITUTE('Model output'!D91," ",""),SEARCH("T",'Model output'!D91)+1,1)),SUBSTITUTE('Model output'!D91," ",""))),"")</f>
        <v>1</v>
      </c>
      <c r="D92" s="1" t="str">
        <f>IF(ISNUMBER(SEARCH("lymph node",'Model output'!E91)),"1", IF(AND('Model output'!E91&lt;&gt;"",ISNUMBER('Model output'!E91),'Model output'!E91&gt;0),"1",IF(OR(ISNUMBER(SEARCH("0",'Model output'!E91)), ISNUMBER(SEARCH("1",'Model output'!E91)), ISNUMBER(SEARCH("1a",'Model output'!E91)), ISNUMBER(SEARCH("1b",'Model output'!E91)), ISNUMBER(SEARCH("X",'Model output'!E91))), IF(ISNUMBER(SEARCH("pN",'Model output'!E91)),IF(OR(ISNUMBER(SEARCH("a",'Model output'!E91)),ISNUMBER(SEARCH("b",'Model output'!E91))),MID(SUBSTITUTE('Model output'!E91," ",""),SEARCH("pN",'Model output'!E91)+2,2),MID(SUBSTITUTE('Model output'!E91," ",""),SEARCH("pN",'Model output'!E91)+2,1)),IF(ISNUMBER(SEARCH("N",'Model output'!E91)),IF(OR(ISNUMBER(SEARCH("a",'Model output'!E91)),ISNUMBER(SEARCH("b",'Model output'!E91))),MID(SUBSTITUTE('Model output'!E91," ",""),SEARCH("N",'Model output'!E91)+1,2),MID(SUBSTITUTE('Model output'!E91," ",""),SEARCH("N",'Model output'!E91)+1,1)),SUBSTITUTE('Model output'!E91," ",""))),"")))</f>
        <v/>
      </c>
      <c r="E92" s="1" t="str">
        <f>IF(OR(ISNUMBER(SEARCH("Not applicable",'Model output'!F91)), ISNUMBER(SEARCH("N/A",'Model output'!F91))),"0",IF(OR(ISNUMBER(SEARCH("0",'Model output'!F91)), ISNUMBER(SEARCH("1",'Model output'!F91)), ISNUMBER(SEARCH("X",'Model output'!F91))), IF(ISNUMBER(SEARCH("pM",'Model output'!F91)),MID(SUBSTITUTE('Model output'!F91," ",""),SEARCH("pM",'Model output'!F91)+2,1),IF(ISNUMBER(SEARCH("M",'Model output'!F91)),MID(SUBSTITUTE('Model output'!F91," ",""),SEARCH("M",'Model output'!F91)+1,1),SUBSTITUTE('Model output'!F91," ",""))),""))</f>
        <v/>
      </c>
      <c r="F92" t="str">
        <f t="shared" si="12"/>
        <v>negative</v>
      </c>
      <c r="G92" t="str">
        <f>IF(OR('Model output'!G91="",AND(ISNUMBER('Model output'!J91),'Model output'!J91&lt;1)),"",IF(OR(ISNUMBER(SEARCH("lateral",'Model output'!G91)),ISNUMBER(SEARCH("cervical",'Model output'!G91)),ISNUMBER(SEARCH("jugular",'Model output'!G91)),ISNUMBER(SEARCH("left neck",'Model output'!G91)),ISNUMBER(SEARCH("left anterior neck",'Model output'!G91)),ISNUMBER(SEARCH("left posterior neck",'Model output'!G91)),ISNUMBER(SEARCH("right neck",'Model output'!G91)),ISNUMBER(SEARCH("right anterior neck",'Model output'!G91)),ISNUMBER(SEARCH("right posterior neck",'Model output'!G91)),AND(ISNUMBER(SEARCH("level",'Model output'!G91)),OR(,ISNUMBER(SEARCH("II",'Model output'!G91)),ISNUMBER(SEARCH("two",'Model output'!G91)),ISNUMBER(SEARCH("2",'Model output'!G91)),ISNUMBER(SEARCH("III",'Model output'!G91)),ISNUMBER(SEARCH("three",'Model output'!G91)),ISNUMBER(SEARCH("3",'Model output'!G91)),ISNUMBER(SEARCH("IV",'Model output'!G91)),ISNUMBER(SEARCH("four",'Model output'!G91)),ISNUMBER(SEARCH("4",'Model output'!G91)),ISNUMBER(SEARCH("V ",'Model output'!G91)),ISNUMBER(SEARCH("five",'Model output'!G91)),ISNUMBER(SEARCH("5",'Model output'!G91))))), "lateral", "central"))</f>
        <v/>
      </c>
      <c r="H92" t="str">
        <f>IF('Model output'!H91="","negative", IF('Model output'!H91=" ", "negative", IF('Model output'!H91="[]", "negative", IF(ISNUMBER(SEARCH("lymph node",'Model output'!H91)),"negative", IF(ISNUMBER(SEARCH("adipose tissue",'Model output'!H91)), "negative", IF(ISNUMBER(SEARCH("neck dissection",'Model output'!H91)),"negative","positive"))))))</f>
        <v>negative</v>
      </c>
      <c r="I92" t="str">
        <f>IF('Model output'!I91="","",IF(ISNUMBER('Model output'!I91),'Model output'!I91,1))</f>
        <v/>
      </c>
      <c r="J92" t="str">
        <f>IF('Model output'!J91="","",IF(AND(ISNUMBER('Model output'!J91),'Model output'!J91&lt;=I92),'Model output'!J91,IF(ISNUMBER(SEARCH("0/",'Model output'!J91)),0,1)))</f>
        <v/>
      </c>
      <c r="K92" t="str" cm="1">
        <f t="array" ref="K92">IF(COUNT(FIND({0,1,2,3,4,5,6,7,8,9},'Model output'!K91))&gt;0,'Model output'!K91,"")</f>
        <v/>
      </c>
      <c r="L92" s="32" t="str">
        <f t="shared" si="14"/>
        <v/>
      </c>
      <c r="M92" t="str" cm="1">
        <f t="array" ref="M92">IF(L92="","",IF(ISNUMBER(SEARCH("cm",L92)),MAX(VALUE(SUBSTITUTE(_xlfn.FILTERXML("&lt;t&gt;&lt;s&gt;"&amp;SUBSTITUTE(L92,",","&lt;/s&gt;&lt;s&gt;")&amp;"&lt;/s&gt;&lt;/t&gt;","//s"),"cm",""))),MAX(VALUE(SUBSTITUTE(_xlfn.FILTERXML("&lt;t&gt;&lt;s&gt;"&amp;SUBSTITUTE(L92,",","&lt;/s&gt;&lt;s&gt;")&amp;"&lt;/s&gt;&lt;/t&gt;","//s"),"mm","")))/10))</f>
        <v/>
      </c>
      <c r="N92" t="str">
        <f>IF('Model output'!L91="","",'Model output'!L91)</f>
        <v>papillary</v>
      </c>
      <c r="O92" t="str">
        <f>IF('Model output'!M91="","",'Model output'!M91)</f>
        <v>classic</v>
      </c>
      <c r="P92" t="str">
        <f>IF('Model output'!N91="","",'Model output'!N91)</f>
        <v>1.5 cm</v>
      </c>
      <c r="Q92" t="str">
        <f t="shared" si="13"/>
        <v>1.5cm</v>
      </c>
      <c r="R92" cm="1">
        <f t="array" ref="R92">IF(Q92="","",IF(ISNUMBER(SEARCH("cm",Q92)),MAX(VALUE(SUBSTITUTE(_xlfn.FILTERXML("&lt;t&gt;&lt;s&gt;"&amp;SUBSTITUTE(Q92,",","&lt;/s&gt;&lt;s&gt;")&amp;"&lt;/s&gt;&lt;/t&gt;","//s"),"cm",""))),IF(ISNUMBER(SEARCH("mm",Q92)), MAX(VALUE(SUBSTITUTE(_xlfn.FILTERXML("&lt;t&gt;&lt;s&gt;"&amp;SUBSTITUTE(Q92,",","&lt;/s&gt;&lt;s&gt;")&amp;"&lt;/s&gt;&lt;/t&gt;","//s"),"mm","")))/10, MAX(VALUE(_xlfn.FILTERXML("&lt;t&gt;&lt;s&gt;"&amp;SUBSTITUTE(Q92,",","&lt;/s&gt;&lt;s&gt;")&amp;"&lt;/s&gt;&lt;/t&gt;","//s"))))))</f>
        <v>1.5</v>
      </c>
      <c r="S92" t="str">
        <f>IF(OR('Model output'!P91="",'Model output'!P91="C",ISNUMBER(SEARCH("Not identified", 'Model output'!P91)),ISNUMBER(SEARCH("Absent",'Model output'!P91)),ISNUMBER(SEARCH("Absence",'Model output'!P91)),AND(ISNUMBER(SEARCH("No",'Model output'!P91)),NOT(ISNUMBER(SEARCH("diagnostic",'Model output'!P91)))),ISNUMBER(SEARCH("Negative",'Model output'!P91))),"negative","positive")</f>
        <v>negative</v>
      </c>
      <c r="T92">
        <f>IF('Model output'!O91="","",'Model output'!O91)</f>
        <v>1</v>
      </c>
      <c r="U92" t="str">
        <f>IF('Model output'!Q91&lt;&gt;"",'Model output'!Q91,IF('Classification result'!S92="positive",IF(ISNUMBER(SEARCH("single",'Model output'!P91)),1,IF(OR(ISNUMBER(SEARCH("&lt;4",'Model output'!P91)),ISNUMBER(SEARCH("&lt; 4",'Model output'!P91)),ISNUMBER(SEARCH("less than 4",'Model output'!P91))),"&lt;4",IF(OR(ISNUMBER(SEARCH("&gt;4",'Model output'!P91)),ISNUMBER(SEARCH("&gt; 4",'Model output'!P91)),ISNUMBER(SEARCH("4 or more",'Model output'!P91))),"&gt;4",""))),""))</f>
        <v/>
      </c>
      <c r="V92" t="str">
        <f>IF(S92="negative","",IF(OR(ISNUMBER(SEARCH("Focal",'Model output'!P91)),'Classification result'!U92&lt;4,ISNUMBER(SEARCH("Focal",'Classification result'!U92)),ISNUMBER(SEARCH("&lt;4",'Classification result'!U92)),ISNUMBER(SEARCH("&lt; 4",'Classification result'!U92))),"minimal", IF(OR(ISNUMBER(SEARCH("Extensive",'Model output'!P91)),ISNUMBER(SEARCH("Extensive",'Classification result'!U92)),ISNUMBER(SEARCH("&gt;4",'Classification result'!U92)),ISNUMBER(SEARCH("&gt; 4",'Classification result'!U92)),ISNUMBER(SEARCH("4 or more",'Classification result'!U92))),"extensive","")))</f>
        <v/>
      </c>
      <c r="W92" t="str">
        <f>IF(OR('Model output'!R91="",ISNUMBER(SEARCH("Not identified", 'Model output'!R91)),ISNUMBER(SEARCH("Absent",'Model output'!R91)),ISNUMBER(SEARCH("No",'Model output'!R91)),ISNUMBER(SEARCH("Negative",'Model output'!R91)),ISNUMBER(SEARCH("None seen",'Model output'!R91)),ISNUMBER(SEARCH("Free",'Model output'!R91)),ISNUMBER(SEARCH("Cannot be assessed",'Model output'!R91))),"negative","positive")</f>
        <v>positive</v>
      </c>
      <c r="X92" s="19" t="str">
        <f>IF('Model output'!S91="","",'Model output'!S91)</f>
        <v>Not identified</v>
      </c>
      <c r="Y92" t="str">
        <f>IF(OR('Model output'!S91="",ISNUMBER(SEARCH("No extension",'Model output'!S91)),ISNUMBER(SEARCH("Absent",'Model output'!S91)),ISNUMBER(SEARCH("Not identified",'Model output'!S91)),AND(ISNUMBER(SEARCH("No",'Model output'!S91)),NOT(ISNUMBER(SEARCH("carcinoma",'Model output'!S91)))),ISNUMBER(SEARCH("negative",'Model output'!S91))),"negative",IF(Z92="positive","gETE", "positive"))</f>
        <v>negative</v>
      </c>
      <c r="Z92" t="str">
        <f>IF(OR('Model output'!S91="",ISNUMBER(SEARCH("Absent",'Model output'!S91)),ISNUMBER(SEARCH("Not identified",'Model output'!S91)),ISNUMBER(SEARCH("No",'Model output'!S91)),ISNUMBER(SEARCH("Minimal",'Model output'!S91)),ISNUMBER(SEARCH("negative",'Model output'!S91))),"negative",IF(OR(ISNUMBER(SEARCH("extensive",X92)),ISNUMBER(SEARCH("skeletal muscle",X92)),ISNUMBER(SEARCH("larynx",X92)),ISNUMBER(SEARCH("trachea",X92)),ISNUMBER(SEARCH("esophagus",X92)),ISNUMBER(SEARCH("recurrent laryngeal nerve",X92))),"positive","negative"))</f>
        <v>negative</v>
      </c>
      <c r="AA92" t="str">
        <f>IF('Model output'!T91="","",IF('Model output'!T91="Not mentioned", "No", "Yes"))</f>
        <v/>
      </c>
      <c r="AB92" t="str">
        <f>IF(AA92&lt;&gt;"Yes","",IF(OR('Model output'!U91="",ISNUMBER(SEARCH("Not identified",'Model output'!U91))),"",'Model output'!U91))</f>
        <v/>
      </c>
      <c r="AC92" s="8" t="str">
        <f>IF(OR('Model output'!V91="", AND(ISERROR(SEARCH("Positive",'Model output'!V91)), ISNUMBER(SEARCH("Negative",'Model output'!V91))), ISNUMBER(SEARCH("Cannot be assessed",'Model output'!V91)), AND(ISNUMBER(SEARCH("Uninvolved",'Model output'!V91)),NOT(ISNUMBER(SEARCH("margin(s) involved",'Model output'!V91)))), ISNUMBER(SEARCH("No involvement",'Model output'!V91)), AND(NOT(ISNUMBER(SEARCH("focal",'Model output'!V91))),ISNUMBER(SEARCH("Free",'Model output'!V91))), ISNUMBER(SEARCH("narrowly excised",'Model output'!V91)), ISNUMBER(SEARCH("none",'Model output'!V91)), ISNUMBER(SEARCH("R0",'Model output'!V91)), ISNUMBER(SEARCH("1 mm",'Model output'!V91)), ISNUMBER(SEARCH("0.1 CM",'Model output'!V91)), ISNUMBER(SEARCH("less than 0.2 mm",'Model output'!V91)), ISNUMBER(SEARCH("less than 1.0 mm",'Model output'!V91)), ISNUMBER(SEARCH("less than 0.5 mm",'Model output'!V91)), ISNUMBER(SEARCH("abut",'Model output'!V91))), "negative", "positive")</f>
        <v>negative</v>
      </c>
      <c r="AE92" s="39" t="str" cm="1">
        <f t="array" aca="1" ref="AE92" ca="1">IF(OR(AC92="positive",Z92="positive",AND(OR(ISNUMBER(SEARCH("Follicular carcinoma",N92)),ISNUMBER(SEARCH("Follicular thyroid carcinoma",N92))),V92="extensive"),AND(AND(ISNUMBER(J92),J92&gt;0),AND(ISNUMBER(M92),M92&gt;3)),OR(H92="positive",AH92=1)),"high",IF(OR(ISNUMBER(SEARCH("lateral",G92,1)),ISNUMBER(SEARCH("positive",Y92,1)),ISNUMBER(SEARCH("tall",O92,1)),ISNUMBER(SEARCH("hobnail",O92,1)),ISNUMBER(SEARCH("cribriform",O92,1)),ISNUMBER(SEARCH("diffuse",O92,1)),ISNUMBER(SEARCH("columnar",O92,1)),ISNUMBER(SEARCH("solid",O92,1)),ISNUMBER(SEARCH("tall",N92,1)),ISNUMBER(SEARCH("hobnail",N92,1)),ISNUMBER(SEARCH("cribriform",N92,1)),ISNUMBER(SEARCH("diffuse",N92,1)),ISNUMBER(SEARCH("columnar",N92,1)),ISNUMBER(SEARCH("solid",N92,1)),AND(OR(ISNUMBER(SEARCH("papillary",N92,1)),ISNUMBER(SEARCH("papillary carcinoma",O92,1))),S92="positive"),AND(AND(ISNUMBER(J92),J92&gt;=5),M92=""),AND(AND(ISNUMBER(J92),J92&gt;=5),AND(ISNUMBER(M92),M92&gt;=1)),AND(ISNUMBER(SERACH("papillary",N92)),OR(Y92="positive",Z92="positive"), ISNUMBER(SEARCH("BRAF",AB92)))),"intermediate","low"))</f>
        <v>low</v>
      </c>
      <c r="AF92" s="40" t="str">
        <f t="shared" si="15"/>
        <v>1b</v>
      </c>
      <c r="AG92" s="40" t="str">
        <f t="shared" si="16"/>
        <v>0</v>
      </c>
      <c r="AH92" s="40" t="str">
        <f t="shared" si="18"/>
        <v>0</v>
      </c>
      <c r="AI92" s="45" t="str">
        <f t="shared" si="19"/>
        <v>I</v>
      </c>
      <c r="AJ92" s="39" t="s">
        <v>634</v>
      </c>
      <c r="AK92" s="44" t="s">
        <v>895</v>
      </c>
      <c r="AL92" s="44" t="s">
        <v>899</v>
      </c>
      <c r="AM92" s="44" t="s">
        <v>899</v>
      </c>
      <c r="AN92" s="44" t="s">
        <v>59</v>
      </c>
      <c r="AO92" s="12">
        <f t="shared" ca="1" si="20"/>
        <v>1</v>
      </c>
      <c r="AP92" s="15">
        <f t="shared" si="21"/>
        <v>1</v>
      </c>
      <c r="AQ92" s="15">
        <f t="shared" si="22"/>
        <v>1</v>
      </c>
      <c r="AR92" s="15">
        <f t="shared" si="23"/>
        <v>1</v>
      </c>
      <c r="AS92" s="26">
        <f t="shared" si="17"/>
        <v>1</v>
      </c>
    </row>
    <row r="93" spans="1:45">
      <c r="A93" t="str">
        <f>'Model output'!A92</f>
        <v>TCGA-DJ-A3UT</v>
      </c>
      <c r="B93" s="51">
        <v>43</v>
      </c>
      <c r="C93" s="1" t="str">
        <f>IF(OR(ISNUMBER(SEARCH("0",'Model output'!D92)), ISNUMBER(SEARCH("1",'Model output'!D92)), ISNUMBER(SEARCH("1a",'Model output'!D92)), ISNUMBER(SEARCH("1b",'Model output'!D92)), ISNUMBER(SEARCH("2",'Model output'!D92)), ISNUMBER(SEARCH("3",'Model output'!D92)), ISNUMBER(SEARCH("4a",'Model output'!D92)), ISNUMBER(SEARCH("4b",'Model output'!D92))), IF(ISNUMBER(SEARCH("pT",'Model output'!D92)),IF(OR(ISNUMBER(SEARCH("a",'Model output'!D92)),ISNUMBER(SEARCH("b",'Model output'!D92))),MID(SUBSTITUTE('Model output'!D92," ",""),SEARCH("pT",'Model output'!D92)+2,2),MID(SUBSTITUTE('Model output'!D92," ",""),SEARCH("pT",'Model output'!D92)+2,1)),IF(ISNUMBER(SEARCH("T",'Model output'!D92)),IF(OR(ISNUMBER(SEARCH("a",'Model output'!D92)),ISNUMBER(SEARCH("b",'Model output'!D92))),MID(SUBSTITUTE('Model output'!D92," ",""),SEARCH("T",'Model output'!D92)+1,2),MID(SUBSTITUTE('Model output'!D92," ",""),SEARCH("T",'Model output'!D92)+1,1)),SUBSTITUTE('Model output'!D92," ",""))),"")</f>
        <v/>
      </c>
      <c r="D93" s="1" t="str">
        <f>IF(ISNUMBER(SEARCH("lymph node",'Model output'!E92)),"1", IF(AND('Model output'!E92&lt;&gt;"",ISNUMBER('Model output'!E92),'Model output'!E92&gt;0),"1",IF(OR(ISNUMBER(SEARCH("0",'Model output'!E92)), ISNUMBER(SEARCH("1",'Model output'!E92)), ISNUMBER(SEARCH("1a",'Model output'!E92)), ISNUMBER(SEARCH("1b",'Model output'!E92)), ISNUMBER(SEARCH("X",'Model output'!E92))), IF(ISNUMBER(SEARCH("pN",'Model output'!E92)),IF(OR(ISNUMBER(SEARCH("a",'Model output'!E92)),ISNUMBER(SEARCH("b",'Model output'!E92))),MID(SUBSTITUTE('Model output'!E92," ",""),SEARCH("pN",'Model output'!E92)+2,2),MID(SUBSTITUTE('Model output'!E92," ",""),SEARCH("pN",'Model output'!E92)+2,1)),IF(ISNUMBER(SEARCH("N",'Model output'!E92)),IF(OR(ISNUMBER(SEARCH("a",'Model output'!E92)),ISNUMBER(SEARCH("b",'Model output'!E92))),MID(SUBSTITUTE('Model output'!E92," ",""),SEARCH("N",'Model output'!E92)+1,2),MID(SUBSTITUTE('Model output'!E92," ",""),SEARCH("N",'Model output'!E92)+1,1)),SUBSTITUTE('Model output'!E92," ",""))),"")))</f>
        <v/>
      </c>
      <c r="E93" s="1" t="str">
        <f>IF(OR(ISNUMBER(SEARCH("Not applicable",'Model output'!F92)), ISNUMBER(SEARCH("N/A",'Model output'!F92))),"0",IF(OR(ISNUMBER(SEARCH("0",'Model output'!F92)), ISNUMBER(SEARCH("1",'Model output'!F92)), ISNUMBER(SEARCH("X",'Model output'!F92))), IF(ISNUMBER(SEARCH("pM",'Model output'!F92)),MID(SUBSTITUTE('Model output'!F92," ",""),SEARCH("pM",'Model output'!F92)+2,1),IF(ISNUMBER(SEARCH("M",'Model output'!F92)),MID(SUBSTITUTE('Model output'!F92," ",""),SEARCH("M",'Model output'!F92)+1,1),SUBSTITUTE('Model output'!F92," ",""))),""))</f>
        <v/>
      </c>
      <c r="F93" t="str">
        <f t="shared" si="12"/>
        <v>negative</v>
      </c>
      <c r="G93" t="str">
        <f>IF(OR('Model output'!G92="",AND(ISNUMBER('Model output'!J92),'Model output'!J92&lt;1)),"",IF(OR(ISNUMBER(SEARCH("lateral",'Model output'!G92)),ISNUMBER(SEARCH("cervical",'Model output'!G92)),ISNUMBER(SEARCH("jugular",'Model output'!G92)),ISNUMBER(SEARCH("left neck",'Model output'!G92)),ISNUMBER(SEARCH("left anterior neck",'Model output'!G92)),ISNUMBER(SEARCH("left posterior neck",'Model output'!G92)),ISNUMBER(SEARCH("right neck",'Model output'!G92)),ISNUMBER(SEARCH("right anterior neck",'Model output'!G92)),ISNUMBER(SEARCH("right posterior neck",'Model output'!G92)),AND(ISNUMBER(SEARCH("level",'Model output'!G92)),OR(,ISNUMBER(SEARCH("II",'Model output'!G92)),ISNUMBER(SEARCH("two",'Model output'!G92)),ISNUMBER(SEARCH("2",'Model output'!G92)),ISNUMBER(SEARCH("III",'Model output'!G92)),ISNUMBER(SEARCH("three",'Model output'!G92)),ISNUMBER(SEARCH("3",'Model output'!G92)),ISNUMBER(SEARCH("IV",'Model output'!G92)),ISNUMBER(SEARCH("four",'Model output'!G92)),ISNUMBER(SEARCH("4",'Model output'!G92)),ISNUMBER(SEARCH("V ",'Model output'!G92)),ISNUMBER(SEARCH("five",'Model output'!G92)),ISNUMBER(SEARCH("5",'Model output'!G92))))), "lateral", "central"))</f>
        <v/>
      </c>
      <c r="H93" t="str">
        <f>IF('Model output'!H92="","negative", IF('Model output'!H92=" ", "negative", IF('Model output'!H92="[]", "negative", IF(ISNUMBER(SEARCH("lymph node",'Model output'!H92)),"negative", IF(ISNUMBER(SEARCH("adipose tissue",'Model output'!H92)), "negative", IF(ISNUMBER(SEARCH("neck dissection",'Model output'!H92)),"negative","positive"))))))</f>
        <v>negative</v>
      </c>
      <c r="I93" t="str">
        <f>IF('Model output'!I92="","",IF(ISNUMBER('Model output'!I92),'Model output'!I92,1))</f>
        <v/>
      </c>
      <c r="J93" t="str">
        <f>IF('Model output'!J92="","",IF(AND(ISNUMBER('Model output'!J92),'Model output'!J92&lt;=I93),'Model output'!J92,IF(ISNUMBER(SEARCH("0/",'Model output'!J92)),0,1)))</f>
        <v/>
      </c>
      <c r="K93" t="str" cm="1">
        <f t="array" ref="K93">IF(COUNT(FIND({0,1,2,3,4,5,6,7,8,9},'Model output'!K92))&gt;0,'Model output'!K92,"")</f>
        <v/>
      </c>
      <c r="L93" s="32" t="str">
        <f t="shared" si="14"/>
        <v/>
      </c>
      <c r="M93" t="str" cm="1">
        <f t="array" ref="M93">IF(L93="","",IF(ISNUMBER(SEARCH("cm",L93)),MAX(VALUE(SUBSTITUTE(_xlfn.FILTERXML("&lt;t&gt;&lt;s&gt;"&amp;SUBSTITUTE(L93,",","&lt;/s&gt;&lt;s&gt;")&amp;"&lt;/s&gt;&lt;/t&gt;","//s"),"cm",""))),MAX(VALUE(SUBSTITUTE(_xlfn.FILTERXML("&lt;t&gt;&lt;s&gt;"&amp;SUBSTITUTE(L93,",","&lt;/s&gt;&lt;s&gt;")&amp;"&lt;/s&gt;&lt;/t&gt;","//s"),"mm","")))/10))</f>
        <v/>
      </c>
      <c r="N93" t="str">
        <f>IF('Model output'!L92="","",'Model output'!L92)</f>
        <v>papillary</v>
      </c>
      <c r="O93" t="str">
        <f>IF('Model output'!M92="","",'Model output'!M92)</f>
        <v>microcarcinoma</v>
      </c>
      <c r="P93" t="str">
        <f>IF('Model output'!N92="","",'Model output'!N92)</f>
        <v>0.9 cm</v>
      </c>
      <c r="Q93" t="str">
        <f t="shared" si="13"/>
        <v>0.9cm</v>
      </c>
      <c r="R93" cm="1">
        <f t="array" ref="R93">IF(Q93="","",IF(ISNUMBER(SEARCH("cm",Q93)),MAX(VALUE(SUBSTITUTE(_xlfn.FILTERXML("&lt;t&gt;&lt;s&gt;"&amp;SUBSTITUTE(Q93,",","&lt;/s&gt;&lt;s&gt;")&amp;"&lt;/s&gt;&lt;/t&gt;","//s"),"cm",""))),IF(ISNUMBER(SEARCH("mm",Q93)), MAX(VALUE(SUBSTITUTE(_xlfn.FILTERXML("&lt;t&gt;&lt;s&gt;"&amp;SUBSTITUTE(Q93,",","&lt;/s&gt;&lt;s&gt;")&amp;"&lt;/s&gt;&lt;/t&gt;","//s"),"mm","")))/10, MAX(VALUE(_xlfn.FILTERXML("&lt;t&gt;&lt;s&gt;"&amp;SUBSTITUTE(Q93,",","&lt;/s&gt;&lt;s&gt;")&amp;"&lt;/s&gt;&lt;/t&gt;","//s"))))))</f>
        <v>0.9</v>
      </c>
      <c r="S93" t="str">
        <f>IF(OR('Model output'!P92="",'Model output'!P92="C",ISNUMBER(SEARCH("Not identified", 'Model output'!P92)),ISNUMBER(SEARCH("Absent",'Model output'!P92)),ISNUMBER(SEARCH("Absence",'Model output'!P92)),AND(ISNUMBER(SEARCH("No",'Model output'!P92)),NOT(ISNUMBER(SEARCH("diagnostic",'Model output'!P92)))),ISNUMBER(SEARCH("Negative",'Model output'!P92))),"negative","positive")</f>
        <v>negative</v>
      </c>
      <c r="T93">
        <f>IF('Model output'!O92="","",'Model output'!O92)</f>
        <v>3</v>
      </c>
      <c r="U93" t="str">
        <f>IF('Model output'!Q92&lt;&gt;"",'Model output'!Q92,IF('Classification result'!S93="positive",IF(ISNUMBER(SEARCH("single",'Model output'!P92)),1,IF(OR(ISNUMBER(SEARCH("&lt;4",'Model output'!P92)),ISNUMBER(SEARCH("&lt; 4",'Model output'!P92)),ISNUMBER(SEARCH("less than 4",'Model output'!P92))),"&lt;4",IF(OR(ISNUMBER(SEARCH("&gt;4",'Model output'!P92)),ISNUMBER(SEARCH("&gt; 4",'Model output'!P92)),ISNUMBER(SEARCH("4 or more",'Model output'!P92))),"&gt;4",""))),""))</f>
        <v/>
      </c>
      <c r="V93" t="str">
        <f>IF(S93="negative","",IF(OR(ISNUMBER(SEARCH("Focal",'Model output'!P92)),'Classification result'!U93&lt;4,ISNUMBER(SEARCH("Focal",'Classification result'!U93)),ISNUMBER(SEARCH("&lt;4",'Classification result'!U93)),ISNUMBER(SEARCH("&lt; 4",'Classification result'!U93))),"minimal", IF(OR(ISNUMBER(SEARCH("Extensive",'Model output'!P92)),ISNUMBER(SEARCH("Extensive",'Classification result'!U93)),ISNUMBER(SEARCH("&gt;4",'Classification result'!U93)),ISNUMBER(SEARCH("&gt; 4",'Classification result'!U93)),ISNUMBER(SEARCH("4 or more",'Classification result'!U93))),"extensive","")))</f>
        <v/>
      </c>
      <c r="W93" t="str">
        <f>IF(OR('Model output'!R92="",ISNUMBER(SEARCH("Not identified", 'Model output'!R92)),ISNUMBER(SEARCH("Absent",'Model output'!R92)),ISNUMBER(SEARCH("No",'Model output'!R92)),ISNUMBER(SEARCH("Negative",'Model output'!R92)),ISNUMBER(SEARCH("None seen",'Model output'!R92)),ISNUMBER(SEARCH("Free",'Model output'!R92)),ISNUMBER(SEARCH("Cannot be assessed",'Model output'!R92))),"negative","positive")</f>
        <v>negative</v>
      </c>
      <c r="X93" s="19" t="str">
        <f>IF('Model output'!S92="","",'Model output'!S92)</f>
        <v>Not Identified</v>
      </c>
      <c r="Y93" t="str">
        <f>IF(OR('Model output'!S92="",ISNUMBER(SEARCH("No extension",'Model output'!S92)),ISNUMBER(SEARCH("Absent",'Model output'!S92)),ISNUMBER(SEARCH("Not identified",'Model output'!S92)),AND(ISNUMBER(SEARCH("No",'Model output'!S92)),NOT(ISNUMBER(SEARCH("carcinoma",'Model output'!S92)))),ISNUMBER(SEARCH("negative",'Model output'!S92))),"negative",IF(Z93="positive","gETE", "positive"))</f>
        <v>negative</v>
      </c>
      <c r="Z93" t="str">
        <f>IF(OR('Model output'!S92="",ISNUMBER(SEARCH("Absent",'Model output'!S92)),ISNUMBER(SEARCH("Not identified",'Model output'!S92)),ISNUMBER(SEARCH("No",'Model output'!S92)),ISNUMBER(SEARCH("Minimal",'Model output'!S92)),ISNUMBER(SEARCH("negative",'Model output'!S92))),"negative",IF(OR(ISNUMBER(SEARCH("extensive",X93)),ISNUMBER(SEARCH("skeletal muscle",X93)),ISNUMBER(SEARCH("larynx",X93)),ISNUMBER(SEARCH("trachea",X93)),ISNUMBER(SEARCH("esophagus",X93)),ISNUMBER(SEARCH("recurrent laryngeal nerve",X93))),"positive","negative"))</f>
        <v>negative</v>
      </c>
      <c r="AA93" t="str">
        <f>IF('Model output'!T92="","",IF('Model output'!T92="Not mentioned", "No", "Yes"))</f>
        <v/>
      </c>
      <c r="AB93" t="str">
        <f>IF(AA93&lt;&gt;"Yes","",IF(OR('Model output'!U92="",ISNUMBER(SEARCH("Not identified",'Model output'!U92))),"",'Model output'!U92))</f>
        <v/>
      </c>
      <c r="AC93" s="8" t="str">
        <f>IF(OR('Model output'!V92="", AND(ISERROR(SEARCH("Positive",'Model output'!V92)), ISNUMBER(SEARCH("Negative",'Model output'!V92))), ISNUMBER(SEARCH("Cannot be assessed",'Model output'!V92)), AND(ISNUMBER(SEARCH("Uninvolved",'Model output'!V92)),NOT(ISNUMBER(SEARCH("margin(s) involved",'Model output'!V92)))), ISNUMBER(SEARCH("No involvement",'Model output'!V92)), AND(NOT(ISNUMBER(SEARCH("focal",'Model output'!V92))),ISNUMBER(SEARCH("Free",'Model output'!V92))), ISNUMBER(SEARCH("narrowly excised",'Model output'!V92)), ISNUMBER(SEARCH("none",'Model output'!V92)), ISNUMBER(SEARCH("R0",'Model output'!V92)), ISNUMBER(SEARCH("1 mm",'Model output'!V92)), ISNUMBER(SEARCH("0.1 CM",'Model output'!V92)), ISNUMBER(SEARCH("less than 0.2 mm",'Model output'!V92)), ISNUMBER(SEARCH("less than 1.0 mm",'Model output'!V92)), ISNUMBER(SEARCH("less than 0.5 mm",'Model output'!V92)), ISNUMBER(SEARCH("abut",'Model output'!V92))), "negative", "positive")</f>
        <v>negative</v>
      </c>
      <c r="AE93" s="39" t="str" cm="1">
        <f t="array" aca="1" ref="AE93" ca="1">IF(OR(AC93="positive",Z93="positive",AND(OR(ISNUMBER(SEARCH("Follicular carcinoma",N93)),ISNUMBER(SEARCH("Follicular thyroid carcinoma",N93))),V93="extensive"),AND(AND(ISNUMBER(J93),J93&gt;0),AND(ISNUMBER(M93),M93&gt;3)),OR(H93="positive",AH93=1)),"high",IF(OR(ISNUMBER(SEARCH("lateral",G93,1)),ISNUMBER(SEARCH("positive",Y93,1)),ISNUMBER(SEARCH("tall",O93,1)),ISNUMBER(SEARCH("hobnail",O93,1)),ISNUMBER(SEARCH("cribriform",O93,1)),ISNUMBER(SEARCH("diffuse",O93,1)),ISNUMBER(SEARCH("columnar",O93,1)),ISNUMBER(SEARCH("solid",O93,1)),ISNUMBER(SEARCH("tall",N93,1)),ISNUMBER(SEARCH("hobnail",N93,1)),ISNUMBER(SEARCH("cribriform",N93,1)),ISNUMBER(SEARCH("diffuse",N93,1)),ISNUMBER(SEARCH("columnar",N93,1)),ISNUMBER(SEARCH("solid",N93,1)),AND(OR(ISNUMBER(SEARCH("papillary",N93,1)),ISNUMBER(SEARCH("papillary carcinoma",O93,1))),S93="positive"),AND(AND(ISNUMBER(J93),J93&gt;=5),M93=""),AND(AND(ISNUMBER(J93),J93&gt;=5),AND(ISNUMBER(M93),M93&gt;=1)),AND(ISNUMBER(SERACH("papillary",N93)),OR(Y93="positive",Z93="positive"), ISNUMBER(SEARCH("BRAF",AB93)))),"intermediate","low"))</f>
        <v>low</v>
      </c>
      <c r="AF93" s="40" t="str">
        <f t="shared" si="15"/>
        <v>1a</v>
      </c>
      <c r="AG93" s="40" t="str">
        <f t="shared" si="16"/>
        <v>0</v>
      </c>
      <c r="AH93" s="40" t="str">
        <f t="shared" si="18"/>
        <v>0</v>
      </c>
      <c r="AI93" s="45" t="str">
        <f t="shared" si="19"/>
        <v>I</v>
      </c>
      <c r="AJ93" s="39" t="s">
        <v>634</v>
      </c>
      <c r="AK93" s="44" t="s">
        <v>900</v>
      </c>
      <c r="AL93" s="44" t="s">
        <v>899</v>
      </c>
      <c r="AM93" s="44" t="s">
        <v>899</v>
      </c>
      <c r="AN93" s="44" t="s">
        <v>59</v>
      </c>
      <c r="AO93" s="12">
        <f t="shared" ca="1" si="20"/>
        <v>1</v>
      </c>
      <c r="AP93" s="15">
        <f t="shared" si="21"/>
        <v>1</v>
      </c>
      <c r="AQ93" s="15">
        <f t="shared" si="22"/>
        <v>1</v>
      </c>
      <c r="AR93" s="15">
        <f t="shared" si="23"/>
        <v>1</v>
      </c>
      <c r="AS93" s="26">
        <f t="shared" si="17"/>
        <v>1</v>
      </c>
    </row>
    <row r="94" spans="1:45">
      <c r="A94" t="str">
        <f>'Model output'!A93</f>
        <v>TCGA-DJ-A3UU</v>
      </c>
      <c r="B94" s="51">
        <v>49</v>
      </c>
      <c r="C94" s="1" t="str">
        <f>IF(OR(ISNUMBER(SEARCH("0",'Model output'!D93)), ISNUMBER(SEARCH("1",'Model output'!D93)), ISNUMBER(SEARCH("1a",'Model output'!D93)), ISNUMBER(SEARCH("1b",'Model output'!D93)), ISNUMBER(SEARCH("2",'Model output'!D93)), ISNUMBER(SEARCH("3",'Model output'!D93)), ISNUMBER(SEARCH("4a",'Model output'!D93)), ISNUMBER(SEARCH("4b",'Model output'!D93))), IF(ISNUMBER(SEARCH("pT",'Model output'!D93)),IF(OR(ISNUMBER(SEARCH("a",'Model output'!D93)),ISNUMBER(SEARCH("b",'Model output'!D93))),MID(SUBSTITUTE('Model output'!D93," ",""),SEARCH("pT",'Model output'!D93)+2,2),MID(SUBSTITUTE('Model output'!D93," ",""),SEARCH("pT",'Model output'!D93)+2,1)),IF(ISNUMBER(SEARCH("T",'Model output'!D93)),IF(OR(ISNUMBER(SEARCH("a",'Model output'!D93)),ISNUMBER(SEARCH("b",'Model output'!D93))),MID(SUBSTITUTE('Model output'!D93," ",""),SEARCH("T",'Model output'!D93)+1,2),MID(SUBSTITUTE('Model output'!D93," ",""),SEARCH("T",'Model output'!D93)+1,1)),SUBSTITUTE('Model output'!D93," ",""))),"")</f>
        <v>1</v>
      </c>
      <c r="D94" s="1" t="str">
        <f>IF(ISNUMBER(SEARCH("lymph node",'Model output'!E93)),"1", IF(AND('Model output'!E93&lt;&gt;"",ISNUMBER('Model output'!E93),'Model output'!E93&gt;0),"1",IF(OR(ISNUMBER(SEARCH("0",'Model output'!E93)), ISNUMBER(SEARCH("1",'Model output'!E93)), ISNUMBER(SEARCH("1a",'Model output'!E93)), ISNUMBER(SEARCH("1b",'Model output'!E93)), ISNUMBER(SEARCH("X",'Model output'!E93))), IF(ISNUMBER(SEARCH("pN",'Model output'!E93)),IF(OR(ISNUMBER(SEARCH("a",'Model output'!E93)),ISNUMBER(SEARCH("b",'Model output'!E93))),MID(SUBSTITUTE('Model output'!E93," ",""),SEARCH("pN",'Model output'!E93)+2,2),MID(SUBSTITUTE('Model output'!E93," ",""),SEARCH("pN",'Model output'!E93)+2,1)),IF(ISNUMBER(SEARCH("N",'Model output'!E93)),IF(OR(ISNUMBER(SEARCH("a",'Model output'!E93)),ISNUMBER(SEARCH("b",'Model output'!E93))),MID(SUBSTITUTE('Model output'!E93," ",""),SEARCH("N",'Model output'!E93)+1,2),MID(SUBSTITUTE('Model output'!E93," ",""),SEARCH("N",'Model output'!E93)+1,1)),SUBSTITUTE('Model output'!E93," ",""))),"")))</f>
        <v>0</v>
      </c>
      <c r="E94" s="1" t="str">
        <f>IF(OR(ISNUMBER(SEARCH("Not applicable",'Model output'!F93)), ISNUMBER(SEARCH("N/A",'Model output'!F93))),"0",IF(OR(ISNUMBER(SEARCH("0",'Model output'!F93)), ISNUMBER(SEARCH("1",'Model output'!F93)), ISNUMBER(SEARCH("X",'Model output'!F93))), IF(ISNUMBER(SEARCH("pM",'Model output'!F93)),MID(SUBSTITUTE('Model output'!F93," ",""),SEARCH("pM",'Model output'!F93)+2,1),IF(ISNUMBER(SEARCH("M",'Model output'!F93)),MID(SUBSTITUTE('Model output'!F93," ",""),SEARCH("M",'Model output'!F93)+1,1),SUBSTITUTE('Model output'!F93," ",""))),""))</f>
        <v/>
      </c>
      <c r="F94" t="str">
        <f t="shared" si="12"/>
        <v>negative</v>
      </c>
      <c r="G94" t="str">
        <f>IF(OR('Model output'!G93="",AND(ISNUMBER('Model output'!J93),'Model output'!J93&lt;1)),"",IF(OR(ISNUMBER(SEARCH("lateral",'Model output'!G93)),ISNUMBER(SEARCH("cervical",'Model output'!G93)),ISNUMBER(SEARCH("jugular",'Model output'!G93)),ISNUMBER(SEARCH("left neck",'Model output'!G93)),ISNUMBER(SEARCH("left anterior neck",'Model output'!G93)),ISNUMBER(SEARCH("left posterior neck",'Model output'!G93)),ISNUMBER(SEARCH("right neck",'Model output'!G93)),ISNUMBER(SEARCH("right anterior neck",'Model output'!G93)),ISNUMBER(SEARCH("right posterior neck",'Model output'!G93)),AND(ISNUMBER(SEARCH("level",'Model output'!G93)),OR(,ISNUMBER(SEARCH("II",'Model output'!G93)),ISNUMBER(SEARCH("two",'Model output'!G93)),ISNUMBER(SEARCH("2",'Model output'!G93)),ISNUMBER(SEARCH("III",'Model output'!G93)),ISNUMBER(SEARCH("three",'Model output'!G93)),ISNUMBER(SEARCH("3",'Model output'!G93)),ISNUMBER(SEARCH("IV",'Model output'!G93)),ISNUMBER(SEARCH("four",'Model output'!G93)),ISNUMBER(SEARCH("4",'Model output'!G93)),ISNUMBER(SEARCH("V ",'Model output'!G93)),ISNUMBER(SEARCH("five",'Model output'!G93)),ISNUMBER(SEARCH("5",'Model output'!G93))))), "lateral", "central"))</f>
        <v/>
      </c>
      <c r="H94" t="str">
        <f>IF('Model output'!H93="","negative", IF('Model output'!H93=" ", "negative", IF('Model output'!H93="[]", "negative", IF(ISNUMBER(SEARCH("lymph node",'Model output'!H93)),"negative", IF(ISNUMBER(SEARCH("adipose tissue",'Model output'!H93)), "negative", IF(ISNUMBER(SEARCH("neck dissection",'Model output'!H93)),"negative","positive"))))))</f>
        <v>negative</v>
      </c>
      <c r="I94">
        <f>IF('Model output'!I93="","",IF(ISNUMBER('Model output'!I93),'Model output'!I93,1))</f>
        <v>2</v>
      </c>
      <c r="J94">
        <f>IF('Model output'!J93="","",IF(AND(ISNUMBER('Model output'!J93),'Model output'!J93&lt;=I94),'Model output'!J93,IF(ISNUMBER(SEARCH("0/",'Model output'!J93)),0,1)))</f>
        <v>0</v>
      </c>
      <c r="K94" t="str" cm="1">
        <f t="array" ref="K94">IF(COUNT(FIND({0,1,2,3,4,5,6,7,8,9},'Model output'!K93))&gt;0,'Model output'!K93,"")</f>
        <v/>
      </c>
      <c r="L94" s="32" t="str">
        <f t="shared" si="14"/>
        <v/>
      </c>
      <c r="M94" t="str" cm="1">
        <f t="array" ref="M94">IF(L94="","",IF(ISNUMBER(SEARCH("cm",L94)),MAX(VALUE(SUBSTITUTE(_xlfn.FILTERXML("&lt;t&gt;&lt;s&gt;"&amp;SUBSTITUTE(L94,",","&lt;/s&gt;&lt;s&gt;")&amp;"&lt;/s&gt;&lt;/t&gt;","//s"),"cm",""))),MAX(VALUE(SUBSTITUTE(_xlfn.FILTERXML("&lt;t&gt;&lt;s&gt;"&amp;SUBSTITUTE(L94,",","&lt;/s&gt;&lt;s&gt;")&amp;"&lt;/s&gt;&lt;/t&gt;","//s"),"mm","")))/10))</f>
        <v/>
      </c>
      <c r="N94" t="str">
        <f>IF('Model output'!L93="","",'Model output'!L93)</f>
        <v>papillary</v>
      </c>
      <c r="O94" t="str">
        <f>IF('Model output'!M93="","",'Model output'!M93)</f>
        <v>classical</v>
      </c>
      <c r="P94" t="str">
        <f>IF('Model output'!N93="","",'Model output'!N93)</f>
        <v>1.1 cm</v>
      </c>
      <c r="Q94" t="str">
        <f t="shared" si="13"/>
        <v>1.1cm</v>
      </c>
      <c r="R94" cm="1">
        <f t="array" ref="R94">IF(Q94="","",IF(ISNUMBER(SEARCH("cm",Q94)),MAX(VALUE(SUBSTITUTE(_xlfn.FILTERXML("&lt;t&gt;&lt;s&gt;"&amp;SUBSTITUTE(Q94,",","&lt;/s&gt;&lt;s&gt;")&amp;"&lt;/s&gt;&lt;/t&gt;","//s"),"cm",""))),IF(ISNUMBER(SEARCH("mm",Q94)), MAX(VALUE(SUBSTITUTE(_xlfn.FILTERXML("&lt;t&gt;&lt;s&gt;"&amp;SUBSTITUTE(Q94,",","&lt;/s&gt;&lt;s&gt;")&amp;"&lt;/s&gt;&lt;/t&gt;","//s"),"mm","")))/10, MAX(VALUE(_xlfn.FILTERXML("&lt;t&gt;&lt;s&gt;"&amp;SUBSTITUTE(Q94,",","&lt;/s&gt;&lt;s&gt;")&amp;"&lt;/s&gt;&lt;/t&gt;","//s"))))))</f>
        <v>1.1000000000000001</v>
      </c>
      <c r="S94" t="str">
        <f>IF(OR('Model output'!P93="",'Model output'!P93="C",ISNUMBER(SEARCH("Not identified", 'Model output'!P93)),ISNUMBER(SEARCH("Absent",'Model output'!P93)),ISNUMBER(SEARCH("Absence",'Model output'!P93)),AND(ISNUMBER(SEARCH("No",'Model output'!P93)),NOT(ISNUMBER(SEARCH("diagnostic",'Model output'!P93)))),ISNUMBER(SEARCH("Negative",'Model output'!P93))),"negative","positive")</f>
        <v>negative</v>
      </c>
      <c r="T94">
        <f>IF('Model output'!O93="","",'Model output'!O93)</f>
        <v>3</v>
      </c>
      <c r="U94" t="str">
        <f>IF('Model output'!Q93&lt;&gt;"",'Model output'!Q93,IF('Classification result'!S94="positive",IF(ISNUMBER(SEARCH("single",'Model output'!P93)),1,IF(OR(ISNUMBER(SEARCH("&lt;4",'Model output'!P93)),ISNUMBER(SEARCH("&lt; 4",'Model output'!P93)),ISNUMBER(SEARCH("less than 4",'Model output'!P93))),"&lt;4",IF(OR(ISNUMBER(SEARCH("&gt;4",'Model output'!P93)),ISNUMBER(SEARCH("&gt; 4",'Model output'!P93)),ISNUMBER(SEARCH("4 or more",'Model output'!P93))),"&gt;4",""))),""))</f>
        <v/>
      </c>
      <c r="V94" t="str">
        <f>IF(S94="negative","",IF(OR(ISNUMBER(SEARCH("Focal",'Model output'!P93)),'Classification result'!U94&lt;4,ISNUMBER(SEARCH("Focal",'Classification result'!U94)),ISNUMBER(SEARCH("&lt;4",'Classification result'!U94)),ISNUMBER(SEARCH("&lt; 4",'Classification result'!U94))),"minimal", IF(OR(ISNUMBER(SEARCH("Extensive",'Model output'!P93)),ISNUMBER(SEARCH("Extensive",'Classification result'!U94)),ISNUMBER(SEARCH("&gt;4",'Classification result'!U94)),ISNUMBER(SEARCH("&gt; 4",'Classification result'!U94)),ISNUMBER(SEARCH("4 or more",'Classification result'!U94))),"extensive","")))</f>
        <v/>
      </c>
      <c r="W94" t="str">
        <f>IF(OR('Model output'!R93="",ISNUMBER(SEARCH("Not identified", 'Model output'!R93)),ISNUMBER(SEARCH("Absent",'Model output'!R93)),ISNUMBER(SEARCH("No",'Model output'!R93)),ISNUMBER(SEARCH("Negative",'Model output'!R93)),ISNUMBER(SEARCH("None seen",'Model output'!R93)),ISNUMBER(SEARCH("Free",'Model output'!R93)),ISNUMBER(SEARCH("Cannot be assessed",'Model output'!R93))),"negative","positive")</f>
        <v>positive</v>
      </c>
      <c r="X94" s="19" t="str">
        <f>IF('Model output'!S93="","",'Model output'!S93)</f>
        <v>Invades the extrathyroidal fibroadipose tissue</v>
      </c>
      <c r="Y94" t="str">
        <f>IF(OR('Model output'!S93="",ISNUMBER(SEARCH("No extension",'Model output'!S93)),ISNUMBER(SEARCH("Absent",'Model output'!S93)),ISNUMBER(SEARCH("Not identified",'Model output'!S93)),AND(ISNUMBER(SEARCH("No",'Model output'!S93)),NOT(ISNUMBER(SEARCH("carcinoma",'Model output'!S93)))),ISNUMBER(SEARCH("negative",'Model output'!S93))),"negative",IF(Z94="positive","gETE", "positive"))</f>
        <v>positive</v>
      </c>
      <c r="Z94" t="str">
        <f>IF(OR('Model output'!S93="",ISNUMBER(SEARCH("Absent",'Model output'!S93)),ISNUMBER(SEARCH("Not identified",'Model output'!S93)),ISNUMBER(SEARCH("No",'Model output'!S93)),ISNUMBER(SEARCH("Minimal",'Model output'!S93)),ISNUMBER(SEARCH("negative",'Model output'!S93))),"negative",IF(OR(ISNUMBER(SEARCH("extensive",X94)),ISNUMBER(SEARCH("skeletal muscle",X94)),ISNUMBER(SEARCH("larynx",X94)),ISNUMBER(SEARCH("trachea",X94)),ISNUMBER(SEARCH("esophagus",X94)),ISNUMBER(SEARCH("recurrent laryngeal nerve",X94))),"positive","negative"))</f>
        <v>negative</v>
      </c>
      <c r="AA94" t="str">
        <f>IF('Model output'!T93="","",IF('Model output'!T93="Not mentioned", "No", "Yes"))</f>
        <v/>
      </c>
      <c r="AB94" t="str">
        <f>IF(AA94&lt;&gt;"Yes","",IF(OR('Model output'!U93="",ISNUMBER(SEARCH("Not identified",'Model output'!U93))),"",'Model output'!U93))</f>
        <v/>
      </c>
      <c r="AC94" s="8" t="str">
        <f>IF(OR('Model output'!V93="", AND(ISERROR(SEARCH("Positive",'Model output'!V93)), ISNUMBER(SEARCH("Negative",'Model output'!V93))), ISNUMBER(SEARCH("Cannot be assessed",'Model output'!V93)), AND(ISNUMBER(SEARCH("Uninvolved",'Model output'!V93)),NOT(ISNUMBER(SEARCH("margin(s) involved",'Model output'!V93)))), ISNUMBER(SEARCH("No involvement",'Model output'!V93)), AND(NOT(ISNUMBER(SEARCH("focal",'Model output'!V93))),ISNUMBER(SEARCH("Free",'Model output'!V93))), ISNUMBER(SEARCH("narrowly excised",'Model output'!V93)), ISNUMBER(SEARCH("none",'Model output'!V93)), ISNUMBER(SEARCH("R0",'Model output'!V93)), ISNUMBER(SEARCH("1 mm",'Model output'!V93)), ISNUMBER(SEARCH("0.1 CM",'Model output'!V93)), ISNUMBER(SEARCH("less than 0.2 mm",'Model output'!V93)), ISNUMBER(SEARCH("less than 1.0 mm",'Model output'!V93)), ISNUMBER(SEARCH("less than 0.5 mm",'Model output'!V93)), ISNUMBER(SEARCH("abut",'Model output'!V93))), "negative", "positive")</f>
        <v>positive</v>
      </c>
      <c r="AE94" s="39" t="str" cm="1">
        <f t="array" ref="AE94">IF(OR(AC94="positive",Z94="positive",AND(OR(ISNUMBER(SEARCH("Follicular carcinoma",N94)),ISNUMBER(SEARCH("Follicular thyroid carcinoma",N94))),V94="extensive"),AND(AND(ISNUMBER(J94),J94&gt;0),AND(ISNUMBER(M94),M94&gt;3)),OR(H94="positive",AH94=1)),"high",IF(OR(ISNUMBER(SEARCH("lateral",G94,1)),ISNUMBER(SEARCH("positive",Y94,1)),ISNUMBER(SEARCH("tall",O94,1)),ISNUMBER(SEARCH("hobnail",O94,1)),ISNUMBER(SEARCH("cribriform",O94,1)),ISNUMBER(SEARCH("diffuse",O94,1)),ISNUMBER(SEARCH("columnar",O94,1)),ISNUMBER(SEARCH("solid",O94,1)),ISNUMBER(SEARCH("tall",N94,1)),ISNUMBER(SEARCH("hobnail",N94,1)),ISNUMBER(SEARCH("cribriform",N94,1)),ISNUMBER(SEARCH("diffuse",N94,1)),ISNUMBER(SEARCH("columnar",N94,1)),ISNUMBER(SEARCH("solid",N94,1)),AND(OR(ISNUMBER(SEARCH("papillary",N94,1)),ISNUMBER(SEARCH("papillary carcinoma",O94,1))),S94="positive"),AND(AND(ISNUMBER(J94),J94&gt;=5),M94=""),AND(AND(ISNUMBER(J94),J94&gt;=5),AND(ISNUMBER(M94),M94&gt;=1)),AND(ISNUMBER(SERACH("papillary",N94)),OR(Y94="positive",Z94="positive"), ISNUMBER(SEARCH("BRAF",AB94)))),"intermediate","low"))</f>
        <v>high</v>
      </c>
      <c r="AF94" s="40" t="str">
        <f t="shared" si="15"/>
        <v>1b</v>
      </c>
      <c r="AG94" s="40" t="str">
        <f t="shared" si="16"/>
        <v>0</v>
      </c>
      <c r="AH94" s="40" t="str">
        <f t="shared" si="18"/>
        <v>0</v>
      </c>
      <c r="AI94" s="45" t="str">
        <f t="shared" si="19"/>
        <v>I</v>
      </c>
      <c r="AJ94" s="39" t="s">
        <v>631</v>
      </c>
      <c r="AK94" s="44" t="s">
        <v>895</v>
      </c>
      <c r="AL94" s="44" t="s">
        <v>896</v>
      </c>
      <c r="AM94" s="44" t="s">
        <v>899</v>
      </c>
      <c r="AN94" s="44" t="s">
        <v>59</v>
      </c>
      <c r="AO94" s="12">
        <f t="shared" si="20"/>
        <v>1</v>
      </c>
      <c r="AP94" s="15">
        <f t="shared" si="21"/>
        <v>1</v>
      </c>
      <c r="AQ94" s="15">
        <f t="shared" si="22"/>
        <v>1</v>
      </c>
      <c r="AR94" s="15">
        <f t="shared" si="23"/>
        <v>1</v>
      </c>
      <c r="AS94" s="26">
        <f t="shared" si="17"/>
        <v>1</v>
      </c>
    </row>
    <row r="95" spans="1:45">
      <c r="A95" t="str">
        <f>'Model output'!A94</f>
        <v>TCGA-DJ-A3UV</v>
      </c>
      <c r="B95" s="51">
        <v>18</v>
      </c>
      <c r="C95" s="1" t="str">
        <f>IF(OR(ISNUMBER(SEARCH("0",'Model output'!D94)), ISNUMBER(SEARCH("1",'Model output'!D94)), ISNUMBER(SEARCH("1a",'Model output'!D94)), ISNUMBER(SEARCH("1b",'Model output'!D94)), ISNUMBER(SEARCH("2",'Model output'!D94)), ISNUMBER(SEARCH("3",'Model output'!D94)), ISNUMBER(SEARCH("4a",'Model output'!D94)), ISNUMBER(SEARCH("4b",'Model output'!D94))), IF(ISNUMBER(SEARCH("pT",'Model output'!D94)),IF(OR(ISNUMBER(SEARCH("a",'Model output'!D94)),ISNUMBER(SEARCH("b",'Model output'!D94))),MID(SUBSTITUTE('Model output'!D94," ",""),SEARCH("pT",'Model output'!D94)+2,2),MID(SUBSTITUTE('Model output'!D94," ",""),SEARCH("pT",'Model output'!D94)+2,1)),IF(ISNUMBER(SEARCH("T",'Model output'!D94)),IF(OR(ISNUMBER(SEARCH("a",'Model output'!D94)),ISNUMBER(SEARCH("b",'Model output'!D94))),MID(SUBSTITUTE('Model output'!D94," ",""),SEARCH("T",'Model output'!D94)+1,2),MID(SUBSTITUTE('Model output'!D94," ",""),SEARCH("T",'Model output'!D94)+1,1)),SUBSTITUTE('Model output'!D94," ",""))),"")</f>
        <v>1</v>
      </c>
      <c r="D95" s="1" t="str">
        <f>IF(ISNUMBER(SEARCH("lymph node",'Model output'!E94)),"1", IF(AND('Model output'!E94&lt;&gt;"",ISNUMBER('Model output'!E94),'Model output'!E94&gt;0),"1",IF(OR(ISNUMBER(SEARCH("0",'Model output'!E94)), ISNUMBER(SEARCH("1",'Model output'!E94)), ISNUMBER(SEARCH("1a",'Model output'!E94)), ISNUMBER(SEARCH("1b",'Model output'!E94)), ISNUMBER(SEARCH("X",'Model output'!E94))), IF(ISNUMBER(SEARCH("pN",'Model output'!E94)),IF(OR(ISNUMBER(SEARCH("a",'Model output'!E94)),ISNUMBER(SEARCH("b",'Model output'!E94))),MID(SUBSTITUTE('Model output'!E94," ",""),SEARCH("pN",'Model output'!E94)+2,2),MID(SUBSTITUTE('Model output'!E94," ",""),SEARCH("pN",'Model output'!E94)+2,1)),IF(ISNUMBER(SEARCH("N",'Model output'!E94)),IF(OR(ISNUMBER(SEARCH("a",'Model output'!E94)),ISNUMBER(SEARCH("b",'Model output'!E94))),MID(SUBSTITUTE('Model output'!E94," ",""),SEARCH("N",'Model output'!E94)+1,2),MID(SUBSTITUTE('Model output'!E94," ",""),SEARCH("N",'Model output'!E94)+1,1)),SUBSTITUTE('Model output'!E94," ",""))),"")))</f>
        <v>X</v>
      </c>
      <c r="E95" s="1" t="str">
        <f>IF(OR(ISNUMBER(SEARCH("Not applicable",'Model output'!F94)), ISNUMBER(SEARCH("N/A",'Model output'!F94))),"0",IF(OR(ISNUMBER(SEARCH("0",'Model output'!F94)), ISNUMBER(SEARCH("1",'Model output'!F94)), ISNUMBER(SEARCH("X",'Model output'!F94))), IF(ISNUMBER(SEARCH("pM",'Model output'!F94)),MID(SUBSTITUTE('Model output'!F94," ",""),SEARCH("pM",'Model output'!F94)+2,1),IF(ISNUMBER(SEARCH("M",'Model output'!F94)),MID(SUBSTITUTE('Model output'!F94," ",""),SEARCH("M",'Model output'!F94)+1,1),SUBSTITUTE('Model output'!F94," ",""))),""))</f>
        <v/>
      </c>
      <c r="F95" t="str">
        <f t="shared" si="12"/>
        <v>negative</v>
      </c>
      <c r="G95" t="str">
        <f>IF(OR('Model output'!G94="",AND(ISNUMBER('Model output'!J94),'Model output'!J94&lt;1)),"",IF(OR(ISNUMBER(SEARCH("lateral",'Model output'!G94)),ISNUMBER(SEARCH("cervical",'Model output'!G94)),ISNUMBER(SEARCH("jugular",'Model output'!G94)),ISNUMBER(SEARCH("left neck",'Model output'!G94)),ISNUMBER(SEARCH("left anterior neck",'Model output'!G94)),ISNUMBER(SEARCH("left posterior neck",'Model output'!G94)),ISNUMBER(SEARCH("right neck",'Model output'!G94)),ISNUMBER(SEARCH("right anterior neck",'Model output'!G94)),ISNUMBER(SEARCH("right posterior neck",'Model output'!G94)),AND(ISNUMBER(SEARCH("level",'Model output'!G94)),OR(,ISNUMBER(SEARCH("II",'Model output'!G94)),ISNUMBER(SEARCH("two",'Model output'!G94)),ISNUMBER(SEARCH("2",'Model output'!G94)),ISNUMBER(SEARCH("III",'Model output'!G94)),ISNUMBER(SEARCH("three",'Model output'!G94)),ISNUMBER(SEARCH("3",'Model output'!G94)),ISNUMBER(SEARCH("IV",'Model output'!G94)),ISNUMBER(SEARCH("four",'Model output'!G94)),ISNUMBER(SEARCH("4",'Model output'!G94)),ISNUMBER(SEARCH("V ",'Model output'!G94)),ISNUMBER(SEARCH("five",'Model output'!G94)),ISNUMBER(SEARCH("5",'Model output'!G94))))), "lateral", "central"))</f>
        <v/>
      </c>
      <c r="H95" t="str">
        <f>IF('Model output'!H94="","negative", IF('Model output'!H94=" ", "negative", IF('Model output'!H94="[]", "negative", IF(ISNUMBER(SEARCH("lymph node",'Model output'!H94)),"negative", IF(ISNUMBER(SEARCH("adipose tissue",'Model output'!H94)), "negative", IF(ISNUMBER(SEARCH("neck dissection",'Model output'!H94)),"negative","positive"))))))</f>
        <v>negative</v>
      </c>
      <c r="I95">
        <f>IF('Model output'!I94="","",IF(ISNUMBER('Model output'!I94),'Model output'!I94,1))</f>
        <v>1</v>
      </c>
      <c r="J95">
        <f>IF('Model output'!J94="","",IF(AND(ISNUMBER('Model output'!J94),'Model output'!J94&lt;=I95),'Model output'!J94,IF(ISNUMBER(SEARCH("0/",'Model output'!J94)),0,1)))</f>
        <v>0</v>
      </c>
      <c r="K95" t="str" cm="1">
        <f t="array" ref="K95">IF(COUNT(FIND({0,1,2,3,4,5,6,7,8,9},'Model output'!K94))&gt;0,'Model output'!K94,"")</f>
        <v/>
      </c>
      <c r="L95" s="32" t="str">
        <f t="shared" si="14"/>
        <v/>
      </c>
      <c r="M95" t="str" cm="1">
        <f t="array" ref="M95">IF(L95="","",IF(ISNUMBER(SEARCH("cm",L95)),MAX(VALUE(SUBSTITUTE(_xlfn.FILTERXML("&lt;t&gt;&lt;s&gt;"&amp;SUBSTITUTE(L95,",","&lt;/s&gt;&lt;s&gt;")&amp;"&lt;/s&gt;&lt;/t&gt;","//s"),"cm",""))),MAX(VALUE(SUBSTITUTE(_xlfn.FILTERXML("&lt;t&gt;&lt;s&gt;"&amp;SUBSTITUTE(L95,",","&lt;/s&gt;&lt;s&gt;")&amp;"&lt;/s&gt;&lt;/t&gt;","//s"),"mm","")))/10))</f>
        <v/>
      </c>
      <c r="N95" t="str">
        <f>IF('Model output'!L94="","",'Model output'!L94)</f>
        <v>papillary</v>
      </c>
      <c r="O95" t="str">
        <f>IF('Model output'!M94="","",'Model output'!M94)</f>
        <v>classic</v>
      </c>
      <c r="P95" t="str">
        <f>IF('Model output'!N94="","",'Model output'!N94)</f>
        <v>1.0 cm</v>
      </c>
      <c r="Q95" t="str">
        <f t="shared" si="13"/>
        <v>1.0cm</v>
      </c>
      <c r="R95" cm="1">
        <f t="array" ref="R95">IF(Q95="","",IF(ISNUMBER(SEARCH("cm",Q95)),MAX(VALUE(SUBSTITUTE(_xlfn.FILTERXML("&lt;t&gt;&lt;s&gt;"&amp;SUBSTITUTE(Q95,",","&lt;/s&gt;&lt;s&gt;")&amp;"&lt;/s&gt;&lt;/t&gt;","//s"),"cm",""))),IF(ISNUMBER(SEARCH("mm",Q95)), MAX(VALUE(SUBSTITUTE(_xlfn.FILTERXML("&lt;t&gt;&lt;s&gt;"&amp;SUBSTITUTE(Q95,",","&lt;/s&gt;&lt;s&gt;")&amp;"&lt;/s&gt;&lt;/t&gt;","//s"),"mm","")))/10, MAX(VALUE(_xlfn.FILTERXML("&lt;t&gt;&lt;s&gt;"&amp;SUBSTITUTE(Q95,",","&lt;/s&gt;&lt;s&gt;")&amp;"&lt;/s&gt;&lt;/t&gt;","//s"))))))</f>
        <v>1</v>
      </c>
      <c r="S95" t="str">
        <f>IF(OR('Model output'!P94="",'Model output'!P94="C",ISNUMBER(SEARCH("Not identified", 'Model output'!P94)),ISNUMBER(SEARCH("Absent",'Model output'!P94)),ISNUMBER(SEARCH("Absence",'Model output'!P94)),AND(ISNUMBER(SEARCH("No",'Model output'!P94)),NOT(ISNUMBER(SEARCH("diagnostic",'Model output'!P94)))),ISNUMBER(SEARCH("Negative",'Model output'!P94))),"negative","positive")</f>
        <v>positive</v>
      </c>
      <c r="T95">
        <f>IF('Model output'!O94="","",'Model output'!O94)</f>
        <v>1</v>
      </c>
      <c r="U95" t="str">
        <f>IF('Model output'!Q94&lt;&gt;"",'Model output'!Q94,IF('Classification result'!S95="positive",IF(ISNUMBER(SEARCH("single",'Model output'!P94)),1,IF(OR(ISNUMBER(SEARCH("&lt;4",'Model output'!P94)),ISNUMBER(SEARCH("&lt; 4",'Model output'!P94)),ISNUMBER(SEARCH("less than 4",'Model output'!P94))),"&lt;4",IF(OR(ISNUMBER(SEARCH("&gt;4",'Model output'!P94)),ISNUMBER(SEARCH("&gt; 4",'Model output'!P94)),ISNUMBER(SEARCH("4 or more",'Model output'!P94))),"&gt;4",""))),""))</f>
        <v>Focal Invasion</v>
      </c>
      <c r="V95" t="str">
        <f>IF(S95="negative","",IF(OR(ISNUMBER(SEARCH("Focal",'Model output'!P94)),'Classification result'!U95&lt;4,ISNUMBER(SEARCH("Focal",'Classification result'!U95)),ISNUMBER(SEARCH("&lt;4",'Classification result'!U95)),ISNUMBER(SEARCH("&lt; 4",'Classification result'!U95))),"minimal", IF(OR(ISNUMBER(SEARCH("Extensive",'Model output'!P94)),ISNUMBER(SEARCH("Extensive",'Classification result'!U95)),ISNUMBER(SEARCH("&gt;4",'Classification result'!U95)),ISNUMBER(SEARCH("&gt; 4",'Classification result'!U95)),ISNUMBER(SEARCH("4 or more",'Classification result'!U95))),"extensive","")))</f>
        <v>minimal</v>
      </c>
      <c r="W95" t="str">
        <f>IF(OR('Model output'!R94="",ISNUMBER(SEARCH("Not identified", 'Model output'!R94)),ISNUMBER(SEARCH("Absent",'Model output'!R94)),ISNUMBER(SEARCH("No",'Model output'!R94)),ISNUMBER(SEARCH("Negative",'Model output'!R94)),ISNUMBER(SEARCH("None seen",'Model output'!R94)),ISNUMBER(SEARCH("Free",'Model output'!R94)),ISNUMBER(SEARCH("Cannot be assessed",'Model output'!R94))),"negative","positive")</f>
        <v>positive</v>
      </c>
      <c r="X95" s="19" t="str">
        <f>IF('Model output'!S94="","",'Model output'!S94)</f>
        <v/>
      </c>
      <c r="Y95" t="str">
        <f>IF(OR('Model output'!S94="",ISNUMBER(SEARCH("No extension",'Model output'!S94)),ISNUMBER(SEARCH("Absent",'Model output'!S94)),ISNUMBER(SEARCH("Not identified",'Model output'!S94)),AND(ISNUMBER(SEARCH("No",'Model output'!S94)),NOT(ISNUMBER(SEARCH("carcinoma",'Model output'!S94)))),ISNUMBER(SEARCH("negative",'Model output'!S94))),"negative",IF(Z95="positive","gETE", "positive"))</f>
        <v>negative</v>
      </c>
      <c r="Z95" t="str">
        <f>IF(OR('Model output'!S94="",ISNUMBER(SEARCH("Absent",'Model output'!S94)),ISNUMBER(SEARCH("Not identified",'Model output'!S94)),ISNUMBER(SEARCH("No",'Model output'!S94)),ISNUMBER(SEARCH("Minimal",'Model output'!S94)),ISNUMBER(SEARCH("negative",'Model output'!S94))),"negative",IF(OR(ISNUMBER(SEARCH("extensive",X95)),ISNUMBER(SEARCH("skeletal muscle",X95)),ISNUMBER(SEARCH("larynx",X95)),ISNUMBER(SEARCH("trachea",X95)),ISNUMBER(SEARCH("esophagus",X95)),ISNUMBER(SEARCH("recurrent laryngeal nerve",X95))),"positive","negative"))</f>
        <v>negative</v>
      </c>
      <c r="AA95" t="str">
        <f>IF('Model output'!T94="","",IF('Model output'!T94="Not mentioned", "No", "Yes"))</f>
        <v/>
      </c>
      <c r="AB95" t="str">
        <f>IF(AA95&lt;&gt;"Yes","",IF(OR('Model output'!U94="",ISNUMBER(SEARCH("Not identified",'Model output'!U94))),"",'Model output'!U94))</f>
        <v/>
      </c>
      <c r="AC95" s="8" t="str">
        <f>IF(OR('Model output'!V94="", AND(ISERROR(SEARCH("Positive",'Model output'!V94)), ISNUMBER(SEARCH("Negative",'Model output'!V94))), ISNUMBER(SEARCH("Cannot be assessed",'Model output'!V94)), AND(ISNUMBER(SEARCH("Uninvolved",'Model output'!V94)),NOT(ISNUMBER(SEARCH("margin(s) involved",'Model output'!V94)))), ISNUMBER(SEARCH("No involvement",'Model output'!V94)), AND(NOT(ISNUMBER(SEARCH("focal",'Model output'!V94))),ISNUMBER(SEARCH("Free",'Model output'!V94))), ISNUMBER(SEARCH("narrowly excised",'Model output'!V94)), ISNUMBER(SEARCH("none",'Model output'!V94)), ISNUMBER(SEARCH("R0",'Model output'!V94)), ISNUMBER(SEARCH("1 mm",'Model output'!V94)), ISNUMBER(SEARCH("0.1 CM",'Model output'!V94)), ISNUMBER(SEARCH("less than 0.2 mm",'Model output'!V94)), ISNUMBER(SEARCH("less than 1.0 mm",'Model output'!V94)), ISNUMBER(SEARCH("less than 0.5 mm",'Model output'!V94)), ISNUMBER(SEARCH("abut",'Model output'!V94))), "negative", "positive")</f>
        <v>negative</v>
      </c>
      <c r="AE95" s="39" t="str" cm="1">
        <f t="array" aca="1" ref="AE95" ca="1">IF(OR(AC95="positive",Z95="positive",AND(OR(ISNUMBER(SEARCH("Follicular carcinoma",N95)),ISNUMBER(SEARCH("Follicular thyroid carcinoma",N95))),V95="extensive"),AND(AND(ISNUMBER(J95),J95&gt;0),AND(ISNUMBER(M95),M95&gt;3)),OR(H95="positive",AH95=1)),"high",IF(OR(ISNUMBER(SEARCH("lateral",G95,1)),ISNUMBER(SEARCH("positive",Y95,1)),ISNUMBER(SEARCH("tall",O95,1)),ISNUMBER(SEARCH("hobnail",O95,1)),ISNUMBER(SEARCH("cribriform",O95,1)),ISNUMBER(SEARCH("diffuse",O95,1)),ISNUMBER(SEARCH("columnar",O95,1)),ISNUMBER(SEARCH("solid",O95,1)),ISNUMBER(SEARCH("tall",N95,1)),ISNUMBER(SEARCH("hobnail",N95,1)),ISNUMBER(SEARCH("cribriform",N95,1)),ISNUMBER(SEARCH("diffuse",N95,1)),ISNUMBER(SEARCH("columnar",N95,1)),ISNUMBER(SEARCH("solid",N95,1)),AND(OR(ISNUMBER(SEARCH("papillary",N95,1)),ISNUMBER(SEARCH("papillary carcinoma",O95,1))),S95="positive"),AND(AND(ISNUMBER(J95),J95&gt;=5),M95=""),AND(AND(ISNUMBER(J95),J95&gt;=5),AND(ISNUMBER(M95),M95&gt;=1)),AND(ISNUMBER(SERACH("papillary",N95)),OR(Y95="positive",Z95="positive"), ISNUMBER(SEARCH("BRAF",AB95)))),"intermediate","low"))</f>
        <v>intermediate</v>
      </c>
      <c r="AF95" s="40" t="str">
        <f t="shared" si="15"/>
        <v>1a</v>
      </c>
      <c r="AG95" s="40" t="str">
        <f t="shared" si="16"/>
        <v>0</v>
      </c>
      <c r="AH95" s="40" t="str">
        <f t="shared" si="18"/>
        <v>0</v>
      </c>
      <c r="AI95" s="45" t="str">
        <f t="shared" si="19"/>
        <v>I</v>
      </c>
      <c r="AJ95" s="39" t="s">
        <v>636</v>
      </c>
      <c r="AK95" s="44" t="s">
        <v>900</v>
      </c>
      <c r="AL95" s="44" t="s">
        <v>896</v>
      </c>
      <c r="AM95" s="44" t="s">
        <v>899</v>
      </c>
      <c r="AN95" s="44" t="s">
        <v>59</v>
      </c>
      <c r="AO95" s="12">
        <f t="shared" ca="1" si="20"/>
        <v>1</v>
      </c>
      <c r="AP95" s="15">
        <f t="shared" si="21"/>
        <v>1</v>
      </c>
      <c r="AQ95" s="15">
        <f t="shared" si="22"/>
        <v>1</v>
      </c>
      <c r="AR95" s="15">
        <f t="shared" si="23"/>
        <v>1</v>
      </c>
      <c r="AS95" s="26">
        <f t="shared" si="17"/>
        <v>1</v>
      </c>
    </row>
    <row r="96" spans="1:45">
      <c r="A96" t="str">
        <f>'Model output'!A95</f>
        <v>TCGA-DJ-A3UX</v>
      </c>
      <c r="B96" s="51">
        <v>46</v>
      </c>
      <c r="C96" s="1" t="str">
        <f>IF(OR(ISNUMBER(SEARCH("0",'Model output'!D95)), ISNUMBER(SEARCH("1",'Model output'!D95)), ISNUMBER(SEARCH("1a",'Model output'!D95)), ISNUMBER(SEARCH("1b",'Model output'!D95)), ISNUMBER(SEARCH("2",'Model output'!D95)), ISNUMBER(SEARCH("3",'Model output'!D95)), ISNUMBER(SEARCH("4a",'Model output'!D95)), ISNUMBER(SEARCH("4b",'Model output'!D95))), IF(ISNUMBER(SEARCH("pT",'Model output'!D95)),IF(OR(ISNUMBER(SEARCH("a",'Model output'!D95)),ISNUMBER(SEARCH("b",'Model output'!D95))),MID(SUBSTITUTE('Model output'!D95," ",""),SEARCH("pT",'Model output'!D95)+2,2),MID(SUBSTITUTE('Model output'!D95," ",""),SEARCH("pT",'Model output'!D95)+2,1)),IF(ISNUMBER(SEARCH("T",'Model output'!D95)),IF(OR(ISNUMBER(SEARCH("a",'Model output'!D95)),ISNUMBER(SEARCH("b",'Model output'!D95))),MID(SUBSTITUTE('Model output'!D95," ",""),SEARCH("T",'Model output'!D95)+1,2),MID(SUBSTITUTE('Model output'!D95," ",""),SEARCH("T",'Model output'!D95)+1,1)),SUBSTITUTE('Model output'!D95," ",""))),"")</f>
        <v>1</v>
      </c>
      <c r="D96" s="1" t="str">
        <f>IF(ISNUMBER(SEARCH("lymph node",'Model output'!E95)),"1", IF(AND('Model output'!E95&lt;&gt;"",ISNUMBER('Model output'!E95),'Model output'!E95&gt;0),"1",IF(OR(ISNUMBER(SEARCH("0",'Model output'!E95)), ISNUMBER(SEARCH("1",'Model output'!E95)), ISNUMBER(SEARCH("1a",'Model output'!E95)), ISNUMBER(SEARCH("1b",'Model output'!E95)), ISNUMBER(SEARCH("X",'Model output'!E95))), IF(ISNUMBER(SEARCH("pN",'Model output'!E95)),IF(OR(ISNUMBER(SEARCH("a",'Model output'!E95)),ISNUMBER(SEARCH("b",'Model output'!E95))),MID(SUBSTITUTE('Model output'!E95," ",""),SEARCH("pN",'Model output'!E95)+2,2),MID(SUBSTITUTE('Model output'!E95," ",""),SEARCH("pN",'Model output'!E95)+2,1)),IF(ISNUMBER(SEARCH("N",'Model output'!E95)),IF(OR(ISNUMBER(SEARCH("a",'Model output'!E95)),ISNUMBER(SEARCH("b",'Model output'!E95))),MID(SUBSTITUTE('Model output'!E95," ",""),SEARCH("N",'Model output'!E95)+1,2),MID(SUBSTITUTE('Model output'!E95," ",""),SEARCH("N",'Model output'!E95)+1,1)),SUBSTITUTE('Model output'!E95," ",""))),"")))</f>
        <v>X</v>
      </c>
      <c r="E96" s="1" t="str">
        <f>IF(OR(ISNUMBER(SEARCH("Not applicable",'Model output'!F95)), ISNUMBER(SEARCH("N/A",'Model output'!F95))),"0",IF(OR(ISNUMBER(SEARCH("0",'Model output'!F95)), ISNUMBER(SEARCH("1",'Model output'!F95)), ISNUMBER(SEARCH("X",'Model output'!F95))), IF(ISNUMBER(SEARCH("pM",'Model output'!F95)),MID(SUBSTITUTE('Model output'!F95," ",""),SEARCH("pM",'Model output'!F95)+2,1),IF(ISNUMBER(SEARCH("M",'Model output'!F95)),MID(SUBSTITUTE('Model output'!F95," ",""),SEARCH("M",'Model output'!F95)+1,1),SUBSTITUTE('Model output'!F95," ",""))),""))</f>
        <v>X</v>
      </c>
      <c r="F96" t="str">
        <f t="shared" si="12"/>
        <v>negative</v>
      </c>
      <c r="G96" t="str">
        <f>IF(OR('Model output'!G95="",AND(ISNUMBER('Model output'!J95),'Model output'!J95&lt;1)),"",IF(OR(ISNUMBER(SEARCH("lateral",'Model output'!G95)),ISNUMBER(SEARCH("cervical",'Model output'!G95)),ISNUMBER(SEARCH("jugular",'Model output'!G95)),ISNUMBER(SEARCH("left neck",'Model output'!G95)),ISNUMBER(SEARCH("left anterior neck",'Model output'!G95)),ISNUMBER(SEARCH("left posterior neck",'Model output'!G95)),ISNUMBER(SEARCH("right neck",'Model output'!G95)),ISNUMBER(SEARCH("right anterior neck",'Model output'!G95)),ISNUMBER(SEARCH("right posterior neck",'Model output'!G95)),AND(ISNUMBER(SEARCH("level",'Model output'!G95)),OR(,ISNUMBER(SEARCH("II",'Model output'!G95)),ISNUMBER(SEARCH("two",'Model output'!G95)),ISNUMBER(SEARCH("2",'Model output'!G95)),ISNUMBER(SEARCH("III",'Model output'!G95)),ISNUMBER(SEARCH("three",'Model output'!G95)),ISNUMBER(SEARCH("3",'Model output'!G95)),ISNUMBER(SEARCH("IV",'Model output'!G95)),ISNUMBER(SEARCH("four",'Model output'!G95)),ISNUMBER(SEARCH("4",'Model output'!G95)),ISNUMBER(SEARCH("V ",'Model output'!G95)),ISNUMBER(SEARCH("five",'Model output'!G95)),ISNUMBER(SEARCH("5",'Model output'!G95))))), "lateral", "central"))</f>
        <v/>
      </c>
      <c r="H96" t="str">
        <f>IF('Model output'!H95="","negative", IF('Model output'!H95=" ", "negative", IF('Model output'!H95="[]", "negative", IF(ISNUMBER(SEARCH("lymph node",'Model output'!H95)),"negative", IF(ISNUMBER(SEARCH("adipose tissue",'Model output'!H95)), "negative", IF(ISNUMBER(SEARCH("neck dissection",'Model output'!H95)),"negative","positive"))))))</f>
        <v>negative</v>
      </c>
      <c r="I96">
        <f>IF('Model output'!I95="","",IF(ISNUMBER('Model output'!I95),'Model output'!I95,1))</f>
        <v>3</v>
      </c>
      <c r="J96">
        <f>IF('Model output'!J95="","",IF(AND(ISNUMBER('Model output'!J95),'Model output'!J95&lt;=I96),'Model output'!J95,IF(ISNUMBER(SEARCH("0/",'Model output'!J95)),0,1)))</f>
        <v>0</v>
      </c>
      <c r="K96" t="str" cm="1">
        <f t="array" ref="K96">IF(COUNT(FIND({0,1,2,3,4,5,6,7,8,9},'Model output'!K95))&gt;0,'Model output'!K95,"")</f>
        <v/>
      </c>
      <c r="L96" s="32" t="str">
        <f t="shared" si="14"/>
        <v/>
      </c>
      <c r="M96" t="str" cm="1">
        <f t="array" ref="M96">IF(L96="","",IF(ISNUMBER(SEARCH("cm",L96)),MAX(VALUE(SUBSTITUTE(_xlfn.FILTERXML("&lt;t&gt;&lt;s&gt;"&amp;SUBSTITUTE(L96,",","&lt;/s&gt;&lt;s&gt;")&amp;"&lt;/s&gt;&lt;/t&gt;","//s"),"cm",""))),MAX(VALUE(SUBSTITUTE(_xlfn.FILTERXML("&lt;t&gt;&lt;s&gt;"&amp;SUBSTITUTE(L96,",","&lt;/s&gt;&lt;s&gt;")&amp;"&lt;/s&gt;&lt;/t&gt;","//s"),"mm","")))/10))</f>
        <v/>
      </c>
      <c r="N96" t="str">
        <f>IF('Model output'!L95="","",'Model output'!L95)</f>
        <v>papillary</v>
      </c>
      <c r="O96" t="str">
        <f>IF('Model output'!M95="","",'Model output'!M95)</f>
        <v>microcarcinoma</v>
      </c>
      <c r="P96" t="str">
        <f>IF('Model output'!N95="","",'Model output'!N95)</f>
        <v>0.5 cm</v>
      </c>
      <c r="Q96" t="str">
        <f t="shared" si="13"/>
        <v>0.5cm</v>
      </c>
      <c r="R96" cm="1">
        <f t="array" ref="R96">IF(Q96="","",IF(ISNUMBER(SEARCH("cm",Q96)),MAX(VALUE(SUBSTITUTE(_xlfn.FILTERXML("&lt;t&gt;&lt;s&gt;"&amp;SUBSTITUTE(Q96,",","&lt;/s&gt;&lt;s&gt;")&amp;"&lt;/s&gt;&lt;/t&gt;","//s"),"cm",""))),IF(ISNUMBER(SEARCH("mm",Q96)), MAX(VALUE(SUBSTITUTE(_xlfn.FILTERXML("&lt;t&gt;&lt;s&gt;"&amp;SUBSTITUTE(Q96,",","&lt;/s&gt;&lt;s&gt;")&amp;"&lt;/s&gt;&lt;/t&gt;","//s"),"mm","")))/10, MAX(VALUE(_xlfn.FILTERXML("&lt;t&gt;&lt;s&gt;"&amp;SUBSTITUTE(Q96,",","&lt;/s&gt;&lt;s&gt;")&amp;"&lt;/s&gt;&lt;/t&gt;","//s"))))))</f>
        <v>0.5</v>
      </c>
      <c r="S96" t="str">
        <f>IF(OR('Model output'!P95="",'Model output'!P95="C",ISNUMBER(SEARCH("Not identified", 'Model output'!P95)),ISNUMBER(SEARCH("Absent",'Model output'!P95)),ISNUMBER(SEARCH("Absence",'Model output'!P95)),AND(ISNUMBER(SEARCH("No",'Model output'!P95)),NOT(ISNUMBER(SEARCH("diagnostic",'Model output'!P95)))),ISNUMBER(SEARCH("Negative",'Model output'!P95))),"negative","positive")</f>
        <v>negative</v>
      </c>
      <c r="T96">
        <f>IF('Model output'!O95="","",'Model output'!O95)</f>
        <v>2</v>
      </c>
      <c r="U96" t="str">
        <f>IF('Model output'!Q95&lt;&gt;"",'Model output'!Q95,IF('Classification result'!S96="positive",IF(ISNUMBER(SEARCH("single",'Model output'!P95)),1,IF(OR(ISNUMBER(SEARCH("&lt;4",'Model output'!P95)),ISNUMBER(SEARCH("&lt; 4",'Model output'!P95)),ISNUMBER(SEARCH("less than 4",'Model output'!P95))),"&lt;4",IF(OR(ISNUMBER(SEARCH("&gt;4",'Model output'!P95)),ISNUMBER(SEARCH("&gt; 4",'Model output'!P95)),ISNUMBER(SEARCH("4 or more",'Model output'!P95))),"&gt;4",""))),""))</f>
        <v/>
      </c>
      <c r="V96" t="str">
        <f>IF(S96="negative","",IF(OR(ISNUMBER(SEARCH("Focal",'Model output'!P95)),'Classification result'!U96&lt;4,ISNUMBER(SEARCH("Focal",'Classification result'!U96)),ISNUMBER(SEARCH("&lt;4",'Classification result'!U96)),ISNUMBER(SEARCH("&lt; 4",'Classification result'!U96))),"minimal", IF(OR(ISNUMBER(SEARCH("Extensive",'Model output'!P95)),ISNUMBER(SEARCH("Extensive",'Classification result'!U96)),ISNUMBER(SEARCH("&gt;4",'Classification result'!U96)),ISNUMBER(SEARCH("&gt; 4",'Classification result'!U96)),ISNUMBER(SEARCH("4 or more",'Classification result'!U96))),"extensive","")))</f>
        <v/>
      </c>
      <c r="W96" t="str">
        <f>IF(OR('Model output'!R95="",ISNUMBER(SEARCH("Not identified", 'Model output'!R95)),ISNUMBER(SEARCH("Absent",'Model output'!R95)),ISNUMBER(SEARCH("No",'Model output'!R95)),ISNUMBER(SEARCH("Negative",'Model output'!R95)),ISNUMBER(SEARCH("None seen",'Model output'!R95)),ISNUMBER(SEARCH("Free",'Model output'!R95)),ISNUMBER(SEARCH("Cannot be assessed",'Model output'!R95))),"negative","positive")</f>
        <v>negative</v>
      </c>
      <c r="X96" s="19" t="str">
        <f>IF('Model output'!S95="","",'Model output'!S95)</f>
        <v>Not identified</v>
      </c>
      <c r="Y96" t="str">
        <f>IF(OR('Model output'!S95="",ISNUMBER(SEARCH("No extension",'Model output'!S95)),ISNUMBER(SEARCH("Absent",'Model output'!S95)),ISNUMBER(SEARCH("Not identified",'Model output'!S95)),AND(ISNUMBER(SEARCH("No",'Model output'!S95)),NOT(ISNUMBER(SEARCH("carcinoma",'Model output'!S95)))),ISNUMBER(SEARCH("negative",'Model output'!S95))),"negative",IF(Z96="positive","gETE", "positive"))</f>
        <v>negative</v>
      </c>
      <c r="Z96" t="str">
        <f>IF(OR('Model output'!S95="",ISNUMBER(SEARCH("Absent",'Model output'!S95)),ISNUMBER(SEARCH("Not identified",'Model output'!S95)),ISNUMBER(SEARCH("No",'Model output'!S95)),ISNUMBER(SEARCH("Minimal",'Model output'!S95)),ISNUMBER(SEARCH("negative",'Model output'!S95))),"negative",IF(OR(ISNUMBER(SEARCH("extensive",X96)),ISNUMBER(SEARCH("skeletal muscle",X96)),ISNUMBER(SEARCH("larynx",X96)),ISNUMBER(SEARCH("trachea",X96)),ISNUMBER(SEARCH("esophagus",X96)),ISNUMBER(SEARCH("recurrent laryngeal nerve",X96))),"positive","negative"))</f>
        <v>negative</v>
      </c>
      <c r="AA96" t="str">
        <f>IF('Model output'!T95="","",IF('Model output'!T95="Not mentioned", "No", "Yes"))</f>
        <v/>
      </c>
      <c r="AB96" t="str">
        <f>IF(AA96&lt;&gt;"Yes","",IF(OR('Model output'!U95="",ISNUMBER(SEARCH("Not identified",'Model output'!U95))),"",'Model output'!U95))</f>
        <v/>
      </c>
      <c r="AC96" s="8" t="str">
        <f>IF(OR('Model output'!V95="", AND(ISERROR(SEARCH("Positive",'Model output'!V95)), ISNUMBER(SEARCH("Negative",'Model output'!V95))), ISNUMBER(SEARCH("Cannot be assessed",'Model output'!V95)), AND(ISNUMBER(SEARCH("Uninvolved",'Model output'!V95)),NOT(ISNUMBER(SEARCH("margin(s) involved",'Model output'!V95)))), ISNUMBER(SEARCH("No involvement",'Model output'!V95)), AND(NOT(ISNUMBER(SEARCH("focal",'Model output'!V95))),ISNUMBER(SEARCH("Free",'Model output'!V95))), ISNUMBER(SEARCH("narrowly excised",'Model output'!V95)), ISNUMBER(SEARCH("none",'Model output'!V95)), ISNUMBER(SEARCH("R0",'Model output'!V95)), ISNUMBER(SEARCH("1 mm",'Model output'!V95)), ISNUMBER(SEARCH("0.1 CM",'Model output'!V95)), ISNUMBER(SEARCH("less than 0.2 mm",'Model output'!V95)), ISNUMBER(SEARCH("less than 1.0 mm",'Model output'!V95)), ISNUMBER(SEARCH("less than 0.5 mm",'Model output'!V95)), ISNUMBER(SEARCH("abut",'Model output'!V95))), "negative", "positive")</f>
        <v>negative</v>
      </c>
      <c r="AE96" s="39" t="str" cm="1">
        <f t="array" aca="1" ref="AE96" ca="1">IF(OR(AC96="positive",Z96="positive",AND(OR(ISNUMBER(SEARCH("Follicular carcinoma",N96)),ISNUMBER(SEARCH("Follicular thyroid carcinoma",N96))),V96="extensive"),AND(AND(ISNUMBER(J96),J96&gt;0),AND(ISNUMBER(M96),M96&gt;3)),OR(H96="positive",AH96=1)),"high",IF(OR(ISNUMBER(SEARCH("lateral",G96,1)),ISNUMBER(SEARCH("positive",Y96,1)),ISNUMBER(SEARCH("tall",O96,1)),ISNUMBER(SEARCH("hobnail",O96,1)),ISNUMBER(SEARCH("cribriform",O96,1)),ISNUMBER(SEARCH("diffuse",O96,1)),ISNUMBER(SEARCH("columnar",O96,1)),ISNUMBER(SEARCH("solid",O96,1)),ISNUMBER(SEARCH("tall",N96,1)),ISNUMBER(SEARCH("hobnail",N96,1)),ISNUMBER(SEARCH("cribriform",N96,1)),ISNUMBER(SEARCH("diffuse",N96,1)),ISNUMBER(SEARCH("columnar",N96,1)),ISNUMBER(SEARCH("solid",N96,1)),AND(OR(ISNUMBER(SEARCH("papillary",N96,1)),ISNUMBER(SEARCH("papillary carcinoma",O96,1))),S96="positive"),AND(AND(ISNUMBER(J96),J96&gt;=5),M96=""),AND(AND(ISNUMBER(J96),J96&gt;=5),AND(ISNUMBER(M96),M96&gt;=1)),AND(ISNUMBER(SERACH("papillary",N96)),OR(Y96="positive",Z96="positive"), ISNUMBER(SEARCH("BRAF",AB96)))),"intermediate","low"))</f>
        <v>low</v>
      </c>
      <c r="AF96" s="40" t="str">
        <f t="shared" si="15"/>
        <v>1a</v>
      </c>
      <c r="AG96" s="40" t="str">
        <f t="shared" si="16"/>
        <v>0</v>
      </c>
      <c r="AH96" s="40" t="str">
        <f t="shared" si="18"/>
        <v>0</v>
      </c>
      <c r="AI96" s="45" t="str">
        <f t="shared" si="19"/>
        <v>I</v>
      </c>
      <c r="AJ96" s="39" t="s">
        <v>634</v>
      </c>
      <c r="AK96" s="44" t="s">
        <v>900</v>
      </c>
      <c r="AL96" s="44" t="s">
        <v>896</v>
      </c>
      <c r="AM96" s="44" t="s">
        <v>899</v>
      </c>
      <c r="AN96" s="44" t="s">
        <v>59</v>
      </c>
      <c r="AO96" s="12">
        <f t="shared" ca="1" si="20"/>
        <v>1</v>
      </c>
      <c r="AP96" s="15">
        <f t="shared" si="21"/>
        <v>1</v>
      </c>
      <c r="AQ96" s="15">
        <f t="shared" si="22"/>
        <v>1</v>
      </c>
      <c r="AR96" s="15">
        <f t="shared" si="23"/>
        <v>1</v>
      </c>
      <c r="AS96" s="26">
        <f t="shared" si="17"/>
        <v>1</v>
      </c>
    </row>
    <row r="97" spans="1:45">
      <c r="A97" t="str">
        <f>'Model output'!A96</f>
        <v>TCGA-DJ-A3UY</v>
      </c>
      <c r="B97" s="51">
        <v>32</v>
      </c>
      <c r="C97" s="1" t="str">
        <f>IF(OR(ISNUMBER(SEARCH("0",'Model output'!D96)), ISNUMBER(SEARCH("1",'Model output'!D96)), ISNUMBER(SEARCH("1a",'Model output'!D96)), ISNUMBER(SEARCH("1b",'Model output'!D96)), ISNUMBER(SEARCH("2",'Model output'!D96)), ISNUMBER(SEARCH("3",'Model output'!D96)), ISNUMBER(SEARCH("4a",'Model output'!D96)), ISNUMBER(SEARCH("4b",'Model output'!D96))), IF(ISNUMBER(SEARCH("pT",'Model output'!D96)),IF(OR(ISNUMBER(SEARCH("a",'Model output'!D96)),ISNUMBER(SEARCH("b",'Model output'!D96))),MID(SUBSTITUTE('Model output'!D96," ",""),SEARCH("pT",'Model output'!D96)+2,2),MID(SUBSTITUTE('Model output'!D96," ",""),SEARCH("pT",'Model output'!D96)+2,1)),IF(ISNUMBER(SEARCH("T",'Model output'!D96)),IF(OR(ISNUMBER(SEARCH("a",'Model output'!D96)),ISNUMBER(SEARCH("b",'Model output'!D96))),MID(SUBSTITUTE('Model output'!D96," ",""),SEARCH("T",'Model output'!D96)+1,2),MID(SUBSTITUTE('Model output'!D96," ",""),SEARCH("T",'Model output'!D96)+1,1)),SUBSTITUTE('Model output'!D96," ",""))),"")</f>
        <v>1</v>
      </c>
      <c r="D97" s="1" t="str">
        <f>IF(ISNUMBER(SEARCH("lymph node",'Model output'!E96)),"1", IF(AND('Model output'!E96&lt;&gt;"",ISNUMBER('Model output'!E96),'Model output'!E96&gt;0),"1",IF(OR(ISNUMBER(SEARCH("0",'Model output'!E96)), ISNUMBER(SEARCH("1",'Model output'!E96)), ISNUMBER(SEARCH("1a",'Model output'!E96)), ISNUMBER(SEARCH("1b",'Model output'!E96)), ISNUMBER(SEARCH("X",'Model output'!E96))), IF(ISNUMBER(SEARCH("pN",'Model output'!E96)),IF(OR(ISNUMBER(SEARCH("a",'Model output'!E96)),ISNUMBER(SEARCH("b",'Model output'!E96))),MID(SUBSTITUTE('Model output'!E96," ",""),SEARCH("pN",'Model output'!E96)+2,2),MID(SUBSTITUTE('Model output'!E96," ",""),SEARCH("pN",'Model output'!E96)+2,1)),IF(ISNUMBER(SEARCH("N",'Model output'!E96)),IF(OR(ISNUMBER(SEARCH("a",'Model output'!E96)),ISNUMBER(SEARCH("b",'Model output'!E96))),MID(SUBSTITUTE('Model output'!E96," ",""),SEARCH("N",'Model output'!E96)+1,2),MID(SUBSTITUTE('Model output'!E96," ",""),SEARCH("N",'Model output'!E96)+1,1)),SUBSTITUTE('Model output'!E96," ",""))),"")))</f>
        <v/>
      </c>
      <c r="E97" s="1" t="str">
        <f>IF(OR(ISNUMBER(SEARCH("Not applicable",'Model output'!F96)), ISNUMBER(SEARCH("N/A",'Model output'!F96))),"0",IF(OR(ISNUMBER(SEARCH("0",'Model output'!F96)), ISNUMBER(SEARCH("1",'Model output'!F96)), ISNUMBER(SEARCH("X",'Model output'!F96))), IF(ISNUMBER(SEARCH("pM",'Model output'!F96)),MID(SUBSTITUTE('Model output'!F96," ",""),SEARCH("pM",'Model output'!F96)+2,1),IF(ISNUMBER(SEARCH("M",'Model output'!F96)),MID(SUBSTITUTE('Model output'!F96," ",""),SEARCH("M",'Model output'!F96)+1,1),SUBSTITUTE('Model output'!F96," ",""))),""))</f>
        <v/>
      </c>
      <c r="F97" t="str">
        <f t="shared" si="12"/>
        <v>negative</v>
      </c>
      <c r="G97" t="str">
        <f>IF(OR('Model output'!G96="",AND(ISNUMBER('Model output'!J96),'Model output'!J96&lt;1)),"",IF(OR(ISNUMBER(SEARCH("lateral",'Model output'!G96)),ISNUMBER(SEARCH("cervical",'Model output'!G96)),ISNUMBER(SEARCH("jugular",'Model output'!G96)),ISNUMBER(SEARCH("left neck",'Model output'!G96)),ISNUMBER(SEARCH("left anterior neck",'Model output'!G96)),ISNUMBER(SEARCH("left posterior neck",'Model output'!G96)),ISNUMBER(SEARCH("right neck",'Model output'!G96)),ISNUMBER(SEARCH("right anterior neck",'Model output'!G96)),ISNUMBER(SEARCH("right posterior neck",'Model output'!G96)),AND(ISNUMBER(SEARCH("level",'Model output'!G96)),OR(,ISNUMBER(SEARCH("II",'Model output'!G96)),ISNUMBER(SEARCH("two",'Model output'!G96)),ISNUMBER(SEARCH("2",'Model output'!G96)),ISNUMBER(SEARCH("III",'Model output'!G96)),ISNUMBER(SEARCH("three",'Model output'!G96)),ISNUMBER(SEARCH("3",'Model output'!G96)),ISNUMBER(SEARCH("IV",'Model output'!G96)),ISNUMBER(SEARCH("four",'Model output'!G96)),ISNUMBER(SEARCH("4",'Model output'!G96)),ISNUMBER(SEARCH("V ",'Model output'!G96)),ISNUMBER(SEARCH("five",'Model output'!G96)),ISNUMBER(SEARCH("5",'Model output'!G96))))), "lateral", "central"))</f>
        <v/>
      </c>
      <c r="H97" t="str">
        <f>IF('Model output'!H96="","negative", IF('Model output'!H96=" ", "negative", IF('Model output'!H96="[]", "negative", IF(ISNUMBER(SEARCH("lymph node",'Model output'!H96)),"negative", IF(ISNUMBER(SEARCH("adipose tissue",'Model output'!H96)), "negative", IF(ISNUMBER(SEARCH("neck dissection",'Model output'!H96)),"negative","positive"))))))</f>
        <v>negative</v>
      </c>
      <c r="I97" t="str">
        <f>IF('Model output'!I96="","",IF(ISNUMBER('Model output'!I96),'Model output'!I96,1))</f>
        <v/>
      </c>
      <c r="J97" t="str">
        <f>IF('Model output'!J96="","",IF(AND(ISNUMBER('Model output'!J96),'Model output'!J96&lt;=I97),'Model output'!J96,IF(ISNUMBER(SEARCH("0/",'Model output'!J96)),0,1)))</f>
        <v/>
      </c>
      <c r="K97" t="str" cm="1">
        <f t="array" ref="K97">IF(COUNT(FIND({0,1,2,3,4,5,6,7,8,9},'Model output'!K96))&gt;0,'Model output'!K96,"")</f>
        <v/>
      </c>
      <c r="L97" s="32" t="str">
        <f t="shared" si="14"/>
        <v/>
      </c>
      <c r="M97" t="str" cm="1">
        <f t="array" ref="M97">IF(L97="","",IF(ISNUMBER(SEARCH("cm",L97)),MAX(VALUE(SUBSTITUTE(_xlfn.FILTERXML("&lt;t&gt;&lt;s&gt;"&amp;SUBSTITUTE(L97,",","&lt;/s&gt;&lt;s&gt;")&amp;"&lt;/s&gt;&lt;/t&gt;","//s"),"cm",""))),MAX(VALUE(SUBSTITUTE(_xlfn.FILTERXML("&lt;t&gt;&lt;s&gt;"&amp;SUBSTITUTE(L97,",","&lt;/s&gt;&lt;s&gt;")&amp;"&lt;/s&gt;&lt;/t&gt;","//s"),"mm","")))/10))</f>
        <v/>
      </c>
      <c r="N97" t="str">
        <f>IF('Model output'!L96="","",'Model output'!L96)</f>
        <v>papillary</v>
      </c>
      <c r="O97" t="str">
        <f>IF('Model output'!M96="","",'Model output'!M96)</f>
        <v>classic</v>
      </c>
      <c r="P97" t="str">
        <f>IF('Model output'!N96="","",'Model output'!N96)</f>
        <v>1.2 cm</v>
      </c>
      <c r="Q97" t="str">
        <f t="shared" si="13"/>
        <v>1.2cm</v>
      </c>
      <c r="R97" cm="1">
        <f t="array" ref="R97">IF(Q97="","",IF(ISNUMBER(SEARCH("cm",Q97)),MAX(VALUE(SUBSTITUTE(_xlfn.FILTERXML("&lt;t&gt;&lt;s&gt;"&amp;SUBSTITUTE(Q97,",","&lt;/s&gt;&lt;s&gt;")&amp;"&lt;/s&gt;&lt;/t&gt;","//s"),"cm",""))),IF(ISNUMBER(SEARCH("mm",Q97)), MAX(VALUE(SUBSTITUTE(_xlfn.FILTERXML("&lt;t&gt;&lt;s&gt;"&amp;SUBSTITUTE(Q97,",","&lt;/s&gt;&lt;s&gt;")&amp;"&lt;/s&gt;&lt;/t&gt;","//s"),"mm","")))/10, MAX(VALUE(_xlfn.FILTERXML("&lt;t&gt;&lt;s&gt;"&amp;SUBSTITUTE(Q97,",","&lt;/s&gt;&lt;s&gt;")&amp;"&lt;/s&gt;&lt;/t&gt;","//s"))))))</f>
        <v>1.2</v>
      </c>
      <c r="S97" t="str">
        <f>IF(OR('Model output'!P96="",'Model output'!P96="C",ISNUMBER(SEARCH("Not identified", 'Model output'!P96)),ISNUMBER(SEARCH("Absent",'Model output'!P96)),ISNUMBER(SEARCH("Absence",'Model output'!P96)),AND(ISNUMBER(SEARCH("No",'Model output'!P96)),NOT(ISNUMBER(SEARCH("diagnostic",'Model output'!P96)))),ISNUMBER(SEARCH("Negative",'Model output'!P96))),"negative","positive")</f>
        <v>negative</v>
      </c>
      <c r="T97">
        <f>IF('Model output'!O96="","",'Model output'!O96)</f>
        <v>1</v>
      </c>
      <c r="U97" t="str">
        <f>IF('Model output'!Q96&lt;&gt;"",'Model output'!Q96,IF('Classification result'!S97="positive",IF(ISNUMBER(SEARCH("single",'Model output'!P96)),1,IF(OR(ISNUMBER(SEARCH("&lt;4",'Model output'!P96)),ISNUMBER(SEARCH("&lt; 4",'Model output'!P96)),ISNUMBER(SEARCH("less than 4",'Model output'!P96))),"&lt;4",IF(OR(ISNUMBER(SEARCH("&gt;4",'Model output'!P96)),ISNUMBER(SEARCH("&gt; 4",'Model output'!P96)),ISNUMBER(SEARCH("4 or more",'Model output'!P96))),"&gt;4",""))),""))</f>
        <v/>
      </c>
      <c r="V97" t="str">
        <f>IF(S97="negative","",IF(OR(ISNUMBER(SEARCH("Focal",'Model output'!P96)),'Classification result'!U97&lt;4,ISNUMBER(SEARCH("Focal",'Classification result'!U97)),ISNUMBER(SEARCH("&lt;4",'Classification result'!U97)),ISNUMBER(SEARCH("&lt; 4",'Classification result'!U97))),"minimal", IF(OR(ISNUMBER(SEARCH("Extensive",'Model output'!P96)),ISNUMBER(SEARCH("Extensive",'Classification result'!U97)),ISNUMBER(SEARCH("&gt;4",'Classification result'!U97)),ISNUMBER(SEARCH("&gt; 4",'Classification result'!U97)),ISNUMBER(SEARCH("4 or more",'Classification result'!U97))),"extensive","")))</f>
        <v/>
      </c>
      <c r="W97" t="str">
        <f>IF(OR('Model output'!R96="",ISNUMBER(SEARCH("Not identified", 'Model output'!R96)),ISNUMBER(SEARCH("Absent",'Model output'!R96)),ISNUMBER(SEARCH("No",'Model output'!R96)),ISNUMBER(SEARCH("Negative",'Model output'!R96)),ISNUMBER(SEARCH("None seen",'Model output'!R96)),ISNUMBER(SEARCH("Free",'Model output'!R96)),ISNUMBER(SEARCH("Cannot be assessed",'Model output'!R96))),"negative","positive")</f>
        <v>positive</v>
      </c>
      <c r="X97" s="19" t="str">
        <f>IF('Model output'!S96="","",'Model output'!S96)</f>
        <v>Not identified</v>
      </c>
      <c r="Y97" t="str">
        <f>IF(OR('Model output'!S96="",ISNUMBER(SEARCH("No extension",'Model output'!S96)),ISNUMBER(SEARCH("Absent",'Model output'!S96)),ISNUMBER(SEARCH("Not identified",'Model output'!S96)),AND(ISNUMBER(SEARCH("No",'Model output'!S96)),NOT(ISNUMBER(SEARCH("carcinoma",'Model output'!S96)))),ISNUMBER(SEARCH("negative",'Model output'!S96))),"negative",IF(Z97="positive","gETE", "positive"))</f>
        <v>negative</v>
      </c>
      <c r="Z97" t="str">
        <f>IF(OR('Model output'!S96="",ISNUMBER(SEARCH("Absent",'Model output'!S96)),ISNUMBER(SEARCH("Not identified",'Model output'!S96)),ISNUMBER(SEARCH("No",'Model output'!S96)),ISNUMBER(SEARCH("Minimal",'Model output'!S96)),ISNUMBER(SEARCH("negative",'Model output'!S96))),"negative",IF(OR(ISNUMBER(SEARCH("extensive",X97)),ISNUMBER(SEARCH("skeletal muscle",X97)),ISNUMBER(SEARCH("larynx",X97)),ISNUMBER(SEARCH("trachea",X97)),ISNUMBER(SEARCH("esophagus",X97)),ISNUMBER(SEARCH("recurrent laryngeal nerve",X97))),"positive","negative"))</f>
        <v>negative</v>
      </c>
      <c r="AA97" t="str">
        <f>IF('Model output'!T96="","",IF('Model output'!T96="Not mentioned", "No", "Yes"))</f>
        <v/>
      </c>
      <c r="AB97" t="str">
        <f>IF(AA97&lt;&gt;"Yes","",IF(OR('Model output'!U96="",ISNUMBER(SEARCH("Not identified",'Model output'!U96))),"",'Model output'!U96))</f>
        <v/>
      </c>
      <c r="AC97" s="8" t="str">
        <f>IF(OR('Model output'!V96="", AND(ISERROR(SEARCH("Positive",'Model output'!V96)), ISNUMBER(SEARCH("Negative",'Model output'!V96))), ISNUMBER(SEARCH("Cannot be assessed",'Model output'!V96)), AND(ISNUMBER(SEARCH("Uninvolved",'Model output'!V96)),NOT(ISNUMBER(SEARCH("margin(s) involved",'Model output'!V96)))), ISNUMBER(SEARCH("No involvement",'Model output'!V96)), AND(NOT(ISNUMBER(SEARCH("focal",'Model output'!V96))),ISNUMBER(SEARCH("Free",'Model output'!V96))), ISNUMBER(SEARCH("narrowly excised",'Model output'!V96)), ISNUMBER(SEARCH("none",'Model output'!V96)), ISNUMBER(SEARCH("R0",'Model output'!V96)), ISNUMBER(SEARCH("1 mm",'Model output'!V96)), ISNUMBER(SEARCH("0.1 CM",'Model output'!V96)), ISNUMBER(SEARCH("less than 0.2 mm",'Model output'!V96)), ISNUMBER(SEARCH("less than 1.0 mm",'Model output'!V96)), ISNUMBER(SEARCH("less than 0.5 mm",'Model output'!V96)), ISNUMBER(SEARCH("abut",'Model output'!V96))), "negative", "positive")</f>
        <v>negative</v>
      </c>
      <c r="AE97" s="39" t="str" cm="1">
        <f t="array" aca="1" ref="AE97" ca="1">IF(OR(AC97="positive",Z97="positive",AND(OR(ISNUMBER(SEARCH("Follicular carcinoma",N97)),ISNUMBER(SEARCH("Follicular thyroid carcinoma",N97))),V97="extensive"),AND(AND(ISNUMBER(J97),J97&gt;0),AND(ISNUMBER(M97),M97&gt;3)),OR(H97="positive",AH97=1)),"high",IF(OR(ISNUMBER(SEARCH("lateral",G97,1)),ISNUMBER(SEARCH("positive",Y97,1)),ISNUMBER(SEARCH("tall",O97,1)),ISNUMBER(SEARCH("hobnail",O97,1)),ISNUMBER(SEARCH("cribriform",O97,1)),ISNUMBER(SEARCH("diffuse",O97,1)),ISNUMBER(SEARCH("columnar",O97,1)),ISNUMBER(SEARCH("solid",O97,1)),ISNUMBER(SEARCH("tall",N97,1)),ISNUMBER(SEARCH("hobnail",N97,1)),ISNUMBER(SEARCH("cribriform",N97,1)),ISNUMBER(SEARCH("diffuse",N97,1)),ISNUMBER(SEARCH("columnar",N97,1)),ISNUMBER(SEARCH("solid",N97,1)),AND(OR(ISNUMBER(SEARCH("papillary",N97,1)),ISNUMBER(SEARCH("papillary carcinoma",O97,1))),S97="positive"),AND(AND(ISNUMBER(J97),J97&gt;=5),M97=""),AND(AND(ISNUMBER(J97),J97&gt;=5),AND(ISNUMBER(M97),M97&gt;=1)),AND(ISNUMBER(SERACH("papillary",N97)),OR(Y97="positive",Z97="positive"), ISNUMBER(SEARCH("BRAF",AB97)))),"intermediate","low"))</f>
        <v>low</v>
      </c>
      <c r="AF97" s="40" t="str">
        <f t="shared" si="15"/>
        <v>1b</v>
      </c>
      <c r="AG97" s="40" t="str">
        <f t="shared" si="16"/>
        <v>0</v>
      </c>
      <c r="AH97" s="40" t="str">
        <f t="shared" si="18"/>
        <v>0</v>
      </c>
      <c r="AI97" s="45" t="str">
        <f t="shared" si="19"/>
        <v>I</v>
      </c>
      <c r="AJ97" s="39" t="s">
        <v>634</v>
      </c>
      <c r="AK97" s="44" t="s">
        <v>895</v>
      </c>
      <c r="AL97" s="44" t="s">
        <v>899</v>
      </c>
      <c r="AM97" s="44" t="s">
        <v>899</v>
      </c>
      <c r="AN97" s="44" t="s">
        <v>59</v>
      </c>
      <c r="AO97" s="12">
        <f t="shared" ca="1" si="20"/>
        <v>1</v>
      </c>
      <c r="AP97" s="15">
        <f t="shared" si="21"/>
        <v>1</v>
      </c>
      <c r="AQ97" s="15">
        <f t="shared" si="22"/>
        <v>1</v>
      </c>
      <c r="AR97" s="15">
        <f t="shared" si="23"/>
        <v>1</v>
      </c>
      <c r="AS97" s="26">
        <f t="shared" si="17"/>
        <v>1</v>
      </c>
    </row>
    <row r="98" spans="1:45">
      <c r="A98" t="str">
        <f>'Model output'!A97</f>
        <v>TCGA-DJ-A3UZ</v>
      </c>
      <c r="B98" s="51">
        <v>70</v>
      </c>
      <c r="C98" s="1" t="str">
        <f>IF(OR(ISNUMBER(SEARCH("0",'Model output'!D97)), ISNUMBER(SEARCH("1",'Model output'!D97)), ISNUMBER(SEARCH("1a",'Model output'!D97)), ISNUMBER(SEARCH("1b",'Model output'!D97)), ISNUMBER(SEARCH("2",'Model output'!D97)), ISNUMBER(SEARCH("3",'Model output'!D97)), ISNUMBER(SEARCH("4a",'Model output'!D97)), ISNUMBER(SEARCH("4b",'Model output'!D97))), IF(ISNUMBER(SEARCH("pT",'Model output'!D97)),IF(OR(ISNUMBER(SEARCH("a",'Model output'!D97)),ISNUMBER(SEARCH("b",'Model output'!D97))),MID(SUBSTITUTE('Model output'!D97," ",""),SEARCH("pT",'Model output'!D97)+2,2),MID(SUBSTITUTE('Model output'!D97," ",""),SEARCH("pT",'Model output'!D97)+2,1)),IF(ISNUMBER(SEARCH("T",'Model output'!D97)),IF(OR(ISNUMBER(SEARCH("a",'Model output'!D97)),ISNUMBER(SEARCH("b",'Model output'!D97))),MID(SUBSTITUTE('Model output'!D97," ",""),SEARCH("T",'Model output'!D97)+1,2),MID(SUBSTITUTE('Model output'!D97," ",""),SEARCH("T",'Model output'!D97)+1,1)),SUBSTITUTE('Model output'!D97," ",""))),"")</f>
        <v/>
      </c>
      <c r="D98" s="1" t="str">
        <f>IF(ISNUMBER(SEARCH("lymph node",'Model output'!E97)),"1", IF(AND('Model output'!E97&lt;&gt;"",ISNUMBER('Model output'!E97),'Model output'!E97&gt;0),"1",IF(OR(ISNUMBER(SEARCH("0",'Model output'!E97)), ISNUMBER(SEARCH("1",'Model output'!E97)), ISNUMBER(SEARCH("1a",'Model output'!E97)), ISNUMBER(SEARCH("1b",'Model output'!E97)), ISNUMBER(SEARCH("X",'Model output'!E97))), IF(ISNUMBER(SEARCH("pN",'Model output'!E97)),IF(OR(ISNUMBER(SEARCH("a",'Model output'!E97)),ISNUMBER(SEARCH("b",'Model output'!E97))),MID(SUBSTITUTE('Model output'!E97," ",""),SEARCH("pN",'Model output'!E97)+2,2),MID(SUBSTITUTE('Model output'!E97," ",""),SEARCH("pN",'Model output'!E97)+2,1)),IF(ISNUMBER(SEARCH("N",'Model output'!E97)),IF(OR(ISNUMBER(SEARCH("a",'Model output'!E97)),ISNUMBER(SEARCH("b",'Model output'!E97))),MID(SUBSTITUTE('Model output'!E97," ",""),SEARCH("N",'Model output'!E97)+1,2),MID(SUBSTITUTE('Model output'!E97," ",""),SEARCH("N",'Model output'!E97)+1,1)),SUBSTITUTE('Model output'!E97," ",""))),"")))</f>
        <v>0</v>
      </c>
      <c r="E98" s="1" t="str">
        <f>IF(OR(ISNUMBER(SEARCH("Not applicable",'Model output'!F97)), ISNUMBER(SEARCH("N/A",'Model output'!F97))),"0",IF(OR(ISNUMBER(SEARCH("0",'Model output'!F97)), ISNUMBER(SEARCH("1",'Model output'!F97)), ISNUMBER(SEARCH("X",'Model output'!F97))), IF(ISNUMBER(SEARCH("pM",'Model output'!F97)),MID(SUBSTITUTE('Model output'!F97," ",""),SEARCH("pM",'Model output'!F97)+2,1),IF(ISNUMBER(SEARCH("M",'Model output'!F97)),MID(SUBSTITUTE('Model output'!F97," ",""),SEARCH("M",'Model output'!F97)+1,1),SUBSTITUTE('Model output'!F97," ",""))),""))</f>
        <v/>
      </c>
      <c r="F98" t="str">
        <f t="shared" si="12"/>
        <v>negative</v>
      </c>
      <c r="G98" t="str">
        <f>IF(OR('Model output'!G97="",AND(ISNUMBER('Model output'!J97),'Model output'!J97&lt;1)),"",IF(OR(ISNUMBER(SEARCH("lateral",'Model output'!G97)),ISNUMBER(SEARCH("cervical",'Model output'!G97)),ISNUMBER(SEARCH("jugular",'Model output'!G97)),ISNUMBER(SEARCH("left neck",'Model output'!G97)),ISNUMBER(SEARCH("left anterior neck",'Model output'!G97)),ISNUMBER(SEARCH("left posterior neck",'Model output'!G97)),ISNUMBER(SEARCH("right neck",'Model output'!G97)),ISNUMBER(SEARCH("right anterior neck",'Model output'!G97)),ISNUMBER(SEARCH("right posterior neck",'Model output'!G97)),AND(ISNUMBER(SEARCH("level",'Model output'!G97)),OR(,ISNUMBER(SEARCH("II",'Model output'!G97)),ISNUMBER(SEARCH("two",'Model output'!G97)),ISNUMBER(SEARCH("2",'Model output'!G97)),ISNUMBER(SEARCH("III",'Model output'!G97)),ISNUMBER(SEARCH("three",'Model output'!G97)),ISNUMBER(SEARCH("3",'Model output'!G97)),ISNUMBER(SEARCH("IV",'Model output'!G97)),ISNUMBER(SEARCH("four",'Model output'!G97)),ISNUMBER(SEARCH("4",'Model output'!G97)),ISNUMBER(SEARCH("V ",'Model output'!G97)),ISNUMBER(SEARCH("five",'Model output'!G97)),ISNUMBER(SEARCH("5",'Model output'!G97))))), "lateral", "central"))</f>
        <v/>
      </c>
      <c r="H98" t="str">
        <f>IF('Model output'!H97="","negative", IF('Model output'!H97=" ", "negative", IF('Model output'!H97="[]", "negative", IF(ISNUMBER(SEARCH("lymph node",'Model output'!H97)),"negative", IF(ISNUMBER(SEARCH("adipose tissue",'Model output'!H97)), "negative", IF(ISNUMBER(SEARCH("neck dissection",'Model output'!H97)),"negative","positive"))))))</f>
        <v>negative</v>
      </c>
      <c r="I98">
        <f>IF('Model output'!I97="","",IF(ISNUMBER('Model output'!I97),'Model output'!I97,1))</f>
        <v>2</v>
      </c>
      <c r="J98">
        <f>IF('Model output'!J97="","",IF(AND(ISNUMBER('Model output'!J97),'Model output'!J97&lt;=I98),'Model output'!J97,IF(ISNUMBER(SEARCH("0/",'Model output'!J97)),0,1)))</f>
        <v>0</v>
      </c>
      <c r="K98" t="str" cm="1">
        <f t="array" ref="K98">IF(COUNT(FIND({0,1,2,3,4,5,6,7,8,9},'Model output'!K97))&gt;0,'Model output'!K97,"")</f>
        <v/>
      </c>
      <c r="L98" s="32" t="str">
        <f t="shared" si="14"/>
        <v/>
      </c>
      <c r="M98" t="str" cm="1">
        <f t="array" ref="M98">IF(L98="","",IF(ISNUMBER(SEARCH("cm",L98)),MAX(VALUE(SUBSTITUTE(_xlfn.FILTERXML("&lt;t&gt;&lt;s&gt;"&amp;SUBSTITUTE(L98,",","&lt;/s&gt;&lt;s&gt;")&amp;"&lt;/s&gt;&lt;/t&gt;","//s"),"cm",""))),MAX(VALUE(SUBSTITUTE(_xlfn.FILTERXML("&lt;t&gt;&lt;s&gt;"&amp;SUBSTITUTE(L98,",","&lt;/s&gt;&lt;s&gt;")&amp;"&lt;/s&gt;&lt;/t&gt;","//s"),"mm","")))/10))</f>
        <v/>
      </c>
      <c r="N98" t="str">
        <f>IF('Model output'!L97="","",'Model output'!L97)</f>
        <v>papillary</v>
      </c>
      <c r="O98" t="str">
        <f>IF('Model output'!M97="","",'Model output'!M97)</f>
        <v>classic, microcarcinoma</v>
      </c>
      <c r="P98" t="str">
        <f>IF('Model output'!N97="","",'Model output'!N97)</f>
        <v>1.1 cm</v>
      </c>
      <c r="Q98" t="str">
        <f t="shared" si="13"/>
        <v>1.1cm</v>
      </c>
      <c r="R98" cm="1">
        <f t="array" ref="R98">IF(Q98="","",IF(ISNUMBER(SEARCH("cm",Q98)),MAX(VALUE(SUBSTITUTE(_xlfn.FILTERXML("&lt;t&gt;&lt;s&gt;"&amp;SUBSTITUTE(Q98,",","&lt;/s&gt;&lt;s&gt;")&amp;"&lt;/s&gt;&lt;/t&gt;","//s"),"cm",""))),IF(ISNUMBER(SEARCH("mm",Q98)), MAX(VALUE(SUBSTITUTE(_xlfn.FILTERXML("&lt;t&gt;&lt;s&gt;"&amp;SUBSTITUTE(Q98,",","&lt;/s&gt;&lt;s&gt;")&amp;"&lt;/s&gt;&lt;/t&gt;","//s"),"mm","")))/10, MAX(VALUE(_xlfn.FILTERXML("&lt;t&gt;&lt;s&gt;"&amp;SUBSTITUTE(Q98,",","&lt;/s&gt;&lt;s&gt;")&amp;"&lt;/s&gt;&lt;/t&gt;","//s"))))))</f>
        <v>1.1000000000000001</v>
      </c>
      <c r="S98" t="str">
        <f>IF(OR('Model output'!P97="",'Model output'!P97="C",ISNUMBER(SEARCH("Not identified", 'Model output'!P97)),ISNUMBER(SEARCH("Absent",'Model output'!P97)),ISNUMBER(SEARCH("Absence",'Model output'!P97)),AND(ISNUMBER(SEARCH("No",'Model output'!P97)),NOT(ISNUMBER(SEARCH("diagnostic",'Model output'!P97)))),ISNUMBER(SEARCH("Negative",'Model output'!P97))),"negative","positive")</f>
        <v>negative</v>
      </c>
      <c r="T98">
        <f>IF('Model output'!O97="","",'Model output'!O97)</f>
        <v>5</v>
      </c>
      <c r="U98" t="str">
        <f>IF('Model output'!Q97&lt;&gt;"",'Model output'!Q97,IF('Classification result'!S98="positive",IF(ISNUMBER(SEARCH("single",'Model output'!P97)),1,IF(OR(ISNUMBER(SEARCH("&lt;4",'Model output'!P97)),ISNUMBER(SEARCH("&lt; 4",'Model output'!P97)),ISNUMBER(SEARCH("less than 4",'Model output'!P97))),"&lt;4",IF(OR(ISNUMBER(SEARCH("&gt;4",'Model output'!P97)),ISNUMBER(SEARCH("&gt; 4",'Model output'!P97)),ISNUMBER(SEARCH("4 or more",'Model output'!P97))),"&gt;4",""))),""))</f>
        <v/>
      </c>
      <c r="V98" t="str">
        <f>IF(S98="negative","",IF(OR(ISNUMBER(SEARCH("Focal",'Model output'!P97)),'Classification result'!U98&lt;4,ISNUMBER(SEARCH("Focal",'Classification result'!U98)),ISNUMBER(SEARCH("&lt;4",'Classification result'!U98)),ISNUMBER(SEARCH("&lt; 4",'Classification result'!U98))),"minimal", IF(OR(ISNUMBER(SEARCH("Extensive",'Model output'!P97)),ISNUMBER(SEARCH("Extensive",'Classification result'!U98)),ISNUMBER(SEARCH("&gt;4",'Classification result'!U98)),ISNUMBER(SEARCH("&gt; 4",'Classification result'!U98)),ISNUMBER(SEARCH("4 or more",'Classification result'!U98))),"extensive","")))</f>
        <v/>
      </c>
      <c r="W98" t="str">
        <f>IF(OR('Model output'!R97="",ISNUMBER(SEARCH("Not identified", 'Model output'!R97)),ISNUMBER(SEARCH("Absent",'Model output'!R97)),ISNUMBER(SEARCH("No",'Model output'!R97)),ISNUMBER(SEARCH("Negative",'Model output'!R97)),ISNUMBER(SEARCH("None seen",'Model output'!R97)),ISNUMBER(SEARCH("Free",'Model output'!R97)),ISNUMBER(SEARCH("Cannot be assessed",'Model output'!R97))),"negative","positive")</f>
        <v>positive</v>
      </c>
      <c r="X98" s="19" t="str">
        <f>IF('Model output'!S97="","",'Model output'!S97)</f>
        <v>Invades: perithyroidal adipose tissue and parathyroid gland</v>
      </c>
      <c r="Y98" t="str">
        <f>IF(OR('Model output'!S97="",ISNUMBER(SEARCH("No extension",'Model output'!S97)),ISNUMBER(SEARCH("Absent",'Model output'!S97)),ISNUMBER(SEARCH("Not identified",'Model output'!S97)),AND(ISNUMBER(SEARCH("No",'Model output'!S97)),NOT(ISNUMBER(SEARCH("carcinoma",'Model output'!S97)))),ISNUMBER(SEARCH("negative",'Model output'!S97))),"negative",IF(Z98="positive","gETE", "positive"))</f>
        <v>positive</v>
      </c>
      <c r="Z98" t="str">
        <f>IF(OR('Model output'!S97="",ISNUMBER(SEARCH("Absent",'Model output'!S97)),ISNUMBER(SEARCH("Not identified",'Model output'!S97)),ISNUMBER(SEARCH("No",'Model output'!S97)),ISNUMBER(SEARCH("Minimal",'Model output'!S97)),ISNUMBER(SEARCH("negative",'Model output'!S97))),"negative",IF(OR(ISNUMBER(SEARCH("extensive",X98)),ISNUMBER(SEARCH("skeletal muscle",X98)),ISNUMBER(SEARCH("larynx",X98)),ISNUMBER(SEARCH("trachea",X98)),ISNUMBER(SEARCH("esophagus",X98)),ISNUMBER(SEARCH("recurrent laryngeal nerve",X98))),"positive","negative"))</f>
        <v>negative</v>
      </c>
      <c r="AA98" t="str">
        <f>IF('Model output'!T97="","",IF('Model output'!T97="Not mentioned", "No", "Yes"))</f>
        <v/>
      </c>
      <c r="AB98" t="str">
        <f>IF(AA98&lt;&gt;"Yes","",IF(OR('Model output'!U97="",ISNUMBER(SEARCH("Not identified",'Model output'!U97))),"",'Model output'!U97))</f>
        <v/>
      </c>
      <c r="AC98" s="8" t="str">
        <f>IF(OR('Model output'!V97="", AND(ISERROR(SEARCH("Positive",'Model output'!V97)), ISNUMBER(SEARCH("Negative",'Model output'!V97))), ISNUMBER(SEARCH("Cannot be assessed",'Model output'!V97)), AND(ISNUMBER(SEARCH("Uninvolved",'Model output'!V97)),NOT(ISNUMBER(SEARCH("margin(s) involved",'Model output'!V97)))), ISNUMBER(SEARCH("No involvement",'Model output'!V97)), AND(NOT(ISNUMBER(SEARCH("focal",'Model output'!V97))),ISNUMBER(SEARCH("Free",'Model output'!V97))), ISNUMBER(SEARCH("narrowly excised",'Model output'!V97)), ISNUMBER(SEARCH("none",'Model output'!V97)), ISNUMBER(SEARCH("R0",'Model output'!V97)), ISNUMBER(SEARCH("1 mm",'Model output'!V97)), ISNUMBER(SEARCH("0.1 CM",'Model output'!V97)), ISNUMBER(SEARCH("less than 0.2 mm",'Model output'!V97)), ISNUMBER(SEARCH("less than 1.0 mm",'Model output'!V97)), ISNUMBER(SEARCH("less than 0.5 mm",'Model output'!V97)), ISNUMBER(SEARCH("abut",'Model output'!V97))), "negative", "positive")</f>
        <v>negative</v>
      </c>
      <c r="AE98" s="39" t="str" cm="1">
        <f t="array" aca="1" ref="AE98" ca="1">IF(OR(AC98="positive",Z98="positive",AND(OR(ISNUMBER(SEARCH("Follicular carcinoma",N98)),ISNUMBER(SEARCH("Follicular thyroid carcinoma",N98))),V98="extensive"),AND(AND(ISNUMBER(J98),J98&gt;0),AND(ISNUMBER(M98),M98&gt;3)),OR(H98="positive",AH98=1)),"high",IF(OR(ISNUMBER(SEARCH("lateral",G98,1)),ISNUMBER(SEARCH("positive",Y98,1)),ISNUMBER(SEARCH("tall",O98,1)),ISNUMBER(SEARCH("hobnail",O98,1)),ISNUMBER(SEARCH("cribriform",O98,1)),ISNUMBER(SEARCH("diffuse",O98,1)),ISNUMBER(SEARCH("columnar",O98,1)),ISNUMBER(SEARCH("solid",O98,1)),ISNUMBER(SEARCH("tall",N98,1)),ISNUMBER(SEARCH("hobnail",N98,1)),ISNUMBER(SEARCH("cribriform",N98,1)),ISNUMBER(SEARCH("diffuse",N98,1)),ISNUMBER(SEARCH("columnar",N98,1)),ISNUMBER(SEARCH("solid",N98,1)),AND(OR(ISNUMBER(SEARCH("papillary",N98,1)),ISNUMBER(SEARCH("papillary carcinoma",O98,1))),S98="positive"),AND(AND(ISNUMBER(J98),J98&gt;=5),M98=""),AND(AND(ISNUMBER(J98),J98&gt;=5),AND(ISNUMBER(M98),M98&gt;=1)),AND(ISNUMBER(SERACH("papillary",N98)),OR(Y98="positive",Z98="positive"), ISNUMBER(SEARCH("BRAF",AB98)))),"intermediate","low"))</f>
        <v>intermediate</v>
      </c>
      <c r="AF98" s="40" t="str">
        <f t="shared" si="15"/>
        <v>1b</v>
      </c>
      <c r="AG98" s="40" t="str">
        <f t="shared" si="16"/>
        <v>0</v>
      </c>
      <c r="AH98" s="40" t="str">
        <f t="shared" si="18"/>
        <v>0</v>
      </c>
      <c r="AI98" s="45" t="str">
        <f t="shared" si="19"/>
        <v>I</v>
      </c>
      <c r="AJ98" s="39" t="s">
        <v>636</v>
      </c>
      <c r="AK98" s="44" t="s">
        <v>895</v>
      </c>
      <c r="AL98" s="44" t="s">
        <v>896</v>
      </c>
      <c r="AM98" s="44" t="s">
        <v>899</v>
      </c>
      <c r="AN98" s="44" t="s">
        <v>59</v>
      </c>
      <c r="AO98" s="12">
        <f t="shared" ca="1" si="20"/>
        <v>1</v>
      </c>
      <c r="AP98" s="15">
        <f t="shared" si="21"/>
        <v>1</v>
      </c>
      <c r="AQ98" s="15">
        <f t="shared" si="22"/>
        <v>1</v>
      </c>
      <c r="AR98" s="15">
        <f t="shared" si="23"/>
        <v>1</v>
      </c>
      <c r="AS98" s="26">
        <f t="shared" si="17"/>
        <v>1</v>
      </c>
    </row>
    <row r="99" spans="1:45">
      <c r="A99" t="str">
        <f>'Model output'!A98</f>
        <v>TCGA-DJ-A3V2</v>
      </c>
      <c r="B99" s="51">
        <v>44</v>
      </c>
      <c r="C99" s="1" t="str">
        <f>IF(OR(ISNUMBER(SEARCH("0",'Model output'!D98)), ISNUMBER(SEARCH("1",'Model output'!D98)), ISNUMBER(SEARCH("1a",'Model output'!D98)), ISNUMBER(SEARCH("1b",'Model output'!D98)), ISNUMBER(SEARCH("2",'Model output'!D98)), ISNUMBER(SEARCH("3",'Model output'!D98)), ISNUMBER(SEARCH("4a",'Model output'!D98)), ISNUMBER(SEARCH("4b",'Model output'!D98))), IF(ISNUMBER(SEARCH("pT",'Model output'!D98)),IF(OR(ISNUMBER(SEARCH("a",'Model output'!D98)),ISNUMBER(SEARCH("b",'Model output'!D98))),MID(SUBSTITUTE('Model output'!D98," ",""),SEARCH("pT",'Model output'!D98)+2,2),MID(SUBSTITUTE('Model output'!D98," ",""),SEARCH("pT",'Model output'!D98)+2,1)),IF(ISNUMBER(SEARCH("T",'Model output'!D98)),IF(OR(ISNUMBER(SEARCH("a",'Model output'!D98)),ISNUMBER(SEARCH("b",'Model output'!D98))),MID(SUBSTITUTE('Model output'!D98," ",""),SEARCH("T",'Model output'!D98)+1,2),MID(SUBSTITUTE('Model output'!D98," ",""),SEARCH("T",'Model output'!D98)+1,1)),SUBSTITUTE('Model output'!D98," ",""))),"")</f>
        <v>4a</v>
      </c>
      <c r="D99" s="1" t="str">
        <f>IF(ISNUMBER(SEARCH("lymph node",'Model output'!E98)),"1", IF(AND('Model output'!E98&lt;&gt;"",ISNUMBER('Model output'!E98),'Model output'!E98&gt;0),"1",IF(OR(ISNUMBER(SEARCH("0",'Model output'!E98)), ISNUMBER(SEARCH("1",'Model output'!E98)), ISNUMBER(SEARCH("1a",'Model output'!E98)), ISNUMBER(SEARCH("1b",'Model output'!E98)), ISNUMBER(SEARCH("X",'Model output'!E98))), IF(ISNUMBER(SEARCH("pN",'Model output'!E98)),IF(OR(ISNUMBER(SEARCH("a",'Model output'!E98)),ISNUMBER(SEARCH("b",'Model output'!E98))),MID(SUBSTITUTE('Model output'!E98," ",""),SEARCH("pN",'Model output'!E98)+2,2),MID(SUBSTITUTE('Model output'!E98," ",""),SEARCH("pN",'Model output'!E98)+2,1)),IF(ISNUMBER(SEARCH("N",'Model output'!E98)),IF(OR(ISNUMBER(SEARCH("a",'Model output'!E98)),ISNUMBER(SEARCH("b",'Model output'!E98))),MID(SUBSTITUTE('Model output'!E98," ",""),SEARCH("N",'Model output'!E98)+1,2),MID(SUBSTITUTE('Model output'!E98," ",""),SEARCH("N",'Model output'!E98)+1,1)),SUBSTITUTE('Model output'!E98," ",""))),"")))</f>
        <v>1a</v>
      </c>
      <c r="E99" s="1" t="str">
        <f>IF(OR(ISNUMBER(SEARCH("Not applicable",'Model output'!F98)), ISNUMBER(SEARCH("N/A",'Model output'!F98))),"0",IF(OR(ISNUMBER(SEARCH("0",'Model output'!F98)), ISNUMBER(SEARCH("1",'Model output'!F98)), ISNUMBER(SEARCH("X",'Model output'!F98))), IF(ISNUMBER(SEARCH("pM",'Model output'!F98)),MID(SUBSTITUTE('Model output'!F98," ",""),SEARCH("pM",'Model output'!F98)+2,1),IF(ISNUMBER(SEARCH("M",'Model output'!F98)),MID(SUBSTITUTE('Model output'!F98," ",""),SEARCH("M",'Model output'!F98)+1,1),SUBSTITUTE('Model output'!F98," ",""))),""))</f>
        <v/>
      </c>
      <c r="F99" t="str">
        <f t="shared" si="12"/>
        <v>positive</v>
      </c>
      <c r="G99" t="str">
        <f>IF(OR('Model output'!G98="",AND(ISNUMBER('Model output'!J98),'Model output'!J98&lt;1)),"",IF(OR(ISNUMBER(SEARCH("lateral",'Model output'!G98)),ISNUMBER(SEARCH("cervical",'Model output'!G98)),ISNUMBER(SEARCH("jugular",'Model output'!G98)),ISNUMBER(SEARCH("left neck",'Model output'!G98)),ISNUMBER(SEARCH("left anterior neck",'Model output'!G98)),ISNUMBER(SEARCH("left posterior neck",'Model output'!G98)),ISNUMBER(SEARCH("right neck",'Model output'!G98)),ISNUMBER(SEARCH("right anterior neck",'Model output'!G98)),ISNUMBER(SEARCH("right posterior neck",'Model output'!G98)),AND(ISNUMBER(SEARCH("level",'Model output'!G98)),OR(,ISNUMBER(SEARCH("II",'Model output'!G98)),ISNUMBER(SEARCH("two",'Model output'!G98)),ISNUMBER(SEARCH("2",'Model output'!G98)),ISNUMBER(SEARCH("III",'Model output'!G98)),ISNUMBER(SEARCH("three",'Model output'!G98)),ISNUMBER(SEARCH("3",'Model output'!G98)),ISNUMBER(SEARCH("IV",'Model output'!G98)),ISNUMBER(SEARCH("four",'Model output'!G98)),ISNUMBER(SEARCH("4",'Model output'!G98)),ISNUMBER(SEARCH("V ",'Model output'!G98)),ISNUMBER(SEARCH("five",'Model output'!G98)),ISNUMBER(SEARCH("5",'Model output'!G98))))), "lateral", "central"))</f>
        <v>central</v>
      </c>
      <c r="H99" t="str">
        <f>IF('Model output'!H98="","negative", IF('Model output'!H98=" ", "negative", IF('Model output'!H98="[]", "negative", IF(ISNUMBER(SEARCH("lymph node",'Model output'!H98)),"negative", IF(ISNUMBER(SEARCH("adipose tissue",'Model output'!H98)), "negative", IF(ISNUMBER(SEARCH("neck dissection",'Model output'!H98)),"negative","positive"))))))</f>
        <v>negative</v>
      </c>
      <c r="I99">
        <f>IF('Model output'!I98="","",IF(ISNUMBER('Model output'!I98),'Model output'!I98,1))</f>
        <v>4</v>
      </c>
      <c r="J99">
        <f>IF('Model output'!J98="","",IF(AND(ISNUMBER('Model output'!J98),'Model output'!J98&lt;=I99),'Model output'!J98,IF(ISNUMBER(SEARCH("0/",'Model output'!J98)),0,1)))</f>
        <v>1</v>
      </c>
      <c r="K99" t="str" cm="1">
        <f t="array" ref="K99">IF(COUNT(FIND({0,1,2,3,4,5,6,7,8,9},'Model output'!K98))&gt;0,'Model output'!K98,"")</f>
        <v>0.9 cm</v>
      </c>
      <c r="L99" s="32" t="str">
        <f t="shared" si="14"/>
        <v>0.9cm</v>
      </c>
      <c r="M99" cm="1">
        <f t="array" ref="M99">IF(L99="","",IF(ISNUMBER(SEARCH("cm",L99)),MAX(VALUE(SUBSTITUTE(_xlfn.FILTERXML("&lt;t&gt;&lt;s&gt;"&amp;SUBSTITUTE(L99,",","&lt;/s&gt;&lt;s&gt;")&amp;"&lt;/s&gt;&lt;/t&gt;","//s"),"cm",""))),MAX(VALUE(SUBSTITUTE(_xlfn.FILTERXML("&lt;t&gt;&lt;s&gt;"&amp;SUBSTITUTE(L99,",","&lt;/s&gt;&lt;s&gt;")&amp;"&lt;/s&gt;&lt;/t&gt;","//s"),"mm","")))/10))</f>
        <v>0.9</v>
      </c>
      <c r="N99" t="str">
        <f>IF('Model output'!L98="","",'Model output'!L98)</f>
        <v>papillary</v>
      </c>
      <c r="O99" t="str">
        <f>IF('Model output'!M98="","",'Model output'!M98)</f>
        <v>classical</v>
      </c>
      <c r="P99" t="str">
        <f>IF('Model output'!N98="","",'Model output'!N98)</f>
        <v>2.1 cm</v>
      </c>
      <c r="Q99" t="str">
        <f t="shared" si="13"/>
        <v>2.1cm</v>
      </c>
      <c r="R99" cm="1">
        <f t="array" ref="R99">IF(Q99="","",IF(ISNUMBER(SEARCH("cm",Q99)),MAX(VALUE(SUBSTITUTE(_xlfn.FILTERXML("&lt;t&gt;&lt;s&gt;"&amp;SUBSTITUTE(Q99,",","&lt;/s&gt;&lt;s&gt;")&amp;"&lt;/s&gt;&lt;/t&gt;","//s"),"cm",""))),IF(ISNUMBER(SEARCH("mm",Q99)), MAX(VALUE(SUBSTITUTE(_xlfn.FILTERXML("&lt;t&gt;&lt;s&gt;"&amp;SUBSTITUTE(Q99,",","&lt;/s&gt;&lt;s&gt;")&amp;"&lt;/s&gt;&lt;/t&gt;","//s"),"mm","")))/10, MAX(VALUE(_xlfn.FILTERXML("&lt;t&gt;&lt;s&gt;"&amp;SUBSTITUTE(Q99,",","&lt;/s&gt;&lt;s&gt;")&amp;"&lt;/s&gt;&lt;/t&gt;","//s"))))))</f>
        <v>2.1</v>
      </c>
      <c r="S99" t="str">
        <f>IF(OR('Model output'!P98="",'Model output'!P98="C",ISNUMBER(SEARCH("Not identified", 'Model output'!P98)),ISNUMBER(SEARCH("Absent",'Model output'!P98)),ISNUMBER(SEARCH("Absence",'Model output'!P98)),AND(ISNUMBER(SEARCH("No",'Model output'!P98)),NOT(ISNUMBER(SEARCH("diagnostic",'Model output'!P98)))),ISNUMBER(SEARCH("Negative",'Model output'!P98))),"negative","positive")</f>
        <v>positive</v>
      </c>
      <c r="T99">
        <f>IF('Model output'!O98="","",'Model output'!O98)</f>
        <v>3</v>
      </c>
      <c r="U99" t="str">
        <f>IF('Model output'!Q98&lt;&gt;"",'Model output'!Q98,IF('Classification result'!S99="positive",IF(ISNUMBER(SEARCH("single",'Model output'!P98)),1,IF(OR(ISNUMBER(SEARCH("&lt;4",'Model output'!P98)),ISNUMBER(SEARCH("&lt; 4",'Model output'!P98)),ISNUMBER(SEARCH("less than 4",'Model output'!P98))),"&lt;4",IF(OR(ISNUMBER(SEARCH("&gt;4",'Model output'!P98)),ISNUMBER(SEARCH("&gt; 4",'Model output'!P98)),ISNUMBER(SEARCH("4 or more",'Model output'!P98))),"&gt;4",""))),""))</f>
        <v/>
      </c>
      <c r="V99" t="str">
        <f>IF(S99="negative","",IF(OR(ISNUMBER(SEARCH("Focal",'Model output'!P98)),'Classification result'!U99&lt;4,ISNUMBER(SEARCH("Focal",'Classification result'!U99)),ISNUMBER(SEARCH("&lt;4",'Classification result'!U99)),ISNUMBER(SEARCH("&lt; 4",'Classification result'!U99))),"minimal", IF(OR(ISNUMBER(SEARCH("Extensive",'Model output'!P98)),ISNUMBER(SEARCH("Extensive",'Classification result'!U99)),ISNUMBER(SEARCH("&gt;4",'Classification result'!U99)),ISNUMBER(SEARCH("&gt; 4",'Classification result'!U99)),ISNUMBER(SEARCH("4 or more",'Classification result'!U99))),"extensive","")))</f>
        <v/>
      </c>
      <c r="W99" t="str">
        <f>IF(OR('Model output'!R98="",ISNUMBER(SEARCH("Not identified", 'Model output'!R98)),ISNUMBER(SEARCH("Absent",'Model output'!R98)),ISNUMBER(SEARCH("No",'Model output'!R98)),ISNUMBER(SEARCH("Negative",'Model output'!R98)),ISNUMBER(SEARCH("None seen",'Model output'!R98)),ISNUMBER(SEARCH("Free",'Model output'!R98)),ISNUMBER(SEARCH("Cannot be assessed",'Model output'!R98))),"negative","positive")</f>
        <v>positive</v>
      </c>
      <c r="X99" s="19" t="str">
        <f>IF('Model output'!S98="","",'Model output'!S98)</f>
        <v>Not Identified</v>
      </c>
      <c r="Y99" t="str">
        <f>IF(OR('Model output'!S98="",ISNUMBER(SEARCH("No extension",'Model output'!S98)),ISNUMBER(SEARCH("Absent",'Model output'!S98)),ISNUMBER(SEARCH("Not identified",'Model output'!S98)),AND(ISNUMBER(SEARCH("No",'Model output'!S98)),NOT(ISNUMBER(SEARCH("carcinoma",'Model output'!S98)))),ISNUMBER(SEARCH("negative",'Model output'!S98))),"negative",IF(Z99="positive","gETE", "positive"))</f>
        <v>negative</v>
      </c>
      <c r="Z99" t="str">
        <f>IF(OR('Model output'!S98="",ISNUMBER(SEARCH("Absent",'Model output'!S98)),ISNUMBER(SEARCH("Not identified",'Model output'!S98)),ISNUMBER(SEARCH("No",'Model output'!S98)),ISNUMBER(SEARCH("Minimal",'Model output'!S98)),ISNUMBER(SEARCH("negative",'Model output'!S98))),"negative",IF(OR(ISNUMBER(SEARCH("extensive",X99)),ISNUMBER(SEARCH("skeletal muscle",X99)),ISNUMBER(SEARCH("larynx",X99)),ISNUMBER(SEARCH("trachea",X99)),ISNUMBER(SEARCH("esophagus",X99)),ISNUMBER(SEARCH("recurrent laryngeal nerve",X99))),"positive","negative"))</f>
        <v>negative</v>
      </c>
      <c r="AA99" t="str">
        <f>IF('Model output'!T98="","",IF('Model output'!T98="Not mentioned", "No", "Yes"))</f>
        <v/>
      </c>
      <c r="AB99" t="str">
        <f>IF(AA99&lt;&gt;"Yes","",IF(OR('Model output'!U98="",ISNUMBER(SEARCH("Not identified",'Model output'!U98))),"",'Model output'!U98))</f>
        <v/>
      </c>
      <c r="AC99" s="8" t="str">
        <f>IF(OR('Model output'!V98="", AND(ISERROR(SEARCH("Positive",'Model output'!V98)), ISNUMBER(SEARCH("Negative",'Model output'!V98))), ISNUMBER(SEARCH("Cannot be assessed",'Model output'!V98)), AND(ISNUMBER(SEARCH("Uninvolved",'Model output'!V98)),NOT(ISNUMBER(SEARCH("margin(s) involved",'Model output'!V98)))), ISNUMBER(SEARCH("No involvement",'Model output'!V98)), AND(NOT(ISNUMBER(SEARCH("focal",'Model output'!V98))),ISNUMBER(SEARCH("Free",'Model output'!V98))), ISNUMBER(SEARCH("narrowly excised",'Model output'!V98)), ISNUMBER(SEARCH("none",'Model output'!V98)), ISNUMBER(SEARCH("R0",'Model output'!V98)), ISNUMBER(SEARCH("1 mm",'Model output'!V98)), ISNUMBER(SEARCH("0.1 CM",'Model output'!V98)), ISNUMBER(SEARCH("less than 0.2 mm",'Model output'!V98)), ISNUMBER(SEARCH("less than 1.0 mm",'Model output'!V98)), ISNUMBER(SEARCH("less than 0.5 mm",'Model output'!V98)), ISNUMBER(SEARCH("abut",'Model output'!V98))), "negative", "positive")</f>
        <v>negative</v>
      </c>
      <c r="AE99" s="39" t="str" cm="1">
        <f t="array" aca="1" ref="AE99" ca="1">IF(OR(AC99="positive",Z99="positive",AND(OR(ISNUMBER(SEARCH("Follicular carcinoma",N99)),ISNUMBER(SEARCH("Follicular thyroid carcinoma",N99))),V99="extensive"),AND(AND(ISNUMBER(J99),J99&gt;0),AND(ISNUMBER(M99),M99&gt;3)),OR(H99="positive",AH99=1)),"high",IF(OR(ISNUMBER(SEARCH("lateral",G99,1)),ISNUMBER(SEARCH("positive",Y99,1)),ISNUMBER(SEARCH("tall",O99,1)),ISNUMBER(SEARCH("hobnail",O99,1)),ISNUMBER(SEARCH("cribriform",O99,1)),ISNUMBER(SEARCH("diffuse",O99,1)),ISNUMBER(SEARCH("columnar",O99,1)),ISNUMBER(SEARCH("solid",O99,1)),ISNUMBER(SEARCH("tall",N99,1)),ISNUMBER(SEARCH("hobnail",N99,1)),ISNUMBER(SEARCH("cribriform",N99,1)),ISNUMBER(SEARCH("diffuse",N99,1)),ISNUMBER(SEARCH("columnar",N99,1)),ISNUMBER(SEARCH("solid",N99,1)),AND(OR(ISNUMBER(SEARCH("papillary",N99,1)),ISNUMBER(SEARCH("papillary carcinoma",O99,1))),S99="positive"),AND(AND(ISNUMBER(J99),J99&gt;=5),M99=""),AND(AND(ISNUMBER(J99),J99&gt;=5),AND(ISNUMBER(M99),M99&gt;=1)),AND(ISNUMBER(SERACH("papillary",N99)),OR(Y99="positive",Z99="positive"), ISNUMBER(SEARCH("BRAF",AB99)))),"intermediate","low"))</f>
        <v>intermediate</v>
      </c>
      <c r="AF99" s="40" t="str">
        <f t="shared" si="15"/>
        <v>2</v>
      </c>
      <c r="AG99" s="40" t="str">
        <f t="shared" si="16"/>
        <v>1a</v>
      </c>
      <c r="AH99" s="40" t="str">
        <f t="shared" si="18"/>
        <v>0</v>
      </c>
      <c r="AI99" s="45" t="str">
        <f t="shared" si="19"/>
        <v>I</v>
      </c>
      <c r="AJ99" s="39" t="s">
        <v>636</v>
      </c>
      <c r="AK99" s="44" t="s">
        <v>898</v>
      </c>
      <c r="AL99" s="44" t="s">
        <v>900</v>
      </c>
      <c r="AM99" s="44" t="s">
        <v>899</v>
      </c>
      <c r="AN99" s="44" t="s">
        <v>59</v>
      </c>
      <c r="AO99" s="12">
        <f t="shared" ca="1" si="20"/>
        <v>1</v>
      </c>
      <c r="AP99" s="15">
        <f t="shared" si="21"/>
        <v>1</v>
      </c>
      <c r="AQ99" s="15">
        <f t="shared" si="22"/>
        <v>1</v>
      </c>
      <c r="AR99" s="15">
        <f t="shared" si="23"/>
        <v>1</v>
      </c>
      <c r="AS99" s="26">
        <f t="shared" si="17"/>
        <v>1</v>
      </c>
    </row>
    <row r="100" spans="1:45">
      <c r="A100" t="str">
        <f>'Model output'!A99</f>
        <v>TCGA-DJ-A3V3</v>
      </c>
      <c r="B100" s="51">
        <v>57</v>
      </c>
      <c r="C100" s="1" t="str">
        <f>IF(OR(ISNUMBER(SEARCH("0",'Model output'!D99)), ISNUMBER(SEARCH("1",'Model output'!D99)), ISNUMBER(SEARCH("1a",'Model output'!D99)), ISNUMBER(SEARCH("1b",'Model output'!D99)), ISNUMBER(SEARCH("2",'Model output'!D99)), ISNUMBER(SEARCH("3",'Model output'!D99)), ISNUMBER(SEARCH("4a",'Model output'!D99)), ISNUMBER(SEARCH("4b",'Model output'!D99))), IF(ISNUMBER(SEARCH("pT",'Model output'!D99)),IF(OR(ISNUMBER(SEARCH("a",'Model output'!D99)),ISNUMBER(SEARCH("b",'Model output'!D99))),MID(SUBSTITUTE('Model output'!D99," ",""),SEARCH("pT",'Model output'!D99)+2,2),MID(SUBSTITUTE('Model output'!D99," ",""),SEARCH("pT",'Model output'!D99)+2,1)),IF(ISNUMBER(SEARCH("T",'Model output'!D99)),IF(OR(ISNUMBER(SEARCH("a",'Model output'!D99)),ISNUMBER(SEARCH("b",'Model output'!D99))),MID(SUBSTITUTE('Model output'!D99," ",""),SEARCH("T",'Model output'!D99)+1,2),MID(SUBSTITUTE('Model output'!D99," ",""),SEARCH("T",'Model output'!D99)+1,1)),SUBSTITUTE('Model output'!D99," ",""))),"")</f>
        <v/>
      </c>
      <c r="D100" s="1" t="str">
        <f>IF(ISNUMBER(SEARCH("lymph node",'Model output'!E99)),"1", IF(AND('Model output'!E99&lt;&gt;"",ISNUMBER('Model output'!E99),'Model output'!E99&gt;0),"1",IF(OR(ISNUMBER(SEARCH("0",'Model output'!E99)), ISNUMBER(SEARCH("1",'Model output'!E99)), ISNUMBER(SEARCH("1a",'Model output'!E99)), ISNUMBER(SEARCH("1b",'Model output'!E99)), ISNUMBER(SEARCH("X",'Model output'!E99))), IF(ISNUMBER(SEARCH("pN",'Model output'!E99)),IF(OR(ISNUMBER(SEARCH("a",'Model output'!E99)),ISNUMBER(SEARCH("b",'Model output'!E99))),MID(SUBSTITUTE('Model output'!E99," ",""),SEARCH("pN",'Model output'!E99)+2,2),MID(SUBSTITUTE('Model output'!E99," ",""),SEARCH("pN",'Model output'!E99)+2,1)),IF(ISNUMBER(SEARCH("N",'Model output'!E99)),IF(OR(ISNUMBER(SEARCH("a",'Model output'!E99)),ISNUMBER(SEARCH("b",'Model output'!E99))),MID(SUBSTITUTE('Model output'!E99," ",""),SEARCH("N",'Model output'!E99)+1,2),MID(SUBSTITUTE('Model output'!E99," ",""),SEARCH("N",'Model output'!E99)+1,1)),SUBSTITUTE('Model output'!E99," ",""))),"")))</f>
        <v>x</v>
      </c>
      <c r="E100" s="1" t="str">
        <f>IF(OR(ISNUMBER(SEARCH("Not applicable",'Model output'!F99)), ISNUMBER(SEARCH("N/A",'Model output'!F99))),"0",IF(OR(ISNUMBER(SEARCH("0",'Model output'!F99)), ISNUMBER(SEARCH("1",'Model output'!F99)), ISNUMBER(SEARCH("X",'Model output'!F99))), IF(ISNUMBER(SEARCH("pM",'Model output'!F99)),MID(SUBSTITUTE('Model output'!F99," ",""),SEARCH("pM",'Model output'!F99)+2,1),IF(ISNUMBER(SEARCH("M",'Model output'!F99)),MID(SUBSTITUTE('Model output'!F99," ",""),SEARCH("M",'Model output'!F99)+1,1),SUBSTITUTE('Model output'!F99," ",""))),""))</f>
        <v>0</v>
      </c>
      <c r="F100" t="str">
        <f t="shared" si="12"/>
        <v>negative</v>
      </c>
      <c r="G100" t="str">
        <f>IF(OR('Model output'!G99="",AND(ISNUMBER('Model output'!J99),'Model output'!J99&lt;1)),"",IF(OR(ISNUMBER(SEARCH("lateral",'Model output'!G99)),ISNUMBER(SEARCH("cervical",'Model output'!G99)),ISNUMBER(SEARCH("jugular",'Model output'!G99)),ISNUMBER(SEARCH("left neck",'Model output'!G99)),ISNUMBER(SEARCH("left anterior neck",'Model output'!G99)),ISNUMBER(SEARCH("left posterior neck",'Model output'!G99)),ISNUMBER(SEARCH("right neck",'Model output'!G99)),ISNUMBER(SEARCH("right anterior neck",'Model output'!G99)),ISNUMBER(SEARCH("right posterior neck",'Model output'!G99)),AND(ISNUMBER(SEARCH("level",'Model output'!G99)),OR(,ISNUMBER(SEARCH("II",'Model output'!G99)),ISNUMBER(SEARCH("two",'Model output'!G99)),ISNUMBER(SEARCH("2",'Model output'!G99)),ISNUMBER(SEARCH("III",'Model output'!G99)),ISNUMBER(SEARCH("three",'Model output'!G99)),ISNUMBER(SEARCH("3",'Model output'!G99)),ISNUMBER(SEARCH("IV",'Model output'!G99)),ISNUMBER(SEARCH("four",'Model output'!G99)),ISNUMBER(SEARCH("4",'Model output'!G99)),ISNUMBER(SEARCH("V ",'Model output'!G99)),ISNUMBER(SEARCH("five",'Model output'!G99)),ISNUMBER(SEARCH("5",'Model output'!G99))))), "lateral", "central"))</f>
        <v/>
      </c>
      <c r="H100" t="str">
        <f>IF('Model output'!H99="","negative", IF('Model output'!H99=" ", "negative", IF('Model output'!H99="[]", "negative", IF(ISNUMBER(SEARCH("lymph node",'Model output'!H99)),"negative", IF(ISNUMBER(SEARCH("adipose tissue",'Model output'!H99)), "negative", IF(ISNUMBER(SEARCH("neck dissection",'Model output'!H99)),"negative","positive"))))))</f>
        <v>negative</v>
      </c>
      <c r="I100">
        <f>IF('Model output'!I99="","",IF(ISNUMBER('Model output'!I99),'Model output'!I99,1))</f>
        <v>15</v>
      </c>
      <c r="J100">
        <f>IF('Model output'!J99="","",IF(AND(ISNUMBER('Model output'!J99),'Model output'!J99&lt;=I100),'Model output'!J99,IF(ISNUMBER(SEARCH("0/",'Model output'!J99)),0,1)))</f>
        <v>0</v>
      </c>
      <c r="K100" t="str" cm="1">
        <f t="array" ref="K100">IF(COUNT(FIND({0,1,2,3,4,5,6,7,8,9},'Model output'!K99))&gt;0,'Model output'!K99,"")</f>
        <v/>
      </c>
      <c r="L100" s="32" t="str">
        <f t="shared" si="14"/>
        <v/>
      </c>
      <c r="M100" t="str" cm="1">
        <f t="array" ref="M100">IF(L100="","",IF(ISNUMBER(SEARCH("cm",L100)),MAX(VALUE(SUBSTITUTE(_xlfn.FILTERXML("&lt;t&gt;&lt;s&gt;"&amp;SUBSTITUTE(L100,",","&lt;/s&gt;&lt;s&gt;")&amp;"&lt;/s&gt;&lt;/t&gt;","//s"),"cm",""))),MAX(VALUE(SUBSTITUTE(_xlfn.FILTERXML("&lt;t&gt;&lt;s&gt;"&amp;SUBSTITUTE(L100,",","&lt;/s&gt;&lt;s&gt;")&amp;"&lt;/s&gt;&lt;/t&gt;","//s"),"mm","")))/10))</f>
        <v/>
      </c>
      <c r="N100" t="str">
        <f>IF('Model output'!L99="","",'Model output'!L99)</f>
        <v>papillary</v>
      </c>
      <c r="O100" t="str">
        <f>IF('Model output'!M99="","",'Model output'!M99)</f>
        <v>classical</v>
      </c>
      <c r="P100" t="str">
        <f>IF('Model output'!N99="","",'Model output'!N99)</f>
        <v>2.4 cm</v>
      </c>
      <c r="Q100" t="str">
        <f t="shared" si="13"/>
        <v>2.4cm</v>
      </c>
      <c r="R100" cm="1">
        <f t="array" ref="R100">IF(Q100="","",IF(ISNUMBER(SEARCH("cm",Q100)),MAX(VALUE(SUBSTITUTE(_xlfn.FILTERXML("&lt;t&gt;&lt;s&gt;"&amp;SUBSTITUTE(Q100,",","&lt;/s&gt;&lt;s&gt;")&amp;"&lt;/s&gt;&lt;/t&gt;","//s"),"cm",""))),IF(ISNUMBER(SEARCH("mm",Q100)), MAX(VALUE(SUBSTITUTE(_xlfn.FILTERXML("&lt;t&gt;&lt;s&gt;"&amp;SUBSTITUTE(Q100,",","&lt;/s&gt;&lt;s&gt;")&amp;"&lt;/s&gt;&lt;/t&gt;","//s"),"mm","")))/10, MAX(VALUE(_xlfn.FILTERXML("&lt;t&gt;&lt;s&gt;"&amp;SUBSTITUTE(Q100,",","&lt;/s&gt;&lt;s&gt;")&amp;"&lt;/s&gt;&lt;/t&gt;","//s"))))))</f>
        <v>2.4</v>
      </c>
      <c r="S100" t="str">
        <f>IF(OR('Model output'!P99="",'Model output'!P99="C",ISNUMBER(SEARCH("Not identified", 'Model output'!P99)),ISNUMBER(SEARCH("Absent",'Model output'!P99)),ISNUMBER(SEARCH("Absence",'Model output'!P99)),AND(ISNUMBER(SEARCH("No",'Model output'!P99)),NOT(ISNUMBER(SEARCH("diagnostic",'Model output'!P99)))),ISNUMBER(SEARCH("Negative",'Model output'!P99))),"negative","positive")</f>
        <v>negative</v>
      </c>
      <c r="T100">
        <f>IF('Model output'!O99="","",'Model output'!O99)</f>
        <v>3</v>
      </c>
      <c r="U100" t="str">
        <f>IF('Model output'!Q99&lt;&gt;"",'Model output'!Q99,IF('Classification result'!S100="positive",IF(ISNUMBER(SEARCH("single",'Model output'!P99)),1,IF(OR(ISNUMBER(SEARCH("&lt;4",'Model output'!P99)),ISNUMBER(SEARCH("&lt; 4",'Model output'!P99)),ISNUMBER(SEARCH("less than 4",'Model output'!P99))),"&lt;4",IF(OR(ISNUMBER(SEARCH("&gt;4",'Model output'!P99)),ISNUMBER(SEARCH("&gt; 4",'Model output'!P99)),ISNUMBER(SEARCH("4 or more",'Model output'!P99))),"&gt;4",""))),""))</f>
        <v/>
      </c>
      <c r="V100" t="str">
        <f>IF(S100="negative","",IF(OR(ISNUMBER(SEARCH("Focal",'Model output'!P99)),'Classification result'!U100&lt;4,ISNUMBER(SEARCH("Focal",'Classification result'!U100)),ISNUMBER(SEARCH("&lt;4",'Classification result'!U100)),ISNUMBER(SEARCH("&lt; 4",'Classification result'!U100))),"minimal", IF(OR(ISNUMBER(SEARCH("Extensive",'Model output'!P99)),ISNUMBER(SEARCH("Extensive",'Classification result'!U100)),ISNUMBER(SEARCH("&gt;4",'Classification result'!U100)),ISNUMBER(SEARCH("&gt; 4",'Classification result'!U100)),ISNUMBER(SEARCH("4 or more",'Classification result'!U100))),"extensive","")))</f>
        <v/>
      </c>
      <c r="W100" t="str">
        <f>IF(OR('Model output'!R99="",ISNUMBER(SEARCH("Not identified", 'Model output'!R99)),ISNUMBER(SEARCH("Absent",'Model output'!R99)),ISNUMBER(SEARCH("No",'Model output'!R99)),ISNUMBER(SEARCH("Negative",'Model output'!R99)),ISNUMBER(SEARCH("None seen",'Model output'!R99)),ISNUMBER(SEARCH("Free",'Model output'!R99)),ISNUMBER(SEARCH("Cannot be assessed",'Model output'!R99))),"negative","positive")</f>
        <v>positive</v>
      </c>
      <c r="X100" s="19" t="str">
        <f>IF('Model output'!S99="","",'Model output'!S99)</f>
        <v>Not identified</v>
      </c>
      <c r="Y100" t="str">
        <f>IF(OR('Model output'!S99="",ISNUMBER(SEARCH("No extension",'Model output'!S99)),ISNUMBER(SEARCH("Absent",'Model output'!S99)),ISNUMBER(SEARCH("Not identified",'Model output'!S99)),AND(ISNUMBER(SEARCH("No",'Model output'!S99)),NOT(ISNUMBER(SEARCH("carcinoma",'Model output'!S99)))),ISNUMBER(SEARCH("negative",'Model output'!S99))),"negative",IF(Z100="positive","gETE", "positive"))</f>
        <v>negative</v>
      </c>
      <c r="Z100" t="str">
        <f>IF(OR('Model output'!S99="",ISNUMBER(SEARCH("Absent",'Model output'!S99)),ISNUMBER(SEARCH("Not identified",'Model output'!S99)),ISNUMBER(SEARCH("No",'Model output'!S99)),ISNUMBER(SEARCH("Minimal",'Model output'!S99)),ISNUMBER(SEARCH("negative",'Model output'!S99))),"negative",IF(OR(ISNUMBER(SEARCH("extensive",X100)),ISNUMBER(SEARCH("skeletal muscle",X100)),ISNUMBER(SEARCH("larynx",X100)),ISNUMBER(SEARCH("trachea",X100)),ISNUMBER(SEARCH("esophagus",X100)),ISNUMBER(SEARCH("recurrent laryngeal nerve",X100))),"positive","negative"))</f>
        <v>negative</v>
      </c>
      <c r="AA100" t="str">
        <f>IF('Model output'!T99="","",IF('Model output'!T99="Not mentioned", "No", "Yes"))</f>
        <v/>
      </c>
      <c r="AB100" t="str">
        <f>IF(AA100&lt;&gt;"Yes","",IF(OR('Model output'!U99="",ISNUMBER(SEARCH("Not identified",'Model output'!U99))),"",'Model output'!U99))</f>
        <v/>
      </c>
      <c r="AC100" s="8" t="str">
        <f>IF(OR('Model output'!V99="", AND(ISERROR(SEARCH("Positive",'Model output'!V99)), ISNUMBER(SEARCH("Negative",'Model output'!V99))), ISNUMBER(SEARCH("Cannot be assessed",'Model output'!V99)), AND(ISNUMBER(SEARCH("Uninvolved",'Model output'!V99)),NOT(ISNUMBER(SEARCH("margin(s) involved",'Model output'!V99)))), ISNUMBER(SEARCH("No involvement",'Model output'!V99)), AND(NOT(ISNUMBER(SEARCH("focal",'Model output'!V99))),ISNUMBER(SEARCH("Free",'Model output'!V99))), ISNUMBER(SEARCH("narrowly excised",'Model output'!V99)), ISNUMBER(SEARCH("none",'Model output'!V99)), ISNUMBER(SEARCH("R0",'Model output'!V99)), ISNUMBER(SEARCH("1 mm",'Model output'!V99)), ISNUMBER(SEARCH("0.1 CM",'Model output'!V99)), ISNUMBER(SEARCH("less than 0.2 mm",'Model output'!V99)), ISNUMBER(SEARCH("less than 1.0 mm",'Model output'!V99)), ISNUMBER(SEARCH("less than 0.5 mm",'Model output'!V99)), ISNUMBER(SEARCH("abut",'Model output'!V99))), "negative", "positive")</f>
        <v>negative</v>
      </c>
      <c r="AE100" s="39" t="str" cm="1">
        <f t="array" aca="1" ref="AE100" ca="1">IF(OR(AC100="positive",Z100="positive",AND(OR(ISNUMBER(SEARCH("Follicular carcinoma",N100)),ISNUMBER(SEARCH("Follicular thyroid carcinoma",N100))),V100="extensive"),AND(AND(ISNUMBER(J100),J100&gt;0),AND(ISNUMBER(M100),M100&gt;3)),OR(H100="positive",AH100=1)),"high",IF(OR(ISNUMBER(SEARCH("lateral",G100,1)),ISNUMBER(SEARCH("positive",Y100,1)),ISNUMBER(SEARCH("tall",O100,1)),ISNUMBER(SEARCH("hobnail",O100,1)),ISNUMBER(SEARCH("cribriform",O100,1)),ISNUMBER(SEARCH("diffuse",O100,1)),ISNUMBER(SEARCH("columnar",O100,1)),ISNUMBER(SEARCH("solid",O100,1)),ISNUMBER(SEARCH("tall",N100,1)),ISNUMBER(SEARCH("hobnail",N100,1)),ISNUMBER(SEARCH("cribriform",N100,1)),ISNUMBER(SEARCH("diffuse",N100,1)),ISNUMBER(SEARCH("columnar",N100,1)),ISNUMBER(SEARCH("solid",N100,1)),AND(OR(ISNUMBER(SEARCH("papillary",N100,1)),ISNUMBER(SEARCH("papillary carcinoma",O100,1))),S100="positive"),AND(AND(ISNUMBER(J100),J100&gt;=5),M100=""),AND(AND(ISNUMBER(J100),J100&gt;=5),AND(ISNUMBER(M100),M100&gt;=1)),AND(ISNUMBER(SERACH("papillary",N100)),OR(Y100="positive",Z100="positive"), ISNUMBER(SEARCH("BRAF",AB100)))),"intermediate","low"))</f>
        <v>low</v>
      </c>
      <c r="AF100" s="40" t="str">
        <f t="shared" si="15"/>
        <v>2</v>
      </c>
      <c r="AG100" s="40" t="str">
        <f t="shared" si="16"/>
        <v>0</v>
      </c>
      <c r="AH100" s="40" t="str">
        <f t="shared" si="18"/>
        <v>0</v>
      </c>
      <c r="AI100" s="45" t="str">
        <f t="shared" si="19"/>
        <v>I</v>
      </c>
      <c r="AJ100" s="39" t="s">
        <v>634</v>
      </c>
      <c r="AK100" s="44" t="s">
        <v>898</v>
      </c>
      <c r="AL100" s="44" t="s">
        <v>896</v>
      </c>
      <c r="AM100" s="44" t="s">
        <v>899</v>
      </c>
      <c r="AN100" s="44" t="s">
        <v>59</v>
      </c>
      <c r="AO100" s="12">
        <f t="shared" ref="AO100:AO131" ca="1" si="24">IF(AE100=AJ100,1,0)</f>
        <v>1</v>
      </c>
      <c r="AP100" s="15">
        <f t="shared" ref="AP100:AP131" si="25">IF(AF100=AK100, 1, IF(AND(AF100="x", AK100="0"), 1, IF(AND(AF100="0", AK100="x"), 1, 0)))</f>
        <v>1</v>
      </c>
      <c r="AQ100" s="15">
        <f t="shared" ref="AQ100:AQ131" si="26">IF(AG100=AL100, 1, IF(AND(AG100="x", AL100="0"), 1, IF(AND(AG100="0", AL100="x"), 1, 0)))</f>
        <v>1</v>
      </c>
      <c r="AR100" s="15">
        <f t="shared" ref="AR100:AR131" si="27">IF(AH100=AM100, 1, IF(AND(AH100="x", AM100="0"), 1, IF(AND(AH100="0", AM100="x"), 1, 0)))</f>
        <v>1</v>
      </c>
      <c r="AS100" s="26">
        <f t="shared" si="17"/>
        <v>1</v>
      </c>
    </row>
    <row r="101" spans="1:45">
      <c r="A101" t="str">
        <f>'Model output'!A100</f>
        <v>TCGA-DJ-A3V5</v>
      </c>
      <c r="B101" s="51">
        <v>76</v>
      </c>
      <c r="C101" s="1" t="str">
        <f>IF(OR(ISNUMBER(SEARCH("0",'Model output'!D100)), ISNUMBER(SEARCH("1",'Model output'!D100)), ISNUMBER(SEARCH("1a",'Model output'!D100)), ISNUMBER(SEARCH("1b",'Model output'!D100)), ISNUMBER(SEARCH("2",'Model output'!D100)), ISNUMBER(SEARCH("3",'Model output'!D100)), ISNUMBER(SEARCH("4a",'Model output'!D100)), ISNUMBER(SEARCH("4b",'Model output'!D100))), IF(ISNUMBER(SEARCH("pT",'Model output'!D100)),IF(OR(ISNUMBER(SEARCH("a",'Model output'!D100)),ISNUMBER(SEARCH("b",'Model output'!D100))),MID(SUBSTITUTE('Model output'!D100," ",""),SEARCH("pT",'Model output'!D100)+2,2),MID(SUBSTITUTE('Model output'!D100," ",""),SEARCH("pT",'Model output'!D100)+2,1)),IF(ISNUMBER(SEARCH("T",'Model output'!D100)),IF(OR(ISNUMBER(SEARCH("a",'Model output'!D100)),ISNUMBER(SEARCH("b",'Model output'!D100))),MID(SUBSTITUTE('Model output'!D100," ",""),SEARCH("T",'Model output'!D100)+1,2),MID(SUBSTITUTE('Model output'!D100," ",""),SEARCH("T",'Model output'!D100)+1,1)),SUBSTITUTE('Model output'!D100," ",""))),"")</f>
        <v>1</v>
      </c>
      <c r="D101" s="1" t="str">
        <f>IF(ISNUMBER(SEARCH("lymph node",'Model output'!E100)),"1", IF(AND('Model output'!E100&lt;&gt;"",ISNUMBER('Model output'!E100),'Model output'!E100&gt;0),"1",IF(OR(ISNUMBER(SEARCH("0",'Model output'!E100)), ISNUMBER(SEARCH("1",'Model output'!E100)), ISNUMBER(SEARCH("1a",'Model output'!E100)), ISNUMBER(SEARCH("1b",'Model output'!E100)), ISNUMBER(SEARCH("X",'Model output'!E100))), IF(ISNUMBER(SEARCH("pN",'Model output'!E100)),IF(OR(ISNUMBER(SEARCH("a",'Model output'!E100)),ISNUMBER(SEARCH("b",'Model output'!E100))),MID(SUBSTITUTE('Model output'!E100," ",""),SEARCH("pN",'Model output'!E100)+2,2),MID(SUBSTITUTE('Model output'!E100," ",""),SEARCH("pN",'Model output'!E100)+2,1)),IF(ISNUMBER(SEARCH("N",'Model output'!E100)),IF(OR(ISNUMBER(SEARCH("a",'Model output'!E100)),ISNUMBER(SEARCH("b",'Model output'!E100))),MID(SUBSTITUTE('Model output'!E100," ",""),SEARCH("N",'Model output'!E100)+1,2),MID(SUBSTITUTE('Model output'!E100," ",""),SEARCH("N",'Model output'!E100)+1,1)),SUBSTITUTE('Model output'!E100," ",""))),"")))</f>
        <v>X</v>
      </c>
      <c r="E101" s="1" t="str">
        <f>IF(OR(ISNUMBER(SEARCH("Not applicable",'Model output'!F100)), ISNUMBER(SEARCH("N/A",'Model output'!F100))),"0",IF(OR(ISNUMBER(SEARCH("0",'Model output'!F100)), ISNUMBER(SEARCH("1",'Model output'!F100)), ISNUMBER(SEARCH("X",'Model output'!F100))), IF(ISNUMBER(SEARCH("pM",'Model output'!F100)),MID(SUBSTITUTE('Model output'!F100," ",""),SEARCH("pM",'Model output'!F100)+2,1),IF(ISNUMBER(SEARCH("M",'Model output'!F100)),MID(SUBSTITUTE('Model output'!F100," ",""),SEARCH("M",'Model output'!F100)+1,1),SUBSTITUTE('Model output'!F100," ",""))),""))</f>
        <v/>
      </c>
      <c r="F101" t="str">
        <f t="shared" si="12"/>
        <v>positive</v>
      </c>
      <c r="G101" t="str">
        <f>IF(OR('Model output'!G100="",AND(ISNUMBER('Model output'!J100),'Model output'!J100&lt;1)),"",IF(OR(ISNUMBER(SEARCH("lateral",'Model output'!G100)),ISNUMBER(SEARCH("cervical",'Model output'!G100)),ISNUMBER(SEARCH("jugular",'Model output'!G100)),ISNUMBER(SEARCH("left neck",'Model output'!G100)),ISNUMBER(SEARCH("left anterior neck",'Model output'!G100)),ISNUMBER(SEARCH("left posterior neck",'Model output'!G100)),ISNUMBER(SEARCH("right neck",'Model output'!G100)),ISNUMBER(SEARCH("right anterior neck",'Model output'!G100)),ISNUMBER(SEARCH("right posterior neck",'Model output'!G100)),AND(ISNUMBER(SEARCH("level",'Model output'!G100)),OR(,ISNUMBER(SEARCH("II",'Model output'!G100)),ISNUMBER(SEARCH("two",'Model output'!G100)),ISNUMBER(SEARCH("2",'Model output'!G100)),ISNUMBER(SEARCH("III",'Model output'!G100)),ISNUMBER(SEARCH("three",'Model output'!G100)),ISNUMBER(SEARCH("3",'Model output'!G100)),ISNUMBER(SEARCH("IV",'Model output'!G100)),ISNUMBER(SEARCH("four",'Model output'!G100)),ISNUMBER(SEARCH("4",'Model output'!G100)),ISNUMBER(SEARCH("V ",'Model output'!G100)),ISNUMBER(SEARCH("five",'Model output'!G100)),ISNUMBER(SEARCH("5",'Model output'!G100))))), "lateral", "central"))</f>
        <v/>
      </c>
      <c r="H101" t="str">
        <f>IF('Model output'!H100="","negative", IF('Model output'!H100=" ", "negative", IF('Model output'!H100="[]", "negative", IF(ISNUMBER(SEARCH("lymph node",'Model output'!H100)),"negative", IF(ISNUMBER(SEARCH("adipose tissue",'Model output'!H100)), "negative", IF(ISNUMBER(SEARCH("neck dissection",'Model output'!H100)),"negative","positive"))))))</f>
        <v>negative</v>
      </c>
      <c r="I101">
        <f>IF('Model output'!I100="","",IF(ISNUMBER('Model output'!I100),'Model output'!I100,1))</f>
        <v>0</v>
      </c>
      <c r="J101">
        <f>IF('Model output'!J100="","",IF(AND(ISNUMBER('Model output'!J100),'Model output'!J100&lt;=I101),'Model output'!J100,IF(ISNUMBER(SEARCH("0/",'Model output'!J100)),0,1)))</f>
        <v>1</v>
      </c>
      <c r="K101" t="str" cm="1">
        <f t="array" ref="K101">IF(COUNT(FIND({0,1,2,3,4,5,6,7,8,9},'Model output'!K100))&gt;0,'Model output'!K100,"")</f>
        <v/>
      </c>
      <c r="L101" s="32" t="str">
        <f t="shared" si="14"/>
        <v/>
      </c>
      <c r="M101" t="str" cm="1">
        <f t="array" ref="M101">IF(L101="","",IF(ISNUMBER(SEARCH("cm",L101)),MAX(VALUE(SUBSTITUTE(_xlfn.FILTERXML("&lt;t&gt;&lt;s&gt;"&amp;SUBSTITUTE(L101,",","&lt;/s&gt;&lt;s&gt;")&amp;"&lt;/s&gt;&lt;/t&gt;","//s"),"cm",""))),MAX(VALUE(SUBSTITUTE(_xlfn.FILTERXML("&lt;t&gt;&lt;s&gt;"&amp;SUBSTITUTE(L101,",","&lt;/s&gt;&lt;s&gt;")&amp;"&lt;/s&gt;&lt;/t&gt;","//s"),"mm","")))/10))</f>
        <v/>
      </c>
      <c r="N101" t="str">
        <f>IF('Model output'!L100="","",'Model output'!L100)</f>
        <v>papillary</v>
      </c>
      <c r="O101" t="str">
        <f>IF('Model output'!M100="","",'Model output'!M100)</f>
        <v>tall cell variant</v>
      </c>
      <c r="P101" t="str">
        <f>IF('Model output'!N100="","",'Model output'!N100)</f>
        <v>1.4 cm</v>
      </c>
      <c r="Q101" t="str">
        <f t="shared" si="13"/>
        <v>1.4cm</v>
      </c>
      <c r="R101" cm="1">
        <f t="array" ref="R101">IF(Q101="","",IF(ISNUMBER(SEARCH("cm",Q101)),MAX(VALUE(SUBSTITUTE(_xlfn.FILTERXML("&lt;t&gt;&lt;s&gt;"&amp;SUBSTITUTE(Q101,",","&lt;/s&gt;&lt;s&gt;")&amp;"&lt;/s&gt;&lt;/t&gt;","//s"),"cm",""))),IF(ISNUMBER(SEARCH("mm",Q101)), MAX(VALUE(SUBSTITUTE(_xlfn.FILTERXML("&lt;t&gt;&lt;s&gt;"&amp;SUBSTITUTE(Q101,",","&lt;/s&gt;&lt;s&gt;")&amp;"&lt;/s&gt;&lt;/t&gt;","//s"),"mm","")))/10, MAX(VALUE(_xlfn.FILTERXML("&lt;t&gt;&lt;s&gt;"&amp;SUBSTITUTE(Q101,",","&lt;/s&gt;&lt;s&gt;")&amp;"&lt;/s&gt;&lt;/t&gt;","//s"))))))</f>
        <v>1.4</v>
      </c>
      <c r="S101" t="str">
        <f>IF(OR('Model output'!P100="",'Model output'!P100="C",ISNUMBER(SEARCH("Not identified", 'Model output'!P100)),ISNUMBER(SEARCH("Absent",'Model output'!P100)),ISNUMBER(SEARCH("Absence",'Model output'!P100)),AND(ISNUMBER(SEARCH("No",'Model output'!P100)),NOT(ISNUMBER(SEARCH("diagnostic",'Model output'!P100)))),ISNUMBER(SEARCH("Negative",'Model output'!P100))),"negative","positive")</f>
        <v>negative</v>
      </c>
      <c r="T101">
        <f>IF('Model output'!O100="","",'Model output'!O100)</f>
        <v>1</v>
      </c>
      <c r="U101" t="str">
        <f>IF('Model output'!Q100&lt;&gt;"",'Model output'!Q100,IF('Classification result'!S101="positive",IF(ISNUMBER(SEARCH("single",'Model output'!P100)),1,IF(OR(ISNUMBER(SEARCH("&lt;4",'Model output'!P100)),ISNUMBER(SEARCH("&lt; 4",'Model output'!P100)),ISNUMBER(SEARCH("less than 4",'Model output'!P100))),"&lt;4",IF(OR(ISNUMBER(SEARCH("&gt;4",'Model output'!P100)),ISNUMBER(SEARCH("&gt; 4",'Model output'!P100)),ISNUMBER(SEARCH("4 or more",'Model output'!P100))),"&gt;4",""))),""))</f>
        <v/>
      </c>
      <c r="V101" t="str">
        <f>IF(S101="negative","",IF(OR(ISNUMBER(SEARCH("Focal",'Model output'!P100)),'Classification result'!U101&lt;4,ISNUMBER(SEARCH("Focal",'Classification result'!U101)),ISNUMBER(SEARCH("&lt;4",'Classification result'!U101)),ISNUMBER(SEARCH("&lt; 4",'Classification result'!U101))),"minimal", IF(OR(ISNUMBER(SEARCH("Extensive",'Model output'!P100)),ISNUMBER(SEARCH("Extensive",'Classification result'!U101)),ISNUMBER(SEARCH("&gt;4",'Classification result'!U101)),ISNUMBER(SEARCH("&gt; 4",'Classification result'!U101)),ISNUMBER(SEARCH("4 or more",'Classification result'!U101))),"extensive","")))</f>
        <v/>
      </c>
      <c r="W101" t="str">
        <f>IF(OR('Model output'!R100="",ISNUMBER(SEARCH("Not identified", 'Model output'!R100)),ISNUMBER(SEARCH("Absent",'Model output'!R100)),ISNUMBER(SEARCH("No",'Model output'!R100)),ISNUMBER(SEARCH("Negative",'Model output'!R100)),ISNUMBER(SEARCH("None seen",'Model output'!R100)),ISNUMBER(SEARCH("Free",'Model output'!R100)),ISNUMBER(SEARCH("Cannot be assessed",'Model output'!R100))),"negative","positive")</f>
        <v>negative</v>
      </c>
      <c r="X101" s="19" t="str">
        <f>IF('Model output'!S100="","",'Model output'!S100)</f>
        <v>Invades: perithyroidal fibroadipose tissue</v>
      </c>
      <c r="Y101" t="str">
        <f>IF(OR('Model output'!S100="",ISNUMBER(SEARCH("No extension",'Model output'!S100)),ISNUMBER(SEARCH("Absent",'Model output'!S100)),ISNUMBER(SEARCH("Not identified",'Model output'!S100)),AND(ISNUMBER(SEARCH("No",'Model output'!S100)),NOT(ISNUMBER(SEARCH("carcinoma",'Model output'!S100)))),ISNUMBER(SEARCH("negative",'Model output'!S100))),"negative",IF(Z101="positive","gETE", "positive"))</f>
        <v>positive</v>
      </c>
      <c r="Z101" t="str">
        <f>IF(OR('Model output'!S100="",ISNUMBER(SEARCH("Absent",'Model output'!S100)),ISNUMBER(SEARCH("Not identified",'Model output'!S100)),ISNUMBER(SEARCH("No",'Model output'!S100)),ISNUMBER(SEARCH("Minimal",'Model output'!S100)),ISNUMBER(SEARCH("negative",'Model output'!S100))),"negative",IF(OR(ISNUMBER(SEARCH("extensive",X101)),ISNUMBER(SEARCH("skeletal muscle",X101)),ISNUMBER(SEARCH("larynx",X101)),ISNUMBER(SEARCH("trachea",X101)),ISNUMBER(SEARCH("esophagus",X101)),ISNUMBER(SEARCH("recurrent laryngeal nerve",X101))),"positive","negative"))</f>
        <v>negative</v>
      </c>
      <c r="AA101" t="str">
        <f>IF('Model output'!T100="","",IF('Model output'!T100="Not mentioned", "No", "Yes"))</f>
        <v/>
      </c>
      <c r="AB101" t="str">
        <f>IF(AA101&lt;&gt;"Yes","",IF(OR('Model output'!U100="",ISNUMBER(SEARCH("Not identified",'Model output'!U100))),"",'Model output'!U100))</f>
        <v/>
      </c>
      <c r="AC101" s="8" t="str">
        <f>IF(OR('Model output'!V100="", AND(ISERROR(SEARCH("Positive",'Model output'!V100)), ISNUMBER(SEARCH("Negative",'Model output'!V100))), ISNUMBER(SEARCH("Cannot be assessed",'Model output'!V100)), AND(ISNUMBER(SEARCH("Uninvolved",'Model output'!V100)),NOT(ISNUMBER(SEARCH("margin(s) involved",'Model output'!V100)))), ISNUMBER(SEARCH("No involvement",'Model output'!V100)), AND(NOT(ISNUMBER(SEARCH("focal",'Model output'!V100))),ISNUMBER(SEARCH("Free",'Model output'!V100))), ISNUMBER(SEARCH("narrowly excised",'Model output'!V100)), ISNUMBER(SEARCH("none",'Model output'!V100)), ISNUMBER(SEARCH("R0",'Model output'!V100)), ISNUMBER(SEARCH("1 mm",'Model output'!V100)), ISNUMBER(SEARCH("0.1 CM",'Model output'!V100)), ISNUMBER(SEARCH("less than 0.2 mm",'Model output'!V100)), ISNUMBER(SEARCH("less than 1.0 mm",'Model output'!V100)), ISNUMBER(SEARCH("less than 0.5 mm",'Model output'!V100)), ISNUMBER(SEARCH("abut",'Model output'!V100))), "negative", "positive")</f>
        <v>positive</v>
      </c>
      <c r="AE101" s="39" t="str" cm="1">
        <f t="array" ref="AE101">IF(OR(AC101="positive",Z101="positive",AND(OR(ISNUMBER(SEARCH("Follicular carcinoma",N101)),ISNUMBER(SEARCH("Follicular thyroid carcinoma",N101))),V101="extensive"),AND(AND(ISNUMBER(J101),J101&gt;0),AND(ISNUMBER(M101),M101&gt;3)),OR(H101="positive",AH101=1)),"high",IF(OR(ISNUMBER(SEARCH("lateral",G101,1)),ISNUMBER(SEARCH("positive",Y101,1)),ISNUMBER(SEARCH("tall",O101,1)),ISNUMBER(SEARCH("hobnail",O101,1)),ISNUMBER(SEARCH("cribriform",O101,1)),ISNUMBER(SEARCH("diffuse",O101,1)),ISNUMBER(SEARCH("columnar",O101,1)),ISNUMBER(SEARCH("solid",O101,1)),ISNUMBER(SEARCH("tall",N101,1)),ISNUMBER(SEARCH("hobnail",N101,1)),ISNUMBER(SEARCH("cribriform",N101,1)),ISNUMBER(SEARCH("diffuse",N101,1)),ISNUMBER(SEARCH("columnar",N101,1)),ISNUMBER(SEARCH("solid",N101,1)),AND(OR(ISNUMBER(SEARCH("papillary",N101,1)),ISNUMBER(SEARCH("papillary carcinoma",O101,1))),S101="positive"),AND(AND(ISNUMBER(J101),J101&gt;=5),M101=""),AND(AND(ISNUMBER(J101),J101&gt;=5),AND(ISNUMBER(M101),M101&gt;=1)),AND(ISNUMBER(SERACH("papillary",N101)),OR(Y101="positive",Z101="positive"), ISNUMBER(SEARCH("BRAF",AB101)))),"intermediate","low"))</f>
        <v>high</v>
      </c>
      <c r="AF101" s="40" t="str">
        <f t="shared" si="15"/>
        <v>1b</v>
      </c>
      <c r="AG101" s="40" t="str">
        <f t="shared" si="16"/>
        <v>1a</v>
      </c>
      <c r="AH101" s="40" t="str">
        <f t="shared" si="18"/>
        <v>0</v>
      </c>
      <c r="AI101" s="45" t="str">
        <f t="shared" si="19"/>
        <v>II</v>
      </c>
      <c r="AJ101" s="39" t="s">
        <v>631</v>
      </c>
      <c r="AK101" s="44" t="s">
        <v>895</v>
      </c>
      <c r="AL101" s="44" t="s">
        <v>896</v>
      </c>
      <c r="AM101" s="44" t="s">
        <v>899</v>
      </c>
      <c r="AN101" s="44" t="s">
        <v>59</v>
      </c>
      <c r="AO101" s="12">
        <f t="shared" si="24"/>
        <v>1</v>
      </c>
      <c r="AP101" s="15">
        <f t="shared" si="25"/>
        <v>1</v>
      </c>
      <c r="AQ101" s="15">
        <f t="shared" si="26"/>
        <v>0</v>
      </c>
      <c r="AR101" s="15">
        <f t="shared" si="27"/>
        <v>1</v>
      </c>
      <c r="AS101" s="26">
        <f t="shared" si="17"/>
        <v>0</v>
      </c>
    </row>
    <row r="102" spans="1:45">
      <c r="A102" t="str">
        <f>'Model output'!A101</f>
        <v>TCGA-DJ-A3V6</v>
      </c>
      <c r="B102" s="51">
        <v>54</v>
      </c>
      <c r="C102" s="1" t="str">
        <f>IF(OR(ISNUMBER(SEARCH("0",'Model output'!D101)), ISNUMBER(SEARCH("1",'Model output'!D101)), ISNUMBER(SEARCH("1a",'Model output'!D101)), ISNUMBER(SEARCH("1b",'Model output'!D101)), ISNUMBER(SEARCH("2",'Model output'!D101)), ISNUMBER(SEARCH("3",'Model output'!D101)), ISNUMBER(SEARCH("4a",'Model output'!D101)), ISNUMBER(SEARCH("4b",'Model output'!D101))), IF(ISNUMBER(SEARCH("pT",'Model output'!D101)),IF(OR(ISNUMBER(SEARCH("a",'Model output'!D101)),ISNUMBER(SEARCH("b",'Model output'!D101))),MID(SUBSTITUTE('Model output'!D101," ",""),SEARCH("pT",'Model output'!D101)+2,2),MID(SUBSTITUTE('Model output'!D101," ",""),SEARCH("pT",'Model output'!D101)+2,1)),IF(ISNUMBER(SEARCH("T",'Model output'!D101)),IF(OR(ISNUMBER(SEARCH("a",'Model output'!D101)),ISNUMBER(SEARCH("b",'Model output'!D101))),MID(SUBSTITUTE('Model output'!D101," ",""),SEARCH("T",'Model output'!D101)+1,2),MID(SUBSTITUTE('Model output'!D101," ",""),SEARCH("T",'Model output'!D101)+1,1)),SUBSTITUTE('Model output'!D101," ",""))),"")</f>
        <v>2</v>
      </c>
      <c r="D102" s="1" t="str">
        <f>IF(ISNUMBER(SEARCH("lymph node",'Model output'!E101)),"1", IF(AND('Model output'!E101&lt;&gt;"",ISNUMBER('Model output'!E101),'Model output'!E101&gt;0),"1",IF(OR(ISNUMBER(SEARCH("0",'Model output'!E101)), ISNUMBER(SEARCH("1",'Model output'!E101)), ISNUMBER(SEARCH("1a",'Model output'!E101)), ISNUMBER(SEARCH("1b",'Model output'!E101)), ISNUMBER(SEARCH("X",'Model output'!E101))), IF(ISNUMBER(SEARCH("pN",'Model output'!E101)),IF(OR(ISNUMBER(SEARCH("a",'Model output'!E101)),ISNUMBER(SEARCH("b",'Model output'!E101))),MID(SUBSTITUTE('Model output'!E101," ",""),SEARCH("pN",'Model output'!E101)+2,2),MID(SUBSTITUTE('Model output'!E101," ",""),SEARCH("pN",'Model output'!E101)+2,1)),IF(ISNUMBER(SEARCH("N",'Model output'!E101)),IF(OR(ISNUMBER(SEARCH("a",'Model output'!E101)),ISNUMBER(SEARCH("b",'Model output'!E101))),MID(SUBSTITUTE('Model output'!E101," ",""),SEARCH("N",'Model output'!E101)+1,2),MID(SUBSTITUTE('Model output'!E101," ",""),SEARCH("N",'Model output'!E101)+1,1)),SUBSTITUTE('Model output'!E101," ",""))),"")))</f>
        <v/>
      </c>
      <c r="E102" s="1" t="str">
        <f>IF(OR(ISNUMBER(SEARCH("Not applicable",'Model output'!F101)), ISNUMBER(SEARCH("N/A",'Model output'!F101))),"0",IF(OR(ISNUMBER(SEARCH("0",'Model output'!F101)), ISNUMBER(SEARCH("1",'Model output'!F101)), ISNUMBER(SEARCH("X",'Model output'!F101))), IF(ISNUMBER(SEARCH("pM",'Model output'!F101)),MID(SUBSTITUTE('Model output'!F101," ",""),SEARCH("pM",'Model output'!F101)+2,1),IF(ISNUMBER(SEARCH("M",'Model output'!F101)),MID(SUBSTITUTE('Model output'!F101," ",""),SEARCH("M",'Model output'!F101)+1,1),SUBSTITUTE('Model output'!F101," ",""))),""))</f>
        <v/>
      </c>
      <c r="F102" t="str">
        <f t="shared" si="12"/>
        <v>negative</v>
      </c>
      <c r="G102" t="str">
        <f>IF(OR('Model output'!G101="",AND(ISNUMBER('Model output'!J101),'Model output'!J101&lt;1)),"",IF(OR(ISNUMBER(SEARCH("lateral",'Model output'!G101)),ISNUMBER(SEARCH("cervical",'Model output'!G101)),ISNUMBER(SEARCH("jugular",'Model output'!G101)),ISNUMBER(SEARCH("left neck",'Model output'!G101)),ISNUMBER(SEARCH("left anterior neck",'Model output'!G101)),ISNUMBER(SEARCH("left posterior neck",'Model output'!G101)),ISNUMBER(SEARCH("right neck",'Model output'!G101)),ISNUMBER(SEARCH("right anterior neck",'Model output'!G101)),ISNUMBER(SEARCH("right posterior neck",'Model output'!G101)),AND(ISNUMBER(SEARCH("level",'Model output'!G101)),OR(,ISNUMBER(SEARCH("II",'Model output'!G101)),ISNUMBER(SEARCH("two",'Model output'!G101)),ISNUMBER(SEARCH("2",'Model output'!G101)),ISNUMBER(SEARCH("III",'Model output'!G101)),ISNUMBER(SEARCH("three",'Model output'!G101)),ISNUMBER(SEARCH("3",'Model output'!G101)),ISNUMBER(SEARCH("IV",'Model output'!G101)),ISNUMBER(SEARCH("four",'Model output'!G101)),ISNUMBER(SEARCH("4",'Model output'!G101)),ISNUMBER(SEARCH("V ",'Model output'!G101)),ISNUMBER(SEARCH("five",'Model output'!G101)),ISNUMBER(SEARCH("5",'Model output'!G101))))), "lateral", "central"))</f>
        <v/>
      </c>
      <c r="H102" t="str">
        <f>IF('Model output'!H101="","negative", IF('Model output'!H101=" ", "negative", IF('Model output'!H101="[]", "negative", IF(ISNUMBER(SEARCH("lymph node",'Model output'!H101)),"negative", IF(ISNUMBER(SEARCH("adipose tissue",'Model output'!H101)), "negative", IF(ISNUMBER(SEARCH("neck dissection",'Model output'!H101)),"negative","positive"))))))</f>
        <v>negative</v>
      </c>
      <c r="I102" t="str">
        <f>IF('Model output'!I101="","",IF(ISNUMBER('Model output'!I101),'Model output'!I101,1))</f>
        <v/>
      </c>
      <c r="J102" t="str">
        <f>IF('Model output'!J101="","",IF(AND(ISNUMBER('Model output'!J101),'Model output'!J101&lt;=I102),'Model output'!J101,IF(ISNUMBER(SEARCH("0/",'Model output'!J101)),0,1)))</f>
        <v/>
      </c>
      <c r="K102" t="str" cm="1">
        <f t="array" ref="K102">IF(COUNT(FIND({0,1,2,3,4,5,6,7,8,9},'Model output'!K101))&gt;0,'Model output'!K101,"")</f>
        <v/>
      </c>
      <c r="L102" s="32" t="str">
        <f t="shared" si="14"/>
        <v/>
      </c>
      <c r="M102" t="str" cm="1">
        <f t="array" ref="M102">IF(L102="","",IF(ISNUMBER(SEARCH("cm",L102)),MAX(VALUE(SUBSTITUTE(_xlfn.FILTERXML("&lt;t&gt;&lt;s&gt;"&amp;SUBSTITUTE(L102,",","&lt;/s&gt;&lt;s&gt;")&amp;"&lt;/s&gt;&lt;/t&gt;","//s"),"cm",""))),MAX(VALUE(SUBSTITUTE(_xlfn.FILTERXML("&lt;t&gt;&lt;s&gt;"&amp;SUBSTITUTE(L102,",","&lt;/s&gt;&lt;s&gt;")&amp;"&lt;/s&gt;&lt;/t&gt;","//s"),"mm","")))/10))</f>
        <v/>
      </c>
      <c r="N102" t="str">
        <f>IF('Model output'!L101="","",'Model output'!L101)</f>
        <v>papillary</v>
      </c>
      <c r="O102" t="str">
        <f>IF('Model output'!M101="","",'Model output'!M101)</f>
        <v>tall cell variant</v>
      </c>
      <c r="P102" t="str">
        <f>IF('Model output'!N101="","",'Model output'!N101)</f>
        <v>1.8 cm</v>
      </c>
      <c r="Q102" t="str">
        <f t="shared" si="13"/>
        <v>1.8cm</v>
      </c>
      <c r="R102" cm="1">
        <f t="array" ref="R102">IF(Q102="","",IF(ISNUMBER(SEARCH("cm",Q102)),MAX(VALUE(SUBSTITUTE(_xlfn.FILTERXML("&lt;t&gt;&lt;s&gt;"&amp;SUBSTITUTE(Q102,",","&lt;/s&gt;&lt;s&gt;")&amp;"&lt;/s&gt;&lt;/t&gt;","//s"),"cm",""))),IF(ISNUMBER(SEARCH("mm",Q102)), MAX(VALUE(SUBSTITUTE(_xlfn.FILTERXML("&lt;t&gt;&lt;s&gt;"&amp;SUBSTITUTE(Q102,",","&lt;/s&gt;&lt;s&gt;")&amp;"&lt;/s&gt;&lt;/t&gt;","//s"),"mm","")))/10, MAX(VALUE(_xlfn.FILTERXML("&lt;t&gt;&lt;s&gt;"&amp;SUBSTITUTE(Q102,",","&lt;/s&gt;&lt;s&gt;")&amp;"&lt;/s&gt;&lt;/t&gt;","//s"))))))</f>
        <v>1.8</v>
      </c>
      <c r="S102" t="str">
        <f>IF(OR('Model output'!P101="",'Model output'!P101="C",ISNUMBER(SEARCH("Not identified", 'Model output'!P101)),ISNUMBER(SEARCH("Absent",'Model output'!P101)),ISNUMBER(SEARCH("Absence",'Model output'!P101)),AND(ISNUMBER(SEARCH("No",'Model output'!P101)),NOT(ISNUMBER(SEARCH("diagnostic",'Model output'!P101)))),ISNUMBER(SEARCH("Negative",'Model output'!P101))),"negative","positive")</f>
        <v>negative</v>
      </c>
      <c r="T102">
        <f>IF('Model output'!O101="","",'Model output'!O101)</f>
        <v>2</v>
      </c>
      <c r="U102" t="str">
        <f>IF('Model output'!Q101&lt;&gt;"",'Model output'!Q101,IF('Classification result'!S102="positive",IF(ISNUMBER(SEARCH("single",'Model output'!P101)),1,IF(OR(ISNUMBER(SEARCH("&lt;4",'Model output'!P101)),ISNUMBER(SEARCH("&lt; 4",'Model output'!P101)),ISNUMBER(SEARCH("less than 4",'Model output'!P101))),"&lt;4",IF(OR(ISNUMBER(SEARCH("&gt;4",'Model output'!P101)),ISNUMBER(SEARCH("&gt; 4",'Model output'!P101)),ISNUMBER(SEARCH("4 or more",'Model output'!P101))),"&gt;4",""))),""))</f>
        <v/>
      </c>
      <c r="V102" t="str">
        <f>IF(S102="negative","",IF(OR(ISNUMBER(SEARCH("Focal",'Model output'!P101)),'Classification result'!U102&lt;4,ISNUMBER(SEARCH("Focal",'Classification result'!U102)),ISNUMBER(SEARCH("&lt;4",'Classification result'!U102)),ISNUMBER(SEARCH("&lt; 4",'Classification result'!U102))),"minimal", IF(OR(ISNUMBER(SEARCH("Extensive",'Model output'!P101)),ISNUMBER(SEARCH("Extensive",'Classification result'!U102)),ISNUMBER(SEARCH("&gt;4",'Classification result'!U102)),ISNUMBER(SEARCH("&gt; 4",'Classification result'!U102)),ISNUMBER(SEARCH("4 or more",'Classification result'!U102))),"extensive","")))</f>
        <v/>
      </c>
      <c r="W102" t="str">
        <f>IF(OR('Model output'!R101="",ISNUMBER(SEARCH("Not identified", 'Model output'!R101)),ISNUMBER(SEARCH("Absent",'Model output'!R101)),ISNUMBER(SEARCH("No",'Model output'!R101)),ISNUMBER(SEARCH("Negative",'Model output'!R101)),ISNUMBER(SEARCH("None seen",'Model output'!R101)),ISNUMBER(SEARCH("Free",'Model output'!R101)),ISNUMBER(SEARCH("Cannot be assessed",'Model output'!R101))),"negative","positive")</f>
        <v>negative</v>
      </c>
      <c r="X102" s="19" t="str">
        <f>IF('Model output'!S101="","",'Model output'!S101)</f>
        <v>Invades: parathyroid fibroadipose tissue</v>
      </c>
      <c r="Y102" t="str">
        <f>IF(OR('Model output'!S101="",ISNUMBER(SEARCH("No extension",'Model output'!S101)),ISNUMBER(SEARCH("Absent",'Model output'!S101)),ISNUMBER(SEARCH("Not identified",'Model output'!S101)),AND(ISNUMBER(SEARCH("No",'Model output'!S101)),NOT(ISNUMBER(SEARCH("carcinoma",'Model output'!S101)))),ISNUMBER(SEARCH("negative",'Model output'!S101))),"negative",IF(Z102="positive","gETE", "positive"))</f>
        <v>positive</v>
      </c>
      <c r="Z102" t="str">
        <f>IF(OR('Model output'!S101="",ISNUMBER(SEARCH("Absent",'Model output'!S101)),ISNUMBER(SEARCH("Not identified",'Model output'!S101)),ISNUMBER(SEARCH("No",'Model output'!S101)),ISNUMBER(SEARCH("Minimal",'Model output'!S101)),ISNUMBER(SEARCH("negative",'Model output'!S101))),"negative",IF(OR(ISNUMBER(SEARCH("extensive",X102)),ISNUMBER(SEARCH("skeletal muscle",X102)),ISNUMBER(SEARCH("larynx",X102)),ISNUMBER(SEARCH("trachea",X102)),ISNUMBER(SEARCH("esophagus",X102)),ISNUMBER(SEARCH("recurrent laryngeal nerve",X102))),"positive","negative"))</f>
        <v>negative</v>
      </c>
      <c r="AA102" t="str">
        <f>IF('Model output'!T101="","",IF('Model output'!T101="Not mentioned", "No", "Yes"))</f>
        <v/>
      </c>
      <c r="AB102" t="str">
        <f>IF(AA102&lt;&gt;"Yes","",IF(OR('Model output'!U101="",ISNUMBER(SEARCH("Not identified",'Model output'!U101))),"",'Model output'!U101))</f>
        <v/>
      </c>
      <c r="AC102" s="8" t="str">
        <f>IF(OR('Model output'!V101="", AND(ISERROR(SEARCH("Positive",'Model output'!V101)), ISNUMBER(SEARCH("Negative",'Model output'!V101))), ISNUMBER(SEARCH("Cannot be assessed",'Model output'!V101)), AND(ISNUMBER(SEARCH("Uninvolved",'Model output'!V101)),NOT(ISNUMBER(SEARCH("margin(s) involved",'Model output'!V101)))), ISNUMBER(SEARCH("No involvement",'Model output'!V101)), AND(NOT(ISNUMBER(SEARCH("focal",'Model output'!V101))),ISNUMBER(SEARCH("Free",'Model output'!V101))), ISNUMBER(SEARCH("narrowly excised",'Model output'!V101)), ISNUMBER(SEARCH("none",'Model output'!V101)), ISNUMBER(SEARCH("R0",'Model output'!V101)), ISNUMBER(SEARCH("1 mm",'Model output'!V101)), ISNUMBER(SEARCH("0.1 CM",'Model output'!V101)), ISNUMBER(SEARCH("less than 0.2 mm",'Model output'!V101)), ISNUMBER(SEARCH("less than 1.0 mm",'Model output'!V101)), ISNUMBER(SEARCH("less than 0.5 mm",'Model output'!V101)), ISNUMBER(SEARCH("abut",'Model output'!V101))), "negative", "positive")</f>
        <v>negative</v>
      </c>
      <c r="AE102" s="39" t="str" cm="1">
        <f t="array" aca="1" ref="AE102" ca="1">IF(OR(AC102="positive",Z102="positive",AND(OR(ISNUMBER(SEARCH("Follicular carcinoma",N102)),ISNUMBER(SEARCH("Follicular thyroid carcinoma",N102))),V102="extensive"),AND(AND(ISNUMBER(J102),J102&gt;0),AND(ISNUMBER(M102),M102&gt;3)),OR(H102="positive",AH102=1)),"high",IF(OR(ISNUMBER(SEARCH("lateral",G102,1)),ISNUMBER(SEARCH("positive",Y102,1)),ISNUMBER(SEARCH("tall",O102,1)),ISNUMBER(SEARCH("hobnail",O102,1)),ISNUMBER(SEARCH("cribriform",O102,1)),ISNUMBER(SEARCH("diffuse",O102,1)),ISNUMBER(SEARCH("columnar",O102,1)),ISNUMBER(SEARCH("solid",O102,1)),ISNUMBER(SEARCH("tall",N102,1)),ISNUMBER(SEARCH("hobnail",N102,1)),ISNUMBER(SEARCH("cribriform",N102,1)),ISNUMBER(SEARCH("diffuse",N102,1)),ISNUMBER(SEARCH("columnar",N102,1)),ISNUMBER(SEARCH("solid",N102,1)),AND(OR(ISNUMBER(SEARCH("papillary",N102,1)),ISNUMBER(SEARCH("papillary carcinoma",O102,1))),S102="positive"),AND(AND(ISNUMBER(J102),J102&gt;=5),M102=""),AND(AND(ISNUMBER(J102),J102&gt;=5),AND(ISNUMBER(M102),M102&gt;=1)),AND(ISNUMBER(SERACH("papillary",N102)),OR(Y102="positive",Z102="positive"), ISNUMBER(SEARCH("BRAF",AB102)))),"intermediate","low"))</f>
        <v>intermediate</v>
      </c>
      <c r="AF102" s="40" t="str">
        <f t="shared" si="15"/>
        <v>1b</v>
      </c>
      <c r="AG102" s="40" t="str">
        <f t="shared" si="16"/>
        <v>0</v>
      </c>
      <c r="AH102" s="40" t="str">
        <f t="shared" si="18"/>
        <v>0</v>
      </c>
      <c r="AI102" s="45" t="str">
        <f t="shared" si="19"/>
        <v>I</v>
      </c>
      <c r="AJ102" s="39" t="s">
        <v>636</v>
      </c>
      <c r="AK102" s="44" t="s">
        <v>895</v>
      </c>
      <c r="AL102" s="44" t="s">
        <v>899</v>
      </c>
      <c r="AM102" s="44" t="s">
        <v>899</v>
      </c>
      <c r="AN102" s="44" t="s">
        <v>59</v>
      </c>
      <c r="AO102" s="12">
        <f t="shared" ca="1" si="24"/>
        <v>1</v>
      </c>
      <c r="AP102" s="15">
        <f t="shared" si="25"/>
        <v>1</v>
      </c>
      <c r="AQ102" s="15">
        <f t="shared" si="26"/>
        <v>1</v>
      </c>
      <c r="AR102" s="15">
        <f t="shared" si="27"/>
        <v>1</v>
      </c>
      <c r="AS102" s="26">
        <f t="shared" si="17"/>
        <v>1</v>
      </c>
    </row>
    <row r="103" spans="1:45">
      <c r="A103" t="str">
        <f>'Model output'!A102</f>
        <v>TCGA-DJ-A3V8</v>
      </c>
      <c r="B103" s="51">
        <v>28</v>
      </c>
      <c r="C103" s="1" t="str">
        <f>IF(OR(ISNUMBER(SEARCH("0",'Model output'!D102)), ISNUMBER(SEARCH("1",'Model output'!D102)), ISNUMBER(SEARCH("1a",'Model output'!D102)), ISNUMBER(SEARCH("1b",'Model output'!D102)), ISNUMBER(SEARCH("2",'Model output'!D102)), ISNUMBER(SEARCH("3",'Model output'!D102)), ISNUMBER(SEARCH("4a",'Model output'!D102)), ISNUMBER(SEARCH("4b",'Model output'!D102))), IF(ISNUMBER(SEARCH("pT",'Model output'!D102)),IF(OR(ISNUMBER(SEARCH("a",'Model output'!D102)),ISNUMBER(SEARCH("b",'Model output'!D102))),MID(SUBSTITUTE('Model output'!D102," ",""),SEARCH("pT",'Model output'!D102)+2,2),MID(SUBSTITUTE('Model output'!D102," ",""),SEARCH("pT",'Model output'!D102)+2,1)),IF(ISNUMBER(SEARCH("T",'Model output'!D102)),IF(OR(ISNUMBER(SEARCH("a",'Model output'!D102)),ISNUMBER(SEARCH("b",'Model output'!D102))),MID(SUBSTITUTE('Model output'!D102," ",""),SEARCH("T",'Model output'!D102)+1,2),MID(SUBSTITUTE('Model output'!D102," ",""),SEARCH("T",'Model output'!D102)+1,1)),SUBSTITUTE('Model output'!D102," ",""))),"")</f>
        <v/>
      </c>
      <c r="D103" s="1" t="str">
        <f>IF(ISNUMBER(SEARCH("lymph node",'Model output'!E102)),"1", IF(AND('Model output'!E102&lt;&gt;"",ISNUMBER('Model output'!E102),'Model output'!E102&gt;0),"1",IF(OR(ISNUMBER(SEARCH("0",'Model output'!E102)), ISNUMBER(SEARCH("1",'Model output'!E102)), ISNUMBER(SEARCH("1a",'Model output'!E102)), ISNUMBER(SEARCH("1b",'Model output'!E102)), ISNUMBER(SEARCH("X",'Model output'!E102))), IF(ISNUMBER(SEARCH("pN",'Model output'!E102)),IF(OR(ISNUMBER(SEARCH("a",'Model output'!E102)),ISNUMBER(SEARCH("b",'Model output'!E102))),MID(SUBSTITUTE('Model output'!E102," ",""),SEARCH("pN",'Model output'!E102)+2,2),MID(SUBSTITUTE('Model output'!E102," ",""),SEARCH("pN",'Model output'!E102)+2,1)),IF(ISNUMBER(SEARCH("N",'Model output'!E102)),IF(OR(ISNUMBER(SEARCH("a",'Model output'!E102)),ISNUMBER(SEARCH("b",'Model output'!E102))),MID(SUBSTITUTE('Model output'!E102," ",""),SEARCH("N",'Model output'!E102)+1,2),MID(SUBSTITUTE('Model output'!E102," ",""),SEARCH("N",'Model output'!E102)+1,1)),SUBSTITUTE('Model output'!E102," ",""))),"")))</f>
        <v>1b</v>
      </c>
      <c r="E103" s="1" t="str">
        <f>IF(OR(ISNUMBER(SEARCH("Not applicable",'Model output'!F102)), ISNUMBER(SEARCH("N/A",'Model output'!F102))),"0",IF(OR(ISNUMBER(SEARCH("0",'Model output'!F102)), ISNUMBER(SEARCH("1",'Model output'!F102)), ISNUMBER(SEARCH("X",'Model output'!F102))), IF(ISNUMBER(SEARCH("pM",'Model output'!F102)),MID(SUBSTITUTE('Model output'!F102," ",""),SEARCH("pM",'Model output'!F102)+2,1),IF(ISNUMBER(SEARCH("M",'Model output'!F102)),MID(SUBSTITUTE('Model output'!F102," ",""),SEARCH("M",'Model output'!F102)+1,1),SUBSTITUTE('Model output'!F102," ",""))),""))</f>
        <v/>
      </c>
      <c r="F103" t="str">
        <f t="shared" si="12"/>
        <v>positive</v>
      </c>
      <c r="G103" t="str">
        <f>IF(OR('Model output'!G102="",AND(ISNUMBER('Model output'!J102),'Model output'!J102&lt;1)),"",IF(OR(ISNUMBER(SEARCH("lateral",'Model output'!G102)),ISNUMBER(SEARCH("cervical",'Model output'!G102)),ISNUMBER(SEARCH("jugular",'Model output'!G102)),ISNUMBER(SEARCH("left neck",'Model output'!G102)),ISNUMBER(SEARCH("left anterior neck",'Model output'!G102)),ISNUMBER(SEARCH("left posterior neck",'Model output'!G102)),ISNUMBER(SEARCH("right neck",'Model output'!G102)),ISNUMBER(SEARCH("right anterior neck",'Model output'!G102)),ISNUMBER(SEARCH("right posterior neck",'Model output'!G102)),AND(ISNUMBER(SEARCH("level",'Model output'!G102)),OR(,ISNUMBER(SEARCH("II",'Model output'!G102)),ISNUMBER(SEARCH("two",'Model output'!G102)),ISNUMBER(SEARCH("2",'Model output'!G102)),ISNUMBER(SEARCH("III",'Model output'!G102)),ISNUMBER(SEARCH("three",'Model output'!G102)),ISNUMBER(SEARCH("3",'Model output'!G102)),ISNUMBER(SEARCH("IV",'Model output'!G102)),ISNUMBER(SEARCH("four",'Model output'!G102)),ISNUMBER(SEARCH("4",'Model output'!G102)),ISNUMBER(SEARCH("V ",'Model output'!G102)),ISNUMBER(SEARCH("five",'Model output'!G102)),ISNUMBER(SEARCH("5",'Model output'!G102))))), "lateral", "central"))</f>
        <v>lateral</v>
      </c>
      <c r="H103" t="str">
        <f>IF('Model output'!H102="","negative", IF('Model output'!H102=" ", "negative", IF('Model output'!H102="[]", "negative", IF(ISNUMBER(SEARCH("lymph node",'Model output'!H102)),"negative", IF(ISNUMBER(SEARCH("adipose tissue",'Model output'!H102)), "negative", IF(ISNUMBER(SEARCH("neck dissection",'Model output'!H102)),"negative","positive"))))))</f>
        <v>negative</v>
      </c>
      <c r="I103">
        <f>IF('Model output'!I102="","",IF(ISNUMBER('Model output'!I102),'Model output'!I102,1))</f>
        <v>10</v>
      </c>
      <c r="J103">
        <f>IF('Model output'!J102="","",IF(AND(ISNUMBER('Model output'!J102),'Model output'!J102&lt;=I103),'Model output'!J102,IF(ISNUMBER(SEARCH("0/",'Model output'!J102)),0,1)))</f>
        <v>2</v>
      </c>
      <c r="K103" t="str" cm="1">
        <f t="array" ref="K103">IF(COUNT(FIND({0,1,2,3,4,5,6,7,8,9},'Model output'!K102))&gt;0,'Model output'!K102,"")</f>
        <v>1.7 cm</v>
      </c>
      <c r="L103" s="32" t="str">
        <f t="shared" si="14"/>
        <v>1.7cm</v>
      </c>
      <c r="M103" cm="1">
        <f t="array" ref="M103">IF(L103="","",IF(ISNUMBER(SEARCH("cm",L103)),MAX(VALUE(SUBSTITUTE(_xlfn.FILTERXML("&lt;t&gt;&lt;s&gt;"&amp;SUBSTITUTE(L103,",","&lt;/s&gt;&lt;s&gt;")&amp;"&lt;/s&gt;&lt;/t&gt;","//s"),"cm",""))),MAX(VALUE(SUBSTITUTE(_xlfn.FILTERXML("&lt;t&gt;&lt;s&gt;"&amp;SUBSTITUTE(L103,",","&lt;/s&gt;&lt;s&gt;")&amp;"&lt;/s&gt;&lt;/t&gt;","//s"),"mm","")))/10))</f>
        <v>1.7</v>
      </c>
      <c r="N103" t="str">
        <f>IF('Model output'!L102="","",'Model output'!L102)</f>
        <v>papillary</v>
      </c>
      <c r="O103" t="str">
        <f>IF('Model output'!M102="","",'Model output'!M102)</f>
        <v>tall cell variant</v>
      </c>
      <c r="P103" t="str">
        <f>IF('Model output'!N102="","",'Model output'!N102)</f>
        <v>2.5 cm</v>
      </c>
      <c r="Q103" t="str">
        <f t="shared" si="13"/>
        <v>2.5cm</v>
      </c>
      <c r="R103" cm="1">
        <f t="array" ref="R103">IF(Q103="","",IF(ISNUMBER(SEARCH("cm",Q103)),MAX(VALUE(SUBSTITUTE(_xlfn.FILTERXML("&lt;t&gt;&lt;s&gt;"&amp;SUBSTITUTE(Q103,",","&lt;/s&gt;&lt;s&gt;")&amp;"&lt;/s&gt;&lt;/t&gt;","//s"),"cm",""))),IF(ISNUMBER(SEARCH("mm",Q103)), MAX(VALUE(SUBSTITUTE(_xlfn.FILTERXML("&lt;t&gt;&lt;s&gt;"&amp;SUBSTITUTE(Q103,",","&lt;/s&gt;&lt;s&gt;")&amp;"&lt;/s&gt;&lt;/t&gt;","//s"),"mm","")))/10, MAX(VALUE(_xlfn.FILTERXML("&lt;t&gt;&lt;s&gt;"&amp;SUBSTITUTE(Q103,",","&lt;/s&gt;&lt;s&gt;")&amp;"&lt;/s&gt;&lt;/t&gt;","//s"))))))</f>
        <v>2.5</v>
      </c>
      <c r="S103" t="str">
        <f>IF(OR('Model output'!P102="",'Model output'!P102="C",ISNUMBER(SEARCH("Not identified", 'Model output'!P102)),ISNUMBER(SEARCH("Absent",'Model output'!P102)),ISNUMBER(SEARCH("Absence",'Model output'!P102)),AND(ISNUMBER(SEARCH("No",'Model output'!P102)),NOT(ISNUMBER(SEARCH("diagnostic",'Model output'!P102)))),ISNUMBER(SEARCH("Negative",'Model output'!P102))),"negative","positive")</f>
        <v>negative</v>
      </c>
      <c r="T103">
        <f>IF('Model output'!O102="","",'Model output'!O102)</f>
        <v>1</v>
      </c>
      <c r="U103" t="str">
        <f>IF('Model output'!Q102&lt;&gt;"",'Model output'!Q102,IF('Classification result'!S103="positive",IF(ISNUMBER(SEARCH("single",'Model output'!P102)),1,IF(OR(ISNUMBER(SEARCH("&lt;4",'Model output'!P102)),ISNUMBER(SEARCH("&lt; 4",'Model output'!P102)),ISNUMBER(SEARCH("less than 4",'Model output'!P102))),"&lt;4",IF(OR(ISNUMBER(SEARCH("&gt;4",'Model output'!P102)),ISNUMBER(SEARCH("&gt; 4",'Model output'!P102)),ISNUMBER(SEARCH("4 or more",'Model output'!P102))),"&gt;4",""))),""))</f>
        <v/>
      </c>
      <c r="V103" t="str">
        <f>IF(S103="negative","",IF(OR(ISNUMBER(SEARCH("Focal",'Model output'!P102)),'Classification result'!U103&lt;4,ISNUMBER(SEARCH("Focal",'Classification result'!U103)),ISNUMBER(SEARCH("&lt;4",'Classification result'!U103)),ISNUMBER(SEARCH("&lt; 4",'Classification result'!U103))),"minimal", IF(OR(ISNUMBER(SEARCH("Extensive",'Model output'!P102)),ISNUMBER(SEARCH("Extensive",'Classification result'!U103)),ISNUMBER(SEARCH("&gt;4",'Classification result'!U103)),ISNUMBER(SEARCH("&gt; 4",'Classification result'!U103)),ISNUMBER(SEARCH("4 or more",'Classification result'!U103))),"extensive","")))</f>
        <v/>
      </c>
      <c r="W103" t="str">
        <f>IF(OR('Model output'!R102="",ISNUMBER(SEARCH("Not identified", 'Model output'!R102)),ISNUMBER(SEARCH("Absent",'Model output'!R102)),ISNUMBER(SEARCH("No",'Model output'!R102)),ISNUMBER(SEARCH("Negative",'Model output'!R102)),ISNUMBER(SEARCH("None seen",'Model output'!R102)),ISNUMBER(SEARCH("Free",'Model output'!R102)),ISNUMBER(SEARCH("Cannot be assessed",'Model output'!R102))),"negative","positive")</f>
        <v>positive</v>
      </c>
      <c r="X103" s="19" t="str">
        <f>IF('Model output'!S102="","",'Model output'!S102)</f>
        <v>invades: peri-thyroid fibroadipose tissue</v>
      </c>
      <c r="Y103" t="str">
        <f>IF(OR('Model output'!S102="",ISNUMBER(SEARCH("No extension",'Model output'!S102)),ISNUMBER(SEARCH("Absent",'Model output'!S102)),ISNUMBER(SEARCH("Not identified",'Model output'!S102)),AND(ISNUMBER(SEARCH("No",'Model output'!S102)),NOT(ISNUMBER(SEARCH("carcinoma",'Model output'!S102)))),ISNUMBER(SEARCH("negative",'Model output'!S102))),"negative",IF(Z103="positive","gETE", "positive"))</f>
        <v>positive</v>
      </c>
      <c r="Z103" t="str">
        <f>IF(OR('Model output'!S102="",ISNUMBER(SEARCH("Absent",'Model output'!S102)),ISNUMBER(SEARCH("Not identified",'Model output'!S102)),ISNUMBER(SEARCH("No",'Model output'!S102)),ISNUMBER(SEARCH("Minimal",'Model output'!S102)),ISNUMBER(SEARCH("negative",'Model output'!S102))),"negative",IF(OR(ISNUMBER(SEARCH("extensive",X103)),ISNUMBER(SEARCH("skeletal muscle",X103)),ISNUMBER(SEARCH("larynx",X103)),ISNUMBER(SEARCH("trachea",X103)),ISNUMBER(SEARCH("esophagus",X103)),ISNUMBER(SEARCH("recurrent laryngeal nerve",X103))),"positive","negative"))</f>
        <v>negative</v>
      </c>
      <c r="AA103" t="str">
        <f>IF('Model output'!T102="","",IF('Model output'!T102="Not mentioned", "No", "Yes"))</f>
        <v/>
      </c>
      <c r="AB103" t="str">
        <f>IF(AA103&lt;&gt;"Yes","",IF(OR('Model output'!U102="",ISNUMBER(SEARCH("Not identified",'Model output'!U102))),"",'Model output'!U102))</f>
        <v/>
      </c>
      <c r="AC103" s="8" t="str">
        <f>IF(OR('Model output'!V102="", AND(ISERROR(SEARCH("Positive",'Model output'!V102)), ISNUMBER(SEARCH("Negative",'Model output'!V102))), ISNUMBER(SEARCH("Cannot be assessed",'Model output'!V102)), AND(ISNUMBER(SEARCH("Uninvolved",'Model output'!V102)),NOT(ISNUMBER(SEARCH("margin(s) involved",'Model output'!V102)))), ISNUMBER(SEARCH("No involvement",'Model output'!V102)), AND(NOT(ISNUMBER(SEARCH("focal",'Model output'!V102))),ISNUMBER(SEARCH("Free",'Model output'!V102))), ISNUMBER(SEARCH("narrowly excised",'Model output'!V102)), ISNUMBER(SEARCH("none",'Model output'!V102)), ISNUMBER(SEARCH("R0",'Model output'!V102)), ISNUMBER(SEARCH("1 mm",'Model output'!V102)), ISNUMBER(SEARCH("0.1 CM",'Model output'!V102)), ISNUMBER(SEARCH("less than 0.2 mm",'Model output'!V102)), ISNUMBER(SEARCH("less than 1.0 mm",'Model output'!V102)), ISNUMBER(SEARCH("less than 0.5 mm",'Model output'!V102)), ISNUMBER(SEARCH("abut",'Model output'!V102))), "negative", "positive")</f>
        <v>positive</v>
      </c>
      <c r="AE103" s="39" t="str" cm="1">
        <f t="array" ref="AE103">IF(OR(AC103="positive",Z103="positive",AND(OR(ISNUMBER(SEARCH("Follicular carcinoma",N103)),ISNUMBER(SEARCH("Follicular thyroid carcinoma",N103))),V103="extensive"),AND(AND(ISNUMBER(J103),J103&gt;0),AND(ISNUMBER(M103),M103&gt;3)),OR(H103="positive",AH103=1)),"high",IF(OR(ISNUMBER(SEARCH("lateral",G103,1)),ISNUMBER(SEARCH("positive",Y103,1)),ISNUMBER(SEARCH("tall",O103,1)),ISNUMBER(SEARCH("hobnail",O103,1)),ISNUMBER(SEARCH("cribriform",O103,1)),ISNUMBER(SEARCH("diffuse",O103,1)),ISNUMBER(SEARCH("columnar",O103,1)),ISNUMBER(SEARCH("solid",O103,1)),ISNUMBER(SEARCH("tall",N103,1)),ISNUMBER(SEARCH("hobnail",N103,1)),ISNUMBER(SEARCH("cribriform",N103,1)),ISNUMBER(SEARCH("diffuse",N103,1)),ISNUMBER(SEARCH("columnar",N103,1)),ISNUMBER(SEARCH("solid",N103,1)),AND(OR(ISNUMBER(SEARCH("papillary",N103,1)),ISNUMBER(SEARCH("papillary carcinoma",O103,1))),S103="positive"),AND(AND(ISNUMBER(J103),J103&gt;=5),M103=""),AND(AND(ISNUMBER(J103),J103&gt;=5),AND(ISNUMBER(M103),M103&gt;=1)),AND(ISNUMBER(SERACH("papillary",N103)),OR(Y103="positive",Z103="positive"), ISNUMBER(SEARCH("BRAF",AB103)))),"intermediate","low"))</f>
        <v>high</v>
      </c>
      <c r="AF103" s="40" t="str">
        <f t="shared" si="15"/>
        <v>2</v>
      </c>
      <c r="AG103" s="40" t="str">
        <f t="shared" si="16"/>
        <v>1b</v>
      </c>
      <c r="AH103" s="40" t="str">
        <f t="shared" si="18"/>
        <v>0</v>
      </c>
      <c r="AI103" s="45" t="str">
        <f t="shared" si="19"/>
        <v>I</v>
      </c>
      <c r="AJ103" s="39" t="s">
        <v>631</v>
      </c>
      <c r="AK103" s="44" t="s">
        <v>898</v>
      </c>
      <c r="AL103" s="44" t="s">
        <v>895</v>
      </c>
      <c r="AM103" s="44" t="s">
        <v>899</v>
      </c>
      <c r="AN103" s="44" t="s">
        <v>59</v>
      </c>
      <c r="AO103" s="12">
        <f t="shared" si="24"/>
        <v>1</v>
      </c>
      <c r="AP103" s="15">
        <f t="shared" si="25"/>
        <v>1</v>
      </c>
      <c r="AQ103" s="15">
        <f t="shared" si="26"/>
        <v>1</v>
      </c>
      <c r="AR103" s="15">
        <f t="shared" si="27"/>
        <v>1</v>
      </c>
      <c r="AS103" s="26">
        <f t="shared" si="17"/>
        <v>1</v>
      </c>
    </row>
    <row r="104" spans="1:45">
      <c r="A104" t="str">
        <f>'Model output'!A103</f>
        <v>TCGA-DJ-A3V9</v>
      </c>
      <c r="B104" s="51">
        <v>50</v>
      </c>
      <c r="C104" s="1" t="str">
        <f>IF(OR(ISNUMBER(SEARCH("0",'Model output'!D103)), ISNUMBER(SEARCH("1",'Model output'!D103)), ISNUMBER(SEARCH("1a",'Model output'!D103)), ISNUMBER(SEARCH("1b",'Model output'!D103)), ISNUMBER(SEARCH("2",'Model output'!D103)), ISNUMBER(SEARCH("3",'Model output'!D103)), ISNUMBER(SEARCH("4a",'Model output'!D103)), ISNUMBER(SEARCH("4b",'Model output'!D103))), IF(ISNUMBER(SEARCH("pT",'Model output'!D103)),IF(OR(ISNUMBER(SEARCH("a",'Model output'!D103)),ISNUMBER(SEARCH("b",'Model output'!D103))),MID(SUBSTITUTE('Model output'!D103," ",""),SEARCH("pT",'Model output'!D103)+2,2),MID(SUBSTITUTE('Model output'!D103," ",""),SEARCH("pT",'Model output'!D103)+2,1)),IF(ISNUMBER(SEARCH("T",'Model output'!D103)),IF(OR(ISNUMBER(SEARCH("a",'Model output'!D103)),ISNUMBER(SEARCH("b",'Model output'!D103))),MID(SUBSTITUTE('Model output'!D103," ",""),SEARCH("T",'Model output'!D103)+1,2),MID(SUBSTITUTE('Model output'!D103," ",""),SEARCH("T",'Model output'!D103)+1,1)),SUBSTITUTE('Model output'!D103," ",""))),"")</f>
        <v/>
      </c>
      <c r="D104" s="1" t="str">
        <f>IF(ISNUMBER(SEARCH("lymph node",'Model output'!E103)),"1", IF(AND('Model output'!E103&lt;&gt;"",ISNUMBER('Model output'!E103),'Model output'!E103&gt;0),"1",IF(OR(ISNUMBER(SEARCH("0",'Model output'!E103)), ISNUMBER(SEARCH("1",'Model output'!E103)), ISNUMBER(SEARCH("1a",'Model output'!E103)), ISNUMBER(SEARCH("1b",'Model output'!E103)), ISNUMBER(SEARCH("X",'Model output'!E103))), IF(ISNUMBER(SEARCH("pN",'Model output'!E103)),IF(OR(ISNUMBER(SEARCH("a",'Model output'!E103)),ISNUMBER(SEARCH("b",'Model output'!E103))),MID(SUBSTITUTE('Model output'!E103," ",""),SEARCH("pN",'Model output'!E103)+2,2),MID(SUBSTITUTE('Model output'!E103," ",""),SEARCH("pN",'Model output'!E103)+2,1)),IF(ISNUMBER(SEARCH("N",'Model output'!E103)),IF(OR(ISNUMBER(SEARCH("a",'Model output'!E103)),ISNUMBER(SEARCH("b",'Model output'!E103))),MID(SUBSTITUTE('Model output'!E103," ",""),SEARCH("N",'Model output'!E103)+1,2),MID(SUBSTITUTE('Model output'!E103," ",""),SEARCH("N",'Model output'!E103)+1,1)),SUBSTITUTE('Model output'!E103," ",""))),"")))</f>
        <v/>
      </c>
      <c r="E104" s="1" t="str">
        <f>IF(OR(ISNUMBER(SEARCH("Not applicable",'Model output'!F103)), ISNUMBER(SEARCH("N/A",'Model output'!F103))),"0",IF(OR(ISNUMBER(SEARCH("0",'Model output'!F103)), ISNUMBER(SEARCH("1",'Model output'!F103)), ISNUMBER(SEARCH("X",'Model output'!F103))), IF(ISNUMBER(SEARCH("pM",'Model output'!F103)),MID(SUBSTITUTE('Model output'!F103," ",""),SEARCH("pM",'Model output'!F103)+2,1),IF(ISNUMBER(SEARCH("M",'Model output'!F103)),MID(SUBSTITUTE('Model output'!F103," ",""),SEARCH("M",'Model output'!F103)+1,1),SUBSTITUTE('Model output'!F103," ",""))),""))</f>
        <v>X</v>
      </c>
      <c r="F104" t="str">
        <f t="shared" si="12"/>
        <v>positive</v>
      </c>
      <c r="G104" t="str">
        <f>IF(OR('Model output'!G103="",AND(ISNUMBER('Model output'!J103),'Model output'!J103&lt;1)),"",IF(OR(ISNUMBER(SEARCH("lateral",'Model output'!G103)),ISNUMBER(SEARCH("cervical",'Model output'!G103)),ISNUMBER(SEARCH("jugular",'Model output'!G103)),ISNUMBER(SEARCH("left neck",'Model output'!G103)),ISNUMBER(SEARCH("left anterior neck",'Model output'!G103)),ISNUMBER(SEARCH("left posterior neck",'Model output'!G103)),ISNUMBER(SEARCH("right neck",'Model output'!G103)),ISNUMBER(SEARCH("right anterior neck",'Model output'!G103)),ISNUMBER(SEARCH("right posterior neck",'Model output'!G103)),AND(ISNUMBER(SEARCH("level",'Model output'!G103)),OR(,ISNUMBER(SEARCH("II",'Model output'!G103)),ISNUMBER(SEARCH("two",'Model output'!G103)),ISNUMBER(SEARCH("2",'Model output'!G103)),ISNUMBER(SEARCH("III",'Model output'!G103)),ISNUMBER(SEARCH("three",'Model output'!G103)),ISNUMBER(SEARCH("3",'Model output'!G103)),ISNUMBER(SEARCH("IV",'Model output'!G103)),ISNUMBER(SEARCH("four",'Model output'!G103)),ISNUMBER(SEARCH("4",'Model output'!G103)),ISNUMBER(SEARCH("V ",'Model output'!G103)),ISNUMBER(SEARCH("five",'Model output'!G103)),ISNUMBER(SEARCH("5",'Model output'!G103))))), "lateral", "central"))</f>
        <v>lateral</v>
      </c>
      <c r="H104" t="str">
        <f>IF('Model output'!H103="","negative", IF('Model output'!H103=" ", "negative", IF('Model output'!H103="[]", "negative", IF(ISNUMBER(SEARCH("lymph node",'Model output'!H103)),"negative", IF(ISNUMBER(SEARCH("adipose tissue",'Model output'!H103)), "negative", IF(ISNUMBER(SEARCH("neck dissection",'Model output'!H103)),"negative","positive"))))))</f>
        <v>negative</v>
      </c>
      <c r="I104">
        <f>IF('Model output'!I103="","",IF(ISNUMBER('Model output'!I103),'Model output'!I103,1))</f>
        <v>61</v>
      </c>
      <c r="J104">
        <f>IF('Model output'!J103="","",IF(AND(ISNUMBER('Model output'!J103),'Model output'!J103&lt;=I104),'Model output'!J103,IF(ISNUMBER(SEARCH("0/",'Model output'!J103)),0,1)))</f>
        <v>13</v>
      </c>
      <c r="K104" t="str" cm="1">
        <f t="array" ref="K104">IF(COUNT(FIND({0,1,2,3,4,5,6,7,8,9},'Model output'!K103))&gt;0,'Model output'!K103,"")</f>
        <v>1.2 cm</v>
      </c>
      <c r="L104" s="32" t="str">
        <f t="shared" si="14"/>
        <v>1.2cm</v>
      </c>
      <c r="M104" cm="1">
        <f t="array" ref="M104">IF(L104="","",IF(ISNUMBER(SEARCH("cm",L104)),MAX(VALUE(SUBSTITUTE(_xlfn.FILTERXML("&lt;t&gt;&lt;s&gt;"&amp;SUBSTITUTE(L104,",","&lt;/s&gt;&lt;s&gt;")&amp;"&lt;/s&gt;&lt;/t&gt;","//s"),"cm",""))),MAX(VALUE(SUBSTITUTE(_xlfn.FILTERXML("&lt;t&gt;&lt;s&gt;"&amp;SUBSTITUTE(L104,",","&lt;/s&gt;&lt;s&gt;")&amp;"&lt;/s&gt;&lt;/t&gt;","//s"),"mm","")))/10))</f>
        <v>1.2</v>
      </c>
      <c r="N104" t="str">
        <f>IF('Model output'!L103="","",'Model output'!L103)</f>
        <v>papillary</v>
      </c>
      <c r="O104" t="str">
        <f>IF('Model output'!M103="","",'Model output'!M103)</f>
        <v/>
      </c>
      <c r="P104" t="str">
        <f>IF('Model output'!N103="","",'Model output'!N103)</f>
        <v>2.3 cm</v>
      </c>
      <c r="Q104" t="str">
        <f t="shared" si="13"/>
        <v>2.3cm</v>
      </c>
      <c r="R104" cm="1">
        <f t="array" ref="R104">IF(Q104="","",IF(ISNUMBER(SEARCH("cm",Q104)),MAX(VALUE(SUBSTITUTE(_xlfn.FILTERXML("&lt;t&gt;&lt;s&gt;"&amp;SUBSTITUTE(Q104,",","&lt;/s&gt;&lt;s&gt;")&amp;"&lt;/s&gt;&lt;/t&gt;","//s"),"cm",""))),IF(ISNUMBER(SEARCH("mm",Q104)), MAX(VALUE(SUBSTITUTE(_xlfn.FILTERXML("&lt;t&gt;&lt;s&gt;"&amp;SUBSTITUTE(Q104,",","&lt;/s&gt;&lt;s&gt;")&amp;"&lt;/s&gt;&lt;/t&gt;","//s"),"mm","")))/10, MAX(VALUE(_xlfn.FILTERXML("&lt;t&gt;&lt;s&gt;"&amp;SUBSTITUTE(Q104,",","&lt;/s&gt;&lt;s&gt;")&amp;"&lt;/s&gt;&lt;/t&gt;","//s"))))))</f>
        <v>2.2999999999999998</v>
      </c>
      <c r="S104" t="str">
        <f>IF(OR('Model output'!P103="",'Model output'!P103="C",ISNUMBER(SEARCH("Not identified", 'Model output'!P103)),ISNUMBER(SEARCH("Absent",'Model output'!P103)),ISNUMBER(SEARCH("Absence",'Model output'!P103)),AND(ISNUMBER(SEARCH("No",'Model output'!P103)),NOT(ISNUMBER(SEARCH("diagnostic",'Model output'!P103)))),ISNUMBER(SEARCH("Negative",'Model output'!P103))),"negative","positive")</f>
        <v>negative</v>
      </c>
      <c r="T104">
        <f>IF('Model output'!O103="","",'Model output'!O103)</f>
        <v>5</v>
      </c>
      <c r="U104" t="str">
        <f>IF('Model output'!Q103&lt;&gt;"",'Model output'!Q103,IF('Classification result'!S104="positive",IF(ISNUMBER(SEARCH("single",'Model output'!P103)),1,IF(OR(ISNUMBER(SEARCH("&lt;4",'Model output'!P103)),ISNUMBER(SEARCH("&lt; 4",'Model output'!P103)),ISNUMBER(SEARCH("less than 4",'Model output'!P103))),"&lt;4",IF(OR(ISNUMBER(SEARCH("&gt;4",'Model output'!P103)),ISNUMBER(SEARCH("&gt; 4",'Model output'!P103)),ISNUMBER(SEARCH("4 or more",'Model output'!P103))),"&gt;4",""))),""))</f>
        <v/>
      </c>
      <c r="V104" t="str">
        <f>IF(S104="negative","",IF(OR(ISNUMBER(SEARCH("Focal",'Model output'!P103)),'Classification result'!U104&lt;4,ISNUMBER(SEARCH("Focal",'Classification result'!U104)),ISNUMBER(SEARCH("&lt;4",'Classification result'!U104)),ISNUMBER(SEARCH("&lt; 4",'Classification result'!U104))),"minimal", IF(OR(ISNUMBER(SEARCH("Extensive",'Model output'!P103)),ISNUMBER(SEARCH("Extensive",'Classification result'!U104)),ISNUMBER(SEARCH("&gt;4",'Classification result'!U104)),ISNUMBER(SEARCH("&gt; 4",'Classification result'!U104)),ISNUMBER(SEARCH("4 or more",'Classification result'!U104))),"extensive","")))</f>
        <v/>
      </c>
      <c r="W104" t="str">
        <f>IF(OR('Model output'!R103="",ISNUMBER(SEARCH("Not identified", 'Model output'!R103)),ISNUMBER(SEARCH("Absent",'Model output'!R103)),ISNUMBER(SEARCH("No",'Model output'!R103)),ISNUMBER(SEARCH("Negative",'Model output'!R103)),ISNUMBER(SEARCH("None seen",'Model output'!R103)),ISNUMBER(SEARCH("Free",'Model output'!R103)),ISNUMBER(SEARCH("Cannot be assessed",'Model output'!R103))),"negative","positive")</f>
        <v>positive</v>
      </c>
      <c r="X104" s="19" t="str">
        <f>IF('Model output'!S103="","",'Model output'!S103)</f>
        <v>Not identified</v>
      </c>
      <c r="Y104" t="str">
        <f>IF(OR('Model output'!S103="",ISNUMBER(SEARCH("No extension",'Model output'!S103)),ISNUMBER(SEARCH("Absent",'Model output'!S103)),ISNUMBER(SEARCH("Not identified",'Model output'!S103)),AND(ISNUMBER(SEARCH("No",'Model output'!S103)),NOT(ISNUMBER(SEARCH("carcinoma",'Model output'!S103)))),ISNUMBER(SEARCH("negative",'Model output'!S103))),"negative",IF(Z104="positive","gETE", "positive"))</f>
        <v>negative</v>
      </c>
      <c r="Z104" t="str">
        <f>IF(OR('Model output'!S103="",ISNUMBER(SEARCH("Absent",'Model output'!S103)),ISNUMBER(SEARCH("Not identified",'Model output'!S103)),ISNUMBER(SEARCH("No",'Model output'!S103)),ISNUMBER(SEARCH("Minimal",'Model output'!S103)),ISNUMBER(SEARCH("negative",'Model output'!S103))),"negative",IF(OR(ISNUMBER(SEARCH("extensive",X104)),ISNUMBER(SEARCH("skeletal muscle",X104)),ISNUMBER(SEARCH("larynx",X104)),ISNUMBER(SEARCH("trachea",X104)),ISNUMBER(SEARCH("esophagus",X104)),ISNUMBER(SEARCH("recurrent laryngeal nerve",X104))),"positive","negative"))</f>
        <v>negative</v>
      </c>
      <c r="AA104" t="str">
        <f>IF('Model output'!T103="","",IF('Model output'!T103="Not mentioned", "No", "Yes"))</f>
        <v/>
      </c>
      <c r="AB104" t="str">
        <f>IF(AA104&lt;&gt;"Yes","",IF(OR('Model output'!U103="",ISNUMBER(SEARCH("Not identified",'Model output'!U103))),"",'Model output'!U103))</f>
        <v/>
      </c>
      <c r="AC104" s="8" t="str">
        <f>IF(OR('Model output'!V103="", AND(ISERROR(SEARCH("Positive",'Model output'!V103)), ISNUMBER(SEARCH("Negative",'Model output'!V103))), ISNUMBER(SEARCH("Cannot be assessed",'Model output'!V103)), AND(ISNUMBER(SEARCH("Uninvolved",'Model output'!V103)),NOT(ISNUMBER(SEARCH("margin(s) involved",'Model output'!V103)))), ISNUMBER(SEARCH("No involvement",'Model output'!V103)), AND(NOT(ISNUMBER(SEARCH("focal",'Model output'!V103))),ISNUMBER(SEARCH("Free",'Model output'!V103))), ISNUMBER(SEARCH("narrowly excised",'Model output'!V103)), ISNUMBER(SEARCH("none",'Model output'!V103)), ISNUMBER(SEARCH("R0",'Model output'!V103)), ISNUMBER(SEARCH("1 mm",'Model output'!V103)), ISNUMBER(SEARCH("0.1 CM",'Model output'!V103)), ISNUMBER(SEARCH("less than 0.2 mm",'Model output'!V103)), ISNUMBER(SEARCH("less than 1.0 mm",'Model output'!V103)), ISNUMBER(SEARCH("less than 0.5 mm",'Model output'!V103)), ISNUMBER(SEARCH("abut",'Model output'!V103))), "negative", "positive")</f>
        <v>negative</v>
      </c>
      <c r="AE104" s="39" t="str" cm="1">
        <f t="array" aca="1" ref="AE104" ca="1">IF(OR(AC104="positive",Z104="positive",AND(OR(ISNUMBER(SEARCH("Follicular carcinoma",N104)),ISNUMBER(SEARCH("Follicular thyroid carcinoma",N104))),V104="extensive"),AND(AND(ISNUMBER(J104),J104&gt;0),AND(ISNUMBER(M104),M104&gt;3)),OR(H104="positive",AH104=1)),"high",IF(OR(ISNUMBER(SEARCH("lateral",G104,1)),ISNUMBER(SEARCH("positive",Y104,1)),ISNUMBER(SEARCH("tall",O104,1)),ISNUMBER(SEARCH("hobnail",O104,1)),ISNUMBER(SEARCH("cribriform",O104,1)),ISNUMBER(SEARCH("diffuse",O104,1)),ISNUMBER(SEARCH("columnar",O104,1)),ISNUMBER(SEARCH("solid",O104,1)),ISNUMBER(SEARCH("tall",N104,1)),ISNUMBER(SEARCH("hobnail",N104,1)),ISNUMBER(SEARCH("cribriform",N104,1)),ISNUMBER(SEARCH("diffuse",N104,1)),ISNUMBER(SEARCH("columnar",N104,1)),ISNUMBER(SEARCH("solid",N104,1)),AND(OR(ISNUMBER(SEARCH("papillary",N104,1)),ISNUMBER(SEARCH("papillary carcinoma",O104,1))),S104="positive"),AND(AND(ISNUMBER(J104),J104&gt;=5),M104=""),AND(AND(ISNUMBER(J104),J104&gt;=5),AND(ISNUMBER(M104),M104&gt;=1)),AND(ISNUMBER(SERACH("papillary",N104)),OR(Y104="positive",Z104="positive"), ISNUMBER(SEARCH("BRAF",AB104)))),"intermediate","low"))</f>
        <v>intermediate</v>
      </c>
      <c r="AF104" s="40" t="str">
        <f t="shared" si="15"/>
        <v>2</v>
      </c>
      <c r="AG104" s="40" t="str">
        <f t="shared" si="16"/>
        <v>1b</v>
      </c>
      <c r="AH104" s="40" t="str">
        <f t="shared" si="18"/>
        <v>0</v>
      </c>
      <c r="AI104" s="45" t="str">
        <f t="shared" si="19"/>
        <v>I</v>
      </c>
      <c r="AJ104" s="39" t="s">
        <v>636</v>
      </c>
      <c r="AK104" s="44" t="s">
        <v>898</v>
      </c>
      <c r="AL104" s="44" t="s">
        <v>895</v>
      </c>
      <c r="AM104" s="44" t="s">
        <v>899</v>
      </c>
      <c r="AN104" s="44" t="s">
        <v>59</v>
      </c>
      <c r="AO104" s="12">
        <f t="shared" ca="1" si="24"/>
        <v>1</v>
      </c>
      <c r="AP104" s="15">
        <f t="shared" si="25"/>
        <v>1</v>
      </c>
      <c r="AQ104" s="15">
        <f t="shared" si="26"/>
        <v>1</v>
      </c>
      <c r="AR104" s="15">
        <f t="shared" si="27"/>
        <v>1</v>
      </c>
      <c r="AS104" s="26">
        <f t="shared" si="17"/>
        <v>1</v>
      </c>
    </row>
    <row r="105" spans="1:45">
      <c r="A105" t="str">
        <f>'Model output'!A104</f>
        <v>TCGA-DJ-A3VB</v>
      </c>
      <c r="B105" s="51">
        <v>52</v>
      </c>
      <c r="C105" s="1" t="str">
        <f>IF(OR(ISNUMBER(SEARCH("0",'Model output'!D104)), ISNUMBER(SEARCH("1",'Model output'!D104)), ISNUMBER(SEARCH("1a",'Model output'!D104)), ISNUMBER(SEARCH("1b",'Model output'!D104)), ISNUMBER(SEARCH("2",'Model output'!D104)), ISNUMBER(SEARCH("3",'Model output'!D104)), ISNUMBER(SEARCH("4a",'Model output'!D104)), ISNUMBER(SEARCH("4b",'Model output'!D104))), IF(ISNUMBER(SEARCH("pT",'Model output'!D104)),IF(OR(ISNUMBER(SEARCH("a",'Model output'!D104)),ISNUMBER(SEARCH("b",'Model output'!D104))),MID(SUBSTITUTE('Model output'!D104," ",""),SEARCH("pT",'Model output'!D104)+2,2),MID(SUBSTITUTE('Model output'!D104," ",""),SEARCH("pT",'Model output'!D104)+2,1)),IF(ISNUMBER(SEARCH("T",'Model output'!D104)),IF(OR(ISNUMBER(SEARCH("a",'Model output'!D104)),ISNUMBER(SEARCH("b",'Model output'!D104))),MID(SUBSTITUTE('Model output'!D104," ",""),SEARCH("T",'Model output'!D104)+1,2),MID(SUBSTITUTE('Model output'!D104," ",""),SEARCH("T",'Model output'!D104)+1,1)),SUBSTITUTE('Model output'!D104," ",""))),"")</f>
        <v/>
      </c>
      <c r="D105" s="1" t="str">
        <f>IF(ISNUMBER(SEARCH("lymph node",'Model output'!E104)),"1", IF(AND('Model output'!E104&lt;&gt;"",ISNUMBER('Model output'!E104),'Model output'!E104&gt;0),"1",IF(OR(ISNUMBER(SEARCH("0",'Model output'!E104)), ISNUMBER(SEARCH("1",'Model output'!E104)), ISNUMBER(SEARCH("1a",'Model output'!E104)), ISNUMBER(SEARCH("1b",'Model output'!E104)), ISNUMBER(SEARCH("X",'Model output'!E104))), IF(ISNUMBER(SEARCH("pN",'Model output'!E104)),IF(OR(ISNUMBER(SEARCH("a",'Model output'!E104)),ISNUMBER(SEARCH("b",'Model output'!E104))),MID(SUBSTITUTE('Model output'!E104," ",""),SEARCH("pN",'Model output'!E104)+2,2),MID(SUBSTITUTE('Model output'!E104," ",""),SEARCH("pN",'Model output'!E104)+2,1)),IF(ISNUMBER(SEARCH("N",'Model output'!E104)),IF(OR(ISNUMBER(SEARCH("a",'Model output'!E104)),ISNUMBER(SEARCH("b",'Model output'!E104))),MID(SUBSTITUTE('Model output'!E104," ",""),SEARCH("N",'Model output'!E104)+1,2),MID(SUBSTITUTE('Model output'!E104," ",""),SEARCH("N",'Model output'!E104)+1,1)),SUBSTITUTE('Model output'!E104," ",""))),"")))</f>
        <v>0</v>
      </c>
      <c r="E105" s="1" t="str">
        <f>IF(OR(ISNUMBER(SEARCH("Not applicable",'Model output'!F104)), ISNUMBER(SEARCH("N/A",'Model output'!F104))),"0",IF(OR(ISNUMBER(SEARCH("0",'Model output'!F104)), ISNUMBER(SEARCH("1",'Model output'!F104)), ISNUMBER(SEARCH("X",'Model output'!F104))), IF(ISNUMBER(SEARCH("pM",'Model output'!F104)),MID(SUBSTITUTE('Model output'!F104," ",""),SEARCH("pM",'Model output'!F104)+2,1),IF(ISNUMBER(SEARCH("M",'Model output'!F104)),MID(SUBSTITUTE('Model output'!F104," ",""),SEARCH("M",'Model output'!F104)+1,1),SUBSTITUTE('Model output'!F104," ",""))),""))</f>
        <v/>
      </c>
      <c r="F105" t="str">
        <f t="shared" si="12"/>
        <v>negative</v>
      </c>
      <c r="G105" t="str">
        <f>IF(OR('Model output'!G104="",AND(ISNUMBER('Model output'!J104),'Model output'!J104&lt;1)),"",IF(OR(ISNUMBER(SEARCH("lateral",'Model output'!G104)),ISNUMBER(SEARCH("cervical",'Model output'!G104)),ISNUMBER(SEARCH("jugular",'Model output'!G104)),ISNUMBER(SEARCH("left neck",'Model output'!G104)),ISNUMBER(SEARCH("left anterior neck",'Model output'!G104)),ISNUMBER(SEARCH("left posterior neck",'Model output'!G104)),ISNUMBER(SEARCH("right neck",'Model output'!G104)),ISNUMBER(SEARCH("right anterior neck",'Model output'!G104)),ISNUMBER(SEARCH("right posterior neck",'Model output'!G104)),AND(ISNUMBER(SEARCH("level",'Model output'!G104)),OR(,ISNUMBER(SEARCH("II",'Model output'!G104)),ISNUMBER(SEARCH("two",'Model output'!G104)),ISNUMBER(SEARCH("2",'Model output'!G104)),ISNUMBER(SEARCH("III",'Model output'!G104)),ISNUMBER(SEARCH("three",'Model output'!G104)),ISNUMBER(SEARCH("3",'Model output'!G104)),ISNUMBER(SEARCH("IV",'Model output'!G104)),ISNUMBER(SEARCH("four",'Model output'!G104)),ISNUMBER(SEARCH("4",'Model output'!G104)),ISNUMBER(SEARCH("V ",'Model output'!G104)),ISNUMBER(SEARCH("five",'Model output'!G104)),ISNUMBER(SEARCH("5",'Model output'!G104))))), "lateral", "central"))</f>
        <v/>
      </c>
      <c r="H105" t="str">
        <f>IF('Model output'!H104="","negative", IF('Model output'!H104=" ", "negative", IF('Model output'!H104="[]", "negative", IF(ISNUMBER(SEARCH("lymph node",'Model output'!H104)),"negative", IF(ISNUMBER(SEARCH("adipose tissue",'Model output'!H104)), "negative", IF(ISNUMBER(SEARCH("neck dissection",'Model output'!H104)),"negative","positive"))))))</f>
        <v>negative</v>
      </c>
      <c r="I105" t="str">
        <f>IF('Model output'!I104="","",IF(ISNUMBER('Model output'!I104),'Model output'!I104,1))</f>
        <v/>
      </c>
      <c r="J105" t="str">
        <f>IF('Model output'!J104="","",IF(AND(ISNUMBER('Model output'!J104),'Model output'!J104&lt;=I105),'Model output'!J104,IF(ISNUMBER(SEARCH("0/",'Model output'!J104)),0,1)))</f>
        <v/>
      </c>
      <c r="K105" t="str" cm="1">
        <f t="array" ref="K105">IF(COUNT(FIND({0,1,2,3,4,5,6,7,8,9},'Model output'!K104))&gt;0,'Model output'!K104,"")</f>
        <v/>
      </c>
      <c r="L105" s="32" t="str">
        <f t="shared" si="14"/>
        <v/>
      </c>
      <c r="M105" t="str" cm="1">
        <f t="array" ref="M105">IF(L105="","",IF(ISNUMBER(SEARCH("cm",L105)),MAX(VALUE(SUBSTITUTE(_xlfn.FILTERXML("&lt;t&gt;&lt;s&gt;"&amp;SUBSTITUTE(L105,",","&lt;/s&gt;&lt;s&gt;")&amp;"&lt;/s&gt;&lt;/t&gt;","//s"),"cm",""))),MAX(VALUE(SUBSTITUTE(_xlfn.FILTERXML("&lt;t&gt;&lt;s&gt;"&amp;SUBSTITUTE(L105,",","&lt;/s&gt;&lt;s&gt;")&amp;"&lt;/s&gt;&lt;/t&gt;","//s"),"mm","")))/10))</f>
        <v/>
      </c>
      <c r="N105" t="str">
        <f>IF('Model output'!L104="","",'Model output'!L104)</f>
        <v>papillary</v>
      </c>
      <c r="O105" t="str">
        <f>IF('Model output'!M104="","",'Model output'!M104)</f>
        <v>tall cell variant</v>
      </c>
      <c r="P105" t="str">
        <f>IF('Model output'!N104="","",'Model output'!N104)</f>
        <v>5.2 cm</v>
      </c>
      <c r="Q105" t="str">
        <f t="shared" si="13"/>
        <v>5.2cm</v>
      </c>
      <c r="R105" cm="1">
        <f t="array" ref="R105">IF(Q105="","",IF(ISNUMBER(SEARCH("cm",Q105)),MAX(VALUE(SUBSTITUTE(_xlfn.FILTERXML("&lt;t&gt;&lt;s&gt;"&amp;SUBSTITUTE(Q105,",","&lt;/s&gt;&lt;s&gt;")&amp;"&lt;/s&gt;&lt;/t&gt;","//s"),"cm",""))),IF(ISNUMBER(SEARCH("mm",Q105)), MAX(VALUE(SUBSTITUTE(_xlfn.FILTERXML("&lt;t&gt;&lt;s&gt;"&amp;SUBSTITUTE(Q105,",","&lt;/s&gt;&lt;s&gt;")&amp;"&lt;/s&gt;&lt;/t&gt;","//s"),"mm","")))/10, MAX(VALUE(_xlfn.FILTERXML("&lt;t&gt;&lt;s&gt;"&amp;SUBSTITUTE(Q105,",","&lt;/s&gt;&lt;s&gt;")&amp;"&lt;/s&gt;&lt;/t&gt;","//s"))))))</f>
        <v>5.2</v>
      </c>
      <c r="S105" t="str">
        <f>IF(OR('Model output'!P104="",'Model output'!P104="C",ISNUMBER(SEARCH("Not identified", 'Model output'!P104)),ISNUMBER(SEARCH("Absent",'Model output'!P104)),ISNUMBER(SEARCH("Absence",'Model output'!P104)),AND(ISNUMBER(SEARCH("No",'Model output'!P104)),NOT(ISNUMBER(SEARCH("diagnostic",'Model output'!P104)))),ISNUMBER(SEARCH("Negative",'Model output'!P104))),"negative","positive")</f>
        <v>negative</v>
      </c>
      <c r="T105">
        <f>IF('Model output'!O104="","",'Model output'!O104)</f>
        <v>3</v>
      </c>
      <c r="U105" t="str">
        <f>IF('Model output'!Q104&lt;&gt;"",'Model output'!Q104,IF('Classification result'!S105="positive",IF(ISNUMBER(SEARCH("single",'Model output'!P104)),1,IF(OR(ISNUMBER(SEARCH("&lt;4",'Model output'!P104)),ISNUMBER(SEARCH("&lt; 4",'Model output'!P104)),ISNUMBER(SEARCH("less than 4",'Model output'!P104))),"&lt;4",IF(OR(ISNUMBER(SEARCH("&gt;4",'Model output'!P104)),ISNUMBER(SEARCH("&gt; 4",'Model output'!P104)),ISNUMBER(SEARCH("4 or more",'Model output'!P104))),"&gt;4",""))),""))</f>
        <v/>
      </c>
      <c r="V105" t="str">
        <f>IF(S105="negative","",IF(OR(ISNUMBER(SEARCH("Focal",'Model output'!P104)),'Classification result'!U105&lt;4,ISNUMBER(SEARCH("Focal",'Classification result'!U105)),ISNUMBER(SEARCH("&lt;4",'Classification result'!U105)),ISNUMBER(SEARCH("&lt; 4",'Classification result'!U105))),"minimal", IF(OR(ISNUMBER(SEARCH("Extensive",'Model output'!P104)),ISNUMBER(SEARCH("Extensive",'Classification result'!U105)),ISNUMBER(SEARCH("&gt;4",'Classification result'!U105)),ISNUMBER(SEARCH("&gt; 4",'Classification result'!U105)),ISNUMBER(SEARCH("4 or more",'Classification result'!U105))),"extensive","")))</f>
        <v/>
      </c>
      <c r="W105" t="str">
        <f>IF(OR('Model output'!R104="",ISNUMBER(SEARCH("Not identified", 'Model output'!R104)),ISNUMBER(SEARCH("Absent",'Model output'!R104)),ISNUMBER(SEARCH("No",'Model output'!R104)),ISNUMBER(SEARCH("Negative",'Model output'!R104)),ISNUMBER(SEARCH("None seen",'Model output'!R104)),ISNUMBER(SEARCH("Free",'Model output'!R104)),ISNUMBER(SEARCH("Cannot be assessed",'Model output'!R104))),"negative","positive")</f>
        <v>positive</v>
      </c>
      <c r="X105" s="19" t="str">
        <f>IF('Model output'!S104="","",'Model output'!S104)</f>
        <v>Invades:peri-thyroid fibroadipose tissue</v>
      </c>
      <c r="Y105" t="str">
        <f>IF(OR('Model output'!S104="",ISNUMBER(SEARCH("No extension",'Model output'!S104)),ISNUMBER(SEARCH("Absent",'Model output'!S104)),ISNUMBER(SEARCH("Not identified",'Model output'!S104)),AND(ISNUMBER(SEARCH("No",'Model output'!S104)),NOT(ISNUMBER(SEARCH("carcinoma",'Model output'!S104)))),ISNUMBER(SEARCH("negative",'Model output'!S104))),"negative",IF(Z105="positive","gETE", "positive"))</f>
        <v>positive</v>
      </c>
      <c r="Z105" t="str">
        <f>IF(OR('Model output'!S104="",ISNUMBER(SEARCH("Absent",'Model output'!S104)),ISNUMBER(SEARCH("Not identified",'Model output'!S104)),ISNUMBER(SEARCH("No",'Model output'!S104)),ISNUMBER(SEARCH("Minimal",'Model output'!S104)),ISNUMBER(SEARCH("negative",'Model output'!S104))),"negative",IF(OR(ISNUMBER(SEARCH("extensive",X105)),ISNUMBER(SEARCH("skeletal muscle",X105)),ISNUMBER(SEARCH("larynx",X105)),ISNUMBER(SEARCH("trachea",X105)),ISNUMBER(SEARCH("esophagus",X105)),ISNUMBER(SEARCH("recurrent laryngeal nerve",X105))),"positive","negative"))</f>
        <v>negative</v>
      </c>
      <c r="AA105" t="str">
        <f>IF('Model output'!T104="","",IF('Model output'!T104="Not mentioned", "No", "Yes"))</f>
        <v/>
      </c>
      <c r="AB105" t="str">
        <f>IF(AA105&lt;&gt;"Yes","",IF(OR('Model output'!U104="",ISNUMBER(SEARCH("Not identified",'Model output'!U104))),"",'Model output'!U104))</f>
        <v/>
      </c>
      <c r="AC105" s="8" t="str">
        <f>IF(OR('Model output'!V104="", AND(ISERROR(SEARCH("Positive",'Model output'!V104)), ISNUMBER(SEARCH("Negative",'Model output'!V104))), ISNUMBER(SEARCH("Cannot be assessed",'Model output'!V104)), AND(ISNUMBER(SEARCH("Uninvolved",'Model output'!V104)),NOT(ISNUMBER(SEARCH("margin(s) involved",'Model output'!V104)))), ISNUMBER(SEARCH("No involvement",'Model output'!V104)), AND(NOT(ISNUMBER(SEARCH("focal",'Model output'!V104))),ISNUMBER(SEARCH("Free",'Model output'!V104))), ISNUMBER(SEARCH("narrowly excised",'Model output'!V104)), ISNUMBER(SEARCH("none",'Model output'!V104)), ISNUMBER(SEARCH("R0",'Model output'!V104)), ISNUMBER(SEARCH("1 mm",'Model output'!V104)), ISNUMBER(SEARCH("0.1 CM",'Model output'!V104)), ISNUMBER(SEARCH("less than 0.2 mm",'Model output'!V104)), ISNUMBER(SEARCH("less than 1.0 mm",'Model output'!V104)), ISNUMBER(SEARCH("less than 0.5 mm",'Model output'!V104)), ISNUMBER(SEARCH("abut",'Model output'!V104))), "negative", "positive")</f>
        <v>negative</v>
      </c>
      <c r="AE105" s="39" t="str" cm="1">
        <f t="array" aca="1" ref="AE105" ca="1">IF(OR(AC105="positive",Z105="positive",AND(OR(ISNUMBER(SEARCH("Follicular carcinoma",N105)),ISNUMBER(SEARCH("Follicular thyroid carcinoma",N105))),V105="extensive"),AND(AND(ISNUMBER(J105),J105&gt;0),AND(ISNUMBER(M105),M105&gt;3)),OR(H105="positive",AH105=1)),"high",IF(OR(ISNUMBER(SEARCH("lateral",G105,1)),ISNUMBER(SEARCH("positive",Y105,1)),ISNUMBER(SEARCH("tall",O105,1)),ISNUMBER(SEARCH("hobnail",O105,1)),ISNUMBER(SEARCH("cribriform",O105,1)),ISNUMBER(SEARCH("diffuse",O105,1)),ISNUMBER(SEARCH("columnar",O105,1)),ISNUMBER(SEARCH("solid",O105,1)),ISNUMBER(SEARCH("tall",N105,1)),ISNUMBER(SEARCH("hobnail",N105,1)),ISNUMBER(SEARCH("cribriform",N105,1)),ISNUMBER(SEARCH("diffuse",N105,1)),ISNUMBER(SEARCH("columnar",N105,1)),ISNUMBER(SEARCH("solid",N105,1)),AND(OR(ISNUMBER(SEARCH("papillary",N105,1)),ISNUMBER(SEARCH("papillary carcinoma",O105,1))),S105="positive"),AND(AND(ISNUMBER(J105),J105&gt;=5),M105=""),AND(AND(ISNUMBER(J105),J105&gt;=5),AND(ISNUMBER(M105),M105&gt;=1)),AND(ISNUMBER(SERACH("papillary",N105)),OR(Y105="positive",Z105="positive"), ISNUMBER(SEARCH("BRAF",AB105)))),"intermediate","low"))</f>
        <v>intermediate</v>
      </c>
      <c r="AF105" s="40" t="str">
        <f t="shared" si="15"/>
        <v>3a</v>
      </c>
      <c r="AG105" s="40" t="str">
        <f t="shared" si="16"/>
        <v>0</v>
      </c>
      <c r="AH105" s="40" t="str">
        <f t="shared" si="18"/>
        <v>0</v>
      </c>
      <c r="AI105" s="45" t="str">
        <f t="shared" si="19"/>
        <v>I</v>
      </c>
      <c r="AJ105" s="39" t="s">
        <v>636</v>
      </c>
      <c r="AK105" s="44" t="s">
        <v>901</v>
      </c>
      <c r="AL105" s="44" t="s">
        <v>900</v>
      </c>
      <c r="AM105" s="44" t="s">
        <v>899</v>
      </c>
      <c r="AN105" s="44" t="s">
        <v>59</v>
      </c>
      <c r="AO105" s="12">
        <f t="shared" ca="1" si="24"/>
        <v>1</v>
      </c>
      <c r="AP105" s="15">
        <f t="shared" si="25"/>
        <v>1</v>
      </c>
      <c r="AQ105" s="15">
        <f t="shared" si="26"/>
        <v>0</v>
      </c>
      <c r="AR105" s="15">
        <f t="shared" si="27"/>
        <v>1</v>
      </c>
      <c r="AS105" s="26">
        <f t="shared" si="17"/>
        <v>1</v>
      </c>
    </row>
    <row r="106" spans="1:45">
      <c r="A106" t="str">
        <f>'Model output'!A105</f>
        <v>TCGA-DJ-A3VD</v>
      </c>
      <c r="B106" s="51">
        <v>32</v>
      </c>
      <c r="C106" s="1" t="str">
        <f>IF(OR(ISNUMBER(SEARCH("0",'Model output'!D105)), ISNUMBER(SEARCH("1",'Model output'!D105)), ISNUMBER(SEARCH("1a",'Model output'!D105)), ISNUMBER(SEARCH("1b",'Model output'!D105)), ISNUMBER(SEARCH("2",'Model output'!D105)), ISNUMBER(SEARCH("3",'Model output'!D105)), ISNUMBER(SEARCH("4a",'Model output'!D105)), ISNUMBER(SEARCH("4b",'Model output'!D105))), IF(ISNUMBER(SEARCH("pT",'Model output'!D105)),IF(OR(ISNUMBER(SEARCH("a",'Model output'!D105)),ISNUMBER(SEARCH("b",'Model output'!D105))),MID(SUBSTITUTE('Model output'!D105," ",""),SEARCH("pT",'Model output'!D105)+2,2),MID(SUBSTITUTE('Model output'!D105," ",""),SEARCH("pT",'Model output'!D105)+2,1)),IF(ISNUMBER(SEARCH("T",'Model output'!D105)),IF(OR(ISNUMBER(SEARCH("a",'Model output'!D105)),ISNUMBER(SEARCH("b",'Model output'!D105))),MID(SUBSTITUTE('Model output'!D105," ",""),SEARCH("T",'Model output'!D105)+1,2),MID(SUBSTITUTE('Model output'!D105," ",""),SEARCH("T",'Model output'!D105)+1,1)),SUBSTITUTE('Model output'!D105," ",""))),"")</f>
        <v>1</v>
      </c>
      <c r="D106" s="1" t="str">
        <f>IF(ISNUMBER(SEARCH("lymph node",'Model output'!E105)),"1", IF(AND('Model output'!E105&lt;&gt;"",ISNUMBER('Model output'!E105),'Model output'!E105&gt;0),"1",IF(OR(ISNUMBER(SEARCH("0",'Model output'!E105)), ISNUMBER(SEARCH("1",'Model output'!E105)), ISNUMBER(SEARCH("1a",'Model output'!E105)), ISNUMBER(SEARCH("1b",'Model output'!E105)), ISNUMBER(SEARCH("X",'Model output'!E105))), IF(ISNUMBER(SEARCH("pN",'Model output'!E105)),IF(OR(ISNUMBER(SEARCH("a",'Model output'!E105)),ISNUMBER(SEARCH("b",'Model output'!E105))),MID(SUBSTITUTE('Model output'!E105," ",""),SEARCH("pN",'Model output'!E105)+2,2),MID(SUBSTITUTE('Model output'!E105," ",""),SEARCH("pN",'Model output'!E105)+2,1)),IF(ISNUMBER(SEARCH("N",'Model output'!E105)),IF(OR(ISNUMBER(SEARCH("a",'Model output'!E105)),ISNUMBER(SEARCH("b",'Model output'!E105))),MID(SUBSTITUTE('Model output'!E105," ",""),SEARCH("N",'Model output'!E105)+1,2),MID(SUBSTITUTE('Model output'!E105," ",""),SEARCH("N",'Model output'!E105)+1,1)),SUBSTITUTE('Model output'!E105," ",""))),"")))</f>
        <v>X</v>
      </c>
      <c r="E106" s="1" t="str">
        <f>IF(OR(ISNUMBER(SEARCH("Not applicable",'Model output'!F105)), ISNUMBER(SEARCH("N/A",'Model output'!F105))),"0",IF(OR(ISNUMBER(SEARCH("0",'Model output'!F105)), ISNUMBER(SEARCH("1",'Model output'!F105)), ISNUMBER(SEARCH("X",'Model output'!F105))), IF(ISNUMBER(SEARCH("pM",'Model output'!F105)),MID(SUBSTITUTE('Model output'!F105," ",""),SEARCH("pM",'Model output'!F105)+2,1),IF(ISNUMBER(SEARCH("M",'Model output'!F105)),MID(SUBSTITUTE('Model output'!F105," ",""),SEARCH("M",'Model output'!F105)+1,1),SUBSTITUTE('Model output'!F105," ",""))),""))</f>
        <v/>
      </c>
      <c r="F106" t="str">
        <f t="shared" si="12"/>
        <v>positive</v>
      </c>
      <c r="G106" t="str">
        <f>IF(OR('Model output'!G105="",AND(ISNUMBER('Model output'!J105),'Model output'!J105&lt;1)),"",IF(OR(ISNUMBER(SEARCH("lateral",'Model output'!G105)),ISNUMBER(SEARCH("cervical",'Model output'!G105)),ISNUMBER(SEARCH("jugular",'Model output'!G105)),ISNUMBER(SEARCH("left neck",'Model output'!G105)),ISNUMBER(SEARCH("left anterior neck",'Model output'!G105)),ISNUMBER(SEARCH("left posterior neck",'Model output'!G105)),ISNUMBER(SEARCH("right neck",'Model output'!G105)),ISNUMBER(SEARCH("right anterior neck",'Model output'!G105)),ISNUMBER(SEARCH("right posterior neck",'Model output'!G105)),AND(ISNUMBER(SEARCH("level",'Model output'!G105)),OR(,ISNUMBER(SEARCH("II",'Model output'!G105)),ISNUMBER(SEARCH("two",'Model output'!G105)),ISNUMBER(SEARCH("2",'Model output'!G105)),ISNUMBER(SEARCH("III",'Model output'!G105)),ISNUMBER(SEARCH("three",'Model output'!G105)),ISNUMBER(SEARCH("3",'Model output'!G105)),ISNUMBER(SEARCH("IV",'Model output'!G105)),ISNUMBER(SEARCH("four",'Model output'!G105)),ISNUMBER(SEARCH("4",'Model output'!G105)),ISNUMBER(SEARCH("V ",'Model output'!G105)),ISNUMBER(SEARCH("five",'Model output'!G105)),ISNUMBER(SEARCH("5",'Model output'!G105))))), "lateral", "central"))</f>
        <v>central</v>
      </c>
      <c r="H106" t="str">
        <f>IF('Model output'!H105="","negative", IF('Model output'!H105=" ", "negative", IF('Model output'!H105="[]", "negative", IF(ISNUMBER(SEARCH("lymph node",'Model output'!H105)),"negative", IF(ISNUMBER(SEARCH("adipose tissue",'Model output'!H105)), "negative", IF(ISNUMBER(SEARCH("neck dissection",'Model output'!H105)),"negative","positive"))))))</f>
        <v>negative</v>
      </c>
      <c r="I106">
        <f>IF('Model output'!I105="","",IF(ISNUMBER('Model output'!I105),'Model output'!I105,1))</f>
        <v>14</v>
      </c>
      <c r="J106">
        <f>IF('Model output'!J105="","",IF(AND(ISNUMBER('Model output'!J105),'Model output'!J105&lt;=I106),'Model output'!J105,IF(ISNUMBER(SEARCH("0/",'Model output'!J105)),0,1)))</f>
        <v>6</v>
      </c>
      <c r="K106" t="str" cm="1">
        <f t="array" ref="K106">IF(COUNT(FIND({0,1,2,3,4,5,6,7,8,9},'Model output'!K105))&gt;0,'Model output'!K105,"")</f>
        <v>0.9 cm</v>
      </c>
      <c r="L106" s="32" t="str">
        <f t="shared" si="14"/>
        <v>0.9cm</v>
      </c>
      <c r="M106" cm="1">
        <f t="array" ref="M106">IF(L106="","",IF(ISNUMBER(SEARCH("cm",L106)),MAX(VALUE(SUBSTITUTE(_xlfn.FILTERXML("&lt;t&gt;&lt;s&gt;"&amp;SUBSTITUTE(L106,",","&lt;/s&gt;&lt;s&gt;")&amp;"&lt;/s&gt;&lt;/t&gt;","//s"),"cm",""))),MAX(VALUE(SUBSTITUTE(_xlfn.FILTERXML("&lt;t&gt;&lt;s&gt;"&amp;SUBSTITUTE(L106,",","&lt;/s&gt;&lt;s&gt;")&amp;"&lt;/s&gt;&lt;/t&gt;","//s"),"mm","")))/10))</f>
        <v>0.9</v>
      </c>
      <c r="N106" t="str">
        <f>IF('Model output'!L105="","",'Model output'!L105)</f>
        <v>papillary</v>
      </c>
      <c r="O106" t="str">
        <f>IF('Model output'!M105="","",'Model output'!M105)</f>
        <v>microcarcinoma</v>
      </c>
      <c r="P106" t="str">
        <f>IF('Model output'!N105="","",'Model output'!N105)</f>
        <v>0.8 cm</v>
      </c>
      <c r="Q106" t="str">
        <f t="shared" si="13"/>
        <v>0.8cm</v>
      </c>
      <c r="R106" cm="1">
        <f t="array" ref="R106">IF(Q106="","",IF(ISNUMBER(SEARCH("cm",Q106)),MAX(VALUE(SUBSTITUTE(_xlfn.FILTERXML("&lt;t&gt;&lt;s&gt;"&amp;SUBSTITUTE(Q106,",","&lt;/s&gt;&lt;s&gt;")&amp;"&lt;/s&gt;&lt;/t&gt;","//s"),"cm",""))),IF(ISNUMBER(SEARCH("mm",Q106)), MAX(VALUE(SUBSTITUTE(_xlfn.FILTERXML("&lt;t&gt;&lt;s&gt;"&amp;SUBSTITUTE(Q106,",","&lt;/s&gt;&lt;s&gt;")&amp;"&lt;/s&gt;&lt;/t&gt;","//s"),"mm","")))/10, MAX(VALUE(_xlfn.FILTERXML("&lt;t&gt;&lt;s&gt;"&amp;SUBSTITUTE(Q106,",","&lt;/s&gt;&lt;s&gt;")&amp;"&lt;/s&gt;&lt;/t&gt;","//s"))))))</f>
        <v>0.8</v>
      </c>
      <c r="S106" t="str">
        <f>IF(OR('Model output'!P105="",'Model output'!P105="C",ISNUMBER(SEARCH("Not identified", 'Model output'!P105)),ISNUMBER(SEARCH("Absent",'Model output'!P105)),ISNUMBER(SEARCH("Absence",'Model output'!P105)),AND(ISNUMBER(SEARCH("No",'Model output'!P105)),NOT(ISNUMBER(SEARCH("diagnostic",'Model output'!P105)))),ISNUMBER(SEARCH("Negative",'Model output'!P105))),"negative","positive")</f>
        <v>negative</v>
      </c>
      <c r="T106">
        <f>IF('Model output'!O105="","",'Model output'!O105)</f>
        <v>1</v>
      </c>
      <c r="U106" t="str">
        <f>IF('Model output'!Q105&lt;&gt;"",'Model output'!Q105,IF('Classification result'!S106="positive",IF(ISNUMBER(SEARCH("single",'Model output'!P105)),1,IF(OR(ISNUMBER(SEARCH("&lt;4",'Model output'!P105)),ISNUMBER(SEARCH("&lt; 4",'Model output'!P105)),ISNUMBER(SEARCH("less than 4",'Model output'!P105))),"&lt;4",IF(OR(ISNUMBER(SEARCH("&gt;4",'Model output'!P105)),ISNUMBER(SEARCH("&gt; 4",'Model output'!P105)),ISNUMBER(SEARCH("4 or more",'Model output'!P105))),"&gt;4",""))),""))</f>
        <v/>
      </c>
      <c r="V106" t="str">
        <f>IF(S106="negative","",IF(OR(ISNUMBER(SEARCH("Focal",'Model output'!P105)),'Classification result'!U106&lt;4,ISNUMBER(SEARCH("Focal",'Classification result'!U106)),ISNUMBER(SEARCH("&lt;4",'Classification result'!U106)),ISNUMBER(SEARCH("&lt; 4",'Classification result'!U106))),"minimal", IF(OR(ISNUMBER(SEARCH("Extensive",'Model output'!P105)),ISNUMBER(SEARCH("Extensive",'Classification result'!U106)),ISNUMBER(SEARCH("&gt;4",'Classification result'!U106)),ISNUMBER(SEARCH("&gt; 4",'Classification result'!U106)),ISNUMBER(SEARCH("4 or more",'Classification result'!U106))),"extensive","")))</f>
        <v/>
      </c>
      <c r="W106" t="str">
        <f>IF(OR('Model output'!R105="",ISNUMBER(SEARCH("Not identified", 'Model output'!R105)),ISNUMBER(SEARCH("Absent",'Model output'!R105)),ISNUMBER(SEARCH("No",'Model output'!R105)),ISNUMBER(SEARCH("Negative",'Model output'!R105)),ISNUMBER(SEARCH("None seen",'Model output'!R105)),ISNUMBER(SEARCH("Free",'Model output'!R105)),ISNUMBER(SEARCH("Cannot be assessed",'Model output'!R105))),"negative","positive")</f>
        <v>negative</v>
      </c>
      <c r="X106" s="19" t="str">
        <f>IF('Model output'!S105="","",'Model output'!S105)</f>
        <v/>
      </c>
      <c r="Y106" t="str">
        <f>IF(OR('Model output'!S105="",ISNUMBER(SEARCH("No extension",'Model output'!S105)),ISNUMBER(SEARCH("Absent",'Model output'!S105)),ISNUMBER(SEARCH("Not identified",'Model output'!S105)),AND(ISNUMBER(SEARCH("No",'Model output'!S105)),NOT(ISNUMBER(SEARCH("carcinoma",'Model output'!S105)))),ISNUMBER(SEARCH("negative",'Model output'!S105))),"negative",IF(Z106="positive","gETE", "positive"))</f>
        <v>negative</v>
      </c>
      <c r="Z106" t="str">
        <f>IF(OR('Model output'!S105="",ISNUMBER(SEARCH("Absent",'Model output'!S105)),ISNUMBER(SEARCH("Not identified",'Model output'!S105)),ISNUMBER(SEARCH("No",'Model output'!S105)),ISNUMBER(SEARCH("Minimal",'Model output'!S105)),ISNUMBER(SEARCH("negative",'Model output'!S105))),"negative",IF(OR(ISNUMBER(SEARCH("extensive",X106)),ISNUMBER(SEARCH("skeletal muscle",X106)),ISNUMBER(SEARCH("larynx",X106)),ISNUMBER(SEARCH("trachea",X106)),ISNUMBER(SEARCH("esophagus",X106)),ISNUMBER(SEARCH("recurrent laryngeal nerve",X106))),"positive","negative"))</f>
        <v>negative</v>
      </c>
      <c r="AA106" t="str">
        <f>IF('Model output'!T105="","",IF('Model output'!T105="Not mentioned", "No", "Yes"))</f>
        <v/>
      </c>
      <c r="AB106" t="str">
        <f>IF(AA106&lt;&gt;"Yes","",IF(OR('Model output'!U105="",ISNUMBER(SEARCH("Not identified",'Model output'!U105))),"",'Model output'!U105))</f>
        <v/>
      </c>
      <c r="AC106" s="8" t="str">
        <f>IF(OR('Model output'!V105="", AND(ISERROR(SEARCH("Positive",'Model output'!V105)), ISNUMBER(SEARCH("Negative",'Model output'!V105))), ISNUMBER(SEARCH("Cannot be assessed",'Model output'!V105)), AND(ISNUMBER(SEARCH("Uninvolved",'Model output'!V105)),NOT(ISNUMBER(SEARCH("margin(s) involved",'Model output'!V105)))), ISNUMBER(SEARCH("No involvement",'Model output'!V105)), AND(NOT(ISNUMBER(SEARCH("focal",'Model output'!V105))),ISNUMBER(SEARCH("Free",'Model output'!V105))), ISNUMBER(SEARCH("narrowly excised",'Model output'!V105)), ISNUMBER(SEARCH("none",'Model output'!V105)), ISNUMBER(SEARCH("R0",'Model output'!V105)), ISNUMBER(SEARCH("1 mm",'Model output'!V105)), ISNUMBER(SEARCH("0.1 CM",'Model output'!V105)), ISNUMBER(SEARCH("less than 0.2 mm",'Model output'!V105)), ISNUMBER(SEARCH("less than 1.0 mm",'Model output'!V105)), ISNUMBER(SEARCH("less than 0.5 mm",'Model output'!V105)), ISNUMBER(SEARCH("abut",'Model output'!V105))), "negative", "positive")</f>
        <v>negative</v>
      </c>
      <c r="AE106" s="39" t="str" cm="1">
        <f t="array" aca="1" ref="AE106" ca="1">IF(OR(AC106="positive",Z106="positive",AND(OR(ISNUMBER(SEARCH("Follicular carcinoma",N106)),ISNUMBER(SEARCH("Follicular thyroid carcinoma",N106))),V106="extensive"),AND(AND(ISNUMBER(J106),J106&gt;0),AND(ISNUMBER(M106),M106&gt;3)),OR(H106="positive",AH106=1)),"high",IF(OR(ISNUMBER(SEARCH("lateral",G106,1)),ISNUMBER(SEARCH("positive",Y106,1)),ISNUMBER(SEARCH("tall",O106,1)),ISNUMBER(SEARCH("hobnail",O106,1)),ISNUMBER(SEARCH("cribriform",O106,1)),ISNUMBER(SEARCH("diffuse",O106,1)),ISNUMBER(SEARCH("columnar",O106,1)),ISNUMBER(SEARCH("solid",O106,1)),ISNUMBER(SEARCH("tall",N106,1)),ISNUMBER(SEARCH("hobnail",N106,1)),ISNUMBER(SEARCH("cribriform",N106,1)),ISNUMBER(SEARCH("diffuse",N106,1)),ISNUMBER(SEARCH("columnar",N106,1)),ISNUMBER(SEARCH("solid",N106,1)),AND(OR(ISNUMBER(SEARCH("papillary",N106,1)),ISNUMBER(SEARCH("papillary carcinoma",O106,1))),S106="positive"),AND(AND(ISNUMBER(J106),J106&gt;=5),M106=""),AND(AND(ISNUMBER(J106),J106&gt;=5),AND(ISNUMBER(M106),M106&gt;=1)),AND(ISNUMBER(SERACH("papillary",N106)),OR(Y106="positive",Z106="positive"), ISNUMBER(SEARCH("BRAF",AB106)))),"intermediate","low"))</f>
        <v>low</v>
      </c>
      <c r="AF106" s="40" t="str">
        <f t="shared" si="15"/>
        <v>1a</v>
      </c>
      <c r="AG106" s="40" t="str">
        <f t="shared" si="16"/>
        <v>1a</v>
      </c>
      <c r="AH106" s="40" t="str">
        <f t="shared" si="18"/>
        <v>0</v>
      </c>
      <c r="AI106" s="45" t="str">
        <f t="shared" si="19"/>
        <v>I</v>
      </c>
      <c r="AJ106" s="39" t="s">
        <v>634</v>
      </c>
      <c r="AK106" s="44" t="s">
        <v>900</v>
      </c>
      <c r="AL106" s="44" t="s">
        <v>900</v>
      </c>
      <c r="AM106" s="44" t="s">
        <v>899</v>
      </c>
      <c r="AN106" s="44" t="s">
        <v>59</v>
      </c>
      <c r="AO106" s="12">
        <f t="shared" ca="1" si="24"/>
        <v>1</v>
      </c>
      <c r="AP106" s="15">
        <f t="shared" si="25"/>
        <v>1</v>
      </c>
      <c r="AQ106" s="15">
        <f t="shared" si="26"/>
        <v>1</v>
      </c>
      <c r="AR106" s="15">
        <f t="shared" si="27"/>
        <v>1</v>
      </c>
      <c r="AS106" s="26">
        <f t="shared" si="17"/>
        <v>1</v>
      </c>
    </row>
    <row r="107" spans="1:45">
      <c r="A107" t="str">
        <f>'Model output'!A106</f>
        <v>TCGA-DJ-A3VE</v>
      </c>
      <c r="B107" s="51">
        <v>50</v>
      </c>
      <c r="C107" s="1" t="str">
        <f>IF(OR(ISNUMBER(SEARCH("0",'Model output'!D106)), ISNUMBER(SEARCH("1",'Model output'!D106)), ISNUMBER(SEARCH("1a",'Model output'!D106)), ISNUMBER(SEARCH("1b",'Model output'!D106)), ISNUMBER(SEARCH("2",'Model output'!D106)), ISNUMBER(SEARCH("3",'Model output'!D106)), ISNUMBER(SEARCH("4a",'Model output'!D106)), ISNUMBER(SEARCH("4b",'Model output'!D106))), IF(ISNUMBER(SEARCH("pT",'Model output'!D106)),IF(OR(ISNUMBER(SEARCH("a",'Model output'!D106)),ISNUMBER(SEARCH("b",'Model output'!D106))),MID(SUBSTITUTE('Model output'!D106," ",""),SEARCH("pT",'Model output'!D106)+2,2),MID(SUBSTITUTE('Model output'!D106," ",""),SEARCH("pT",'Model output'!D106)+2,1)),IF(ISNUMBER(SEARCH("T",'Model output'!D106)),IF(OR(ISNUMBER(SEARCH("a",'Model output'!D106)),ISNUMBER(SEARCH("b",'Model output'!D106))),MID(SUBSTITUTE('Model output'!D106," ",""),SEARCH("T",'Model output'!D106)+1,2),MID(SUBSTITUTE('Model output'!D106," ",""),SEARCH("T",'Model output'!D106)+1,1)),SUBSTITUTE('Model output'!D106," ",""))),"")</f>
        <v>1</v>
      </c>
      <c r="D107" s="1" t="str">
        <f>IF(ISNUMBER(SEARCH("lymph node",'Model output'!E106)),"1", IF(AND('Model output'!E106&lt;&gt;"",ISNUMBER('Model output'!E106),'Model output'!E106&gt;0),"1",IF(OR(ISNUMBER(SEARCH("0",'Model output'!E106)), ISNUMBER(SEARCH("1",'Model output'!E106)), ISNUMBER(SEARCH("1a",'Model output'!E106)), ISNUMBER(SEARCH("1b",'Model output'!E106)), ISNUMBER(SEARCH("X",'Model output'!E106))), IF(ISNUMBER(SEARCH("pN",'Model output'!E106)),IF(OR(ISNUMBER(SEARCH("a",'Model output'!E106)),ISNUMBER(SEARCH("b",'Model output'!E106))),MID(SUBSTITUTE('Model output'!E106," ",""),SEARCH("pN",'Model output'!E106)+2,2),MID(SUBSTITUTE('Model output'!E106," ",""),SEARCH("pN",'Model output'!E106)+2,1)),IF(ISNUMBER(SEARCH("N",'Model output'!E106)),IF(OR(ISNUMBER(SEARCH("a",'Model output'!E106)),ISNUMBER(SEARCH("b",'Model output'!E106))),MID(SUBSTITUTE('Model output'!E106," ",""),SEARCH("N",'Model output'!E106)+1,2),MID(SUBSTITUTE('Model output'!E106," ",""),SEARCH("N",'Model output'!E106)+1,1)),SUBSTITUTE('Model output'!E106," ",""))),"")))</f>
        <v/>
      </c>
      <c r="E107" s="1" t="str">
        <f>IF(OR(ISNUMBER(SEARCH("Not applicable",'Model output'!F106)), ISNUMBER(SEARCH("N/A",'Model output'!F106))),"0",IF(OR(ISNUMBER(SEARCH("0",'Model output'!F106)), ISNUMBER(SEARCH("1",'Model output'!F106)), ISNUMBER(SEARCH("X",'Model output'!F106))), IF(ISNUMBER(SEARCH("pM",'Model output'!F106)),MID(SUBSTITUTE('Model output'!F106," ",""),SEARCH("pM",'Model output'!F106)+2,1),IF(ISNUMBER(SEARCH("M",'Model output'!F106)),MID(SUBSTITUTE('Model output'!F106," ",""),SEARCH("M",'Model output'!F106)+1,1),SUBSTITUTE('Model output'!F106," ",""))),""))</f>
        <v/>
      </c>
      <c r="F107" t="str">
        <f t="shared" si="12"/>
        <v>negative</v>
      </c>
      <c r="G107" t="str">
        <f>IF(OR('Model output'!G106="",AND(ISNUMBER('Model output'!J106),'Model output'!J106&lt;1)),"",IF(OR(ISNUMBER(SEARCH("lateral",'Model output'!G106)),ISNUMBER(SEARCH("cervical",'Model output'!G106)),ISNUMBER(SEARCH("jugular",'Model output'!G106)),ISNUMBER(SEARCH("left neck",'Model output'!G106)),ISNUMBER(SEARCH("left anterior neck",'Model output'!G106)),ISNUMBER(SEARCH("left posterior neck",'Model output'!G106)),ISNUMBER(SEARCH("right neck",'Model output'!G106)),ISNUMBER(SEARCH("right anterior neck",'Model output'!G106)),ISNUMBER(SEARCH("right posterior neck",'Model output'!G106)),AND(ISNUMBER(SEARCH("level",'Model output'!G106)),OR(,ISNUMBER(SEARCH("II",'Model output'!G106)),ISNUMBER(SEARCH("two",'Model output'!G106)),ISNUMBER(SEARCH("2",'Model output'!G106)),ISNUMBER(SEARCH("III",'Model output'!G106)),ISNUMBER(SEARCH("three",'Model output'!G106)),ISNUMBER(SEARCH("3",'Model output'!G106)),ISNUMBER(SEARCH("IV",'Model output'!G106)),ISNUMBER(SEARCH("four",'Model output'!G106)),ISNUMBER(SEARCH("4",'Model output'!G106)),ISNUMBER(SEARCH("V ",'Model output'!G106)),ISNUMBER(SEARCH("five",'Model output'!G106)),ISNUMBER(SEARCH("5",'Model output'!G106))))), "lateral", "central"))</f>
        <v/>
      </c>
      <c r="H107" t="str">
        <f>IF('Model output'!H106="","negative", IF('Model output'!H106=" ", "negative", IF('Model output'!H106="[]", "negative", IF(ISNUMBER(SEARCH("lymph node",'Model output'!H106)),"negative", IF(ISNUMBER(SEARCH("adipose tissue",'Model output'!H106)), "negative", IF(ISNUMBER(SEARCH("neck dissection",'Model output'!H106)),"negative","positive"))))))</f>
        <v>negative</v>
      </c>
      <c r="I107" t="str">
        <f>IF('Model output'!I106="","",IF(ISNUMBER('Model output'!I106),'Model output'!I106,1))</f>
        <v/>
      </c>
      <c r="J107" t="str">
        <f>IF('Model output'!J106="","",IF(AND(ISNUMBER('Model output'!J106),'Model output'!J106&lt;=I107),'Model output'!J106,IF(ISNUMBER(SEARCH("0/",'Model output'!J106)),0,1)))</f>
        <v/>
      </c>
      <c r="K107" t="str" cm="1">
        <f t="array" ref="K107">IF(COUNT(FIND({0,1,2,3,4,5,6,7,8,9},'Model output'!K106))&gt;0,'Model output'!K106,"")</f>
        <v/>
      </c>
      <c r="L107" s="32" t="str">
        <f t="shared" si="14"/>
        <v/>
      </c>
      <c r="M107" t="str" cm="1">
        <f t="array" ref="M107">IF(L107="","",IF(ISNUMBER(SEARCH("cm",L107)),MAX(VALUE(SUBSTITUTE(_xlfn.FILTERXML("&lt;t&gt;&lt;s&gt;"&amp;SUBSTITUTE(L107,",","&lt;/s&gt;&lt;s&gt;")&amp;"&lt;/s&gt;&lt;/t&gt;","//s"),"cm",""))),MAX(VALUE(SUBSTITUTE(_xlfn.FILTERXML("&lt;t&gt;&lt;s&gt;"&amp;SUBSTITUTE(L107,",","&lt;/s&gt;&lt;s&gt;")&amp;"&lt;/s&gt;&lt;/t&gt;","//s"),"mm","")))/10))</f>
        <v/>
      </c>
      <c r="N107" t="str">
        <f>IF('Model output'!L106="","",'Model output'!L106)</f>
        <v>papillary</v>
      </c>
      <c r="O107" t="str">
        <f>IF('Model output'!M106="","",'Model output'!M106)</f>
        <v>classic</v>
      </c>
      <c r="P107" t="str">
        <f>IF('Model output'!N106="","",'Model output'!N106)</f>
        <v>1.7 cm</v>
      </c>
      <c r="Q107" t="str">
        <f t="shared" si="13"/>
        <v>1.7cm</v>
      </c>
      <c r="R107" cm="1">
        <f t="array" ref="R107">IF(Q107="","",IF(ISNUMBER(SEARCH("cm",Q107)),MAX(VALUE(SUBSTITUTE(_xlfn.FILTERXML("&lt;t&gt;&lt;s&gt;"&amp;SUBSTITUTE(Q107,",","&lt;/s&gt;&lt;s&gt;")&amp;"&lt;/s&gt;&lt;/t&gt;","//s"),"cm",""))),IF(ISNUMBER(SEARCH("mm",Q107)), MAX(VALUE(SUBSTITUTE(_xlfn.FILTERXML("&lt;t&gt;&lt;s&gt;"&amp;SUBSTITUTE(Q107,",","&lt;/s&gt;&lt;s&gt;")&amp;"&lt;/s&gt;&lt;/t&gt;","//s"),"mm","")))/10, MAX(VALUE(_xlfn.FILTERXML("&lt;t&gt;&lt;s&gt;"&amp;SUBSTITUTE(Q107,",","&lt;/s&gt;&lt;s&gt;")&amp;"&lt;/s&gt;&lt;/t&gt;","//s"))))))</f>
        <v>1.7</v>
      </c>
      <c r="S107" t="str">
        <f>IF(OR('Model output'!P106="",'Model output'!P106="C",ISNUMBER(SEARCH("Not identified", 'Model output'!P106)),ISNUMBER(SEARCH("Absent",'Model output'!P106)),ISNUMBER(SEARCH("Absence",'Model output'!P106)),AND(ISNUMBER(SEARCH("No",'Model output'!P106)),NOT(ISNUMBER(SEARCH("diagnostic",'Model output'!P106)))),ISNUMBER(SEARCH("Negative",'Model output'!P106))),"negative","positive")</f>
        <v>negative</v>
      </c>
      <c r="T107">
        <f>IF('Model output'!O106="","",'Model output'!O106)</f>
        <v>2</v>
      </c>
      <c r="U107" t="str">
        <f>IF('Model output'!Q106&lt;&gt;"",'Model output'!Q106,IF('Classification result'!S107="positive",IF(ISNUMBER(SEARCH("single",'Model output'!P106)),1,IF(OR(ISNUMBER(SEARCH("&lt;4",'Model output'!P106)),ISNUMBER(SEARCH("&lt; 4",'Model output'!P106)),ISNUMBER(SEARCH("less than 4",'Model output'!P106))),"&lt;4",IF(OR(ISNUMBER(SEARCH("&gt;4",'Model output'!P106)),ISNUMBER(SEARCH("&gt; 4",'Model output'!P106)),ISNUMBER(SEARCH("4 or more",'Model output'!P106))),"&gt;4",""))),""))</f>
        <v/>
      </c>
      <c r="V107" t="str">
        <f>IF(S107="negative","",IF(OR(ISNUMBER(SEARCH("Focal",'Model output'!P106)),'Classification result'!U107&lt;4,ISNUMBER(SEARCH("Focal",'Classification result'!U107)),ISNUMBER(SEARCH("&lt;4",'Classification result'!U107)),ISNUMBER(SEARCH("&lt; 4",'Classification result'!U107))),"minimal", IF(OR(ISNUMBER(SEARCH("Extensive",'Model output'!P106)),ISNUMBER(SEARCH("Extensive",'Classification result'!U107)),ISNUMBER(SEARCH("&gt;4",'Classification result'!U107)),ISNUMBER(SEARCH("&gt; 4",'Classification result'!U107)),ISNUMBER(SEARCH("4 or more",'Classification result'!U107))),"extensive","")))</f>
        <v/>
      </c>
      <c r="W107" t="str">
        <f>IF(OR('Model output'!R106="",ISNUMBER(SEARCH("Not identified", 'Model output'!R106)),ISNUMBER(SEARCH("Absent",'Model output'!R106)),ISNUMBER(SEARCH("No",'Model output'!R106)),ISNUMBER(SEARCH("Negative",'Model output'!R106)),ISNUMBER(SEARCH("None seen",'Model output'!R106)),ISNUMBER(SEARCH("Free",'Model output'!R106)),ISNUMBER(SEARCH("Cannot be assessed",'Model output'!R106))),"negative","positive")</f>
        <v>positive</v>
      </c>
      <c r="X107" s="19" t="str">
        <f>IF('Model output'!S106="","",'Model output'!S106)</f>
        <v>Not identified</v>
      </c>
      <c r="Y107" t="str">
        <f>IF(OR('Model output'!S106="",ISNUMBER(SEARCH("No extension",'Model output'!S106)),ISNUMBER(SEARCH("Absent",'Model output'!S106)),ISNUMBER(SEARCH("Not identified",'Model output'!S106)),AND(ISNUMBER(SEARCH("No",'Model output'!S106)),NOT(ISNUMBER(SEARCH("carcinoma",'Model output'!S106)))),ISNUMBER(SEARCH("negative",'Model output'!S106))),"negative",IF(Z107="positive","gETE", "positive"))</f>
        <v>negative</v>
      </c>
      <c r="Z107" t="str">
        <f>IF(OR('Model output'!S106="",ISNUMBER(SEARCH("Absent",'Model output'!S106)),ISNUMBER(SEARCH("Not identified",'Model output'!S106)),ISNUMBER(SEARCH("No",'Model output'!S106)),ISNUMBER(SEARCH("Minimal",'Model output'!S106)),ISNUMBER(SEARCH("negative",'Model output'!S106))),"negative",IF(OR(ISNUMBER(SEARCH("extensive",X107)),ISNUMBER(SEARCH("skeletal muscle",X107)),ISNUMBER(SEARCH("larynx",X107)),ISNUMBER(SEARCH("trachea",X107)),ISNUMBER(SEARCH("esophagus",X107)),ISNUMBER(SEARCH("recurrent laryngeal nerve",X107))),"positive","negative"))</f>
        <v>negative</v>
      </c>
      <c r="AA107" t="str">
        <f>IF('Model output'!T106="","",IF('Model output'!T106="Not mentioned", "No", "Yes"))</f>
        <v/>
      </c>
      <c r="AB107" t="str">
        <f>IF(AA107&lt;&gt;"Yes","",IF(OR('Model output'!U106="",ISNUMBER(SEARCH("Not identified",'Model output'!U106))),"",'Model output'!U106))</f>
        <v/>
      </c>
      <c r="AC107" s="8" t="str">
        <f>IF(OR('Model output'!V106="", AND(ISERROR(SEARCH("Positive",'Model output'!V106)), ISNUMBER(SEARCH("Negative",'Model output'!V106))), ISNUMBER(SEARCH("Cannot be assessed",'Model output'!V106)), AND(ISNUMBER(SEARCH("Uninvolved",'Model output'!V106)),NOT(ISNUMBER(SEARCH("margin(s) involved",'Model output'!V106)))), ISNUMBER(SEARCH("No involvement",'Model output'!V106)), AND(NOT(ISNUMBER(SEARCH("focal",'Model output'!V106))),ISNUMBER(SEARCH("Free",'Model output'!V106))), ISNUMBER(SEARCH("narrowly excised",'Model output'!V106)), ISNUMBER(SEARCH("none",'Model output'!V106)), ISNUMBER(SEARCH("R0",'Model output'!V106)), ISNUMBER(SEARCH("1 mm",'Model output'!V106)), ISNUMBER(SEARCH("0.1 CM",'Model output'!V106)), ISNUMBER(SEARCH("less than 0.2 mm",'Model output'!V106)), ISNUMBER(SEARCH("less than 1.0 mm",'Model output'!V106)), ISNUMBER(SEARCH("less than 0.5 mm",'Model output'!V106)), ISNUMBER(SEARCH("abut",'Model output'!V106))), "negative", "positive")</f>
        <v>negative</v>
      </c>
      <c r="AE107" s="39" t="str" cm="1">
        <f t="array" aca="1" ref="AE107" ca="1">IF(OR(AC107="positive",Z107="positive",AND(OR(ISNUMBER(SEARCH("Follicular carcinoma",N107)),ISNUMBER(SEARCH("Follicular thyroid carcinoma",N107))),V107="extensive"),AND(AND(ISNUMBER(J107),J107&gt;0),AND(ISNUMBER(M107),M107&gt;3)),OR(H107="positive",AH107=1)),"high",IF(OR(ISNUMBER(SEARCH("lateral",G107,1)),ISNUMBER(SEARCH("positive",Y107,1)),ISNUMBER(SEARCH("tall",O107,1)),ISNUMBER(SEARCH("hobnail",O107,1)),ISNUMBER(SEARCH("cribriform",O107,1)),ISNUMBER(SEARCH("diffuse",O107,1)),ISNUMBER(SEARCH("columnar",O107,1)),ISNUMBER(SEARCH("solid",O107,1)),ISNUMBER(SEARCH("tall",N107,1)),ISNUMBER(SEARCH("hobnail",N107,1)),ISNUMBER(SEARCH("cribriform",N107,1)),ISNUMBER(SEARCH("diffuse",N107,1)),ISNUMBER(SEARCH("columnar",N107,1)),ISNUMBER(SEARCH("solid",N107,1)),AND(OR(ISNUMBER(SEARCH("papillary",N107,1)),ISNUMBER(SEARCH("papillary carcinoma",O107,1))),S107="positive"),AND(AND(ISNUMBER(J107),J107&gt;=5),M107=""),AND(AND(ISNUMBER(J107),J107&gt;=5),AND(ISNUMBER(M107),M107&gt;=1)),AND(ISNUMBER(SERACH("papillary",N107)),OR(Y107="positive",Z107="positive"), ISNUMBER(SEARCH("BRAF",AB107)))),"intermediate","low"))</f>
        <v>low</v>
      </c>
      <c r="AF107" s="40" t="str">
        <f t="shared" si="15"/>
        <v>1b</v>
      </c>
      <c r="AG107" s="40" t="str">
        <f t="shared" si="16"/>
        <v>0</v>
      </c>
      <c r="AH107" s="40" t="str">
        <f t="shared" si="18"/>
        <v>0</v>
      </c>
      <c r="AI107" s="45" t="str">
        <f t="shared" si="19"/>
        <v>I</v>
      </c>
      <c r="AJ107" s="39" t="s">
        <v>634</v>
      </c>
      <c r="AK107" s="44" t="s">
        <v>895</v>
      </c>
      <c r="AL107" s="44" t="s">
        <v>899</v>
      </c>
      <c r="AM107" s="44" t="s">
        <v>899</v>
      </c>
      <c r="AN107" s="44" t="s">
        <v>59</v>
      </c>
      <c r="AO107" s="12">
        <f t="shared" ca="1" si="24"/>
        <v>1</v>
      </c>
      <c r="AP107" s="15">
        <f t="shared" si="25"/>
        <v>1</v>
      </c>
      <c r="AQ107" s="15">
        <f t="shared" si="26"/>
        <v>1</v>
      </c>
      <c r="AR107" s="15">
        <f t="shared" si="27"/>
        <v>1</v>
      </c>
      <c r="AS107" s="26">
        <f t="shared" si="17"/>
        <v>1</v>
      </c>
    </row>
    <row r="108" spans="1:45">
      <c r="A108" t="str">
        <f>'Model output'!A107</f>
        <v>TCGA-DJ-A3VF</v>
      </c>
      <c r="B108" s="51">
        <v>60</v>
      </c>
      <c r="C108" s="1" t="str">
        <f>IF(OR(ISNUMBER(SEARCH("0",'Model output'!D107)), ISNUMBER(SEARCH("1",'Model output'!D107)), ISNUMBER(SEARCH("1a",'Model output'!D107)), ISNUMBER(SEARCH("1b",'Model output'!D107)), ISNUMBER(SEARCH("2",'Model output'!D107)), ISNUMBER(SEARCH("3",'Model output'!D107)), ISNUMBER(SEARCH("4a",'Model output'!D107)), ISNUMBER(SEARCH("4b",'Model output'!D107))), IF(ISNUMBER(SEARCH("pT",'Model output'!D107)),IF(OR(ISNUMBER(SEARCH("a",'Model output'!D107)),ISNUMBER(SEARCH("b",'Model output'!D107))),MID(SUBSTITUTE('Model output'!D107," ",""),SEARCH("pT",'Model output'!D107)+2,2),MID(SUBSTITUTE('Model output'!D107," ",""),SEARCH("pT",'Model output'!D107)+2,1)),IF(ISNUMBER(SEARCH("T",'Model output'!D107)),IF(OR(ISNUMBER(SEARCH("a",'Model output'!D107)),ISNUMBER(SEARCH("b",'Model output'!D107))),MID(SUBSTITUTE('Model output'!D107," ",""),SEARCH("T",'Model output'!D107)+1,2),MID(SUBSTITUTE('Model output'!D107," ",""),SEARCH("T",'Model output'!D107)+1,1)),SUBSTITUTE('Model output'!D107," ",""))),"")</f>
        <v>1</v>
      </c>
      <c r="D108" s="1" t="str">
        <f>IF(ISNUMBER(SEARCH("lymph node",'Model output'!E107)),"1", IF(AND('Model output'!E107&lt;&gt;"",ISNUMBER('Model output'!E107),'Model output'!E107&gt;0),"1",IF(OR(ISNUMBER(SEARCH("0",'Model output'!E107)), ISNUMBER(SEARCH("1",'Model output'!E107)), ISNUMBER(SEARCH("1a",'Model output'!E107)), ISNUMBER(SEARCH("1b",'Model output'!E107)), ISNUMBER(SEARCH("X",'Model output'!E107))), IF(ISNUMBER(SEARCH("pN",'Model output'!E107)),IF(OR(ISNUMBER(SEARCH("a",'Model output'!E107)),ISNUMBER(SEARCH("b",'Model output'!E107))),MID(SUBSTITUTE('Model output'!E107," ",""),SEARCH("pN",'Model output'!E107)+2,2),MID(SUBSTITUTE('Model output'!E107," ",""),SEARCH("pN",'Model output'!E107)+2,1)),IF(ISNUMBER(SEARCH("N",'Model output'!E107)),IF(OR(ISNUMBER(SEARCH("a",'Model output'!E107)),ISNUMBER(SEARCH("b",'Model output'!E107))),MID(SUBSTITUTE('Model output'!E107," ",""),SEARCH("N",'Model output'!E107)+1,2),MID(SUBSTITUTE('Model output'!E107," ",""),SEARCH("N",'Model output'!E107)+1,1)),SUBSTITUTE('Model output'!E107," ",""))),"")))</f>
        <v>1b</v>
      </c>
      <c r="E108" s="1" t="str">
        <f>IF(OR(ISNUMBER(SEARCH("Not applicable",'Model output'!F107)), ISNUMBER(SEARCH("N/A",'Model output'!F107))),"0",IF(OR(ISNUMBER(SEARCH("0",'Model output'!F107)), ISNUMBER(SEARCH("1",'Model output'!F107)), ISNUMBER(SEARCH("X",'Model output'!F107))), IF(ISNUMBER(SEARCH("pM",'Model output'!F107)),MID(SUBSTITUTE('Model output'!F107," ",""),SEARCH("pM",'Model output'!F107)+2,1),IF(ISNUMBER(SEARCH("M",'Model output'!F107)),MID(SUBSTITUTE('Model output'!F107," ",""),SEARCH("M",'Model output'!F107)+1,1),SUBSTITUTE('Model output'!F107," ",""))),""))</f>
        <v/>
      </c>
      <c r="F108" t="str">
        <f t="shared" si="12"/>
        <v>positive</v>
      </c>
      <c r="G108" t="str">
        <f>IF(OR('Model output'!G107="",AND(ISNUMBER('Model output'!J107),'Model output'!J107&lt;1)),"",IF(OR(ISNUMBER(SEARCH("lateral",'Model output'!G107)),ISNUMBER(SEARCH("cervical",'Model output'!G107)),ISNUMBER(SEARCH("jugular",'Model output'!G107)),ISNUMBER(SEARCH("left neck",'Model output'!G107)),ISNUMBER(SEARCH("left anterior neck",'Model output'!G107)),ISNUMBER(SEARCH("left posterior neck",'Model output'!G107)),ISNUMBER(SEARCH("right neck",'Model output'!G107)),ISNUMBER(SEARCH("right anterior neck",'Model output'!G107)),ISNUMBER(SEARCH("right posterior neck",'Model output'!G107)),AND(ISNUMBER(SEARCH("level",'Model output'!G107)),OR(,ISNUMBER(SEARCH("II",'Model output'!G107)),ISNUMBER(SEARCH("two",'Model output'!G107)),ISNUMBER(SEARCH("2",'Model output'!G107)),ISNUMBER(SEARCH("III",'Model output'!G107)),ISNUMBER(SEARCH("three",'Model output'!G107)),ISNUMBER(SEARCH("3",'Model output'!G107)),ISNUMBER(SEARCH("IV",'Model output'!G107)),ISNUMBER(SEARCH("four",'Model output'!G107)),ISNUMBER(SEARCH("4",'Model output'!G107)),ISNUMBER(SEARCH("V ",'Model output'!G107)),ISNUMBER(SEARCH("five",'Model output'!G107)),ISNUMBER(SEARCH("5",'Model output'!G107))))), "lateral", "central"))</f>
        <v>lateral</v>
      </c>
      <c r="H108" t="str">
        <f>IF('Model output'!H107="","negative", IF('Model output'!H107=" ", "negative", IF('Model output'!H107="[]", "negative", IF(ISNUMBER(SEARCH("lymph node",'Model output'!H107)),"negative", IF(ISNUMBER(SEARCH("adipose tissue",'Model output'!H107)), "negative", IF(ISNUMBER(SEARCH("neck dissection",'Model output'!H107)),"negative","positive"))))))</f>
        <v>negative</v>
      </c>
      <c r="I108">
        <f>IF('Model output'!I107="","",IF(ISNUMBER('Model output'!I107),'Model output'!I107,1))</f>
        <v>12</v>
      </c>
      <c r="J108">
        <f>IF('Model output'!J107="","",IF(AND(ISNUMBER('Model output'!J107),'Model output'!J107&lt;=I108),'Model output'!J107,IF(ISNUMBER(SEARCH("0/",'Model output'!J107)),0,1)))</f>
        <v>4</v>
      </c>
      <c r="K108" t="str" cm="1">
        <f t="array" ref="K108">IF(COUNT(FIND({0,1,2,3,4,5,6,7,8,9},'Model output'!K107))&gt;0,'Model output'!K107,"")</f>
        <v>0.6cm</v>
      </c>
      <c r="L108" s="32" t="str">
        <f t="shared" si="14"/>
        <v>0.6cm</v>
      </c>
      <c r="M108" cm="1">
        <f t="array" ref="M108">IF(L108="","",IF(ISNUMBER(SEARCH("cm",L108)),MAX(VALUE(SUBSTITUTE(_xlfn.FILTERXML("&lt;t&gt;&lt;s&gt;"&amp;SUBSTITUTE(L108,",","&lt;/s&gt;&lt;s&gt;")&amp;"&lt;/s&gt;&lt;/t&gt;","//s"),"cm",""))),MAX(VALUE(SUBSTITUTE(_xlfn.FILTERXML("&lt;t&gt;&lt;s&gt;"&amp;SUBSTITUTE(L108,",","&lt;/s&gt;&lt;s&gt;")&amp;"&lt;/s&gt;&lt;/t&gt;","//s"),"mm","")))/10))</f>
        <v>0.6</v>
      </c>
      <c r="N108" t="str">
        <f>IF('Model output'!L107="","",'Model output'!L107)</f>
        <v>papillary</v>
      </c>
      <c r="O108" t="str">
        <f>IF('Model output'!M107="","",'Model output'!M107)</f>
        <v>tall cell variant</v>
      </c>
      <c r="P108" t="str">
        <f>IF('Model output'!N107="","",'Model output'!N107)</f>
        <v>1.0 cm</v>
      </c>
      <c r="Q108" t="str">
        <f t="shared" si="13"/>
        <v>1.0cm</v>
      </c>
      <c r="R108" cm="1">
        <f t="array" ref="R108">IF(Q108="","",IF(ISNUMBER(SEARCH("cm",Q108)),MAX(VALUE(SUBSTITUTE(_xlfn.FILTERXML("&lt;t&gt;&lt;s&gt;"&amp;SUBSTITUTE(Q108,",","&lt;/s&gt;&lt;s&gt;")&amp;"&lt;/s&gt;&lt;/t&gt;","//s"),"cm",""))),IF(ISNUMBER(SEARCH("mm",Q108)), MAX(VALUE(SUBSTITUTE(_xlfn.FILTERXML("&lt;t&gt;&lt;s&gt;"&amp;SUBSTITUTE(Q108,",","&lt;/s&gt;&lt;s&gt;")&amp;"&lt;/s&gt;&lt;/t&gt;","//s"),"mm","")))/10, MAX(VALUE(_xlfn.FILTERXML("&lt;t&gt;&lt;s&gt;"&amp;SUBSTITUTE(Q108,",","&lt;/s&gt;&lt;s&gt;")&amp;"&lt;/s&gt;&lt;/t&gt;","//s"))))))</f>
        <v>1</v>
      </c>
      <c r="S108" t="str">
        <f>IF(OR('Model output'!P107="",'Model output'!P107="C",ISNUMBER(SEARCH("Not identified", 'Model output'!P107)),ISNUMBER(SEARCH("Absent",'Model output'!P107)),ISNUMBER(SEARCH("Absence",'Model output'!P107)),AND(ISNUMBER(SEARCH("No",'Model output'!P107)),NOT(ISNUMBER(SEARCH("diagnostic",'Model output'!P107)))),ISNUMBER(SEARCH("Negative",'Model output'!P107))),"negative","positive")</f>
        <v>negative</v>
      </c>
      <c r="T108">
        <f>IF('Model output'!O107="","",'Model output'!O107)</f>
        <v>2</v>
      </c>
      <c r="U108" t="str">
        <f>IF('Model output'!Q107&lt;&gt;"",'Model output'!Q107,IF('Classification result'!S108="positive",IF(ISNUMBER(SEARCH("single",'Model output'!P107)),1,IF(OR(ISNUMBER(SEARCH("&lt;4",'Model output'!P107)),ISNUMBER(SEARCH("&lt; 4",'Model output'!P107)),ISNUMBER(SEARCH("less than 4",'Model output'!P107))),"&lt;4",IF(OR(ISNUMBER(SEARCH("&gt;4",'Model output'!P107)),ISNUMBER(SEARCH("&gt; 4",'Model output'!P107)),ISNUMBER(SEARCH("4 or more",'Model output'!P107))),"&gt;4",""))),""))</f>
        <v/>
      </c>
      <c r="V108" t="str">
        <f>IF(S108="negative","",IF(OR(ISNUMBER(SEARCH("Focal",'Model output'!P107)),'Classification result'!U108&lt;4,ISNUMBER(SEARCH("Focal",'Classification result'!U108)),ISNUMBER(SEARCH("&lt;4",'Classification result'!U108)),ISNUMBER(SEARCH("&lt; 4",'Classification result'!U108))),"minimal", IF(OR(ISNUMBER(SEARCH("Extensive",'Model output'!P107)),ISNUMBER(SEARCH("Extensive",'Classification result'!U108)),ISNUMBER(SEARCH("&gt;4",'Classification result'!U108)),ISNUMBER(SEARCH("&gt; 4",'Classification result'!U108)),ISNUMBER(SEARCH("4 or more",'Classification result'!U108))),"extensive","")))</f>
        <v/>
      </c>
      <c r="W108" t="str">
        <f>IF(OR('Model output'!R107="",ISNUMBER(SEARCH("Not identified", 'Model output'!R107)),ISNUMBER(SEARCH("Absent",'Model output'!R107)),ISNUMBER(SEARCH("No",'Model output'!R107)),ISNUMBER(SEARCH("Negative",'Model output'!R107)),ISNUMBER(SEARCH("None seen",'Model output'!R107)),ISNUMBER(SEARCH("Free",'Model output'!R107)),ISNUMBER(SEARCH("Cannot be assessed",'Model output'!R107))),"negative","positive")</f>
        <v>negative</v>
      </c>
      <c r="X108" s="19" t="str">
        <f>IF('Model output'!S107="","",'Model output'!S107)</f>
        <v>invades: perithyroidal fibroadipose tissue</v>
      </c>
      <c r="Y108" t="str">
        <f>IF(OR('Model output'!S107="",ISNUMBER(SEARCH("No extension",'Model output'!S107)),ISNUMBER(SEARCH("Absent",'Model output'!S107)),ISNUMBER(SEARCH("Not identified",'Model output'!S107)),AND(ISNUMBER(SEARCH("No",'Model output'!S107)),NOT(ISNUMBER(SEARCH("carcinoma",'Model output'!S107)))),ISNUMBER(SEARCH("negative",'Model output'!S107))),"negative",IF(Z108="positive","gETE", "positive"))</f>
        <v>positive</v>
      </c>
      <c r="Z108" t="str">
        <f>IF(OR('Model output'!S107="",ISNUMBER(SEARCH("Absent",'Model output'!S107)),ISNUMBER(SEARCH("Not identified",'Model output'!S107)),ISNUMBER(SEARCH("No",'Model output'!S107)),ISNUMBER(SEARCH("Minimal",'Model output'!S107)),ISNUMBER(SEARCH("negative",'Model output'!S107))),"negative",IF(OR(ISNUMBER(SEARCH("extensive",X108)),ISNUMBER(SEARCH("skeletal muscle",X108)),ISNUMBER(SEARCH("larynx",X108)),ISNUMBER(SEARCH("trachea",X108)),ISNUMBER(SEARCH("esophagus",X108)),ISNUMBER(SEARCH("recurrent laryngeal nerve",X108))),"positive","negative"))</f>
        <v>negative</v>
      </c>
      <c r="AA108" t="str">
        <f>IF('Model output'!T107="","",IF('Model output'!T107="Not mentioned", "No", "Yes"))</f>
        <v/>
      </c>
      <c r="AB108" t="str">
        <f>IF(AA108&lt;&gt;"Yes","",IF(OR('Model output'!U107="",ISNUMBER(SEARCH("Not identified",'Model output'!U107))),"",'Model output'!U107))</f>
        <v/>
      </c>
      <c r="AC108" s="8" t="str">
        <f>IF(OR('Model output'!V107="", AND(ISERROR(SEARCH("Positive",'Model output'!V107)), ISNUMBER(SEARCH("Negative",'Model output'!V107))), ISNUMBER(SEARCH("Cannot be assessed",'Model output'!V107)), AND(ISNUMBER(SEARCH("Uninvolved",'Model output'!V107)),NOT(ISNUMBER(SEARCH("margin(s) involved",'Model output'!V107)))), ISNUMBER(SEARCH("No involvement",'Model output'!V107)), AND(NOT(ISNUMBER(SEARCH("focal",'Model output'!V107))),ISNUMBER(SEARCH("Free",'Model output'!V107))), ISNUMBER(SEARCH("narrowly excised",'Model output'!V107)), ISNUMBER(SEARCH("none",'Model output'!V107)), ISNUMBER(SEARCH("R0",'Model output'!V107)), ISNUMBER(SEARCH("1 mm",'Model output'!V107)), ISNUMBER(SEARCH("0.1 CM",'Model output'!V107)), ISNUMBER(SEARCH("less than 0.2 mm",'Model output'!V107)), ISNUMBER(SEARCH("less than 1.0 mm",'Model output'!V107)), ISNUMBER(SEARCH("less than 0.5 mm",'Model output'!V107)), ISNUMBER(SEARCH("abut",'Model output'!V107))), "negative", "positive")</f>
        <v>negative</v>
      </c>
      <c r="AE108" s="39" t="str" cm="1">
        <f t="array" aca="1" ref="AE108" ca="1">IF(OR(AC108="positive",Z108="positive",AND(OR(ISNUMBER(SEARCH("Follicular carcinoma",N108)),ISNUMBER(SEARCH("Follicular thyroid carcinoma",N108))),V108="extensive"),AND(AND(ISNUMBER(J108),J108&gt;0),AND(ISNUMBER(M108),M108&gt;3)),OR(H108="positive",AH108=1)),"high",IF(OR(ISNUMBER(SEARCH("lateral",G108,1)),ISNUMBER(SEARCH("positive",Y108,1)),ISNUMBER(SEARCH("tall",O108,1)),ISNUMBER(SEARCH("hobnail",O108,1)),ISNUMBER(SEARCH("cribriform",O108,1)),ISNUMBER(SEARCH("diffuse",O108,1)),ISNUMBER(SEARCH("columnar",O108,1)),ISNUMBER(SEARCH("solid",O108,1)),ISNUMBER(SEARCH("tall",N108,1)),ISNUMBER(SEARCH("hobnail",N108,1)),ISNUMBER(SEARCH("cribriform",N108,1)),ISNUMBER(SEARCH("diffuse",N108,1)),ISNUMBER(SEARCH("columnar",N108,1)),ISNUMBER(SEARCH("solid",N108,1)),AND(OR(ISNUMBER(SEARCH("papillary",N108,1)),ISNUMBER(SEARCH("papillary carcinoma",O108,1))),S108="positive"),AND(AND(ISNUMBER(J108),J108&gt;=5),M108=""),AND(AND(ISNUMBER(J108),J108&gt;=5),AND(ISNUMBER(M108),M108&gt;=1)),AND(ISNUMBER(SERACH("papillary",N108)),OR(Y108="positive",Z108="positive"), ISNUMBER(SEARCH("BRAF",AB108)))),"intermediate","low"))</f>
        <v>intermediate</v>
      </c>
      <c r="AF108" s="40" t="str">
        <f t="shared" si="15"/>
        <v>1a</v>
      </c>
      <c r="AG108" s="40" t="str">
        <f t="shared" si="16"/>
        <v>1b</v>
      </c>
      <c r="AH108" s="40" t="str">
        <f t="shared" si="18"/>
        <v>0</v>
      </c>
      <c r="AI108" s="45" t="str">
        <f t="shared" si="19"/>
        <v>II</v>
      </c>
      <c r="AJ108" s="39" t="s">
        <v>636</v>
      </c>
      <c r="AK108" s="44" t="s">
        <v>900</v>
      </c>
      <c r="AL108" s="44" t="s">
        <v>895</v>
      </c>
      <c r="AM108" s="44" t="s">
        <v>899</v>
      </c>
      <c r="AN108" s="44" t="s">
        <v>897</v>
      </c>
      <c r="AO108" s="12">
        <f t="shared" ca="1" si="24"/>
        <v>1</v>
      </c>
      <c r="AP108" s="15">
        <f t="shared" si="25"/>
        <v>1</v>
      </c>
      <c r="AQ108" s="15">
        <f t="shared" si="26"/>
        <v>1</v>
      </c>
      <c r="AR108" s="15">
        <f t="shared" si="27"/>
        <v>1</v>
      </c>
      <c r="AS108" s="26">
        <f t="shared" si="17"/>
        <v>1</v>
      </c>
    </row>
    <row r="109" spans="1:45">
      <c r="A109" t="str">
        <f>'Model output'!A108</f>
        <v>TCGA-DJ-A3VG</v>
      </c>
      <c r="B109" s="51">
        <v>40</v>
      </c>
      <c r="C109" s="1" t="str">
        <f>IF(OR(ISNUMBER(SEARCH("0",'Model output'!D108)), ISNUMBER(SEARCH("1",'Model output'!D108)), ISNUMBER(SEARCH("1a",'Model output'!D108)), ISNUMBER(SEARCH("1b",'Model output'!D108)), ISNUMBER(SEARCH("2",'Model output'!D108)), ISNUMBER(SEARCH("3",'Model output'!D108)), ISNUMBER(SEARCH("4a",'Model output'!D108)), ISNUMBER(SEARCH("4b",'Model output'!D108))), IF(ISNUMBER(SEARCH("pT",'Model output'!D108)),IF(OR(ISNUMBER(SEARCH("a",'Model output'!D108)),ISNUMBER(SEARCH("b",'Model output'!D108))),MID(SUBSTITUTE('Model output'!D108," ",""),SEARCH("pT",'Model output'!D108)+2,2),MID(SUBSTITUTE('Model output'!D108," ",""),SEARCH("pT",'Model output'!D108)+2,1)),IF(ISNUMBER(SEARCH("T",'Model output'!D108)),IF(OR(ISNUMBER(SEARCH("a",'Model output'!D108)),ISNUMBER(SEARCH("b",'Model output'!D108))),MID(SUBSTITUTE('Model output'!D108," ",""),SEARCH("T",'Model output'!D108)+1,2),MID(SUBSTITUTE('Model output'!D108," ",""),SEARCH("T",'Model output'!D108)+1,1)),SUBSTITUTE('Model output'!D108," ",""))),"")</f>
        <v>1</v>
      </c>
      <c r="D109" s="1" t="str">
        <f>IF(ISNUMBER(SEARCH("lymph node",'Model output'!E108)),"1", IF(AND('Model output'!E108&lt;&gt;"",ISNUMBER('Model output'!E108),'Model output'!E108&gt;0),"1",IF(OR(ISNUMBER(SEARCH("0",'Model output'!E108)), ISNUMBER(SEARCH("1",'Model output'!E108)), ISNUMBER(SEARCH("1a",'Model output'!E108)), ISNUMBER(SEARCH("1b",'Model output'!E108)), ISNUMBER(SEARCH("X",'Model output'!E108))), IF(ISNUMBER(SEARCH("pN",'Model output'!E108)),IF(OR(ISNUMBER(SEARCH("a",'Model output'!E108)),ISNUMBER(SEARCH("b",'Model output'!E108))),MID(SUBSTITUTE('Model output'!E108," ",""),SEARCH("pN",'Model output'!E108)+2,2),MID(SUBSTITUTE('Model output'!E108," ",""),SEARCH("pN",'Model output'!E108)+2,1)),IF(ISNUMBER(SEARCH("N",'Model output'!E108)),IF(OR(ISNUMBER(SEARCH("a",'Model output'!E108)),ISNUMBER(SEARCH("b",'Model output'!E108))),MID(SUBSTITUTE('Model output'!E108," ",""),SEARCH("N",'Model output'!E108)+1,2),MID(SUBSTITUTE('Model output'!E108," ",""),SEARCH("N",'Model output'!E108)+1,1)),SUBSTITUTE('Model output'!E108," ",""))),"")))</f>
        <v>0</v>
      </c>
      <c r="E109" s="1" t="str">
        <f>IF(OR(ISNUMBER(SEARCH("Not applicable",'Model output'!F108)), ISNUMBER(SEARCH("N/A",'Model output'!F108))),"0",IF(OR(ISNUMBER(SEARCH("0",'Model output'!F108)), ISNUMBER(SEARCH("1",'Model output'!F108)), ISNUMBER(SEARCH("X",'Model output'!F108))), IF(ISNUMBER(SEARCH("pM",'Model output'!F108)),MID(SUBSTITUTE('Model output'!F108," ",""),SEARCH("pM",'Model output'!F108)+2,1),IF(ISNUMBER(SEARCH("M",'Model output'!F108)),MID(SUBSTITUTE('Model output'!F108," ",""),SEARCH("M",'Model output'!F108)+1,1),SUBSTITUTE('Model output'!F108," ",""))),""))</f>
        <v/>
      </c>
      <c r="F109" t="str">
        <f t="shared" si="12"/>
        <v>negative</v>
      </c>
      <c r="G109" t="str">
        <f>IF(OR('Model output'!G108="",AND(ISNUMBER('Model output'!J108),'Model output'!J108&lt;1)),"",IF(OR(ISNUMBER(SEARCH("lateral",'Model output'!G108)),ISNUMBER(SEARCH("cervical",'Model output'!G108)),ISNUMBER(SEARCH("jugular",'Model output'!G108)),ISNUMBER(SEARCH("left neck",'Model output'!G108)),ISNUMBER(SEARCH("left anterior neck",'Model output'!G108)),ISNUMBER(SEARCH("left posterior neck",'Model output'!G108)),ISNUMBER(SEARCH("right neck",'Model output'!G108)),ISNUMBER(SEARCH("right anterior neck",'Model output'!G108)),ISNUMBER(SEARCH("right posterior neck",'Model output'!G108)),AND(ISNUMBER(SEARCH("level",'Model output'!G108)),OR(,ISNUMBER(SEARCH("II",'Model output'!G108)),ISNUMBER(SEARCH("two",'Model output'!G108)),ISNUMBER(SEARCH("2",'Model output'!G108)),ISNUMBER(SEARCH("III",'Model output'!G108)),ISNUMBER(SEARCH("three",'Model output'!G108)),ISNUMBER(SEARCH("3",'Model output'!G108)),ISNUMBER(SEARCH("IV",'Model output'!G108)),ISNUMBER(SEARCH("four",'Model output'!G108)),ISNUMBER(SEARCH("4",'Model output'!G108)),ISNUMBER(SEARCH("V ",'Model output'!G108)),ISNUMBER(SEARCH("five",'Model output'!G108)),ISNUMBER(SEARCH("5",'Model output'!G108))))), "lateral", "central"))</f>
        <v/>
      </c>
      <c r="H109" t="str">
        <f>IF('Model output'!H108="","negative", IF('Model output'!H108=" ", "negative", IF('Model output'!H108="[]", "negative", IF(ISNUMBER(SEARCH("lymph node",'Model output'!H108)),"negative", IF(ISNUMBER(SEARCH("adipose tissue",'Model output'!H108)), "negative", IF(ISNUMBER(SEARCH("neck dissection",'Model output'!H108)),"negative","positive"))))))</f>
        <v>negative</v>
      </c>
      <c r="I109" t="str">
        <f>IF('Model output'!I108="","",IF(ISNUMBER('Model output'!I108),'Model output'!I108,1))</f>
        <v/>
      </c>
      <c r="J109" t="str">
        <f>IF('Model output'!J108="","",IF(AND(ISNUMBER('Model output'!J108),'Model output'!J108&lt;=I109),'Model output'!J108,IF(ISNUMBER(SEARCH("0/",'Model output'!J108)),0,1)))</f>
        <v/>
      </c>
      <c r="K109" t="str" cm="1">
        <f t="array" ref="K109">IF(COUNT(FIND({0,1,2,3,4,5,6,7,8,9},'Model output'!K108))&gt;0,'Model output'!K108,"")</f>
        <v/>
      </c>
      <c r="L109" s="32" t="str">
        <f t="shared" si="14"/>
        <v/>
      </c>
      <c r="M109" t="str" cm="1">
        <f t="array" ref="M109">IF(L109="","",IF(ISNUMBER(SEARCH("cm",L109)),MAX(VALUE(SUBSTITUTE(_xlfn.FILTERXML("&lt;t&gt;&lt;s&gt;"&amp;SUBSTITUTE(L109,",","&lt;/s&gt;&lt;s&gt;")&amp;"&lt;/s&gt;&lt;/t&gt;","//s"),"cm",""))),MAX(VALUE(SUBSTITUTE(_xlfn.FILTERXML("&lt;t&gt;&lt;s&gt;"&amp;SUBSTITUTE(L109,",","&lt;/s&gt;&lt;s&gt;")&amp;"&lt;/s&gt;&lt;/t&gt;","//s"),"mm","")))/10))</f>
        <v/>
      </c>
      <c r="N109" t="str">
        <f>IF('Model output'!L108="","",'Model output'!L108)</f>
        <v>papillary</v>
      </c>
      <c r="O109" t="str">
        <f>IF('Model output'!M108="","",'Model output'!M108)</f>
        <v>follicular variant</v>
      </c>
      <c r="P109" t="str">
        <f>IF('Model output'!N108="","",'Model output'!N108)</f>
        <v>1.1 cm</v>
      </c>
      <c r="Q109" t="str">
        <f t="shared" si="13"/>
        <v>1.1cm</v>
      </c>
      <c r="R109" cm="1">
        <f t="array" ref="R109">IF(Q109="","",IF(ISNUMBER(SEARCH("cm",Q109)),MAX(VALUE(SUBSTITUTE(_xlfn.FILTERXML("&lt;t&gt;&lt;s&gt;"&amp;SUBSTITUTE(Q109,",","&lt;/s&gt;&lt;s&gt;")&amp;"&lt;/s&gt;&lt;/t&gt;","//s"),"cm",""))),IF(ISNUMBER(SEARCH("mm",Q109)), MAX(VALUE(SUBSTITUTE(_xlfn.FILTERXML("&lt;t&gt;&lt;s&gt;"&amp;SUBSTITUTE(Q109,",","&lt;/s&gt;&lt;s&gt;")&amp;"&lt;/s&gt;&lt;/t&gt;","//s"),"mm","")))/10, MAX(VALUE(_xlfn.FILTERXML("&lt;t&gt;&lt;s&gt;"&amp;SUBSTITUTE(Q109,",","&lt;/s&gt;&lt;s&gt;")&amp;"&lt;/s&gt;&lt;/t&gt;","//s"))))))</f>
        <v>1.1000000000000001</v>
      </c>
      <c r="S109" t="str">
        <f>IF(OR('Model output'!P108="",'Model output'!P108="C",ISNUMBER(SEARCH("Not identified", 'Model output'!P108)),ISNUMBER(SEARCH("Absent",'Model output'!P108)),ISNUMBER(SEARCH("Absence",'Model output'!P108)),AND(ISNUMBER(SEARCH("No",'Model output'!P108)),NOT(ISNUMBER(SEARCH("diagnostic",'Model output'!P108)))),ISNUMBER(SEARCH("Negative",'Model output'!P108))),"negative","positive")</f>
        <v>negative</v>
      </c>
      <c r="T109">
        <f>IF('Model output'!O108="","",'Model output'!O108)</f>
        <v>2</v>
      </c>
      <c r="U109" t="str">
        <f>IF('Model output'!Q108&lt;&gt;"",'Model output'!Q108,IF('Classification result'!S109="positive",IF(ISNUMBER(SEARCH("single",'Model output'!P108)),1,IF(OR(ISNUMBER(SEARCH("&lt;4",'Model output'!P108)),ISNUMBER(SEARCH("&lt; 4",'Model output'!P108)),ISNUMBER(SEARCH("less than 4",'Model output'!P108))),"&lt;4",IF(OR(ISNUMBER(SEARCH("&gt;4",'Model output'!P108)),ISNUMBER(SEARCH("&gt; 4",'Model output'!P108)),ISNUMBER(SEARCH("4 or more",'Model output'!P108))),"&gt;4",""))),""))</f>
        <v/>
      </c>
      <c r="V109" t="str">
        <f>IF(S109="negative","",IF(OR(ISNUMBER(SEARCH("Focal",'Model output'!P108)),'Classification result'!U109&lt;4,ISNUMBER(SEARCH("Focal",'Classification result'!U109)),ISNUMBER(SEARCH("&lt;4",'Classification result'!U109)),ISNUMBER(SEARCH("&lt; 4",'Classification result'!U109))),"minimal", IF(OR(ISNUMBER(SEARCH("Extensive",'Model output'!P108)),ISNUMBER(SEARCH("Extensive",'Classification result'!U109)),ISNUMBER(SEARCH("&gt;4",'Classification result'!U109)),ISNUMBER(SEARCH("&gt; 4",'Classification result'!U109)),ISNUMBER(SEARCH("4 or more",'Classification result'!U109))),"extensive","")))</f>
        <v/>
      </c>
      <c r="W109" t="str">
        <f>IF(OR('Model output'!R108="",ISNUMBER(SEARCH("Not identified", 'Model output'!R108)),ISNUMBER(SEARCH("Absent",'Model output'!R108)),ISNUMBER(SEARCH("No",'Model output'!R108)),ISNUMBER(SEARCH("Negative",'Model output'!R108)),ISNUMBER(SEARCH("None seen",'Model output'!R108)),ISNUMBER(SEARCH("Free",'Model output'!R108)),ISNUMBER(SEARCH("Cannot be assessed",'Model output'!R108))),"negative","positive")</f>
        <v>negative</v>
      </c>
      <c r="X109" s="19" t="str">
        <f>IF('Model output'!S108="","",'Model output'!S108)</f>
        <v>Not Identified</v>
      </c>
      <c r="Y109" t="str">
        <f>IF(OR('Model output'!S108="",ISNUMBER(SEARCH("No extension",'Model output'!S108)),ISNUMBER(SEARCH("Absent",'Model output'!S108)),ISNUMBER(SEARCH("Not identified",'Model output'!S108)),AND(ISNUMBER(SEARCH("No",'Model output'!S108)),NOT(ISNUMBER(SEARCH("carcinoma",'Model output'!S108)))),ISNUMBER(SEARCH("negative",'Model output'!S108))),"negative",IF(Z109="positive","gETE", "positive"))</f>
        <v>negative</v>
      </c>
      <c r="Z109" t="str">
        <f>IF(OR('Model output'!S108="",ISNUMBER(SEARCH("Absent",'Model output'!S108)),ISNUMBER(SEARCH("Not identified",'Model output'!S108)),ISNUMBER(SEARCH("No",'Model output'!S108)),ISNUMBER(SEARCH("Minimal",'Model output'!S108)),ISNUMBER(SEARCH("negative",'Model output'!S108))),"negative",IF(OR(ISNUMBER(SEARCH("extensive",X109)),ISNUMBER(SEARCH("skeletal muscle",X109)),ISNUMBER(SEARCH("larynx",X109)),ISNUMBER(SEARCH("trachea",X109)),ISNUMBER(SEARCH("esophagus",X109)),ISNUMBER(SEARCH("recurrent laryngeal nerve",X109))),"positive","negative"))</f>
        <v>negative</v>
      </c>
      <c r="AA109" t="str">
        <f>IF('Model output'!T108="","",IF('Model output'!T108="Not mentioned", "No", "Yes"))</f>
        <v/>
      </c>
      <c r="AB109" t="str">
        <f>IF(AA109&lt;&gt;"Yes","",IF(OR('Model output'!U108="",ISNUMBER(SEARCH("Not identified",'Model output'!U108))),"",'Model output'!U108))</f>
        <v/>
      </c>
      <c r="AC109" s="8" t="str">
        <f>IF(OR('Model output'!V108="", AND(ISERROR(SEARCH("Positive",'Model output'!V108)), ISNUMBER(SEARCH("Negative",'Model output'!V108))), ISNUMBER(SEARCH("Cannot be assessed",'Model output'!V108)), AND(ISNUMBER(SEARCH("Uninvolved",'Model output'!V108)),NOT(ISNUMBER(SEARCH("margin(s) involved",'Model output'!V108)))), ISNUMBER(SEARCH("No involvement",'Model output'!V108)), AND(NOT(ISNUMBER(SEARCH("focal",'Model output'!V108))),ISNUMBER(SEARCH("Free",'Model output'!V108))), ISNUMBER(SEARCH("narrowly excised",'Model output'!V108)), ISNUMBER(SEARCH("none",'Model output'!V108)), ISNUMBER(SEARCH("R0",'Model output'!V108)), ISNUMBER(SEARCH("1 mm",'Model output'!V108)), ISNUMBER(SEARCH("0.1 CM",'Model output'!V108)), ISNUMBER(SEARCH("less than 0.2 mm",'Model output'!V108)), ISNUMBER(SEARCH("less than 1.0 mm",'Model output'!V108)), ISNUMBER(SEARCH("less than 0.5 mm",'Model output'!V108)), ISNUMBER(SEARCH("abut",'Model output'!V108))), "negative", "positive")</f>
        <v>negative</v>
      </c>
      <c r="AE109" s="39" t="str" cm="1">
        <f t="array" aca="1" ref="AE109" ca="1">IF(OR(AC109="positive",Z109="positive",AND(OR(ISNUMBER(SEARCH("Follicular carcinoma",N109)),ISNUMBER(SEARCH("Follicular thyroid carcinoma",N109))),V109="extensive"),AND(AND(ISNUMBER(J109),J109&gt;0),AND(ISNUMBER(M109),M109&gt;3)),OR(H109="positive",AH109=1)),"high",IF(OR(ISNUMBER(SEARCH("lateral",G109,1)),ISNUMBER(SEARCH("positive",Y109,1)),ISNUMBER(SEARCH("tall",O109,1)),ISNUMBER(SEARCH("hobnail",O109,1)),ISNUMBER(SEARCH("cribriform",O109,1)),ISNUMBER(SEARCH("diffuse",O109,1)),ISNUMBER(SEARCH("columnar",O109,1)),ISNUMBER(SEARCH("solid",O109,1)),ISNUMBER(SEARCH("tall",N109,1)),ISNUMBER(SEARCH("hobnail",N109,1)),ISNUMBER(SEARCH("cribriform",N109,1)),ISNUMBER(SEARCH("diffuse",N109,1)),ISNUMBER(SEARCH("columnar",N109,1)),ISNUMBER(SEARCH("solid",N109,1)),AND(OR(ISNUMBER(SEARCH("papillary",N109,1)),ISNUMBER(SEARCH("papillary carcinoma",O109,1))),S109="positive"),AND(AND(ISNUMBER(J109),J109&gt;=5),M109=""),AND(AND(ISNUMBER(J109),J109&gt;=5),AND(ISNUMBER(M109),M109&gt;=1)),AND(ISNUMBER(SERACH("papillary",N109)),OR(Y109="positive",Z109="positive"), ISNUMBER(SEARCH("BRAF",AB109)))),"intermediate","low"))</f>
        <v>low</v>
      </c>
      <c r="AF109" s="40" t="str">
        <f t="shared" si="15"/>
        <v>1b</v>
      </c>
      <c r="AG109" s="40" t="str">
        <f t="shared" si="16"/>
        <v>0</v>
      </c>
      <c r="AH109" s="40" t="str">
        <f t="shared" si="18"/>
        <v>0</v>
      </c>
      <c r="AI109" s="45" t="str">
        <f t="shared" si="19"/>
        <v>I</v>
      </c>
      <c r="AJ109" s="39" t="s">
        <v>634</v>
      </c>
      <c r="AK109" s="44" t="s">
        <v>895</v>
      </c>
      <c r="AL109" s="44" t="s">
        <v>896</v>
      </c>
      <c r="AM109" s="44" t="s">
        <v>899</v>
      </c>
      <c r="AN109" s="44" t="s">
        <v>59</v>
      </c>
      <c r="AO109" s="12">
        <f t="shared" ca="1" si="24"/>
        <v>1</v>
      </c>
      <c r="AP109" s="15">
        <f t="shared" si="25"/>
        <v>1</v>
      </c>
      <c r="AQ109" s="15">
        <f t="shared" si="26"/>
        <v>1</v>
      </c>
      <c r="AR109" s="15">
        <f t="shared" si="27"/>
        <v>1</v>
      </c>
      <c r="AS109" s="26">
        <f t="shared" si="17"/>
        <v>1</v>
      </c>
    </row>
    <row r="110" spans="1:45">
      <c r="A110" t="str">
        <f>'Model output'!A109</f>
        <v>TCGA-DJ-A3VJ</v>
      </c>
      <c r="B110" s="51">
        <v>22</v>
      </c>
      <c r="C110" s="1" t="str">
        <f>IF(OR(ISNUMBER(SEARCH("0",'Model output'!D109)), ISNUMBER(SEARCH("1",'Model output'!D109)), ISNUMBER(SEARCH("1a",'Model output'!D109)), ISNUMBER(SEARCH("1b",'Model output'!D109)), ISNUMBER(SEARCH("2",'Model output'!D109)), ISNUMBER(SEARCH("3",'Model output'!D109)), ISNUMBER(SEARCH("4a",'Model output'!D109)), ISNUMBER(SEARCH("4b",'Model output'!D109))), IF(ISNUMBER(SEARCH("pT",'Model output'!D109)),IF(OR(ISNUMBER(SEARCH("a",'Model output'!D109)),ISNUMBER(SEARCH("b",'Model output'!D109))),MID(SUBSTITUTE('Model output'!D109," ",""),SEARCH("pT",'Model output'!D109)+2,2),MID(SUBSTITUTE('Model output'!D109," ",""),SEARCH("pT",'Model output'!D109)+2,1)),IF(ISNUMBER(SEARCH("T",'Model output'!D109)),IF(OR(ISNUMBER(SEARCH("a",'Model output'!D109)),ISNUMBER(SEARCH("b",'Model output'!D109))),MID(SUBSTITUTE('Model output'!D109," ",""),SEARCH("T",'Model output'!D109)+1,2),MID(SUBSTITUTE('Model output'!D109," ",""),SEARCH("T",'Model output'!D109)+1,1)),SUBSTITUTE('Model output'!D109," ",""))),"")</f>
        <v>2</v>
      </c>
      <c r="D110" s="1" t="str">
        <f>IF(ISNUMBER(SEARCH("lymph node",'Model output'!E109)),"1", IF(AND('Model output'!E109&lt;&gt;"",ISNUMBER('Model output'!E109),'Model output'!E109&gt;0),"1",IF(OR(ISNUMBER(SEARCH("0",'Model output'!E109)), ISNUMBER(SEARCH("1",'Model output'!E109)), ISNUMBER(SEARCH("1a",'Model output'!E109)), ISNUMBER(SEARCH("1b",'Model output'!E109)), ISNUMBER(SEARCH("X",'Model output'!E109))), IF(ISNUMBER(SEARCH("pN",'Model output'!E109)),IF(OR(ISNUMBER(SEARCH("a",'Model output'!E109)),ISNUMBER(SEARCH("b",'Model output'!E109))),MID(SUBSTITUTE('Model output'!E109," ",""),SEARCH("pN",'Model output'!E109)+2,2),MID(SUBSTITUTE('Model output'!E109," ",""),SEARCH("pN",'Model output'!E109)+2,1)),IF(ISNUMBER(SEARCH("N",'Model output'!E109)),IF(OR(ISNUMBER(SEARCH("a",'Model output'!E109)),ISNUMBER(SEARCH("b",'Model output'!E109))),MID(SUBSTITUTE('Model output'!E109," ",""),SEARCH("N",'Model output'!E109)+1,2),MID(SUBSTITUTE('Model output'!E109," ",""),SEARCH("N",'Model output'!E109)+1,1)),SUBSTITUTE('Model output'!E109," ",""))),"")))</f>
        <v>1b</v>
      </c>
      <c r="E110" s="1" t="str">
        <f>IF(OR(ISNUMBER(SEARCH("Not applicable",'Model output'!F109)), ISNUMBER(SEARCH("N/A",'Model output'!F109))),"0",IF(OR(ISNUMBER(SEARCH("0",'Model output'!F109)), ISNUMBER(SEARCH("1",'Model output'!F109)), ISNUMBER(SEARCH("X",'Model output'!F109))), IF(ISNUMBER(SEARCH("pM",'Model output'!F109)),MID(SUBSTITUTE('Model output'!F109," ",""),SEARCH("pM",'Model output'!F109)+2,1),IF(ISNUMBER(SEARCH("M",'Model output'!F109)),MID(SUBSTITUTE('Model output'!F109," ",""),SEARCH("M",'Model output'!F109)+1,1),SUBSTITUTE('Model output'!F109," ",""))),""))</f>
        <v/>
      </c>
      <c r="F110" t="str">
        <f t="shared" ref="F110:F168" si="28">IF(OR(G110&lt;&gt;"",AND(J110&lt;&gt;"",ISNUMBER(J110),J110&gt;0),AND(M110&lt;&gt;"",M110&gt;0)),"positive","negative")</f>
        <v>positive</v>
      </c>
      <c r="G110" t="str">
        <f>IF(OR('Model output'!G109="",AND(ISNUMBER('Model output'!J109),'Model output'!J109&lt;1)),"",IF(OR(ISNUMBER(SEARCH("lateral",'Model output'!G109)),ISNUMBER(SEARCH("cervical",'Model output'!G109)),ISNUMBER(SEARCH("jugular",'Model output'!G109)),ISNUMBER(SEARCH("left neck",'Model output'!G109)),ISNUMBER(SEARCH("left anterior neck",'Model output'!G109)),ISNUMBER(SEARCH("left posterior neck",'Model output'!G109)),ISNUMBER(SEARCH("right neck",'Model output'!G109)),ISNUMBER(SEARCH("right anterior neck",'Model output'!G109)),ISNUMBER(SEARCH("right posterior neck",'Model output'!G109)),AND(ISNUMBER(SEARCH("level",'Model output'!G109)),OR(,ISNUMBER(SEARCH("II",'Model output'!G109)),ISNUMBER(SEARCH("two",'Model output'!G109)),ISNUMBER(SEARCH("2",'Model output'!G109)),ISNUMBER(SEARCH("III",'Model output'!G109)),ISNUMBER(SEARCH("three",'Model output'!G109)),ISNUMBER(SEARCH("3",'Model output'!G109)),ISNUMBER(SEARCH("IV",'Model output'!G109)),ISNUMBER(SEARCH("four",'Model output'!G109)),ISNUMBER(SEARCH("4",'Model output'!G109)),ISNUMBER(SEARCH("V ",'Model output'!G109)),ISNUMBER(SEARCH("five",'Model output'!G109)),ISNUMBER(SEARCH("5",'Model output'!G109))))), "lateral", "central"))</f>
        <v>central</v>
      </c>
      <c r="H110" t="str">
        <f>IF('Model output'!H109="","negative", IF('Model output'!H109=" ", "negative", IF('Model output'!H109="[]", "negative", IF(ISNUMBER(SEARCH("lymph node",'Model output'!H109)),"negative", IF(ISNUMBER(SEARCH("adipose tissue",'Model output'!H109)), "negative", IF(ISNUMBER(SEARCH("neck dissection",'Model output'!H109)),"negative","positive"))))))</f>
        <v>negative</v>
      </c>
      <c r="I110">
        <f>IF('Model output'!I109="","",IF(ISNUMBER('Model output'!I109),'Model output'!I109,1))</f>
        <v>5</v>
      </c>
      <c r="J110">
        <f>IF('Model output'!J109="","",IF(AND(ISNUMBER('Model output'!J109),'Model output'!J109&lt;=I110),'Model output'!J109,IF(ISNUMBER(SEARCH("0/",'Model output'!J109)),0,1)))</f>
        <v>4</v>
      </c>
      <c r="K110" t="str" cm="1">
        <f t="array" ref="K110">IF(COUNT(FIND({0,1,2,3,4,5,6,7,8,9},'Model output'!K109))&gt;0,'Model output'!K109,"")</f>
        <v>0.7cm</v>
      </c>
      <c r="L110" s="32" t="str">
        <f t="shared" si="14"/>
        <v>0.7cm</v>
      </c>
      <c r="M110" cm="1">
        <f t="array" ref="M110">IF(L110="","",IF(ISNUMBER(SEARCH("cm",L110)),MAX(VALUE(SUBSTITUTE(_xlfn.FILTERXML("&lt;t&gt;&lt;s&gt;"&amp;SUBSTITUTE(L110,",","&lt;/s&gt;&lt;s&gt;")&amp;"&lt;/s&gt;&lt;/t&gt;","//s"),"cm",""))),MAX(VALUE(SUBSTITUTE(_xlfn.FILTERXML("&lt;t&gt;&lt;s&gt;"&amp;SUBSTITUTE(L110,",","&lt;/s&gt;&lt;s&gt;")&amp;"&lt;/s&gt;&lt;/t&gt;","//s"),"mm","")))/10))</f>
        <v>0.7</v>
      </c>
      <c r="N110" t="str">
        <f>IF('Model output'!L109="","",'Model output'!L109)</f>
        <v>papillary</v>
      </c>
      <c r="O110" t="str">
        <f>IF('Model output'!M109="","",'Model output'!M109)</f>
        <v>diffuse sclerosing</v>
      </c>
      <c r="P110" t="str">
        <f>IF('Model output'!N109="","",'Model output'!N109)</f>
        <v>2.0 cm</v>
      </c>
      <c r="Q110" t="str">
        <f t="shared" si="13"/>
        <v>2.0cm</v>
      </c>
      <c r="R110" cm="1">
        <f t="array" ref="R110">IF(Q110="","",IF(ISNUMBER(SEARCH("cm",Q110)),MAX(VALUE(SUBSTITUTE(_xlfn.FILTERXML("&lt;t&gt;&lt;s&gt;"&amp;SUBSTITUTE(Q110,",","&lt;/s&gt;&lt;s&gt;")&amp;"&lt;/s&gt;&lt;/t&gt;","//s"),"cm",""))),IF(ISNUMBER(SEARCH("mm",Q110)), MAX(VALUE(SUBSTITUTE(_xlfn.FILTERXML("&lt;t&gt;&lt;s&gt;"&amp;SUBSTITUTE(Q110,",","&lt;/s&gt;&lt;s&gt;")&amp;"&lt;/s&gt;&lt;/t&gt;","//s"),"mm","")))/10, MAX(VALUE(_xlfn.FILTERXML("&lt;t&gt;&lt;s&gt;"&amp;SUBSTITUTE(Q110,",","&lt;/s&gt;&lt;s&gt;")&amp;"&lt;/s&gt;&lt;/t&gt;","//s"))))))</f>
        <v>2</v>
      </c>
      <c r="S110" t="str">
        <f>IF(OR('Model output'!P109="",'Model output'!P109="C",ISNUMBER(SEARCH("Not identified", 'Model output'!P109)),ISNUMBER(SEARCH("Absent",'Model output'!P109)),ISNUMBER(SEARCH("Absence",'Model output'!P109)),AND(ISNUMBER(SEARCH("No",'Model output'!P109)),NOT(ISNUMBER(SEARCH("diagnostic",'Model output'!P109)))),ISNUMBER(SEARCH("Negative",'Model output'!P109))),"negative","positive")</f>
        <v>positive</v>
      </c>
      <c r="T110">
        <f>IF('Model output'!O109="","",'Model output'!O109)</f>
        <v>1</v>
      </c>
      <c r="U110" t="str">
        <f>IF('Model output'!Q109&lt;&gt;"",'Model output'!Q109,IF('Classification result'!S110="positive",IF(ISNUMBER(SEARCH("single",'Model output'!P109)),1,IF(OR(ISNUMBER(SEARCH("&lt;4",'Model output'!P109)),ISNUMBER(SEARCH("&lt; 4",'Model output'!P109)),ISNUMBER(SEARCH("less than 4",'Model output'!P109))),"&lt;4",IF(OR(ISNUMBER(SEARCH("&gt;4",'Model output'!P109)),ISNUMBER(SEARCH("&gt; 4",'Model output'!P109)),ISNUMBER(SEARCH("4 or more",'Model output'!P109))),"&gt;4",""))),""))</f>
        <v>not specified in the note</v>
      </c>
      <c r="V110" t="str">
        <f>IF(S110="negative","",IF(OR(ISNUMBER(SEARCH("Focal",'Model output'!P109)),'Classification result'!U110&lt;4,ISNUMBER(SEARCH("Focal",'Classification result'!U110)),ISNUMBER(SEARCH("&lt;4",'Classification result'!U110)),ISNUMBER(SEARCH("&lt; 4",'Classification result'!U110))),"minimal", IF(OR(ISNUMBER(SEARCH("Extensive",'Model output'!P109)),ISNUMBER(SEARCH("Extensive",'Classification result'!U110)),ISNUMBER(SEARCH("&gt;4",'Classification result'!U110)),ISNUMBER(SEARCH("&gt; 4",'Classification result'!U110)),ISNUMBER(SEARCH("4 or more",'Classification result'!U110))),"extensive","")))</f>
        <v/>
      </c>
      <c r="W110" t="str">
        <f>IF(OR('Model output'!R109="",ISNUMBER(SEARCH("Not identified", 'Model output'!R109)),ISNUMBER(SEARCH("Absent",'Model output'!R109)),ISNUMBER(SEARCH("No",'Model output'!R109)),ISNUMBER(SEARCH("Negative",'Model output'!R109)),ISNUMBER(SEARCH("None seen",'Model output'!R109)),ISNUMBER(SEARCH("Free",'Model output'!R109)),ISNUMBER(SEARCH("Cannot be assessed",'Model output'!R109))),"negative","positive")</f>
        <v>positive</v>
      </c>
      <c r="X110" s="19" t="str">
        <f>IF('Model output'!S109="","",'Model output'!S109)</f>
        <v>Present</v>
      </c>
      <c r="Y110" t="str">
        <f>IF(OR('Model output'!S109="",ISNUMBER(SEARCH("No extension",'Model output'!S109)),ISNUMBER(SEARCH("Absent",'Model output'!S109)),ISNUMBER(SEARCH("Not identified",'Model output'!S109)),AND(ISNUMBER(SEARCH("No",'Model output'!S109)),NOT(ISNUMBER(SEARCH("carcinoma",'Model output'!S109)))),ISNUMBER(SEARCH("negative",'Model output'!S109))),"negative",IF(Z110="positive","gETE", "positive"))</f>
        <v>positive</v>
      </c>
      <c r="Z110" t="str">
        <f>IF(OR('Model output'!S109="",ISNUMBER(SEARCH("Absent",'Model output'!S109)),ISNUMBER(SEARCH("Not identified",'Model output'!S109)),ISNUMBER(SEARCH("No",'Model output'!S109)),ISNUMBER(SEARCH("Minimal",'Model output'!S109)),ISNUMBER(SEARCH("negative",'Model output'!S109))),"negative",IF(OR(ISNUMBER(SEARCH("extensive",X110)),ISNUMBER(SEARCH("skeletal muscle",X110)),ISNUMBER(SEARCH("larynx",X110)),ISNUMBER(SEARCH("trachea",X110)),ISNUMBER(SEARCH("esophagus",X110)),ISNUMBER(SEARCH("recurrent laryngeal nerve",X110))),"positive","negative"))</f>
        <v>negative</v>
      </c>
      <c r="AA110" t="str">
        <f>IF('Model output'!T109="","",IF('Model output'!T109="Not mentioned", "No", "Yes"))</f>
        <v/>
      </c>
      <c r="AB110" t="str">
        <f>IF(AA110&lt;&gt;"Yes","",IF(OR('Model output'!U109="",ISNUMBER(SEARCH("Not identified",'Model output'!U109))),"",'Model output'!U109))</f>
        <v/>
      </c>
      <c r="AC110" s="8" t="str">
        <f>IF(OR('Model output'!V109="", AND(ISERROR(SEARCH("Positive",'Model output'!V109)), ISNUMBER(SEARCH("Negative",'Model output'!V109))), ISNUMBER(SEARCH("Cannot be assessed",'Model output'!V109)), AND(ISNUMBER(SEARCH("Uninvolved",'Model output'!V109)),NOT(ISNUMBER(SEARCH("margin(s) involved",'Model output'!V109)))), ISNUMBER(SEARCH("No involvement",'Model output'!V109)), AND(NOT(ISNUMBER(SEARCH("focal",'Model output'!V109))),ISNUMBER(SEARCH("Free",'Model output'!V109))), ISNUMBER(SEARCH("narrowly excised",'Model output'!V109)), ISNUMBER(SEARCH("none",'Model output'!V109)), ISNUMBER(SEARCH("R0",'Model output'!V109)), ISNUMBER(SEARCH("1 mm",'Model output'!V109)), ISNUMBER(SEARCH("0.1 CM",'Model output'!V109)), ISNUMBER(SEARCH("less than 0.2 mm",'Model output'!V109)), ISNUMBER(SEARCH("less than 1.0 mm",'Model output'!V109)), ISNUMBER(SEARCH("less than 0.5 mm",'Model output'!V109)), ISNUMBER(SEARCH("abut",'Model output'!V109))), "negative", "positive")</f>
        <v>negative</v>
      </c>
      <c r="AE110" s="39" t="str" cm="1">
        <f t="array" aca="1" ref="AE110" ca="1">IF(OR(AC110="positive",Z110="positive",AND(OR(ISNUMBER(SEARCH("Follicular carcinoma",N110)),ISNUMBER(SEARCH("Follicular thyroid carcinoma",N110))),V110="extensive"),AND(AND(ISNUMBER(J110),J110&gt;0),AND(ISNUMBER(M110),M110&gt;3)),OR(H110="positive",AH110=1)),"high",IF(OR(ISNUMBER(SEARCH("lateral",G110,1)),ISNUMBER(SEARCH("positive",Y110,1)),ISNUMBER(SEARCH("tall",O110,1)),ISNUMBER(SEARCH("hobnail",O110,1)),ISNUMBER(SEARCH("cribriform",O110,1)),ISNUMBER(SEARCH("diffuse",O110,1)),ISNUMBER(SEARCH("columnar",O110,1)),ISNUMBER(SEARCH("solid",O110,1)),ISNUMBER(SEARCH("tall",N110,1)),ISNUMBER(SEARCH("hobnail",N110,1)),ISNUMBER(SEARCH("cribriform",N110,1)),ISNUMBER(SEARCH("diffuse",N110,1)),ISNUMBER(SEARCH("columnar",N110,1)),ISNUMBER(SEARCH("solid",N110,1)),AND(OR(ISNUMBER(SEARCH("papillary",N110,1)),ISNUMBER(SEARCH("papillary carcinoma",O110,1))),S110="positive"),AND(AND(ISNUMBER(J110),J110&gt;=5),M110=""),AND(AND(ISNUMBER(J110),J110&gt;=5),AND(ISNUMBER(M110),M110&gt;=1)),AND(ISNUMBER(SERACH("papillary",N110)),OR(Y110="positive",Z110="positive"), ISNUMBER(SEARCH("BRAF",AB110)))),"intermediate","low"))</f>
        <v>intermediate</v>
      </c>
      <c r="AF110" s="40" t="str">
        <f t="shared" si="15"/>
        <v>1b</v>
      </c>
      <c r="AG110" s="40" t="str">
        <f t="shared" si="16"/>
        <v>1a</v>
      </c>
      <c r="AH110" s="40" t="str">
        <f t="shared" si="18"/>
        <v>0</v>
      </c>
      <c r="AI110" s="45" t="str">
        <f t="shared" si="19"/>
        <v>I</v>
      </c>
      <c r="AJ110" s="39" t="s">
        <v>636</v>
      </c>
      <c r="AK110" s="44" t="s">
        <v>895</v>
      </c>
      <c r="AL110" s="44" t="s">
        <v>900</v>
      </c>
      <c r="AM110" s="44" t="s">
        <v>899</v>
      </c>
      <c r="AN110" s="44" t="s">
        <v>59</v>
      </c>
      <c r="AO110" s="12">
        <f t="shared" ca="1" si="24"/>
        <v>1</v>
      </c>
      <c r="AP110" s="15">
        <f t="shared" si="25"/>
        <v>1</v>
      </c>
      <c r="AQ110" s="15">
        <f t="shared" si="26"/>
        <v>1</v>
      </c>
      <c r="AR110" s="15">
        <f t="shared" si="27"/>
        <v>1</v>
      </c>
      <c r="AS110" s="26">
        <f t="shared" si="17"/>
        <v>1</v>
      </c>
    </row>
    <row r="111" spans="1:45">
      <c r="A111" t="str">
        <f>'Model output'!A110</f>
        <v>TCGA-DJ-A3VK</v>
      </c>
      <c r="B111" s="51">
        <v>63</v>
      </c>
      <c r="C111" s="1" t="str">
        <f>IF(OR(ISNUMBER(SEARCH("0",'Model output'!D110)), ISNUMBER(SEARCH("1",'Model output'!D110)), ISNUMBER(SEARCH("1a",'Model output'!D110)), ISNUMBER(SEARCH("1b",'Model output'!D110)), ISNUMBER(SEARCH("2",'Model output'!D110)), ISNUMBER(SEARCH("3",'Model output'!D110)), ISNUMBER(SEARCH("4a",'Model output'!D110)), ISNUMBER(SEARCH("4b",'Model output'!D110))), IF(ISNUMBER(SEARCH("pT",'Model output'!D110)),IF(OR(ISNUMBER(SEARCH("a",'Model output'!D110)),ISNUMBER(SEARCH("b",'Model output'!D110))),MID(SUBSTITUTE('Model output'!D110," ",""),SEARCH("pT",'Model output'!D110)+2,2),MID(SUBSTITUTE('Model output'!D110," ",""),SEARCH("pT",'Model output'!D110)+2,1)),IF(ISNUMBER(SEARCH("T",'Model output'!D110)),IF(OR(ISNUMBER(SEARCH("a",'Model output'!D110)),ISNUMBER(SEARCH("b",'Model output'!D110))),MID(SUBSTITUTE('Model output'!D110," ",""),SEARCH("T",'Model output'!D110)+1,2),MID(SUBSTITUTE('Model output'!D110," ",""),SEARCH("T",'Model output'!D110)+1,1)),SUBSTITUTE('Model output'!D110," ",""))),"")</f>
        <v>1</v>
      </c>
      <c r="D111" s="1" t="str">
        <f>IF(ISNUMBER(SEARCH("lymph node",'Model output'!E110)),"1", IF(AND('Model output'!E110&lt;&gt;"",ISNUMBER('Model output'!E110),'Model output'!E110&gt;0),"1",IF(OR(ISNUMBER(SEARCH("0",'Model output'!E110)), ISNUMBER(SEARCH("1",'Model output'!E110)), ISNUMBER(SEARCH("1a",'Model output'!E110)), ISNUMBER(SEARCH("1b",'Model output'!E110)), ISNUMBER(SEARCH("X",'Model output'!E110))), IF(ISNUMBER(SEARCH("pN",'Model output'!E110)),IF(OR(ISNUMBER(SEARCH("a",'Model output'!E110)),ISNUMBER(SEARCH("b",'Model output'!E110))),MID(SUBSTITUTE('Model output'!E110," ",""),SEARCH("pN",'Model output'!E110)+2,2),MID(SUBSTITUTE('Model output'!E110," ",""),SEARCH("pN",'Model output'!E110)+2,1)),IF(ISNUMBER(SEARCH("N",'Model output'!E110)),IF(OR(ISNUMBER(SEARCH("a",'Model output'!E110)),ISNUMBER(SEARCH("b",'Model output'!E110))),MID(SUBSTITUTE('Model output'!E110," ",""),SEARCH("N",'Model output'!E110)+1,2),MID(SUBSTITUTE('Model output'!E110," ",""),SEARCH("N",'Model output'!E110)+1,1)),SUBSTITUTE('Model output'!E110," ",""))),"")))</f>
        <v>X</v>
      </c>
      <c r="E111" s="1" t="str">
        <f>IF(OR(ISNUMBER(SEARCH("Not applicable",'Model output'!F110)), ISNUMBER(SEARCH("N/A",'Model output'!F110))),"0",IF(OR(ISNUMBER(SEARCH("0",'Model output'!F110)), ISNUMBER(SEARCH("1",'Model output'!F110)), ISNUMBER(SEARCH("X",'Model output'!F110))), IF(ISNUMBER(SEARCH("pM",'Model output'!F110)),MID(SUBSTITUTE('Model output'!F110," ",""),SEARCH("pM",'Model output'!F110)+2,1),IF(ISNUMBER(SEARCH("M",'Model output'!F110)),MID(SUBSTITUTE('Model output'!F110," ",""),SEARCH("M",'Model output'!F110)+1,1),SUBSTITUTE('Model output'!F110," ",""))),""))</f>
        <v/>
      </c>
      <c r="F111" t="str">
        <f t="shared" si="28"/>
        <v>negative</v>
      </c>
      <c r="G111" t="str">
        <f>IF(OR('Model output'!G110="",AND(ISNUMBER('Model output'!J110),'Model output'!J110&lt;1)),"",IF(OR(ISNUMBER(SEARCH("lateral",'Model output'!G110)),ISNUMBER(SEARCH("cervical",'Model output'!G110)),ISNUMBER(SEARCH("jugular",'Model output'!G110)),ISNUMBER(SEARCH("left neck",'Model output'!G110)),ISNUMBER(SEARCH("left anterior neck",'Model output'!G110)),ISNUMBER(SEARCH("left posterior neck",'Model output'!G110)),ISNUMBER(SEARCH("right neck",'Model output'!G110)),ISNUMBER(SEARCH("right anterior neck",'Model output'!G110)),ISNUMBER(SEARCH("right posterior neck",'Model output'!G110)),AND(ISNUMBER(SEARCH("level",'Model output'!G110)),OR(,ISNUMBER(SEARCH("II",'Model output'!G110)),ISNUMBER(SEARCH("two",'Model output'!G110)),ISNUMBER(SEARCH("2",'Model output'!G110)),ISNUMBER(SEARCH("III",'Model output'!G110)),ISNUMBER(SEARCH("three",'Model output'!G110)),ISNUMBER(SEARCH("3",'Model output'!G110)),ISNUMBER(SEARCH("IV",'Model output'!G110)),ISNUMBER(SEARCH("four",'Model output'!G110)),ISNUMBER(SEARCH("4",'Model output'!G110)),ISNUMBER(SEARCH("V ",'Model output'!G110)),ISNUMBER(SEARCH("five",'Model output'!G110)),ISNUMBER(SEARCH("5",'Model output'!G110))))), "lateral", "central"))</f>
        <v/>
      </c>
      <c r="H111" t="str">
        <f>IF('Model output'!H110="","negative", IF('Model output'!H110=" ", "negative", IF('Model output'!H110="[]", "negative", IF(ISNUMBER(SEARCH("lymph node",'Model output'!H110)),"negative", IF(ISNUMBER(SEARCH("adipose tissue",'Model output'!H110)), "negative", IF(ISNUMBER(SEARCH("neck dissection",'Model output'!H110)),"negative","positive"))))))</f>
        <v>negative</v>
      </c>
      <c r="I111">
        <f>IF('Model output'!I110="","",IF(ISNUMBER('Model output'!I110),'Model output'!I110,1))</f>
        <v>0</v>
      </c>
      <c r="J111">
        <f>IF('Model output'!J110="","",IF(AND(ISNUMBER('Model output'!J110),'Model output'!J110&lt;=I111),'Model output'!J110,IF(ISNUMBER(SEARCH("0/",'Model output'!J110)),0,1)))</f>
        <v>0</v>
      </c>
      <c r="K111" t="str" cm="1">
        <f t="array" ref="K111">IF(COUNT(FIND({0,1,2,3,4,5,6,7,8,9},'Model output'!K110))&gt;0,'Model output'!K110,"")</f>
        <v/>
      </c>
      <c r="L111" s="32" t="str">
        <f t="shared" si="14"/>
        <v/>
      </c>
      <c r="M111" t="str" cm="1">
        <f t="array" ref="M111">IF(L111="","",IF(ISNUMBER(SEARCH("cm",L111)),MAX(VALUE(SUBSTITUTE(_xlfn.FILTERXML("&lt;t&gt;&lt;s&gt;"&amp;SUBSTITUTE(L111,",","&lt;/s&gt;&lt;s&gt;")&amp;"&lt;/s&gt;&lt;/t&gt;","//s"),"cm",""))),MAX(VALUE(SUBSTITUTE(_xlfn.FILTERXML("&lt;t&gt;&lt;s&gt;"&amp;SUBSTITUTE(L111,",","&lt;/s&gt;&lt;s&gt;")&amp;"&lt;/s&gt;&lt;/t&gt;","//s"),"mm","")))/10))</f>
        <v/>
      </c>
      <c r="N111" t="str">
        <f>IF('Model output'!L110="","",'Model output'!L110)</f>
        <v>papillary</v>
      </c>
      <c r="O111" t="str">
        <f>IF('Model output'!M110="","",'Model output'!M110)</f>
        <v>follicular variant</v>
      </c>
      <c r="P111" t="str">
        <f>IF('Model output'!N110="","",'Model output'!N110)</f>
        <v>1.0 cm</v>
      </c>
      <c r="Q111" t="str">
        <f t="shared" ref="Q111:Q170" si="29">LOWER(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IF(AND(ISNUMBER(SEARCH("cm", P111)), ISNUMBER(SEARCH("mm", P111))), SUBSTITUTE(P111, "cm", "mm"), P111),"cm.","cm"),"cm;","cm,"), "the", ""), "Microcarcinoma:", ","), "tumor", ""), "Tumor", ""), "microcarcinoma", ""), "nodule.", ""), "nodule", ""), "lobe and isthmus", ""), "isthmus and", ""), "isthmic", ""), "isthmus", ""), ", right lobe.", ""), "lobe,",""), "lobe", ""), "pole;", ","), "pole", ""), "upper", ""), "lower", ""), "thyroid", ""), "largest", ""), "superior to inferior", ""), "superior/middle", ""), "anterior to posterior", ""), "classical type", ""), "follicular variant", ""), "left", ""), "right", ""), "Right", ""), "Ranging from", ""), "by gross examination", ""), "grossly", ""), "greatest dimension,", ""), "greatest dimension", ""), "for", ""), "in", ""), "In", ""), ", and", ","), "and", ","), "to", ","), "(", ""), ")", ""), "A", ""), " : ", ""), ":", ","), "&lt;", ""), "x", ","), "X", ","), ";", ""), " ",""))</f>
        <v>1.0cm</v>
      </c>
      <c r="R111" cm="1">
        <f t="array" ref="R111">IF(Q111="","",IF(ISNUMBER(SEARCH("cm",Q111)),MAX(VALUE(SUBSTITUTE(_xlfn.FILTERXML("&lt;t&gt;&lt;s&gt;"&amp;SUBSTITUTE(Q111,",","&lt;/s&gt;&lt;s&gt;")&amp;"&lt;/s&gt;&lt;/t&gt;","//s"),"cm",""))),IF(ISNUMBER(SEARCH("mm",Q111)), MAX(VALUE(SUBSTITUTE(_xlfn.FILTERXML("&lt;t&gt;&lt;s&gt;"&amp;SUBSTITUTE(Q111,",","&lt;/s&gt;&lt;s&gt;")&amp;"&lt;/s&gt;&lt;/t&gt;","//s"),"mm","")))/10, MAX(VALUE(_xlfn.FILTERXML("&lt;t&gt;&lt;s&gt;"&amp;SUBSTITUTE(Q111,",","&lt;/s&gt;&lt;s&gt;")&amp;"&lt;/s&gt;&lt;/t&gt;","//s"))))))</f>
        <v>1</v>
      </c>
      <c r="S111" t="str">
        <f>IF(OR('Model output'!P110="",'Model output'!P110="C",ISNUMBER(SEARCH("Not identified", 'Model output'!P110)),ISNUMBER(SEARCH("Absent",'Model output'!P110)),ISNUMBER(SEARCH("Absence",'Model output'!P110)),AND(ISNUMBER(SEARCH("No",'Model output'!P110)),NOT(ISNUMBER(SEARCH("diagnostic",'Model output'!P110)))),ISNUMBER(SEARCH("Negative",'Model output'!P110))),"negative","positive")</f>
        <v>negative</v>
      </c>
      <c r="T111">
        <f>IF('Model output'!O110="","",'Model output'!O110)</f>
        <v>3</v>
      </c>
      <c r="U111" t="str">
        <f>IF('Model output'!Q110&lt;&gt;"",'Model output'!Q110,IF('Classification result'!S111="positive",IF(ISNUMBER(SEARCH("single",'Model output'!P110)),1,IF(OR(ISNUMBER(SEARCH("&lt;4",'Model output'!P110)),ISNUMBER(SEARCH("&lt; 4",'Model output'!P110)),ISNUMBER(SEARCH("less than 4",'Model output'!P110))),"&lt;4",IF(OR(ISNUMBER(SEARCH("&gt;4",'Model output'!P110)),ISNUMBER(SEARCH("&gt; 4",'Model output'!P110)),ISNUMBER(SEARCH("4 or more",'Model output'!P110))),"&gt;4",""))),""))</f>
        <v/>
      </c>
      <c r="V111" t="str">
        <f>IF(S111="negative","",IF(OR(ISNUMBER(SEARCH("Focal",'Model output'!P110)),'Classification result'!U111&lt;4,ISNUMBER(SEARCH("Focal",'Classification result'!U111)),ISNUMBER(SEARCH("&lt;4",'Classification result'!U111)),ISNUMBER(SEARCH("&lt; 4",'Classification result'!U111))),"minimal", IF(OR(ISNUMBER(SEARCH("Extensive",'Model output'!P110)),ISNUMBER(SEARCH("Extensive",'Classification result'!U111)),ISNUMBER(SEARCH("&gt;4",'Classification result'!U111)),ISNUMBER(SEARCH("&gt; 4",'Classification result'!U111)),ISNUMBER(SEARCH("4 or more",'Classification result'!U111))),"extensive","")))</f>
        <v/>
      </c>
      <c r="W111" t="str">
        <f>IF(OR('Model output'!R110="",ISNUMBER(SEARCH("Not identified", 'Model output'!R110)),ISNUMBER(SEARCH("Absent",'Model output'!R110)),ISNUMBER(SEARCH("No",'Model output'!R110)),ISNUMBER(SEARCH("Negative",'Model output'!R110)),ISNUMBER(SEARCH("None seen",'Model output'!R110)),ISNUMBER(SEARCH("Free",'Model output'!R110)),ISNUMBER(SEARCH("Cannot be assessed",'Model output'!R110))),"negative","positive")</f>
        <v>positive</v>
      </c>
      <c r="X111" s="19" t="str">
        <f>IF('Model output'!S110="","",'Model output'!S110)</f>
        <v>Focal extrathyroidal extension into the fibroadipose tissue of papillary microcarcinoma (left lobe, 0.8 cm)</v>
      </c>
      <c r="Y111" t="str">
        <f>IF(OR('Model output'!S110="",ISNUMBER(SEARCH("No extension",'Model output'!S110)),ISNUMBER(SEARCH("Absent",'Model output'!S110)),ISNUMBER(SEARCH("Not identified",'Model output'!S110)),AND(ISNUMBER(SEARCH("No",'Model output'!S110)),NOT(ISNUMBER(SEARCH("carcinoma",'Model output'!S110)))),ISNUMBER(SEARCH("negative",'Model output'!S110))),"negative",IF(Z111="positive","gETE", "positive"))</f>
        <v>positive</v>
      </c>
      <c r="Z111" t="str">
        <f>IF(OR('Model output'!S110="",ISNUMBER(SEARCH("Absent",'Model output'!S110)),ISNUMBER(SEARCH("Not identified",'Model output'!S110)),ISNUMBER(SEARCH("No",'Model output'!S110)),ISNUMBER(SEARCH("Minimal",'Model output'!S110)),ISNUMBER(SEARCH("negative",'Model output'!S110))),"negative",IF(OR(ISNUMBER(SEARCH("extensive",X111)),ISNUMBER(SEARCH("skeletal muscle",X111)),ISNUMBER(SEARCH("larynx",X111)),ISNUMBER(SEARCH("trachea",X111)),ISNUMBER(SEARCH("esophagus",X111)),ISNUMBER(SEARCH("recurrent laryngeal nerve",X111))),"positive","negative"))</f>
        <v>negative</v>
      </c>
      <c r="AA111" t="str">
        <f>IF('Model output'!T110="","",IF('Model output'!T110="Not mentioned", "No", "Yes"))</f>
        <v/>
      </c>
      <c r="AB111" t="str">
        <f>IF(AA111&lt;&gt;"Yes","",IF(OR('Model output'!U110="",ISNUMBER(SEARCH("Not identified",'Model output'!U110))),"",'Model output'!U110))</f>
        <v/>
      </c>
      <c r="AC111" s="8" t="str">
        <f>IF(OR('Model output'!V110="", AND(ISERROR(SEARCH("Positive",'Model output'!V110)), ISNUMBER(SEARCH("Negative",'Model output'!V110))), ISNUMBER(SEARCH("Cannot be assessed",'Model output'!V110)), AND(ISNUMBER(SEARCH("Uninvolved",'Model output'!V110)),NOT(ISNUMBER(SEARCH("margin(s) involved",'Model output'!V110)))), ISNUMBER(SEARCH("No involvement",'Model output'!V110)), AND(NOT(ISNUMBER(SEARCH("focal",'Model output'!V110))),ISNUMBER(SEARCH("Free",'Model output'!V110))), ISNUMBER(SEARCH("narrowly excised",'Model output'!V110)), ISNUMBER(SEARCH("none",'Model output'!V110)), ISNUMBER(SEARCH("R0",'Model output'!V110)), ISNUMBER(SEARCH("1 mm",'Model output'!V110)), ISNUMBER(SEARCH("0.1 CM",'Model output'!V110)), ISNUMBER(SEARCH("less than 0.2 mm",'Model output'!V110)), ISNUMBER(SEARCH("less than 1.0 mm",'Model output'!V110)), ISNUMBER(SEARCH("less than 0.5 mm",'Model output'!V110)), ISNUMBER(SEARCH("abut",'Model output'!V110))), "negative", "positive")</f>
        <v>negative</v>
      </c>
      <c r="AE111" s="39" t="str" cm="1">
        <f t="array" aca="1" ref="AE111" ca="1">IF(OR(AC111="positive",Z111="positive",AND(OR(ISNUMBER(SEARCH("Follicular carcinoma",N111)),ISNUMBER(SEARCH("Follicular thyroid carcinoma",N111))),V111="extensive"),AND(AND(ISNUMBER(J111),J111&gt;0),AND(ISNUMBER(M111),M111&gt;3)),OR(H111="positive",AH111=1)),"high",IF(OR(ISNUMBER(SEARCH("lateral",G111,1)),ISNUMBER(SEARCH("positive",Y111,1)),ISNUMBER(SEARCH("tall",O111,1)),ISNUMBER(SEARCH("hobnail",O111,1)),ISNUMBER(SEARCH("cribriform",O111,1)),ISNUMBER(SEARCH("diffuse",O111,1)),ISNUMBER(SEARCH("columnar",O111,1)),ISNUMBER(SEARCH("solid",O111,1)),ISNUMBER(SEARCH("tall",N111,1)),ISNUMBER(SEARCH("hobnail",N111,1)),ISNUMBER(SEARCH("cribriform",N111,1)),ISNUMBER(SEARCH("diffuse",N111,1)),ISNUMBER(SEARCH("columnar",N111,1)),ISNUMBER(SEARCH("solid",N111,1)),AND(OR(ISNUMBER(SEARCH("papillary",N111,1)),ISNUMBER(SEARCH("papillary carcinoma",O111,1))),S111="positive"),AND(AND(ISNUMBER(J111),J111&gt;=5),M111=""),AND(AND(ISNUMBER(J111),J111&gt;=5),AND(ISNUMBER(M111),M111&gt;=1)),AND(ISNUMBER(SERACH("papillary",N111)),OR(Y111="positive",Z111="positive"), ISNUMBER(SEARCH("BRAF",AB111)))),"intermediate","low"))</f>
        <v>intermediate</v>
      </c>
      <c r="AF111" s="40" t="str">
        <f t="shared" si="15"/>
        <v>1a</v>
      </c>
      <c r="AG111" s="40" t="str">
        <f t="shared" si="16"/>
        <v>0</v>
      </c>
      <c r="AH111" s="40" t="str">
        <f t="shared" si="18"/>
        <v>0</v>
      </c>
      <c r="AI111" s="45" t="str">
        <f t="shared" si="19"/>
        <v>I</v>
      </c>
      <c r="AJ111" s="39" t="s">
        <v>636</v>
      </c>
      <c r="AK111" s="44" t="s">
        <v>900</v>
      </c>
      <c r="AL111" s="44" t="s">
        <v>896</v>
      </c>
      <c r="AM111" s="44" t="s">
        <v>899</v>
      </c>
      <c r="AN111" s="44" t="s">
        <v>59</v>
      </c>
      <c r="AO111" s="12">
        <f t="shared" ca="1" si="24"/>
        <v>1</v>
      </c>
      <c r="AP111" s="15">
        <f t="shared" si="25"/>
        <v>1</v>
      </c>
      <c r="AQ111" s="15">
        <f t="shared" si="26"/>
        <v>1</v>
      </c>
      <c r="AR111" s="15">
        <f t="shared" si="27"/>
        <v>1</v>
      </c>
      <c r="AS111" s="26">
        <f t="shared" si="17"/>
        <v>1</v>
      </c>
    </row>
    <row r="112" spans="1:45">
      <c r="A112" t="str">
        <f>'Model output'!A111</f>
        <v>TCGA-DJ-A3VL</v>
      </c>
      <c r="B112" s="51">
        <v>38</v>
      </c>
      <c r="C112" s="1" t="str">
        <f>IF(OR(ISNUMBER(SEARCH("0",'Model output'!D111)), ISNUMBER(SEARCH("1",'Model output'!D111)), ISNUMBER(SEARCH("1a",'Model output'!D111)), ISNUMBER(SEARCH("1b",'Model output'!D111)), ISNUMBER(SEARCH("2",'Model output'!D111)), ISNUMBER(SEARCH("3",'Model output'!D111)), ISNUMBER(SEARCH("4a",'Model output'!D111)), ISNUMBER(SEARCH("4b",'Model output'!D111))), IF(ISNUMBER(SEARCH("pT",'Model output'!D111)),IF(OR(ISNUMBER(SEARCH("a",'Model output'!D111)),ISNUMBER(SEARCH("b",'Model output'!D111))),MID(SUBSTITUTE('Model output'!D111," ",""),SEARCH("pT",'Model output'!D111)+2,2),MID(SUBSTITUTE('Model output'!D111," ",""),SEARCH("pT",'Model output'!D111)+2,1)),IF(ISNUMBER(SEARCH("T",'Model output'!D111)),IF(OR(ISNUMBER(SEARCH("a",'Model output'!D111)),ISNUMBER(SEARCH("b",'Model output'!D111))),MID(SUBSTITUTE('Model output'!D111," ",""),SEARCH("T",'Model output'!D111)+1,2),MID(SUBSTITUTE('Model output'!D111," ",""),SEARCH("T",'Model output'!D111)+1,1)),SUBSTITUTE('Model output'!D111," ",""))),"")</f>
        <v>1</v>
      </c>
      <c r="D112" s="1" t="str">
        <f>IF(ISNUMBER(SEARCH("lymph node",'Model output'!E111)),"1", IF(AND('Model output'!E111&lt;&gt;"",ISNUMBER('Model output'!E111),'Model output'!E111&gt;0),"1",IF(OR(ISNUMBER(SEARCH("0",'Model output'!E111)), ISNUMBER(SEARCH("1",'Model output'!E111)), ISNUMBER(SEARCH("1a",'Model output'!E111)), ISNUMBER(SEARCH("1b",'Model output'!E111)), ISNUMBER(SEARCH("X",'Model output'!E111))), IF(ISNUMBER(SEARCH("pN",'Model output'!E111)),IF(OR(ISNUMBER(SEARCH("a",'Model output'!E111)),ISNUMBER(SEARCH("b",'Model output'!E111))),MID(SUBSTITUTE('Model output'!E111," ",""),SEARCH("pN",'Model output'!E111)+2,2),MID(SUBSTITUTE('Model output'!E111," ",""),SEARCH("pN",'Model output'!E111)+2,1)),IF(ISNUMBER(SEARCH("N",'Model output'!E111)),IF(OR(ISNUMBER(SEARCH("a",'Model output'!E111)),ISNUMBER(SEARCH("b",'Model output'!E111))),MID(SUBSTITUTE('Model output'!E111," ",""),SEARCH("N",'Model output'!E111)+1,2),MID(SUBSTITUTE('Model output'!E111," ",""),SEARCH("N",'Model output'!E111)+1,1)),SUBSTITUTE('Model output'!E111," ",""))),"")))</f>
        <v>0</v>
      </c>
      <c r="E112" s="1" t="str">
        <f>IF(OR(ISNUMBER(SEARCH("Not applicable",'Model output'!F111)), ISNUMBER(SEARCH("N/A",'Model output'!F111))),"0",IF(OR(ISNUMBER(SEARCH("0",'Model output'!F111)), ISNUMBER(SEARCH("1",'Model output'!F111)), ISNUMBER(SEARCH("X",'Model output'!F111))), IF(ISNUMBER(SEARCH("pM",'Model output'!F111)),MID(SUBSTITUTE('Model output'!F111," ",""),SEARCH("pM",'Model output'!F111)+2,1),IF(ISNUMBER(SEARCH("M",'Model output'!F111)),MID(SUBSTITUTE('Model output'!F111," ",""),SEARCH("M",'Model output'!F111)+1,1),SUBSTITUTE('Model output'!F111," ",""))),""))</f>
        <v/>
      </c>
      <c r="F112" t="str">
        <f t="shared" si="28"/>
        <v>negative</v>
      </c>
      <c r="G112" t="str">
        <f>IF(OR('Model output'!G111="",AND(ISNUMBER('Model output'!J111),'Model output'!J111&lt;1)),"",IF(OR(ISNUMBER(SEARCH("lateral",'Model output'!G111)),ISNUMBER(SEARCH("cervical",'Model output'!G111)),ISNUMBER(SEARCH("jugular",'Model output'!G111)),ISNUMBER(SEARCH("left neck",'Model output'!G111)),ISNUMBER(SEARCH("left anterior neck",'Model output'!G111)),ISNUMBER(SEARCH("left posterior neck",'Model output'!G111)),ISNUMBER(SEARCH("right neck",'Model output'!G111)),ISNUMBER(SEARCH("right anterior neck",'Model output'!G111)),ISNUMBER(SEARCH("right posterior neck",'Model output'!G111)),AND(ISNUMBER(SEARCH("level",'Model output'!G111)),OR(,ISNUMBER(SEARCH("II",'Model output'!G111)),ISNUMBER(SEARCH("two",'Model output'!G111)),ISNUMBER(SEARCH("2",'Model output'!G111)),ISNUMBER(SEARCH("III",'Model output'!G111)),ISNUMBER(SEARCH("three",'Model output'!G111)),ISNUMBER(SEARCH("3",'Model output'!G111)),ISNUMBER(SEARCH("IV",'Model output'!G111)),ISNUMBER(SEARCH("four",'Model output'!G111)),ISNUMBER(SEARCH("4",'Model output'!G111)),ISNUMBER(SEARCH("V ",'Model output'!G111)),ISNUMBER(SEARCH("five",'Model output'!G111)),ISNUMBER(SEARCH("5",'Model output'!G111))))), "lateral", "central"))</f>
        <v/>
      </c>
      <c r="H112" t="str">
        <f>IF('Model output'!H111="","negative", IF('Model output'!H111=" ", "negative", IF('Model output'!H111="[]", "negative", IF(ISNUMBER(SEARCH("lymph node",'Model output'!H111)),"negative", IF(ISNUMBER(SEARCH("adipose tissue",'Model output'!H111)), "negative", IF(ISNUMBER(SEARCH("neck dissection",'Model output'!H111)),"negative","positive"))))))</f>
        <v>negative</v>
      </c>
      <c r="I112">
        <f>IF('Model output'!I111="","",IF(ISNUMBER('Model output'!I111),'Model output'!I111,1))</f>
        <v>1</v>
      </c>
      <c r="J112">
        <f>IF('Model output'!J111="","",IF(AND(ISNUMBER('Model output'!J111),'Model output'!J111&lt;=I112),'Model output'!J111,IF(ISNUMBER(SEARCH("0/",'Model output'!J111)),0,1)))</f>
        <v>0</v>
      </c>
      <c r="K112" t="str" cm="1">
        <f t="array" ref="K112">IF(COUNT(FIND({0,1,2,3,4,5,6,7,8,9},'Model output'!K111))&gt;0,'Model output'!K111,"")</f>
        <v/>
      </c>
      <c r="L112" s="32" t="str">
        <f t="shared" si="14"/>
        <v/>
      </c>
      <c r="M112" t="str" cm="1">
        <f t="array" ref="M112">IF(L112="","",IF(ISNUMBER(SEARCH("cm",L112)),MAX(VALUE(SUBSTITUTE(_xlfn.FILTERXML("&lt;t&gt;&lt;s&gt;"&amp;SUBSTITUTE(L112,",","&lt;/s&gt;&lt;s&gt;")&amp;"&lt;/s&gt;&lt;/t&gt;","//s"),"cm",""))),MAX(VALUE(SUBSTITUTE(_xlfn.FILTERXML("&lt;t&gt;&lt;s&gt;"&amp;SUBSTITUTE(L112,",","&lt;/s&gt;&lt;s&gt;")&amp;"&lt;/s&gt;&lt;/t&gt;","//s"),"mm","")))/10))</f>
        <v/>
      </c>
      <c r="N112" t="str">
        <f>IF('Model output'!L111="","",'Model output'!L111)</f>
        <v>papillary</v>
      </c>
      <c r="O112" t="str">
        <f>IF('Model output'!M111="","",'Model output'!M111)</f>
        <v>microcarcinoma</v>
      </c>
      <c r="P112" t="str">
        <f>IF('Model output'!N111="","",'Model output'!N111)</f>
        <v>0.6 cm</v>
      </c>
      <c r="Q112" t="str">
        <f t="shared" si="29"/>
        <v>0.6cm</v>
      </c>
      <c r="R112" cm="1">
        <f t="array" ref="R112">IF(Q112="","",IF(ISNUMBER(SEARCH("cm",Q112)),MAX(VALUE(SUBSTITUTE(_xlfn.FILTERXML("&lt;t&gt;&lt;s&gt;"&amp;SUBSTITUTE(Q112,",","&lt;/s&gt;&lt;s&gt;")&amp;"&lt;/s&gt;&lt;/t&gt;","//s"),"cm",""))),IF(ISNUMBER(SEARCH("mm",Q112)), MAX(VALUE(SUBSTITUTE(_xlfn.FILTERXML("&lt;t&gt;&lt;s&gt;"&amp;SUBSTITUTE(Q112,",","&lt;/s&gt;&lt;s&gt;")&amp;"&lt;/s&gt;&lt;/t&gt;","//s"),"mm","")))/10, MAX(VALUE(_xlfn.FILTERXML("&lt;t&gt;&lt;s&gt;"&amp;SUBSTITUTE(Q112,",","&lt;/s&gt;&lt;s&gt;")&amp;"&lt;/s&gt;&lt;/t&gt;","//s"))))))</f>
        <v>0.6</v>
      </c>
      <c r="S112" t="str">
        <f>IF(OR('Model output'!P111="",'Model output'!P111="C",ISNUMBER(SEARCH("Not identified", 'Model output'!P111)),ISNUMBER(SEARCH("Absent",'Model output'!P111)),ISNUMBER(SEARCH("Absence",'Model output'!P111)),AND(ISNUMBER(SEARCH("No",'Model output'!P111)),NOT(ISNUMBER(SEARCH("diagnostic",'Model output'!P111)))),ISNUMBER(SEARCH("Negative",'Model output'!P111))),"negative","positive")</f>
        <v>negative</v>
      </c>
      <c r="T112">
        <f>IF('Model output'!O111="","",'Model output'!O111)</f>
        <v>2</v>
      </c>
      <c r="U112" t="str">
        <f>IF('Model output'!Q111&lt;&gt;"",'Model output'!Q111,IF('Classification result'!S112="positive",IF(ISNUMBER(SEARCH("single",'Model output'!P111)),1,IF(OR(ISNUMBER(SEARCH("&lt;4",'Model output'!P111)),ISNUMBER(SEARCH("&lt; 4",'Model output'!P111)),ISNUMBER(SEARCH("less than 4",'Model output'!P111))),"&lt;4",IF(OR(ISNUMBER(SEARCH("&gt;4",'Model output'!P111)),ISNUMBER(SEARCH("&gt; 4",'Model output'!P111)),ISNUMBER(SEARCH("4 or more",'Model output'!P111))),"&gt;4",""))),""))</f>
        <v/>
      </c>
      <c r="V112" t="str">
        <f>IF(S112="negative","",IF(OR(ISNUMBER(SEARCH("Focal",'Model output'!P111)),'Classification result'!U112&lt;4,ISNUMBER(SEARCH("Focal",'Classification result'!U112)),ISNUMBER(SEARCH("&lt;4",'Classification result'!U112)),ISNUMBER(SEARCH("&lt; 4",'Classification result'!U112))),"minimal", IF(OR(ISNUMBER(SEARCH("Extensive",'Model output'!P111)),ISNUMBER(SEARCH("Extensive",'Classification result'!U112)),ISNUMBER(SEARCH("&gt;4",'Classification result'!U112)),ISNUMBER(SEARCH("&gt; 4",'Classification result'!U112)),ISNUMBER(SEARCH("4 or more",'Classification result'!U112))),"extensive","")))</f>
        <v/>
      </c>
      <c r="W112" t="str">
        <f>IF(OR('Model output'!R111="",ISNUMBER(SEARCH("Not identified", 'Model output'!R111)),ISNUMBER(SEARCH("Absent",'Model output'!R111)),ISNUMBER(SEARCH("No",'Model output'!R111)),ISNUMBER(SEARCH("Negative",'Model output'!R111)),ISNUMBER(SEARCH("None seen",'Model output'!R111)),ISNUMBER(SEARCH("Free",'Model output'!R111)),ISNUMBER(SEARCH("Cannot be assessed",'Model output'!R111))),"negative","positive")</f>
        <v>negative</v>
      </c>
      <c r="X112" s="19" t="str">
        <f>IF('Model output'!S111="","",'Model output'!S111)</f>
        <v>Not identified</v>
      </c>
      <c r="Y112" t="str">
        <f>IF(OR('Model output'!S111="",ISNUMBER(SEARCH("No extension",'Model output'!S111)),ISNUMBER(SEARCH("Absent",'Model output'!S111)),ISNUMBER(SEARCH("Not identified",'Model output'!S111)),AND(ISNUMBER(SEARCH("No",'Model output'!S111)),NOT(ISNUMBER(SEARCH("carcinoma",'Model output'!S111)))),ISNUMBER(SEARCH("negative",'Model output'!S111))),"negative",IF(Z112="positive","gETE", "positive"))</f>
        <v>negative</v>
      </c>
      <c r="Z112" t="str">
        <f>IF(OR('Model output'!S111="",ISNUMBER(SEARCH("Absent",'Model output'!S111)),ISNUMBER(SEARCH("Not identified",'Model output'!S111)),ISNUMBER(SEARCH("No",'Model output'!S111)),ISNUMBER(SEARCH("Minimal",'Model output'!S111)),ISNUMBER(SEARCH("negative",'Model output'!S111))),"negative",IF(OR(ISNUMBER(SEARCH("extensive",X112)),ISNUMBER(SEARCH("skeletal muscle",X112)),ISNUMBER(SEARCH("larynx",X112)),ISNUMBER(SEARCH("trachea",X112)),ISNUMBER(SEARCH("esophagus",X112)),ISNUMBER(SEARCH("recurrent laryngeal nerve",X112))),"positive","negative"))</f>
        <v>negative</v>
      </c>
      <c r="AA112" t="str">
        <f>IF('Model output'!T111="","",IF('Model output'!T111="Not mentioned", "No", "Yes"))</f>
        <v/>
      </c>
      <c r="AB112" t="str">
        <f>IF(AA112&lt;&gt;"Yes","",IF(OR('Model output'!U111="",ISNUMBER(SEARCH("Not identified",'Model output'!U111))),"",'Model output'!U111))</f>
        <v/>
      </c>
      <c r="AC112" s="8" t="str">
        <f>IF(OR('Model output'!V111="", AND(ISERROR(SEARCH("Positive",'Model output'!V111)), ISNUMBER(SEARCH("Negative",'Model output'!V111))), ISNUMBER(SEARCH("Cannot be assessed",'Model output'!V111)), AND(ISNUMBER(SEARCH("Uninvolved",'Model output'!V111)),NOT(ISNUMBER(SEARCH("margin(s) involved",'Model output'!V111)))), ISNUMBER(SEARCH("No involvement",'Model output'!V111)), AND(NOT(ISNUMBER(SEARCH("focal",'Model output'!V111))),ISNUMBER(SEARCH("Free",'Model output'!V111))), ISNUMBER(SEARCH("narrowly excised",'Model output'!V111)), ISNUMBER(SEARCH("none",'Model output'!V111)), ISNUMBER(SEARCH("R0",'Model output'!V111)), ISNUMBER(SEARCH("1 mm",'Model output'!V111)), ISNUMBER(SEARCH("0.1 CM",'Model output'!V111)), ISNUMBER(SEARCH("less than 0.2 mm",'Model output'!V111)), ISNUMBER(SEARCH("less than 1.0 mm",'Model output'!V111)), ISNUMBER(SEARCH("less than 0.5 mm",'Model output'!V111)), ISNUMBER(SEARCH("abut",'Model output'!V111))), "negative", "positive")</f>
        <v>negative</v>
      </c>
      <c r="AE112" s="39" t="str" cm="1">
        <f t="array" aca="1" ref="AE112" ca="1">IF(OR(AC112="positive",Z112="positive",AND(OR(ISNUMBER(SEARCH("Follicular carcinoma",N112)),ISNUMBER(SEARCH("Follicular thyroid carcinoma",N112))),V112="extensive"),AND(AND(ISNUMBER(J112),J112&gt;0),AND(ISNUMBER(M112),M112&gt;3)),OR(H112="positive",AH112=1)),"high",IF(OR(ISNUMBER(SEARCH("lateral",G112,1)),ISNUMBER(SEARCH("positive",Y112,1)),ISNUMBER(SEARCH("tall",O112,1)),ISNUMBER(SEARCH("hobnail",O112,1)),ISNUMBER(SEARCH("cribriform",O112,1)),ISNUMBER(SEARCH("diffuse",O112,1)),ISNUMBER(SEARCH("columnar",O112,1)),ISNUMBER(SEARCH("solid",O112,1)),ISNUMBER(SEARCH("tall",N112,1)),ISNUMBER(SEARCH("hobnail",N112,1)),ISNUMBER(SEARCH("cribriform",N112,1)),ISNUMBER(SEARCH("diffuse",N112,1)),ISNUMBER(SEARCH("columnar",N112,1)),ISNUMBER(SEARCH("solid",N112,1)),AND(OR(ISNUMBER(SEARCH("papillary",N112,1)),ISNUMBER(SEARCH("papillary carcinoma",O112,1))),S112="positive"),AND(AND(ISNUMBER(J112),J112&gt;=5),M112=""),AND(AND(ISNUMBER(J112),J112&gt;=5),AND(ISNUMBER(M112),M112&gt;=1)),AND(ISNUMBER(SERACH("papillary",N112)),OR(Y112="positive",Z112="positive"), ISNUMBER(SEARCH("BRAF",AB112)))),"intermediate","low"))</f>
        <v>low</v>
      </c>
      <c r="AF112" s="40" t="str">
        <f t="shared" si="15"/>
        <v>1a</v>
      </c>
      <c r="AG112" s="40" t="str">
        <f t="shared" si="16"/>
        <v>0</v>
      </c>
      <c r="AH112" s="40" t="str">
        <f t="shared" si="18"/>
        <v>0</v>
      </c>
      <c r="AI112" s="45" t="str">
        <f t="shared" si="19"/>
        <v>I</v>
      </c>
      <c r="AJ112" s="39" t="s">
        <v>634</v>
      </c>
      <c r="AK112" s="44" t="s">
        <v>900</v>
      </c>
      <c r="AL112" s="44" t="s">
        <v>896</v>
      </c>
      <c r="AM112" s="44" t="s">
        <v>899</v>
      </c>
      <c r="AN112" s="44" t="s">
        <v>59</v>
      </c>
      <c r="AO112" s="12">
        <f t="shared" ca="1" si="24"/>
        <v>1</v>
      </c>
      <c r="AP112" s="15">
        <f t="shared" si="25"/>
        <v>1</v>
      </c>
      <c r="AQ112" s="15">
        <f t="shared" si="26"/>
        <v>1</v>
      </c>
      <c r="AR112" s="15">
        <f t="shared" si="27"/>
        <v>1</v>
      </c>
      <c r="AS112" s="26">
        <f t="shared" si="17"/>
        <v>1</v>
      </c>
    </row>
    <row r="113" spans="1:45">
      <c r="A113" t="str">
        <f>'Model output'!A112</f>
        <v>TCGA-DJ-A3VM</v>
      </c>
      <c r="B113" s="51">
        <v>68</v>
      </c>
      <c r="C113" s="1" t="str">
        <f>IF(OR(ISNUMBER(SEARCH("0",'Model output'!D112)), ISNUMBER(SEARCH("1",'Model output'!D112)), ISNUMBER(SEARCH("1a",'Model output'!D112)), ISNUMBER(SEARCH("1b",'Model output'!D112)), ISNUMBER(SEARCH("2",'Model output'!D112)), ISNUMBER(SEARCH("3",'Model output'!D112)), ISNUMBER(SEARCH("4a",'Model output'!D112)), ISNUMBER(SEARCH("4b",'Model output'!D112))), IF(ISNUMBER(SEARCH("pT",'Model output'!D112)),IF(OR(ISNUMBER(SEARCH("a",'Model output'!D112)),ISNUMBER(SEARCH("b",'Model output'!D112))),MID(SUBSTITUTE('Model output'!D112," ",""),SEARCH("pT",'Model output'!D112)+2,2),MID(SUBSTITUTE('Model output'!D112," ",""),SEARCH("pT",'Model output'!D112)+2,1)),IF(ISNUMBER(SEARCH("T",'Model output'!D112)),IF(OR(ISNUMBER(SEARCH("a",'Model output'!D112)),ISNUMBER(SEARCH("b",'Model output'!D112))),MID(SUBSTITUTE('Model output'!D112," ",""),SEARCH("T",'Model output'!D112)+1,2),MID(SUBSTITUTE('Model output'!D112," ",""),SEARCH("T",'Model output'!D112)+1,1)),SUBSTITUTE('Model output'!D112," ",""))),"")</f>
        <v/>
      </c>
      <c r="D113" s="1" t="str">
        <f>IF(ISNUMBER(SEARCH("lymph node",'Model output'!E112)),"1", IF(AND('Model output'!E112&lt;&gt;"",ISNUMBER('Model output'!E112),'Model output'!E112&gt;0),"1",IF(OR(ISNUMBER(SEARCH("0",'Model output'!E112)), ISNUMBER(SEARCH("1",'Model output'!E112)), ISNUMBER(SEARCH("1a",'Model output'!E112)), ISNUMBER(SEARCH("1b",'Model output'!E112)), ISNUMBER(SEARCH("X",'Model output'!E112))), IF(ISNUMBER(SEARCH("pN",'Model output'!E112)),IF(OR(ISNUMBER(SEARCH("a",'Model output'!E112)),ISNUMBER(SEARCH("b",'Model output'!E112))),MID(SUBSTITUTE('Model output'!E112," ",""),SEARCH("pN",'Model output'!E112)+2,2),MID(SUBSTITUTE('Model output'!E112," ",""),SEARCH("pN",'Model output'!E112)+2,1)),IF(ISNUMBER(SEARCH("N",'Model output'!E112)),IF(OR(ISNUMBER(SEARCH("a",'Model output'!E112)),ISNUMBER(SEARCH("b",'Model output'!E112))),MID(SUBSTITUTE('Model output'!E112," ",""),SEARCH("N",'Model output'!E112)+1,2),MID(SUBSTITUTE('Model output'!E112," ",""),SEARCH("N",'Model output'!E112)+1,1)),SUBSTITUTE('Model output'!E112," ",""))),"")))</f>
        <v/>
      </c>
      <c r="E113" s="1" t="str">
        <f>IF(OR(ISNUMBER(SEARCH("Not applicable",'Model output'!F112)), ISNUMBER(SEARCH("N/A",'Model output'!F112))),"0",IF(OR(ISNUMBER(SEARCH("0",'Model output'!F112)), ISNUMBER(SEARCH("1",'Model output'!F112)), ISNUMBER(SEARCH("X",'Model output'!F112))), IF(ISNUMBER(SEARCH("pM",'Model output'!F112)),MID(SUBSTITUTE('Model output'!F112," ",""),SEARCH("pM",'Model output'!F112)+2,1),IF(ISNUMBER(SEARCH("M",'Model output'!F112)),MID(SUBSTITUTE('Model output'!F112," ",""),SEARCH("M",'Model output'!F112)+1,1),SUBSTITUTE('Model output'!F112," ",""))),""))</f>
        <v/>
      </c>
      <c r="F113" t="str">
        <f t="shared" si="28"/>
        <v>negative</v>
      </c>
      <c r="G113" t="str">
        <f>IF(OR('Model output'!G112="",AND(ISNUMBER('Model output'!J112),'Model output'!J112&lt;1)),"",IF(OR(ISNUMBER(SEARCH("lateral",'Model output'!G112)),ISNUMBER(SEARCH("cervical",'Model output'!G112)),ISNUMBER(SEARCH("jugular",'Model output'!G112)),ISNUMBER(SEARCH("left neck",'Model output'!G112)),ISNUMBER(SEARCH("left anterior neck",'Model output'!G112)),ISNUMBER(SEARCH("left posterior neck",'Model output'!G112)),ISNUMBER(SEARCH("right neck",'Model output'!G112)),ISNUMBER(SEARCH("right anterior neck",'Model output'!G112)),ISNUMBER(SEARCH("right posterior neck",'Model output'!G112)),AND(ISNUMBER(SEARCH("level",'Model output'!G112)),OR(,ISNUMBER(SEARCH("II",'Model output'!G112)),ISNUMBER(SEARCH("two",'Model output'!G112)),ISNUMBER(SEARCH("2",'Model output'!G112)),ISNUMBER(SEARCH("III",'Model output'!G112)),ISNUMBER(SEARCH("three",'Model output'!G112)),ISNUMBER(SEARCH("3",'Model output'!G112)),ISNUMBER(SEARCH("IV",'Model output'!G112)),ISNUMBER(SEARCH("four",'Model output'!G112)),ISNUMBER(SEARCH("4",'Model output'!G112)),ISNUMBER(SEARCH("V ",'Model output'!G112)),ISNUMBER(SEARCH("five",'Model output'!G112)),ISNUMBER(SEARCH("5",'Model output'!G112))))), "lateral", "central"))</f>
        <v/>
      </c>
      <c r="H113" t="str">
        <f>IF('Model output'!H112="","negative", IF('Model output'!H112=" ", "negative", IF('Model output'!H112="[]", "negative", IF(ISNUMBER(SEARCH("lymph node",'Model output'!H112)),"negative", IF(ISNUMBER(SEARCH("adipose tissue",'Model output'!H112)), "negative", IF(ISNUMBER(SEARCH("neck dissection",'Model output'!H112)),"negative","positive"))))))</f>
        <v>negative</v>
      </c>
      <c r="I113" t="str">
        <f>IF('Model output'!I112="","",IF(ISNUMBER('Model output'!I112),'Model output'!I112,1))</f>
        <v/>
      </c>
      <c r="J113" t="str">
        <f>IF('Model output'!J112="","",IF(AND(ISNUMBER('Model output'!J112),'Model output'!J112&lt;=I113),'Model output'!J112,IF(ISNUMBER(SEARCH("0/",'Model output'!J112)),0,1)))</f>
        <v/>
      </c>
      <c r="K113" t="str" cm="1">
        <f t="array" ref="K113">IF(COUNT(FIND({0,1,2,3,4,5,6,7,8,9},'Model output'!K112))&gt;0,'Model output'!K112,"")</f>
        <v/>
      </c>
      <c r="L113" s="32" t="str">
        <f t="shared" si="14"/>
        <v/>
      </c>
      <c r="M113" t="str" cm="1">
        <f t="array" ref="M113">IF(L113="","",IF(ISNUMBER(SEARCH("cm",L113)),MAX(VALUE(SUBSTITUTE(_xlfn.FILTERXML("&lt;t&gt;&lt;s&gt;"&amp;SUBSTITUTE(L113,",","&lt;/s&gt;&lt;s&gt;")&amp;"&lt;/s&gt;&lt;/t&gt;","//s"),"cm",""))),MAX(VALUE(SUBSTITUTE(_xlfn.FILTERXML("&lt;t&gt;&lt;s&gt;"&amp;SUBSTITUTE(L113,",","&lt;/s&gt;&lt;s&gt;")&amp;"&lt;/s&gt;&lt;/t&gt;","//s"),"mm","")))/10))</f>
        <v/>
      </c>
      <c r="N113" t="str">
        <f>IF('Model output'!L112="","",'Model output'!L112)</f>
        <v>papillary</v>
      </c>
      <c r="O113" t="str">
        <f>IF('Model output'!M112="","",'Model output'!M112)</f>
        <v>follicular variant with oncocytic features</v>
      </c>
      <c r="P113" t="str">
        <f>IF('Model output'!N112="","",'Model output'!N112)</f>
        <v>3 cm</v>
      </c>
      <c r="Q113" t="str">
        <f t="shared" si="29"/>
        <v>3cm</v>
      </c>
      <c r="R113" cm="1">
        <f t="array" ref="R113">IF(Q113="","",IF(ISNUMBER(SEARCH("cm",Q113)),MAX(VALUE(SUBSTITUTE(_xlfn.FILTERXML("&lt;t&gt;&lt;s&gt;"&amp;SUBSTITUTE(Q113,",","&lt;/s&gt;&lt;s&gt;")&amp;"&lt;/s&gt;&lt;/t&gt;","//s"),"cm",""))),IF(ISNUMBER(SEARCH("mm",Q113)), MAX(VALUE(SUBSTITUTE(_xlfn.FILTERXML("&lt;t&gt;&lt;s&gt;"&amp;SUBSTITUTE(Q113,",","&lt;/s&gt;&lt;s&gt;")&amp;"&lt;/s&gt;&lt;/t&gt;","//s"),"mm","")))/10, MAX(VALUE(_xlfn.FILTERXML("&lt;t&gt;&lt;s&gt;"&amp;SUBSTITUTE(Q113,",","&lt;/s&gt;&lt;s&gt;")&amp;"&lt;/s&gt;&lt;/t&gt;","//s"))))))</f>
        <v>3</v>
      </c>
      <c r="S113" t="str">
        <f>IF(OR('Model output'!P112="",'Model output'!P112="C",ISNUMBER(SEARCH("Not identified", 'Model output'!P112)),ISNUMBER(SEARCH("Absent",'Model output'!P112)),ISNUMBER(SEARCH("Absence",'Model output'!P112)),AND(ISNUMBER(SEARCH("No",'Model output'!P112)),NOT(ISNUMBER(SEARCH("diagnostic",'Model output'!P112)))),ISNUMBER(SEARCH("Negative",'Model output'!P112))),"negative","positive")</f>
        <v>positive</v>
      </c>
      <c r="T113">
        <f>IF('Model output'!O112="","",'Model output'!O112)</f>
        <v>1</v>
      </c>
      <c r="U113" t="str">
        <f>IF('Model output'!Q112&lt;&gt;"",'Model output'!Q112,IF('Classification result'!S113="positive",IF(ISNUMBER(SEARCH("single",'Model output'!P112)),1,IF(OR(ISNUMBER(SEARCH("&lt;4",'Model output'!P112)),ISNUMBER(SEARCH("&lt; 4",'Model output'!P112)),ISNUMBER(SEARCH("less than 4",'Model output'!P112))),"&lt;4",IF(OR(ISNUMBER(SEARCH("&gt;4",'Model output'!P112)),ISNUMBER(SEARCH("&gt; 4",'Model output'!P112)),ISNUMBER(SEARCH("4 or more",'Model output'!P112))),"&gt;4",""))),""))</f>
        <v>2 foci</v>
      </c>
      <c r="V113" t="str">
        <f>IF(S113="negative","",IF(OR(ISNUMBER(SEARCH("Focal",'Model output'!P112)),'Classification result'!U113&lt;4,ISNUMBER(SEARCH("Focal",'Classification result'!U113)),ISNUMBER(SEARCH("&lt;4",'Classification result'!U113)),ISNUMBER(SEARCH("&lt; 4",'Classification result'!U113))),"minimal", IF(OR(ISNUMBER(SEARCH("Extensive",'Model output'!P112)),ISNUMBER(SEARCH("Extensive",'Classification result'!U113)),ISNUMBER(SEARCH("&gt;4",'Classification result'!U113)),ISNUMBER(SEARCH("&gt; 4",'Classification result'!U113)),ISNUMBER(SEARCH("4 or more",'Classification result'!U113))),"extensive","")))</f>
        <v/>
      </c>
      <c r="W113" t="str">
        <f>IF(OR('Model output'!R112="",ISNUMBER(SEARCH("Not identified", 'Model output'!R112)),ISNUMBER(SEARCH("Absent",'Model output'!R112)),ISNUMBER(SEARCH("No",'Model output'!R112)),ISNUMBER(SEARCH("Negative",'Model output'!R112)),ISNUMBER(SEARCH("None seen",'Model output'!R112)),ISNUMBER(SEARCH("Free",'Model output'!R112)),ISNUMBER(SEARCH("Cannot be assessed",'Model output'!R112))),"negative","positive")</f>
        <v>negative</v>
      </c>
      <c r="X113" s="19" t="str">
        <f>IF('Model output'!S112="","",'Model output'!S112)</f>
        <v>Not Identified</v>
      </c>
      <c r="Y113" t="str">
        <f>IF(OR('Model output'!S112="",ISNUMBER(SEARCH("No extension",'Model output'!S112)),ISNUMBER(SEARCH("Absent",'Model output'!S112)),ISNUMBER(SEARCH("Not identified",'Model output'!S112)),AND(ISNUMBER(SEARCH("No",'Model output'!S112)),NOT(ISNUMBER(SEARCH("carcinoma",'Model output'!S112)))),ISNUMBER(SEARCH("negative",'Model output'!S112))),"negative",IF(Z113="positive","gETE", "positive"))</f>
        <v>negative</v>
      </c>
      <c r="Z113" t="str">
        <f>IF(OR('Model output'!S112="",ISNUMBER(SEARCH("Absent",'Model output'!S112)),ISNUMBER(SEARCH("Not identified",'Model output'!S112)),ISNUMBER(SEARCH("No",'Model output'!S112)),ISNUMBER(SEARCH("Minimal",'Model output'!S112)),ISNUMBER(SEARCH("negative",'Model output'!S112))),"negative",IF(OR(ISNUMBER(SEARCH("extensive",X113)),ISNUMBER(SEARCH("skeletal muscle",X113)),ISNUMBER(SEARCH("larynx",X113)),ISNUMBER(SEARCH("trachea",X113)),ISNUMBER(SEARCH("esophagus",X113)),ISNUMBER(SEARCH("recurrent laryngeal nerve",X113))),"positive","negative"))</f>
        <v>negative</v>
      </c>
      <c r="AA113" t="str">
        <f>IF('Model output'!T112="","",IF('Model output'!T112="Not mentioned", "No", "Yes"))</f>
        <v/>
      </c>
      <c r="AB113" t="str">
        <f>IF(AA113&lt;&gt;"Yes","",IF(OR('Model output'!U112="",ISNUMBER(SEARCH("Not identified",'Model output'!U112))),"",'Model output'!U112))</f>
        <v/>
      </c>
      <c r="AC113" s="8" t="str">
        <f>IF(OR('Model output'!V112="", AND(ISERROR(SEARCH("Positive",'Model output'!V112)), ISNUMBER(SEARCH("Negative",'Model output'!V112))), ISNUMBER(SEARCH("Cannot be assessed",'Model output'!V112)), AND(ISNUMBER(SEARCH("Uninvolved",'Model output'!V112)),NOT(ISNUMBER(SEARCH("margin(s) involved",'Model output'!V112)))), ISNUMBER(SEARCH("No involvement",'Model output'!V112)), AND(NOT(ISNUMBER(SEARCH("focal",'Model output'!V112))),ISNUMBER(SEARCH("Free",'Model output'!V112))), ISNUMBER(SEARCH("narrowly excised",'Model output'!V112)), ISNUMBER(SEARCH("none",'Model output'!V112)), ISNUMBER(SEARCH("R0",'Model output'!V112)), ISNUMBER(SEARCH("1 mm",'Model output'!V112)), ISNUMBER(SEARCH("0.1 CM",'Model output'!V112)), ISNUMBER(SEARCH("less than 0.2 mm",'Model output'!V112)), ISNUMBER(SEARCH("less than 1.0 mm",'Model output'!V112)), ISNUMBER(SEARCH("less than 0.5 mm",'Model output'!V112)), ISNUMBER(SEARCH("abut",'Model output'!V112))), "negative", "positive")</f>
        <v>negative</v>
      </c>
      <c r="AE113" s="39" t="str" cm="1">
        <f t="array" aca="1" ref="AE113" ca="1">IF(OR(AC113="positive",Z113="positive",AND(OR(ISNUMBER(SEARCH("Follicular carcinoma",N113)),ISNUMBER(SEARCH("Follicular thyroid carcinoma",N113))),V113="extensive"),AND(AND(ISNUMBER(J113),J113&gt;0),AND(ISNUMBER(M113),M113&gt;3)),OR(H113="positive",AH113=1)),"high",IF(OR(ISNUMBER(SEARCH("lateral",G113,1)),ISNUMBER(SEARCH("positive",Y113,1)),ISNUMBER(SEARCH("tall",O113,1)),ISNUMBER(SEARCH("hobnail",O113,1)),ISNUMBER(SEARCH("cribriform",O113,1)),ISNUMBER(SEARCH("diffuse",O113,1)),ISNUMBER(SEARCH("columnar",O113,1)),ISNUMBER(SEARCH("solid",O113,1)),ISNUMBER(SEARCH("tall",N113,1)),ISNUMBER(SEARCH("hobnail",N113,1)),ISNUMBER(SEARCH("cribriform",N113,1)),ISNUMBER(SEARCH("diffuse",N113,1)),ISNUMBER(SEARCH("columnar",N113,1)),ISNUMBER(SEARCH("solid",N113,1)),AND(OR(ISNUMBER(SEARCH("papillary",N113,1)),ISNUMBER(SEARCH("papillary carcinoma",O113,1))),S113="positive"),AND(AND(ISNUMBER(J113),J113&gt;=5),M113=""),AND(AND(ISNUMBER(J113),J113&gt;=5),AND(ISNUMBER(M113),M113&gt;=1)),AND(ISNUMBER(SERACH("papillary",N113)),OR(Y113="positive",Z113="positive"), ISNUMBER(SEARCH("BRAF",AB113)))),"intermediate","low"))</f>
        <v>intermediate</v>
      </c>
      <c r="AF113" s="40" t="str">
        <f t="shared" si="15"/>
        <v>2</v>
      </c>
      <c r="AG113" s="40" t="str">
        <f t="shared" si="16"/>
        <v>0</v>
      </c>
      <c r="AH113" s="40" t="str">
        <f t="shared" si="18"/>
        <v>0</v>
      </c>
      <c r="AI113" s="45" t="str">
        <f t="shared" si="19"/>
        <v>I</v>
      </c>
      <c r="AJ113" s="39" t="s">
        <v>636</v>
      </c>
      <c r="AK113" s="44" t="s">
        <v>898</v>
      </c>
      <c r="AL113" s="44" t="s">
        <v>899</v>
      </c>
      <c r="AM113" s="44" t="s">
        <v>899</v>
      </c>
      <c r="AN113" s="44" t="s">
        <v>59</v>
      </c>
      <c r="AO113" s="12">
        <f t="shared" ca="1" si="24"/>
        <v>1</v>
      </c>
      <c r="AP113" s="15">
        <f t="shared" si="25"/>
        <v>1</v>
      </c>
      <c r="AQ113" s="15">
        <f t="shared" si="26"/>
        <v>1</v>
      </c>
      <c r="AR113" s="15">
        <f t="shared" si="27"/>
        <v>1</v>
      </c>
      <c r="AS113" s="26">
        <f t="shared" si="17"/>
        <v>1</v>
      </c>
    </row>
    <row r="114" spans="1:45">
      <c r="A114" t="str">
        <f>'Model output'!A113</f>
        <v>TCGA-DJ-A4UL</v>
      </c>
      <c r="B114" s="51">
        <v>68</v>
      </c>
      <c r="C114" s="1" t="str">
        <f>IF(OR(ISNUMBER(SEARCH("0",'Model output'!D113)), ISNUMBER(SEARCH("1",'Model output'!D113)), ISNUMBER(SEARCH("1a",'Model output'!D113)), ISNUMBER(SEARCH("1b",'Model output'!D113)), ISNUMBER(SEARCH("2",'Model output'!D113)), ISNUMBER(SEARCH("3",'Model output'!D113)), ISNUMBER(SEARCH("4a",'Model output'!D113)), ISNUMBER(SEARCH("4b",'Model output'!D113))), IF(ISNUMBER(SEARCH("pT",'Model output'!D113)),IF(OR(ISNUMBER(SEARCH("a",'Model output'!D113)),ISNUMBER(SEARCH("b",'Model output'!D113))),MID(SUBSTITUTE('Model output'!D113," ",""),SEARCH("pT",'Model output'!D113)+2,2),MID(SUBSTITUTE('Model output'!D113," ",""),SEARCH("pT",'Model output'!D113)+2,1)),IF(ISNUMBER(SEARCH("T",'Model output'!D113)),IF(OR(ISNUMBER(SEARCH("a",'Model output'!D113)),ISNUMBER(SEARCH("b",'Model output'!D113))),MID(SUBSTITUTE('Model output'!D113," ",""),SEARCH("T",'Model output'!D113)+1,2),MID(SUBSTITUTE('Model output'!D113," ",""),SEARCH("T",'Model output'!D113)+1,1)),SUBSTITUTE('Model output'!D113," ",""))),"")</f>
        <v>1</v>
      </c>
      <c r="D114" s="1" t="str">
        <f>IF(ISNUMBER(SEARCH("lymph node",'Model output'!E113)),"1", IF(AND('Model output'!E113&lt;&gt;"",ISNUMBER('Model output'!E113),'Model output'!E113&gt;0),"1",IF(OR(ISNUMBER(SEARCH("0",'Model output'!E113)), ISNUMBER(SEARCH("1",'Model output'!E113)), ISNUMBER(SEARCH("1a",'Model output'!E113)), ISNUMBER(SEARCH("1b",'Model output'!E113)), ISNUMBER(SEARCH("X",'Model output'!E113))), IF(ISNUMBER(SEARCH("pN",'Model output'!E113)),IF(OR(ISNUMBER(SEARCH("a",'Model output'!E113)),ISNUMBER(SEARCH("b",'Model output'!E113))),MID(SUBSTITUTE('Model output'!E113," ",""),SEARCH("pN",'Model output'!E113)+2,2),MID(SUBSTITUTE('Model output'!E113," ",""),SEARCH("pN",'Model output'!E113)+2,1)),IF(ISNUMBER(SEARCH("N",'Model output'!E113)),IF(OR(ISNUMBER(SEARCH("a",'Model output'!E113)),ISNUMBER(SEARCH("b",'Model output'!E113))),MID(SUBSTITUTE('Model output'!E113," ",""),SEARCH("N",'Model output'!E113)+1,2),MID(SUBSTITUTE('Model output'!E113," ",""),SEARCH("N",'Model output'!E113)+1,1)),SUBSTITUTE('Model output'!E113," ",""))),"")))</f>
        <v>0</v>
      </c>
      <c r="E114" s="1" t="str">
        <f>IF(OR(ISNUMBER(SEARCH("Not applicable",'Model output'!F113)), ISNUMBER(SEARCH("N/A",'Model output'!F113))),"0",IF(OR(ISNUMBER(SEARCH("0",'Model output'!F113)), ISNUMBER(SEARCH("1",'Model output'!F113)), ISNUMBER(SEARCH("X",'Model output'!F113))), IF(ISNUMBER(SEARCH("pM",'Model output'!F113)),MID(SUBSTITUTE('Model output'!F113," ",""),SEARCH("pM",'Model output'!F113)+2,1),IF(ISNUMBER(SEARCH("M",'Model output'!F113)),MID(SUBSTITUTE('Model output'!F113," ",""),SEARCH("M",'Model output'!F113)+1,1),SUBSTITUTE('Model output'!F113," ",""))),""))</f>
        <v/>
      </c>
      <c r="F114" t="str">
        <f t="shared" si="28"/>
        <v>positive</v>
      </c>
      <c r="G114" t="str">
        <f>IF(OR('Model output'!G113="",AND(ISNUMBER('Model output'!J113),'Model output'!J113&lt;1)),"",IF(OR(ISNUMBER(SEARCH("lateral",'Model output'!G113)),ISNUMBER(SEARCH("cervical",'Model output'!G113)),ISNUMBER(SEARCH("jugular",'Model output'!G113)),ISNUMBER(SEARCH("left neck",'Model output'!G113)),ISNUMBER(SEARCH("left anterior neck",'Model output'!G113)),ISNUMBER(SEARCH("left posterior neck",'Model output'!G113)),ISNUMBER(SEARCH("right neck",'Model output'!G113)),ISNUMBER(SEARCH("right anterior neck",'Model output'!G113)),ISNUMBER(SEARCH("right posterior neck",'Model output'!G113)),AND(ISNUMBER(SEARCH("level",'Model output'!G113)),OR(,ISNUMBER(SEARCH("II",'Model output'!G113)),ISNUMBER(SEARCH("two",'Model output'!G113)),ISNUMBER(SEARCH("2",'Model output'!G113)),ISNUMBER(SEARCH("III",'Model output'!G113)),ISNUMBER(SEARCH("three",'Model output'!G113)),ISNUMBER(SEARCH("3",'Model output'!G113)),ISNUMBER(SEARCH("IV",'Model output'!G113)),ISNUMBER(SEARCH("four",'Model output'!G113)),ISNUMBER(SEARCH("4",'Model output'!G113)),ISNUMBER(SEARCH("V ",'Model output'!G113)),ISNUMBER(SEARCH("five",'Model output'!G113)),ISNUMBER(SEARCH("5",'Model output'!G113))))), "lateral", "central"))</f>
        <v/>
      </c>
      <c r="H114" t="str">
        <f>IF('Model output'!H113="","negative", IF('Model output'!H113=" ", "negative", IF('Model output'!H113="[]", "negative", IF(ISNUMBER(SEARCH("lymph node",'Model output'!H113)),"negative", IF(ISNUMBER(SEARCH("adipose tissue",'Model output'!H113)), "negative", IF(ISNUMBER(SEARCH("neck dissection",'Model output'!H113)),"negative","positive"))))))</f>
        <v>negative</v>
      </c>
      <c r="I114">
        <f>IF('Model output'!I113="","",IF(ISNUMBER('Model output'!I113),'Model output'!I113,1))</f>
        <v>8</v>
      </c>
      <c r="J114">
        <f>IF('Model output'!J113="","",IF(AND(ISNUMBER('Model output'!J113),'Model output'!J113&lt;=I114),'Model output'!J113,IF(ISNUMBER(SEARCH("0/",'Model output'!J113)),0,1)))</f>
        <v>2</v>
      </c>
      <c r="K114" t="str" cm="1">
        <f t="array" ref="K114">IF(COUNT(FIND({0,1,2,3,4,5,6,7,8,9},'Model output'!K113))&gt;0,'Model output'!K113,"")</f>
        <v/>
      </c>
      <c r="L114" s="32" t="str">
        <f t="shared" si="14"/>
        <v/>
      </c>
      <c r="M114" t="str" cm="1">
        <f t="array" ref="M114">IF(L114="","",IF(ISNUMBER(SEARCH("cm",L114)),MAX(VALUE(SUBSTITUTE(_xlfn.FILTERXML("&lt;t&gt;&lt;s&gt;"&amp;SUBSTITUTE(L114,",","&lt;/s&gt;&lt;s&gt;")&amp;"&lt;/s&gt;&lt;/t&gt;","//s"),"cm",""))),MAX(VALUE(SUBSTITUTE(_xlfn.FILTERXML("&lt;t&gt;&lt;s&gt;"&amp;SUBSTITUTE(L114,",","&lt;/s&gt;&lt;s&gt;")&amp;"&lt;/s&gt;&lt;/t&gt;","//s"),"mm","")))/10))</f>
        <v/>
      </c>
      <c r="N114" t="str">
        <f>IF('Model output'!L113="","",'Model output'!L113)</f>
        <v>papillary</v>
      </c>
      <c r="O114" t="str">
        <f>IF('Model output'!M113="","",'Model output'!M113)</f>
        <v>classic</v>
      </c>
      <c r="P114" t="str">
        <f>IF('Model output'!N113="","",'Model output'!N113)</f>
        <v>1.1 cm</v>
      </c>
      <c r="Q114" t="str">
        <f t="shared" si="29"/>
        <v>1.1cm</v>
      </c>
      <c r="R114" cm="1">
        <f t="array" ref="R114">IF(Q114="","",IF(ISNUMBER(SEARCH("cm",Q114)),MAX(VALUE(SUBSTITUTE(_xlfn.FILTERXML("&lt;t&gt;&lt;s&gt;"&amp;SUBSTITUTE(Q114,",","&lt;/s&gt;&lt;s&gt;")&amp;"&lt;/s&gt;&lt;/t&gt;","//s"),"cm",""))),IF(ISNUMBER(SEARCH("mm",Q114)), MAX(VALUE(SUBSTITUTE(_xlfn.FILTERXML("&lt;t&gt;&lt;s&gt;"&amp;SUBSTITUTE(Q114,",","&lt;/s&gt;&lt;s&gt;")&amp;"&lt;/s&gt;&lt;/t&gt;","//s"),"mm","")))/10, MAX(VALUE(_xlfn.FILTERXML("&lt;t&gt;&lt;s&gt;"&amp;SUBSTITUTE(Q114,",","&lt;/s&gt;&lt;s&gt;")&amp;"&lt;/s&gt;&lt;/t&gt;","//s"))))))</f>
        <v>1.1000000000000001</v>
      </c>
      <c r="S114" t="str">
        <f>IF(OR('Model output'!P113="",'Model output'!P113="C",ISNUMBER(SEARCH("Not identified", 'Model output'!P113)),ISNUMBER(SEARCH("Absent",'Model output'!P113)),ISNUMBER(SEARCH("Absence",'Model output'!P113)),AND(ISNUMBER(SEARCH("No",'Model output'!P113)),NOT(ISNUMBER(SEARCH("diagnostic",'Model output'!P113)))),ISNUMBER(SEARCH("Negative",'Model output'!P113))),"negative","positive")</f>
        <v>negative</v>
      </c>
      <c r="T114">
        <f>IF('Model output'!O113="","",'Model output'!O113)</f>
        <v>9</v>
      </c>
      <c r="U114" t="str">
        <f>IF('Model output'!Q113&lt;&gt;"",'Model output'!Q113,IF('Classification result'!S114="positive",IF(ISNUMBER(SEARCH("single",'Model output'!P113)),1,IF(OR(ISNUMBER(SEARCH("&lt;4",'Model output'!P113)),ISNUMBER(SEARCH("&lt; 4",'Model output'!P113)),ISNUMBER(SEARCH("less than 4",'Model output'!P113))),"&lt;4",IF(OR(ISNUMBER(SEARCH("&gt;4",'Model output'!P113)),ISNUMBER(SEARCH("&gt; 4",'Model output'!P113)),ISNUMBER(SEARCH("4 or more",'Model output'!P113))),"&gt;4",""))),""))</f>
        <v/>
      </c>
      <c r="V114" t="str">
        <f>IF(S114="negative","",IF(OR(ISNUMBER(SEARCH("Focal",'Model output'!P113)),'Classification result'!U114&lt;4,ISNUMBER(SEARCH("Focal",'Classification result'!U114)),ISNUMBER(SEARCH("&lt;4",'Classification result'!U114)),ISNUMBER(SEARCH("&lt; 4",'Classification result'!U114))),"minimal", IF(OR(ISNUMBER(SEARCH("Extensive",'Model output'!P113)),ISNUMBER(SEARCH("Extensive",'Classification result'!U114)),ISNUMBER(SEARCH("&gt;4",'Classification result'!U114)),ISNUMBER(SEARCH("&gt; 4",'Classification result'!U114)),ISNUMBER(SEARCH("4 or more",'Classification result'!U114))),"extensive","")))</f>
        <v/>
      </c>
      <c r="W114" t="str">
        <f>IF(OR('Model output'!R113="",ISNUMBER(SEARCH("Not identified", 'Model output'!R113)),ISNUMBER(SEARCH("Absent",'Model output'!R113)),ISNUMBER(SEARCH("No",'Model output'!R113)),ISNUMBER(SEARCH("Negative",'Model output'!R113)),ISNUMBER(SEARCH("None seen",'Model output'!R113)),ISNUMBER(SEARCH("Free",'Model output'!R113)),ISNUMBER(SEARCH("Cannot be assessed",'Model output'!R113))),"negative","positive")</f>
        <v>negative</v>
      </c>
      <c r="X114" s="19" t="str">
        <f>IF('Model output'!S113="","",'Model output'!S113)</f>
        <v>Not Identified</v>
      </c>
      <c r="Y114" t="str">
        <f>IF(OR('Model output'!S113="",ISNUMBER(SEARCH("No extension",'Model output'!S113)),ISNUMBER(SEARCH("Absent",'Model output'!S113)),ISNUMBER(SEARCH("Not identified",'Model output'!S113)),AND(ISNUMBER(SEARCH("No",'Model output'!S113)),NOT(ISNUMBER(SEARCH("carcinoma",'Model output'!S113)))),ISNUMBER(SEARCH("negative",'Model output'!S113))),"negative",IF(Z114="positive","gETE", "positive"))</f>
        <v>negative</v>
      </c>
      <c r="Z114" t="str">
        <f>IF(OR('Model output'!S113="",ISNUMBER(SEARCH("Absent",'Model output'!S113)),ISNUMBER(SEARCH("Not identified",'Model output'!S113)),ISNUMBER(SEARCH("No",'Model output'!S113)),ISNUMBER(SEARCH("Minimal",'Model output'!S113)),ISNUMBER(SEARCH("negative",'Model output'!S113))),"negative",IF(OR(ISNUMBER(SEARCH("extensive",X114)),ISNUMBER(SEARCH("skeletal muscle",X114)),ISNUMBER(SEARCH("larynx",X114)),ISNUMBER(SEARCH("trachea",X114)),ISNUMBER(SEARCH("esophagus",X114)),ISNUMBER(SEARCH("recurrent laryngeal nerve",X114))),"positive","negative"))</f>
        <v>negative</v>
      </c>
      <c r="AA114" t="str">
        <f>IF('Model output'!T113="","",IF('Model output'!T113="Not mentioned", "No", "Yes"))</f>
        <v/>
      </c>
      <c r="AB114" t="str">
        <f>IF(AA114&lt;&gt;"Yes","",IF(OR('Model output'!U113="",ISNUMBER(SEARCH("Not identified",'Model output'!U113))),"",'Model output'!U113))</f>
        <v/>
      </c>
      <c r="AC114" s="8" t="str">
        <f>IF(OR('Model output'!V113="", AND(ISERROR(SEARCH("Positive",'Model output'!V113)), ISNUMBER(SEARCH("Negative",'Model output'!V113))), ISNUMBER(SEARCH("Cannot be assessed",'Model output'!V113)), AND(ISNUMBER(SEARCH("Uninvolved",'Model output'!V113)),NOT(ISNUMBER(SEARCH("margin(s) involved",'Model output'!V113)))), ISNUMBER(SEARCH("No involvement",'Model output'!V113)), AND(NOT(ISNUMBER(SEARCH("focal",'Model output'!V113))),ISNUMBER(SEARCH("Free",'Model output'!V113))), ISNUMBER(SEARCH("narrowly excised",'Model output'!V113)), ISNUMBER(SEARCH("none",'Model output'!V113)), ISNUMBER(SEARCH("R0",'Model output'!V113)), ISNUMBER(SEARCH("1 mm",'Model output'!V113)), ISNUMBER(SEARCH("0.1 CM",'Model output'!V113)), ISNUMBER(SEARCH("less than 0.2 mm",'Model output'!V113)), ISNUMBER(SEARCH("less than 1.0 mm",'Model output'!V113)), ISNUMBER(SEARCH("less than 0.5 mm",'Model output'!V113)), ISNUMBER(SEARCH("abut",'Model output'!V113))), "negative", "positive")</f>
        <v>positive</v>
      </c>
      <c r="AE114" s="39" t="str" cm="1">
        <f t="array" ref="AE114">IF(OR(AC114="positive",Z114="positive",AND(OR(ISNUMBER(SEARCH("Follicular carcinoma",N114)),ISNUMBER(SEARCH("Follicular thyroid carcinoma",N114))),V114="extensive"),AND(AND(ISNUMBER(J114),J114&gt;0),AND(ISNUMBER(M114),M114&gt;3)),OR(H114="positive",AH114=1)),"high",IF(OR(ISNUMBER(SEARCH("lateral",G114,1)),ISNUMBER(SEARCH("positive",Y114,1)),ISNUMBER(SEARCH("tall",O114,1)),ISNUMBER(SEARCH("hobnail",O114,1)),ISNUMBER(SEARCH("cribriform",O114,1)),ISNUMBER(SEARCH("diffuse",O114,1)),ISNUMBER(SEARCH("columnar",O114,1)),ISNUMBER(SEARCH("solid",O114,1)),ISNUMBER(SEARCH("tall",N114,1)),ISNUMBER(SEARCH("hobnail",N114,1)),ISNUMBER(SEARCH("cribriform",N114,1)),ISNUMBER(SEARCH("diffuse",N114,1)),ISNUMBER(SEARCH("columnar",N114,1)),ISNUMBER(SEARCH("solid",N114,1)),AND(OR(ISNUMBER(SEARCH("papillary",N114,1)),ISNUMBER(SEARCH("papillary carcinoma",O114,1))),S114="positive"),AND(AND(ISNUMBER(J114),J114&gt;=5),M114=""),AND(AND(ISNUMBER(J114),J114&gt;=5),AND(ISNUMBER(M114),M114&gt;=1)),AND(ISNUMBER(SERACH("papillary",N114)),OR(Y114="positive",Z114="positive"), ISNUMBER(SEARCH("BRAF",AB114)))),"intermediate","low"))</f>
        <v>high</v>
      </c>
      <c r="AF114" s="40" t="str">
        <f t="shared" si="15"/>
        <v>1b</v>
      </c>
      <c r="AG114" s="40" t="str">
        <f t="shared" si="16"/>
        <v>1a</v>
      </c>
      <c r="AH114" s="40" t="str">
        <f t="shared" si="18"/>
        <v>0</v>
      </c>
      <c r="AI114" s="45" t="str">
        <f t="shared" si="19"/>
        <v>II</v>
      </c>
      <c r="AJ114" s="39" t="s">
        <v>631</v>
      </c>
      <c r="AK114" s="44" t="s">
        <v>895</v>
      </c>
      <c r="AL114" s="44" t="s">
        <v>896</v>
      </c>
      <c r="AM114" s="44" t="s">
        <v>899</v>
      </c>
      <c r="AN114" s="44" t="s">
        <v>59</v>
      </c>
      <c r="AO114" s="12">
        <f t="shared" si="24"/>
        <v>1</v>
      </c>
      <c r="AP114" s="15">
        <f t="shared" si="25"/>
        <v>1</v>
      </c>
      <c r="AQ114" s="15">
        <f t="shared" si="26"/>
        <v>0</v>
      </c>
      <c r="AR114" s="15">
        <f t="shared" si="27"/>
        <v>1</v>
      </c>
      <c r="AS114" s="26">
        <f t="shared" si="17"/>
        <v>0</v>
      </c>
    </row>
    <row r="115" spans="1:45">
      <c r="A115" t="str">
        <f>'Model output'!A114</f>
        <v>TCGA-DJ-A4UQ</v>
      </c>
      <c r="B115" s="51">
        <v>60</v>
      </c>
      <c r="C115" s="1" t="str">
        <f>IF(OR(ISNUMBER(SEARCH("0",'Model output'!D114)), ISNUMBER(SEARCH("1",'Model output'!D114)), ISNUMBER(SEARCH("1a",'Model output'!D114)), ISNUMBER(SEARCH("1b",'Model output'!D114)), ISNUMBER(SEARCH("2",'Model output'!D114)), ISNUMBER(SEARCH("3",'Model output'!D114)), ISNUMBER(SEARCH("4a",'Model output'!D114)), ISNUMBER(SEARCH("4b",'Model output'!D114))), IF(ISNUMBER(SEARCH("pT",'Model output'!D114)),IF(OR(ISNUMBER(SEARCH("a",'Model output'!D114)),ISNUMBER(SEARCH("b",'Model output'!D114))),MID(SUBSTITUTE('Model output'!D114," ",""),SEARCH("pT",'Model output'!D114)+2,2),MID(SUBSTITUTE('Model output'!D114," ",""),SEARCH("pT",'Model output'!D114)+2,1)),IF(ISNUMBER(SEARCH("T",'Model output'!D114)),IF(OR(ISNUMBER(SEARCH("a",'Model output'!D114)),ISNUMBER(SEARCH("b",'Model output'!D114))),MID(SUBSTITUTE('Model output'!D114," ",""),SEARCH("T",'Model output'!D114)+1,2),MID(SUBSTITUTE('Model output'!D114," ",""),SEARCH("T",'Model output'!D114)+1,1)),SUBSTITUTE('Model output'!D114," ",""))),"")</f>
        <v>4b</v>
      </c>
      <c r="D115" s="1" t="str">
        <f>IF(ISNUMBER(SEARCH("lymph node",'Model output'!E114)),"1", IF(AND('Model output'!E114&lt;&gt;"",ISNUMBER('Model output'!E114),'Model output'!E114&gt;0),"1",IF(OR(ISNUMBER(SEARCH("0",'Model output'!E114)), ISNUMBER(SEARCH("1",'Model output'!E114)), ISNUMBER(SEARCH("1a",'Model output'!E114)), ISNUMBER(SEARCH("1b",'Model output'!E114)), ISNUMBER(SEARCH("X",'Model output'!E114))), IF(ISNUMBER(SEARCH("pN",'Model output'!E114)),IF(OR(ISNUMBER(SEARCH("a",'Model output'!E114)),ISNUMBER(SEARCH("b",'Model output'!E114))),MID(SUBSTITUTE('Model output'!E114," ",""),SEARCH("pN",'Model output'!E114)+2,2),MID(SUBSTITUTE('Model output'!E114," ",""),SEARCH("pN",'Model output'!E114)+2,1)),IF(ISNUMBER(SEARCH("N",'Model output'!E114)),IF(OR(ISNUMBER(SEARCH("a",'Model output'!E114)),ISNUMBER(SEARCH("b",'Model output'!E114))),MID(SUBSTITUTE('Model output'!E114," ",""),SEARCH("N",'Model output'!E114)+1,2),MID(SUBSTITUTE('Model output'!E114," ",""),SEARCH("N",'Model output'!E114)+1,1)),SUBSTITUTE('Model output'!E114," ",""))),"")))</f>
        <v>1b</v>
      </c>
      <c r="E115" s="1" t="str">
        <f>IF(OR(ISNUMBER(SEARCH("Not applicable",'Model output'!F114)), ISNUMBER(SEARCH("N/A",'Model output'!F114))),"0",IF(OR(ISNUMBER(SEARCH("0",'Model output'!F114)), ISNUMBER(SEARCH("1",'Model output'!F114)), ISNUMBER(SEARCH("X",'Model output'!F114))), IF(ISNUMBER(SEARCH("pM",'Model output'!F114)),MID(SUBSTITUTE('Model output'!F114," ",""),SEARCH("pM",'Model output'!F114)+2,1),IF(ISNUMBER(SEARCH("M",'Model output'!F114)),MID(SUBSTITUTE('Model output'!F114," ",""),SEARCH("M",'Model output'!F114)+1,1),SUBSTITUTE('Model output'!F114," ",""))),""))</f>
        <v/>
      </c>
      <c r="F115" t="str">
        <f t="shared" si="28"/>
        <v>positive</v>
      </c>
      <c r="G115" t="str">
        <f>IF(OR('Model output'!G114="",AND(ISNUMBER('Model output'!J114),'Model output'!J114&lt;1)),"",IF(OR(ISNUMBER(SEARCH("lateral",'Model output'!G114)),ISNUMBER(SEARCH("cervical",'Model output'!G114)),ISNUMBER(SEARCH("jugular",'Model output'!G114)),ISNUMBER(SEARCH("left neck",'Model output'!G114)),ISNUMBER(SEARCH("left anterior neck",'Model output'!G114)),ISNUMBER(SEARCH("left posterior neck",'Model output'!G114)),ISNUMBER(SEARCH("right neck",'Model output'!G114)),ISNUMBER(SEARCH("right anterior neck",'Model output'!G114)),ISNUMBER(SEARCH("right posterior neck",'Model output'!G114)),AND(ISNUMBER(SEARCH("level",'Model output'!G114)),OR(,ISNUMBER(SEARCH("II",'Model output'!G114)),ISNUMBER(SEARCH("two",'Model output'!G114)),ISNUMBER(SEARCH("2",'Model output'!G114)),ISNUMBER(SEARCH("III",'Model output'!G114)),ISNUMBER(SEARCH("three",'Model output'!G114)),ISNUMBER(SEARCH("3",'Model output'!G114)),ISNUMBER(SEARCH("IV",'Model output'!G114)),ISNUMBER(SEARCH("four",'Model output'!G114)),ISNUMBER(SEARCH("4",'Model output'!G114)),ISNUMBER(SEARCH("V ",'Model output'!G114)),ISNUMBER(SEARCH("five",'Model output'!G114)),ISNUMBER(SEARCH("5",'Model output'!G114))))), "lateral", "central"))</f>
        <v>lateral</v>
      </c>
      <c r="H115" t="str">
        <f>IF('Model output'!H114="","negative", IF('Model output'!H114=" ", "negative", IF('Model output'!H114="[]", "negative", IF(ISNUMBER(SEARCH("lymph node",'Model output'!H114)),"negative", IF(ISNUMBER(SEARCH("adipose tissue",'Model output'!H114)), "negative", IF(ISNUMBER(SEARCH("neck dissection",'Model output'!H114)),"negative","positive"))))))</f>
        <v>negative</v>
      </c>
      <c r="I115">
        <f>IF('Model output'!I114="","",IF(ISNUMBER('Model output'!I114),'Model output'!I114,1))</f>
        <v>60</v>
      </c>
      <c r="J115">
        <f>IF('Model output'!J114="","",IF(AND(ISNUMBER('Model output'!J114),'Model output'!J114&lt;=I115),'Model output'!J114,IF(ISNUMBER(SEARCH("0/",'Model output'!J114)),0,1)))</f>
        <v>17</v>
      </c>
      <c r="K115" t="str" cm="1">
        <f t="array" ref="K115">IF(COUNT(FIND({0,1,2,3,4,5,6,7,8,9},'Model output'!K114))&gt;0,'Model output'!K114,"")</f>
        <v>1.7 cm</v>
      </c>
      <c r="L115" s="32" t="str">
        <f t="shared" si="14"/>
        <v>1.7cm</v>
      </c>
      <c r="M115" cm="1">
        <f t="array" ref="M115">IF(L115="","",IF(ISNUMBER(SEARCH("cm",L115)),MAX(VALUE(SUBSTITUTE(_xlfn.FILTERXML("&lt;t&gt;&lt;s&gt;"&amp;SUBSTITUTE(L115,",","&lt;/s&gt;&lt;s&gt;")&amp;"&lt;/s&gt;&lt;/t&gt;","//s"),"cm",""))),MAX(VALUE(SUBSTITUTE(_xlfn.FILTERXML("&lt;t&gt;&lt;s&gt;"&amp;SUBSTITUTE(L115,",","&lt;/s&gt;&lt;s&gt;")&amp;"&lt;/s&gt;&lt;/t&gt;","//s"),"mm","")))/10))</f>
        <v>1.7</v>
      </c>
      <c r="N115" t="str">
        <f>IF('Model output'!L114="","",'Model output'!L114)</f>
        <v>papillary</v>
      </c>
      <c r="O115" t="str">
        <f>IF('Model output'!M114="","",'Model output'!M114)</f>
        <v>diffuse sclerosing</v>
      </c>
      <c r="P115" t="str">
        <f>IF('Model output'!N114="","",'Model output'!N114)</f>
        <v>1.5 cm</v>
      </c>
      <c r="Q115" t="str">
        <f t="shared" si="29"/>
        <v>1.5cm</v>
      </c>
      <c r="R115" cm="1">
        <f t="array" ref="R115">IF(Q115="","",IF(ISNUMBER(SEARCH("cm",Q115)),MAX(VALUE(SUBSTITUTE(_xlfn.FILTERXML("&lt;t&gt;&lt;s&gt;"&amp;SUBSTITUTE(Q115,",","&lt;/s&gt;&lt;s&gt;")&amp;"&lt;/s&gt;&lt;/t&gt;","//s"),"cm",""))),IF(ISNUMBER(SEARCH("mm",Q115)), MAX(VALUE(SUBSTITUTE(_xlfn.FILTERXML("&lt;t&gt;&lt;s&gt;"&amp;SUBSTITUTE(Q115,",","&lt;/s&gt;&lt;s&gt;")&amp;"&lt;/s&gt;&lt;/t&gt;","//s"),"mm","")))/10, MAX(VALUE(_xlfn.FILTERXML("&lt;t&gt;&lt;s&gt;"&amp;SUBSTITUTE(Q115,",","&lt;/s&gt;&lt;s&gt;")&amp;"&lt;/s&gt;&lt;/t&gt;","//s"))))))</f>
        <v>1.5</v>
      </c>
      <c r="S115" t="str">
        <f>IF(OR('Model output'!P114="",'Model output'!P114="C",ISNUMBER(SEARCH("Not identified", 'Model output'!P114)),ISNUMBER(SEARCH("Absent",'Model output'!P114)),ISNUMBER(SEARCH("Absence",'Model output'!P114)),AND(ISNUMBER(SEARCH("No",'Model output'!P114)),NOT(ISNUMBER(SEARCH("diagnostic",'Model output'!P114)))),ISNUMBER(SEARCH("Negative",'Model output'!P114))),"negative","positive")</f>
        <v>positive</v>
      </c>
      <c r="T115">
        <f>IF('Model output'!O114="","",'Model output'!O114)</f>
        <v>2</v>
      </c>
      <c r="U115" t="str">
        <f>IF('Model output'!Q114&lt;&gt;"",'Model output'!Q114,IF('Classification result'!S115="positive",IF(ISNUMBER(SEARCH("single",'Model output'!P114)),1,IF(OR(ISNUMBER(SEARCH("&lt;4",'Model output'!P114)),ISNUMBER(SEARCH("&lt; 4",'Model output'!P114)),ISNUMBER(SEARCH("less than 4",'Model output'!P114))),"&lt;4",IF(OR(ISNUMBER(SEARCH("&gt;4",'Model output'!P114)),ISNUMBER(SEARCH("&gt; 4",'Model output'!P114)),ISNUMBER(SEARCH("4 or more",'Model output'!P114))),"&gt;4",""))),""))</f>
        <v>&lt;4</v>
      </c>
      <c r="V115" t="str">
        <f>IF(S115="negative","",IF(OR(ISNUMBER(SEARCH("Focal",'Model output'!P114)),'Classification result'!U115&lt;4,ISNUMBER(SEARCH("Focal",'Classification result'!U115)),ISNUMBER(SEARCH("&lt;4",'Classification result'!U115)),ISNUMBER(SEARCH("&lt; 4",'Classification result'!U115))),"minimal", IF(OR(ISNUMBER(SEARCH("Extensive",'Model output'!P114)),ISNUMBER(SEARCH("Extensive",'Classification result'!U115)),ISNUMBER(SEARCH("&gt;4",'Classification result'!U115)),ISNUMBER(SEARCH("&gt; 4",'Classification result'!U115)),ISNUMBER(SEARCH("4 or more",'Classification result'!U115))),"extensive","")))</f>
        <v>minimal</v>
      </c>
      <c r="W115" t="str">
        <f>IF(OR('Model output'!R114="",ISNUMBER(SEARCH("Not identified", 'Model output'!R114)),ISNUMBER(SEARCH("Absent",'Model output'!R114)),ISNUMBER(SEARCH("No",'Model output'!R114)),ISNUMBER(SEARCH("Negative",'Model output'!R114)),ISNUMBER(SEARCH("None seen",'Model output'!R114)),ISNUMBER(SEARCH("Free",'Model output'!R114)),ISNUMBER(SEARCH("Cannot be assessed",'Model output'!R114))),"negative","positive")</f>
        <v>negative</v>
      </c>
      <c r="X115" s="19" t="str">
        <f>IF('Model output'!S114="","",'Model output'!S114)</f>
        <v>Invades: Perithyroidal adipose tissue</v>
      </c>
      <c r="Y115" t="str">
        <f>IF(OR('Model output'!S114="",ISNUMBER(SEARCH("No extension",'Model output'!S114)),ISNUMBER(SEARCH("Absent",'Model output'!S114)),ISNUMBER(SEARCH("Not identified",'Model output'!S114)),AND(ISNUMBER(SEARCH("No",'Model output'!S114)),NOT(ISNUMBER(SEARCH("carcinoma",'Model output'!S114)))),ISNUMBER(SEARCH("negative",'Model output'!S114))),"negative",IF(Z115="positive","gETE", "positive"))</f>
        <v>positive</v>
      </c>
      <c r="Z115" t="str">
        <f>IF(OR('Model output'!S114="",ISNUMBER(SEARCH("Absent",'Model output'!S114)),ISNUMBER(SEARCH("Not identified",'Model output'!S114)),ISNUMBER(SEARCH("No",'Model output'!S114)),ISNUMBER(SEARCH("Minimal",'Model output'!S114)),ISNUMBER(SEARCH("negative",'Model output'!S114))),"negative",IF(OR(ISNUMBER(SEARCH("extensive",X115)),ISNUMBER(SEARCH("skeletal muscle",X115)),ISNUMBER(SEARCH("larynx",X115)),ISNUMBER(SEARCH("trachea",X115)),ISNUMBER(SEARCH("esophagus",X115)),ISNUMBER(SEARCH("recurrent laryngeal nerve",X115))),"positive","negative"))</f>
        <v>negative</v>
      </c>
      <c r="AA115" t="str">
        <f>IF('Model output'!T114="","",IF('Model output'!T114="Not mentioned", "No", "Yes"))</f>
        <v/>
      </c>
      <c r="AB115" t="str">
        <f>IF(AA115&lt;&gt;"Yes","",IF(OR('Model output'!U114="",ISNUMBER(SEARCH("Not identified",'Model output'!U114))),"",'Model output'!U114))</f>
        <v/>
      </c>
      <c r="AC115" s="8" t="str">
        <f>IF(OR('Model output'!V114="", AND(ISERROR(SEARCH("Positive",'Model output'!V114)), ISNUMBER(SEARCH("Negative",'Model output'!V114))), ISNUMBER(SEARCH("Cannot be assessed",'Model output'!V114)), AND(ISNUMBER(SEARCH("Uninvolved",'Model output'!V114)),NOT(ISNUMBER(SEARCH("margin(s) involved",'Model output'!V114)))), ISNUMBER(SEARCH("No involvement",'Model output'!V114)), AND(NOT(ISNUMBER(SEARCH("focal",'Model output'!V114))),ISNUMBER(SEARCH("Free",'Model output'!V114))), ISNUMBER(SEARCH("narrowly excised",'Model output'!V114)), ISNUMBER(SEARCH("none",'Model output'!V114)), ISNUMBER(SEARCH("R0",'Model output'!V114)), ISNUMBER(SEARCH("1 mm",'Model output'!V114)), ISNUMBER(SEARCH("0.1 CM",'Model output'!V114)), ISNUMBER(SEARCH("less than 0.2 mm",'Model output'!V114)), ISNUMBER(SEARCH("less than 1.0 mm",'Model output'!V114)), ISNUMBER(SEARCH("less than 0.5 mm",'Model output'!V114)), ISNUMBER(SEARCH("abut",'Model output'!V114))), "negative", "positive")</f>
        <v>negative</v>
      </c>
      <c r="AE115" s="39" t="str" cm="1">
        <f t="array" aca="1" ref="AE115" ca="1">IF(OR(AC115="positive",Z115="positive",AND(OR(ISNUMBER(SEARCH("Follicular carcinoma",N115)),ISNUMBER(SEARCH("Follicular thyroid carcinoma",N115))),V115="extensive"),AND(AND(ISNUMBER(J115),J115&gt;0),AND(ISNUMBER(M115),M115&gt;3)),OR(H115="positive",AH115=1)),"high",IF(OR(ISNUMBER(SEARCH("lateral",G115,1)),ISNUMBER(SEARCH("positive",Y115,1)),ISNUMBER(SEARCH("tall",O115,1)),ISNUMBER(SEARCH("hobnail",O115,1)),ISNUMBER(SEARCH("cribriform",O115,1)),ISNUMBER(SEARCH("diffuse",O115,1)),ISNUMBER(SEARCH("columnar",O115,1)),ISNUMBER(SEARCH("solid",O115,1)),ISNUMBER(SEARCH("tall",N115,1)),ISNUMBER(SEARCH("hobnail",N115,1)),ISNUMBER(SEARCH("cribriform",N115,1)),ISNUMBER(SEARCH("diffuse",N115,1)),ISNUMBER(SEARCH("columnar",N115,1)),ISNUMBER(SEARCH("solid",N115,1)),AND(OR(ISNUMBER(SEARCH("papillary",N115,1)),ISNUMBER(SEARCH("papillary carcinoma",O115,1))),S115="positive"),AND(AND(ISNUMBER(J115),J115&gt;=5),M115=""),AND(AND(ISNUMBER(J115),J115&gt;=5),AND(ISNUMBER(M115),M115&gt;=1)),AND(ISNUMBER(SERACH("papillary",N115)),OR(Y115="positive",Z115="positive"), ISNUMBER(SEARCH("BRAF",AB115)))),"intermediate","low"))</f>
        <v>intermediate</v>
      </c>
      <c r="AF115" s="40" t="str">
        <f t="shared" si="15"/>
        <v>1b</v>
      </c>
      <c r="AG115" s="40" t="str">
        <f t="shared" si="16"/>
        <v>1b</v>
      </c>
      <c r="AH115" s="40" t="str">
        <f t="shared" si="18"/>
        <v>0</v>
      </c>
      <c r="AI115" s="45" t="str">
        <f t="shared" si="19"/>
        <v>II</v>
      </c>
      <c r="AJ115" s="39" t="s">
        <v>636</v>
      </c>
      <c r="AK115" s="44" t="s">
        <v>895</v>
      </c>
      <c r="AL115" s="44" t="s">
        <v>895</v>
      </c>
      <c r="AM115" s="44" t="s">
        <v>899</v>
      </c>
      <c r="AN115" s="44" t="s">
        <v>897</v>
      </c>
      <c r="AO115" s="12">
        <f t="shared" ca="1" si="24"/>
        <v>1</v>
      </c>
      <c r="AP115" s="15">
        <f t="shared" si="25"/>
        <v>1</v>
      </c>
      <c r="AQ115" s="15">
        <f t="shared" si="26"/>
        <v>1</v>
      </c>
      <c r="AR115" s="15">
        <f t="shared" si="27"/>
        <v>1</v>
      </c>
      <c r="AS115" s="26">
        <f t="shared" si="17"/>
        <v>1</v>
      </c>
    </row>
    <row r="116" spans="1:45">
      <c r="A116" t="str">
        <f>'Model output'!A115</f>
        <v>TCGA-DJ-A4UW</v>
      </c>
      <c r="B116" s="51">
        <v>34</v>
      </c>
      <c r="C116" s="1" t="str">
        <f>IF(OR(ISNUMBER(SEARCH("0",'Model output'!D115)), ISNUMBER(SEARCH("1",'Model output'!D115)), ISNUMBER(SEARCH("1a",'Model output'!D115)), ISNUMBER(SEARCH("1b",'Model output'!D115)), ISNUMBER(SEARCH("2",'Model output'!D115)), ISNUMBER(SEARCH("3",'Model output'!D115)), ISNUMBER(SEARCH("4a",'Model output'!D115)), ISNUMBER(SEARCH("4b",'Model output'!D115))), IF(ISNUMBER(SEARCH("pT",'Model output'!D115)),IF(OR(ISNUMBER(SEARCH("a",'Model output'!D115)),ISNUMBER(SEARCH("b",'Model output'!D115))),MID(SUBSTITUTE('Model output'!D115," ",""),SEARCH("pT",'Model output'!D115)+2,2),MID(SUBSTITUTE('Model output'!D115," ",""),SEARCH("pT",'Model output'!D115)+2,1)),IF(ISNUMBER(SEARCH("T",'Model output'!D115)),IF(OR(ISNUMBER(SEARCH("a",'Model output'!D115)),ISNUMBER(SEARCH("b",'Model output'!D115))),MID(SUBSTITUTE('Model output'!D115," ",""),SEARCH("T",'Model output'!D115)+1,2),MID(SUBSTITUTE('Model output'!D115," ",""),SEARCH("T",'Model output'!D115)+1,1)),SUBSTITUTE('Model output'!D115," ",""))),"")</f>
        <v/>
      </c>
      <c r="D116" s="1" t="str">
        <f>IF(ISNUMBER(SEARCH("lymph node",'Model output'!E115)),"1", IF(AND('Model output'!E115&lt;&gt;"",ISNUMBER('Model output'!E115),'Model output'!E115&gt;0),"1",IF(OR(ISNUMBER(SEARCH("0",'Model output'!E115)), ISNUMBER(SEARCH("1",'Model output'!E115)), ISNUMBER(SEARCH("1a",'Model output'!E115)), ISNUMBER(SEARCH("1b",'Model output'!E115)), ISNUMBER(SEARCH("X",'Model output'!E115))), IF(ISNUMBER(SEARCH("pN",'Model output'!E115)),IF(OR(ISNUMBER(SEARCH("a",'Model output'!E115)),ISNUMBER(SEARCH("b",'Model output'!E115))),MID(SUBSTITUTE('Model output'!E115," ",""),SEARCH("pN",'Model output'!E115)+2,2),MID(SUBSTITUTE('Model output'!E115," ",""),SEARCH("pN",'Model output'!E115)+2,1)),IF(ISNUMBER(SEARCH("N",'Model output'!E115)),IF(OR(ISNUMBER(SEARCH("a",'Model output'!E115)),ISNUMBER(SEARCH("b",'Model output'!E115))),MID(SUBSTITUTE('Model output'!E115," ",""),SEARCH("N",'Model output'!E115)+1,2),MID(SUBSTITUTE('Model output'!E115," ",""),SEARCH("N",'Model output'!E115)+1,1)),SUBSTITUTE('Model output'!E115," ",""))),"")))</f>
        <v>1</v>
      </c>
      <c r="E116" s="1" t="str">
        <f>IF(OR(ISNUMBER(SEARCH("Not applicable",'Model output'!F115)), ISNUMBER(SEARCH("N/A",'Model output'!F115))),"0",IF(OR(ISNUMBER(SEARCH("0",'Model output'!F115)), ISNUMBER(SEARCH("1",'Model output'!F115)), ISNUMBER(SEARCH("X",'Model output'!F115))), IF(ISNUMBER(SEARCH("pM",'Model output'!F115)),MID(SUBSTITUTE('Model output'!F115," ",""),SEARCH("pM",'Model output'!F115)+2,1),IF(ISNUMBER(SEARCH("M",'Model output'!F115)),MID(SUBSTITUTE('Model output'!F115," ",""),SEARCH("M",'Model output'!F115)+1,1),SUBSTITUTE('Model output'!F115," ",""))),""))</f>
        <v/>
      </c>
      <c r="F116" t="str">
        <f t="shared" si="28"/>
        <v>positive</v>
      </c>
      <c r="G116" t="str">
        <f>IF(OR('Model output'!G115="",AND(ISNUMBER('Model output'!J115),'Model output'!J115&lt;1)),"",IF(OR(ISNUMBER(SEARCH("lateral",'Model output'!G115)),ISNUMBER(SEARCH("cervical",'Model output'!G115)),ISNUMBER(SEARCH("jugular",'Model output'!G115)),ISNUMBER(SEARCH("left neck",'Model output'!G115)),ISNUMBER(SEARCH("left anterior neck",'Model output'!G115)),ISNUMBER(SEARCH("left posterior neck",'Model output'!G115)),ISNUMBER(SEARCH("right neck",'Model output'!G115)),ISNUMBER(SEARCH("right anterior neck",'Model output'!G115)),ISNUMBER(SEARCH("right posterior neck",'Model output'!G115)),AND(ISNUMBER(SEARCH("level",'Model output'!G115)),OR(,ISNUMBER(SEARCH("II",'Model output'!G115)),ISNUMBER(SEARCH("two",'Model output'!G115)),ISNUMBER(SEARCH("2",'Model output'!G115)),ISNUMBER(SEARCH("III",'Model output'!G115)),ISNUMBER(SEARCH("three",'Model output'!G115)),ISNUMBER(SEARCH("3",'Model output'!G115)),ISNUMBER(SEARCH("IV",'Model output'!G115)),ISNUMBER(SEARCH("four",'Model output'!G115)),ISNUMBER(SEARCH("4",'Model output'!G115)),ISNUMBER(SEARCH("V ",'Model output'!G115)),ISNUMBER(SEARCH("five",'Model output'!G115)),ISNUMBER(SEARCH("5",'Model output'!G115))))), "lateral", "central"))</f>
        <v>lateral</v>
      </c>
      <c r="H116" t="str">
        <f>IF('Model output'!H115="","negative", IF('Model output'!H115=" ", "negative", IF('Model output'!H115="[]", "negative", IF(ISNUMBER(SEARCH("lymph node",'Model output'!H115)),"negative", IF(ISNUMBER(SEARCH("adipose tissue",'Model output'!H115)), "negative", IF(ISNUMBER(SEARCH("neck dissection",'Model output'!H115)),"negative","positive"))))))</f>
        <v>negative</v>
      </c>
      <c r="I116">
        <f>IF('Model output'!I115="","",IF(ISNUMBER('Model output'!I115),'Model output'!I115,1))</f>
        <v>29</v>
      </c>
      <c r="J116">
        <f>IF('Model output'!J115="","",IF(AND(ISNUMBER('Model output'!J115),'Model output'!J115&lt;=I116),'Model output'!J115,IF(ISNUMBER(SEARCH("0/",'Model output'!J115)),0,1)))</f>
        <v>15</v>
      </c>
      <c r="K116" t="str" cm="1">
        <f t="array" ref="K116">IF(COUNT(FIND({0,1,2,3,4,5,6,7,8,9},'Model output'!K115))&gt;0,'Model output'!K115,"")</f>
        <v>0.9 cm</v>
      </c>
      <c r="L116" s="32" t="str">
        <f t="shared" si="14"/>
        <v>0.9cm</v>
      </c>
      <c r="M116" cm="1">
        <f t="array" ref="M116">IF(L116="","",IF(ISNUMBER(SEARCH("cm",L116)),MAX(VALUE(SUBSTITUTE(_xlfn.FILTERXML("&lt;t&gt;&lt;s&gt;"&amp;SUBSTITUTE(L116,",","&lt;/s&gt;&lt;s&gt;")&amp;"&lt;/s&gt;&lt;/t&gt;","//s"),"cm",""))),MAX(VALUE(SUBSTITUTE(_xlfn.FILTERXML("&lt;t&gt;&lt;s&gt;"&amp;SUBSTITUTE(L116,",","&lt;/s&gt;&lt;s&gt;")&amp;"&lt;/s&gt;&lt;/t&gt;","//s"),"mm","")))/10))</f>
        <v>0.9</v>
      </c>
      <c r="N116" t="str">
        <f>IF('Model output'!L115="","",'Model output'!L115)</f>
        <v>papillary</v>
      </c>
      <c r="O116" t="str">
        <f>IF('Model output'!M115="","",'Model output'!M115)</f>
        <v/>
      </c>
      <c r="P116" t="str">
        <f>IF('Model output'!N115="","",'Model output'!N115)</f>
        <v>1.4 cm</v>
      </c>
      <c r="Q116" t="str">
        <f t="shared" si="29"/>
        <v>1.4cm</v>
      </c>
      <c r="R116" cm="1">
        <f t="array" ref="R116">IF(Q116="","",IF(ISNUMBER(SEARCH("cm",Q116)),MAX(VALUE(SUBSTITUTE(_xlfn.FILTERXML("&lt;t&gt;&lt;s&gt;"&amp;SUBSTITUTE(Q116,",","&lt;/s&gt;&lt;s&gt;")&amp;"&lt;/s&gt;&lt;/t&gt;","//s"),"cm",""))),IF(ISNUMBER(SEARCH("mm",Q116)), MAX(VALUE(SUBSTITUTE(_xlfn.FILTERXML("&lt;t&gt;&lt;s&gt;"&amp;SUBSTITUTE(Q116,",","&lt;/s&gt;&lt;s&gt;")&amp;"&lt;/s&gt;&lt;/t&gt;","//s"),"mm","")))/10, MAX(VALUE(_xlfn.FILTERXML("&lt;t&gt;&lt;s&gt;"&amp;SUBSTITUTE(Q116,",","&lt;/s&gt;&lt;s&gt;")&amp;"&lt;/s&gt;&lt;/t&gt;","//s"))))))</f>
        <v>1.4</v>
      </c>
      <c r="S116" t="str">
        <f>IF(OR('Model output'!P115="",'Model output'!P115="C",ISNUMBER(SEARCH("Not identified", 'Model output'!P115)),ISNUMBER(SEARCH("Absent",'Model output'!P115)),ISNUMBER(SEARCH("Absence",'Model output'!P115)),AND(ISNUMBER(SEARCH("No",'Model output'!P115)),NOT(ISNUMBER(SEARCH("diagnostic",'Model output'!P115)))),ISNUMBER(SEARCH("Negative",'Model output'!P115))),"negative","positive")</f>
        <v>negative</v>
      </c>
      <c r="T116">
        <f>IF('Model output'!O115="","",'Model output'!O115)</f>
        <v>5</v>
      </c>
      <c r="U116" t="str">
        <f>IF('Model output'!Q115&lt;&gt;"",'Model output'!Q115,IF('Classification result'!S116="positive",IF(ISNUMBER(SEARCH("single",'Model output'!P115)),1,IF(OR(ISNUMBER(SEARCH("&lt;4",'Model output'!P115)),ISNUMBER(SEARCH("&lt; 4",'Model output'!P115)),ISNUMBER(SEARCH("less than 4",'Model output'!P115))),"&lt;4",IF(OR(ISNUMBER(SEARCH("&gt;4",'Model output'!P115)),ISNUMBER(SEARCH("&gt; 4",'Model output'!P115)),ISNUMBER(SEARCH("4 or more",'Model output'!P115))),"&gt;4",""))),""))</f>
        <v/>
      </c>
      <c r="V116" t="str">
        <f>IF(S116="negative","",IF(OR(ISNUMBER(SEARCH("Focal",'Model output'!P115)),'Classification result'!U116&lt;4,ISNUMBER(SEARCH("Focal",'Classification result'!U116)),ISNUMBER(SEARCH("&lt;4",'Classification result'!U116)),ISNUMBER(SEARCH("&lt; 4",'Classification result'!U116))),"minimal", IF(OR(ISNUMBER(SEARCH("Extensive",'Model output'!P115)),ISNUMBER(SEARCH("Extensive",'Classification result'!U116)),ISNUMBER(SEARCH("&gt;4",'Classification result'!U116)),ISNUMBER(SEARCH("&gt; 4",'Classification result'!U116)),ISNUMBER(SEARCH("4 or more",'Classification result'!U116))),"extensive","")))</f>
        <v/>
      </c>
      <c r="W116" t="str">
        <f>IF(OR('Model output'!R115="",ISNUMBER(SEARCH("Not identified", 'Model output'!R115)),ISNUMBER(SEARCH("Absent",'Model output'!R115)),ISNUMBER(SEARCH("No",'Model output'!R115)),ISNUMBER(SEARCH("Negative",'Model output'!R115)),ISNUMBER(SEARCH("None seen",'Model output'!R115)),ISNUMBER(SEARCH("Free",'Model output'!R115)),ISNUMBER(SEARCH("Cannot be assessed",'Model output'!R115))),"negative","positive")</f>
        <v>positive</v>
      </c>
      <c r="X116" s="19" t="str">
        <f>IF('Model output'!S115="","",'Model output'!S115)</f>
        <v>Not identified</v>
      </c>
      <c r="Y116" t="str">
        <f>IF(OR('Model output'!S115="",ISNUMBER(SEARCH("No extension",'Model output'!S115)),ISNUMBER(SEARCH("Absent",'Model output'!S115)),ISNUMBER(SEARCH("Not identified",'Model output'!S115)),AND(ISNUMBER(SEARCH("No",'Model output'!S115)),NOT(ISNUMBER(SEARCH("carcinoma",'Model output'!S115)))),ISNUMBER(SEARCH("negative",'Model output'!S115))),"negative",IF(Z116="positive","gETE", "positive"))</f>
        <v>negative</v>
      </c>
      <c r="Z116" t="str">
        <f>IF(OR('Model output'!S115="",ISNUMBER(SEARCH("Absent",'Model output'!S115)),ISNUMBER(SEARCH("Not identified",'Model output'!S115)),ISNUMBER(SEARCH("No",'Model output'!S115)),ISNUMBER(SEARCH("Minimal",'Model output'!S115)),ISNUMBER(SEARCH("negative",'Model output'!S115))),"negative",IF(OR(ISNUMBER(SEARCH("extensive",X116)),ISNUMBER(SEARCH("skeletal muscle",X116)),ISNUMBER(SEARCH("larynx",X116)),ISNUMBER(SEARCH("trachea",X116)),ISNUMBER(SEARCH("esophagus",X116)),ISNUMBER(SEARCH("recurrent laryngeal nerve",X116))),"positive","negative"))</f>
        <v>negative</v>
      </c>
      <c r="AA116" t="str">
        <f>IF('Model output'!T115="","",IF('Model output'!T115="Not mentioned", "No", "Yes"))</f>
        <v/>
      </c>
      <c r="AB116" t="str">
        <f>IF(AA116&lt;&gt;"Yes","",IF(OR('Model output'!U115="",ISNUMBER(SEARCH("Not identified",'Model output'!U115))),"",'Model output'!U115))</f>
        <v/>
      </c>
      <c r="AC116" s="8" t="str">
        <f>IF(OR('Model output'!V115="", AND(ISERROR(SEARCH("Positive",'Model output'!V115)), ISNUMBER(SEARCH("Negative",'Model output'!V115))), ISNUMBER(SEARCH("Cannot be assessed",'Model output'!V115)), AND(ISNUMBER(SEARCH("Uninvolved",'Model output'!V115)),NOT(ISNUMBER(SEARCH("margin(s) involved",'Model output'!V115)))), ISNUMBER(SEARCH("No involvement",'Model output'!V115)), AND(NOT(ISNUMBER(SEARCH("focal",'Model output'!V115))),ISNUMBER(SEARCH("Free",'Model output'!V115))), ISNUMBER(SEARCH("narrowly excised",'Model output'!V115)), ISNUMBER(SEARCH("none",'Model output'!V115)), ISNUMBER(SEARCH("R0",'Model output'!V115)), ISNUMBER(SEARCH("1 mm",'Model output'!V115)), ISNUMBER(SEARCH("0.1 CM",'Model output'!V115)), ISNUMBER(SEARCH("less than 0.2 mm",'Model output'!V115)), ISNUMBER(SEARCH("less than 1.0 mm",'Model output'!V115)), ISNUMBER(SEARCH("less than 0.5 mm",'Model output'!V115)), ISNUMBER(SEARCH("abut",'Model output'!V115))), "negative", "positive")</f>
        <v>positive</v>
      </c>
      <c r="AE116" s="39" t="str" cm="1">
        <f t="array" ref="AE116">IF(OR(AC116="positive",Z116="positive",AND(OR(ISNUMBER(SEARCH("Follicular carcinoma",N116)),ISNUMBER(SEARCH("Follicular thyroid carcinoma",N116))),V116="extensive"),AND(AND(ISNUMBER(J116),J116&gt;0),AND(ISNUMBER(M116),M116&gt;3)),OR(H116="positive",AH116=1)),"high",IF(OR(ISNUMBER(SEARCH("lateral",G116,1)),ISNUMBER(SEARCH("positive",Y116,1)),ISNUMBER(SEARCH("tall",O116,1)),ISNUMBER(SEARCH("hobnail",O116,1)),ISNUMBER(SEARCH("cribriform",O116,1)),ISNUMBER(SEARCH("diffuse",O116,1)),ISNUMBER(SEARCH("columnar",O116,1)),ISNUMBER(SEARCH("solid",O116,1)),ISNUMBER(SEARCH("tall",N116,1)),ISNUMBER(SEARCH("hobnail",N116,1)),ISNUMBER(SEARCH("cribriform",N116,1)),ISNUMBER(SEARCH("diffuse",N116,1)),ISNUMBER(SEARCH("columnar",N116,1)),ISNUMBER(SEARCH("solid",N116,1)),AND(OR(ISNUMBER(SEARCH("papillary",N116,1)),ISNUMBER(SEARCH("papillary carcinoma",O116,1))),S116="positive"),AND(AND(ISNUMBER(J116),J116&gt;=5),M116=""),AND(AND(ISNUMBER(J116),J116&gt;=5),AND(ISNUMBER(M116),M116&gt;=1)),AND(ISNUMBER(SERACH("papillary",N116)),OR(Y116="positive",Z116="positive"), ISNUMBER(SEARCH("BRAF",AB116)))),"intermediate","low"))</f>
        <v>high</v>
      </c>
      <c r="AF116" s="40" t="str">
        <f t="shared" si="15"/>
        <v>1b</v>
      </c>
      <c r="AG116" s="40" t="str">
        <f t="shared" si="16"/>
        <v>1b</v>
      </c>
      <c r="AH116" s="40" t="str">
        <f t="shared" si="18"/>
        <v>0</v>
      </c>
      <c r="AI116" s="45" t="str">
        <f t="shared" si="19"/>
        <v>I</v>
      </c>
      <c r="AJ116" s="39" t="s">
        <v>631</v>
      </c>
      <c r="AK116" s="44" t="s">
        <v>895</v>
      </c>
      <c r="AL116" s="44" t="s">
        <v>895</v>
      </c>
      <c r="AM116" s="44" t="s">
        <v>899</v>
      </c>
      <c r="AN116" s="44" t="s">
        <v>59</v>
      </c>
      <c r="AO116" s="12">
        <f t="shared" si="24"/>
        <v>1</v>
      </c>
      <c r="AP116" s="15">
        <f t="shared" si="25"/>
        <v>1</v>
      </c>
      <c r="AQ116" s="15">
        <f t="shared" si="26"/>
        <v>1</v>
      </c>
      <c r="AR116" s="15">
        <f t="shared" si="27"/>
        <v>1</v>
      </c>
      <c r="AS116" s="26">
        <f t="shared" si="17"/>
        <v>1</v>
      </c>
    </row>
    <row r="117" spans="1:45">
      <c r="A117" t="str">
        <f>'Model output'!A116</f>
        <v>TCGA-DJ-A4V0</v>
      </c>
      <c r="B117" s="51">
        <v>36</v>
      </c>
      <c r="C117" s="1" t="str">
        <f>IF(OR(ISNUMBER(SEARCH("0",'Model output'!D116)), ISNUMBER(SEARCH("1",'Model output'!D116)), ISNUMBER(SEARCH("1a",'Model output'!D116)), ISNUMBER(SEARCH("1b",'Model output'!D116)), ISNUMBER(SEARCH("2",'Model output'!D116)), ISNUMBER(SEARCH("3",'Model output'!D116)), ISNUMBER(SEARCH("4a",'Model output'!D116)), ISNUMBER(SEARCH("4b",'Model output'!D116))), IF(ISNUMBER(SEARCH("pT",'Model output'!D116)),IF(OR(ISNUMBER(SEARCH("a",'Model output'!D116)),ISNUMBER(SEARCH("b",'Model output'!D116))),MID(SUBSTITUTE('Model output'!D116," ",""),SEARCH("pT",'Model output'!D116)+2,2),MID(SUBSTITUTE('Model output'!D116," ",""),SEARCH("pT",'Model output'!D116)+2,1)),IF(ISNUMBER(SEARCH("T",'Model output'!D116)),IF(OR(ISNUMBER(SEARCH("a",'Model output'!D116)),ISNUMBER(SEARCH("b",'Model output'!D116))),MID(SUBSTITUTE('Model output'!D116," ",""),SEARCH("T",'Model output'!D116)+1,2),MID(SUBSTITUTE('Model output'!D116," ",""),SEARCH("T",'Model output'!D116)+1,1)),SUBSTITUTE('Model output'!D116," ",""))),"")</f>
        <v>1</v>
      </c>
      <c r="D117" s="1" t="str">
        <f>IF(ISNUMBER(SEARCH("lymph node",'Model output'!E116)),"1", IF(AND('Model output'!E116&lt;&gt;"",ISNUMBER('Model output'!E116),'Model output'!E116&gt;0),"1",IF(OR(ISNUMBER(SEARCH("0",'Model output'!E116)), ISNUMBER(SEARCH("1",'Model output'!E116)), ISNUMBER(SEARCH("1a",'Model output'!E116)), ISNUMBER(SEARCH("1b",'Model output'!E116)), ISNUMBER(SEARCH("X",'Model output'!E116))), IF(ISNUMBER(SEARCH("pN",'Model output'!E116)),IF(OR(ISNUMBER(SEARCH("a",'Model output'!E116)),ISNUMBER(SEARCH("b",'Model output'!E116))),MID(SUBSTITUTE('Model output'!E116," ",""),SEARCH("pN",'Model output'!E116)+2,2),MID(SUBSTITUTE('Model output'!E116," ",""),SEARCH("pN",'Model output'!E116)+2,1)),IF(ISNUMBER(SEARCH("N",'Model output'!E116)),IF(OR(ISNUMBER(SEARCH("a",'Model output'!E116)),ISNUMBER(SEARCH("b",'Model output'!E116))),MID(SUBSTITUTE('Model output'!E116," ",""),SEARCH("N",'Model output'!E116)+1,2),MID(SUBSTITUTE('Model output'!E116," ",""),SEARCH("N",'Model output'!E116)+1,1)),SUBSTITUTE('Model output'!E116," ",""))),"")))</f>
        <v/>
      </c>
      <c r="E117" s="1" t="str">
        <f>IF(OR(ISNUMBER(SEARCH("Not applicable",'Model output'!F116)), ISNUMBER(SEARCH("N/A",'Model output'!F116))),"0",IF(OR(ISNUMBER(SEARCH("0",'Model output'!F116)), ISNUMBER(SEARCH("1",'Model output'!F116)), ISNUMBER(SEARCH("X",'Model output'!F116))), IF(ISNUMBER(SEARCH("pM",'Model output'!F116)),MID(SUBSTITUTE('Model output'!F116," ",""),SEARCH("pM",'Model output'!F116)+2,1),IF(ISNUMBER(SEARCH("M",'Model output'!F116)),MID(SUBSTITUTE('Model output'!F116," ",""),SEARCH("M",'Model output'!F116)+1,1),SUBSTITUTE('Model output'!F116," ",""))),""))</f>
        <v/>
      </c>
      <c r="F117" t="str">
        <f t="shared" si="28"/>
        <v>negative</v>
      </c>
      <c r="G117" t="str">
        <f>IF(OR('Model output'!G116="",AND(ISNUMBER('Model output'!J116),'Model output'!J116&lt;1)),"",IF(OR(ISNUMBER(SEARCH("lateral",'Model output'!G116)),ISNUMBER(SEARCH("cervical",'Model output'!G116)),ISNUMBER(SEARCH("jugular",'Model output'!G116)),ISNUMBER(SEARCH("left neck",'Model output'!G116)),ISNUMBER(SEARCH("left anterior neck",'Model output'!G116)),ISNUMBER(SEARCH("left posterior neck",'Model output'!G116)),ISNUMBER(SEARCH("right neck",'Model output'!G116)),ISNUMBER(SEARCH("right anterior neck",'Model output'!G116)),ISNUMBER(SEARCH("right posterior neck",'Model output'!G116)),AND(ISNUMBER(SEARCH("level",'Model output'!G116)),OR(,ISNUMBER(SEARCH("II",'Model output'!G116)),ISNUMBER(SEARCH("two",'Model output'!G116)),ISNUMBER(SEARCH("2",'Model output'!G116)),ISNUMBER(SEARCH("III",'Model output'!G116)),ISNUMBER(SEARCH("three",'Model output'!G116)),ISNUMBER(SEARCH("3",'Model output'!G116)),ISNUMBER(SEARCH("IV",'Model output'!G116)),ISNUMBER(SEARCH("four",'Model output'!G116)),ISNUMBER(SEARCH("4",'Model output'!G116)),ISNUMBER(SEARCH("V ",'Model output'!G116)),ISNUMBER(SEARCH("five",'Model output'!G116)),ISNUMBER(SEARCH("5",'Model output'!G116))))), "lateral", "central"))</f>
        <v/>
      </c>
      <c r="H117" t="str">
        <f>IF('Model output'!H116="","negative", IF('Model output'!H116=" ", "negative", IF('Model output'!H116="[]", "negative", IF(ISNUMBER(SEARCH("lymph node",'Model output'!H116)),"negative", IF(ISNUMBER(SEARCH("adipose tissue",'Model output'!H116)), "negative", IF(ISNUMBER(SEARCH("neck dissection",'Model output'!H116)),"negative","positive"))))))</f>
        <v>negative</v>
      </c>
      <c r="I117" t="str">
        <f>IF('Model output'!I116="","",IF(ISNUMBER('Model output'!I116),'Model output'!I116,1))</f>
        <v/>
      </c>
      <c r="J117" t="str">
        <f>IF('Model output'!J116="","",IF(AND(ISNUMBER('Model output'!J116),'Model output'!J116&lt;=I117),'Model output'!J116,IF(ISNUMBER(SEARCH("0/",'Model output'!J116)),0,1)))</f>
        <v/>
      </c>
      <c r="K117" t="str" cm="1">
        <f t="array" ref="K117">IF(COUNT(FIND({0,1,2,3,4,5,6,7,8,9},'Model output'!K116))&gt;0,'Model output'!K116,"")</f>
        <v/>
      </c>
      <c r="L117" s="32" t="str">
        <f t="shared" si="14"/>
        <v/>
      </c>
      <c r="M117" t="str" cm="1">
        <f t="array" ref="M117">IF(L117="","",IF(ISNUMBER(SEARCH("cm",L117)),MAX(VALUE(SUBSTITUTE(_xlfn.FILTERXML("&lt;t&gt;&lt;s&gt;"&amp;SUBSTITUTE(L117,",","&lt;/s&gt;&lt;s&gt;")&amp;"&lt;/s&gt;&lt;/t&gt;","//s"),"cm",""))),MAX(VALUE(SUBSTITUTE(_xlfn.FILTERXML("&lt;t&gt;&lt;s&gt;"&amp;SUBSTITUTE(L117,",","&lt;/s&gt;&lt;s&gt;")&amp;"&lt;/s&gt;&lt;/t&gt;","//s"),"mm","")))/10))</f>
        <v/>
      </c>
      <c r="N117" t="str">
        <f>IF('Model output'!L116="","",'Model output'!L116)</f>
        <v>papillary</v>
      </c>
      <c r="O117" t="str">
        <f>IF('Model output'!M116="","",'Model output'!M116)</f>
        <v>classic</v>
      </c>
      <c r="P117" t="str">
        <f>IF('Model output'!N116="","",'Model output'!N116)</f>
        <v>2.1 cm</v>
      </c>
      <c r="Q117" t="str">
        <f t="shared" si="29"/>
        <v>2.1cm</v>
      </c>
      <c r="R117" cm="1">
        <f t="array" ref="R117">IF(Q117="","",IF(ISNUMBER(SEARCH("cm",Q117)),MAX(VALUE(SUBSTITUTE(_xlfn.FILTERXML("&lt;t&gt;&lt;s&gt;"&amp;SUBSTITUTE(Q117,",","&lt;/s&gt;&lt;s&gt;")&amp;"&lt;/s&gt;&lt;/t&gt;","//s"),"cm",""))),IF(ISNUMBER(SEARCH("mm",Q117)), MAX(VALUE(SUBSTITUTE(_xlfn.FILTERXML("&lt;t&gt;&lt;s&gt;"&amp;SUBSTITUTE(Q117,",","&lt;/s&gt;&lt;s&gt;")&amp;"&lt;/s&gt;&lt;/t&gt;","//s"),"mm","")))/10, MAX(VALUE(_xlfn.FILTERXML("&lt;t&gt;&lt;s&gt;"&amp;SUBSTITUTE(Q117,",","&lt;/s&gt;&lt;s&gt;")&amp;"&lt;/s&gt;&lt;/t&gt;","//s"))))))</f>
        <v>2.1</v>
      </c>
      <c r="S117" t="str">
        <f>IF(OR('Model output'!P116="",'Model output'!P116="C",ISNUMBER(SEARCH("Not identified", 'Model output'!P116)),ISNUMBER(SEARCH("Absent",'Model output'!P116)),ISNUMBER(SEARCH("Absence",'Model output'!P116)),AND(ISNUMBER(SEARCH("No",'Model output'!P116)),NOT(ISNUMBER(SEARCH("diagnostic",'Model output'!P116)))),ISNUMBER(SEARCH("Negative",'Model output'!P116))),"negative","positive")</f>
        <v>negative</v>
      </c>
      <c r="T117">
        <f>IF('Model output'!O116="","",'Model output'!O116)</f>
        <v>1</v>
      </c>
      <c r="U117" t="str">
        <f>IF('Model output'!Q116&lt;&gt;"",'Model output'!Q116,IF('Classification result'!S117="positive",IF(ISNUMBER(SEARCH("single",'Model output'!P116)),1,IF(OR(ISNUMBER(SEARCH("&lt;4",'Model output'!P116)),ISNUMBER(SEARCH("&lt; 4",'Model output'!P116)),ISNUMBER(SEARCH("less than 4",'Model output'!P116))),"&lt;4",IF(OR(ISNUMBER(SEARCH("&gt;4",'Model output'!P116)),ISNUMBER(SEARCH("&gt; 4",'Model output'!P116)),ISNUMBER(SEARCH("4 or more",'Model output'!P116))),"&gt;4",""))),""))</f>
        <v/>
      </c>
      <c r="V117" t="str">
        <f>IF(S117="negative","",IF(OR(ISNUMBER(SEARCH("Focal",'Model output'!P116)),'Classification result'!U117&lt;4,ISNUMBER(SEARCH("Focal",'Classification result'!U117)),ISNUMBER(SEARCH("&lt;4",'Classification result'!U117)),ISNUMBER(SEARCH("&lt; 4",'Classification result'!U117))),"minimal", IF(OR(ISNUMBER(SEARCH("Extensive",'Model output'!P116)),ISNUMBER(SEARCH("Extensive",'Classification result'!U117)),ISNUMBER(SEARCH("&gt;4",'Classification result'!U117)),ISNUMBER(SEARCH("&gt; 4",'Classification result'!U117)),ISNUMBER(SEARCH("4 or more",'Classification result'!U117))),"extensive","")))</f>
        <v/>
      </c>
      <c r="W117" t="str">
        <f>IF(OR('Model output'!R116="",ISNUMBER(SEARCH("Not identified", 'Model output'!R116)),ISNUMBER(SEARCH("Absent",'Model output'!R116)),ISNUMBER(SEARCH("No",'Model output'!R116)),ISNUMBER(SEARCH("Negative",'Model output'!R116)),ISNUMBER(SEARCH("None seen",'Model output'!R116)),ISNUMBER(SEARCH("Free",'Model output'!R116)),ISNUMBER(SEARCH("Cannot be assessed",'Model output'!R116))),"negative","positive")</f>
        <v>positive</v>
      </c>
      <c r="X117" s="19" t="str">
        <f>IF('Model output'!S116="","",'Model output'!S116)</f>
        <v>Not identified</v>
      </c>
      <c r="Y117" t="str">
        <f>IF(OR('Model output'!S116="",ISNUMBER(SEARCH("No extension",'Model output'!S116)),ISNUMBER(SEARCH("Absent",'Model output'!S116)),ISNUMBER(SEARCH("Not identified",'Model output'!S116)),AND(ISNUMBER(SEARCH("No",'Model output'!S116)),NOT(ISNUMBER(SEARCH("carcinoma",'Model output'!S116)))),ISNUMBER(SEARCH("negative",'Model output'!S116))),"negative",IF(Z117="positive","gETE", "positive"))</f>
        <v>negative</v>
      </c>
      <c r="Z117" t="str">
        <f>IF(OR('Model output'!S116="",ISNUMBER(SEARCH("Absent",'Model output'!S116)),ISNUMBER(SEARCH("Not identified",'Model output'!S116)),ISNUMBER(SEARCH("No",'Model output'!S116)),ISNUMBER(SEARCH("Minimal",'Model output'!S116)),ISNUMBER(SEARCH("negative",'Model output'!S116))),"negative",IF(OR(ISNUMBER(SEARCH("extensive",X117)),ISNUMBER(SEARCH("skeletal muscle",X117)),ISNUMBER(SEARCH("larynx",X117)),ISNUMBER(SEARCH("trachea",X117)),ISNUMBER(SEARCH("esophagus",X117)),ISNUMBER(SEARCH("recurrent laryngeal nerve",X117))),"positive","negative"))</f>
        <v>negative</v>
      </c>
      <c r="AA117" t="str">
        <f>IF('Model output'!T116="","",IF('Model output'!T116="Not mentioned", "No", "Yes"))</f>
        <v/>
      </c>
      <c r="AB117" t="str">
        <f>IF(AA117&lt;&gt;"Yes","",IF(OR('Model output'!U116="",ISNUMBER(SEARCH("Not identified",'Model output'!U116))),"",'Model output'!U116))</f>
        <v/>
      </c>
      <c r="AC117" s="8" t="str">
        <f>IF(OR('Model output'!V116="", AND(ISERROR(SEARCH("Positive",'Model output'!V116)), ISNUMBER(SEARCH("Negative",'Model output'!V116))), ISNUMBER(SEARCH("Cannot be assessed",'Model output'!V116)), AND(ISNUMBER(SEARCH("Uninvolved",'Model output'!V116)),NOT(ISNUMBER(SEARCH("margin(s) involved",'Model output'!V116)))), ISNUMBER(SEARCH("No involvement",'Model output'!V116)), AND(NOT(ISNUMBER(SEARCH("focal",'Model output'!V116))),ISNUMBER(SEARCH("Free",'Model output'!V116))), ISNUMBER(SEARCH("narrowly excised",'Model output'!V116)), ISNUMBER(SEARCH("none",'Model output'!V116)), ISNUMBER(SEARCH("R0",'Model output'!V116)), ISNUMBER(SEARCH("1 mm",'Model output'!V116)), ISNUMBER(SEARCH("0.1 CM",'Model output'!V116)), ISNUMBER(SEARCH("less than 0.2 mm",'Model output'!V116)), ISNUMBER(SEARCH("less than 1.0 mm",'Model output'!V116)), ISNUMBER(SEARCH("less than 0.5 mm",'Model output'!V116)), ISNUMBER(SEARCH("abut",'Model output'!V116))), "negative", "positive")</f>
        <v>negative</v>
      </c>
      <c r="AE117" s="39" t="str" cm="1">
        <f t="array" aca="1" ref="AE117" ca="1">IF(OR(AC117="positive",Z117="positive",AND(OR(ISNUMBER(SEARCH("Follicular carcinoma",N117)),ISNUMBER(SEARCH("Follicular thyroid carcinoma",N117))),V117="extensive"),AND(AND(ISNUMBER(J117),J117&gt;0),AND(ISNUMBER(M117),M117&gt;3)),OR(H117="positive",AH117=1)),"high",IF(OR(ISNUMBER(SEARCH("lateral",G117,1)),ISNUMBER(SEARCH("positive",Y117,1)),ISNUMBER(SEARCH("tall",O117,1)),ISNUMBER(SEARCH("hobnail",O117,1)),ISNUMBER(SEARCH("cribriform",O117,1)),ISNUMBER(SEARCH("diffuse",O117,1)),ISNUMBER(SEARCH("columnar",O117,1)),ISNUMBER(SEARCH("solid",O117,1)),ISNUMBER(SEARCH("tall",N117,1)),ISNUMBER(SEARCH("hobnail",N117,1)),ISNUMBER(SEARCH("cribriform",N117,1)),ISNUMBER(SEARCH("diffuse",N117,1)),ISNUMBER(SEARCH("columnar",N117,1)),ISNUMBER(SEARCH("solid",N117,1)),AND(OR(ISNUMBER(SEARCH("papillary",N117,1)),ISNUMBER(SEARCH("papillary carcinoma",O117,1))),S117="positive"),AND(AND(ISNUMBER(J117),J117&gt;=5),M117=""),AND(AND(ISNUMBER(J117),J117&gt;=5),AND(ISNUMBER(M117),M117&gt;=1)),AND(ISNUMBER(SERACH("papillary",N117)),OR(Y117="positive",Z117="positive"), ISNUMBER(SEARCH("BRAF",AB117)))),"intermediate","low"))</f>
        <v>low</v>
      </c>
      <c r="AF117" s="40" t="str">
        <f t="shared" si="15"/>
        <v>2</v>
      </c>
      <c r="AG117" s="40" t="str">
        <f t="shared" si="16"/>
        <v>0</v>
      </c>
      <c r="AH117" s="40" t="str">
        <f t="shared" si="18"/>
        <v>0</v>
      </c>
      <c r="AI117" s="45" t="str">
        <f t="shared" si="19"/>
        <v>I</v>
      </c>
      <c r="AJ117" s="39" t="s">
        <v>634</v>
      </c>
      <c r="AK117" s="44" t="s">
        <v>898</v>
      </c>
      <c r="AL117" s="44" t="s">
        <v>899</v>
      </c>
      <c r="AM117" s="44" t="s">
        <v>899</v>
      </c>
      <c r="AN117" s="44" t="s">
        <v>59</v>
      </c>
      <c r="AO117" s="12">
        <f t="shared" ca="1" si="24"/>
        <v>1</v>
      </c>
      <c r="AP117" s="15">
        <f t="shared" si="25"/>
        <v>1</v>
      </c>
      <c r="AQ117" s="15">
        <f t="shared" si="26"/>
        <v>1</v>
      </c>
      <c r="AR117" s="15">
        <f t="shared" si="27"/>
        <v>1</v>
      </c>
      <c r="AS117" s="26">
        <f t="shared" si="17"/>
        <v>1</v>
      </c>
    </row>
    <row r="118" spans="1:45">
      <c r="A118" t="str">
        <f>'Model output'!A117</f>
        <v>TCGA-DJ-A4V2</v>
      </c>
      <c r="B118" s="51">
        <v>38</v>
      </c>
      <c r="C118" s="1" t="str">
        <f>IF(OR(ISNUMBER(SEARCH("0",'Model output'!D117)), ISNUMBER(SEARCH("1",'Model output'!D117)), ISNUMBER(SEARCH("1a",'Model output'!D117)), ISNUMBER(SEARCH("1b",'Model output'!D117)), ISNUMBER(SEARCH("2",'Model output'!D117)), ISNUMBER(SEARCH("3",'Model output'!D117)), ISNUMBER(SEARCH("4a",'Model output'!D117)), ISNUMBER(SEARCH("4b",'Model output'!D117))), IF(ISNUMBER(SEARCH("pT",'Model output'!D117)),IF(OR(ISNUMBER(SEARCH("a",'Model output'!D117)),ISNUMBER(SEARCH("b",'Model output'!D117))),MID(SUBSTITUTE('Model output'!D117," ",""),SEARCH("pT",'Model output'!D117)+2,2),MID(SUBSTITUTE('Model output'!D117," ",""),SEARCH("pT",'Model output'!D117)+2,1)),IF(ISNUMBER(SEARCH("T",'Model output'!D117)),IF(OR(ISNUMBER(SEARCH("a",'Model output'!D117)),ISNUMBER(SEARCH("b",'Model output'!D117))),MID(SUBSTITUTE('Model output'!D117," ",""),SEARCH("T",'Model output'!D117)+1,2),MID(SUBSTITUTE('Model output'!D117," ",""),SEARCH("T",'Model output'!D117)+1,1)),SUBSTITUTE('Model output'!D117," ",""))),"")</f>
        <v>2</v>
      </c>
      <c r="D118" s="1" t="str">
        <f>IF(ISNUMBER(SEARCH("lymph node",'Model output'!E117)),"1", IF(AND('Model output'!E117&lt;&gt;"",ISNUMBER('Model output'!E117),'Model output'!E117&gt;0),"1",IF(OR(ISNUMBER(SEARCH("0",'Model output'!E117)), ISNUMBER(SEARCH("1",'Model output'!E117)), ISNUMBER(SEARCH("1a",'Model output'!E117)), ISNUMBER(SEARCH("1b",'Model output'!E117)), ISNUMBER(SEARCH("X",'Model output'!E117))), IF(ISNUMBER(SEARCH("pN",'Model output'!E117)),IF(OR(ISNUMBER(SEARCH("a",'Model output'!E117)),ISNUMBER(SEARCH("b",'Model output'!E117))),MID(SUBSTITUTE('Model output'!E117," ",""),SEARCH("pN",'Model output'!E117)+2,2),MID(SUBSTITUTE('Model output'!E117," ",""),SEARCH("pN",'Model output'!E117)+2,1)),IF(ISNUMBER(SEARCH("N",'Model output'!E117)),IF(OR(ISNUMBER(SEARCH("a",'Model output'!E117)),ISNUMBER(SEARCH("b",'Model output'!E117))),MID(SUBSTITUTE('Model output'!E117," ",""),SEARCH("N",'Model output'!E117)+1,2),MID(SUBSTITUTE('Model output'!E117," ",""),SEARCH("N",'Model output'!E117)+1,1)),SUBSTITUTE('Model output'!E117," ",""))),"")))</f>
        <v>X</v>
      </c>
      <c r="E118" s="1" t="str">
        <f>IF(OR(ISNUMBER(SEARCH("Not applicable",'Model output'!F117)), ISNUMBER(SEARCH("N/A",'Model output'!F117))),"0",IF(OR(ISNUMBER(SEARCH("0",'Model output'!F117)), ISNUMBER(SEARCH("1",'Model output'!F117)), ISNUMBER(SEARCH("X",'Model output'!F117))), IF(ISNUMBER(SEARCH("pM",'Model output'!F117)),MID(SUBSTITUTE('Model output'!F117," ",""),SEARCH("pM",'Model output'!F117)+2,1),IF(ISNUMBER(SEARCH("M",'Model output'!F117)),MID(SUBSTITUTE('Model output'!F117," ",""),SEARCH("M",'Model output'!F117)+1,1),SUBSTITUTE('Model output'!F117," ",""))),""))</f>
        <v>X</v>
      </c>
      <c r="F118" t="str">
        <f t="shared" si="28"/>
        <v>negative</v>
      </c>
      <c r="G118" t="str">
        <f>IF(OR('Model output'!G117="",AND(ISNUMBER('Model output'!J117),'Model output'!J117&lt;1)),"",IF(OR(ISNUMBER(SEARCH("lateral",'Model output'!G117)),ISNUMBER(SEARCH("cervical",'Model output'!G117)),ISNUMBER(SEARCH("jugular",'Model output'!G117)),ISNUMBER(SEARCH("left neck",'Model output'!G117)),ISNUMBER(SEARCH("left anterior neck",'Model output'!G117)),ISNUMBER(SEARCH("left posterior neck",'Model output'!G117)),ISNUMBER(SEARCH("right neck",'Model output'!G117)),ISNUMBER(SEARCH("right anterior neck",'Model output'!G117)),ISNUMBER(SEARCH("right posterior neck",'Model output'!G117)),AND(ISNUMBER(SEARCH("level",'Model output'!G117)),OR(,ISNUMBER(SEARCH("II",'Model output'!G117)),ISNUMBER(SEARCH("two",'Model output'!G117)),ISNUMBER(SEARCH("2",'Model output'!G117)),ISNUMBER(SEARCH("III",'Model output'!G117)),ISNUMBER(SEARCH("three",'Model output'!G117)),ISNUMBER(SEARCH("3",'Model output'!G117)),ISNUMBER(SEARCH("IV",'Model output'!G117)),ISNUMBER(SEARCH("four",'Model output'!G117)),ISNUMBER(SEARCH("4",'Model output'!G117)),ISNUMBER(SEARCH("V ",'Model output'!G117)),ISNUMBER(SEARCH("five",'Model output'!G117)),ISNUMBER(SEARCH("5",'Model output'!G117))))), "lateral", "central"))</f>
        <v/>
      </c>
      <c r="H118" t="str">
        <f>IF('Model output'!H117="","negative", IF('Model output'!H117=" ", "negative", IF('Model output'!H117="[]", "negative", IF(ISNUMBER(SEARCH("lymph node",'Model output'!H117)),"negative", IF(ISNUMBER(SEARCH("adipose tissue",'Model output'!H117)), "negative", IF(ISNUMBER(SEARCH("neck dissection",'Model output'!H117)),"negative","positive"))))))</f>
        <v>negative</v>
      </c>
      <c r="I118">
        <f>IF('Model output'!I117="","",IF(ISNUMBER('Model output'!I117),'Model output'!I117,1))</f>
        <v>1</v>
      </c>
      <c r="J118">
        <f>IF('Model output'!J117="","",IF(AND(ISNUMBER('Model output'!J117),'Model output'!J117&lt;=I118),'Model output'!J117,IF(ISNUMBER(SEARCH("0/",'Model output'!J117)),0,1)))</f>
        <v>0</v>
      </c>
      <c r="K118" t="str" cm="1">
        <f t="array" ref="K118">IF(COUNT(FIND({0,1,2,3,4,5,6,7,8,9},'Model output'!K117))&gt;0,'Model output'!K117,"")</f>
        <v/>
      </c>
      <c r="L118" s="32" t="str">
        <f t="shared" si="14"/>
        <v/>
      </c>
      <c r="M118" t="str" cm="1">
        <f t="array" ref="M118">IF(L118="","",IF(ISNUMBER(SEARCH("cm",L118)),MAX(VALUE(SUBSTITUTE(_xlfn.FILTERXML("&lt;t&gt;&lt;s&gt;"&amp;SUBSTITUTE(L118,",","&lt;/s&gt;&lt;s&gt;")&amp;"&lt;/s&gt;&lt;/t&gt;","//s"),"cm",""))),MAX(VALUE(SUBSTITUTE(_xlfn.FILTERXML("&lt;t&gt;&lt;s&gt;"&amp;SUBSTITUTE(L118,",","&lt;/s&gt;&lt;s&gt;")&amp;"&lt;/s&gt;&lt;/t&gt;","//s"),"mm","")))/10))</f>
        <v/>
      </c>
      <c r="N118" t="str">
        <f>IF('Model output'!L117="","",'Model output'!L117)</f>
        <v>papillary</v>
      </c>
      <c r="O118" t="str">
        <f>IF('Model output'!M117="","",'Model output'!M117)</f>
        <v>classic</v>
      </c>
      <c r="P118" t="str">
        <f>IF('Model output'!N117="","",'Model output'!N117)</f>
        <v>3.0 cm</v>
      </c>
      <c r="Q118" t="str">
        <f t="shared" si="29"/>
        <v>3.0cm</v>
      </c>
      <c r="R118" cm="1">
        <f t="array" ref="R118">IF(Q118="","",IF(ISNUMBER(SEARCH("cm",Q118)),MAX(VALUE(SUBSTITUTE(_xlfn.FILTERXML("&lt;t&gt;&lt;s&gt;"&amp;SUBSTITUTE(Q118,",","&lt;/s&gt;&lt;s&gt;")&amp;"&lt;/s&gt;&lt;/t&gt;","//s"),"cm",""))),IF(ISNUMBER(SEARCH("mm",Q118)), MAX(VALUE(SUBSTITUTE(_xlfn.FILTERXML("&lt;t&gt;&lt;s&gt;"&amp;SUBSTITUTE(Q118,",","&lt;/s&gt;&lt;s&gt;")&amp;"&lt;/s&gt;&lt;/t&gt;","//s"),"mm","")))/10, MAX(VALUE(_xlfn.FILTERXML("&lt;t&gt;&lt;s&gt;"&amp;SUBSTITUTE(Q118,",","&lt;/s&gt;&lt;s&gt;")&amp;"&lt;/s&gt;&lt;/t&gt;","//s"))))))</f>
        <v>3</v>
      </c>
      <c r="S118" t="str">
        <f>IF(OR('Model output'!P117="",'Model output'!P117="C",ISNUMBER(SEARCH("Not identified", 'Model output'!P117)),ISNUMBER(SEARCH("Absent",'Model output'!P117)),ISNUMBER(SEARCH("Absence",'Model output'!P117)),AND(ISNUMBER(SEARCH("No",'Model output'!P117)),NOT(ISNUMBER(SEARCH("diagnostic",'Model output'!P117)))),ISNUMBER(SEARCH("Negative",'Model output'!P117))),"negative","positive")</f>
        <v>negative</v>
      </c>
      <c r="T118">
        <f>IF('Model output'!O117="","",'Model output'!O117)</f>
        <v>1</v>
      </c>
      <c r="U118" t="str">
        <f>IF('Model output'!Q117&lt;&gt;"",'Model output'!Q117,IF('Classification result'!S118="positive",IF(ISNUMBER(SEARCH("single",'Model output'!P117)),1,IF(OR(ISNUMBER(SEARCH("&lt;4",'Model output'!P117)),ISNUMBER(SEARCH("&lt; 4",'Model output'!P117)),ISNUMBER(SEARCH("less than 4",'Model output'!P117))),"&lt;4",IF(OR(ISNUMBER(SEARCH("&gt;4",'Model output'!P117)),ISNUMBER(SEARCH("&gt; 4",'Model output'!P117)),ISNUMBER(SEARCH("4 or more",'Model output'!P117))),"&gt;4",""))),""))</f>
        <v/>
      </c>
      <c r="V118" t="str">
        <f>IF(S118="negative","",IF(OR(ISNUMBER(SEARCH("Focal",'Model output'!P117)),'Classification result'!U118&lt;4,ISNUMBER(SEARCH("Focal",'Classification result'!U118)),ISNUMBER(SEARCH("&lt;4",'Classification result'!U118)),ISNUMBER(SEARCH("&lt; 4",'Classification result'!U118))),"minimal", IF(OR(ISNUMBER(SEARCH("Extensive",'Model output'!P117)),ISNUMBER(SEARCH("Extensive",'Classification result'!U118)),ISNUMBER(SEARCH("&gt;4",'Classification result'!U118)),ISNUMBER(SEARCH("&gt; 4",'Classification result'!U118)),ISNUMBER(SEARCH("4 or more",'Classification result'!U118))),"extensive","")))</f>
        <v/>
      </c>
      <c r="W118" t="str">
        <f>IF(OR('Model output'!R117="",ISNUMBER(SEARCH("Not identified", 'Model output'!R117)),ISNUMBER(SEARCH("Absent",'Model output'!R117)),ISNUMBER(SEARCH("No",'Model output'!R117)),ISNUMBER(SEARCH("Negative",'Model output'!R117)),ISNUMBER(SEARCH("None seen",'Model output'!R117)),ISNUMBER(SEARCH("Free",'Model output'!R117)),ISNUMBER(SEARCH("Cannot be assessed",'Model output'!R117))),"negative","positive")</f>
        <v>positive</v>
      </c>
      <c r="X118" s="19" t="str">
        <f>IF('Model output'!S117="","",'Model output'!S117)</f>
        <v>Not identified</v>
      </c>
      <c r="Y118" t="str">
        <f>IF(OR('Model output'!S117="",ISNUMBER(SEARCH("No extension",'Model output'!S117)),ISNUMBER(SEARCH("Absent",'Model output'!S117)),ISNUMBER(SEARCH("Not identified",'Model output'!S117)),AND(ISNUMBER(SEARCH("No",'Model output'!S117)),NOT(ISNUMBER(SEARCH("carcinoma",'Model output'!S117)))),ISNUMBER(SEARCH("negative",'Model output'!S117))),"negative",IF(Z118="positive","gETE", "positive"))</f>
        <v>negative</v>
      </c>
      <c r="Z118" t="str">
        <f>IF(OR('Model output'!S117="",ISNUMBER(SEARCH("Absent",'Model output'!S117)),ISNUMBER(SEARCH("Not identified",'Model output'!S117)),ISNUMBER(SEARCH("No",'Model output'!S117)),ISNUMBER(SEARCH("Minimal",'Model output'!S117)),ISNUMBER(SEARCH("negative",'Model output'!S117))),"negative",IF(OR(ISNUMBER(SEARCH("extensive",X118)),ISNUMBER(SEARCH("skeletal muscle",X118)),ISNUMBER(SEARCH("larynx",X118)),ISNUMBER(SEARCH("trachea",X118)),ISNUMBER(SEARCH("esophagus",X118)),ISNUMBER(SEARCH("recurrent laryngeal nerve",X118))),"positive","negative"))</f>
        <v>negative</v>
      </c>
      <c r="AA118" t="str">
        <f>IF('Model output'!T117="","",IF('Model output'!T117="Not mentioned", "No", "Yes"))</f>
        <v/>
      </c>
      <c r="AB118" t="str">
        <f>IF(AA118&lt;&gt;"Yes","",IF(OR('Model output'!U117="",ISNUMBER(SEARCH("Not identified",'Model output'!U117))),"",'Model output'!U117))</f>
        <v/>
      </c>
      <c r="AC118" s="8" t="str">
        <f>IF(OR('Model output'!V117="", AND(ISERROR(SEARCH("Positive",'Model output'!V117)), ISNUMBER(SEARCH("Negative",'Model output'!V117))), ISNUMBER(SEARCH("Cannot be assessed",'Model output'!V117)), AND(ISNUMBER(SEARCH("Uninvolved",'Model output'!V117)),NOT(ISNUMBER(SEARCH("margin(s) involved",'Model output'!V117)))), ISNUMBER(SEARCH("No involvement",'Model output'!V117)), AND(NOT(ISNUMBER(SEARCH("focal",'Model output'!V117))),ISNUMBER(SEARCH("Free",'Model output'!V117))), ISNUMBER(SEARCH("narrowly excised",'Model output'!V117)), ISNUMBER(SEARCH("none",'Model output'!V117)), ISNUMBER(SEARCH("R0",'Model output'!V117)), ISNUMBER(SEARCH("1 mm",'Model output'!V117)), ISNUMBER(SEARCH("0.1 CM",'Model output'!V117)), ISNUMBER(SEARCH("less than 0.2 mm",'Model output'!V117)), ISNUMBER(SEARCH("less than 1.0 mm",'Model output'!V117)), ISNUMBER(SEARCH("less than 0.5 mm",'Model output'!V117)), ISNUMBER(SEARCH("abut",'Model output'!V117))), "negative", "positive")</f>
        <v>negative</v>
      </c>
      <c r="AE118" s="39" t="str" cm="1">
        <f t="array" aca="1" ref="AE118" ca="1">IF(OR(AC118="positive",Z118="positive",AND(OR(ISNUMBER(SEARCH("Follicular carcinoma",N118)),ISNUMBER(SEARCH("Follicular thyroid carcinoma",N118))),V118="extensive"),AND(AND(ISNUMBER(J118),J118&gt;0),AND(ISNUMBER(M118),M118&gt;3)),OR(H118="positive",AH118=1)),"high",IF(OR(ISNUMBER(SEARCH("lateral",G118,1)),ISNUMBER(SEARCH("positive",Y118,1)),ISNUMBER(SEARCH("tall",O118,1)),ISNUMBER(SEARCH("hobnail",O118,1)),ISNUMBER(SEARCH("cribriform",O118,1)),ISNUMBER(SEARCH("diffuse",O118,1)),ISNUMBER(SEARCH("columnar",O118,1)),ISNUMBER(SEARCH("solid",O118,1)),ISNUMBER(SEARCH("tall",N118,1)),ISNUMBER(SEARCH("hobnail",N118,1)),ISNUMBER(SEARCH("cribriform",N118,1)),ISNUMBER(SEARCH("diffuse",N118,1)),ISNUMBER(SEARCH("columnar",N118,1)),ISNUMBER(SEARCH("solid",N118,1)),AND(OR(ISNUMBER(SEARCH("papillary",N118,1)),ISNUMBER(SEARCH("papillary carcinoma",O118,1))),S118="positive"),AND(AND(ISNUMBER(J118),J118&gt;=5),M118=""),AND(AND(ISNUMBER(J118),J118&gt;=5),AND(ISNUMBER(M118),M118&gt;=1)),AND(ISNUMBER(SERACH("papillary",N118)),OR(Y118="positive",Z118="positive"), ISNUMBER(SEARCH("BRAF",AB118)))),"intermediate","low"))</f>
        <v>low</v>
      </c>
      <c r="AF118" s="40" t="str">
        <f t="shared" si="15"/>
        <v>2</v>
      </c>
      <c r="AG118" s="40" t="str">
        <f t="shared" si="16"/>
        <v>0</v>
      </c>
      <c r="AH118" s="40" t="str">
        <f t="shared" si="18"/>
        <v>0</v>
      </c>
      <c r="AI118" s="45" t="str">
        <f t="shared" si="19"/>
        <v>I</v>
      </c>
      <c r="AJ118" s="39" t="s">
        <v>634</v>
      </c>
      <c r="AK118" s="44" t="s">
        <v>898</v>
      </c>
      <c r="AL118" s="44" t="s">
        <v>896</v>
      </c>
      <c r="AM118" s="44" t="s">
        <v>899</v>
      </c>
      <c r="AN118" s="44" t="s">
        <v>59</v>
      </c>
      <c r="AO118" s="12">
        <f t="shared" ca="1" si="24"/>
        <v>1</v>
      </c>
      <c r="AP118" s="15">
        <f t="shared" si="25"/>
        <v>1</v>
      </c>
      <c r="AQ118" s="15">
        <f t="shared" si="26"/>
        <v>1</v>
      </c>
      <c r="AR118" s="15">
        <f t="shared" si="27"/>
        <v>1</v>
      </c>
      <c r="AS118" s="26">
        <f t="shared" si="17"/>
        <v>1</v>
      </c>
    </row>
    <row r="119" spans="1:45">
      <c r="A119" t="str">
        <f>'Model output'!A118</f>
        <v>TCGA-DJ-A4V4</v>
      </c>
      <c r="B119" s="51">
        <v>48</v>
      </c>
      <c r="C119" s="1" t="str">
        <f>IF(OR(ISNUMBER(SEARCH("0",'Model output'!D118)), ISNUMBER(SEARCH("1",'Model output'!D118)), ISNUMBER(SEARCH("1a",'Model output'!D118)), ISNUMBER(SEARCH("1b",'Model output'!D118)), ISNUMBER(SEARCH("2",'Model output'!D118)), ISNUMBER(SEARCH("3",'Model output'!D118)), ISNUMBER(SEARCH("4a",'Model output'!D118)), ISNUMBER(SEARCH("4b",'Model output'!D118))), IF(ISNUMBER(SEARCH("pT",'Model output'!D118)),IF(OR(ISNUMBER(SEARCH("a",'Model output'!D118)),ISNUMBER(SEARCH("b",'Model output'!D118))),MID(SUBSTITUTE('Model output'!D118," ",""),SEARCH("pT",'Model output'!D118)+2,2),MID(SUBSTITUTE('Model output'!D118," ",""),SEARCH("pT",'Model output'!D118)+2,1)),IF(ISNUMBER(SEARCH("T",'Model output'!D118)),IF(OR(ISNUMBER(SEARCH("a",'Model output'!D118)),ISNUMBER(SEARCH("b",'Model output'!D118))),MID(SUBSTITUTE('Model output'!D118," ",""),SEARCH("T",'Model output'!D118)+1,2),MID(SUBSTITUTE('Model output'!D118," ",""),SEARCH("T",'Model output'!D118)+1,1)),SUBSTITUTE('Model output'!D118," ",""))),"")</f>
        <v>1</v>
      </c>
      <c r="D119" s="1" t="str">
        <f>IF(ISNUMBER(SEARCH("lymph node",'Model output'!E118)),"1", IF(AND('Model output'!E118&lt;&gt;"",ISNUMBER('Model output'!E118),'Model output'!E118&gt;0),"1",IF(OR(ISNUMBER(SEARCH("0",'Model output'!E118)), ISNUMBER(SEARCH("1",'Model output'!E118)), ISNUMBER(SEARCH("1a",'Model output'!E118)), ISNUMBER(SEARCH("1b",'Model output'!E118)), ISNUMBER(SEARCH("X",'Model output'!E118))), IF(ISNUMBER(SEARCH("pN",'Model output'!E118)),IF(OR(ISNUMBER(SEARCH("a",'Model output'!E118)),ISNUMBER(SEARCH("b",'Model output'!E118))),MID(SUBSTITUTE('Model output'!E118," ",""),SEARCH("pN",'Model output'!E118)+2,2),MID(SUBSTITUTE('Model output'!E118," ",""),SEARCH("pN",'Model output'!E118)+2,1)),IF(ISNUMBER(SEARCH("N",'Model output'!E118)),IF(OR(ISNUMBER(SEARCH("a",'Model output'!E118)),ISNUMBER(SEARCH("b",'Model output'!E118))),MID(SUBSTITUTE('Model output'!E118," ",""),SEARCH("N",'Model output'!E118)+1,2),MID(SUBSTITUTE('Model output'!E118," ",""),SEARCH("N",'Model output'!E118)+1,1)),SUBSTITUTE('Model output'!E118," ",""))),"")))</f>
        <v/>
      </c>
      <c r="E119" s="1" t="str">
        <f>IF(OR(ISNUMBER(SEARCH("Not applicable",'Model output'!F118)), ISNUMBER(SEARCH("N/A",'Model output'!F118))),"0",IF(OR(ISNUMBER(SEARCH("0",'Model output'!F118)), ISNUMBER(SEARCH("1",'Model output'!F118)), ISNUMBER(SEARCH("X",'Model output'!F118))), IF(ISNUMBER(SEARCH("pM",'Model output'!F118)),MID(SUBSTITUTE('Model output'!F118," ",""),SEARCH("pM",'Model output'!F118)+2,1),IF(ISNUMBER(SEARCH("M",'Model output'!F118)),MID(SUBSTITUTE('Model output'!F118," ",""),SEARCH("M",'Model output'!F118)+1,1),SUBSTITUTE('Model output'!F118," ",""))),""))</f>
        <v/>
      </c>
      <c r="F119" t="str">
        <f t="shared" si="28"/>
        <v>negative</v>
      </c>
      <c r="G119" t="str">
        <f>IF(OR('Model output'!G118="",AND(ISNUMBER('Model output'!J118),'Model output'!J118&lt;1)),"",IF(OR(ISNUMBER(SEARCH("lateral",'Model output'!G118)),ISNUMBER(SEARCH("cervical",'Model output'!G118)),ISNUMBER(SEARCH("jugular",'Model output'!G118)),ISNUMBER(SEARCH("left neck",'Model output'!G118)),ISNUMBER(SEARCH("left anterior neck",'Model output'!G118)),ISNUMBER(SEARCH("left posterior neck",'Model output'!G118)),ISNUMBER(SEARCH("right neck",'Model output'!G118)),ISNUMBER(SEARCH("right anterior neck",'Model output'!G118)),ISNUMBER(SEARCH("right posterior neck",'Model output'!G118)),AND(ISNUMBER(SEARCH("level",'Model output'!G118)),OR(,ISNUMBER(SEARCH("II",'Model output'!G118)),ISNUMBER(SEARCH("two",'Model output'!G118)),ISNUMBER(SEARCH("2",'Model output'!G118)),ISNUMBER(SEARCH("III",'Model output'!G118)),ISNUMBER(SEARCH("three",'Model output'!G118)),ISNUMBER(SEARCH("3",'Model output'!G118)),ISNUMBER(SEARCH("IV",'Model output'!G118)),ISNUMBER(SEARCH("four",'Model output'!G118)),ISNUMBER(SEARCH("4",'Model output'!G118)),ISNUMBER(SEARCH("V ",'Model output'!G118)),ISNUMBER(SEARCH("five",'Model output'!G118)),ISNUMBER(SEARCH("5",'Model output'!G118))))), "lateral", "central"))</f>
        <v/>
      </c>
      <c r="H119" t="str">
        <f>IF('Model output'!H118="","negative", IF('Model output'!H118=" ", "negative", IF('Model output'!H118="[]", "negative", IF(ISNUMBER(SEARCH("lymph node",'Model output'!H118)),"negative", IF(ISNUMBER(SEARCH("adipose tissue",'Model output'!H118)), "negative", IF(ISNUMBER(SEARCH("neck dissection",'Model output'!H118)),"negative","positive"))))))</f>
        <v>negative</v>
      </c>
      <c r="I119" t="str">
        <f>IF('Model output'!I118="","",IF(ISNUMBER('Model output'!I118),'Model output'!I118,1))</f>
        <v/>
      </c>
      <c r="J119" t="str">
        <f>IF('Model output'!J118="","",IF(AND(ISNUMBER('Model output'!J118),'Model output'!J118&lt;=I119),'Model output'!J118,IF(ISNUMBER(SEARCH("0/",'Model output'!J118)),0,1)))</f>
        <v/>
      </c>
      <c r="K119" t="str" cm="1">
        <f t="array" ref="K119">IF(COUNT(FIND({0,1,2,3,4,5,6,7,8,9},'Model output'!K118))&gt;0,'Model output'!K118,"")</f>
        <v/>
      </c>
      <c r="L119" s="32" t="str">
        <f t="shared" si="14"/>
        <v/>
      </c>
      <c r="M119" t="str" cm="1">
        <f t="array" ref="M119">IF(L119="","",IF(ISNUMBER(SEARCH("cm",L119)),MAX(VALUE(SUBSTITUTE(_xlfn.FILTERXML("&lt;t&gt;&lt;s&gt;"&amp;SUBSTITUTE(L119,",","&lt;/s&gt;&lt;s&gt;")&amp;"&lt;/s&gt;&lt;/t&gt;","//s"),"cm",""))),MAX(VALUE(SUBSTITUTE(_xlfn.FILTERXML("&lt;t&gt;&lt;s&gt;"&amp;SUBSTITUTE(L119,",","&lt;/s&gt;&lt;s&gt;")&amp;"&lt;/s&gt;&lt;/t&gt;","//s"),"mm","")))/10))</f>
        <v/>
      </c>
      <c r="N119" t="str">
        <f>IF('Model output'!L118="","",'Model output'!L118)</f>
        <v>papillary</v>
      </c>
      <c r="O119" t="str">
        <f>IF('Model output'!M118="","",'Model output'!M118)</f>
        <v>microcarcinoma</v>
      </c>
      <c r="P119" t="str">
        <f>IF('Model output'!N118="","",'Model output'!N118)</f>
        <v>0.9 cm for right lobe nodule and 0.1 cm for left lobe nodule</v>
      </c>
      <c r="Q119" t="str">
        <f t="shared" si="29"/>
        <v>0.9cm,0.1cm</v>
      </c>
      <c r="R119" cm="1">
        <f t="array" ref="R119">IF(Q119="","",IF(ISNUMBER(SEARCH("cm",Q119)),MAX(VALUE(SUBSTITUTE(_xlfn.FILTERXML("&lt;t&gt;&lt;s&gt;"&amp;SUBSTITUTE(Q119,",","&lt;/s&gt;&lt;s&gt;")&amp;"&lt;/s&gt;&lt;/t&gt;","//s"),"cm",""))),IF(ISNUMBER(SEARCH("mm",Q119)), MAX(VALUE(SUBSTITUTE(_xlfn.FILTERXML("&lt;t&gt;&lt;s&gt;"&amp;SUBSTITUTE(Q119,",","&lt;/s&gt;&lt;s&gt;")&amp;"&lt;/s&gt;&lt;/t&gt;","//s"),"mm","")))/10, MAX(VALUE(_xlfn.FILTERXML("&lt;t&gt;&lt;s&gt;"&amp;SUBSTITUTE(Q119,",","&lt;/s&gt;&lt;s&gt;")&amp;"&lt;/s&gt;&lt;/t&gt;","//s"))))))</f>
        <v>0.9</v>
      </c>
      <c r="S119" t="str">
        <f>IF(OR('Model output'!P118="",'Model output'!P118="C",ISNUMBER(SEARCH("Not identified", 'Model output'!P118)),ISNUMBER(SEARCH("Absent",'Model output'!P118)),ISNUMBER(SEARCH("Absence",'Model output'!P118)),AND(ISNUMBER(SEARCH("No",'Model output'!P118)),NOT(ISNUMBER(SEARCH("diagnostic",'Model output'!P118)))),ISNUMBER(SEARCH("Negative",'Model output'!P118))),"negative","positive")</f>
        <v>negative</v>
      </c>
      <c r="T119">
        <f>IF('Model output'!O118="","",'Model output'!O118)</f>
        <v>3</v>
      </c>
      <c r="U119" t="str">
        <f>IF('Model output'!Q118&lt;&gt;"",'Model output'!Q118,IF('Classification result'!S119="positive",IF(ISNUMBER(SEARCH("single",'Model output'!P118)),1,IF(OR(ISNUMBER(SEARCH("&lt;4",'Model output'!P118)),ISNUMBER(SEARCH("&lt; 4",'Model output'!P118)),ISNUMBER(SEARCH("less than 4",'Model output'!P118))),"&lt;4",IF(OR(ISNUMBER(SEARCH("&gt;4",'Model output'!P118)),ISNUMBER(SEARCH("&gt; 4",'Model output'!P118)),ISNUMBER(SEARCH("4 or more",'Model output'!P118))),"&gt;4",""))),""))</f>
        <v/>
      </c>
      <c r="V119" t="str">
        <f>IF(S119="negative","",IF(OR(ISNUMBER(SEARCH("Focal",'Model output'!P118)),'Classification result'!U119&lt;4,ISNUMBER(SEARCH("Focal",'Classification result'!U119)),ISNUMBER(SEARCH("&lt;4",'Classification result'!U119)),ISNUMBER(SEARCH("&lt; 4",'Classification result'!U119))),"minimal", IF(OR(ISNUMBER(SEARCH("Extensive",'Model output'!P118)),ISNUMBER(SEARCH("Extensive",'Classification result'!U119)),ISNUMBER(SEARCH("&gt;4",'Classification result'!U119)),ISNUMBER(SEARCH("&gt; 4",'Classification result'!U119)),ISNUMBER(SEARCH("4 or more",'Classification result'!U119))),"extensive","")))</f>
        <v/>
      </c>
      <c r="W119" t="str">
        <f>IF(OR('Model output'!R118="",ISNUMBER(SEARCH("Not identified", 'Model output'!R118)),ISNUMBER(SEARCH("Absent",'Model output'!R118)),ISNUMBER(SEARCH("No",'Model output'!R118)),ISNUMBER(SEARCH("Negative",'Model output'!R118)),ISNUMBER(SEARCH("None seen",'Model output'!R118)),ISNUMBER(SEARCH("Free",'Model output'!R118)),ISNUMBER(SEARCH("Cannot be assessed",'Model output'!R118))),"negative","positive")</f>
        <v>negative</v>
      </c>
      <c r="X119" s="19" t="str">
        <f>IF('Model output'!S118="","",'Model output'!S118)</f>
        <v>Not identified</v>
      </c>
      <c r="Y119" t="str">
        <f>IF(OR('Model output'!S118="",ISNUMBER(SEARCH("No extension",'Model output'!S118)),ISNUMBER(SEARCH("Absent",'Model output'!S118)),ISNUMBER(SEARCH("Not identified",'Model output'!S118)),AND(ISNUMBER(SEARCH("No",'Model output'!S118)),NOT(ISNUMBER(SEARCH("carcinoma",'Model output'!S118)))),ISNUMBER(SEARCH("negative",'Model output'!S118))),"negative",IF(Z119="positive","gETE", "positive"))</f>
        <v>negative</v>
      </c>
      <c r="Z119" t="str">
        <f>IF(OR('Model output'!S118="",ISNUMBER(SEARCH("Absent",'Model output'!S118)),ISNUMBER(SEARCH("Not identified",'Model output'!S118)),ISNUMBER(SEARCH("No",'Model output'!S118)),ISNUMBER(SEARCH("Minimal",'Model output'!S118)),ISNUMBER(SEARCH("negative",'Model output'!S118))),"negative",IF(OR(ISNUMBER(SEARCH("extensive",X119)),ISNUMBER(SEARCH("skeletal muscle",X119)),ISNUMBER(SEARCH("larynx",X119)),ISNUMBER(SEARCH("trachea",X119)),ISNUMBER(SEARCH("esophagus",X119)),ISNUMBER(SEARCH("recurrent laryngeal nerve",X119))),"positive","negative"))</f>
        <v>negative</v>
      </c>
      <c r="AA119" t="str">
        <f>IF('Model output'!T118="","",IF('Model output'!T118="Not mentioned", "No", "Yes"))</f>
        <v/>
      </c>
      <c r="AB119" t="str">
        <f>IF(AA119&lt;&gt;"Yes","",IF(OR('Model output'!U118="",ISNUMBER(SEARCH("Not identified",'Model output'!U118))),"",'Model output'!U118))</f>
        <v/>
      </c>
      <c r="AC119" s="8" t="str">
        <f>IF(OR('Model output'!V118="", AND(ISERROR(SEARCH("Positive",'Model output'!V118)), ISNUMBER(SEARCH("Negative",'Model output'!V118))), ISNUMBER(SEARCH("Cannot be assessed",'Model output'!V118)), AND(ISNUMBER(SEARCH("Uninvolved",'Model output'!V118)),NOT(ISNUMBER(SEARCH("margin(s) involved",'Model output'!V118)))), ISNUMBER(SEARCH("No involvement",'Model output'!V118)), AND(NOT(ISNUMBER(SEARCH("focal",'Model output'!V118))),ISNUMBER(SEARCH("Free",'Model output'!V118))), ISNUMBER(SEARCH("narrowly excised",'Model output'!V118)), ISNUMBER(SEARCH("none",'Model output'!V118)), ISNUMBER(SEARCH("R0",'Model output'!V118)), ISNUMBER(SEARCH("1 mm",'Model output'!V118)), ISNUMBER(SEARCH("0.1 CM",'Model output'!V118)), ISNUMBER(SEARCH("less than 0.2 mm",'Model output'!V118)), ISNUMBER(SEARCH("less than 1.0 mm",'Model output'!V118)), ISNUMBER(SEARCH("less than 0.5 mm",'Model output'!V118)), ISNUMBER(SEARCH("abut",'Model output'!V118))), "negative", "positive")</f>
        <v>negative</v>
      </c>
      <c r="AE119" s="39" t="str" cm="1">
        <f t="array" aca="1" ref="AE119" ca="1">IF(OR(AC119="positive",Z119="positive",AND(OR(ISNUMBER(SEARCH("Follicular carcinoma",N119)),ISNUMBER(SEARCH("Follicular thyroid carcinoma",N119))),V119="extensive"),AND(AND(ISNUMBER(J119),J119&gt;0),AND(ISNUMBER(M119),M119&gt;3)),OR(H119="positive",AH119=1)),"high",IF(OR(ISNUMBER(SEARCH("lateral",G119,1)),ISNUMBER(SEARCH("positive",Y119,1)),ISNUMBER(SEARCH("tall",O119,1)),ISNUMBER(SEARCH("hobnail",O119,1)),ISNUMBER(SEARCH("cribriform",O119,1)),ISNUMBER(SEARCH("diffuse",O119,1)),ISNUMBER(SEARCH("columnar",O119,1)),ISNUMBER(SEARCH("solid",O119,1)),ISNUMBER(SEARCH("tall",N119,1)),ISNUMBER(SEARCH("hobnail",N119,1)),ISNUMBER(SEARCH("cribriform",N119,1)),ISNUMBER(SEARCH("diffuse",N119,1)),ISNUMBER(SEARCH("columnar",N119,1)),ISNUMBER(SEARCH("solid",N119,1)),AND(OR(ISNUMBER(SEARCH("papillary",N119,1)),ISNUMBER(SEARCH("papillary carcinoma",O119,1))),S119="positive"),AND(AND(ISNUMBER(J119),J119&gt;=5),M119=""),AND(AND(ISNUMBER(J119),J119&gt;=5),AND(ISNUMBER(M119),M119&gt;=1)),AND(ISNUMBER(SERACH("papillary",N119)),OR(Y119="positive",Z119="positive"), ISNUMBER(SEARCH("BRAF",AB119)))),"intermediate","low"))</f>
        <v>low</v>
      </c>
      <c r="AF119" s="40" t="str">
        <f t="shared" si="15"/>
        <v>1a</v>
      </c>
      <c r="AG119" s="40" t="str">
        <f t="shared" si="16"/>
        <v>0</v>
      </c>
      <c r="AH119" s="40" t="str">
        <f t="shared" si="18"/>
        <v>0</v>
      </c>
      <c r="AI119" s="45" t="str">
        <f t="shared" si="19"/>
        <v>I</v>
      </c>
      <c r="AJ119" s="39" t="s">
        <v>634</v>
      </c>
      <c r="AK119" s="44" t="s">
        <v>900</v>
      </c>
      <c r="AL119" s="44" t="s">
        <v>899</v>
      </c>
      <c r="AM119" s="44" t="s">
        <v>896</v>
      </c>
      <c r="AN119" s="44" t="s">
        <v>59</v>
      </c>
      <c r="AO119" s="12">
        <f t="shared" ca="1" si="24"/>
        <v>1</v>
      </c>
      <c r="AP119" s="15">
        <f t="shared" si="25"/>
        <v>1</v>
      </c>
      <c r="AQ119" s="15">
        <f t="shared" si="26"/>
        <v>1</v>
      </c>
      <c r="AR119" s="15">
        <f t="shared" si="27"/>
        <v>1</v>
      </c>
      <c r="AS119" s="26">
        <f t="shared" si="17"/>
        <v>1</v>
      </c>
    </row>
    <row r="120" spans="1:45">
      <c r="A120" t="str">
        <f>'Model output'!A119</f>
        <v>TCGA-DJ-A4V5</v>
      </c>
      <c r="B120" s="51">
        <v>55</v>
      </c>
      <c r="C120" s="1" t="str">
        <f>IF(OR(ISNUMBER(SEARCH("0",'Model output'!D119)), ISNUMBER(SEARCH("1",'Model output'!D119)), ISNUMBER(SEARCH("1a",'Model output'!D119)), ISNUMBER(SEARCH("1b",'Model output'!D119)), ISNUMBER(SEARCH("2",'Model output'!D119)), ISNUMBER(SEARCH("3",'Model output'!D119)), ISNUMBER(SEARCH("4a",'Model output'!D119)), ISNUMBER(SEARCH("4b",'Model output'!D119))), IF(ISNUMBER(SEARCH("pT",'Model output'!D119)),IF(OR(ISNUMBER(SEARCH("a",'Model output'!D119)),ISNUMBER(SEARCH("b",'Model output'!D119))),MID(SUBSTITUTE('Model output'!D119," ",""),SEARCH("pT",'Model output'!D119)+2,2),MID(SUBSTITUTE('Model output'!D119," ",""),SEARCH("pT",'Model output'!D119)+2,1)),IF(ISNUMBER(SEARCH("T",'Model output'!D119)),IF(OR(ISNUMBER(SEARCH("a",'Model output'!D119)),ISNUMBER(SEARCH("b",'Model output'!D119))),MID(SUBSTITUTE('Model output'!D119," ",""),SEARCH("T",'Model output'!D119)+1,2),MID(SUBSTITUTE('Model output'!D119," ",""),SEARCH("T",'Model output'!D119)+1,1)),SUBSTITUTE('Model output'!D119," ",""))),"")</f>
        <v>2</v>
      </c>
      <c r="D120" s="1" t="str">
        <f>IF(ISNUMBER(SEARCH("lymph node",'Model output'!E119)),"1", IF(AND('Model output'!E119&lt;&gt;"",ISNUMBER('Model output'!E119),'Model output'!E119&gt;0),"1",IF(OR(ISNUMBER(SEARCH("0",'Model output'!E119)), ISNUMBER(SEARCH("1",'Model output'!E119)), ISNUMBER(SEARCH("1a",'Model output'!E119)), ISNUMBER(SEARCH("1b",'Model output'!E119)), ISNUMBER(SEARCH("X",'Model output'!E119))), IF(ISNUMBER(SEARCH("pN",'Model output'!E119)),IF(OR(ISNUMBER(SEARCH("a",'Model output'!E119)),ISNUMBER(SEARCH("b",'Model output'!E119))),MID(SUBSTITUTE('Model output'!E119," ",""),SEARCH("pN",'Model output'!E119)+2,2),MID(SUBSTITUTE('Model output'!E119," ",""),SEARCH("pN",'Model output'!E119)+2,1)),IF(ISNUMBER(SEARCH("N",'Model output'!E119)),IF(OR(ISNUMBER(SEARCH("a",'Model output'!E119)),ISNUMBER(SEARCH("b",'Model output'!E119))),MID(SUBSTITUTE('Model output'!E119," ",""),SEARCH("N",'Model output'!E119)+1,2),MID(SUBSTITUTE('Model output'!E119," ",""),SEARCH("N",'Model output'!E119)+1,1)),SUBSTITUTE('Model output'!E119," ",""))),"")))</f>
        <v>1b</v>
      </c>
      <c r="E120" s="1" t="str">
        <f>IF(OR(ISNUMBER(SEARCH("Not applicable",'Model output'!F119)), ISNUMBER(SEARCH("N/A",'Model output'!F119))),"0",IF(OR(ISNUMBER(SEARCH("0",'Model output'!F119)), ISNUMBER(SEARCH("1",'Model output'!F119)), ISNUMBER(SEARCH("X",'Model output'!F119))), IF(ISNUMBER(SEARCH("pM",'Model output'!F119)),MID(SUBSTITUTE('Model output'!F119," ",""),SEARCH("pM",'Model output'!F119)+2,1),IF(ISNUMBER(SEARCH("M",'Model output'!F119)),MID(SUBSTITUTE('Model output'!F119," ",""),SEARCH("M",'Model output'!F119)+1,1),SUBSTITUTE('Model output'!F119," ",""))),""))</f>
        <v/>
      </c>
      <c r="F120" t="str">
        <f t="shared" si="28"/>
        <v>positive</v>
      </c>
      <c r="G120" t="str">
        <f>IF(OR('Model output'!G119="",AND(ISNUMBER('Model output'!J119),'Model output'!J119&lt;1)),"",IF(OR(ISNUMBER(SEARCH("lateral",'Model output'!G119)),ISNUMBER(SEARCH("cervical",'Model output'!G119)),ISNUMBER(SEARCH("jugular",'Model output'!G119)),ISNUMBER(SEARCH("left neck",'Model output'!G119)),ISNUMBER(SEARCH("left anterior neck",'Model output'!G119)),ISNUMBER(SEARCH("left posterior neck",'Model output'!G119)),ISNUMBER(SEARCH("right neck",'Model output'!G119)),ISNUMBER(SEARCH("right anterior neck",'Model output'!G119)),ISNUMBER(SEARCH("right posterior neck",'Model output'!G119)),AND(ISNUMBER(SEARCH("level",'Model output'!G119)),OR(,ISNUMBER(SEARCH("II",'Model output'!G119)),ISNUMBER(SEARCH("two",'Model output'!G119)),ISNUMBER(SEARCH("2",'Model output'!G119)),ISNUMBER(SEARCH("III",'Model output'!G119)),ISNUMBER(SEARCH("three",'Model output'!G119)),ISNUMBER(SEARCH("3",'Model output'!G119)),ISNUMBER(SEARCH("IV",'Model output'!G119)),ISNUMBER(SEARCH("four",'Model output'!G119)),ISNUMBER(SEARCH("4",'Model output'!G119)),ISNUMBER(SEARCH("V ",'Model output'!G119)),ISNUMBER(SEARCH("five",'Model output'!G119)),ISNUMBER(SEARCH("5",'Model output'!G119))))), "lateral", "central"))</f>
        <v>central</v>
      </c>
      <c r="H120" t="str">
        <f>IF('Model output'!H119="","negative", IF('Model output'!H119=" ", "negative", IF('Model output'!H119="[]", "negative", IF(ISNUMBER(SEARCH("lymph node",'Model output'!H119)),"negative", IF(ISNUMBER(SEARCH("adipose tissue",'Model output'!H119)), "negative", IF(ISNUMBER(SEARCH("neck dissection",'Model output'!H119)),"negative","positive"))))))</f>
        <v>negative</v>
      </c>
      <c r="I120">
        <f>IF('Model output'!I119="","",IF(ISNUMBER('Model output'!I119),'Model output'!I119,1))</f>
        <v>20</v>
      </c>
      <c r="J120">
        <f>IF('Model output'!J119="","",IF(AND(ISNUMBER('Model output'!J119),'Model output'!J119&lt;=I120),'Model output'!J119,IF(ISNUMBER(SEARCH("0/",'Model output'!J119)),0,1)))</f>
        <v>15</v>
      </c>
      <c r="K120" t="str" cm="1">
        <f t="array" ref="K120">IF(COUNT(FIND({0,1,2,3,4,5,6,7,8,9},'Model output'!K119))&gt;0,'Model output'!K119,"")</f>
        <v>1.1 cm</v>
      </c>
      <c r="L120" s="32" t="str">
        <f t="shared" si="14"/>
        <v>1.1cm</v>
      </c>
      <c r="M120" cm="1">
        <f t="array" ref="M120">IF(L120="","",IF(ISNUMBER(SEARCH("cm",L120)),MAX(VALUE(SUBSTITUTE(_xlfn.FILTERXML("&lt;t&gt;&lt;s&gt;"&amp;SUBSTITUTE(L120,",","&lt;/s&gt;&lt;s&gt;")&amp;"&lt;/s&gt;&lt;/t&gt;","//s"),"cm",""))),MAX(VALUE(SUBSTITUTE(_xlfn.FILTERXML("&lt;t&gt;&lt;s&gt;"&amp;SUBSTITUTE(L120,",","&lt;/s&gt;&lt;s&gt;")&amp;"&lt;/s&gt;&lt;/t&gt;","//s"),"mm","")))/10))</f>
        <v>1.1000000000000001</v>
      </c>
      <c r="N120" t="str">
        <f>IF('Model output'!L119="","",'Model output'!L119)</f>
        <v>papillary</v>
      </c>
      <c r="O120" t="str">
        <f>IF('Model output'!M119="","",'Model output'!M119)</f>
        <v>classical</v>
      </c>
      <c r="P120" t="str">
        <f>IF('Model output'!N119="","",'Model output'!N119)</f>
        <v>1.1 cm</v>
      </c>
      <c r="Q120" t="str">
        <f t="shared" si="29"/>
        <v>1.1cm</v>
      </c>
      <c r="R120" cm="1">
        <f t="array" ref="R120">IF(Q120="","",IF(ISNUMBER(SEARCH("cm",Q120)),MAX(VALUE(SUBSTITUTE(_xlfn.FILTERXML("&lt;t&gt;&lt;s&gt;"&amp;SUBSTITUTE(Q120,",","&lt;/s&gt;&lt;s&gt;")&amp;"&lt;/s&gt;&lt;/t&gt;","//s"),"cm",""))),IF(ISNUMBER(SEARCH("mm",Q120)), MAX(VALUE(SUBSTITUTE(_xlfn.FILTERXML("&lt;t&gt;&lt;s&gt;"&amp;SUBSTITUTE(Q120,",","&lt;/s&gt;&lt;s&gt;")&amp;"&lt;/s&gt;&lt;/t&gt;","//s"),"mm","")))/10, MAX(VALUE(_xlfn.FILTERXML("&lt;t&gt;&lt;s&gt;"&amp;SUBSTITUTE(Q120,",","&lt;/s&gt;&lt;s&gt;")&amp;"&lt;/s&gt;&lt;/t&gt;","//s"))))))</f>
        <v>1.1000000000000001</v>
      </c>
      <c r="S120" t="str">
        <f>IF(OR('Model output'!P119="",'Model output'!P119="C",ISNUMBER(SEARCH("Not identified", 'Model output'!P119)),ISNUMBER(SEARCH("Absent",'Model output'!P119)),ISNUMBER(SEARCH("Absence",'Model output'!P119)),AND(ISNUMBER(SEARCH("No",'Model output'!P119)),NOT(ISNUMBER(SEARCH("diagnostic",'Model output'!P119)))),ISNUMBER(SEARCH("Negative",'Model output'!P119))),"negative","positive")</f>
        <v>negative</v>
      </c>
      <c r="T120">
        <f>IF('Model output'!O119="","",'Model output'!O119)</f>
        <v>1</v>
      </c>
      <c r="U120" t="str">
        <f>IF('Model output'!Q119&lt;&gt;"",'Model output'!Q119,IF('Classification result'!S120="positive",IF(ISNUMBER(SEARCH("single",'Model output'!P119)),1,IF(OR(ISNUMBER(SEARCH("&lt;4",'Model output'!P119)),ISNUMBER(SEARCH("&lt; 4",'Model output'!P119)),ISNUMBER(SEARCH("less than 4",'Model output'!P119))),"&lt;4",IF(OR(ISNUMBER(SEARCH("&gt;4",'Model output'!P119)),ISNUMBER(SEARCH("&gt; 4",'Model output'!P119)),ISNUMBER(SEARCH("4 or more",'Model output'!P119))),"&gt;4",""))),""))</f>
        <v/>
      </c>
      <c r="V120" t="str">
        <f>IF(S120="negative","",IF(OR(ISNUMBER(SEARCH("Focal",'Model output'!P119)),'Classification result'!U120&lt;4,ISNUMBER(SEARCH("Focal",'Classification result'!U120)),ISNUMBER(SEARCH("&lt;4",'Classification result'!U120)),ISNUMBER(SEARCH("&lt; 4",'Classification result'!U120))),"minimal", IF(OR(ISNUMBER(SEARCH("Extensive",'Model output'!P119)),ISNUMBER(SEARCH("Extensive",'Classification result'!U120)),ISNUMBER(SEARCH("&gt;4",'Classification result'!U120)),ISNUMBER(SEARCH("&gt; 4",'Classification result'!U120)),ISNUMBER(SEARCH("4 or more",'Classification result'!U120))),"extensive","")))</f>
        <v/>
      </c>
      <c r="W120" t="str">
        <f>IF(OR('Model output'!R119="",ISNUMBER(SEARCH("Not identified", 'Model output'!R119)),ISNUMBER(SEARCH("Absent",'Model output'!R119)),ISNUMBER(SEARCH("No",'Model output'!R119)),ISNUMBER(SEARCH("Negative",'Model output'!R119)),ISNUMBER(SEARCH("None seen",'Model output'!R119)),ISNUMBER(SEARCH("Free",'Model output'!R119)),ISNUMBER(SEARCH("Cannot be assessed",'Model output'!R119))),"negative","positive")</f>
        <v>positive</v>
      </c>
      <c r="X120" s="19" t="str">
        <f>IF('Model output'!S119="","",'Model output'!S119)</f>
        <v>Invades: perithyroidal tissue</v>
      </c>
      <c r="Y120" t="str">
        <f>IF(OR('Model output'!S119="",ISNUMBER(SEARCH("No extension",'Model output'!S119)),ISNUMBER(SEARCH("Absent",'Model output'!S119)),ISNUMBER(SEARCH("Not identified",'Model output'!S119)),AND(ISNUMBER(SEARCH("No",'Model output'!S119)),NOT(ISNUMBER(SEARCH("carcinoma",'Model output'!S119)))),ISNUMBER(SEARCH("negative",'Model output'!S119))),"negative",IF(Z120="positive","gETE", "positive"))</f>
        <v>positive</v>
      </c>
      <c r="Z120" t="str">
        <f>IF(OR('Model output'!S119="",ISNUMBER(SEARCH("Absent",'Model output'!S119)),ISNUMBER(SEARCH("Not identified",'Model output'!S119)),ISNUMBER(SEARCH("No",'Model output'!S119)),ISNUMBER(SEARCH("Minimal",'Model output'!S119)),ISNUMBER(SEARCH("negative",'Model output'!S119))),"negative",IF(OR(ISNUMBER(SEARCH("extensive",X120)),ISNUMBER(SEARCH("skeletal muscle",X120)),ISNUMBER(SEARCH("larynx",X120)),ISNUMBER(SEARCH("trachea",X120)),ISNUMBER(SEARCH("esophagus",X120)),ISNUMBER(SEARCH("recurrent laryngeal nerve",X120))),"positive","negative"))</f>
        <v>negative</v>
      </c>
      <c r="AA120" t="str">
        <f>IF('Model output'!T119="","",IF('Model output'!T119="Not mentioned", "No", "Yes"))</f>
        <v/>
      </c>
      <c r="AB120" t="str">
        <f>IF(AA120&lt;&gt;"Yes","",IF(OR('Model output'!U119="",ISNUMBER(SEARCH("Not identified",'Model output'!U119))),"",'Model output'!U119))</f>
        <v/>
      </c>
      <c r="AC120" s="8" t="str">
        <f>IF(OR('Model output'!V119="", AND(ISERROR(SEARCH("Positive",'Model output'!V119)), ISNUMBER(SEARCH("Negative",'Model output'!V119))), ISNUMBER(SEARCH("Cannot be assessed",'Model output'!V119)), AND(ISNUMBER(SEARCH("Uninvolved",'Model output'!V119)),NOT(ISNUMBER(SEARCH("margin(s) involved",'Model output'!V119)))), ISNUMBER(SEARCH("No involvement",'Model output'!V119)), AND(NOT(ISNUMBER(SEARCH("focal",'Model output'!V119))),ISNUMBER(SEARCH("Free",'Model output'!V119))), ISNUMBER(SEARCH("narrowly excised",'Model output'!V119)), ISNUMBER(SEARCH("none",'Model output'!V119)), ISNUMBER(SEARCH("R0",'Model output'!V119)), ISNUMBER(SEARCH("1 mm",'Model output'!V119)), ISNUMBER(SEARCH("0.1 CM",'Model output'!V119)), ISNUMBER(SEARCH("less than 0.2 mm",'Model output'!V119)), ISNUMBER(SEARCH("less than 1.0 mm",'Model output'!V119)), ISNUMBER(SEARCH("less than 0.5 mm",'Model output'!V119)), ISNUMBER(SEARCH("abut",'Model output'!V119))), "negative", "positive")</f>
        <v>positive</v>
      </c>
      <c r="AE120" s="39" t="str" cm="1">
        <f t="array" ref="AE120">IF(OR(AC120="positive",Z120="positive",AND(OR(ISNUMBER(SEARCH("Follicular carcinoma",N120)),ISNUMBER(SEARCH("Follicular thyroid carcinoma",N120))),V120="extensive"),AND(AND(ISNUMBER(J120),J120&gt;0),AND(ISNUMBER(M120),M120&gt;3)),OR(H120="positive",AH120=1)),"high",IF(OR(ISNUMBER(SEARCH("lateral",G120,1)),ISNUMBER(SEARCH("positive",Y120,1)),ISNUMBER(SEARCH("tall",O120,1)),ISNUMBER(SEARCH("hobnail",O120,1)),ISNUMBER(SEARCH("cribriform",O120,1)),ISNUMBER(SEARCH("diffuse",O120,1)),ISNUMBER(SEARCH("columnar",O120,1)),ISNUMBER(SEARCH("solid",O120,1)),ISNUMBER(SEARCH("tall",N120,1)),ISNUMBER(SEARCH("hobnail",N120,1)),ISNUMBER(SEARCH("cribriform",N120,1)),ISNUMBER(SEARCH("diffuse",N120,1)),ISNUMBER(SEARCH("columnar",N120,1)),ISNUMBER(SEARCH("solid",N120,1)),AND(OR(ISNUMBER(SEARCH("papillary",N120,1)),ISNUMBER(SEARCH("papillary carcinoma",O120,1))),S120="positive"),AND(AND(ISNUMBER(J120),J120&gt;=5),M120=""),AND(AND(ISNUMBER(J120),J120&gt;=5),AND(ISNUMBER(M120),M120&gt;=1)),AND(ISNUMBER(SERACH("papillary",N120)),OR(Y120="positive",Z120="positive"), ISNUMBER(SEARCH("BRAF",AB120)))),"intermediate","low"))</f>
        <v>high</v>
      </c>
      <c r="AF120" s="40" t="str">
        <f t="shared" si="15"/>
        <v>1b</v>
      </c>
      <c r="AG120" s="40" t="str">
        <f t="shared" si="16"/>
        <v>1a</v>
      </c>
      <c r="AH120" s="40" t="str">
        <f t="shared" si="18"/>
        <v>0</v>
      </c>
      <c r="AI120" s="45" t="str">
        <f t="shared" si="19"/>
        <v>II</v>
      </c>
      <c r="AJ120" s="39" t="s">
        <v>631</v>
      </c>
      <c r="AK120" s="44" t="s">
        <v>901</v>
      </c>
      <c r="AL120" s="44" t="s">
        <v>895</v>
      </c>
      <c r="AM120" s="44" t="s">
        <v>899</v>
      </c>
      <c r="AN120" s="44" t="s">
        <v>897</v>
      </c>
      <c r="AO120" s="12">
        <f t="shared" si="24"/>
        <v>1</v>
      </c>
      <c r="AP120" s="15">
        <f t="shared" si="25"/>
        <v>0</v>
      </c>
      <c r="AQ120" s="15">
        <f t="shared" si="26"/>
        <v>0</v>
      </c>
      <c r="AR120" s="15">
        <f t="shared" si="27"/>
        <v>1</v>
      </c>
      <c r="AS120" s="26">
        <f t="shared" si="17"/>
        <v>1</v>
      </c>
    </row>
    <row r="121" spans="1:45">
      <c r="A121" t="str">
        <f>'Model output'!A120</f>
        <v>TCGA-DO-A1K0</v>
      </c>
      <c r="B121" s="51">
        <v>30</v>
      </c>
      <c r="C121" s="1" t="str">
        <f>IF(OR(ISNUMBER(SEARCH("0",'Model output'!D120)), ISNUMBER(SEARCH("1",'Model output'!D120)), ISNUMBER(SEARCH("1a",'Model output'!D120)), ISNUMBER(SEARCH("1b",'Model output'!D120)), ISNUMBER(SEARCH("2",'Model output'!D120)), ISNUMBER(SEARCH("3",'Model output'!D120)), ISNUMBER(SEARCH("4a",'Model output'!D120)), ISNUMBER(SEARCH("4b",'Model output'!D120))), IF(ISNUMBER(SEARCH("pT",'Model output'!D120)),IF(OR(ISNUMBER(SEARCH("a",'Model output'!D120)),ISNUMBER(SEARCH("b",'Model output'!D120))),MID(SUBSTITUTE('Model output'!D120," ",""),SEARCH("pT",'Model output'!D120)+2,2),MID(SUBSTITUTE('Model output'!D120," ",""),SEARCH("pT",'Model output'!D120)+2,1)),IF(ISNUMBER(SEARCH("T",'Model output'!D120)),IF(OR(ISNUMBER(SEARCH("a",'Model output'!D120)),ISNUMBER(SEARCH("b",'Model output'!D120))),MID(SUBSTITUTE('Model output'!D120," ",""),SEARCH("T",'Model output'!D120)+1,2),MID(SUBSTITUTE('Model output'!D120," ",""),SEARCH("T",'Model output'!D120)+1,1)),SUBSTITUTE('Model output'!D120," ",""))),"")</f>
        <v>3</v>
      </c>
      <c r="D121" s="1" t="str">
        <f>IF(ISNUMBER(SEARCH("lymph node",'Model output'!E120)),"1", IF(AND('Model output'!E120&lt;&gt;"",ISNUMBER('Model output'!E120),'Model output'!E120&gt;0),"1",IF(OR(ISNUMBER(SEARCH("0",'Model output'!E120)), ISNUMBER(SEARCH("1",'Model output'!E120)), ISNUMBER(SEARCH("1a",'Model output'!E120)), ISNUMBER(SEARCH("1b",'Model output'!E120)), ISNUMBER(SEARCH("X",'Model output'!E120))), IF(ISNUMBER(SEARCH("pN",'Model output'!E120)),IF(OR(ISNUMBER(SEARCH("a",'Model output'!E120)),ISNUMBER(SEARCH("b",'Model output'!E120))),MID(SUBSTITUTE('Model output'!E120," ",""),SEARCH("pN",'Model output'!E120)+2,2),MID(SUBSTITUTE('Model output'!E120," ",""),SEARCH("pN",'Model output'!E120)+2,1)),IF(ISNUMBER(SEARCH("N",'Model output'!E120)),IF(OR(ISNUMBER(SEARCH("a",'Model output'!E120)),ISNUMBER(SEARCH("b",'Model output'!E120))),MID(SUBSTITUTE('Model output'!E120," ",""),SEARCH("N",'Model output'!E120)+1,2),MID(SUBSTITUTE('Model output'!E120," ",""),SEARCH("N",'Model output'!E120)+1,1)),SUBSTITUTE('Model output'!E120," ",""))),"")))</f>
        <v>1b</v>
      </c>
      <c r="E121" s="1" t="str">
        <f>IF(OR(ISNUMBER(SEARCH("Not applicable",'Model output'!F120)), ISNUMBER(SEARCH("N/A",'Model output'!F120))),"0",IF(OR(ISNUMBER(SEARCH("0",'Model output'!F120)), ISNUMBER(SEARCH("1",'Model output'!F120)), ISNUMBER(SEARCH("X",'Model output'!F120))), IF(ISNUMBER(SEARCH("pM",'Model output'!F120)),MID(SUBSTITUTE('Model output'!F120," ",""),SEARCH("pM",'Model output'!F120)+2,1),IF(ISNUMBER(SEARCH("M",'Model output'!F120)),MID(SUBSTITUTE('Model output'!F120," ",""),SEARCH("M",'Model output'!F120)+1,1),SUBSTITUTE('Model output'!F120," ",""))),""))</f>
        <v>X</v>
      </c>
      <c r="F121" t="str">
        <f t="shared" si="28"/>
        <v>positive</v>
      </c>
      <c r="G121" t="str">
        <f>IF(OR('Model output'!G120="",AND(ISNUMBER('Model output'!J120),'Model output'!J120&lt;1)),"",IF(OR(ISNUMBER(SEARCH("lateral",'Model output'!G120)),ISNUMBER(SEARCH("cervical",'Model output'!G120)),ISNUMBER(SEARCH("jugular",'Model output'!G120)),ISNUMBER(SEARCH("left neck",'Model output'!G120)),ISNUMBER(SEARCH("left anterior neck",'Model output'!G120)),ISNUMBER(SEARCH("left posterior neck",'Model output'!G120)),ISNUMBER(SEARCH("right neck",'Model output'!G120)),ISNUMBER(SEARCH("right anterior neck",'Model output'!G120)),ISNUMBER(SEARCH("right posterior neck",'Model output'!G120)),AND(ISNUMBER(SEARCH("level",'Model output'!G120)),OR(,ISNUMBER(SEARCH("II",'Model output'!G120)),ISNUMBER(SEARCH("two",'Model output'!G120)),ISNUMBER(SEARCH("2",'Model output'!G120)),ISNUMBER(SEARCH("III",'Model output'!G120)),ISNUMBER(SEARCH("three",'Model output'!G120)),ISNUMBER(SEARCH("3",'Model output'!G120)),ISNUMBER(SEARCH("IV",'Model output'!G120)),ISNUMBER(SEARCH("four",'Model output'!G120)),ISNUMBER(SEARCH("4",'Model output'!G120)),ISNUMBER(SEARCH("V ",'Model output'!G120)),ISNUMBER(SEARCH("five",'Model output'!G120)),ISNUMBER(SEARCH("5",'Model output'!G120))))), "lateral", "central"))</f>
        <v>lateral</v>
      </c>
      <c r="H121" t="str">
        <f>IF('Model output'!H120="","negative", IF('Model output'!H120=" ", "negative", IF('Model output'!H120="[]", "negative", IF(ISNUMBER(SEARCH("lymph node",'Model output'!H120)),"negative", IF(ISNUMBER(SEARCH("adipose tissue",'Model output'!H120)), "negative", IF(ISNUMBER(SEARCH("neck dissection",'Model output'!H120)),"negative","positive"))))))</f>
        <v>negative</v>
      </c>
      <c r="I121">
        <f>IF('Model output'!I120="","",IF(ISNUMBER('Model output'!I120),'Model output'!I120,1))</f>
        <v>14</v>
      </c>
      <c r="J121">
        <f>IF('Model output'!J120="","",IF(AND(ISNUMBER('Model output'!J120),'Model output'!J120&lt;=I121),'Model output'!J120,IF(ISNUMBER(SEARCH("0/",'Model output'!J120)),0,1)))</f>
        <v>9</v>
      </c>
      <c r="K121" t="str" cm="1">
        <f t="array" ref="K121">IF(COUNT(FIND({0,1,2,3,4,5,6,7,8,9},'Model output'!K120))&gt;0,'Model output'!K120,"")</f>
        <v/>
      </c>
      <c r="L121" s="32" t="str">
        <f t="shared" si="14"/>
        <v/>
      </c>
      <c r="M121" t="str" cm="1">
        <f t="array" ref="M121">IF(L121="","",IF(ISNUMBER(SEARCH("cm",L121)),MAX(VALUE(SUBSTITUTE(_xlfn.FILTERXML("&lt;t&gt;&lt;s&gt;"&amp;SUBSTITUTE(L121,",","&lt;/s&gt;&lt;s&gt;")&amp;"&lt;/s&gt;&lt;/t&gt;","//s"),"cm",""))),MAX(VALUE(SUBSTITUTE(_xlfn.FILTERXML("&lt;t&gt;&lt;s&gt;"&amp;SUBSTITUTE(L121,",","&lt;/s&gt;&lt;s&gt;")&amp;"&lt;/s&gt;&lt;/t&gt;","//s"),"mm","")))/10))</f>
        <v/>
      </c>
      <c r="N121" t="str">
        <f>IF('Model output'!L120="","",'Model output'!L120)</f>
        <v>papillary</v>
      </c>
      <c r="O121" t="str">
        <f>IF('Model output'!M120="","",'Model output'!M120)</f>
        <v>classic</v>
      </c>
      <c r="P121" t="str">
        <f>IF('Model output'!N120="","",'Model output'!N120)</f>
        <v>4.2 cm</v>
      </c>
      <c r="Q121" t="str">
        <f t="shared" si="29"/>
        <v>4.2cm</v>
      </c>
      <c r="R121" cm="1">
        <f t="array" ref="R121">IF(Q121="","",IF(ISNUMBER(SEARCH("cm",Q121)),MAX(VALUE(SUBSTITUTE(_xlfn.FILTERXML("&lt;t&gt;&lt;s&gt;"&amp;SUBSTITUTE(Q121,",","&lt;/s&gt;&lt;s&gt;")&amp;"&lt;/s&gt;&lt;/t&gt;","//s"),"cm",""))),IF(ISNUMBER(SEARCH("mm",Q121)), MAX(VALUE(SUBSTITUTE(_xlfn.FILTERXML("&lt;t&gt;&lt;s&gt;"&amp;SUBSTITUTE(Q121,",","&lt;/s&gt;&lt;s&gt;")&amp;"&lt;/s&gt;&lt;/t&gt;","//s"),"mm","")))/10, MAX(VALUE(_xlfn.FILTERXML("&lt;t&gt;&lt;s&gt;"&amp;SUBSTITUTE(Q121,",","&lt;/s&gt;&lt;s&gt;")&amp;"&lt;/s&gt;&lt;/t&gt;","//s"))))))</f>
        <v>4.2</v>
      </c>
      <c r="S121" t="str">
        <f>IF(OR('Model output'!P120="",'Model output'!P120="C",ISNUMBER(SEARCH("Not identified", 'Model output'!P120)),ISNUMBER(SEARCH("Absent",'Model output'!P120)),ISNUMBER(SEARCH("Absence",'Model output'!P120)),AND(ISNUMBER(SEARCH("No",'Model output'!P120)),NOT(ISNUMBER(SEARCH("diagnostic",'Model output'!P120)))),ISNUMBER(SEARCH("Negative",'Model output'!P120))),"negative","positive")</f>
        <v>negative</v>
      </c>
      <c r="T121">
        <f>IF('Model output'!O120="","",'Model output'!O120)</f>
        <v>2</v>
      </c>
      <c r="U121" t="str">
        <f>IF('Model output'!Q120&lt;&gt;"",'Model output'!Q120,IF('Classification result'!S121="positive",IF(ISNUMBER(SEARCH("single",'Model output'!P120)),1,IF(OR(ISNUMBER(SEARCH("&lt;4",'Model output'!P120)),ISNUMBER(SEARCH("&lt; 4",'Model output'!P120)),ISNUMBER(SEARCH("less than 4",'Model output'!P120))),"&lt;4",IF(OR(ISNUMBER(SEARCH("&gt;4",'Model output'!P120)),ISNUMBER(SEARCH("&gt; 4",'Model output'!P120)),ISNUMBER(SEARCH("4 or more",'Model output'!P120))),"&gt;4",""))),""))</f>
        <v/>
      </c>
      <c r="V121" t="str">
        <f>IF(S121="negative","",IF(OR(ISNUMBER(SEARCH("Focal",'Model output'!P120)),'Classification result'!U121&lt;4,ISNUMBER(SEARCH("Focal",'Classification result'!U121)),ISNUMBER(SEARCH("&lt;4",'Classification result'!U121)),ISNUMBER(SEARCH("&lt; 4",'Classification result'!U121))),"minimal", IF(OR(ISNUMBER(SEARCH("Extensive",'Model output'!P120)),ISNUMBER(SEARCH("Extensive",'Classification result'!U121)),ISNUMBER(SEARCH("&gt;4",'Classification result'!U121)),ISNUMBER(SEARCH("&gt; 4",'Classification result'!U121)),ISNUMBER(SEARCH("4 or more",'Classification result'!U121))),"extensive","")))</f>
        <v/>
      </c>
      <c r="W121" t="str">
        <f>IF(OR('Model output'!R120="",ISNUMBER(SEARCH("Not identified", 'Model output'!R120)),ISNUMBER(SEARCH("Absent",'Model output'!R120)),ISNUMBER(SEARCH("No",'Model output'!R120)),ISNUMBER(SEARCH("Negative",'Model output'!R120)),ISNUMBER(SEARCH("None seen",'Model output'!R120)),ISNUMBER(SEARCH("Free",'Model output'!R120)),ISNUMBER(SEARCH("Cannot be assessed",'Model output'!R120))),"negative","positive")</f>
        <v>positive</v>
      </c>
      <c r="X121" s="19" t="str">
        <f>IF('Model output'!S120="","",'Model output'!S120)</f>
        <v>Present, Minimal</v>
      </c>
      <c r="Y121" t="str">
        <f>IF(OR('Model output'!S120="",ISNUMBER(SEARCH("No extension",'Model output'!S120)),ISNUMBER(SEARCH("Absent",'Model output'!S120)),ISNUMBER(SEARCH("Not identified",'Model output'!S120)),AND(ISNUMBER(SEARCH("No",'Model output'!S120)),NOT(ISNUMBER(SEARCH("carcinoma",'Model output'!S120)))),ISNUMBER(SEARCH("negative",'Model output'!S120))),"negative",IF(Z121="positive","gETE", "positive"))</f>
        <v>positive</v>
      </c>
      <c r="Z121" t="str">
        <f>IF(OR('Model output'!S120="",ISNUMBER(SEARCH("Absent",'Model output'!S120)),ISNUMBER(SEARCH("Not identified",'Model output'!S120)),ISNUMBER(SEARCH("No",'Model output'!S120)),ISNUMBER(SEARCH("Minimal",'Model output'!S120)),ISNUMBER(SEARCH("negative",'Model output'!S120))),"negative",IF(OR(ISNUMBER(SEARCH("extensive",X121)),ISNUMBER(SEARCH("skeletal muscle",X121)),ISNUMBER(SEARCH("larynx",X121)),ISNUMBER(SEARCH("trachea",X121)),ISNUMBER(SEARCH("esophagus",X121)),ISNUMBER(SEARCH("recurrent laryngeal nerve",X121))),"positive","negative"))</f>
        <v>negative</v>
      </c>
      <c r="AA121" t="str">
        <f>IF('Model output'!T120="","",IF('Model output'!T120="Not mentioned", "No", "Yes"))</f>
        <v/>
      </c>
      <c r="AB121" t="str">
        <f>IF(AA121&lt;&gt;"Yes","",IF(OR('Model output'!U120="",ISNUMBER(SEARCH("Not identified",'Model output'!U120))),"",'Model output'!U120))</f>
        <v/>
      </c>
      <c r="AC121" s="8" t="str">
        <f>IF(OR('Model output'!V120="", AND(ISERROR(SEARCH("Positive",'Model output'!V120)), ISNUMBER(SEARCH("Negative",'Model output'!V120))), ISNUMBER(SEARCH("Cannot be assessed",'Model output'!V120)), AND(ISNUMBER(SEARCH("Uninvolved",'Model output'!V120)),NOT(ISNUMBER(SEARCH("margin(s) involved",'Model output'!V120)))), ISNUMBER(SEARCH("No involvement",'Model output'!V120)), AND(NOT(ISNUMBER(SEARCH("focal",'Model output'!V120))),ISNUMBER(SEARCH("Free",'Model output'!V120))), ISNUMBER(SEARCH("narrowly excised",'Model output'!V120)), ISNUMBER(SEARCH("none",'Model output'!V120)), ISNUMBER(SEARCH("R0",'Model output'!V120)), ISNUMBER(SEARCH("1 mm",'Model output'!V120)), ISNUMBER(SEARCH("0.1 CM",'Model output'!V120)), ISNUMBER(SEARCH("less than 0.2 mm",'Model output'!V120)), ISNUMBER(SEARCH("less than 1.0 mm",'Model output'!V120)), ISNUMBER(SEARCH("less than 0.5 mm",'Model output'!V120)), ISNUMBER(SEARCH("abut",'Model output'!V120))), "negative", "positive")</f>
        <v>negative</v>
      </c>
      <c r="AE121" s="39" t="str" cm="1">
        <f t="array" aca="1" ref="AE121" ca="1">IF(OR(AC121="positive",Z121="positive",AND(OR(ISNUMBER(SEARCH("Follicular carcinoma",N121)),ISNUMBER(SEARCH("Follicular thyroid carcinoma",N121))),V121="extensive"),AND(AND(ISNUMBER(J121),J121&gt;0),AND(ISNUMBER(M121),M121&gt;3)),OR(H121="positive",AH121=1)),"high",IF(OR(ISNUMBER(SEARCH("lateral",G121,1)),ISNUMBER(SEARCH("positive",Y121,1)),ISNUMBER(SEARCH("tall",O121,1)),ISNUMBER(SEARCH("hobnail",O121,1)),ISNUMBER(SEARCH("cribriform",O121,1)),ISNUMBER(SEARCH("diffuse",O121,1)),ISNUMBER(SEARCH("columnar",O121,1)),ISNUMBER(SEARCH("solid",O121,1)),ISNUMBER(SEARCH("tall",N121,1)),ISNUMBER(SEARCH("hobnail",N121,1)),ISNUMBER(SEARCH("cribriform",N121,1)),ISNUMBER(SEARCH("diffuse",N121,1)),ISNUMBER(SEARCH("columnar",N121,1)),ISNUMBER(SEARCH("solid",N121,1)),AND(OR(ISNUMBER(SEARCH("papillary",N121,1)),ISNUMBER(SEARCH("papillary carcinoma",O121,1))),S121="positive"),AND(AND(ISNUMBER(J121),J121&gt;=5),M121=""),AND(AND(ISNUMBER(J121),J121&gt;=5),AND(ISNUMBER(M121),M121&gt;=1)),AND(ISNUMBER(SERACH("papillary",N121)),OR(Y121="positive",Z121="positive"), ISNUMBER(SEARCH("BRAF",AB121)))),"intermediate","low"))</f>
        <v>intermediate</v>
      </c>
      <c r="AF121" s="40" t="str">
        <f t="shared" si="15"/>
        <v>3a</v>
      </c>
      <c r="AG121" s="40" t="str">
        <f t="shared" si="16"/>
        <v>1b</v>
      </c>
      <c r="AH121" s="40" t="str">
        <f t="shared" si="18"/>
        <v>0</v>
      </c>
      <c r="AI121" s="45" t="str">
        <f t="shared" si="19"/>
        <v>I</v>
      </c>
      <c r="AJ121" s="39" t="s">
        <v>636</v>
      </c>
      <c r="AK121" s="44" t="s">
        <v>901</v>
      </c>
      <c r="AL121" s="44" t="s">
        <v>895</v>
      </c>
      <c r="AM121" s="44" t="s">
        <v>899</v>
      </c>
      <c r="AN121" s="44" t="s">
        <v>59</v>
      </c>
      <c r="AO121" s="12">
        <f t="shared" ca="1" si="24"/>
        <v>1</v>
      </c>
      <c r="AP121" s="15">
        <f t="shared" si="25"/>
        <v>1</v>
      </c>
      <c r="AQ121" s="15">
        <f t="shared" si="26"/>
        <v>1</v>
      </c>
      <c r="AR121" s="15">
        <f t="shared" si="27"/>
        <v>1</v>
      </c>
      <c r="AS121" s="26">
        <f t="shared" si="17"/>
        <v>1</v>
      </c>
    </row>
    <row r="122" spans="1:45">
      <c r="A122" t="str">
        <f>'Model output'!A121</f>
        <v>TCGA-E3-A3DZ</v>
      </c>
      <c r="B122" s="51">
        <v>55</v>
      </c>
      <c r="C122" s="1" t="str">
        <f>IF(OR(ISNUMBER(SEARCH("0",'Model output'!D121)), ISNUMBER(SEARCH("1",'Model output'!D121)), ISNUMBER(SEARCH("1a",'Model output'!D121)), ISNUMBER(SEARCH("1b",'Model output'!D121)), ISNUMBER(SEARCH("2",'Model output'!D121)), ISNUMBER(SEARCH("3",'Model output'!D121)), ISNUMBER(SEARCH("4a",'Model output'!D121)), ISNUMBER(SEARCH("4b",'Model output'!D121))), IF(ISNUMBER(SEARCH("pT",'Model output'!D121)),IF(OR(ISNUMBER(SEARCH("a",'Model output'!D121)),ISNUMBER(SEARCH("b",'Model output'!D121))),MID(SUBSTITUTE('Model output'!D121," ",""),SEARCH("pT",'Model output'!D121)+2,2),MID(SUBSTITUTE('Model output'!D121," ",""),SEARCH("pT",'Model output'!D121)+2,1)),IF(ISNUMBER(SEARCH("T",'Model output'!D121)),IF(OR(ISNUMBER(SEARCH("a",'Model output'!D121)),ISNUMBER(SEARCH("b",'Model output'!D121))),MID(SUBSTITUTE('Model output'!D121," ",""),SEARCH("T",'Model output'!D121)+1,2),MID(SUBSTITUTE('Model output'!D121," ",""),SEARCH("T",'Model output'!D121)+1,1)),SUBSTITUTE('Model output'!D121," ",""))),"")</f>
        <v>3</v>
      </c>
      <c r="D122" s="1" t="str">
        <f>IF(ISNUMBER(SEARCH("lymph node",'Model output'!E121)),"1", IF(AND('Model output'!E121&lt;&gt;"",ISNUMBER('Model output'!E121),'Model output'!E121&gt;0),"1",IF(OR(ISNUMBER(SEARCH("0",'Model output'!E121)), ISNUMBER(SEARCH("1",'Model output'!E121)), ISNUMBER(SEARCH("1a",'Model output'!E121)), ISNUMBER(SEARCH("1b",'Model output'!E121)), ISNUMBER(SEARCH("X",'Model output'!E121))), IF(ISNUMBER(SEARCH("pN",'Model output'!E121)),IF(OR(ISNUMBER(SEARCH("a",'Model output'!E121)),ISNUMBER(SEARCH("b",'Model output'!E121))),MID(SUBSTITUTE('Model output'!E121," ",""),SEARCH("pN",'Model output'!E121)+2,2),MID(SUBSTITUTE('Model output'!E121," ",""),SEARCH("pN",'Model output'!E121)+2,1)),IF(ISNUMBER(SEARCH("N",'Model output'!E121)),IF(OR(ISNUMBER(SEARCH("a",'Model output'!E121)),ISNUMBER(SEARCH("b",'Model output'!E121))),MID(SUBSTITUTE('Model output'!E121," ",""),SEARCH("N",'Model output'!E121)+1,2),MID(SUBSTITUTE('Model output'!E121," ",""),SEARCH("N",'Model output'!E121)+1,1)),SUBSTITUTE('Model output'!E121," ",""))),"")))</f>
        <v/>
      </c>
      <c r="E122" s="1" t="str">
        <f>IF(OR(ISNUMBER(SEARCH("Not applicable",'Model output'!F121)), ISNUMBER(SEARCH("N/A",'Model output'!F121))),"0",IF(OR(ISNUMBER(SEARCH("0",'Model output'!F121)), ISNUMBER(SEARCH("1",'Model output'!F121)), ISNUMBER(SEARCH("X",'Model output'!F121))), IF(ISNUMBER(SEARCH("pM",'Model output'!F121)),MID(SUBSTITUTE('Model output'!F121," ",""),SEARCH("pM",'Model output'!F121)+2,1),IF(ISNUMBER(SEARCH("M",'Model output'!F121)),MID(SUBSTITUTE('Model output'!F121," ",""),SEARCH("M",'Model output'!F121)+1,1),SUBSTITUTE('Model output'!F121," ",""))),""))</f>
        <v>X</v>
      </c>
      <c r="F122" t="str">
        <f t="shared" si="28"/>
        <v>negative</v>
      </c>
      <c r="G122" t="str">
        <f>IF(OR('Model output'!G121="",AND(ISNUMBER('Model output'!J121),'Model output'!J121&lt;1)),"",IF(OR(ISNUMBER(SEARCH("lateral",'Model output'!G121)),ISNUMBER(SEARCH("cervical",'Model output'!G121)),ISNUMBER(SEARCH("jugular",'Model output'!G121)),ISNUMBER(SEARCH("left neck",'Model output'!G121)),ISNUMBER(SEARCH("left anterior neck",'Model output'!G121)),ISNUMBER(SEARCH("left posterior neck",'Model output'!G121)),ISNUMBER(SEARCH("right neck",'Model output'!G121)),ISNUMBER(SEARCH("right anterior neck",'Model output'!G121)),ISNUMBER(SEARCH("right posterior neck",'Model output'!G121)),AND(ISNUMBER(SEARCH("level",'Model output'!G121)),OR(,ISNUMBER(SEARCH("II",'Model output'!G121)),ISNUMBER(SEARCH("two",'Model output'!G121)),ISNUMBER(SEARCH("2",'Model output'!G121)),ISNUMBER(SEARCH("III",'Model output'!G121)),ISNUMBER(SEARCH("three",'Model output'!G121)),ISNUMBER(SEARCH("3",'Model output'!G121)),ISNUMBER(SEARCH("IV",'Model output'!G121)),ISNUMBER(SEARCH("four",'Model output'!G121)),ISNUMBER(SEARCH("4",'Model output'!G121)),ISNUMBER(SEARCH("V ",'Model output'!G121)),ISNUMBER(SEARCH("five",'Model output'!G121)),ISNUMBER(SEARCH("5",'Model output'!G121))))), "lateral", "central"))</f>
        <v/>
      </c>
      <c r="H122" t="str">
        <f>IF('Model output'!H121="","negative", IF('Model output'!H121=" ", "negative", IF('Model output'!H121="[]", "negative", IF(ISNUMBER(SEARCH("lymph node",'Model output'!H121)),"negative", IF(ISNUMBER(SEARCH("adipose tissue",'Model output'!H121)), "negative", IF(ISNUMBER(SEARCH("neck dissection",'Model output'!H121)),"negative","positive"))))))</f>
        <v>negative</v>
      </c>
      <c r="I122">
        <f>IF('Model output'!I121="","",IF(ISNUMBER('Model output'!I121),'Model output'!I121,1))</f>
        <v>1</v>
      </c>
      <c r="J122">
        <f>IF('Model output'!J121="","",IF(AND(ISNUMBER('Model output'!J121),'Model output'!J121&lt;=I122),'Model output'!J121,IF(ISNUMBER(SEARCH("0/",'Model output'!J121)),0,1)))</f>
        <v>0</v>
      </c>
      <c r="K122" t="str" cm="1">
        <f t="array" ref="K122">IF(COUNT(FIND({0,1,2,3,4,5,6,7,8,9},'Model output'!K121))&gt;0,'Model output'!K121,"")</f>
        <v/>
      </c>
      <c r="L122" s="32" t="str">
        <f t="shared" si="14"/>
        <v/>
      </c>
      <c r="M122" t="str" cm="1">
        <f t="array" ref="M122">IF(L122="","",IF(ISNUMBER(SEARCH("cm",L122)),MAX(VALUE(SUBSTITUTE(_xlfn.FILTERXML("&lt;t&gt;&lt;s&gt;"&amp;SUBSTITUTE(L122,",","&lt;/s&gt;&lt;s&gt;")&amp;"&lt;/s&gt;&lt;/t&gt;","//s"),"cm",""))),MAX(VALUE(SUBSTITUTE(_xlfn.FILTERXML("&lt;t&gt;&lt;s&gt;"&amp;SUBSTITUTE(L122,",","&lt;/s&gt;&lt;s&gt;")&amp;"&lt;/s&gt;&lt;/t&gt;","//s"),"mm","")))/10))</f>
        <v/>
      </c>
      <c r="N122" t="str">
        <f>IF('Model output'!L121="","",'Model output'!L121)</f>
        <v>papillary</v>
      </c>
      <c r="O122" t="str">
        <f>IF('Model output'!M121="","",'Model output'!M121)</f>
        <v>follicular variant</v>
      </c>
      <c r="P122" t="str">
        <f>IF('Model output'!N121="","",'Model output'!N121)</f>
        <v>5 cm</v>
      </c>
      <c r="Q122" t="str">
        <f t="shared" si="29"/>
        <v>5cm</v>
      </c>
      <c r="R122" cm="1">
        <f t="array" ref="R122">IF(Q122="","",IF(ISNUMBER(SEARCH("cm",Q122)),MAX(VALUE(SUBSTITUTE(_xlfn.FILTERXML("&lt;t&gt;&lt;s&gt;"&amp;SUBSTITUTE(Q122,",","&lt;/s&gt;&lt;s&gt;")&amp;"&lt;/s&gt;&lt;/t&gt;","//s"),"cm",""))),IF(ISNUMBER(SEARCH("mm",Q122)), MAX(VALUE(SUBSTITUTE(_xlfn.FILTERXML("&lt;t&gt;&lt;s&gt;"&amp;SUBSTITUTE(Q122,",","&lt;/s&gt;&lt;s&gt;")&amp;"&lt;/s&gt;&lt;/t&gt;","//s"),"mm","")))/10, MAX(VALUE(_xlfn.FILTERXML("&lt;t&gt;&lt;s&gt;"&amp;SUBSTITUTE(Q122,",","&lt;/s&gt;&lt;s&gt;")&amp;"&lt;/s&gt;&lt;/t&gt;","//s"))))))</f>
        <v>5</v>
      </c>
      <c r="S122" t="str">
        <f>IF(OR('Model output'!P121="",'Model output'!P121="C",ISNUMBER(SEARCH("Not identified", 'Model output'!P121)),ISNUMBER(SEARCH("Absent",'Model output'!P121)),ISNUMBER(SEARCH("Absence",'Model output'!P121)),AND(ISNUMBER(SEARCH("No",'Model output'!P121)),NOT(ISNUMBER(SEARCH("diagnostic",'Model output'!P121)))),ISNUMBER(SEARCH("Negative",'Model output'!P121))),"negative","positive")</f>
        <v>negative</v>
      </c>
      <c r="T122">
        <f>IF('Model output'!O121="","",'Model output'!O121)</f>
        <v>1</v>
      </c>
      <c r="U122" t="str">
        <f>IF('Model output'!Q121&lt;&gt;"",'Model output'!Q121,IF('Classification result'!S122="positive",IF(ISNUMBER(SEARCH("single",'Model output'!P121)),1,IF(OR(ISNUMBER(SEARCH("&lt;4",'Model output'!P121)),ISNUMBER(SEARCH("&lt; 4",'Model output'!P121)),ISNUMBER(SEARCH("less than 4",'Model output'!P121))),"&lt;4",IF(OR(ISNUMBER(SEARCH("&gt;4",'Model output'!P121)),ISNUMBER(SEARCH("&gt; 4",'Model output'!P121)),ISNUMBER(SEARCH("4 or more",'Model output'!P121))),"&gt;4",""))),""))</f>
        <v/>
      </c>
      <c r="V122" t="str">
        <f>IF(S122="negative","",IF(OR(ISNUMBER(SEARCH("Focal",'Model output'!P121)),'Classification result'!U122&lt;4,ISNUMBER(SEARCH("Focal",'Classification result'!U122)),ISNUMBER(SEARCH("&lt;4",'Classification result'!U122)),ISNUMBER(SEARCH("&lt; 4",'Classification result'!U122))),"minimal", IF(OR(ISNUMBER(SEARCH("Extensive",'Model output'!P121)),ISNUMBER(SEARCH("Extensive",'Classification result'!U122)),ISNUMBER(SEARCH("&gt;4",'Classification result'!U122)),ISNUMBER(SEARCH("&gt; 4",'Classification result'!U122)),ISNUMBER(SEARCH("4 or more",'Classification result'!U122))),"extensive","")))</f>
        <v/>
      </c>
      <c r="W122" t="str">
        <f>IF(OR('Model output'!R121="",ISNUMBER(SEARCH("Not identified", 'Model output'!R121)),ISNUMBER(SEARCH("Absent",'Model output'!R121)),ISNUMBER(SEARCH("No",'Model output'!R121)),ISNUMBER(SEARCH("Negative",'Model output'!R121)),ISNUMBER(SEARCH("None seen",'Model output'!R121)),ISNUMBER(SEARCH("Free",'Model output'!R121)),ISNUMBER(SEARCH("Cannot be assessed",'Model output'!R121))),"negative","positive")</f>
        <v>negative</v>
      </c>
      <c r="X122" s="19" t="str">
        <f>IF('Model output'!S121="","",'Model output'!S121)</f>
        <v/>
      </c>
      <c r="Y122" t="str">
        <f>IF(OR('Model output'!S121="",ISNUMBER(SEARCH("No extension",'Model output'!S121)),ISNUMBER(SEARCH("Absent",'Model output'!S121)),ISNUMBER(SEARCH("Not identified",'Model output'!S121)),AND(ISNUMBER(SEARCH("No",'Model output'!S121)),NOT(ISNUMBER(SEARCH("carcinoma",'Model output'!S121)))),ISNUMBER(SEARCH("negative",'Model output'!S121))),"negative",IF(Z122="positive","gETE", "positive"))</f>
        <v>negative</v>
      </c>
      <c r="Z122" t="str">
        <f>IF(OR('Model output'!S121="",ISNUMBER(SEARCH("Absent",'Model output'!S121)),ISNUMBER(SEARCH("Not identified",'Model output'!S121)),ISNUMBER(SEARCH("No",'Model output'!S121)),ISNUMBER(SEARCH("Minimal",'Model output'!S121)),ISNUMBER(SEARCH("negative",'Model output'!S121))),"negative",IF(OR(ISNUMBER(SEARCH("extensive",X122)),ISNUMBER(SEARCH("skeletal muscle",X122)),ISNUMBER(SEARCH("larynx",X122)),ISNUMBER(SEARCH("trachea",X122)),ISNUMBER(SEARCH("esophagus",X122)),ISNUMBER(SEARCH("recurrent laryngeal nerve",X122))),"positive","negative"))</f>
        <v>negative</v>
      </c>
      <c r="AA122" t="str">
        <f>IF('Model output'!T121="","",IF('Model output'!T121="Not mentioned", "No", "Yes"))</f>
        <v/>
      </c>
      <c r="AB122" t="str">
        <f>IF(AA122&lt;&gt;"Yes","",IF(OR('Model output'!U121="",ISNUMBER(SEARCH("Not identified",'Model output'!U121))),"",'Model output'!U121))</f>
        <v/>
      </c>
      <c r="AC122" s="8" t="str">
        <f>IF(OR('Model output'!V121="", AND(ISERROR(SEARCH("Positive",'Model output'!V121)), ISNUMBER(SEARCH("Negative",'Model output'!V121))), ISNUMBER(SEARCH("Cannot be assessed",'Model output'!V121)), AND(ISNUMBER(SEARCH("Uninvolved",'Model output'!V121)),NOT(ISNUMBER(SEARCH("margin(s) involved",'Model output'!V121)))), ISNUMBER(SEARCH("No involvement",'Model output'!V121)), AND(NOT(ISNUMBER(SEARCH("focal",'Model output'!V121))),ISNUMBER(SEARCH("Free",'Model output'!V121))), ISNUMBER(SEARCH("narrowly excised",'Model output'!V121)), ISNUMBER(SEARCH("none",'Model output'!V121)), ISNUMBER(SEARCH("R0",'Model output'!V121)), ISNUMBER(SEARCH("1 mm",'Model output'!V121)), ISNUMBER(SEARCH("0.1 CM",'Model output'!V121)), ISNUMBER(SEARCH("less than 0.2 mm",'Model output'!V121)), ISNUMBER(SEARCH("less than 1.0 mm",'Model output'!V121)), ISNUMBER(SEARCH("less than 0.5 mm",'Model output'!V121)), ISNUMBER(SEARCH("abut",'Model output'!V121))), "negative", "positive")</f>
        <v>negative</v>
      </c>
      <c r="AE122" s="39" t="str" cm="1">
        <f t="array" aca="1" ref="AE122" ca="1">IF(OR(AC122="positive",Z122="positive",AND(OR(ISNUMBER(SEARCH("Follicular carcinoma",N122)),ISNUMBER(SEARCH("Follicular thyroid carcinoma",N122))),V122="extensive"),AND(AND(ISNUMBER(J122),J122&gt;0),AND(ISNUMBER(M122),M122&gt;3)),OR(H122="positive",AH122=1)),"high",IF(OR(ISNUMBER(SEARCH("lateral",G122,1)),ISNUMBER(SEARCH("positive",Y122,1)),ISNUMBER(SEARCH("tall",O122,1)),ISNUMBER(SEARCH("hobnail",O122,1)),ISNUMBER(SEARCH("cribriform",O122,1)),ISNUMBER(SEARCH("diffuse",O122,1)),ISNUMBER(SEARCH("columnar",O122,1)),ISNUMBER(SEARCH("solid",O122,1)),ISNUMBER(SEARCH("tall",N122,1)),ISNUMBER(SEARCH("hobnail",N122,1)),ISNUMBER(SEARCH("cribriform",N122,1)),ISNUMBER(SEARCH("diffuse",N122,1)),ISNUMBER(SEARCH("columnar",N122,1)),ISNUMBER(SEARCH("solid",N122,1)),AND(OR(ISNUMBER(SEARCH("papillary",N122,1)),ISNUMBER(SEARCH("papillary carcinoma",O122,1))),S122="positive"),AND(AND(ISNUMBER(J122),J122&gt;=5),M122=""),AND(AND(ISNUMBER(J122),J122&gt;=5),AND(ISNUMBER(M122),M122&gt;=1)),AND(ISNUMBER(SERACH("papillary",N122)),OR(Y122="positive",Z122="positive"), ISNUMBER(SEARCH("BRAF",AB122)))),"intermediate","low"))</f>
        <v>low</v>
      </c>
      <c r="AF122" s="40" t="str">
        <f t="shared" si="15"/>
        <v>3a</v>
      </c>
      <c r="AG122" s="40" t="str">
        <f t="shared" si="16"/>
        <v>0</v>
      </c>
      <c r="AH122" s="40" t="str">
        <f t="shared" si="18"/>
        <v>0</v>
      </c>
      <c r="AI122" s="45" t="str">
        <f t="shared" si="19"/>
        <v>II</v>
      </c>
      <c r="AJ122" s="39" t="s">
        <v>634</v>
      </c>
      <c r="AK122" s="44" t="s">
        <v>901</v>
      </c>
      <c r="AL122" s="44" t="s">
        <v>896</v>
      </c>
      <c r="AM122" s="44" t="s">
        <v>899</v>
      </c>
      <c r="AN122" s="44" t="s">
        <v>897</v>
      </c>
      <c r="AO122" s="12">
        <f t="shared" ca="1" si="24"/>
        <v>1</v>
      </c>
      <c r="AP122" s="15">
        <f t="shared" si="25"/>
        <v>1</v>
      </c>
      <c r="AQ122" s="15">
        <f t="shared" si="26"/>
        <v>1</v>
      </c>
      <c r="AR122" s="15">
        <f t="shared" si="27"/>
        <v>1</v>
      </c>
      <c r="AS122" s="26">
        <f t="shared" si="17"/>
        <v>1</v>
      </c>
    </row>
    <row r="123" spans="1:45">
      <c r="A123" t="str">
        <f>'Model output'!A122</f>
        <v>TCGA-E3-A3E3</v>
      </c>
      <c r="B123" s="51">
        <v>49</v>
      </c>
      <c r="C123" s="1" t="str">
        <f>IF(OR(ISNUMBER(SEARCH("0",'Model output'!D122)), ISNUMBER(SEARCH("1",'Model output'!D122)), ISNUMBER(SEARCH("1a",'Model output'!D122)), ISNUMBER(SEARCH("1b",'Model output'!D122)), ISNUMBER(SEARCH("2",'Model output'!D122)), ISNUMBER(SEARCH("3",'Model output'!D122)), ISNUMBER(SEARCH("4a",'Model output'!D122)), ISNUMBER(SEARCH("4b",'Model output'!D122))), IF(ISNUMBER(SEARCH("pT",'Model output'!D122)),IF(OR(ISNUMBER(SEARCH("a",'Model output'!D122)),ISNUMBER(SEARCH("b",'Model output'!D122))),MID(SUBSTITUTE('Model output'!D122," ",""),SEARCH("pT",'Model output'!D122)+2,2),MID(SUBSTITUTE('Model output'!D122," ",""),SEARCH("pT",'Model output'!D122)+2,1)),IF(ISNUMBER(SEARCH("T",'Model output'!D122)),IF(OR(ISNUMBER(SEARCH("a",'Model output'!D122)),ISNUMBER(SEARCH("b",'Model output'!D122))),MID(SUBSTITUTE('Model output'!D122," ",""),SEARCH("T",'Model output'!D122)+1,2),MID(SUBSTITUTE('Model output'!D122," ",""),SEARCH("T",'Model output'!D122)+1,1)),SUBSTITUTE('Model output'!D122," ",""))),"")</f>
        <v>2</v>
      </c>
      <c r="D123" s="1" t="str">
        <f>IF(ISNUMBER(SEARCH("lymph node",'Model output'!E122)),"1", IF(AND('Model output'!E122&lt;&gt;"",ISNUMBER('Model output'!E122),'Model output'!E122&gt;0),"1",IF(OR(ISNUMBER(SEARCH("0",'Model output'!E122)), ISNUMBER(SEARCH("1",'Model output'!E122)), ISNUMBER(SEARCH("1a",'Model output'!E122)), ISNUMBER(SEARCH("1b",'Model output'!E122)), ISNUMBER(SEARCH("X",'Model output'!E122))), IF(ISNUMBER(SEARCH("pN",'Model output'!E122)),IF(OR(ISNUMBER(SEARCH("a",'Model output'!E122)),ISNUMBER(SEARCH("b",'Model output'!E122))),MID(SUBSTITUTE('Model output'!E122," ",""),SEARCH("pN",'Model output'!E122)+2,2),MID(SUBSTITUTE('Model output'!E122," ",""),SEARCH("pN",'Model output'!E122)+2,1)),IF(ISNUMBER(SEARCH("N",'Model output'!E122)),IF(OR(ISNUMBER(SEARCH("a",'Model output'!E122)),ISNUMBER(SEARCH("b",'Model output'!E122))),MID(SUBSTITUTE('Model output'!E122," ",""),SEARCH("N",'Model output'!E122)+1,2),MID(SUBSTITUTE('Model output'!E122," ",""),SEARCH("N",'Model output'!E122)+1,1)),SUBSTITUTE('Model output'!E122," ",""))),"")))</f>
        <v>x</v>
      </c>
      <c r="E123" s="1" t="str">
        <f>IF(OR(ISNUMBER(SEARCH("Not applicable",'Model output'!F122)), ISNUMBER(SEARCH("N/A",'Model output'!F122))),"0",IF(OR(ISNUMBER(SEARCH("0",'Model output'!F122)), ISNUMBER(SEARCH("1",'Model output'!F122)), ISNUMBER(SEARCH("X",'Model output'!F122))), IF(ISNUMBER(SEARCH("pM",'Model output'!F122)),MID(SUBSTITUTE('Model output'!F122," ",""),SEARCH("pM",'Model output'!F122)+2,1),IF(ISNUMBER(SEARCH("M",'Model output'!F122)),MID(SUBSTITUTE('Model output'!F122," ",""),SEARCH("M",'Model output'!F122)+1,1),SUBSTITUTE('Model output'!F122," ",""))),""))</f>
        <v>x</v>
      </c>
      <c r="F123" t="str">
        <f t="shared" si="28"/>
        <v>negative</v>
      </c>
      <c r="G123" t="str">
        <f>IF(OR('Model output'!G122="",AND(ISNUMBER('Model output'!J122),'Model output'!J122&lt;1)),"",IF(OR(ISNUMBER(SEARCH("lateral",'Model output'!G122)),ISNUMBER(SEARCH("cervical",'Model output'!G122)),ISNUMBER(SEARCH("jugular",'Model output'!G122)),ISNUMBER(SEARCH("left neck",'Model output'!G122)),ISNUMBER(SEARCH("left anterior neck",'Model output'!G122)),ISNUMBER(SEARCH("left posterior neck",'Model output'!G122)),ISNUMBER(SEARCH("right neck",'Model output'!G122)),ISNUMBER(SEARCH("right anterior neck",'Model output'!G122)),ISNUMBER(SEARCH("right posterior neck",'Model output'!G122)),AND(ISNUMBER(SEARCH("level",'Model output'!G122)),OR(,ISNUMBER(SEARCH("II",'Model output'!G122)),ISNUMBER(SEARCH("two",'Model output'!G122)),ISNUMBER(SEARCH("2",'Model output'!G122)),ISNUMBER(SEARCH("III",'Model output'!G122)),ISNUMBER(SEARCH("three",'Model output'!G122)),ISNUMBER(SEARCH("3",'Model output'!G122)),ISNUMBER(SEARCH("IV",'Model output'!G122)),ISNUMBER(SEARCH("four",'Model output'!G122)),ISNUMBER(SEARCH("4",'Model output'!G122)),ISNUMBER(SEARCH("V ",'Model output'!G122)),ISNUMBER(SEARCH("five",'Model output'!G122)),ISNUMBER(SEARCH("5",'Model output'!G122))))), "lateral", "central"))</f>
        <v/>
      </c>
      <c r="H123" t="str">
        <f>IF('Model output'!H122="","negative", IF('Model output'!H122=" ", "negative", IF('Model output'!H122="[]", "negative", IF(ISNUMBER(SEARCH("lymph node",'Model output'!H122)),"negative", IF(ISNUMBER(SEARCH("adipose tissue",'Model output'!H122)), "negative", IF(ISNUMBER(SEARCH("neck dissection",'Model output'!H122)),"negative","positive"))))))</f>
        <v>negative</v>
      </c>
      <c r="I123" t="str">
        <f>IF('Model output'!I122="","",IF(ISNUMBER('Model output'!I122),'Model output'!I122,1))</f>
        <v/>
      </c>
      <c r="J123" t="str">
        <f>IF('Model output'!J122="","",IF(AND(ISNUMBER('Model output'!J122),'Model output'!J122&lt;=I123),'Model output'!J122,IF(ISNUMBER(SEARCH("0/",'Model output'!J122)),0,1)))</f>
        <v/>
      </c>
      <c r="K123" t="str" cm="1">
        <f t="array" ref="K123">IF(COUNT(FIND({0,1,2,3,4,5,6,7,8,9},'Model output'!K122))&gt;0,'Model output'!K122,"")</f>
        <v/>
      </c>
      <c r="L123" s="32" t="str">
        <f t="shared" si="14"/>
        <v/>
      </c>
      <c r="M123" t="str" cm="1">
        <f t="array" ref="M123">IF(L123="","",IF(ISNUMBER(SEARCH("cm",L123)),MAX(VALUE(SUBSTITUTE(_xlfn.FILTERXML("&lt;t&gt;&lt;s&gt;"&amp;SUBSTITUTE(L123,",","&lt;/s&gt;&lt;s&gt;")&amp;"&lt;/s&gt;&lt;/t&gt;","//s"),"cm",""))),MAX(VALUE(SUBSTITUTE(_xlfn.FILTERXML("&lt;t&gt;&lt;s&gt;"&amp;SUBSTITUTE(L123,",","&lt;/s&gt;&lt;s&gt;")&amp;"&lt;/s&gt;&lt;/t&gt;","//s"),"mm","")))/10))</f>
        <v/>
      </c>
      <c r="N123" t="str">
        <f>IF('Model output'!L122="","",'Model output'!L122)</f>
        <v>papillary</v>
      </c>
      <c r="O123" t="str">
        <f>IF('Model output'!M122="","",'Model output'!M122)</f>
        <v/>
      </c>
      <c r="P123" t="str">
        <f>IF('Model output'!N122="","",'Model output'!N122)</f>
        <v>2.8cm</v>
      </c>
      <c r="Q123" t="str">
        <f t="shared" si="29"/>
        <v>2.8cm</v>
      </c>
      <c r="R123" cm="1">
        <f t="array" ref="R123">IF(Q123="","",IF(ISNUMBER(SEARCH("cm",Q123)),MAX(VALUE(SUBSTITUTE(_xlfn.FILTERXML("&lt;t&gt;&lt;s&gt;"&amp;SUBSTITUTE(Q123,",","&lt;/s&gt;&lt;s&gt;")&amp;"&lt;/s&gt;&lt;/t&gt;","//s"),"cm",""))),IF(ISNUMBER(SEARCH("mm",Q123)), MAX(VALUE(SUBSTITUTE(_xlfn.FILTERXML("&lt;t&gt;&lt;s&gt;"&amp;SUBSTITUTE(Q123,",","&lt;/s&gt;&lt;s&gt;")&amp;"&lt;/s&gt;&lt;/t&gt;","//s"),"mm","")))/10, MAX(VALUE(_xlfn.FILTERXML("&lt;t&gt;&lt;s&gt;"&amp;SUBSTITUTE(Q123,",","&lt;/s&gt;&lt;s&gt;")&amp;"&lt;/s&gt;&lt;/t&gt;","//s"))))))</f>
        <v>2.8</v>
      </c>
      <c r="S123" t="str">
        <f>IF(OR('Model output'!P122="",'Model output'!P122="C",ISNUMBER(SEARCH("Not identified", 'Model output'!P122)),ISNUMBER(SEARCH("Absent",'Model output'!P122)),ISNUMBER(SEARCH("Absence",'Model output'!P122)),AND(ISNUMBER(SEARCH("No",'Model output'!P122)),NOT(ISNUMBER(SEARCH("diagnostic",'Model output'!P122)))),ISNUMBER(SEARCH("Negative",'Model output'!P122))),"negative","positive")</f>
        <v>negative</v>
      </c>
      <c r="T123">
        <f>IF('Model output'!O122="","",'Model output'!O122)</f>
        <v>1</v>
      </c>
      <c r="U123" t="str">
        <f>IF('Model output'!Q122&lt;&gt;"",'Model output'!Q122,IF('Classification result'!S123="positive",IF(ISNUMBER(SEARCH("single",'Model output'!P122)),1,IF(OR(ISNUMBER(SEARCH("&lt;4",'Model output'!P122)),ISNUMBER(SEARCH("&lt; 4",'Model output'!P122)),ISNUMBER(SEARCH("less than 4",'Model output'!P122))),"&lt;4",IF(OR(ISNUMBER(SEARCH("&gt;4",'Model output'!P122)),ISNUMBER(SEARCH("&gt; 4",'Model output'!P122)),ISNUMBER(SEARCH("4 or more",'Model output'!P122))),"&gt;4",""))),""))</f>
        <v/>
      </c>
      <c r="V123" t="str">
        <f>IF(S123="negative","",IF(OR(ISNUMBER(SEARCH("Focal",'Model output'!P122)),'Classification result'!U123&lt;4,ISNUMBER(SEARCH("Focal",'Classification result'!U123)),ISNUMBER(SEARCH("&lt;4",'Classification result'!U123)),ISNUMBER(SEARCH("&lt; 4",'Classification result'!U123))),"minimal", IF(OR(ISNUMBER(SEARCH("Extensive",'Model output'!P122)),ISNUMBER(SEARCH("Extensive",'Classification result'!U123)),ISNUMBER(SEARCH("&gt;4",'Classification result'!U123)),ISNUMBER(SEARCH("&gt; 4",'Classification result'!U123)),ISNUMBER(SEARCH("4 or more",'Classification result'!U123))),"extensive","")))</f>
        <v/>
      </c>
      <c r="W123" t="str">
        <f>IF(OR('Model output'!R122="",ISNUMBER(SEARCH("Not identified", 'Model output'!R122)),ISNUMBER(SEARCH("Absent",'Model output'!R122)),ISNUMBER(SEARCH("No",'Model output'!R122)),ISNUMBER(SEARCH("Negative",'Model output'!R122)),ISNUMBER(SEARCH("None seen",'Model output'!R122)),ISNUMBER(SEARCH("Free",'Model output'!R122)),ISNUMBER(SEARCH("Cannot be assessed",'Model output'!R122))),"negative","positive")</f>
        <v>negative</v>
      </c>
      <c r="X123" s="19" t="str">
        <f>IF('Model output'!S122="","",'Model output'!S122)</f>
        <v/>
      </c>
      <c r="Y123" t="str">
        <f>IF(OR('Model output'!S122="",ISNUMBER(SEARCH("No extension",'Model output'!S122)),ISNUMBER(SEARCH("Absent",'Model output'!S122)),ISNUMBER(SEARCH("Not identified",'Model output'!S122)),AND(ISNUMBER(SEARCH("No",'Model output'!S122)),NOT(ISNUMBER(SEARCH("carcinoma",'Model output'!S122)))),ISNUMBER(SEARCH("negative",'Model output'!S122))),"negative",IF(Z123="positive","gETE", "positive"))</f>
        <v>negative</v>
      </c>
      <c r="Z123" t="str">
        <f>IF(OR('Model output'!S122="",ISNUMBER(SEARCH("Absent",'Model output'!S122)),ISNUMBER(SEARCH("Not identified",'Model output'!S122)),ISNUMBER(SEARCH("No",'Model output'!S122)),ISNUMBER(SEARCH("Minimal",'Model output'!S122)),ISNUMBER(SEARCH("negative",'Model output'!S122))),"negative",IF(OR(ISNUMBER(SEARCH("extensive",X123)),ISNUMBER(SEARCH("skeletal muscle",X123)),ISNUMBER(SEARCH("larynx",X123)),ISNUMBER(SEARCH("trachea",X123)),ISNUMBER(SEARCH("esophagus",X123)),ISNUMBER(SEARCH("recurrent laryngeal nerve",X123))),"positive","negative"))</f>
        <v>negative</v>
      </c>
      <c r="AA123" t="str">
        <f>IF('Model output'!T122="","",IF('Model output'!T122="Not mentioned", "No", "Yes"))</f>
        <v/>
      </c>
      <c r="AB123" t="str">
        <f>IF(AA123&lt;&gt;"Yes","",IF(OR('Model output'!U122="",ISNUMBER(SEARCH("Not identified",'Model output'!U122))),"",'Model output'!U122))</f>
        <v/>
      </c>
      <c r="AC123" s="8" t="str">
        <f>IF(OR('Model output'!V122="", AND(ISERROR(SEARCH("Positive",'Model output'!V122)), ISNUMBER(SEARCH("Negative",'Model output'!V122))), ISNUMBER(SEARCH("Cannot be assessed",'Model output'!V122)), AND(ISNUMBER(SEARCH("Uninvolved",'Model output'!V122)),NOT(ISNUMBER(SEARCH("margin(s) involved",'Model output'!V122)))), ISNUMBER(SEARCH("No involvement",'Model output'!V122)), AND(NOT(ISNUMBER(SEARCH("focal",'Model output'!V122))),ISNUMBER(SEARCH("Free",'Model output'!V122))), ISNUMBER(SEARCH("narrowly excised",'Model output'!V122)), ISNUMBER(SEARCH("none",'Model output'!V122)), ISNUMBER(SEARCH("R0",'Model output'!V122)), ISNUMBER(SEARCH("1 mm",'Model output'!V122)), ISNUMBER(SEARCH("0.1 CM",'Model output'!V122)), ISNUMBER(SEARCH("less than 0.2 mm",'Model output'!V122)), ISNUMBER(SEARCH("less than 1.0 mm",'Model output'!V122)), ISNUMBER(SEARCH("less than 0.5 mm",'Model output'!V122)), ISNUMBER(SEARCH("abut",'Model output'!V122))), "negative", "positive")</f>
        <v>negative</v>
      </c>
      <c r="AE123" s="39" t="str" cm="1">
        <f t="array" aca="1" ref="AE123" ca="1">IF(OR(AC123="positive",Z123="positive",AND(OR(ISNUMBER(SEARCH("Follicular carcinoma",N123)),ISNUMBER(SEARCH("Follicular thyroid carcinoma",N123))),V123="extensive"),AND(AND(ISNUMBER(J123),J123&gt;0),AND(ISNUMBER(M123),M123&gt;3)),OR(H123="positive",AH123=1)),"high",IF(OR(ISNUMBER(SEARCH("lateral",G123,1)),ISNUMBER(SEARCH("positive",Y123,1)),ISNUMBER(SEARCH("tall",O123,1)),ISNUMBER(SEARCH("hobnail",O123,1)),ISNUMBER(SEARCH("cribriform",O123,1)),ISNUMBER(SEARCH("diffuse",O123,1)),ISNUMBER(SEARCH("columnar",O123,1)),ISNUMBER(SEARCH("solid",O123,1)),ISNUMBER(SEARCH("tall",N123,1)),ISNUMBER(SEARCH("hobnail",N123,1)),ISNUMBER(SEARCH("cribriform",N123,1)),ISNUMBER(SEARCH("diffuse",N123,1)),ISNUMBER(SEARCH("columnar",N123,1)),ISNUMBER(SEARCH("solid",N123,1)),AND(OR(ISNUMBER(SEARCH("papillary",N123,1)),ISNUMBER(SEARCH("papillary carcinoma",O123,1))),S123="positive"),AND(AND(ISNUMBER(J123),J123&gt;=5),M123=""),AND(AND(ISNUMBER(J123),J123&gt;=5),AND(ISNUMBER(M123),M123&gt;=1)),AND(ISNUMBER(SERACH("papillary",N123)),OR(Y123="positive",Z123="positive"), ISNUMBER(SEARCH("BRAF",AB123)))),"intermediate","low"))</f>
        <v>low</v>
      </c>
      <c r="AF123" s="40" t="str">
        <f t="shared" si="15"/>
        <v>2</v>
      </c>
      <c r="AG123" s="40" t="str">
        <f t="shared" si="16"/>
        <v>0</v>
      </c>
      <c r="AH123" s="40" t="str">
        <f t="shared" si="18"/>
        <v>0</v>
      </c>
      <c r="AI123" s="45" t="str">
        <f t="shared" si="19"/>
        <v>I</v>
      </c>
      <c r="AJ123" s="39" t="s">
        <v>634</v>
      </c>
      <c r="AK123" s="44" t="s">
        <v>898</v>
      </c>
      <c r="AL123" s="44" t="s">
        <v>896</v>
      </c>
      <c r="AM123" s="44" t="s">
        <v>899</v>
      </c>
      <c r="AN123" s="44" t="s">
        <v>59</v>
      </c>
      <c r="AO123" s="12">
        <f t="shared" ca="1" si="24"/>
        <v>1</v>
      </c>
      <c r="AP123" s="15">
        <f t="shared" si="25"/>
        <v>1</v>
      </c>
      <c r="AQ123" s="15">
        <f t="shared" si="26"/>
        <v>1</v>
      </c>
      <c r="AR123" s="15">
        <f t="shared" si="27"/>
        <v>1</v>
      </c>
      <c r="AS123" s="26">
        <f t="shared" si="17"/>
        <v>1</v>
      </c>
    </row>
    <row r="124" spans="1:45">
      <c r="A124" t="str">
        <f>'Model output'!A123</f>
        <v>TCGA-E8-A242</v>
      </c>
      <c r="B124" s="51">
        <v>56</v>
      </c>
      <c r="C124" s="1" t="str">
        <f>IF(OR(ISNUMBER(SEARCH("0",'Model output'!D123)), ISNUMBER(SEARCH("1",'Model output'!D123)), ISNUMBER(SEARCH("1a",'Model output'!D123)), ISNUMBER(SEARCH("1b",'Model output'!D123)), ISNUMBER(SEARCH("2",'Model output'!D123)), ISNUMBER(SEARCH("3",'Model output'!D123)), ISNUMBER(SEARCH("4a",'Model output'!D123)), ISNUMBER(SEARCH("4b",'Model output'!D123))), IF(ISNUMBER(SEARCH("pT",'Model output'!D123)),IF(OR(ISNUMBER(SEARCH("a",'Model output'!D123)),ISNUMBER(SEARCH("b",'Model output'!D123))),MID(SUBSTITUTE('Model output'!D123," ",""),SEARCH("pT",'Model output'!D123)+2,2),MID(SUBSTITUTE('Model output'!D123," ",""),SEARCH("pT",'Model output'!D123)+2,1)),IF(ISNUMBER(SEARCH("T",'Model output'!D123)),IF(OR(ISNUMBER(SEARCH("a",'Model output'!D123)),ISNUMBER(SEARCH("b",'Model output'!D123))),MID(SUBSTITUTE('Model output'!D123," ",""),SEARCH("T",'Model output'!D123)+1,2),MID(SUBSTITUTE('Model output'!D123," ",""),SEARCH("T",'Model output'!D123)+1,1)),SUBSTITUTE('Model output'!D123," ",""))),"")</f>
        <v>3</v>
      </c>
      <c r="D124" s="1" t="str">
        <f>IF(ISNUMBER(SEARCH("lymph node",'Model output'!E123)),"1", IF(AND('Model output'!E123&lt;&gt;"",ISNUMBER('Model output'!E123),'Model output'!E123&gt;0),"1",IF(OR(ISNUMBER(SEARCH("0",'Model output'!E123)), ISNUMBER(SEARCH("1",'Model output'!E123)), ISNUMBER(SEARCH("1a",'Model output'!E123)), ISNUMBER(SEARCH("1b",'Model output'!E123)), ISNUMBER(SEARCH("X",'Model output'!E123))), IF(ISNUMBER(SEARCH("pN",'Model output'!E123)),IF(OR(ISNUMBER(SEARCH("a",'Model output'!E123)),ISNUMBER(SEARCH("b",'Model output'!E123))),MID(SUBSTITUTE('Model output'!E123," ",""),SEARCH("pN",'Model output'!E123)+2,2),MID(SUBSTITUTE('Model output'!E123," ",""),SEARCH("pN",'Model output'!E123)+2,1)),IF(ISNUMBER(SEARCH("N",'Model output'!E123)),IF(OR(ISNUMBER(SEARCH("a",'Model output'!E123)),ISNUMBER(SEARCH("b",'Model output'!E123))),MID(SUBSTITUTE('Model output'!E123," ",""),SEARCH("N",'Model output'!E123)+1,2),MID(SUBSTITUTE('Model output'!E123," ",""),SEARCH("N",'Model output'!E123)+1,1)),SUBSTITUTE('Model output'!E123," ",""))),"")))</f>
        <v>0</v>
      </c>
      <c r="E124" s="1" t="str">
        <f>IF(OR(ISNUMBER(SEARCH("Not applicable",'Model output'!F123)), ISNUMBER(SEARCH("N/A",'Model output'!F123))),"0",IF(OR(ISNUMBER(SEARCH("0",'Model output'!F123)), ISNUMBER(SEARCH("1",'Model output'!F123)), ISNUMBER(SEARCH("X",'Model output'!F123))), IF(ISNUMBER(SEARCH("pM",'Model output'!F123)),MID(SUBSTITUTE('Model output'!F123," ",""),SEARCH("pM",'Model output'!F123)+2,1),IF(ISNUMBER(SEARCH("M",'Model output'!F123)),MID(SUBSTITUTE('Model output'!F123," ",""),SEARCH("M",'Model output'!F123)+1,1),SUBSTITUTE('Model output'!F123," ",""))),""))</f>
        <v>x</v>
      </c>
      <c r="F124" t="str">
        <f t="shared" si="28"/>
        <v>negative</v>
      </c>
      <c r="G124" t="str">
        <f>IF(OR('Model output'!G123="",AND(ISNUMBER('Model output'!J123),'Model output'!J123&lt;1)),"",IF(OR(ISNUMBER(SEARCH("lateral",'Model output'!G123)),ISNUMBER(SEARCH("cervical",'Model output'!G123)),ISNUMBER(SEARCH("jugular",'Model output'!G123)),ISNUMBER(SEARCH("left neck",'Model output'!G123)),ISNUMBER(SEARCH("left anterior neck",'Model output'!G123)),ISNUMBER(SEARCH("left posterior neck",'Model output'!G123)),ISNUMBER(SEARCH("right neck",'Model output'!G123)),ISNUMBER(SEARCH("right anterior neck",'Model output'!G123)),ISNUMBER(SEARCH("right posterior neck",'Model output'!G123)),AND(ISNUMBER(SEARCH("level",'Model output'!G123)),OR(,ISNUMBER(SEARCH("II",'Model output'!G123)),ISNUMBER(SEARCH("two",'Model output'!G123)),ISNUMBER(SEARCH("2",'Model output'!G123)),ISNUMBER(SEARCH("III",'Model output'!G123)),ISNUMBER(SEARCH("three",'Model output'!G123)),ISNUMBER(SEARCH("3",'Model output'!G123)),ISNUMBER(SEARCH("IV",'Model output'!G123)),ISNUMBER(SEARCH("four",'Model output'!G123)),ISNUMBER(SEARCH("4",'Model output'!G123)),ISNUMBER(SEARCH("V ",'Model output'!G123)),ISNUMBER(SEARCH("five",'Model output'!G123)),ISNUMBER(SEARCH("5",'Model output'!G123))))), "lateral", "central"))</f>
        <v/>
      </c>
      <c r="H124" t="str">
        <f>IF('Model output'!H123="","negative", IF('Model output'!H123=" ", "negative", IF('Model output'!H123="[]", "negative", IF(ISNUMBER(SEARCH("lymph node",'Model output'!H123)),"negative", IF(ISNUMBER(SEARCH("adipose tissue",'Model output'!H123)), "negative", IF(ISNUMBER(SEARCH("neck dissection",'Model output'!H123)),"negative","positive"))))))</f>
        <v>negative</v>
      </c>
      <c r="I124" t="str">
        <f>IF('Model output'!I123="","",IF(ISNUMBER('Model output'!I123),'Model output'!I123,1))</f>
        <v/>
      </c>
      <c r="J124" t="str">
        <f>IF('Model output'!J123="","",IF(AND(ISNUMBER('Model output'!J123),'Model output'!J123&lt;=I124),'Model output'!J123,IF(ISNUMBER(SEARCH("0/",'Model output'!J123)),0,1)))</f>
        <v/>
      </c>
      <c r="K124" t="str" cm="1">
        <f t="array" ref="K124">IF(COUNT(FIND({0,1,2,3,4,5,6,7,8,9},'Model output'!K123))&gt;0,'Model output'!K123,"")</f>
        <v/>
      </c>
      <c r="L124" s="32" t="str">
        <f t="shared" si="14"/>
        <v/>
      </c>
      <c r="M124" t="str" cm="1">
        <f t="array" ref="M124">IF(L124="","",IF(ISNUMBER(SEARCH("cm",L124)),MAX(VALUE(SUBSTITUTE(_xlfn.FILTERXML("&lt;t&gt;&lt;s&gt;"&amp;SUBSTITUTE(L124,",","&lt;/s&gt;&lt;s&gt;")&amp;"&lt;/s&gt;&lt;/t&gt;","//s"),"cm",""))),MAX(VALUE(SUBSTITUTE(_xlfn.FILTERXML("&lt;t&gt;&lt;s&gt;"&amp;SUBSTITUTE(L124,",","&lt;/s&gt;&lt;s&gt;")&amp;"&lt;/s&gt;&lt;/t&gt;","//s"),"mm","")))/10))</f>
        <v/>
      </c>
      <c r="N124" t="str">
        <f>IF('Model output'!L123="","",'Model output'!L123)</f>
        <v>papillary</v>
      </c>
      <c r="O124" t="str">
        <f>IF('Model output'!M123="","",'Model output'!M123)</f>
        <v/>
      </c>
      <c r="P124" t="str">
        <f>IF('Model output'!N123="","",'Model output'!N123)</f>
        <v>1.8 x 1.2 cm</v>
      </c>
      <c r="Q124" t="str">
        <f t="shared" si="29"/>
        <v>1.8,1.2cm</v>
      </c>
      <c r="R124" cm="1">
        <f t="array" ref="R124">IF(Q124="","",IF(ISNUMBER(SEARCH("cm",Q124)),MAX(VALUE(SUBSTITUTE(_xlfn.FILTERXML("&lt;t&gt;&lt;s&gt;"&amp;SUBSTITUTE(Q124,",","&lt;/s&gt;&lt;s&gt;")&amp;"&lt;/s&gt;&lt;/t&gt;","//s"),"cm",""))),IF(ISNUMBER(SEARCH("mm",Q124)), MAX(VALUE(SUBSTITUTE(_xlfn.FILTERXML("&lt;t&gt;&lt;s&gt;"&amp;SUBSTITUTE(Q124,",","&lt;/s&gt;&lt;s&gt;")&amp;"&lt;/s&gt;&lt;/t&gt;","//s"),"mm","")))/10, MAX(VALUE(_xlfn.FILTERXML("&lt;t&gt;&lt;s&gt;"&amp;SUBSTITUTE(Q124,",","&lt;/s&gt;&lt;s&gt;")&amp;"&lt;/s&gt;&lt;/t&gt;","//s"))))))</f>
        <v>1.8</v>
      </c>
      <c r="S124" t="str">
        <f>IF(OR('Model output'!P123="",'Model output'!P123="C",ISNUMBER(SEARCH("Not identified", 'Model output'!P123)),ISNUMBER(SEARCH("Absent",'Model output'!P123)),ISNUMBER(SEARCH("Absence",'Model output'!P123)),AND(ISNUMBER(SEARCH("No",'Model output'!P123)),NOT(ISNUMBER(SEARCH("diagnostic",'Model output'!P123)))),ISNUMBER(SEARCH("Negative",'Model output'!P123))),"negative","positive")</f>
        <v>positive</v>
      </c>
      <c r="T124" t="str">
        <f>IF('Model output'!O123="","",'Model output'!O123)</f>
        <v>Single focus</v>
      </c>
      <c r="U124" t="str">
        <f>IF('Model output'!Q123&lt;&gt;"",'Model output'!Q123,IF('Classification result'!S124="positive",IF(ISNUMBER(SEARCH("single",'Model output'!P123)),1,IF(OR(ISNUMBER(SEARCH("&lt;4",'Model output'!P123)),ISNUMBER(SEARCH("&lt; 4",'Model output'!P123)),ISNUMBER(SEARCH("less than 4",'Model output'!P123))),"&lt;4",IF(OR(ISNUMBER(SEARCH("&gt;4",'Model output'!P123)),ISNUMBER(SEARCH("&gt; 4",'Model output'!P123)),ISNUMBER(SEARCH("4 or more",'Model output'!P123))),"&gt;4",""))),""))</f>
        <v/>
      </c>
      <c r="V124" t="str">
        <f>IF(S124="negative","",IF(OR(ISNUMBER(SEARCH("Focal",'Model output'!P123)),'Classification result'!U124&lt;4,ISNUMBER(SEARCH("Focal",'Classification result'!U124)),ISNUMBER(SEARCH("&lt;4",'Classification result'!U124)),ISNUMBER(SEARCH("&lt; 4",'Classification result'!U124))),"minimal", IF(OR(ISNUMBER(SEARCH("Extensive",'Model output'!P123)),ISNUMBER(SEARCH("Extensive",'Classification result'!U124)),ISNUMBER(SEARCH("&gt;4",'Classification result'!U124)),ISNUMBER(SEARCH("&gt; 4",'Classification result'!U124)),ISNUMBER(SEARCH("4 or more",'Classification result'!U124))),"extensive","")))</f>
        <v/>
      </c>
      <c r="W124" t="str">
        <f>IF(OR('Model output'!R123="",ISNUMBER(SEARCH("Not identified", 'Model output'!R123)),ISNUMBER(SEARCH("Absent",'Model output'!R123)),ISNUMBER(SEARCH("No",'Model output'!R123)),ISNUMBER(SEARCH("Negative",'Model output'!R123)),ISNUMBER(SEARCH("None seen",'Model output'!R123)),ISNUMBER(SEARCH("Free",'Model output'!R123)),ISNUMBER(SEARCH("Cannot be assessed",'Model output'!R123))),"negative","positive")</f>
        <v>positive</v>
      </c>
      <c r="X124" s="19" t="str">
        <f>IF('Model output'!S123="","",'Model output'!S123)</f>
        <v>Present</v>
      </c>
      <c r="Y124" t="str">
        <f>IF(OR('Model output'!S123="",ISNUMBER(SEARCH("No extension",'Model output'!S123)),ISNUMBER(SEARCH("Absent",'Model output'!S123)),ISNUMBER(SEARCH("Not identified",'Model output'!S123)),AND(ISNUMBER(SEARCH("No",'Model output'!S123)),NOT(ISNUMBER(SEARCH("carcinoma",'Model output'!S123)))),ISNUMBER(SEARCH("negative",'Model output'!S123))),"negative",IF(Z124="positive","gETE", "positive"))</f>
        <v>positive</v>
      </c>
      <c r="Z124" t="str">
        <f>IF(OR('Model output'!S123="",ISNUMBER(SEARCH("Absent",'Model output'!S123)),ISNUMBER(SEARCH("Not identified",'Model output'!S123)),ISNUMBER(SEARCH("No",'Model output'!S123)),ISNUMBER(SEARCH("Minimal",'Model output'!S123)),ISNUMBER(SEARCH("negative",'Model output'!S123))),"negative",IF(OR(ISNUMBER(SEARCH("extensive",X124)),ISNUMBER(SEARCH("skeletal muscle",X124)),ISNUMBER(SEARCH("larynx",X124)),ISNUMBER(SEARCH("trachea",X124)),ISNUMBER(SEARCH("esophagus",X124)),ISNUMBER(SEARCH("recurrent laryngeal nerve",X124))),"positive","negative"))</f>
        <v>negative</v>
      </c>
      <c r="AA124" t="str">
        <f>IF('Model output'!T123="","",IF('Model output'!T123="Not mentioned", "No", "Yes"))</f>
        <v/>
      </c>
      <c r="AB124" t="str">
        <f>IF(AA124&lt;&gt;"Yes","",IF(OR('Model output'!U123="",ISNUMBER(SEARCH("Not identified",'Model output'!U123))),"",'Model output'!U123))</f>
        <v/>
      </c>
      <c r="AC124" s="8" t="str">
        <f>IF(OR('Model output'!V123="", AND(ISERROR(SEARCH("Positive",'Model output'!V123)), ISNUMBER(SEARCH("Negative",'Model output'!V123))), ISNUMBER(SEARCH("Cannot be assessed",'Model output'!V123)), AND(ISNUMBER(SEARCH("Uninvolved",'Model output'!V123)),NOT(ISNUMBER(SEARCH("margin(s) involved",'Model output'!V123)))), ISNUMBER(SEARCH("No involvement",'Model output'!V123)), AND(NOT(ISNUMBER(SEARCH("focal",'Model output'!V123))),ISNUMBER(SEARCH("Free",'Model output'!V123))), ISNUMBER(SEARCH("narrowly excised",'Model output'!V123)), ISNUMBER(SEARCH("none",'Model output'!V123)), ISNUMBER(SEARCH("R0",'Model output'!V123)), ISNUMBER(SEARCH("1 mm",'Model output'!V123)), ISNUMBER(SEARCH("0.1 CM",'Model output'!V123)), ISNUMBER(SEARCH("less than 0.2 mm",'Model output'!V123)), ISNUMBER(SEARCH("less than 1.0 mm",'Model output'!V123)), ISNUMBER(SEARCH("less than 0.5 mm",'Model output'!V123)), ISNUMBER(SEARCH("abut",'Model output'!V123))), "negative", "positive")</f>
        <v>positive</v>
      </c>
      <c r="AE124" s="39" t="str" cm="1">
        <f t="array" ref="AE124">IF(OR(AC124="positive",Z124="positive",AND(OR(ISNUMBER(SEARCH("Follicular carcinoma",N124)),ISNUMBER(SEARCH("Follicular thyroid carcinoma",N124))),V124="extensive"),AND(AND(ISNUMBER(J124),J124&gt;0),AND(ISNUMBER(M124),M124&gt;3)),OR(H124="positive",AH124=1)),"high",IF(OR(ISNUMBER(SEARCH("lateral",G124,1)),ISNUMBER(SEARCH("positive",Y124,1)),ISNUMBER(SEARCH("tall",O124,1)),ISNUMBER(SEARCH("hobnail",O124,1)),ISNUMBER(SEARCH("cribriform",O124,1)),ISNUMBER(SEARCH("diffuse",O124,1)),ISNUMBER(SEARCH("columnar",O124,1)),ISNUMBER(SEARCH("solid",O124,1)),ISNUMBER(SEARCH("tall",N124,1)),ISNUMBER(SEARCH("hobnail",N124,1)),ISNUMBER(SEARCH("cribriform",N124,1)),ISNUMBER(SEARCH("diffuse",N124,1)),ISNUMBER(SEARCH("columnar",N124,1)),ISNUMBER(SEARCH("solid",N124,1)),AND(OR(ISNUMBER(SEARCH("papillary",N124,1)),ISNUMBER(SEARCH("papillary carcinoma",O124,1))),S124="positive"),AND(AND(ISNUMBER(J124),J124&gt;=5),M124=""),AND(AND(ISNUMBER(J124),J124&gt;=5),AND(ISNUMBER(M124),M124&gt;=1)),AND(ISNUMBER(SERACH("papillary",N124)),OR(Y124="positive",Z124="positive"), ISNUMBER(SEARCH("BRAF",AB124)))),"intermediate","low"))</f>
        <v>high</v>
      </c>
      <c r="AF124" s="40" t="str">
        <f t="shared" si="15"/>
        <v>1b</v>
      </c>
      <c r="AG124" s="40" t="str">
        <f t="shared" si="16"/>
        <v>0</v>
      </c>
      <c r="AH124" s="40" t="str">
        <f t="shared" si="18"/>
        <v>0</v>
      </c>
      <c r="AI124" s="45" t="str">
        <f t="shared" si="19"/>
        <v>I</v>
      </c>
      <c r="AJ124" s="39" t="s">
        <v>631</v>
      </c>
      <c r="AK124" s="44" t="s">
        <v>895</v>
      </c>
      <c r="AL124" s="44" t="s">
        <v>896</v>
      </c>
      <c r="AM124" s="44" t="s">
        <v>899</v>
      </c>
      <c r="AN124" s="44" t="s">
        <v>59</v>
      </c>
      <c r="AO124" s="12">
        <f t="shared" si="24"/>
        <v>1</v>
      </c>
      <c r="AP124" s="15">
        <f t="shared" si="25"/>
        <v>1</v>
      </c>
      <c r="AQ124" s="15">
        <f t="shared" si="26"/>
        <v>1</v>
      </c>
      <c r="AR124" s="15">
        <f t="shared" si="27"/>
        <v>1</v>
      </c>
      <c r="AS124" s="26">
        <f t="shared" si="17"/>
        <v>1</v>
      </c>
    </row>
    <row r="125" spans="1:45">
      <c r="A125" t="str">
        <f>'Model output'!A124</f>
        <v>TCGA-E8-A2JQ</v>
      </c>
      <c r="B125" s="51">
        <v>18</v>
      </c>
      <c r="C125" s="1" t="str">
        <f>IF(OR(ISNUMBER(SEARCH("0",'Model output'!D124)), ISNUMBER(SEARCH("1",'Model output'!D124)), ISNUMBER(SEARCH("1a",'Model output'!D124)), ISNUMBER(SEARCH("1b",'Model output'!D124)), ISNUMBER(SEARCH("2",'Model output'!D124)), ISNUMBER(SEARCH("3",'Model output'!D124)), ISNUMBER(SEARCH("4a",'Model output'!D124)), ISNUMBER(SEARCH("4b",'Model output'!D124))), IF(ISNUMBER(SEARCH("pT",'Model output'!D124)),IF(OR(ISNUMBER(SEARCH("a",'Model output'!D124)),ISNUMBER(SEARCH("b",'Model output'!D124))),MID(SUBSTITUTE('Model output'!D124," ",""),SEARCH("pT",'Model output'!D124)+2,2),MID(SUBSTITUTE('Model output'!D124," ",""),SEARCH("pT",'Model output'!D124)+2,1)),IF(ISNUMBER(SEARCH("T",'Model output'!D124)),IF(OR(ISNUMBER(SEARCH("a",'Model output'!D124)),ISNUMBER(SEARCH("b",'Model output'!D124))),MID(SUBSTITUTE('Model output'!D124," ",""),SEARCH("T",'Model output'!D124)+1,2),MID(SUBSTITUTE('Model output'!D124," ",""),SEARCH("T",'Model output'!D124)+1,1)),SUBSTITUTE('Model output'!D124," ",""))),"")</f>
        <v>3</v>
      </c>
      <c r="D125" s="1" t="str">
        <f>IF(ISNUMBER(SEARCH("lymph node",'Model output'!E124)),"1", IF(AND('Model output'!E124&lt;&gt;"",ISNUMBER('Model output'!E124),'Model output'!E124&gt;0),"1",IF(OR(ISNUMBER(SEARCH("0",'Model output'!E124)), ISNUMBER(SEARCH("1",'Model output'!E124)), ISNUMBER(SEARCH("1a",'Model output'!E124)), ISNUMBER(SEARCH("1b",'Model output'!E124)), ISNUMBER(SEARCH("X",'Model output'!E124))), IF(ISNUMBER(SEARCH("pN",'Model output'!E124)),IF(OR(ISNUMBER(SEARCH("a",'Model output'!E124)),ISNUMBER(SEARCH("b",'Model output'!E124))),MID(SUBSTITUTE('Model output'!E124," ",""),SEARCH("pN",'Model output'!E124)+2,2),MID(SUBSTITUTE('Model output'!E124," ",""),SEARCH("pN",'Model output'!E124)+2,1)),IF(ISNUMBER(SEARCH("N",'Model output'!E124)),IF(OR(ISNUMBER(SEARCH("a",'Model output'!E124)),ISNUMBER(SEARCH("b",'Model output'!E124))),MID(SUBSTITUTE('Model output'!E124," ",""),SEARCH("N",'Model output'!E124)+1,2),MID(SUBSTITUTE('Model output'!E124," ",""),SEARCH("N",'Model output'!E124)+1,1)),SUBSTITUTE('Model output'!E124," ",""))),"")))</f>
        <v>1a</v>
      </c>
      <c r="E125" s="1" t="str">
        <f>IF(OR(ISNUMBER(SEARCH("Not applicable",'Model output'!F124)), ISNUMBER(SEARCH("N/A",'Model output'!F124))),"0",IF(OR(ISNUMBER(SEARCH("0",'Model output'!F124)), ISNUMBER(SEARCH("1",'Model output'!F124)), ISNUMBER(SEARCH("X",'Model output'!F124))), IF(ISNUMBER(SEARCH("pM",'Model output'!F124)),MID(SUBSTITUTE('Model output'!F124," ",""),SEARCH("pM",'Model output'!F124)+2,1),IF(ISNUMBER(SEARCH("M",'Model output'!F124)),MID(SUBSTITUTE('Model output'!F124," ",""),SEARCH("M",'Model output'!F124)+1,1),SUBSTITUTE('Model output'!F124," ",""))),""))</f>
        <v>X</v>
      </c>
      <c r="F125" t="str">
        <f t="shared" si="28"/>
        <v>positive</v>
      </c>
      <c r="G125" t="str">
        <f>IF(OR('Model output'!G124="",AND(ISNUMBER('Model output'!J124),'Model output'!J124&lt;1)),"",IF(OR(ISNUMBER(SEARCH("lateral",'Model output'!G124)),ISNUMBER(SEARCH("cervical",'Model output'!G124)),ISNUMBER(SEARCH("jugular",'Model output'!G124)),ISNUMBER(SEARCH("left neck",'Model output'!G124)),ISNUMBER(SEARCH("left anterior neck",'Model output'!G124)),ISNUMBER(SEARCH("left posterior neck",'Model output'!G124)),ISNUMBER(SEARCH("right neck",'Model output'!G124)),ISNUMBER(SEARCH("right anterior neck",'Model output'!G124)),ISNUMBER(SEARCH("right posterior neck",'Model output'!G124)),AND(ISNUMBER(SEARCH("level",'Model output'!G124)),OR(,ISNUMBER(SEARCH("II",'Model output'!G124)),ISNUMBER(SEARCH("two",'Model output'!G124)),ISNUMBER(SEARCH("2",'Model output'!G124)),ISNUMBER(SEARCH("III",'Model output'!G124)),ISNUMBER(SEARCH("three",'Model output'!G124)),ISNUMBER(SEARCH("3",'Model output'!G124)),ISNUMBER(SEARCH("IV",'Model output'!G124)),ISNUMBER(SEARCH("four",'Model output'!G124)),ISNUMBER(SEARCH("4",'Model output'!G124)),ISNUMBER(SEARCH("V ",'Model output'!G124)),ISNUMBER(SEARCH("five",'Model output'!G124)),ISNUMBER(SEARCH("5",'Model output'!G124))))), "lateral", "central"))</f>
        <v>central</v>
      </c>
      <c r="H125" t="str">
        <f>IF('Model output'!H124="","negative", IF('Model output'!H124=" ", "negative", IF('Model output'!H124="[]", "negative", IF(ISNUMBER(SEARCH("lymph node",'Model output'!H124)),"negative", IF(ISNUMBER(SEARCH("adipose tissue",'Model output'!H124)), "negative", IF(ISNUMBER(SEARCH("neck dissection",'Model output'!H124)),"negative","positive"))))))</f>
        <v>negative</v>
      </c>
      <c r="I125">
        <f>IF('Model output'!I124="","",IF(ISNUMBER('Model output'!I124),'Model output'!I124,1))</f>
        <v>14</v>
      </c>
      <c r="J125">
        <f>IF('Model output'!J124="","",IF(AND(ISNUMBER('Model output'!J124),'Model output'!J124&lt;=I125),'Model output'!J124,IF(ISNUMBER(SEARCH("0/",'Model output'!J124)),0,1)))</f>
        <v>11</v>
      </c>
      <c r="K125" t="str" cm="1">
        <f t="array" ref="K125">IF(COUNT(FIND({0,1,2,3,4,5,6,7,8,9},'Model output'!K124))&gt;0,'Model output'!K124,"")</f>
        <v/>
      </c>
      <c r="L125" s="32" t="str">
        <f t="shared" si="14"/>
        <v/>
      </c>
      <c r="M125" t="str" cm="1">
        <f t="array" ref="M125">IF(L125="","",IF(ISNUMBER(SEARCH("cm",L125)),MAX(VALUE(SUBSTITUTE(_xlfn.FILTERXML("&lt;t&gt;&lt;s&gt;"&amp;SUBSTITUTE(L125,",","&lt;/s&gt;&lt;s&gt;")&amp;"&lt;/s&gt;&lt;/t&gt;","//s"),"cm",""))),MAX(VALUE(SUBSTITUTE(_xlfn.FILTERXML("&lt;t&gt;&lt;s&gt;"&amp;SUBSTITUTE(L125,",","&lt;/s&gt;&lt;s&gt;")&amp;"&lt;/s&gt;&lt;/t&gt;","//s"),"mm","")))/10))</f>
        <v/>
      </c>
      <c r="N125" t="str">
        <f>IF('Model output'!L124="","",'Model output'!L124)</f>
        <v>papillary</v>
      </c>
      <c r="O125" t="str">
        <f>IF('Model output'!M124="","",'Model output'!M124)</f>
        <v/>
      </c>
      <c r="P125" t="str">
        <f>IF('Model output'!N124="","",'Model output'!N124)</f>
        <v>2.1 x 1.9 cm</v>
      </c>
      <c r="Q125" t="str">
        <f t="shared" si="29"/>
        <v>2.1,1.9cm</v>
      </c>
      <c r="R125" cm="1">
        <f t="array" ref="R125">IF(Q125="","",IF(ISNUMBER(SEARCH("cm",Q125)),MAX(VALUE(SUBSTITUTE(_xlfn.FILTERXML("&lt;t&gt;&lt;s&gt;"&amp;SUBSTITUTE(Q125,",","&lt;/s&gt;&lt;s&gt;")&amp;"&lt;/s&gt;&lt;/t&gt;","//s"),"cm",""))),IF(ISNUMBER(SEARCH("mm",Q125)), MAX(VALUE(SUBSTITUTE(_xlfn.FILTERXML("&lt;t&gt;&lt;s&gt;"&amp;SUBSTITUTE(Q125,",","&lt;/s&gt;&lt;s&gt;")&amp;"&lt;/s&gt;&lt;/t&gt;","//s"),"mm","")))/10, MAX(VALUE(_xlfn.FILTERXML("&lt;t&gt;&lt;s&gt;"&amp;SUBSTITUTE(Q125,",","&lt;/s&gt;&lt;s&gt;")&amp;"&lt;/s&gt;&lt;/t&gt;","//s"))))))</f>
        <v>2.1</v>
      </c>
      <c r="S125" t="str">
        <f>IF(OR('Model output'!P124="",'Model output'!P124="C",ISNUMBER(SEARCH("Not identified", 'Model output'!P124)),ISNUMBER(SEARCH("Absent",'Model output'!P124)),ISNUMBER(SEARCH("Absence",'Model output'!P124)),AND(ISNUMBER(SEARCH("No",'Model output'!P124)),NOT(ISNUMBER(SEARCH("diagnostic",'Model output'!P124)))),ISNUMBER(SEARCH("Negative",'Model output'!P124))),"negative","positive")</f>
        <v>positive</v>
      </c>
      <c r="T125" t="str">
        <f>IF('Model output'!O124="","",'Model output'!O124)</f>
        <v>Single focus</v>
      </c>
      <c r="U125" t="str">
        <f>IF('Model output'!Q124&lt;&gt;"",'Model output'!Q124,IF('Classification result'!S125="positive",IF(ISNUMBER(SEARCH("single",'Model output'!P124)),1,IF(OR(ISNUMBER(SEARCH("&lt;4",'Model output'!P124)),ISNUMBER(SEARCH("&lt; 4",'Model output'!P124)),ISNUMBER(SEARCH("less than 4",'Model output'!P124))),"&lt;4",IF(OR(ISNUMBER(SEARCH("&gt;4",'Model output'!P124)),ISNUMBER(SEARCH("&gt; 4",'Model output'!P124)),ISNUMBER(SEARCH("4 or more",'Model output'!P124))),"&gt;4",""))),""))</f>
        <v/>
      </c>
      <c r="V125" t="str">
        <f>IF(S125="negative","",IF(OR(ISNUMBER(SEARCH("Focal",'Model output'!P124)),'Classification result'!U125&lt;4,ISNUMBER(SEARCH("Focal",'Classification result'!U125)),ISNUMBER(SEARCH("&lt;4",'Classification result'!U125)),ISNUMBER(SEARCH("&lt; 4",'Classification result'!U125))),"minimal", IF(OR(ISNUMBER(SEARCH("Extensive",'Model output'!P124)),ISNUMBER(SEARCH("Extensive",'Classification result'!U125)),ISNUMBER(SEARCH("&gt;4",'Classification result'!U125)),ISNUMBER(SEARCH("&gt; 4",'Classification result'!U125)),ISNUMBER(SEARCH("4 or more",'Classification result'!U125))),"extensive","")))</f>
        <v/>
      </c>
      <c r="W125" t="str">
        <f>IF(OR('Model output'!R124="",ISNUMBER(SEARCH("Not identified", 'Model output'!R124)),ISNUMBER(SEARCH("Absent",'Model output'!R124)),ISNUMBER(SEARCH("No",'Model output'!R124)),ISNUMBER(SEARCH("Negative",'Model output'!R124)),ISNUMBER(SEARCH("None seen",'Model output'!R124)),ISNUMBER(SEARCH("Free",'Model output'!R124)),ISNUMBER(SEARCH("Cannot be assessed",'Model output'!R124))),"negative","positive")</f>
        <v>negative</v>
      </c>
      <c r="X125" s="19" t="str">
        <f>IF('Model output'!S124="","",'Model output'!S124)</f>
        <v>Yes</v>
      </c>
      <c r="Y125" t="str">
        <f>IF(OR('Model output'!S124="",ISNUMBER(SEARCH("No extension",'Model output'!S124)),ISNUMBER(SEARCH("Absent",'Model output'!S124)),ISNUMBER(SEARCH("Not identified",'Model output'!S124)),AND(ISNUMBER(SEARCH("No",'Model output'!S124)),NOT(ISNUMBER(SEARCH("carcinoma",'Model output'!S124)))),ISNUMBER(SEARCH("negative",'Model output'!S124))),"negative",IF(Z125="positive","gETE", "positive"))</f>
        <v>positive</v>
      </c>
      <c r="Z125" t="str">
        <f>IF(OR('Model output'!S124="",ISNUMBER(SEARCH("Absent",'Model output'!S124)),ISNUMBER(SEARCH("Not identified",'Model output'!S124)),ISNUMBER(SEARCH("No",'Model output'!S124)),ISNUMBER(SEARCH("Minimal",'Model output'!S124)),ISNUMBER(SEARCH("negative",'Model output'!S124))),"negative",IF(OR(ISNUMBER(SEARCH("extensive",X125)),ISNUMBER(SEARCH("skeletal muscle",X125)),ISNUMBER(SEARCH("larynx",X125)),ISNUMBER(SEARCH("trachea",X125)),ISNUMBER(SEARCH("esophagus",X125)),ISNUMBER(SEARCH("recurrent laryngeal nerve",X125))),"positive","negative"))</f>
        <v>negative</v>
      </c>
      <c r="AA125" t="str">
        <f>IF('Model output'!T124="","",IF('Model output'!T124="Not mentioned", "No", "Yes"))</f>
        <v/>
      </c>
      <c r="AB125" t="str">
        <f>IF(AA125&lt;&gt;"Yes","",IF(OR('Model output'!U124="",ISNUMBER(SEARCH("Not identified",'Model output'!U124))),"",'Model output'!U124))</f>
        <v/>
      </c>
      <c r="AC125" s="8" t="str">
        <f>IF(OR('Model output'!V124="", AND(ISERROR(SEARCH("Positive",'Model output'!V124)), ISNUMBER(SEARCH("Negative",'Model output'!V124))), ISNUMBER(SEARCH("Cannot be assessed",'Model output'!V124)), AND(ISNUMBER(SEARCH("Uninvolved",'Model output'!V124)),NOT(ISNUMBER(SEARCH("margin(s) involved",'Model output'!V124)))), ISNUMBER(SEARCH("No involvement",'Model output'!V124)), AND(NOT(ISNUMBER(SEARCH("focal",'Model output'!V124))),ISNUMBER(SEARCH("Free",'Model output'!V124))), ISNUMBER(SEARCH("narrowly excised",'Model output'!V124)), ISNUMBER(SEARCH("none",'Model output'!V124)), ISNUMBER(SEARCH("R0",'Model output'!V124)), ISNUMBER(SEARCH("1 mm",'Model output'!V124)), ISNUMBER(SEARCH("0.1 CM",'Model output'!V124)), ISNUMBER(SEARCH("less than 0.2 mm",'Model output'!V124)), ISNUMBER(SEARCH("less than 1.0 mm",'Model output'!V124)), ISNUMBER(SEARCH("less than 0.5 mm",'Model output'!V124)), ISNUMBER(SEARCH("abut",'Model output'!V124))), "negative", "positive")</f>
        <v>negative</v>
      </c>
      <c r="AE125" s="39" t="str" cm="1">
        <f t="array" aca="1" ref="AE125" ca="1">IF(OR(AC125="positive",Z125="positive",AND(OR(ISNUMBER(SEARCH("Follicular carcinoma",N125)),ISNUMBER(SEARCH("Follicular thyroid carcinoma",N125))),V125="extensive"),AND(AND(ISNUMBER(J125),J125&gt;0),AND(ISNUMBER(M125),M125&gt;3)),OR(H125="positive",AH125=1)),"high",IF(OR(ISNUMBER(SEARCH("lateral",G125,1)),ISNUMBER(SEARCH("positive",Y125,1)),ISNUMBER(SEARCH("tall",O125,1)),ISNUMBER(SEARCH("hobnail",O125,1)),ISNUMBER(SEARCH("cribriform",O125,1)),ISNUMBER(SEARCH("diffuse",O125,1)),ISNUMBER(SEARCH("columnar",O125,1)),ISNUMBER(SEARCH("solid",O125,1)),ISNUMBER(SEARCH("tall",N125,1)),ISNUMBER(SEARCH("hobnail",N125,1)),ISNUMBER(SEARCH("cribriform",N125,1)),ISNUMBER(SEARCH("diffuse",N125,1)),ISNUMBER(SEARCH("columnar",N125,1)),ISNUMBER(SEARCH("solid",N125,1)),AND(OR(ISNUMBER(SEARCH("papillary",N125,1)),ISNUMBER(SEARCH("papillary carcinoma",O125,1))),S125="positive"),AND(AND(ISNUMBER(J125),J125&gt;=5),M125=""),AND(AND(ISNUMBER(J125),J125&gt;=5),AND(ISNUMBER(M125),M125&gt;=1)),AND(ISNUMBER(SERACH("papillary",N125)),OR(Y125="positive",Z125="positive"), ISNUMBER(SEARCH("BRAF",AB125)))),"intermediate","low"))</f>
        <v>intermediate</v>
      </c>
      <c r="AF125" s="40" t="str">
        <f t="shared" si="15"/>
        <v>2</v>
      </c>
      <c r="AG125" s="40" t="str">
        <f t="shared" si="16"/>
        <v>1a</v>
      </c>
      <c r="AH125" s="40" t="str">
        <f t="shared" si="18"/>
        <v>0</v>
      </c>
      <c r="AI125" s="45" t="str">
        <f t="shared" si="19"/>
        <v>I</v>
      </c>
      <c r="AJ125" s="39" t="s">
        <v>636</v>
      </c>
      <c r="AK125" s="44" t="s">
        <v>898</v>
      </c>
      <c r="AL125" s="44" t="s">
        <v>900</v>
      </c>
      <c r="AM125" s="44" t="s">
        <v>899</v>
      </c>
      <c r="AN125" s="44" t="s">
        <v>59</v>
      </c>
      <c r="AO125" s="12">
        <f t="shared" ca="1" si="24"/>
        <v>1</v>
      </c>
      <c r="AP125" s="15">
        <f t="shared" si="25"/>
        <v>1</v>
      </c>
      <c r="AQ125" s="15">
        <f t="shared" si="26"/>
        <v>1</v>
      </c>
      <c r="AR125" s="15">
        <f t="shared" si="27"/>
        <v>1</v>
      </c>
      <c r="AS125" s="26">
        <f t="shared" si="17"/>
        <v>1</v>
      </c>
    </row>
    <row r="126" spans="1:45">
      <c r="A126" t="str">
        <f>'Model output'!A125</f>
        <v>TCGA-E8-A413</v>
      </c>
      <c r="B126" s="51">
        <v>38</v>
      </c>
      <c r="C126" s="1" t="str">
        <f>IF(OR(ISNUMBER(SEARCH("0",'Model output'!D125)), ISNUMBER(SEARCH("1",'Model output'!D125)), ISNUMBER(SEARCH("1a",'Model output'!D125)), ISNUMBER(SEARCH("1b",'Model output'!D125)), ISNUMBER(SEARCH("2",'Model output'!D125)), ISNUMBER(SEARCH("3",'Model output'!D125)), ISNUMBER(SEARCH("4a",'Model output'!D125)), ISNUMBER(SEARCH("4b",'Model output'!D125))), IF(ISNUMBER(SEARCH("pT",'Model output'!D125)),IF(OR(ISNUMBER(SEARCH("a",'Model output'!D125)),ISNUMBER(SEARCH("b",'Model output'!D125))),MID(SUBSTITUTE('Model output'!D125," ",""),SEARCH("pT",'Model output'!D125)+2,2),MID(SUBSTITUTE('Model output'!D125," ",""),SEARCH("pT",'Model output'!D125)+2,1)),IF(ISNUMBER(SEARCH("T",'Model output'!D125)),IF(OR(ISNUMBER(SEARCH("a",'Model output'!D125)),ISNUMBER(SEARCH("b",'Model output'!D125))),MID(SUBSTITUTE('Model output'!D125," ",""),SEARCH("T",'Model output'!D125)+1,2),MID(SUBSTITUTE('Model output'!D125," ",""),SEARCH("T",'Model output'!D125)+1,1)),SUBSTITUTE('Model output'!D125," ",""))),"")</f>
        <v>1</v>
      </c>
      <c r="D126" s="1" t="str">
        <f>IF(ISNUMBER(SEARCH("lymph node",'Model output'!E125)),"1", IF(AND('Model output'!E125&lt;&gt;"",ISNUMBER('Model output'!E125),'Model output'!E125&gt;0),"1",IF(OR(ISNUMBER(SEARCH("0",'Model output'!E125)), ISNUMBER(SEARCH("1",'Model output'!E125)), ISNUMBER(SEARCH("1a",'Model output'!E125)), ISNUMBER(SEARCH("1b",'Model output'!E125)), ISNUMBER(SEARCH("X",'Model output'!E125))), IF(ISNUMBER(SEARCH("pN",'Model output'!E125)),IF(OR(ISNUMBER(SEARCH("a",'Model output'!E125)),ISNUMBER(SEARCH("b",'Model output'!E125))),MID(SUBSTITUTE('Model output'!E125," ",""),SEARCH("pN",'Model output'!E125)+2,2),MID(SUBSTITUTE('Model output'!E125," ",""),SEARCH("pN",'Model output'!E125)+2,1)),IF(ISNUMBER(SEARCH("N",'Model output'!E125)),IF(OR(ISNUMBER(SEARCH("a",'Model output'!E125)),ISNUMBER(SEARCH("b",'Model output'!E125))),MID(SUBSTITUTE('Model output'!E125," ",""),SEARCH("N",'Model output'!E125)+1,2),MID(SUBSTITUTE('Model output'!E125," ",""),SEARCH("N",'Model output'!E125)+1,1)),SUBSTITUTE('Model output'!E125," ",""))),"")))</f>
        <v/>
      </c>
      <c r="E126" s="1" t="str">
        <f>IF(OR(ISNUMBER(SEARCH("Not applicable",'Model output'!F125)), ISNUMBER(SEARCH("N/A",'Model output'!F125))),"0",IF(OR(ISNUMBER(SEARCH("0",'Model output'!F125)), ISNUMBER(SEARCH("1",'Model output'!F125)), ISNUMBER(SEARCH("X",'Model output'!F125))), IF(ISNUMBER(SEARCH("pM",'Model output'!F125)),MID(SUBSTITUTE('Model output'!F125," ",""),SEARCH("pM",'Model output'!F125)+2,1),IF(ISNUMBER(SEARCH("M",'Model output'!F125)),MID(SUBSTITUTE('Model output'!F125," ",""),SEARCH("M",'Model output'!F125)+1,1),SUBSTITUTE('Model output'!F125," ",""))),""))</f>
        <v/>
      </c>
      <c r="F126" t="str">
        <f t="shared" si="28"/>
        <v>negative</v>
      </c>
      <c r="G126" t="str">
        <f>IF(OR('Model output'!G125="",AND(ISNUMBER('Model output'!J125),'Model output'!J125&lt;1)),"",IF(OR(ISNUMBER(SEARCH("lateral",'Model output'!G125)),ISNUMBER(SEARCH("cervical",'Model output'!G125)),ISNUMBER(SEARCH("jugular",'Model output'!G125)),ISNUMBER(SEARCH("left neck",'Model output'!G125)),ISNUMBER(SEARCH("left anterior neck",'Model output'!G125)),ISNUMBER(SEARCH("left posterior neck",'Model output'!G125)),ISNUMBER(SEARCH("right neck",'Model output'!G125)),ISNUMBER(SEARCH("right anterior neck",'Model output'!G125)),ISNUMBER(SEARCH("right posterior neck",'Model output'!G125)),AND(ISNUMBER(SEARCH("level",'Model output'!G125)),OR(,ISNUMBER(SEARCH("II",'Model output'!G125)),ISNUMBER(SEARCH("two",'Model output'!G125)),ISNUMBER(SEARCH("2",'Model output'!G125)),ISNUMBER(SEARCH("III",'Model output'!G125)),ISNUMBER(SEARCH("three",'Model output'!G125)),ISNUMBER(SEARCH("3",'Model output'!G125)),ISNUMBER(SEARCH("IV",'Model output'!G125)),ISNUMBER(SEARCH("four",'Model output'!G125)),ISNUMBER(SEARCH("4",'Model output'!G125)),ISNUMBER(SEARCH("V ",'Model output'!G125)),ISNUMBER(SEARCH("five",'Model output'!G125)),ISNUMBER(SEARCH("5",'Model output'!G125))))), "lateral", "central"))</f>
        <v/>
      </c>
      <c r="H126" t="str">
        <f>IF('Model output'!H125="","negative", IF('Model output'!H125=" ", "negative", IF('Model output'!H125="[]", "negative", IF(ISNUMBER(SEARCH("lymph node",'Model output'!H125)),"negative", IF(ISNUMBER(SEARCH("adipose tissue",'Model output'!H125)), "negative", IF(ISNUMBER(SEARCH("neck dissection",'Model output'!H125)),"negative","positive"))))))</f>
        <v>negative</v>
      </c>
      <c r="I126" t="str">
        <f>IF('Model output'!I125="","",IF(ISNUMBER('Model output'!I125),'Model output'!I125,1))</f>
        <v/>
      </c>
      <c r="J126" t="str">
        <f>IF('Model output'!J125="","",IF(AND(ISNUMBER('Model output'!J125),'Model output'!J125&lt;=I126),'Model output'!J125,IF(ISNUMBER(SEARCH("0/",'Model output'!J125)),0,1)))</f>
        <v/>
      </c>
      <c r="K126" t="str" cm="1">
        <f t="array" ref="K126">IF(COUNT(FIND({0,1,2,3,4,5,6,7,8,9},'Model output'!K125))&gt;0,'Model output'!K125,"")</f>
        <v/>
      </c>
      <c r="L126" s="32" t="str">
        <f t="shared" si="14"/>
        <v/>
      </c>
      <c r="M126" t="str" cm="1">
        <f t="array" ref="M126">IF(L126="","",IF(ISNUMBER(SEARCH("cm",L126)),MAX(VALUE(SUBSTITUTE(_xlfn.FILTERXML("&lt;t&gt;&lt;s&gt;"&amp;SUBSTITUTE(L126,",","&lt;/s&gt;&lt;s&gt;")&amp;"&lt;/s&gt;&lt;/t&gt;","//s"),"cm",""))),MAX(VALUE(SUBSTITUTE(_xlfn.FILTERXML("&lt;t&gt;&lt;s&gt;"&amp;SUBSTITUTE(L126,",","&lt;/s&gt;&lt;s&gt;")&amp;"&lt;/s&gt;&lt;/t&gt;","//s"),"mm","")))/10))</f>
        <v/>
      </c>
      <c r="N126" t="str">
        <f>IF('Model output'!L125="","",'Model output'!L125)</f>
        <v>papillary</v>
      </c>
      <c r="O126" t="str">
        <f>IF('Model output'!M125="","",'Model output'!M125)</f>
        <v/>
      </c>
      <c r="P126" t="str">
        <f>IF('Model output'!N125="","",'Model output'!N125)</f>
        <v>1.5 cm</v>
      </c>
      <c r="Q126" t="str">
        <f t="shared" si="29"/>
        <v>1.5cm</v>
      </c>
      <c r="R126" cm="1">
        <f t="array" ref="R126">IF(Q126="","",IF(ISNUMBER(SEARCH("cm",Q126)),MAX(VALUE(SUBSTITUTE(_xlfn.FILTERXML("&lt;t&gt;&lt;s&gt;"&amp;SUBSTITUTE(Q126,",","&lt;/s&gt;&lt;s&gt;")&amp;"&lt;/s&gt;&lt;/t&gt;","//s"),"cm",""))),IF(ISNUMBER(SEARCH("mm",Q126)), MAX(VALUE(SUBSTITUTE(_xlfn.FILTERXML("&lt;t&gt;&lt;s&gt;"&amp;SUBSTITUTE(Q126,",","&lt;/s&gt;&lt;s&gt;")&amp;"&lt;/s&gt;&lt;/t&gt;","//s"),"mm","")))/10, MAX(VALUE(_xlfn.FILTERXML("&lt;t&gt;&lt;s&gt;"&amp;SUBSTITUTE(Q126,",","&lt;/s&gt;&lt;s&gt;")&amp;"&lt;/s&gt;&lt;/t&gt;","//s"))))))</f>
        <v>1.5</v>
      </c>
      <c r="S126" t="str">
        <f>IF(OR('Model output'!P125="",'Model output'!P125="C",ISNUMBER(SEARCH("Not identified", 'Model output'!P125)),ISNUMBER(SEARCH("Absent",'Model output'!P125)),ISNUMBER(SEARCH("Absence",'Model output'!P125)),AND(ISNUMBER(SEARCH("No",'Model output'!P125)),NOT(ISNUMBER(SEARCH("diagnostic",'Model output'!P125)))),ISNUMBER(SEARCH("Negative",'Model output'!P125))),"negative","positive")</f>
        <v>negative</v>
      </c>
      <c r="T126" t="str">
        <f>IF('Model output'!O125="","",'Model output'!O125)</f>
        <v>unifocal</v>
      </c>
      <c r="U126" t="str">
        <f>IF('Model output'!Q125&lt;&gt;"",'Model output'!Q125,IF('Classification result'!S126="positive",IF(ISNUMBER(SEARCH("single",'Model output'!P125)),1,IF(OR(ISNUMBER(SEARCH("&lt;4",'Model output'!P125)),ISNUMBER(SEARCH("&lt; 4",'Model output'!P125)),ISNUMBER(SEARCH("less than 4",'Model output'!P125))),"&lt;4",IF(OR(ISNUMBER(SEARCH("&gt;4",'Model output'!P125)),ISNUMBER(SEARCH("&gt; 4",'Model output'!P125)),ISNUMBER(SEARCH("4 or more",'Model output'!P125))),"&gt;4",""))),""))</f>
        <v/>
      </c>
      <c r="V126" t="str">
        <f>IF(S126="negative","",IF(OR(ISNUMBER(SEARCH("Focal",'Model output'!P125)),'Classification result'!U126&lt;4,ISNUMBER(SEARCH("Focal",'Classification result'!U126)),ISNUMBER(SEARCH("&lt;4",'Classification result'!U126)),ISNUMBER(SEARCH("&lt; 4",'Classification result'!U126))),"minimal", IF(OR(ISNUMBER(SEARCH("Extensive",'Model output'!P125)),ISNUMBER(SEARCH("Extensive",'Classification result'!U126)),ISNUMBER(SEARCH("&gt;4",'Classification result'!U126)),ISNUMBER(SEARCH("&gt; 4",'Classification result'!U126)),ISNUMBER(SEARCH("4 or more",'Classification result'!U126))),"extensive","")))</f>
        <v/>
      </c>
      <c r="W126" t="str">
        <f>IF(OR('Model output'!R125="",ISNUMBER(SEARCH("Not identified", 'Model output'!R125)),ISNUMBER(SEARCH("Absent",'Model output'!R125)),ISNUMBER(SEARCH("No",'Model output'!R125)),ISNUMBER(SEARCH("Negative",'Model output'!R125)),ISNUMBER(SEARCH("None seen",'Model output'!R125)),ISNUMBER(SEARCH("Free",'Model output'!R125)),ISNUMBER(SEARCH("Cannot be assessed",'Model output'!R125))),"negative","positive")</f>
        <v>positive</v>
      </c>
      <c r="X126" s="19" t="str">
        <f>IF('Model output'!S125="","",'Model output'!S125)</f>
        <v>no</v>
      </c>
      <c r="Y126" t="str">
        <f>IF(OR('Model output'!S125="",ISNUMBER(SEARCH("No extension",'Model output'!S125)),ISNUMBER(SEARCH("Absent",'Model output'!S125)),ISNUMBER(SEARCH("Not identified",'Model output'!S125)),AND(ISNUMBER(SEARCH("No",'Model output'!S125)),NOT(ISNUMBER(SEARCH("carcinoma",'Model output'!S125)))),ISNUMBER(SEARCH("negative",'Model output'!S125))),"negative",IF(Z126="positive","gETE", "positive"))</f>
        <v>negative</v>
      </c>
      <c r="Z126" t="str">
        <f>IF(OR('Model output'!S125="",ISNUMBER(SEARCH("Absent",'Model output'!S125)),ISNUMBER(SEARCH("Not identified",'Model output'!S125)),ISNUMBER(SEARCH("No",'Model output'!S125)),ISNUMBER(SEARCH("Minimal",'Model output'!S125)),ISNUMBER(SEARCH("negative",'Model output'!S125))),"negative",IF(OR(ISNUMBER(SEARCH("extensive",X126)),ISNUMBER(SEARCH("skeletal muscle",X126)),ISNUMBER(SEARCH("larynx",X126)),ISNUMBER(SEARCH("trachea",X126)),ISNUMBER(SEARCH("esophagus",X126)),ISNUMBER(SEARCH("recurrent laryngeal nerve",X126))),"positive","negative"))</f>
        <v>negative</v>
      </c>
      <c r="AA126" t="str">
        <f>IF('Model output'!T125="","",IF('Model output'!T125="Not mentioned", "No", "Yes"))</f>
        <v/>
      </c>
      <c r="AB126" t="str">
        <f>IF(AA126&lt;&gt;"Yes","",IF(OR('Model output'!U125="",ISNUMBER(SEARCH("Not identified",'Model output'!U125))),"",'Model output'!U125))</f>
        <v/>
      </c>
      <c r="AC126" s="8" t="str">
        <f>IF(OR('Model output'!V125="", AND(ISERROR(SEARCH("Positive",'Model output'!V125)), ISNUMBER(SEARCH("Negative",'Model output'!V125))), ISNUMBER(SEARCH("Cannot be assessed",'Model output'!V125)), AND(ISNUMBER(SEARCH("Uninvolved",'Model output'!V125)),NOT(ISNUMBER(SEARCH("margin(s) involved",'Model output'!V125)))), ISNUMBER(SEARCH("No involvement",'Model output'!V125)), AND(NOT(ISNUMBER(SEARCH("focal",'Model output'!V125))),ISNUMBER(SEARCH("Free",'Model output'!V125))), ISNUMBER(SEARCH("narrowly excised",'Model output'!V125)), ISNUMBER(SEARCH("none",'Model output'!V125)), ISNUMBER(SEARCH("R0",'Model output'!V125)), ISNUMBER(SEARCH("1 mm",'Model output'!V125)), ISNUMBER(SEARCH("0.1 CM",'Model output'!V125)), ISNUMBER(SEARCH("less than 0.2 mm",'Model output'!V125)), ISNUMBER(SEARCH("less than 1.0 mm",'Model output'!V125)), ISNUMBER(SEARCH("less than 0.5 mm",'Model output'!V125)), ISNUMBER(SEARCH("abut",'Model output'!V125))), "negative", "positive")</f>
        <v>negative</v>
      </c>
      <c r="AE126" s="39" t="str" cm="1">
        <f t="array" aca="1" ref="AE126" ca="1">IF(OR(AC126="positive",Z126="positive",AND(OR(ISNUMBER(SEARCH("Follicular carcinoma",N126)),ISNUMBER(SEARCH("Follicular thyroid carcinoma",N126))),V126="extensive"),AND(AND(ISNUMBER(J126),J126&gt;0),AND(ISNUMBER(M126),M126&gt;3)),OR(H126="positive",AH126=1)),"high",IF(OR(ISNUMBER(SEARCH("lateral",G126,1)),ISNUMBER(SEARCH("positive",Y126,1)),ISNUMBER(SEARCH("tall",O126,1)),ISNUMBER(SEARCH("hobnail",O126,1)),ISNUMBER(SEARCH("cribriform",O126,1)),ISNUMBER(SEARCH("diffuse",O126,1)),ISNUMBER(SEARCH("columnar",O126,1)),ISNUMBER(SEARCH("solid",O126,1)),ISNUMBER(SEARCH("tall",N126,1)),ISNUMBER(SEARCH("hobnail",N126,1)),ISNUMBER(SEARCH("cribriform",N126,1)),ISNUMBER(SEARCH("diffuse",N126,1)),ISNUMBER(SEARCH("columnar",N126,1)),ISNUMBER(SEARCH("solid",N126,1)),AND(OR(ISNUMBER(SEARCH("papillary",N126,1)),ISNUMBER(SEARCH("papillary carcinoma",O126,1))),S126="positive"),AND(AND(ISNUMBER(J126),J126&gt;=5),M126=""),AND(AND(ISNUMBER(J126),J126&gt;=5),AND(ISNUMBER(M126),M126&gt;=1)),AND(ISNUMBER(SERACH("papillary",N126)),OR(Y126="positive",Z126="positive"), ISNUMBER(SEARCH("BRAF",AB126)))),"intermediate","low"))</f>
        <v>low</v>
      </c>
      <c r="AF126" s="40" t="str">
        <f t="shared" si="15"/>
        <v>1b</v>
      </c>
      <c r="AG126" s="40" t="str">
        <f t="shared" si="16"/>
        <v>0</v>
      </c>
      <c r="AH126" s="40" t="str">
        <f t="shared" si="18"/>
        <v>0</v>
      </c>
      <c r="AI126" s="45" t="str">
        <f t="shared" si="19"/>
        <v>I</v>
      </c>
      <c r="AJ126" s="39" t="s">
        <v>636</v>
      </c>
      <c r="AK126" s="44" t="s">
        <v>895</v>
      </c>
      <c r="AL126" s="44" t="s">
        <v>899</v>
      </c>
      <c r="AM126" s="44" t="s">
        <v>899</v>
      </c>
      <c r="AN126" s="44" t="s">
        <v>59</v>
      </c>
      <c r="AO126" s="12">
        <f t="shared" ca="1" si="24"/>
        <v>0</v>
      </c>
      <c r="AP126" s="15">
        <f t="shared" si="25"/>
        <v>1</v>
      </c>
      <c r="AQ126" s="15">
        <f t="shared" si="26"/>
        <v>1</v>
      </c>
      <c r="AR126" s="15">
        <f t="shared" si="27"/>
        <v>1</v>
      </c>
      <c r="AS126" s="26">
        <f t="shared" si="17"/>
        <v>1</v>
      </c>
    </row>
    <row r="127" spans="1:45">
      <c r="A127" t="str">
        <f>'Model output'!A126</f>
        <v>TCGA-E8-A414</v>
      </c>
      <c r="B127" s="51">
        <v>45</v>
      </c>
      <c r="C127" s="1" t="str">
        <f>IF(OR(ISNUMBER(SEARCH("0",'Model output'!D126)), ISNUMBER(SEARCH("1",'Model output'!D126)), ISNUMBER(SEARCH("1a",'Model output'!D126)), ISNUMBER(SEARCH("1b",'Model output'!D126)), ISNUMBER(SEARCH("2",'Model output'!D126)), ISNUMBER(SEARCH("3",'Model output'!D126)), ISNUMBER(SEARCH("4a",'Model output'!D126)), ISNUMBER(SEARCH("4b",'Model output'!D126))), IF(ISNUMBER(SEARCH("pT",'Model output'!D126)),IF(OR(ISNUMBER(SEARCH("a",'Model output'!D126)),ISNUMBER(SEARCH("b",'Model output'!D126))),MID(SUBSTITUTE('Model output'!D126," ",""),SEARCH("pT",'Model output'!D126)+2,2),MID(SUBSTITUTE('Model output'!D126," ",""),SEARCH("pT",'Model output'!D126)+2,1)),IF(ISNUMBER(SEARCH("T",'Model output'!D126)),IF(OR(ISNUMBER(SEARCH("a",'Model output'!D126)),ISNUMBER(SEARCH("b",'Model output'!D126))),MID(SUBSTITUTE('Model output'!D126," ",""),SEARCH("T",'Model output'!D126)+1,2),MID(SUBSTITUTE('Model output'!D126," ",""),SEARCH("T",'Model output'!D126)+1,1)),SUBSTITUTE('Model output'!D126," ",""))),"")</f>
        <v/>
      </c>
      <c r="D127" s="1" t="str">
        <f>IF(ISNUMBER(SEARCH("lymph node",'Model output'!E126)),"1", IF(AND('Model output'!E126&lt;&gt;"",ISNUMBER('Model output'!E126),'Model output'!E126&gt;0),"1",IF(OR(ISNUMBER(SEARCH("0",'Model output'!E126)), ISNUMBER(SEARCH("1",'Model output'!E126)), ISNUMBER(SEARCH("1a",'Model output'!E126)), ISNUMBER(SEARCH("1b",'Model output'!E126)), ISNUMBER(SEARCH("X",'Model output'!E126))), IF(ISNUMBER(SEARCH("pN",'Model output'!E126)),IF(OR(ISNUMBER(SEARCH("a",'Model output'!E126)),ISNUMBER(SEARCH("b",'Model output'!E126))),MID(SUBSTITUTE('Model output'!E126," ",""),SEARCH("pN",'Model output'!E126)+2,2),MID(SUBSTITUTE('Model output'!E126," ",""),SEARCH("pN",'Model output'!E126)+2,1)),IF(ISNUMBER(SEARCH("N",'Model output'!E126)),IF(OR(ISNUMBER(SEARCH("a",'Model output'!E126)),ISNUMBER(SEARCH("b",'Model output'!E126))),MID(SUBSTITUTE('Model output'!E126," ",""),SEARCH("N",'Model output'!E126)+1,2),MID(SUBSTITUTE('Model output'!E126," ",""),SEARCH("N",'Model output'!E126)+1,1)),SUBSTITUTE('Model output'!E126," ",""))),"")))</f>
        <v/>
      </c>
      <c r="E127" s="1" t="str">
        <f>IF(OR(ISNUMBER(SEARCH("Not applicable",'Model output'!F126)), ISNUMBER(SEARCH("N/A",'Model output'!F126))),"0",IF(OR(ISNUMBER(SEARCH("0",'Model output'!F126)), ISNUMBER(SEARCH("1",'Model output'!F126)), ISNUMBER(SEARCH("X",'Model output'!F126))), IF(ISNUMBER(SEARCH("pM",'Model output'!F126)),MID(SUBSTITUTE('Model output'!F126," ",""),SEARCH("pM",'Model output'!F126)+2,1),IF(ISNUMBER(SEARCH("M",'Model output'!F126)),MID(SUBSTITUTE('Model output'!F126," ",""),SEARCH("M",'Model output'!F126)+1,1),SUBSTITUTE('Model output'!F126," ",""))),""))</f>
        <v/>
      </c>
      <c r="F127" t="str">
        <f t="shared" si="28"/>
        <v>negative</v>
      </c>
      <c r="G127" t="str">
        <f>IF(OR('Model output'!G126="",AND(ISNUMBER('Model output'!J126),'Model output'!J126&lt;1)),"",IF(OR(ISNUMBER(SEARCH("lateral",'Model output'!G126)),ISNUMBER(SEARCH("cervical",'Model output'!G126)),ISNUMBER(SEARCH("jugular",'Model output'!G126)),ISNUMBER(SEARCH("left neck",'Model output'!G126)),ISNUMBER(SEARCH("left anterior neck",'Model output'!G126)),ISNUMBER(SEARCH("left posterior neck",'Model output'!G126)),ISNUMBER(SEARCH("right neck",'Model output'!G126)),ISNUMBER(SEARCH("right anterior neck",'Model output'!G126)),ISNUMBER(SEARCH("right posterior neck",'Model output'!G126)),AND(ISNUMBER(SEARCH("level",'Model output'!G126)),OR(,ISNUMBER(SEARCH("II",'Model output'!G126)),ISNUMBER(SEARCH("two",'Model output'!G126)),ISNUMBER(SEARCH("2",'Model output'!G126)),ISNUMBER(SEARCH("III",'Model output'!G126)),ISNUMBER(SEARCH("three",'Model output'!G126)),ISNUMBER(SEARCH("3",'Model output'!G126)),ISNUMBER(SEARCH("IV",'Model output'!G126)),ISNUMBER(SEARCH("four",'Model output'!G126)),ISNUMBER(SEARCH("4",'Model output'!G126)),ISNUMBER(SEARCH("V ",'Model output'!G126)),ISNUMBER(SEARCH("five",'Model output'!G126)),ISNUMBER(SEARCH("5",'Model output'!G126))))), "lateral", "central"))</f>
        <v/>
      </c>
      <c r="H127" t="str">
        <f>IF('Model output'!H126="","negative", IF('Model output'!H126=" ", "negative", IF('Model output'!H126="[]", "negative", IF(ISNUMBER(SEARCH("lymph node",'Model output'!H126)),"negative", IF(ISNUMBER(SEARCH("adipose tissue",'Model output'!H126)), "negative", IF(ISNUMBER(SEARCH("neck dissection",'Model output'!H126)),"negative","positive"))))))</f>
        <v>negative</v>
      </c>
      <c r="I127" t="str">
        <f>IF('Model output'!I126="","",IF(ISNUMBER('Model output'!I126),'Model output'!I126,1))</f>
        <v/>
      </c>
      <c r="J127" t="str">
        <f>IF('Model output'!J126="","",IF(AND(ISNUMBER('Model output'!J126),'Model output'!J126&lt;=I127),'Model output'!J126,IF(ISNUMBER(SEARCH("0/",'Model output'!J126)),0,1)))</f>
        <v/>
      </c>
      <c r="K127" t="str" cm="1">
        <f t="array" ref="K127">IF(COUNT(FIND({0,1,2,3,4,5,6,7,8,9},'Model output'!K126))&gt;0,'Model output'!K126,"")</f>
        <v/>
      </c>
      <c r="L127" s="32" t="str">
        <f t="shared" si="14"/>
        <v/>
      </c>
      <c r="M127" t="str" cm="1">
        <f t="array" ref="M127">IF(L127="","",IF(ISNUMBER(SEARCH("cm",L127)),MAX(VALUE(SUBSTITUTE(_xlfn.FILTERXML("&lt;t&gt;&lt;s&gt;"&amp;SUBSTITUTE(L127,",","&lt;/s&gt;&lt;s&gt;")&amp;"&lt;/s&gt;&lt;/t&gt;","//s"),"cm",""))),MAX(VALUE(SUBSTITUTE(_xlfn.FILTERXML("&lt;t&gt;&lt;s&gt;"&amp;SUBSTITUTE(L127,",","&lt;/s&gt;&lt;s&gt;")&amp;"&lt;/s&gt;&lt;/t&gt;","//s"),"mm","")))/10))</f>
        <v/>
      </c>
      <c r="N127" t="str">
        <f>IF('Model output'!L126="","",'Model output'!L126)</f>
        <v>papillary</v>
      </c>
      <c r="O127" t="str">
        <f>IF('Model output'!M126="","",'Model output'!M126)</f>
        <v/>
      </c>
      <c r="P127" t="str">
        <f>IF('Model output'!N126="","",'Model output'!N126)</f>
        <v>5x3x3 cm</v>
      </c>
      <c r="Q127" t="str">
        <f t="shared" si="29"/>
        <v>5,3,3cm</v>
      </c>
      <c r="R127" cm="1">
        <f t="array" ref="R127">IF(Q127="","",IF(ISNUMBER(SEARCH("cm",Q127)),MAX(VALUE(SUBSTITUTE(_xlfn.FILTERXML("&lt;t&gt;&lt;s&gt;"&amp;SUBSTITUTE(Q127,",","&lt;/s&gt;&lt;s&gt;")&amp;"&lt;/s&gt;&lt;/t&gt;","//s"),"cm",""))),IF(ISNUMBER(SEARCH("mm",Q127)), MAX(VALUE(SUBSTITUTE(_xlfn.FILTERXML("&lt;t&gt;&lt;s&gt;"&amp;SUBSTITUTE(Q127,",","&lt;/s&gt;&lt;s&gt;")&amp;"&lt;/s&gt;&lt;/t&gt;","//s"),"mm","")))/10, MAX(VALUE(_xlfn.FILTERXML("&lt;t&gt;&lt;s&gt;"&amp;SUBSTITUTE(Q127,",","&lt;/s&gt;&lt;s&gt;")&amp;"&lt;/s&gt;&lt;/t&gt;","//s"))))))</f>
        <v>5</v>
      </c>
      <c r="S127" t="str">
        <f>IF(OR('Model output'!P126="",'Model output'!P126="C",ISNUMBER(SEARCH("Not identified", 'Model output'!P126)),ISNUMBER(SEARCH("Absent",'Model output'!P126)),ISNUMBER(SEARCH("Absence",'Model output'!P126)),AND(ISNUMBER(SEARCH("No",'Model output'!P126)),NOT(ISNUMBER(SEARCH("diagnostic",'Model output'!P126)))),ISNUMBER(SEARCH("Negative",'Model output'!P126))),"negative","positive")</f>
        <v>negative</v>
      </c>
      <c r="T127">
        <f>IF('Model output'!O126="","",'Model output'!O126)</f>
        <v>1</v>
      </c>
      <c r="U127" t="str">
        <f>IF('Model output'!Q126&lt;&gt;"",'Model output'!Q126,IF('Classification result'!S127="positive",IF(ISNUMBER(SEARCH("single",'Model output'!P126)),1,IF(OR(ISNUMBER(SEARCH("&lt;4",'Model output'!P126)),ISNUMBER(SEARCH("&lt; 4",'Model output'!P126)),ISNUMBER(SEARCH("less than 4",'Model output'!P126))),"&lt;4",IF(OR(ISNUMBER(SEARCH("&gt;4",'Model output'!P126)),ISNUMBER(SEARCH("&gt; 4",'Model output'!P126)),ISNUMBER(SEARCH("4 or more",'Model output'!P126))),"&gt;4",""))),""))</f>
        <v/>
      </c>
      <c r="V127" t="str">
        <f>IF(S127="negative","",IF(OR(ISNUMBER(SEARCH("Focal",'Model output'!P126)),'Classification result'!U127&lt;4,ISNUMBER(SEARCH("Focal",'Classification result'!U127)),ISNUMBER(SEARCH("&lt;4",'Classification result'!U127)),ISNUMBER(SEARCH("&lt; 4",'Classification result'!U127))),"minimal", IF(OR(ISNUMBER(SEARCH("Extensive",'Model output'!P126)),ISNUMBER(SEARCH("Extensive",'Classification result'!U127)),ISNUMBER(SEARCH("&gt;4",'Classification result'!U127)),ISNUMBER(SEARCH("&gt; 4",'Classification result'!U127)),ISNUMBER(SEARCH("4 or more",'Classification result'!U127))),"extensive","")))</f>
        <v/>
      </c>
      <c r="W127" t="str">
        <f>IF(OR('Model output'!R126="",ISNUMBER(SEARCH("Not identified", 'Model output'!R126)),ISNUMBER(SEARCH("Absent",'Model output'!R126)),ISNUMBER(SEARCH("No",'Model output'!R126)),ISNUMBER(SEARCH("Negative",'Model output'!R126)),ISNUMBER(SEARCH("None seen",'Model output'!R126)),ISNUMBER(SEARCH("Free",'Model output'!R126)),ISNUMBER(SEARCH("Cannot be assessed",'Model output'!R126))),"negative","positive")</f>
        <v>positive</v>
      </c>
      <c r="X127" s="19" t="str">
        <f>IF('Model output'!S126="","",'Model output'!S126)</f>
        <v>No</v>
      </c>
      <c r="Y127" t="str">
        <f>IF(OR('Model output'!S126="",ISNUMBER(SEARCH("No extension",'Model output'!S126)),ISNUMBER(SEARCH("Absent",'Model output'!S126)),ISNUMBER(SEARCH("Not identified",'Model output'!S126)),AND(ISNUMBER(SEARCH("No",'Model output'!S126)),NOT(ISNUMBER(SEARCH("carcinoma",'Model output'!S126)))),ISNUMBER(SEARCH("negative",'Model output'!S126))),"negative",IF(Z127="positive","gETE", "positive"))</f>
        <v>negative</v>
      </c>
      <c r="Z127" t="str">
        <f>IF(OR('Model output'!S126="",ISNUMBER(SEARCH("Absent",'Model output'!S126)),ISNUMBER(SEARCH("Not identified",'Model output'!S126)),ISNUMBER(SEARCH("No",'Model output'!S126)),ISNUMBER(SEARCH("Minimal",'Model output'!S126)),ISNUMBER(SEARCH("negative",'Model output'!S126))),"negative",IF(OR(ISNUMBER(SEARCH("extensive",X127)),ISNUMBER(SEARCH("skeletal muscle",X127)),ISNUMBER(SEARCH("larynx",X127)),ISNUMBER(SEARCH("trachea",X127)),ISNUMBER(SEARCH("esophagus",X127)),ISNUMBER(SEARCH("recurrent laryngeal nerve",X127))),"positive","negative"))</f>
        <v>negative</v>
      </c>
      <c r="AA127" t="str">
        <f>IF('Model output'!T126="","",IF('Model output'!T126="Not mentioned", "No", "Yes"))</f>
        <v/>
      </c>
      <c r="AB127" t="str">
        <f>IF(AA127&lt;&gt;"Yes","",IF(OR('Model output'!U126="",ISNUMBER(SEARCH("Not identified",'Model output'!U126))),"",'Model output'!U126))</f>
        <v/>
      </c>
      <c r="AC127" s="8" t="str">
        <f>IF(OR('Model output'!V126="", AND(ISERROR(SEARCH("Positive",'Model output'!V126)), ISNUMBER(SEARCH("Negative",'Model output'!V126))), ISNUMBER(SEARCH("Cannot be assessed",'Model output'!V126)), AND(ISNUMBER(SEARCH("Uninvolved",'Model output'!V126)),NOT(ISNUMBER(SEARCH("margin(s) involved",'Model output'!V126)))), ISNUMBER(SEARCH("No involvement",'Model output'!V126)), AND(NOT(ISNUMBER(SEARCH("focal",'Model output'!V126))),ISNUMBER(SEARCH("Free",'Model output'!V126))), ISNUMBER(SEARCH("narrowly excised",'Model output'!V126)), ISNUMBER(SEARCH("none",'Model output'!V126)), ISNUMBER(SEARCH("R0",'Model output'!V126)), ISNUMBER(SEARCH("1 mm",'Model output'!V126)), ISNUMBER(SEARCH("0.1 CM",'Model output'!V126)), ISNUMBER(SEARCH("less than 0.2 mm",'Model output'!V126)), ISNUMBER(SEARCH("less than 1.0 mm",'Model output'!V126)), ISNUMBER(SEARCH("less than 0.5 mm",'Model output'!V126)), ISNUMBER(SEARCH("abut",'Model output'!V126))), "negative", "positive")</f>
        <v>negative</v>
      </c>
      <c r="AE127" s="39" t="str" cm="1">
        <f t="array" aca="1" ref="AE127" ca="1">IF(OR(AC127="positive",Z127="positive",AND(OR(ISNUMBER(SEARCH("Follicular carcinoma",N127)),ISNUMBER(SEARCH("Follicular thyroid carcinoma",N127))),V127="extensive"),AND(AND(ISNUMBER(J127),J127&gt;0),AND(ISNUMBER(M127),M127&gt;3)),OR(H127="positive",AH127=1)),"high",IF(OR(ISNUMBER(SEARCH("lateral",G127,1)),ISNUMBER(SEARCH("positive",Y127,1)),ISNUMBER(SEARCH("tall",O127,1)),ISNUMBER(SEARCH("hobnail",O127,1)),ISNUMBER(SEARCH("cribriform",O127,1)),ISNUMBER(SEARCH("diffuse",O127,1)),ISNUMBER(SEARCH("columnar",O127,1)),ISNUMBER(SEARCH("solid",O127,1)),ISNUMBER(SEARCH("tall",N127,1)),ISNUMBER(SEARCH("hobnail",N127,1)),ISNUMBER(SEARCH("cribriform",N127,1)),ISNUMBER(SEARCH("diffuse",N127,1)),ISNUMBER(SEARCH("columnar",N127,1)),ISNUMBER(SEARCH("solid",N127,1)),AND(OR(ISNUMBER(SEARCH("papillary",N127,1)),ISNUMBER(SEARCH("papillary carcinoma",O127,1))),S127="positive"),AND(AND(ISNUMBER(J127),J127&gt;=5),M127=""),AND(AND(ISNUMBER(J127),J127&gt;=5),AND(ISNUMBER(M127),M127&gt;=1)),AND(ISNUMBER(SERACH("papillary",N127)),OR(Y127="positive",Z127="positive"), ISNUMBER(SEARCH("BRAF",AB127)))),"intermediate","low"))</f>
        <v>low</v>
      </c>
      <c r="AF127" s="40" t="str">
        <f t="shared" si="15"/>
        <v>3a</v>
      </c>
      <c r="AG127" s="40" t="str">
        <f t="shared" si="16"/>
        <v>0</v>
      </c>
      <c r="AH127" s="40" t="str">
        <f t="shared" si="18"/>
        <v>0</v>
      </c>
      <c r="AI127" s="45" t="str">
        <f t="shared" si="19"/>
        <v>I</v>
      </c>
      <c r="AJ127" s="39" t="s">
        <v>636</v>
      </c>
      <c r="AK127" s="44" t="s">
        <v>901</v>
      </c>
      <c r="AL127" s="44" t="s">
        <v>899</v>
      </c>
      <c r="AM127" s="44" t="s">
        <v>899</v>
      </c>
      <c r="AN127" s="44" t="s">
        <v>59</v>
      </c>
      <c r="AO127" s="12">
        <f t="shared" ca="1" si="24"/>
        <v>0</v>
      </c>
      <c r="AP127" s="15">
        <f t="shared" si="25"/>
        <v>1</v>
      </c>
      <c r="AQ127" s="15">
        <f t="shared" si="26"/>
        <v>1</v>
      </c>
      <c r="AR127" s="15">
        <f t="shared" si="27"/>
        <v>1</v>
      </c>
      <c r="AS127" s="26">
        <f t="shared" si="17"/>
        <v>1</v>
      </c>
    </row>
    <row r="128" spans="1:45">
      <c r="A128" t="str">
        <f>'Model output'!A127</f>
        <v>TCGA-E8-A415</v>
      </c>
      <c r="B128" s="51">
        <v>39</v>
      </c>
      <c r="C128" s="1" t="str">
        <f>IF(OR(ISNUMBER(SEARCH("0",'Model output'!D127)), ISNUMBER(SEARCH("1",'Model output'!D127)), ISNUMBER(SEARCH("1a",'Model output'!D127)), ISNUMBER(SEARCH("1b",'Model output'!D127)), ISNUMBER(SEARCH("2",'Model output'!D127)), ISNUMBER(SEARCH("3",'Model output'!D127)), ISNUMBER(SEARCH("4a",'Model output'!D127)), ISNUMBER(SEARCH("4b",'Model output'!D127))), IF(ISNUMBER(SEARCH("pT",'Model output'!D127)),IF(OR(ISNUMBER(SEARCH("a",'Model output'!D127)),ISNUMBER(SEARCH("b",'Model output'!D127))),MID(SUBSTITUTE('Model output'!D127," ",""),SEARCH("pT",'Model output'!D127)+2,2),MID(SUBSTITUTE('Model output'!D127," ",""),SEARCH("pT",'Model output'!D127)+2,1)),IF(ISNUMBER(SEARCH("T",'Model output'!D127)),IF(OR(ISNUMBER(SEARCH("a",'Model output'!D127)),ISNUMBER(SEARCH("b",'Model output'!D127))),MID(SUBSTITUTE('Model output'!D127," ",""),SEARCH("T",'Model output'!D127)+1,2),MID(SUBSTITUTE('Model output'!D127," ",""),SEARCH("T",'Model output'!D127)+1,1)),SUBSTITUTE('Model output'!D127," ",""))),"")</f>
        <v/>
      </c>
      <c r="D128" s="1" t="str">
        <f>IF(ISNUMBER(SEARCH("lymph node",'Model output'!E127)),"1", IF(AND('Model output'!E127&lt;&gt;"",ISNUMBER('Model output'!E127),'Model output'!E127&gt;0),"1",IF(OR(ISNUMBER(SEARCH("0",'Model output'!E127)), ISNUMBER(SEARCH("1",'Model output'!E127)), ISNUMBER(SEARCH("1a",'Model output'!E127)), ISNUMBER(SEARCH("1b",'Model output'!E127)), ISNUMBER(SEARCH("X",'Model output'!E127))), IF(ISNUMBER(SEARCH("pN",'Model output'!E127)),IF(OR(ISNUMBER(SEARCH("a",'Model output'!E127)),ISNUMBER(SEARCH("b",'Model output'!E127))),MID(SUBSTITUTE('Model output'!E127," ",""),SEARCH("pN",'Model output'!E127)+2,2),MID(SUBSTITUTE('Model output'!E127," ",""),SEARCH("pN",'Model output'!E127)+2,1)),IF(ISNUMBER(SEARCH("N",'Model output'!E127)),IF(OR(ISNUMBER(SEARCH("a",'Model output'!E127)),ISNUMBER(SEARCH("b",'Model output'!E127))),MID(SUBSTITUTE('Model output'!E127," ",""),SEARCH("N",'Model output'!E127)+1,2),MID(SUBSTITUTE('Model output'!E127," ",""),SEARCH("N",'Model output'!E127)+1,1)),SUBSTITUTE('Model output'!E127," ",""))),"")))</f>
        <v/>
      </c>
      <c r="E128" s="1" t="str">
        <f>IF(OR(ISNUMBER(SEARCH("Not applicable",'Model output'!F127)), ISNUMBER(SEARCH("N/A",'Model output'!F127))),"0",IF(OR(ISNUMBER(SEARCH("0",'Model output'!F127)), ISNUMBER(SEARCH("1",'Model output'!F127)), ISNUMBER(SEARCH("X",'Model output'!F127))), IF(ISNUMBER(SEARCH("pM",'Model output'!F127)),MID(SUBSTITUTE('Model output'!F127," ",""),SEARCH("pM",'Model output'!F127)+2,1),IF(ISNUMBER(SEARCH("M",'Model output'!F127)),MID(SUBSTITUTE('Model output'!F127," ",""),SEARCH("M",'Model output'!F127)+1,1),SUBSTITUTE('Model output'!F127," ",""))),""))</f>
        <v/>
      </c>
      <c r="F128" t="str">
        <f t="shared" si="28"/>
        <v>negative</v>
      </c>
      <c r="G128" t="str">
        <f>IF(OR('Model output'!G127="",AND(ISNUMBER('Model output'!J127),'Model output'!J127&lt;1)),"",IF(OR(ISNUMBER(SEARCH("lateral",'Model output'!G127)),ISNUMBER(SEARCH("cervical",'Model output'!G127)),ISNUMBER(SEARCH("jugular",'Model output'!G127)),ISNUMBER(SEARCH("left neck",'Model output'!G127)),ISNUMBER(SEARCH("left anterior neck",'Model output'!G127)),ISNUMBER(SEARCH("left posterior neck",'Model output'!G127)),ISNUMBER(SEARCH("right neck",'Model output'!G127)),ISNUMBER(SEARCH("right anterior neck",'Model output'!G127)),ISNUMBER(SEARCH("right posterior neck",'Model output'!G127)),AND(ISNUMBER(SEARCH("level",'Model output'!G127)),OR(,ISNUMBER(SEARCH("II",'Model output'!G127)),ISNUMBER(SEARCH("two",'Model output'!G127)),ISNUMBER(SEARCH("2",'Model output'!G127)),ISNUMBER(SEARCH("III",'Model output'!G127)),ISNUMBER(SEARCH("three",'Model output'!G127)),ISNUMBER(SEARCH("3",'Model output'!G127)),ISNUMBER(SEARCH("IV",'Model output'!G127)),ISNUMBER(SEARCH("four",'Model output'!G127)),ISNUMBER(SEARCH("4",'Model output'!G127)),ISNUMBER(SEARCH("V ",'Model output'!G127)),ISNUMBER(SEARCH("five",'Model output'!G127)),ISNUMBER(SEARCH("5",'Model output'!G127))))), "lateral", "central"))</f>
        <v/>
      </c>
      <c r="H128" t="str">
        <f>IF('Model output'!H127="","negative", IF('Model output'!H127=" ", "negative", IF('Model output'!H127="[]", "negative", IF(ISNUMBER(SEARCH("lymph node",'Model output'!H127)),"negative", IF(ISNUMBER(SEARCH("adipose tissue",'Model output'!H127)), "negative", IF(ISNUMBER(SEARCH("neck dissection",'Model output'!H127)),"negative","positive"))))))</f>
        <v>negative</v>
      </c>
      <c r="I128" t="str">
        <f>IF('Model output'!I127="","",IF(ISNUMBER('Model output'!I127),'Model output'!I127,1))</f>
        <v/>
      </c>
      <c r="J128" t="str">
        <f>IF('Model output'!J127="","",IF(AND(ISNUMBER('Model output'!J127),'Model output'!J127&lt;=I128),'Model output'!J127,IF(ISNUMBER(SEARCH("0/",'Model output'!J127)),0,1)))</f>
        <v/>
      </c>
      <c r="K128" t="str" cm="1">
        <f t="array" ref="K128">IF(COUNT(FIND({0,1,2,3,4,5,6,7,8,9},'Model output'!K127))&gt;0,'Model output'!K127,"")</f>
        <v/>
      </c>
      <c r="L128" s="32" t="str">
        <f t="shared" ref="L128:L190" si="30">LOWER(SUBSTITUTE(SUBSTITUTE(SUBSTITUTE(SUBSTITUTE(SUBSTITUTE(SUBSTITUTE(SUBSTITUTE(SUBSTITUTE(SUBSTITUTE(SUBSTITUTE(SUBSTITUTE(SUBSTITUTE(SUBSTITUTE(SUBSTITUTE(SUBSTITUTE(SUBSTITUTE(SUBSTITUTE(SUBSTITUTE(SUBSTITUTE(K128,"cm.","cm"), "gross examination", ""), "specimen E", ""), "Level IV", ""), "paratracheal", ""), "tissue", ""), "in greatest dimension", ""), "diameter", ""), "right", ""), "up to", ""), "to", ","), "by", ""), "x", ","), "'", ""), "[", ""), "]", ""), "(", ""), ")", ""), " ", ""))</f>
        <v/>
      </c>
      <c r="M128" t="str" cm="1">
        <f t="array" ref="M128">IF(L128="","",IF(ISNUMBER(SEARCH("cm",L128)),MAX(VALUE(SUBSTITUTE(_xlfn.FILTERXML("&lt;t&gt;&lt;s&gt;"&amp;SUBSTITUTE(L128,",","&lt;/s&gt;&lt;s&gt;")&amp;"&lt;/s&gt;&lt;/t&gt;","//s"),"cm",""))),MAX(VALUE(SUBSTITUTE(_xlfn.FILTERXML("&lt;t&gt;&lt;s&gt;"&amp;SUBSTITUTE(L128,",","&lt;/s&gt;&lt;s&gt;")&amp;"&lt;/s&gt;&lt;/t&gt;","//s"),"mm","")))/10))</f>
        <v/>
      </c>
      <c r="N128" t="str">
        <f>IF('Model output'!L127="","",'Model output'!L127)</f>
        <v>papillary</v>
      </c>
      <c r="O128" t="str">
        <f>IF('Model output'!M127="","",'Model output'!M127)</f>
        <v/>
      </c>
      <c r="P128" t="str">
        <f>IF('Model output'!N127="","",'Model output'!N127)</f>
        <v>1x0.7x0.7 cm</v>
      </c>
      <c r="Q128" t="str">
        <f t="shared" si="29"/>
        <v>1,0.7,0.7cm</v>
      </c>
      <c r="R128" cm="1">
        <f t="array" ref="R128">IF(Q128="","",IF(ISNUMBER(SEARCH("cm",Q128)),MAX(VALUE(SUBSTITUTE(_xlfn.FILTERXML("&lt;t&gt;&lt;s&gt;"&amp;SUBSTITUTE(Q128,",","&lt;/s&gt;&lt;s&gt;")&amp;"&lt;/s&gt;&lt;/t&gt;","//s"),"cm",""))),IF(ISNUMBER(SEARCH("mm",Q128)), MAX(VALUE(SUBSTITUTE(_xlfn.FILTERXML("&lt;t&gt;&lt;s&gt;"&amp;SUBSTITUTE(Q128,",","&lt;/s&gt;&lt;s&gt;")&amp;"&lt;/s&gt;&lt;/t&gt;","//s"),"mm","")))/10, MAX(VALUE(_xlfn.FILTERXML("&lt;t&gt;&lt;s&gt;"&amp;SUBSTITUTE(Q128,",","&lt;/s&gt;&lt;s&gt;")&amp;"&lt;/s&gt;&lt;/t&gt;","//s"))))))</f>
        <v>1</v>
      </c>
      <c r="S128" t="str">
        <f>IF(OR('Model output'!P127="",'Model output'!P127="C",ISNUMBER(SEARCH("Not identified", 'Model output'!P127)),ISNUMBER(SEARCH("Absent",'Model output'!P127)),ISNUMBER(SEARCH("Absence",'Model output'!P127)),AND(ISNUMBER(SEARCH("No",'Model output'!P127)),NOT(ISNUMBER(SEARCH("diagnostic",'Model output'!P127)))),ISNUMBER(SEARCH("Negative",'Model output'!P127))),"negative","positive")</f>
        <v>negative</v>
      </c>
      <c r="T128" t="str">
        <f>IF('Model output'!O127="","",'Model output'!O127)</f>
        <v>Unifocal</v>
      </c>
      <c r="U128" t="str">
        <f>IF('Model output'!Q127&lt;&gt;"",'Model output'!Q127,IF('Classification result'!S128="positive",IF(ISNUMBER(SEARCH("single",'Model output'!P127)),1,IF(OR(ISNUMBER(SEARCH("&lt;4",'Model output'!P127)),ISNUMBER(SEARCH("&lt; 4",'Model output'!P127)),ISNUMBER(SEARCH("less than 4",'Model output'!P127))),"&lt;4",IF(OR(ISNUMBER(SEARCH("&gt;4",'Model output'!P127)),ISNUMBER(SEARCH("&gt; 4",'Model output'!P127)),ISNUMBER(SEARCH("4 or more",'Model output'!P127))),"&gt;4",""))),""))</f>
        <v/>
      </c>
      <c r="V128" t="str">
        <f>IF(S128="negative","",IF(OR(ISNUMBER(SEARCH("Focal",'Model output'!P127)),'Classification result'!U128&lt;4,ISNUMBER(SEARCH("Focal",'Classification result'!U128)),ISNUMBER(SEARCH("&lt;4",'Classification result'!U128)),ISNUMBER(SEARCH("&lt; 4",'Classification result'!U128))),"minimal", IF(OR(ISNUMBER(SEARCH("Extensive",'Model output'!P127)),ISNUMBER(SEARCH("Extensive",'Classification result'!U128)),ISNUMBER(SEARCH("&gt;4",'Classification result'!U128)),ISNUMBER(SEARCH("&gt; 4",'Classification result'!U128)),ISNUMBER(SEARCH("4 or more",'Classification result'!U128))),"extensive","")))</f>
        <v/>
      </c>
      <c r="W128" t="str">
        <f>IF(OR('Model output'!R127="",ISNUMBER(SEARCH("Not identified", 'Model output'!R127)),ISNUMBER(SEARCH("Absent",'Model output'!R127)),ISNUMBER(SEARCH("No",'Model output'!R127)),ISNUMBER(SEARCH("Negative",'Model output'!R127)),ISNUMBER(SEARCH("None seen",'Model output'!R127)),ISNUMBER(SEARCH("Free",'Model output'!R127)),ISNUMBER(SEARCH("Cannot be assessed",'Model output'!R127))),"negative","positive")</f>
        <v>positive</v>
      </c>
      <c r="X128" s="19" t="str">
        <f>IF('Model output'!S127="","",'Model output'!S127)</f>
        <v>No</v>
      </c>
      <c r="Y128" t="str">
        <f>IF(OR('Model output'!S127="",ISNUMBER(SEARCH("No extension",'Model output'!S127)),ISNUMBER(SEARCH("Absent",'Model output'!S127)),ISNUMBER(SEARCH("Not identified",'Model output'!S127)),AND(ISNUMBER(SEARCH("No",'Model output'!S127)),NOT(ISNUMBER(SEARCH("carcinoma",'Model output'!S127)))),ISNUMBER(SEARCH("negative",'Model output'!S127))),"negative",IF(Z128="positive","gETE", "positive"))</f>
        <v>negative</v>
      </c>
      <c r="Z128" t="str">
        <f>IF(OR('Model output'!S127="",ISNUMBER(SEARCH("Absent",'Model output'!S127)),ISNUMBER(SEARCH("Not identified",'Model output'!S127)),ISNUMBER(SEARCH("No",'Model output'!S127)),ISNUMBER(SEARCH("Minimal",'Model output'!S127)),ISNUMBER(SEARCH("negative",'Model output'!S127))),"negative",IF(OR(ISNUMBER(SEARCH("extensive",X128)),ISNUMBER(SEARCH("skeletal muscle",X128)),ISNUMBER(SEARCH("larynx",X128)),ISNUMBER(SEARCH("trachea",X128)),ISNUMBER(SEARCH("esophagus",X128)),ISNUMBER(SEARCH("recurrent laryngeal nerve",X128))),"positive","negative"))</f>
        <v>negative</v>
      </c>
      <c r="AA128" t="str">
        <f>IF('Model output'!T127="","",IF('Model output'!T127="Not mentioned", "No", "Yes"))</f>
        <v/>
      </c>
      <c r="AB128" t="str">
        <f>IF(AA128&lt;&gt;"Yes","",IF(OR('Model output'!U127="",ISNUMBER(SEARCH("Not identified",'Model output'!U127))),"",'Model output'!U127))</f>
        <v/>
      </c>
      <c r="AC128" s="8" t="str">
        <f>IF(OR('Model output'!V127="", AND(ISERROR(SEARCH("Positive",'Model output'!V127)), ISNUMBER(SEARCH("Negative",'Model output'!V127))), ISNUMBER(SEARCH("Cannot be assessed",'Model output'!V127)), AND(ISNUMBER(SEARCH("Uninvolved",'Model output'!V127)),NOT(ISNUMBER(SEARCH("margin(s) involved",'Model output'!V127)))), ISNUMBER(SEARCH("No involvement",'Model output'!V127)), AND(NOT(ISNUMBER(SEARCH("focal",'Model output'!V127))),ISNUMBER(SEARCH("Free",'Model output'!V127))), ISNUMBER(SEARCH("narrowly excised",'Model output'!V127)), ISNUMBER(SEARCH("none",'Model output'!V127)), ISNUMBER(SEARCH("R0",'Model output'!V127)), ISNUMBER(SEARCH("1 mm",'Model output'!V127)), ISNUMBER(SEARCH("0.1 CM",'Model output'!V127)), ISNUMBER(SEARCH("less than 0.2 mm",'Model output'!V127)), ISNUMBER(SEARCH("less than 1.0 mm",'Model output'!V127)), ISNUMBER(SEARCH("less than 0.5 mm",'Model output'!V127)), ISNUMBER(SEARCH("abut",'Model output'!V127))), "negative", "positive")</f>
        <v>negative</v>
      </c>
      <c r="AE128" s="39" t="str" cm="1">
        <f t="array" aca="1" ref="AE128" ca="1">IF(OR(AC128="positive",Z128="positive",AND(OR(ISNUMBER(SEARCH("Follicular carcinoma",N128)),ISNUMBER(SEARCH("Follicular thyroid carcinoma",N128))),V128="extensive"),AND(AND(ISNUMBER(J128),J128&gt;0),AND(ISNUMBER(M128),M128&gt;3)),OR(H128="positive",AH128=1)),"high",IF(OR(ISNUMBER(SEARCH("lateral",G128,1)),ISNUMBER(SEARCH("positive",Y128,1)),ISNUMBER(SEARCH("tall",O128,1)),ISNUMBER(SEARCH("hobnail",O128,1)),ISNUMBER(SEARCH("cribriform",O128,1)),ISNUMBER(SEARCH("diffuse",O128,1)),ISNUMBER(SEARCH("columnar",O128,1)),ISNUMBER(SEARCH("solid",O128,1)),ISNUMBER(SEARCH("tall",N128,1)),ISNUMBER(SEARCH("hobnail",N128,1)),ISNUMBER(SEARCH("cribriform",N128,1)),ISNUMBER(SEARCH("diffuse",N128,1)),ISNUMBER(SEARCH("columnar",N128,1)),ISNUMBER(SEARCH("solid",N128,1)),AND(OR(ISNUMBER(SEARCH("papillary",N128,1)),ISNUMBER(SEARCH("papillary carcinoma",O128,1))),S128="positive"),AND(AND(ISNUMBER(J128),J128&gt;=5),M128=""),AND(AND(ISNUMBER(J128),J128&gt;=5),AND(ISNUMBER(M128),M128&gt;=1)),AND(ISNUMBER(SERACH("papillary",N128)),OR(Y128="positive",Z128="positive"), ISNUMBER(SEARCH("BRAF",AB128)))),"intermediate","low"))</f>
        <v>low</v>
      </c>
      <c r="AF128" s="40" t="str">
        <f t="shared" ref="AF128:AF190" si="31">IF(AND(Z128="positive",OR(ISNUMBER(SEARCH("prevertebral",X128,1)),ISNUMBER(SEARCH("fascia",X128,1)),ISNUMBER(SEARCH("carotid artery",X128,1)),ISNUMBER(SEARCH("mediastinal",X128,1)))),"4b",
IF(AND(Z128="positive",OR(ISNUMBER(SEARCH("larynx",X128,1)),ISNUMBER(SEARCH("trachea",X128,1)),ISNUMBER(SEARCH("esophagus",X128,1)),ISNUMBER(SEARCH("recurrent laryngeal nerve",X128,1)),
ISNUMBER(SEARCH("RLN",X128,1)))),"4a",
IF(OR(Z128="positive",ISNUMBER(SEARCH("strap",X128,1)),ISNUMBER(SEARCH("sternothyroid",X128,1)),ISNUMBER(SEARCH("sternohyoid",X128,1)),ISNUMBER(SEARCH("thyrohyoid",X128,1)),ISNUMBER(SEARCH("omohyoid",X128,1))),"3b",
IF(AND(C128&lt;&gt;"", N128=""),C128,
IF(OR(AND(R128&lt;&gt;"",R128&gt;4)),"3a",
IF(AND(R128&lt;&gt;"", R128&lt;=4,R128&gt;2),"2",
IF(AND(R128&lt;&gt;"",R128&lt;=2,R128&gt;1),"1b",
IF(AND(R128&lt;&gt;"",R128&lt;=1),"1a","x"
))))))))</f>
        <v>1a</v>
      </c>
      <c r="AG128" s="40" t="str">
        <f t="shared" ref="AG128:AG190" si="32">IF(AND(ISNUMBER(J128),J128&gt;0),
IF(G128="lateral", "1b","1a"), "0")</f>
        <v>0</v>
      </c>
      <c r="AH128" s="40" t="str">
        <f t="shared" si="18"/>
        <v>0</v>
      </c>
      <c r="AI128" s="45" t="str">
        <f t="shared" si="19"/>
        <v>I</v>
      </c>
      <c r="AJ128" s="39" t="s">
        <v>636</v>
      </c>
      <c r="AK128" s="44" t="s">
        <v>900</v>
      </c>
      <c r="AL128" s="44" t="s">
        <v>899</v>
      </c>
      <c r="AM128" s="44" t="s">
        <v>899</v>
      </c>
      <c r="AN128" s="44" t="s">
        <v>59</v>
      </c>
      <c r="AO128" s="12">
        <f t="shared" ca="1" si="24"/>
        <v>0</v>
      </c>
      <c r="AP128" s="15">
        <f t="shared" si="25"/>
        <v>1</v>
      </c>
      <c r="AQ128" s="15">
        <f t="shared" si="26"/>
        <v>1</v>
      </c>
      <c r="AR128" s="15">
        <f t="shared" si="27"/>
        <v>1</v>
      </c>
      <c r="AS128" s="26">
        <f t="shared" si="17"/>
        <v>1</v>
      </c>
    </row>
    <row r="129" spans="1:45">
      <c r="A129" t="str">
        <f>'Model output'!A128</f>
        <v>TCGA-E8-A416</v>
      </c>
      <c r="B129" s="51">
        <v>51</v>
      </c>
      <c r="C129" s="1" t="str">
        <f>IF(OR(ISNUMBER(SEARCH("0",'Model output'!D128)), ISNUMBER(SEARCH("1",'Model output'!D128)), ISNUMBER(SEARCH("1a",'Model output'!D128)), ISNUMBER(SEARCH("1b",'Model output'!D128)), ISNUMBER(SEARCH("2",'Model output'!D128)), ISNUMBER(SEARCH("3",'Model output'!D128)), ISNUMBER(SEARCH("4a",'Model output'!D128)), ISNUMBER(SEARCH("4b",'Model output'!D128))), IF(ISNUMBER(SEARCH("pT",'Model output'!D128)),IF(OR(ISNUMBER(SEARCH("a",'Model output'!D128)),ISNUMBER(SEARCH("b",'Model output'!D128))),MID(SUBSTITUTE('Model output'!D128," ",""),SEARCH("pT",'Model output'!D128)+2,2),MID(SUBSTITUTE('Model output'!D128," ",""),SEARCH("pT",'Model output'!D128)+2,1)),IF(ISNUMBER(SEARCH("T",'Model output'!D128)),IF(OR(ISNUMBER(SEARCH("a",'Model output'!D128)),ISNUMBER(SEARCH("b",'Model output'!D128))),MID(SUBSTITUTE('Model output'!D128," ",""),SEARCH("T",'Model output'!D128)+1,2),MID(SUBSTITUTE('Model output'!D128," ",""),SEARCH("T",'Model output'!D128)+1,1)),SUBSTITUTE('Model output'!D128," ",""))),"")</f>
        <v/>
      </c>
      <c r="D129" s="1" t="str">
        <f>IF(ISNUMBER(SEARCH("lymph node",'Model output'!E128)),"1", IF(AND('Model output'!E128&lt;&gt;"",ISNUMBER('Model output'!E128),'Model output'!E128&gt;0),"1",IF(OR(ISNUMBER(SEARCH("0",'Model output'!E128)), ISNUMBER(SEARCH("1",'Model output'!E128)), ISNUMBER(SEARCH("1a",'Model output'!E128)), ISNUMBER(SEARCH("1b",'Model output'!E128)), ISNUMBER(SEARCH("X",'Model output'!E128))), IF(ISNUMBER(SEARCH("pN",'Model output'!E128)),IF(OR(ISNUMBER(SEARCH("a",'Model output'!E128)),ISNUMBER(SEARCH("b",'Model output'!E128))),MID(SUBSTITUTE('Model output'!E128," ",""),SEARCH("pN",'Model output'!E128)+2,2),MID(SUBSTITUTE('Model output'!E128," ",""),SEARCH("pN",'Model output'!E128)+2,1)),IF(ISNUMBER(SEARCH("N",'Model output'!E128)),IF(OR(ISNUMBER(SEARCH("a",'Model output'!E128)),ISNUMBER(SEARCH("b",'Model output'!E128))),MID(SUBSTITUTE('Model output'!E128," ",""),SEARCH("N",'Model output'!E128)+1,2),MID(SUBSTITUTE('Model output'!E128," ",""),SEARCH("N",'Model output'!E128)+1,1)),SUBSTITUTE('Model output'!E128," ",""))),"")))</f>
        <v/>
      </c>
      <c r="E129" s="1" t="str">
        <f>IF(OR(ISNUMBER(SEARCH("Not applicable",'Model output'!F128)), ISNUMBER(SEARCH("N/A",'Model output'!F128))),"0",IF(OR(ISNUMBER(SEARCH("0",'Model output'!F128)), ISNUMBER(SEARCH("1",'Model output'!F128)), ISNUMBER(SEARCH("X",'Model output'!F128))), IF(ISNUMBER(SEARCH("pM",'Model output'!F128)),MID(SUBSTITUTE('Model output'!F128," ",""),SEARCH("pM",'Model output'!F128)+2,1),IF(ISNUMBER(SEARCH("M",'Model output'!F128)),MID(SUBSTITUTE('Model output'!F128," ",""),SEARCH("M",'Model output'!F128)+1,1),SUBSTITUTE('Model output'!F128," ",""))),""))</f>
        <v/>
      </c>
      <c r="F129" t="str">
        <f t="shared" si="28"/>
        <v>negative</v>
      </c>
      <c r="G129" t="str">
        <f>IF(OR('Model output'!G128="",AND(ISNUMBER('Model output'!J128),'Model output'!J128&lt;1)),"",IF(OR(ISNUMBER(SEARCH("lateral",'Model output'!G128)),ISNUMBER(SEARCH("cervical",'Model output'!G128)),ISNUMBER(SEARCH("jugular",'Model output'!G128)),ISNUMBER(SEARCH("left neck",'Model output'!G128)),ISNUMBER(SEARCH("left anterior neck",'Model output'!G128)),ISNUMBER(SEARCH("left posterior neck",'Model output'!G128)),ISNUMBER(SEARCH("right neck",'Model output'!G128)),ISNUMBER(SEARCH("right anterior neck",'Model output'!G128)),ISNUMBER(SEARCH("right posterior neck",'Model output'!G128)),AND(ISNUMBER(SEARCH("level",'Model output'!G128)),OR(,ISNUMBER(SEARCH("II",'Model output'!G128)),ISNUMBER(SEARCH("two",'Model output'!G128)),ISNUMBER(SEARCH("2",'Model output'!G128)),ISNUMBER(SEARCH("III",'Model output'!G128)),ISNUMBER(SEARCH("three",'Model output'!G128)),ISNUMBER(SEARCH("3",'Model output'!G128)),ISNUMBER(SEARCH("IV",'Model output'!G128)),ISNUMBER(SEARCH("four",'Model output'!G128)),ISNUMBER(SEARCH("4",'Model output'!G128)),ISNUMBER(SEARCH("V ",'Model output'!G128)),ISNUMBER(SEARCH("five",'Model output'!G128)),ISNUMBER(SEARCH("5",'Model output'!G128))))), "lateral", "central"))</f>
        <v/>
      </c>
      <c r="H129" t="str">
        <f>IF('Model output'!H128="","negative", IF('Model output'!H128=" ", "negative", IF('Model output'!H128="[]", "negative", IF(ISNUMBER(SEARCH("lymph node",'Model output'!H128)),"negative", IF(ISNUMBER(SEARCH("adipose tissue",'Model output'!H128)), "negative", IF(ISNUMBER(SEARCH("neck dissection",'Model output'!H128)),"negative","positive"))))))</f>
        <v>negative</v>
      </c>
      <c r="I129" t="str">
        <f>IF('Model output'!I128="","",IF(ISNUMBER('Model output'!I128),'Model output'!I128,1))</f>
        <v/>
      </c>
      <c r="J129" t="str">
        <f>IF('Model output'!J128="","",IF(AND(ISNUMBER('Model output'!J128),'Model output'!J128&lt;=I129),'Model output'!J128,IF(ISNUMBER(SEARCH("0/",'Model output'!J128)),0,1)))</f>
        <v/>
      </c>
      <c r="K129" t="str" cm="1">
        <f t="array" ref="K129">IF(COUNT(FIND({0,1,2,3,4,5,6,7,8,9},'Model output'!K128))&gt;0,'Model output'!K128,"")</f>
        <v/>
      </c>
      <c r="L129" s="32" t="str">
        <f t="shared" si="30"/>
        <v/>
      </c>
      <c r="M129" t="str" cm="1">
        <f t="array" ref="M129">IF(L129="","",IF(ISNUMBER(SEARCH("cm",L129)),MAX(VALUE(SUBSTITUTE(_xlfn.FILTERXML("&lt;t&gt;&lt;s&gt;"&amp;SUBSTITUTE(L129,",","&lt;/s&gt;&lt;s&gt;")&amp;"&lt;/s&gt;&lt;/t&gt;","//s"),"cm",""))),MAX(VALUE(SUBSTITUTE(_xlfn.FILTERXML("&lt;t&gt;&lt;s&gt;"&amp;SUBSTITUTE(L129,",","&lt;/s&gt;&lt;s&gt;")&amp;"&lt;/s&gt;&lt;/t&gt;","//s"),"mm","")))/10))</f>
        <v/>
      </c>
      <c r="N129" t="str">
        <f>IF('Model output'!L128="","",'Model output'!L128)</f>
        <v>papillary</v>
      </c>
      <c r="O129" t="str">
        <f>IF('Model output'!M128="","",'Model output'!M128)</f>
        <v/>
      </c>
      <c r="P129" t="str">
        <f>IF('Model output'!N128="","",'Model output'!N128)</f>
        <v>1.5x1x1 cm</v>
      </c>
      <c r="Q129" t="str">
        <f t="shared" si="29"/>
        <v>1.5,1,1cm</v>
      </c>
      <c r="R129" cm="1">
        <f t="array" ref="R129">IF(Q129="","",IF(ISNUMBER(SEARCH("cm",Q129)),MAX(VALUE(SUBSTITUTE(_xlfn.FILTERXML("&lt;t&gt;&lt;s&gt;"&amp;SUBSTITUTE(Q129,",","&lt;/s&gt;&lt;s&gt;")&amp;"&lt;/s&gt;&lt;/t&gt;","//s"),"cm",""))),IF(ISNUMBER(SEARCH("mm",Q129)), MAX(VALUE(SUBSTITUTE(_xlfn.FILTERXML("&lt;t&gt;&lt;s&gt;"&amp;SUBSTITUTE(Q129,",","&lt;/s&gt;&lt;s&gt;")&amp;"&lt;/s&gt;&lt;/t&gt;","//s"),"mm","")))/10, MAX(VALUE(_xlfn.FILTERXML("&lt;t&gt;&lt;s&gt;"&amp;SUBSTITUTE(Q129,",","&lt;/s&gt;&lt;s&gt;")&amp;"&lt;/s&gt;&lt;/t&gt;","//s"))))))</f>
        <v>1.5</v>
      </c>
      <c r="S129" t="str">
        <f>IF(OR('Model output'!P128="",'Model output'!P128="C",ISNUMBER(SEARCH("Not identified", 'Model output'!P128)),ISNUMBER(SEARCH("Absent",'Model output'!P128)),ISNUMBER(SEARCH("Absence",'Model output'!P128)),AND(ISNUMBER(SEARCH("No",'Model output'!P128)),NOT(ISNUMBER(SEARCH("diagnostic",'Model output'!P128)))),ISNUMBER(SEARCH("Negative",'Model output'!P128))),"negative","positive")</f>
        <v>negative</v>
      </c>
      <c r="T129" t="str">
        <f>IF('Model output'!O128="","",'Model output'!O128)</f>
        <v>Unifocal</v>
      </c>
      <c r="U129" t="str">
        <f>IF('Model output'!Q128&lt;&gt;"",'Model output'!Q128,IF('Classification result'!S129="positive",IF(ISNUMBER(SEARCH("single",'Model output'!P128)),1,IF(OR(ISNUMBER(SEARCH("&lt;4",'Model output'!P128)),ISNUMBER(SEARCH("&lt; 4",'Model output'!P128)),ISNUMBER(SEARCH("less than 4",'Model output'!P128))),"&lt;4",IF(OR(ISNUMBER(SEARCH("&gt;4",'Model output'!P128)),ISNUMBER(SEARCH("&gt; 4",'Model output'!P128)),ISNUMBER(SEARCH("4 or more",'Model output'!P128))),"&gt;4",""))),""))</f>
        <v/>
      </c>
      <c r="V129" t="str">
        <f>IF(S129="negative","",IF(OR(ISNUMBER(SEARCH("Focal",'Model output'!P128)),'Classification result'!U129&lt;4,ISNUMBER(SEARCH("Focal",'Classification result'!U129)),ISNUMBER(SEARCH("&lt;4",'Classification result'!U129)),ISNUMBER(SEARCH("&lt; 4",'Classification result'!U129))),"minimal", IF(OR(ISNUMBER(SEARCH("Extensive",'Model output'!P128)),ISNUMBER(SEARCH("Extensive",'Classification result'!U129)),ISNUMBER(SEARCH("&gt;4",'Classification result'!U129)),ISNUMBER(SEARCH("&gt; 4",'Classification result'!U129)),ISNUMBER(SEARCH("4 or more",'Classification result'!U129))),"extensive","")))</f>
        <v/>
      </c>
      <c r="W129" t="str">
        <f>IF(OR('Model output'!R128="",ISNUMBER(SEARCH("Not identified", 'Model output'!R128)),ISNUMBER(SEARCH("Absent",'Model output'!R128)),ISNUMBER(SEARCH("No",'Model output'!R128)),ISNUMBER(SEARCH("Negative",'Model output'!R128)),ISNUMBER(SEARCH("None seen",'Model output'!R128)),ISNUMBER(SEARCH("Free",'Model output'!R128)),ISNUMBER(SEARCH("Cannot be assessed",'Model output'!R128))),"negative","positive")</f>
        <v>negative</v>
      </c>
      <c r="X129" s="19" t="str">
        <f>IF('Model output'!S128="","",'Model output'!S128)</f>
        <v/>
      </c>
      <c r="Y129" t="str">
        <f>IF(OR('Model output'!S128="",ISNUMBER(SEARCH("No extension",'Model output'!S128)),ISNUMBER(SEARCH("Absent",'Model output'!S128)),ISNUMBER(SEARCH("Not identified",'Model output'!S128)),AND(ISNUMBER(SEARCH("No",'Model output'!S128)),NOT(ISNUMBER(SEARCH("carcinoma",'Model output'!S128)))),ISNUMBER(SEARCH("negative",'Model output'!S128))),"negative",IF(Z129="positive","gETE", "positive"))</f>
        <v>negative</v>
      </c>
      <c r="Z129" t="str">
        <f>IF(OR('Model output'!S128="",ISNUMBER(SEARCH("Absent",'Model output'!S128)),ISNUMBER(SEARCH("Not identified",'Model output'!S128)),ISNUMBER(SEARCH("No",'Model output'!S128)),ISNUMBER(SEARCH("Minimal",'Model output'!S128)),ISNUMBER(SEARCH("negative",'Model output'!S128))),"negative",IF(OR(ISNUMBER(SEARCH("extensive",X129)),ISNUMBER(SEARCH("skeletal muscle",X129)),ISNUMBER(SEARCH("larynx",X129)),ISNUMBER(SEARCH("trachea",X129)),ISNUMBER(SEARCH("esophagus",X129)),ISNUMBER(SEARCH("recurrent laryngeal nerve",X129))),"positive","negative"))</f>
        <v>negative</v>
      </c>
      <c r="AA129" t="str">
        <f>IF('Model output'!T128="","",IF('Model output'!T128="Not mentioned", "No", "Yes"))</f>
        <v/>
      </c>
      <c r="AB129" t="str">
        <f>IF(AA129&lt;&gt;"Yes","",IF(OR('Model output'!U128="",ISNUMBER(SEARCH("Not identified",'Model output'!U128))),"",'Model output'!U128))</f>
        <v/>
      </c>
      <c r="AC129" s="8" t="str">
        <f>IF(OR('Model output'!V128="", AND(ISERROR(SEARCH("Positive",'Model output'!V128)), ISNUMBER(SEARCH("Negative",'Model output'!V128))), ISNUMBER(SEARCH("Cannot be assessed",'Model output'!V128)), AND(ISNUMBER(SEARCH("Uninvolved",'Model output'!V128)),NOT(ISNUMBER(SEARCH("margin(s) involved",'Model output'!V128)))), ISNUMBER(SEARCH("No involvement",'Model output'!V128)), AND(NOT(ISNUMBER(SEARCH("focal",'Model output'!V128))),ISNUMBER(SEARCH("Free",'Model output'!V128))), ISNUMBER(SEARCH("narrowly excised",'Model output'!V128)), ISNUMBER(SEARCH("none",'Model output'!V128)), ISNUMBER(SEARCH("R0",'Model output'!V128)), ISNUMBER(SEARCH("1 mm",'Model output'!V128)), ISNUMBER(SEARCH("0.1 CM",'Model output'!V128)), ISNUMBER(SEARCH("less than 0.2 mm",'Model output'!V128)), ISNUMBER(SEARCH("less than 1.0 mm",'Model output'!V128)), ISNUMBER(SEARCH("less than 0.5 mm",'Model output'!V128)), ISNUMBER(SEARCH("abut",'Model output'!V128))), "negative", "positive")</f>
        <v>negative</v>
      </c>
      <c r="AE129" s="39" t="str" cm="1">
        <f t="array" aca="1" ref="AE129" ca="1">IF(OR(AC129="positive",Z129="positive",AND(OR(ISNUMBER(SEARCH("Follicular carcinoma",N129)),ISNUMBER(SEARCH("Follicular thyroid carcinoma",N129))),V129="extensive"),AND(AND(ISNUMBER(J129),J129&gt;0),AND(ISNUMBER(M129),M129&gt;3)),OR(H129="positive",AH129=1)),"high",IF(OR(ISNUMBER(SEARCH("lateral",G129,1)),ISNUMBER(SEARCH("positive",Y129,1)),ISNUMBER(SEARCH("tall",O129,1)),ISNUMBER(SEARCH("hobnail",O129,1)),ISNUMBER(SEARCH("cribriform",O129,1)),ISNUMBER(SEARCH("diffuse",O129,1)),ISNUMBER(SEARCH("columnar",O129,1)),ISNUMBER(SEARCH("solid",O129,1)),ISNUMBER(SEARCH("tall",N129,1)),ISNUMBER(SEARCH("hobnail",N129,1)),ISNUMBER(SEARCH("cribriform",N129,1)),ISNUMBER(SEARCH("diffuse",N129,1)),ISNUMBER(SEARCH("columnar",N129,1)),ISNUMBER(SEARCH("solid",N129,1)),AND(OR(ISNUMBER(SEARCH("papillary",N129,1)),ISNUMBER(SEARCH("papillary carcinoma",O129,1))),S129="positive"),AND(AND(ISNUMBER(J129),J129&gt;=5),M129=""),AND(AND(ISNUMBER(J129),J129&gt;=5),AND(ISNUMBER(M129),M129&gt;=1)),AND(ISNUMBER(SERACH("papillary",N129)),OR(Y129="positive",Z129="positive"), ISNUMBER(SEARCH("BRAF",AB129)))),"intermediate","low"))</f>
        <v>low</v>
      </c>
      <c r="AF129" s="40" t="str">
        <f t="shared" si="31"/>
        <v>1b</v>
      </c>
      <c r="AG129" s="40" t="str">
        <f t="shared" si="32"/>
        <v>0</v>
      </c>
      <c r="AH129" s="40" t="str">
        <f t="shared" ref="AH129:AH191" si="33">IF(OR(H129="unknown"),"x",IF(H129="negative","0","1"))</f>
        <v>0</v>
      </c>
      <c r="AI129" s="45" t="str">
        <f t="shared" ref="AI129:AI191" si="34">IF(AND(B129&lt;55,AH129="0"),"I",
IF(AND(B129&lt;55,AH129="1"),"II",
IF(AH129="1","IVB",
IF(AND(AF129="4b",AH129="0"),"IVA",
IF(AND(AF129="4a",AH129="0"),"III",
IF(AND(OR(AF129="3a",AF129="3b",AF129="3"),AH129="0"),"II",
IF(AND(AF129="2",OR(AG129="1",AG129="1a",AG129="1b"),AH129="0"),"II",
IF(AND(OR(AF129="1a",AF129="1b",AF129="1"),OR(AG129="1",AG129="1a",AG129="1b"),AH129="0"),"II","I"
))))))))</f>
        <v>I</v>
      </c>
      <c r="AJ129" s="39" t="s">
        <v>636</v>
      </c>
      <c r="AK129" s="44" t="s">
        <v>895</v>
      </c>
      <c r="AL129" s="44" t="s">
        <v>899</v>
      </c>
      <c r="AM129" s="44" t="s">
        <v>899</v>
      </c>
      <c r="AN129" s="44" t="s">
        <v>59</v>
      </c>
      <c r="AO129" s="12">
        <f t="shared" ca="1" si="24"/>
        <v>0</v>
      </c>
      <c r="AP129" s="15">
        <f t="shared" si="25"/>
        <v>1</v>
      </c>
      <c r="AQ129" s="15">
        <f t="shared" si="26"/>
        <v>1</v>
      </c>
      <c r="AR129" s="15">
        <f t="shared" si="27"/>
        <v>1</v>
      </c>
      <c r="AS129" s="26">
        <f t="shared" si="17"/>
        <v>1</v>
      </c>
    </row>
    <row r="130" spans="1:45">
      <c r="A130" t="str">
        <f>'Model output'!A129</f>
        <v>TCGA-E8-A419</v>
      </c>
      <c r="B130" s="51">
        <v>30</v>
      </c>
      <c r="C130" s="1" t="str">
        <f>IF(OR(ISNUMBER(SEARCH("0",'Model output'!D129)), ISNUMBER(SEARCH("1",'Model output'!D129)), ISNUMBER(SEARCH("1a",'Model output'!D129)), ISNUMBER(SEARCH("1b",'Model output'!D129)), ISNUMBER(SEARCH("2",'Model output'!D129)), ISNUMBER(SEARCH("3",'Model output'!D129)), ISNUMBER(SEARCH("4a",'Model output'!D129)), ISNUMBER(SEARCH("4b",'Model output'!D129))), IF(ISNUMBER(SEARCH("pT",'Model output'!D129)),IF(OR(ISNUMBER(SEARCH("a",'Model output'!D129)),ISNUMBER(SEARCH("b",'Model output'!D129))),MID(SUBSTITUTE('Model output'!D129," ",""),SEARCH("pT",'Model output'!D129)+2,2),MID(SUBSTITUTE('Model output'!D129," ",""),SEARCH("pT",'Model output'!D129)+2,1)),IF(ISNUMBER(SEARCH("T",'Model output'!D129)),IF(OR(ISNUMBER(SEARCH("a",'Model output'!D129)),ISNUMBER(SEARCH("b",'Model output'!D129))),MID(SUBSTITUTE('Model output'!D129," ",""),SEARCH("T",'Model output'!D129)+1,2),MID(SUBSTITUTE('Model output'!D129," ",""),SEARCH("T",'Model output'!D129)+1,1)),SUBSTITUTE('Model output'!D129," ",""))),"")</f>
        <v/>
      </c>
      <c r="D130" s="1" t="str">
        <f>IF(ISNUMBER(SEARCH("lymph node",'Model output'!E129)),"1", IF(AND('Model output'!E129&lt;&gt;"",ISNUMBER('Model output'!E129),'Model output'!E129&gt;0),"1",IF(OR(ISNUMBER(SEARCH("0",'Model output'!E129)), ISNUMBER(SEARCH("1",'Model output'!E129)), ISNUMBER(SEARCH("1a",'Model output'!E129)), ISNUMBER(SEARCH("1b",'Model output'!E129)), ISNUMBER(SEARCH("X",'Model output'!E129))), IF(ISNUMBER(SEARCH("pN",'Model output'!E129)),IF(OR(ISNUMBER(SEARCH("a",'Model output'!E129)),ISNUMBER(SEARCH("b",'Model output'!E129))),MID(SUBSTITUTE('Model output'!E129," ",""),SEARCH("pN",'Model output'!E129)+2,2),MID(SUBSTITUTE('Model output'!E129," ",""),SEARCH("pN",'Model output'!E129)+2,1)),IF(ISNUMBER(SEARCH("N",'Model output'!E129)),IF(OR(ISNUMBER(SEARCH("a",'Model output'!E129)),ISNUMBER(SEARCH("b",'Model output'!E129))),MID(SUBSTITUTE('Model output'!E129," ",""),SEARCH("N",'Model output'!E129)+1,2),MID(SUBSTITUTE('Model output'!E129," ",""),SEARCH("N",'Model output'!E129)+1,1)),SUBSTITUTE('Model output'!E129," ",""))),"")))</f>
        <v/>
      </c>
      <c r="E130" s="1" t="str">
        <f>IF(OR(ISNUMBER(SEARCH("Not applicable",'Model output'!F129)), ISNUMBER(SEARCH("N/A",'Model output'!F129))),"0",IF(OR(ISNUMBER(SEARCH("0",'Model output'!F129)), ISNUMBER(SEARCH("1",'Model output'!F129)), ISNUMBER(SEARCH("X",'Model output'!F129))), IF(ISNUMBER(SEARCH("pM",'Model output'!F129)),MID(SUBSTITUTE('Model output'!F129," ",""),SEARCH("pM",'Model output'!F129)+2,1),IF(ISNUMBER(SEARCH("M",'Model output'!F129)),MID(SUBSTITUTE('Model output'!F129," ",""),SEARCH("M",'Model output'!F129)+1,1),SUBSTITUTE('Model output'!F129," ",""))),""))</f>
        <v/>
      </c>
      <c r="F130" t="str">
        <f t="shared" si="28"/>
        <v>negative</v>
      </c>
      <c r="G130" t="str">
        <f>IF(OR('Model output'!G129="",AND(ISNUMBER('Model output'!J129),'Model output'!J129&lt;1)),"",IF(OR(ISNUMBER(SEARCH("lateral",'Model output'!G129)),ISNUMBER(SEARCH("cervical",'Model output'!G129)),ISNUMBER(SEARCH("jugular",'Model output'!G129)),ISNUMBER(SEARCH("left neck",'Model output'!G129)),ISNUMBER(SEARCH("left anterior neck",'Model output'!G129)),ISNUMBER(SEARCH("left posterior neck",'Model output'!G129)),ISNUMBER(SEARCH("right neck",'Model output'!G129)),ISNUMBER(SEARCH("right anterior neck",'Model output'!G129)),ISNUMBER(SEARCH("right posterior neck",'Model output'!G129)),AND(ISNUMBER(SEARCH("level",'Model output'!G129)),OR(,ISNUMBER(SEARCH("II",'Model output'!G129)),ISNUMBER(SEARCH("two",'Model output'!G129)),ISNUMBER(SEARCH("2",'Model output'!G129)),ISNUMBER(SEARCH("III",'Model output'!G129)),ISNUMBER(SEARCH("three",'Model output'!G129)),ISNUMBER(SEARCH("3",'Model output'!G129)),ISNUMBER(SEARCH("IV",'Model output'!G129)),ISNUMBER(SEARCH("four",'Model output'!G129)),ISNUMBER(SEARCH("4",'Model output'!G129)),ISNUMBER(SEARCH("V ",'Model output'!G129)),ISNUMBER(SEARCH("five",'Model output'!G129)),ISNUMBER(SEARCH("5",'Model output'!G129))))), "lateral", "central"))</f>
        <v/>
      </c>
      <c r="H130" t="str">
        <f>IF('Model output'!H129="","negative", IF('Model output'!H129=" ", "negative", IF('Model output'!H129="[]", "negative", IF(ISNUMBER(SEARCH("lymph node",'Model output'!H129)),"negative", IF(ISNUMBER(SEARCH("adipose tissue",'Model output'!H129)), "negative", IF(ISNUMBER(SEARCH("neck dissection",'Model output'!H129)),"negative","positive"))))))</f>
        <v>negative</v>
      </c>
      <c r="I130" t="str">
        <f>IF('Model output'!I129="","",IF(ISNUMBER('Model output'!I129),'Model output'!I129,1))</f>
        <v/>
      </c>
      <c r="J130" t="str">
        <f>IF('Model output'!J129="","",IF(AND(ISNUMBER('Model output'!J129),'Model output'!J129&lt;=I130),'Model output'!J129,IF(ISNUMBER(SEARCH("0/",'Model output'!J129)),0,1)))</f>
        <v/>
      </c>
      <c r="K130" t="str" cm="1">
        <f t="array" ref="K130">IF(COUNT(FIND({0,1,2,3,4,5,6,7,8,9},'Model output'!K129))&gt;0,'Model output'!K129,"")</f>
        <v/>
      </c>
      <c r="L130" s="32" t="str">
        <f t="shared" si="30"/>
        <v/>
      </c>
      <c r="M130" t="str" cm="1">
        <f t="array" ref="M130">IF(L130="","",IF(ISNUMBER(SEARCH("cm",L130)),MAX(VALUE(SUBSTITUTE(_xlfn.FILTERXML("&lt;t&gt;&lt;s&gt;"&amp;SUBSTITUTE(L130,",","&lt;/s&gt;&lt;s&gt;")&amp;"&lt;/s&gt;&lt;/t&gt;","//s"),"cm",""))),MAX(VALUE(SUBSTITUTE(_xlfn.FILTERXML("&lt;t&gt;&lt;s&gt;"&amp;SUBSTITUTE(L130,",","&lt;/s&gt;&lt;s&gt;")&amp;"&lt;/s&gt;&lt;/t&gt;","//s"),"mm","")))/10))</f>
        <v/>
      </c>
      <c r="N130" t="str">
        <f>IF('Model output'!L129="","",'Model output'!L129)</f>
        <v>papillary</v>
      </c>
      <c r="O130" t="str">
        <f>IF('Model output'!M129="","",'Model output'!M129)</f>
        <v/>
      </c>
      <c r="P130" t="str">
        <f>IF('Model output'!N129="","",'Model output'!N129)</f>
        <v>2.5 x 3 x 2 cm</v>
      </c>
      <c r="Q130" t="str">
        <f t="shared" si="29"/>
        <v>2.5,3,2cm</v>
      </c>
      <c r="R130" cm="1">
        <f t="array" ref="R130">IF(Q130="","",IF(ISNUMBER(SEARCH("cm",Q130)),MAX(VALUE(SUBSTITUTE(_xlfn.FILTERXML("&lt;t&gt;&lt;s&gt;"&amp;SUBSTITUTE(Q130,",","&lt;/s&gt;&lt;s&gt;")&amp;"&lt;/s&gt;&lt;/t&gt;","//s"),"cm",""))),IF(ISNUMBER(SEARCH("mm",Q130)), MAX(VALUE(SUBSTITUTE(_xlfn.FILTERXML("&lt;t&gt;&lt;s&gt;"&amp;SUBSTITUTE(Q130,",","&lt;/s&gt;&lt;s&gt;")&amp;"&lt;/s&gt;&lt;/t&gt;","//s"),"mm","")))/10, MAX(VALUE(_xlfn.FILTERXML("&lt;t&gt;&lt;s&gt;"&amp;SUBSTITUTE(Q130,",","&lt;/s&gt;&lt;s&gt;")&amp;"&lt;/s&gt;&lt;/t&gt;","//s"))))))</f>
        <v>3</v>
      </c>
      <c r="S130" t="str">
        <f>IF(OR('Model output'!P129="",'Model output'!P129="C",ISNUMBER(SEARCH("Not identified", 'Model output'!P129)),ISNUMBER(SEARCH("Absent",'Model output'!P129)),ISNUMBER(SEARCH("Absence",'Model output'!P129)),AND(ISNUMBER(SEARCH("No",'Model output'!P129)),NOT(ISNUMBER(SEARCH("diagnostic",'Model output'!P129)))),ISNUMBER(SEARCH("Negative",'Model output'!P129))),"negative","positive")</f>
        <v>negative</v>
      </c>
      <c r="T130">
        <f>IF('Model output'!O129="","",'Model output'!O129)</f>
        <v>1</v>
      </c>
      <c r="U130" t="str">
        <f>IF('Model output'!Q129&lt;&gt;"",'Model output'!Q129,IF('Classification result'!S130="positive",IF(ISNUMBER(SEARCH("single",'Model output'!P129)),1,IF(OR(ISNUMBER(SEARCH("&lt;4",'Model output'!P129)),ISNUMBER(SEARCH("&lt; 4",'Model output'!P129)),ISNUMBER(SEARCH("less than 4",'Model output'!P129))),"&lt;4",IF(OR(ISNUMBER(SEARCH("&gt;4",'Model output'!P129)),ISNUMBER(SEARCH("&gt; 4",'Model output'!P129)),ISNUMBER(SEARCH("4 or more",'Model output'!P129))),"&gt;4",""))),""))</f>
        <v/>
      </c>
      <c r="V130" t="str">
        <f>IF(S130="negative","",IF(OR(ISNUMBER(SEARCH("Focal",'Model output'!P129)),'Classification result'!U130&lt;4,ISNUMBER(SEARCH("Focal",'Classification result'!U130)),ISNUMBER(SEARCH("&lt;4",'Classification result'!U130)),ISNUMBER(SEARCH("&lt; 4",'Classification result'!U130))),"minimal", IF(OR(ISNUMBER(SEARCH("Extensive",'Model output'!P129)),ISNUMBER(SEARCH("Extensive",'Classification result'!U130)),ISNUMBER(SEARCH("&gt;4",'Classification result'!U130)),ISNUMBER(SEARCH("&gt; 4",'Classification result'!U130)),ISNUMBER(SEARCH("4 or more",'Classification result'!U130))),"extensive","")))</f>
        <v/>
      </c>
      <c r="W130" t="str">
        <f>IF(OR('Model output'!R129="",ISNUMBER(SEARCH("Not identified", 'Model output'!R129)),ISNUMBER(SEARCH("Absent",'Model output'!R129)),ISNUMBER(SEARCH("No",'Model output'!R129)),ISNUMBER(SEARCH("Negative",'Model output'!R129)),ISNUMBER(SEARCH("None seen",'Model output'!R129)),ISNUMBER(SEARCH("Free",'Model output'!R129)),ISNUMBER(SEARCH("Cannot be assessed",'Model output'!R129))),"negative","positive")</f>
        <v>negative</v>
      </c>
      <c r="X130" s="19" t="str">
        <f>IF('Model output'!S129="","",'Model output'!S129)</f>
        <v/>
      </c>
      <c r="Y130" t="str">
        <f>IF(OR('Model output'!S129="",ISNUMBER(SEARCH("No extension",'Model output'!S129)),ISNUMBER(SEARCH("Absent",'Model output'!S129)),ISNUMBER(SEARCH("Not identified",'Model output'!S129)),AND(ISNUMBER(SEARCH("No",'Model output'!S129)),NOT(ISNUMBER(SEARCH("carcinoma",'Model output'!S129)))),ISNUMBER(SEARCH("negative",'Model output'!S129))),"negative",IF(Z130="positive","gETE", "positive"))</f>
        <v>negative</v>
      </c>
      <c r="Z130" t="str">
        <f>IF(OR('Model output'!S129="",ISNUMBER(SEARCH("Absent",'Model output'!S129)),ISNUMBER(SEARCH("Not identified",'Model output'!S129)),ISNUMBER(SEARCH("No",'Model output'!S129)),ISNUMBER(SEARCH("Minimal",'Model output'!S129)),ISNUMBER(SEARCH("negative",'Model output'!S129))),"negative",IF(OR(ISNUMBER(SEARCH("extensive",X130)),ISNUMBER(SEARCH("skeletal muscle",X130)),ISNUMBER(SEARCH("larynx",X130)),ISNUMBER(SEARCH("trachea",X130)),ISNUMBER(SEARCH("esophagus",X130)),ISNUMBER(SEARCH("recurrent laryngeal nerve",X130))),"positive","negative"))</f>
        <v>negative</v>
      </c>
      <c r="AA130" t="str">
        <f>IF('Model output'!T129="","",IF('Model output'!T129="Not mentioned", "No", "Yes"))</f>
        <v/>
      </c>
      <c r="AB130" t="str">
        <f>IF(AA130&lt;&gt;"Yes","",IF(OR('Model output'!U129="",ISNUMBER(SEARCH("Not identified",'Model output'!U129))),"",'Model output'!U129))</f>
        <v/>
      </c>
      <c r="AC130" s="8" t="str">
        <f>IF(OR('Model output'!V129="", AND(ISERROR(SEARCH("Positive",'Model output'!V129)), ISNUMBER(SEARCH("Negative",'Model output'!V129))), ISNUMBER(SEARCH("Cannot be assessed",'Model output'!V129)), AND(ISNUMBER(SEARCH("Uninvolved",'Model output'!V129)),NOT(ISNUMBER(SEARCH("margin(s) involved",'Model output'!V129)))), ISNUMBER(SEARCH("No involvement",'Model output'!V129)), AND(NOT(ISNUMBER(SEARCH("focal",'Model output'!V129))),ISNUMBER(SEARCH("Free",'Model output'!V129))), ISNUMBER(SEARCH("narrowly excised",'Model output'!V129)), ISNUMBER(SEARCH("none",'Model output'!V129)), ISNUMBER(SEARCH("R0",'Model output'!V129)), ISNUMBER(SEARCH("1 mm",'Model output'!V129)), ISNUMBER(SEARCH("0.1 CM",'Model output'!V129)), ISNUMBER(SEARCH("less than 0.2 mm",'Model output'!V129)), ISNUMBER(SEARCH("less than 1.0 mm",'Model output'!V129)), ISNUMBER(SEARCH("less than 0.5 mm",'Model output'!V129)), ISNUMBER(SEARCH("abut",'Model output'!V129))), "negative", "positive")</f>
        <v>negative</v>
      </c>
      <c r="AE130" s="39" t="str" cm="1">
        <f t="array" aca="1" ref="AE130" ca="1">IF(OR(AC130="positive",Z130="positive",AND(OR(ISNUMBER(SEARCH("Follicular carcinoma",N130)),ISNUMBER(SEARCH("Follicular thyroid carcinoma",N130))),V130="extensive"),AND(AND(ISNUMBER(J130),J130&gt;0),AND(ISNUMBER(M130),M130&gt;3)),OR(H130="positive",AH130=1)),"high",IF(OR(ISNUMBER(SEARCH("lateral",G130,1)),ISNUMBER(SEARCH("positive",Y130,1)),ISNUMBER(SEARCH("tall",O130,1)),ISNUMBER(SEARCH("hobnail",O130,1)),ISNUMBER(SEARCH("cribriform",O130,1)),ISNUMBER(SEARCH("diffuse",O130,1)),ISNUMBER(SEARCH("columnar",O130,1)),ISNUMBER(SEARCH("solid",O130,1)),ISNUMBER(SEARCH("tall",N130,1)),ISNUMBER(SEARCH("hobnail",N130,1)),ISNUMBER(SEARCH("cribriform",N130,1)),ISNUMBER(SEARCH("diffuse",N130,1)),ISNUMBER(SEARCH("columnar",N130,1)),ISNUMBER(SEARCH("solid",N130,1)),AND(OR(ISNUMBER(SEARCH("papillary",N130,1)),ISNUMBER(SEARCH("papillary carcinoma",O130,1))),S130="positive"),AND(AND(ISNUMBER(J130),J130&gt;=5),M130=""),AND(AND(ISNUMBER(J130),J130&gt;=5),AND(ISNUMBER(M130),M130&gt;=1)),AND(ISNUMBER(SERACH("papillary",N130)),OR(Y130="positive",Z130="positive"), ISNUMBER(SEARCH("BRAF",AB130)))),"intermediate","low"))</f>
        <v>low</v>
      </c>
      <c r="AF130" s="40" t="str">
        <f t="shared" si="31"/>
        <v>2</v>
      </c>
      <c r="AG130" s="40" t="str">
        <f t="shared" si="32"/>
        <v>0</v>
      </c>
      <c r="AH130" s="40" t="str">
        <f t="shared" si="33"/>
        <v>0</v>
      </c>
      <c r="AI130" s="45" t="str">
        <f t="shared" si="34"/>
        <v>I</v>
      </c>
      <c r="AJ130" s="39" t="s">
        <v>634</v>
      </c>
      <c r="AK130" s="44" t="s">
        <v>898</v>
      </c>
      <c r="AL130" s="44" t="s">
        <v>899</v>
      </c>
      <c r="AM130" s="44" t="s">
        <v>899</v>
      </c>
      <c r="AN130" s="44" t="s">
        <v>59</v>
      </c>
      <c r="AO130" s="12">
        <f t="shared" ca="1" si="24"/>
        <v>1</v>
      </c>
      <c r="AP130" s="15">
        <f t="shared" si="25"/>
        <v>1</v>
      </c>
      <c r="AQ130" s="15">
        <f t="shared" si="26"/>
        <v>1</v>
      </c>
      <c r="AR130" s="15">
        <f t="shared" si="27"/>
        <v>1</v>
      </c>
      <c r="AS130" s="26">
        <f t="shared" si="17"/>
        <v>1</v>
      </c>
    </row>
    <row r="131" spans="1:45">
      <c r="A131" t="str">
        <f>'Model output'!A130</f>
        <v>TCGA-E8-A432</v>
      </c>
      <c r="B131" s="51">
        <v>57</v>
      </c>
      <c r="C131" s="1" t="str">
        <f>IF(OR(ISNUMBER(SEARCH("0",'Model output'!D130)), ISNUMBER(SEARCH("1",'Model output'!D130)), ISNUMBER(SEARCH("1a",'Model output'!D130)), ISNUMBER(SEARCH("1b",'Model output'!D130)), ISNUMBER(SEARCH("2",'Model output'!D130)), ISNUMBER(SEARCH("3",'Model output'!D130)), ISNUMBER(SEARCH("4a",'Model output'!D130)), ISNUMBER(SEARCH("4b",'Model output'!D130))), IF(ISNUMBER(SEARCH("pT",'Model output'!D130)),IF(OR(ISNUMBER(SEARCH("a",'Model output'!D130)),ISNUMBER(SEARCH("b",'Model output'!D130))),MID(SUBSTITUTE('Model output'!D130," ",""),SEARCH("pT",'Model output'!D130)+2,2),MID(SUBSTITUTE('Model output'!D130," ",""),SEARCH("pT",'Model output'!D130)+2,1)),IF(ISNUMBER(SEARCH("T",'Model output'!D130)),IF(OR(ISNUMBER(SEARCH("a",'Model output'!D130)),ISNUMBER(SEARCH("b",'Model output'!D130))),MID(SUBSTITUTE('Model output'!D130," ",""),SEARCH("T",'Model output'!D130)+1,2),MID(SUBSTITUTE('Model output'!D130," ",""),SEARCH("T",'Model output'!D130)+1,1)),SUBSTITUTE('Model output'!D130," ",""))),"")</f>
        <v>2</v>
      </c>
      <c r="D131" s="1" t="str">
        <f>IF(ISNUMBER(SEARCH("lymph node",'Model output'!E130)),"1", IF(AND('Model output'!E130&lt;&gt;"",ISNUMBER('Model output'!E130),'Model output'!E130&gt;0),"1",IF(OR(ISNUMBER(SEARCH("0",'Model output'!E130)), ISNUMBER(SEARCH("1",'Model output'!E130)), ISNUMBER(SEARCH("1a",'Model output'!E130)), ISNUMBER(SEARCH("1b",'Model output'!E130)), ISNUMBER(SEARCH("X",'Model output'!E130))), IF(ISNUMBER(SEARCH("pN",'Model output'!E130)),IF(OR(ISNUMBER(SEARCH("a",'Model output'!E130)),ISNUMBER(SEARCH("b",'Model output'!E130))),MID(SUBSTITUTE('Model output'!E130," ",""),SEARCH("pN",'Model output'!E130)+2,2),MID(SUBSTITUTE('Model output'!E130," ",""),SEARCH("pN",'Model output'!E130)+2,1)),IF(ISNUMBER(SEARCH("N",'Model output'!E130)),IF(OR(ISNUMBER(SEARCH("a",'Model output'!E130)),ISNUMBER(SEARCH("b",'Model output'!E130))),MID(SUBSTITUTE('Model output'!E130," ",""),SEARCH("N",'Model output'!E130)+1,2),MID(SUBSTITUTE('Model output'!E130," ",""),SEARCH("N",'Model output'!E130)+1,1)),SUBSTITUTE('Model output'!E130," ",""))),"")))</f>
        <v/>
      </c>
      <c r="E131" s="1" t="str">
        <f>IF(OR(ISNUMBER(SEARCH("Not applicable",'Model output'!F130)), ISNUMBER(SEARCH("N/A",'Model output'!F130))),"0",IF(OR(ISNUMBER(SEARCH("0",'Model output'!F130)), ISNUMBER(SEARCH("1",'Model output'!F130)), ISNUMBER(SEARCH("X",'Model output'!F130))), IF(ISNUMBER(SEARCH("pM",'Model output'!F130)),MID(SUBSTITUTE('Model output'!F130," ",""),SEARCH("pM",'Model output'!F130)+2,1),IF(ISNUMBER(SEARCH("M",'Model output'!F130)),MID(SUBSTITUTE('Model output'!F130," ",""),SEARCH("M",'Model output'!F130)+1,1),SUBSTITUTE('Model output'!F130," ",""))),""))</f>
        <v/>
      </c>
      <c r="F131" t="str">
        <f t="shared" si="28"/>
        <v>negative</v>
      </c>
      <c r="G131" t="str">
        <f>IF(OR('Model output'!G130="",AND(ISNUMBER('Model output'!J130),'Model output'!J130&lt;1)),"",IF(OR(ISNUMBER(SEARCH("lateral",'Model output'!G130)),ISNUMBER(SEARCH("cervical",'Model output'!G130)),ISNUMBER(SEARCH("jugular",'Model output'!G130)),ISNUMBER(SEARCH("left neck",'Model output'!G130)),ISNUMBER(SEARCH("left anterior neck",'Model output'!G130)),ISNUMBER(SEARCH("left posterior neck",'Model output'!G130)),ISNUMBER(SEARCH("right neck",'Model output'!G130)),ISNUMBER(SEARCH("right anterior neck",'Model output'!G130)),ISNUMBER(SEARCH("right posterior neck",'Model output'!G130)),AND(ISNUMBER(SEARCH("level",'Model output'!G130)),OR(,ISNUMBER(SEARCH("II",'Model output'!G130)),ISNUMBER(SEARCH("two",'Model output'!G130)),ISNUMBER(SEARCH("2",'Model output'!G130)),ISNUMBER(SEARCH("III",'Model output'!G130)),ISNUMBER(SEARCH("three",'Model output'!G130)),ISNUMBER(SEARCH("3",'Model output'!G130)),ISNUMBER(SEARCH("IV",'Model output'!G130)),ISNUMBER(SEARCH("four",'Model output'!G130)),ISNUMBER(SEARCH("4",'Model output'!G130)),ISNUMBER(SEARCH("V ",'Model output'!G130)),ISNUMBER(SEARCH("five",'Model output'!G130)),ISNUMBER(SEARCH("5",'Model output'!G130))))), "lateral", "central"))</f>
        <v/>
      </c>
      <c r="H131" t="str">
        <f>IF('Model output'!H130="","negative", IF('Model output'!H130=" ", "negative", IF('Model output'!H130="[]", "negative", IF(ISNUMBER(SEARCH("lymph node",'Model output'!H130)),"negative", IF(ISNUMBER(SEARCH("adipose tissue",'Model output'!H130)), "negative", IF(ISNUMBER(SEARCH("neck dissection",'Model output'!H130)),"negative","positive"))))))</f>
        <v>negative</v>
      </c>
      <c r="I131" t="str">
        <f>IF('Model output'!I130="","",IF(ISNUMBER('Model output'!I130),'Model output'!I130,1))</f>
        <v/>
      </c>
      <c r="J131" t="str">
        <f>IF('Model output'!J130="","",IF(AND(ISNUMBER('Model output'!J130),'Model output'!J130&lt;=I131),'Model output'!J130,IF(ISNUMBER(SEARCH("0/",'Model output'!J130)),0,1)))</f>
        <v/>
      </c>
      <c r="K131" t="str" cm="1">
        <f t="array" ref="K131">IF(COUNT(FIND({0,1,2,3,4,5,6,7,8,9},'Model output'!K130))&gt;0,'Model output'!K130,"")</f>
        <v/>
      </c>
      <c r="L131" s="32" t="str">
        <f t="shared" si="30"/>
        <v/>
      </c>
      <c r="M131" t="str" cm="1">
        <f t="array" ref="M131">IF(L131="","",IF(ISNUMBER(SEARCH("cm",L131)),MAX(VALUE(SUBSTITUTE(_xlfn.FILTERXML("&lt;t&gt;&lt;s&gt;"&amp;SUBSTITUTE(L131,",","&lt;/s&gt;&lt;s&gt;")&amp;"&lt;/s&gt;&lt;/t&gt;","//s"),"cm",""))),MAX(VALUE(SUBSTITUTE(_xlfn.FILTERXML("&lt;t&gt;&lt;s&gt;"&amp;SUBSTITUTE(L131,",","&lt;/s&gt;&lt;s&gt;")&amp;"&lt;/s&gt;&lt;/t&gt;","//s"),"mm","")))/10))</f>
        <v/>
      </c>
      <c r="N131" t="str">
        <f>IF('Model output'!L130="","",'Model output'!L130)</f>
        <v>papillary</v>
      </c>
      <c r="O131" t="str">
        <f>IF('Model output'!M130="","",'Model output'!M130)</f>
        <v/>
      </c>
      <c r="P131" t="str">
        <f>IF('Model output'!N130="","",'Model output'!N130)</f>
        <v>2.5x2x1cm</v>
      </c>
      <c r="Q131" t="str">
        <f t="shared" si="29"/>
        <v>2.5,2,1cm</v>
      </c>
      <c r="R131" cm="1">
        <f t="array" ref="R131">IF(Q131="","",IF(ISNUMBER(SEARCH("cm",Q131)),MAX(VALUE(SUBSTITUTE(_xlfn.FILTERXML("&lt;t&gt;&lt;s&gt;"&amp;SUBSTITUTE(Q131,",","&lt;/s&gt;&lt;s&gt;")&amp;"&lt;/s&gt;&lt;/t&gt;","//s"),"cm",""))),IF(ISNUMBER(SEARCH("mm",Q131)), MAX(VALUE(SUBSTITUTE(_xlfn.FILTERXML("&lt;t&gt;&lt;s&gt;"&amp;SUBSTITUTE(Q131,",","&lt;/s&gt;&lt;s&gt;")&amp;"&lt;/s&gt;&lt;/t&gt;","//s"),"mm","")))/10, MAX(VALUE(_xlfn.FILTERXML("&lt;t&gt;&lt;s&gt;"&amp;SUBSTITUTE(Q131,",","&lt;/s&gt;&lt;s&gt;")&amp;"&lt;/s&gt;&lt;/t&gt;","//s"))))))</f>
        <v>2.5</v>
      </c>
      <c r="S131" t="str">
        <f>IF(OR('Model output'!P130="",'Model output'!P130="C",ISNUMBER(SEARCH("Not identified", 'Model output'!P130)),ISNUMBER(SEARCH("Absent",'Model output'!P130)),ISNUMBER(SEARCH("Absence",'Model output'!P130)),AND(ISNUMBER(SEARCH("No",'Model output'!P130)),NOT(ISNUMBER(SEARCH("diagnostic",'Model output'!P130)))),ISNUMBER(SEARCH("Negative",'Model output'!P130))),"negative","positive")</f>
        <v>negative</v>
      </c>
      <c r="T131">
        <f>IF('Model output'!O130="","",'Model output'!O130)</f>
        <v>1</v>
      </c>
      <c r="U131" t="str">
        <f>IF('Model output'!Q130&lt;&gt;"",'Model output'!Q130,IF('Classification result'!S131="positive",IF(ISNUMBER(SEARCH("single",'Model output'!P130)),1,IF(OR(ISNUMBER(SEARCH("&lt;4",'Model output'!P130)),ISNUMBER(SEARCH("&lt; 4",'Model output'!P130)),ISNUMBER(SEARCH("less than 4",'Model output'!P130))),"&lt;4",IF(OR(ISNUMBER(SEARCH("&gt;4",'Model output'!P130)),ISNUMBER(SEARCH("&gt; 4",'Model output'!P130)),ISNUMBER(SEARCH("4 or more",'Model output'!P130))),"&gt;4",""))),""))</f>
        <v/>
      </c>
      <c r="V131" t="str">
        <f>IF(S131="negative","",IF(OR(ISNUMBER(SEARCH("Focal",'Model output'!P130)),'Classification result'!U131&lt;4,ISNUMBER(SEARCH("Focal",'Classification result'!U131)),ISNUMBER(SEARCH("&lt;4",'Classification result'!U131)),ISNUMBER(SEARCH("&lt; 4",'Classification result'!U131))),"minimal", IF(OR(ISNUMBER(SEARCH("Extensive",'Model output'!P130)),ISNUMBER(SEARCH("Extensive",'Classification result'!U131)),ISNUMBER(SEARCH("&gt;4",'Classification result'!U131)),ISNUMBER(SEARCH("&gt; 4",'Classification result'!U131)),ISNUMBER(SEARCH("4 or more",'Classification result'!U131))),"extensive","")))</f>
        <v/>
      </c>
      <c r="W131" t="str">
        <f>IF(OR('Model output'!R130="",ISNUMBER(SEARCH("Not identified", 'Model output'!R130)),ISNUMBER(SEARCH("Absent",'Model output'!R130)),ISNUMBER(SEARCH("No",'Model output'!R130)),ISNUMBER(SEARCH("Negative",'Model output'!R130)),ISNUMBER(SEARCH("None seen",'Model output'!R130)),ISNUMBER(SEARCH("Free",'Model output'!R130)),ISNUMBER(SEARCH("Cannot be assessed",'Model output'!R130))),"negative","positive")</f>
        <v>negative</v>
      </c>
      <c r="X131" s="19" t="str">
        <f>IF('Model output'!S130="","",'Model output'!S130)</f>
        <v>No</v>
      </c>
      <c r="Y131" t="str">
        <f>IF(OR('Model output'!S130="",ISNUMBER(SEARCH("No extension",'Model output'!S130)),ISNUMBER(SEARCH("Absent",'Model output'!S130)),ISNUMBER(SEARCH("Not identified",'Model output'!S130)),AND(ISNUMBER(SEARCH("No",'Model output'!S130)),NOT(ISNUMBER(SEARCH("carcinoma",'Model output'!S130)))),ISNUMBER(SEARCH("negative",'Model output'!S130))),"negative",IF(Z131="positive","gETE", "positive"))</f>
        <v>negative</v>
      </c>
      <c r="Z131" t="str">
        <f>IF(OR('Model output'!S130="",ISNUMBER(SEARCH("Absent",'Model output'!S130)),ISNUMBER(SEARCH("Not identified",'Model output'!S130)),ISNUMBER(SEARCH("No",'Model output'!S130)),ISNUMBER(SEARCH("Minimal",'Model output'!S130)),ISNUMBER(SEARCH("negative",'Model output'!S130))),"negative",IF(OR(ISNUMBER(SEARCH("extensive",X131)),ISNUMBER(SEARCH("skeletal muscle",X131)),ISNUMBER(SEARCH("larynx",X131)),ISNUMBER(SEARCH("trachea",X131)),ISNUMBER(SEARCH("esophagus",X131)),ISNUMBER(SEARCH("recurrent laryngeal nerve",X131))),"positive","negative"))</f>
        <v>negative</v>
      </c>
      <c r="AA131" t="str">
        <f>IF('Model output'!T130="","",IF('Model output'!T130="Not mentioned", "No", "Yes"))</f>
        <v/>
      </c>
      <c r="AB131" t="str">
        <f>IF(AA131&lt;&gt;"Yes","",IF(OR('Model output'!U130="",ISNUMBER(SEARCH("Not identified",'Model output'!U130))),"",'Model output'!U130))</f>
        <v/>
      </c>
      <c r="AC131" s="8" t="str">
        <f>IF(OR('Model output'!V130="", AND(ISERROR(SEARCH("Positive",'Model output'!V130)), ISNUMBER(SEARCH("Negative",'Model output'!V130))), ISNUMBER(SEARCH("Cannot be assessed",'Model output'!V130)), AND(ISNUMBER(SEARCH("Uninvolved",'Model output'!V130)),NOT(ISNUMBER(SEARCH("margin(s) involved",'Model output'!V130)))), ISNUMBER(SEARCH("No involvement",'Model output'!V130)), AND(NOT(ISNUMBER(SEARCH("focal",'Model output'!V130))),ISNUMBER(SEARCH("Free",'Model output'!V130))), ISNUMBER(SEARCH("narrowly excised",'Model output'!V130)), ISNUMBER(SEARCH("none",'Model output'!V130)), ISNUMBER(SEARCH("R0",'Model output'!V130)), ISNUMBER(SEARCH("1 mm",'Model output'!V130)), ISNUMBER(SEARCH("0.1 CM",'Model output'!V130)), ISNUMBER(SEARCH("less than 0.2 mm",'Model output'!V130)), ISNUMBER(SEARCH("less than 1.0 mm",'Model output'!V130)), ISNUMBER(SEARCH("less than 0.5 mm",'Model output'!V130)), ISNUMBER(SEARCH("abut",'Model output'!V130))), "negative", "positive")</f>
        <v>negative</v>
      </c>
      <c r="AE131" s="39" t="str" cm="1">
        <f t="array" aca="1" ref="AE131" ca="1">IF(OR(AC131="positive",Z131="positive",AND(OR(ISNUMBER(SEARCH("Follicular carcinoma",N131)),ISNUMBER(SEARCH("Follicular thyroid carcinoma",N131))),V131="extensive"),AND(AND(ISNUMBER(J131),J131&gt;0),AND(ISNUMBER(M131),M131&gt;3)),OR(H131="positive",AH131=1)),"high",IF(OR(ISNUMBER(SEARCH("lateral",G131,1)),ISNUMBER(SEARCH("positive",Y131,1)),ISNUMBER(SEARCH("tall",O131,1)),ISNUMBER(SEARCH("hobnail",O131,1)),ISNUMBER(SEARCH("cribriform",O131,1)),ISNUMBER(SEARCH("diffuse",O131,1)),ISNUMBER(SEARCH("columnar",O131,1)),ISNUMBER(SEARCH("solid",O131,1)),ISNUMBER(SEARCH("tall",N131,1)),ISNUMBER(SEARCH("hobnail",N131,1)),ISNUMBER(SEARCH("cribriform",N131,1)),ISNUMBER(SEARCH("diffuse",N131,1)),ISNUMBER(SEARCH("columnar",N131,1)),ISNUMBER(SEARCH("solid",N131,1)),AND(OR(ISNUMBER(SEARCH("papillary",N131,1)),ISNUMBER(SEARCH("papillary carcinoma",O131,1))),S131="positive"),AND(AND(ISNUMBER(J131),J131&gt;=5),M131=""),AND(AND(ISNUMBER(J131),J131&gt;=5),AND(ISNUMBER(M131),M131&gt;=1)),AND(ISNUMBER(SERACH("papillary",N131)),OR(Y131="positive",Z131="positive"), ISNUMBER(SEARCH("BRAF",AB131)))),"intermediate","low"))</f>
        <v>low</v>
      </c>
      <c r="AF131" s="40" t="str">
        <f t="shared" si="31"/>
        <v>2</v>
      </c>
      <c r="AG131" s="40" t="str">
        <f t="shared" si="32"/>
        <v>0</v>
      </c>
      <c r="AH131" s="40" t="str">
        <f t="shared" si="33"/>
        <v>0</v>
      </c>
      <c r="AI131" s="45" t="str">
        <f t="shared" si="34"/>
        <v>I</v>
      </c>
      <c r="AJ131" s="39" t="s">
        <v>634</v>
      </c>
      <c r="AK131" s="44" t="s">
        <v>898</v>
      </c>
      <c r="AL131" s="44" t="s">
        <v>899</v>
      </c>
      <c r="AM131" s="44" t="s">
        <v>899</v>
      </c>
      <c r="AN131" s="44" t="s">
        <v>59</v>
      </c>
      <c r="AO131" s="12">
        <f t="shared" ca="1" si="24"/>
        <v>1</v>
      </c>
      <c r="AP131" s="15">
        <f t="shared" si="25"/>
        <v>1</v>
      </c>
      <c r="AQ131" s="15">
        <f t="shared" si="26"/>
        <v>1</v>
      </c>
      <c r="AR131" s="15">
        <f t="shared" si="27"/>
        <v>1</v>
      </c>
      <c r="AS131" s="26">
        <f t="shared" ref="AS131:AS194" si="35">IF(AI131=AN131,1,0)</f>
        <v>1</v>
      </c>
    </row>
    <row r="132" spans="1:45">
      <c r="A132" t="str">
        <f>'Model output'!A131</f>
        <v>TCGA-E8-A433</v>
      </c>
      <c r="B132" s="51">
        <v>25</v>
      </c>
      <c r="C132" s="1" t="str">
        <f>IF(OR(ISNUMBER(SEARCH("0",'Model output'!D131)), ISNUMBER(SEARCH("1",'Model output'!D131)), ISNUMBER(SEARCH("1a",'Model output'!D131)), ISNUMBER(SEARCH("1b",'Model output'!D131)), ISNUMBER(SEARCH("2",'Model output'!D131)), ISNUMBER(SEARCH("3",'Model output'!D131)), ISNUMBER(SEARCH("4a",'Model output'!D131)), ISNUMBER(SEARCH("4b",'Model output'!D131))), IF(ISNUMBER(SEARCH("pT",'Model output'!D131)),IF(OR(ISNUMBER(SEARCH("a",'Model output'!D131)),ISNUMBER(SEARCH("b",'Model output'!D131))),MID(SUBSTITUTE('Model output'!D131," ",""),SEARCH("pT",'Model output'!D131)+2,2),MID(SUBSTITUTE('Model output'!D131," ",""),SEARCH("pT",'Model output'!D131)+2,1)),IF(ISNUMBER(SEARCH("T",'Model output'!D131)),IF(OR(ISNUMBER(SEARCH("a",'Model output'!D131)),ISNUMBER(SEARCH("b",'Model output'!D131))),MID(SUBSTITUTE('Model output'!D131," ",""),SEARCH("T",'Model output'!D131)+1,2),MID(SUBSTITUTE('Model output'!D131," ",""),SEARCH("T",'Model output'!D131)+1,1)),SUBSTITUTE('Model output'!D131," ",""))),"")</f>
        <v>2</v>
      </c>
      <c r="D132" s="1" t="str">
        <f>IF(ISNUMBER(SEARCH("lymph node",'Model output'!E131)),"1", IF(AND('Model output'!E131&lt;&gt;"",ISNUMBER('Model output'!E131),'Model output'!E131&gt;0),"1",IF(OR(ISNUMBER(SEARCH("0",'Model output'!E131)), ISNUMBER(SEARCH("1",'Model output'!E131)), ISNUMBER(SEARCH("1a",'Model output'!E131)), ISNUMBER(SEARCH("1b",'Model output'!E131)), ISNUMBER(SEARCH("X",'Model output'!E131))), IF(ISNUMBER(SEARCH("pN",'Model output'!E131)),IF(OR(ISNUMBER(SEARCH("a",'Model output'!E131)),ISNUMBER(SEARCH("b",'Model output'!E131))),MID(SUBSTITUTE('Model output'!E131," ",""),SEARCH("pN",'Model output'!E131)+2,2),MID(SUBSTITUTE('Model output'!E131," ",""),SEARCH("pN",'Model output'!E131)+2,1)),IF(ISNUMBER(SEARCH("N",'Model output'!E131)),IF(OR(ISNUMBER(SEARCH("a",'Model output'!E131)),ISNUMBER(SEARCH("b",'Model output'!E131))),MID(SUBSTITUTE('Model output'!E131," ",""),SEARCH("N",'Model output'!E131)+1,2),MID(SUBSTITUTE('Model output'!E131," ",""),SEARCH("N",'Model output'!E131)+1,1)),SUBSTITUTE('Model output'!E131," ",""))),"")))</f>
        <v/>
      </c>
      <c r="E132" s="1" t="str">
        <f>IF(OR(ISNUMBER(SEARCH("Not applicable",'Model output'!F131)), ISNUMBER(SEARCH("N/A",'Model output'!F131))),"0",IF(OR(ISNUMBER(SEARCH("0",'Model output'!F131)), ISNUMBER(SEARCH("1",'Model output'!F131)), ISNUMBER(SEARCH("X",'Model output'!F131))), IF(ISNUMBER(SEARCH("pM",'Model output'!F131)),MID(SUBSTITUTE('Model output'!F131," ",""),SEARCH("pM",'Model output'!F131)+2,1),IF(ISNUMBER(SEARCH("M",'Model output'!F131)),MID(SUBSTITUTE('Model output'!F131," ",""),SEARCH("M",'Model output'!F131)+1,1),SUBSTITUTE('Model output'!F131," ",""))),""))</f>
        <v/>
      </c>
      <c r="F132" t="str">
        <f t="shared" si="28"/>
        <v>negative</v>
      </c>
      <c r="G132" t="str">
        <f>IF(OR('Model output'!G131="",AND(ISNUMBER('Model output'!J131),'Model output'!J131&lt;1)),"",IF(OR(ISNUMBER(SEARCH("lateral",'Model output'!G131)),ISNUMBER(SEARCH("cervical",'Model output'!G131)),ISNUMBER(SEARCH("jugular",'Model output'!G131)),ISNUMBER(SEARCH("left neck",'Model output'!G131)),ISNUMBER(SEARCH("left anterior neck",'Model output'!G131)),ISNUMBER(SEARCH("left posterior neck",'Model output'!G131)),ISNUMBER(SEARCH("right neck",'Model output'!G131)),ISNUMBER(SEARCH("right anterior neck",'Model output'!G131)),ISNUMBER(SEARCH("right posterior neck",'Model output'!G131)),AND(ISNUMBER(SEARCH("level",'Model output'!G131)),OR(,ISNUMBER(SEARCH("II",'Model output'!G131)),ISNUMBER(SEARCH("two",'Model output'!G131)),ISNUMBER(SEARCH("2",'Model output'!G131)),ISNUMBER(SEARCH("III",'Model output'!G131)),ISNUMBER(SEARCH("three",'Model output'!G131)),ISNUMBER(SEARCH("3",'Model output'!G131)),ISNUMBER(SEARCH("IV",'Model output'!G131)),ISNUMBER(SEARCH("four",'Model output'!G131)),ISNUMBER(SEARCH("4",'Model output'!G131)),ISNUMBER(SEARCH("V ",'Model output'!G131)),ISNUMBER(SEARCH("five",'Model output'!G131)),ISNUMBER(SEARCH("5",'Model output'!G131))))), "lateral", "central"))</f>
        <v/>
      </c>
      <c r="H132" t="str">
        <f>IF('Model output'!H131="","negative", IF('Model output'!H131=" ", "negative", IF('Model output'!H131="[]", "negative", IF(ISNUMBER(SEARCH("lymph node",'Model output'!H131)),"negative", IF(ISNUMBER(SEARCH("adipose tissue",'Model output'!H131)), "negative", IF(ISNUMBER(SEARCH("neck dissection",'Model output'!H131)),"negative","positive"))))))</f>
        <v>negative</v>
      </c>
      <c r="I132" t="str">
        <f>IF('Model output'!I131="","",IF(ISNUMBER('Model output'!I131),'Model output'!I131,1))</f>
        <v/>
      </c>
      <c r="J132" t="str">
        <f>IF('Model output'!J131="","",IF(AND(ISNUMBER('Model output'!J131),'Model output'!J131&lt;=I132),'Model output'!J131,IF(ISNUMBER(SEARCH("0/",'Model output'!J131)),0,1)))</f>
        <v/>
      </c>
      <c r="K132" t="str" cm="1">
        <f t="array" ref="K132">IF(COUNT(FIND({0,1,2,3,4,5,6,7,8,9},'Model output'!K131))&gt;0,'Model output'!K131,"")</f>
        <v/>
      </c>
      <c r="L132" s="32" t="str">
        <f t="shared" si="30"/>
        <v/>
      </c>
      <c r="M132" t="str" cm="1">
        <f t="array" ref="M132">IF(L132="","",IF(ISNUMBER(SEARCH("cm",L132)),MAX(VALUE(SUBSTITUTE(_xlfn.FILTERXML("&lt;t&gt;&lt;s&gt;"&amp;SUBSTITUTE(L132,",","&lt;/s&gt;&lt;s&gt;")&amp;"&lt;/s&gt;&lt;/t&gt;","//s"),"cm",""))),MAX(VALUE(SUBSTITUTE(_xlfn.FILTERXML("&lt;t&gt;&lt;s&gt;"&amp;SUBSTITUTE(L132,",","&lt;/s&gt;&lt;s&gt;")&amp;"&lt;/s&gt;&lt;/t&gt;","//s"),"mm","")))/10))</f>
        <v/>
      </c>
      <c r="N132" t="str">
        <f>IF('Model output'!L131="","",'Model output'!L131)</f>
        <v>papillary</v>
      </c>
      <c r="O132" t="str">
        <f>IF('Model output'!M131="","",'Model output'!M131)</f>
        <v/>
      </c>
      <c r="P132" t="str">
        <f>IF('Model output'!N131="","",'Model output'!N131)</f>
        <v>2.5x2x2</v>
      </c>
      <c r="Q132" t="str">
        <f t="shared" si="29"/>
        <v>2.5,2,2</v>
      </c>
      <c r="R132" cm="1">
        <f t="array" ref="R132">IF(Q132="","",IF(ISNUMBER(SEARCH("cm",Q132)),MAX(VALUE(SUBSTITUTE(_xlfn.FILTERXML("&lt;t&gt;&lt;s&gt;"&amp;SUBSTITUTE(Q132,",","&lt;/s&gt;&lt;s&gt;")&amp;"&lt;/s&gt;&lt;/t&gt;","//s"),"cm",""))),IF(ISNUMBER(SEARCH("mm",Q132)), MAX(VALUE(SUBSTITUTE(_xlfn.FILTERXML("&lt;t&gt;&lt;s&gt;"&amp;SUBSTITUTE(Q132,",","&lt;/s&gt;&lt;s&gt;")&amp;"&lt;/s&gt;&lt;/t&gt;","//s"),"mm","")))/10, MAX(VALUE(_xlfn.FILTERXML("&lt;t&gt;&lt;s&gt;"&amp;SUBSTITUTE(Q132,",","&lt;/s&gt;&lt;s&gt;")&amp;"&lt;/s&gt;&lt;/t&gt;","//s"))))))</f>
        <v>2.5</v>
      </c>
      <c r="S132" t="str">
        <f>IF(OR('Model output'!P131="",'Model output'!P131="C",ISNUMBER(SEARCH("Not identified", 'Model output'!P131)),ISNUMBER(SEARCH("Absent",'Model output'!P131)),ISNUMBER(SEARCH("Absence",'Model output'!P131)),AND(ISNUMBER(SEARCH("No",'Model output'!P131)),NOT(ISNUMBER(SEARCH("diagnostic",'Model output'!P131)))),ISNUMBER(SEARCH("Negative",'Model output'!P131))),"negative","positive")</f>
        <v>negative</v>
      </c>
      <c r="T132">
        <f>IF('Model output'!O131="","",'Model output'!O131)</f>
        <v>1</v>
      </c>
      <c r="U132" t="str">
        <f>IF('Model output'!Q131&lt;&gt;"",'Model output'!Q131,IF('Classification result'!S132="positive",IF(ISNUMBER(SEARCH("single",'Model output'!P131)),1,IF(OR(ISNUMBER(SEARCH("&lt;4",'Model output'!P131)),ISNUMBER(SEARCH("&lt; 4",'Model output'!P131)),ISNUMBER(SEARCH("less than 4",'Model output'!P131))),"&lt;4",IF(OR(ISNUMBER(SEARCH("&gt;4",'Model output'!P131)),ISNUMBER(SEARCH("&gt; 4",'Model output'!P131)),ISNUMBER(SEARCH("4 or more",'Model output'!P131))),"&gt;4",""))),""))</f>
        <v/>
      </c>
      <c r="V132" t="str">
        <f>IF(S132="negative","",IF(OR(ISNUMBER(SEARCH("Focal",'Model output'!P131)),'Classification result'!U132&lt;4,ISNUMBER(SEARCH("Focal",'Classification result'!U132)),ISNUMBER(SEARCH("&lt;4",'Classification result'!U132)),ISNUMBER(SEARCH("&lt; 4",'Classification result'!U132))),"minimal", IF(OR(ISNUMBER(SEARCH("Extensive",'Model output'!P131)),ISNUMBER(SEARCH("Extensive",'Classification result'!U132)),ISNUMBER(SEARCH("&gt;4",'Classification result'!U132)),ISNUMBER(SEARCH("&gt; 4",'Classification result'!U132)),ISNUMBER(SEARCH("4 or more",'Classification result'!U132))),"extensive","")))</f>
        <v/>
      </c>
      <c r="W132" t="str">
        <f>IF(OR('Model output'!R131="",ISNUMBER(SEARCH("Not identified", 'Model output'!R131)),ISNUMBER(SEARCH("Absent",'Model output'!R131)),ISNUMBER(SEARCH("No",'Model output'!R131)),ISNUMBER(SEARCH("Negative",'Model output'!R131)),ISNUMBER(SEARCH("None seen",'Model output'!R131)),ISNUMBER(SEARCH("Free",'Model output'!R131)),ISNUMBER(SEARCH("Cannot be assessed",'Model output'!R131))),"negative","positive")</f>
        <v>negative</v>
      </c>
      <c r="X132" s="19" t="str">
        <f>IF('Model output'!S131="","",'Model output'!S131)</f>
        <v>No</v>
      </c>
      <c r="Y132" t="str">
        <f>IF(OR('Model output'!S131="",ISNUMBER(SEARCH("No extension",'Model output'!S131)),ISNUMBER(SEARCH("Absent",'Model output'!S131)),ISNUMBER(SEARCH("Not identified",'Model output'!S131)),AND(ISNUMBER(SEARCH("No",'Model output'!S131)),NOT(ISNUMBER(SEARCH("carcinoma",'Model output'!S131)))),ISNUMBER(SEARCH("negative",'Model output'!S131))),"negative",IF(Z132="positive","gETE", "positive"))</f>
        <v>negative</v>
      </c>
      <c r="Z132" t="str">
        <f>IF(OR('Model output'!S131="",ISNUMBER(SEARCH("Absent",'Model output'!S131)),ISNUMBER(SEARCH("Not identified",'Model output'!S131)),ISNUMBER(SEARCH("No",'Model output'!S131)),ISNUMBER(SEARCH("Minimal",'Model output'!S131)),ISNUMBER(SEARCH("negative",'Model output'!S131))),"negative",IF(OR(ISNUMBER(SEARCH("extensive",X132)),ISNUMBER(SEARCH("skeletal muscle",X132)),ISNUMBER(SEARCH("larynx",X132)),ISNUMBER(SEARCH("trachea",X132)),ISNUMBER(SEARCH("esophagus",X132)),ISNUMBER(SEARCH("recurrent laryngeal nerve",X132))),"positive","negative"))</f>
        <v>negative</v>
      </c>
      <c r="AA132" t="str">
        <f>IF('Model output'!T131="","",IF('Model output'!T131="Not mentioned", "No", "Yes"))</f>
        <v/>
      </c>
      <c r="AB132" t="str">
        <f>IF(AA132&lt;&gt;"Yes","",IF(OR('Model output'!U131="",ISNUMBER(SEARCH("Not identified",'Model output'!U131))),"",'Model output'!U131))</f>
        <v/>
      </c>
      <c r="AC132" s="8" t="str">
        <f>IF(OR('Model output'!V131="", AND(ISERROR(SEARCH("Positive",'Model output'!V131)), ISNUMBER(SEARCH("Negative",'Model output'!V131))), ISNUMBER(SEARCH("Cannot be assessed",'Model output'!V131)), AND(ISNUMBER(SEARCH("Uninvolved",'Model output'!V131)),NOT(ISNUMBER(SEARCH("margin(s) involved",'Model output'!V131)))), ISNUMBER(SEARCH("No involvement",'Model output'!V131)), AND(NOT(ISNUMBER(SEARCH("focal",'Model output'!V131))),ISNUMBER(SEARCH("Free",'Model output'!V131))), ISNUMBER(SEARCH("narrowly excised",'Model output'!V131)), ISNUMBER(SEARCH("none",'Model output'!V131)), ISNUMBER(SEARCH("R0",'Model output'!V131)), ISNUMBER(SEARCH("1 mm",'Model output'!V131)), ISNUMBER(SEARCH("0.1 CM",'Model output'!V131)), ISNUMBER(SEARCH("less than 0.2 mm",'Model output'!V131)), ISNUMBER(SEARCH("less than 1.0 mm",'Model output'!V131)), ISNUMBER(SEARCH("less than 0.5 mm",'Model output'!V131)), ISNUMBER(SEARCH("abut",'Model output'!V131))), "negative", "positive")</f>
        <v>negative</v>
      </c>
      <c r="AE132" s="39" t="str" cm="1">
        <f t="array" aca="1" ref="AE132" ca="1">IF(OR(AC132="positive",Z132="positive",AND(OR(ISNUMBER(SEARCH("Follicular carcinoma",N132)),ISNUMBER(SEARCH("Follicular thyroid carcinoma",N132))),V132="extensive"),AND(AND(ISNUMBER(J132),J132&gt;0),AND(ISNUMBER(M132),M132&gt;3)),OR(H132="positive",AH132=1)),"high",IF(OR(ISNUMBER(SEARCH("lateral",G132,1)),ISNUMBER(SEARCH("positive",Y132,1)),ISNUMBER(SEARCH("tall",O132,1)),ISNUMBER(SEARCH("hobnail",O132,1)),ISNUMBER(SEARCH("cribriform",O132,1)),ISNUMBER(SEARCH("diffuse",O132,1)),ISNUMBER(SEARCH("columnar",O132,1)),ISNUMBER(SEARCH("solid",O132,1)),ISNUMBER(SEARCH("tall",N132,1)),ISNUMBER(SEARCH("hobnail",N132,1)),ISNUMBER(SEARCH("cribriform",N132,1)),ISNUMBER(SEARCH("diffuse",N132,1)),ISNUMBER(SEARCH("columnar",N132,1)),ISNUMBER(SEARCH("solid",N132,1)),AND(OR(ISNUMBER(SEARCH("papillary",N132,1)),ISNUMBER(SEARCH("papillary carcinoma",O132,1))),S132="positive"),AND(AND(ISNUMBER(J132),J132&gt;=5),M132=""),AND(AND(ISNUMBER(J132),J132&gt;=5),AND(ISNUMBER(M132),M132&gt;=1)),AND(ISNUMBER(SERACH("papillary",N132)),OR(Y132="positive",Z132="positive"), ISNUMBER(SEARCH("BRAF",AB132)))),"intermediate","low"))</f>
        <v>low</v>
      </c>
      <c r="AF132" s="40" t="str">
        <f t="shared" si="31"/>
        <v>2</v>
      </c>
      <c r="AG132" s="40" t="str">
        <f t="shared" si="32"/>
        <v>0</v>
      </c>
      <c r="AH132" s="40" t="str">
        <f t="shared" si="33"/>
        <v>0</v>
      </c>
      <c r="AI132" s="45" t="str">
        <f t="shared" si="34"/>
        <v>I</v>
      </c>
      <c r="AJ132" s="39" t="s">
        <v>634</v>
      </c>
      <c r="AK132" s="44" t="s">
        <v>898</v>
      </c>
      <c r="AL132" s="44" t="s">
        <v>899</v>
      </c>
      <c r="AM132" s="44" t="s">
        <v>899</v>
      </c>
      <c r="AN132" s="44" t="s">
        <v>59</v>
      </c>
      <c r="AO132" s="12">
        <f t="shared" ref="AO132:AO163" ca="1" si="36">IF(AE132=AJ132,1,0)</f>
        <v>1</v>
      </c>
      <c r="AP132" s="15">
        <f t="shared" ref="AP132:AP163" si="37">IF(AF132=AK132, 1, IF(AND(AF132="x", AK132="0"), 1, IF(AND(AF132="0", AK132="x"), 1, 0)))</f>
        <v>1</v>
      </c>
      <c r="AQ132" s="15">
        <f t="shared" ref="AQ132:AQ163" si="38">IF(AG132=AL132, 1, IF(AND(AG132="x", AL132="0"), 1, IF(AND(AG132="0", AL132="x"), 1, 0)))</f>
        <v>1</v>
      </c>
      <c r="AR132" s="15">
        <f t="shared" ref="AR132:AR163" si="39">IF(AH132=AM132, 1, IF(AND(AH132="x", AM132="0"), 1, IF(AND(AH132="0", AM132="x"), 1, 0)))</f>
        <v>1</v>
      </c>
      <c r="AS132" s="26">
        <f t="shared" si="35"/>
        <v>1</v>
      </c>
    </row>
    <row r="133" spans="1:45">
      <c r="A133" t="str">
        <f>'Model output'!A132</f>
        <v>TCGA-E8-A434</v>
      </c>
      <c r="B133" s="51">
        <v>56</v>
      </c>
      <c r="C133" s="1" t="str">
        <f>IF(OR(ISNUMBER(SEARCH("0",'Model output'!D132)), ISNUMBER(SEARCH("1",'Model output'!D132)), ISNUMBER(SEARCH("1a",'Model output'!D132)), ISNUMBER(SEARCH("1b",'Model output'!D132)), ISNUMBER(SEARCH("2",'Model output'!D132)), ISNUMBER(SEARCH("3",'Model output'!D132)), ISNUMBER(SEARCH("4a",'Model output'!D132)), ISNUMBER(SEARCH("4b",'Model output'!D132))), IF(ISNUMBER(SEARCH("pT",'Model output'!D132)),IF(OR(ISNUMBER(SEARCH("a",'Model output'!D132)),ISNUMBER(SEARCH("b",'Model output'!D132))),MID(SUBSTITUTE('Model output'!D132," ",""),SEARCH("pT",'Model output'!D132)+2,2),MID(SUBSTITUTE('Model output'!D132," ",""),SEARCH("pT",'Model output'!D132)+2,1)),IF(ISNUMBER(SEARCH("T",'Model output'!D132)),IF(OR(ISNUMBER(SEARCH("a",'Model output'!D132)),ISNUMBER(SEARCH("b",'Model output'!D132))),MID(SUBSTITUTE('Model output'!D132," ",""),SEARCH("T",'Model output'!D132)+1,2),MID(SUBSTITUTE('Model output'!D132," ",""),SEARCH("T",'Model output'!D132)+1,1)),SUBSTITUTE('Model output'!D132," ",""))),"")</f>
        <v>1</v>
      </c>
      <c r="D133" s="1" t="str">
        <f>IF(ISNUMBER(SEARCH("lymph node",'Model output'!E132)),"1", IF(AND('Model output'!E132&lt;&gt;"",ISNUMBER('Model output'!E132),'Model output'!E132&gt;0),"1",IF(OR(ISNUMBER(SEARCH("0",'Model output'!E132)), ISNUMBER(SEARCH("1",'Model output'!E132)), ISNUMBER(SEARCH("1a",'Model output'!E132)), ISNUMBER(SEARCH("1b",'Model output'!E132)), ISNUMBER(SEARCH("X",'Model output'!E132))), IF(ISNUMBER(SEARCH("pN",'Model output'!E132)),IF(OR(ISNUMBER(SEARCH("a",'Model output'!E132)),ISNUMBER(SEARCH("b",'Model output'!E132))),MID(SUBSTITUTE('Model output'!E132," ",""),SEARCH("pN",'Model output'!E132)+2,2),MID(SUBSTITUTE('Model output'!E132," ",""),SEARCH("pN",'Model output'!E132)+2,1)),IF(ISNUMBER(SEARCH("N",'Model output'!E132)),IF(OR(ISNUMBER(SEARCH("a",'Model output'!E132)),ISNUMBER(SEARCH("b",'Model output'!E132))),MID(SUBSTITUTE('Model output'!E132," ",""),SEARCH("N",'Model output'!E132)+1,2),MID(SUBSTITUTE('Model output'!E132," ",""),SEARCH("N",'Model output'!E132)+1,1)),SUBSTITUTE('Model output'!E132," ",""))),"")))</f>
        <v/>
      </c>
      <c r="E133" s="1" t="str">
        <f>IF(OR(ISNUMBER(SEARCH("Not applicable",'Model output'!F132)), ISNUMBER(SEARCH("N/A",'Model output'!F132))),"0",IF(OR(ISNUMBER(SEARCH("0",'Model output'!F132)), ISNUMBER(SEARCH("1",'Model output'!F132)), ISNUMBER(SEARCH("X",'Model output'!F132))), IF(ISNUMBER(SEARCH("pM",'Model output'!F132)),MID(SUBSTITUTE('Model output'!F132," ",""),SEARCH("pM",'Model output'!F132)+2,1),IF(ISNUMBER(SEARCH("M",'Model output'!F132)),MID(SUBSTITUTE('Model output'!F132," ",""),SEARCH("M",'Model output'!F132)+1,1),SUBSTITUTE('Model output'!F132," ",""))),""))</f>
        <v/>
      </c>
      <c r="F133" t="str">
        <f t="shared" si="28"/>
        <v>negative</v>
      </c>
      <c r="G133" t="str">
        <f>IF(OR('Model output'!G132="",AND(ISNUMBER('Model output'!J132),'Model output'!J132&lt;1)),"",IF(OR(ISNUMBER(SEARCH("lateral",'Model output'!G132)),ISNUMBER(SEARCH("cervical",'Model output'!G132)),ISNUMBER(SEARCH("jugular",'Model output'!G132)),ISNUMBER(SEARCH("left neck",'Model output'!G132)),ISNUMBER(SEARCH("left anterior neck",'Model output'!G132)),ISNUMBER(SEARCH("left posterior neck",'Model output'!G132)),ISNUMBER(SEARCH("right neck",'Model output'!G132)),ISNUMBER(SEARCH("right anterior neck",'Model output'!G132)),ISNUMBER(SEARCH("right posterior neck",'Model output'!G132)),AND(ISNUMBER(SEARCH("level",'Model output'!G132)),OR(,ISNUMBER(SEARCH("II",'Model output'!G132)),ISNUMBER(SEARCH("two",'Model output'!G132)),ISNUMBER(SEARCH("2",'Model output'!G132)),ISNUMBER(SEARCH("III",'Model output'!G132)),ISNUMBER(SEARCH("three",'Model output'!G132)),ISNUMBER(SEARCH("3",'Model output'!G132)),ISNUMBER(SEARCH("IV",'Model output'!G132)),ISNUMBER(SEARCH("four",'Model output'!G132)),ISNUMBER(SEARCH("4",'Model output'!G132)),ISNUMBER(SEARCH("V ",'Model output'!G132)),ISNUMBER(SEARCH("five",'Model output'!G132)),ISNUMBER(SEARCH("5",'Model output'!G132))))), "lateral", "central"))</f>
        <v/>
      </c>
      <c r="H133" t="str">
        <f>IF('Model output'!H132="","negative", IF('Model output'!H132=" ", "negative", IF('Model output'!H132="[]", "negative", IF(ISNUMBER(SEARCH("lymph node",'Model output'!H132)),"negative", IF(ISNUMBER(SEARCH("adipose tissue",'Model output'!H132)), "negative", IF(ISNUMBER(SEARCH("neck dissection",'Model output'!H132)),"negative","positive"))))))</f>
        <v>negative</v>
      </c>
      <c r="I133" t="str">
        <f>IF('Model output'!I132="","",IF(ISNUMBER('Model output'!I132),'Model output'!I132,1))</f>
        <v/>
      </c>
      <c r="J133" t="str">
        <f>IF('Model output'!J132="","",IF(AND(ISNUMBER('Model output'!J132),'Model output'!J132&lt;=I133),'Model output'!J132,IF(ISNUMBER(SEARCH("0/",'Model output'!J132)),0,1)))</f>
        <v/>
      </c>
      <c r="K133" t="str" cm="1">
        <f t="array" ref="K133">IF(COUNT(FIND({0,1,2,3,4,5,6,7,8,9},'Model output'!K132))&gt;0,'Model output'!K132,"")</f>
        <v/>
      </c>
      <c r="L133" s="32" t="str">
        <f t="shared" si="30"/>
        <v/>
      </c>
      <c r="M133" t="str" cm="1">
        <f t="array" ref="M133">IF(L133="","",IF(ISNUMBER(SEARCH("cm",L133)),MAX(VALUE(SUBSTITUTE(_xlfn.FILTERXML("&lt;t&gt;&lt;s&gt;"&amp;SUBSTITUTE(L133,",","&lt;/s&gt;&lt;s&gt;")&amp;"&lt;/s&gt;&lt;/t&gt;","//s"),"cm",""))),MAX(VALUE(SUBSTITUTE(_xlfn.FILTERXML("&lt;t&gt;&lt;s&gt;"&amp;SUBSTITUTE(L133,",","&lt;/s&gt;&lt;s&gt;")&amp;"&lt;/s&gt;&lt;/t&gt;","//s"),"mm","")))/10))</f>
        <v/>
      </c>
      <c r="N133" t="str">
        <f>IF('Model output'!L132="","",'Model output'!L132)</f>
        <v>papillary</v>
      </c>
      <c r="O133" t="str">
        <f>IF('Model output'!M132="","",'Model output'!M132)</f>
        <v/>
      </c>
      <c r="P133" t="str">
        <f>IF('Model output'!N132="","",'Model output'!N132)</f>
        <v>0.7 cm</v>
      </c>
      <c r="Q133" t="str">
        <f t="shared" si="29"/>
        <v>0.7cm</v>
      </c>
      <c r="R133" cm="1">
        <f t="array" ref="R133">IF(Q133="","",IF(ISNUMBER(SEARCH("cm",Q133)),MAX(VALUE(SUBSTITUTE(_xlfn.FILTERXML("&lt;t&gt;&lt;s&gt;"&amp;SUBSTITUTE(Q133,",","&lt;/s&gt;&lt;s&gt;")&amp;"&lt;/s&gt;&lt;/t&gt;","//s"),"cm",""))),IF(ISNUMBER(SEARCH("mm",Q133)), MAX(VALUE(SUBSTITUTE(_xlfn.FILTERXML("&lt;t&gt;&lt;s&gt;"&amp;SUBSTITUTE(Q133,",","&lt;/s&gt;&lt;s&gt;")&amp;"&lt;/s&gt;&lt;/t&gt;","//s"),"mm","")))/10, MAX(VALUE(_xlfn.FILTERXML("&lt;t&gt;&lt;s&gt;"&amp;SUBSTITUTE(Q133,",","&lt;/s&gt;&lt;s&gt;")&amp;"&lt;/s&gt;&lt;/t&gt;","//s"))))))</f>
        <v>0.7</v>
      </c>
      <c r="S133" t="str">
        <f>IF(OR('Model output'!P132="",'Model output'!P132="C",ISNUMBER(SEARCH("Not identified", 'Model output'!P132)),ISNUMBER(SEARCH("Absent",'Model output'!P132)),ISNUMBER(SEARCH("Absence",'Model output'!P132)),AND(ISNUMBER(SEARCH("No",'Model output'!P132)),NOT(ISNUMBER(SEARCH("diagnostic",'Model output'!P132)))),ISNUMBER(SEARCH("Negative",'Model output'!P132))),"negative","positive")</f>
        <v>negative</v>
      </c>
      <c r="T133">
        <f>IF('Model output'!O132="","",'Model output'!O132)</f>
        <v>1</v>
      </c>
      <c r="U133" t="str">
        <f>IF('Model output'!Q132&lt;&gt;"",'Model output'!Q132,IF('Classification result'!S133="positive",IF(ISNUMBER(SEARCH("single",'Model output'!P132)),1,IF(OR(ISNUMBER(SEARCH("&lt;4",'Model output'!P132)),ISNUMBER(SEARCH("&lt; 4",'Model output'!P132)),ISNUMBER(SEARCH("less than 4",'Model output'!P132))),"&lt;4",IF(OR(ISNUMBER(SEARCH("&gt;4",'Model output'!P132)),ISNUMBER(SEARCH("&gt; 4",'Model output'!P132)),ISNUMBER(SEARCH("4 or more",'Model output'!P132))),"&gt;4",""))),""))</f>
        <v/>
      </c>
      <c r="V133" t="str">
        <f>IF(S133="negative","",IF(OR(ISNUMBER(SEARCH("Focal",'Model output'!P132)),'Classification result'!U133&lt;4,ISNUMBER(SEARCH("Focal",'Classification result'!U133)),ISNUMBER(SEARCH("&lt;4",'Classification result'!U133)),ISNUMBER(SEARCH("&lt; 4",'Classification result'!U133))),"minimal", IF(OR(ISNUMBER(SEARCH("Extensive",'Model output'!P132)),ISNUMBER(SEARCH("Extensive",'Classification result'!U133)),ISNUMBER(SEARCH("&gt;4",'Classification result'!U133)),ISNUMBER(SEARCH("&gt; 4",'Classification result'!U133)),ISNUMBER(SEARCH("4 or more",'Classification result'!U133))),"extensive","")))</f>
        <v/>
      </c>
      <c r="W133" t="str">
        <f>IF(OR('Model output'!R132="",ISNUMBER(SEARCH("Not identified", 'Model output'!R132)),ISNUMBER(SEARCH("Absent",'Model output'!R132)),ISNUMBER(SEARCH("No",'Model output'!R132)),ISNUMBER(SEARCH("Negative",'Model output'!R132)),ISNUMBER(SEARCH("None seen",'Model output'!R132)),ISNUMBER(SEARCH("Free",'Model output'!R132)),ISNUMBER(SEARCH("Cannot be assessed",'Model output'!R132))),"negative","positive")</f>
        <v>negative</v>
      </c>
      <c r="X133" s="19" t="str">
        <f>IF('Model output'!S132="","",'Model output'!S132)</f>
        <v>No</v>
      </c>
      <c r="Y133" t="str">
        <f>IF(OR('Model output'!S132="",ISNUMBER(SEARCH("No extension",'Model output'!S132)),ISNUMBER(SEARCH("Absent",'Model output'!S132)),ISNUMBER(SEARCH("Not identified",'Model output'!S132)),AND(ISNUMBER(SEARCH("No",'Model output'!S132)),NOT(ISNUMBER(SEARCH("carcinoma",'Model output'!S132)))),ISNUMBER(SEARCH("negative",'Model output'!S132))),"negative",IF(Z133="positive","gETE", "positive"))</f>
        <v>negative</v>
      </c>
      <c r="Z133" t="str">
        <f>IF(OR('Model output'!S132="",ISNUMBER(SEARCH("Absent",'Model output'!S132)),ISNUMBER(SEARCH("Not identified",'Model output'!S132)),ISNUMBER(SEARCH("No",'Model output'!S132)),ISNUMBER(SEARCH("Minimal",'Model output'!S132)),ISNUMBER(SEARCH("negative",'Model output'!S132))),"negative",IF(OR(ISNUMBER(SEARCH("extensive",X133)),ISNUMBER(SEARCH("skeletal muscle",X133)),ISNUMBER(SEARCH("larynx",X133)),ISNUMBER(SEARCH("trachea",X133)),ISNUMBER(SEARCH("esophagus",X133)),ISNUMBER(SEARCH("recurrent laryngeal nerve",X133))),"positive","negative"))</f>
        <v>negative</v>
      </c>
      <c r="AA133" t="str">
        <f>IF('Model output'!T132="","",IF('Model output'!T132="Not mentioned", "No", "Yes"))</f>
        <v/>
      </c>
      <c r="AB133" t="str">
        <f>IF(AA133&lt;&gt;"Yes","",IF(OR('Model output'!U132="",ISNUMBER(SEARCH("Not identified",'Model output'!U132))),"",'Model output'!U132))</f>
        <v/>
      </c>
      <c r="AC133" s="8" t="str">
        <f>IF(OR('Model output'!V132="", AND(ISERROR(SEARCH("Positive",'Model output'!V132)), ISNUMBER(SEARCH("Negative",'Model output'!V132))), ISNUMBER(SEARCH("Cannot be assessed",'Model output'!V132)), AND(ISNUMBER(SEARCH("Uninvolved",'Model output'!V132)),NOT(ISNUMBER(SEARCH("margin(s) involved",'Model output'!V132)))), ISNUMBER(SEARCH("No involvement",'Model output'!V132)), AND(NOT(ISNUMBER(SEARCH("focal",'Model output'!V132))),ISNUMBER(SEARCH("Free",'Model output'!V132))), ISNUMBER(SEARCH("narrowly excised",'Model output'!V132)), ISNUMBER(SEARCH("none",'Model output'!V132)), ISNUMBER(SEARCH("R0",'Model output'!V132)), ISNUMBER(SEARCH("1 mm",'Model output'!V132)), ISNUMBER(SEARCH("0.1 CM",'Model output'!V132)), ISNUMBER(SEARCH("less than 0.2 mm",'Model output'!V132)), ISNUMBER(SEARCH("less than 1.0 mm",'Model output'!V132)), ISNUMBER(SEARCH("less than 0.5 mm",'Model output'!V132)), ISNUMBER(SEARCH("abut",'Model output'!V132))), "negative", "positive")</f>
        <v>negative</v>
      </c>
      <c r="AE133" s="39" t="str" cm="1">
        <f t="array" aca="1" ref="AE133" ca="1">IF(OR(AC133="positive",Z133="positive",AND(OR(ISNUMBER(SEARCH("Follicular carcinoma",N133)),ISNUMBER(SEARCH("Follicular thyroid carcinoma",N133))),V133="extensive"),AND(AND(ISNUMBER(J133),J133&gt;0),AND(ISNUMBER(M133),M133&gt;3)),OR(H133="positive",AH133=1)),"high",IF(OR(ISNUMBER(SEARCH("lateral",G133,1)),ISNUMBER(SEARCH("positive",Y133,1)),ISNUMBER(SEARCH("tall",O133,1)),ISNUMBER(SEARCH("hobnail",O133,1)),ISNUMBER(SEARCH("cribriform",O133,1)),ISNUMBER(SEARCH("diffuse",O133,1)),ISNUMBER(SEARCH("columnar",O133,1)),ISNUMBER(SEARCH("solid",O133,1)),ISNUMBER(SEARCH("tall",N133,1)),ISNUMBER(SEARCH("hobnail",N133,1)),ISNUMBER(SEARCH("cribriform",N133,1)),ISNUMBER(SEARCH("diffuse",N133,1)),ISNUMBER(SEARCH("columnar",N133,1)),ISNUMBER(SEARCH("solid",N133,1)),AND(OR(ISNUMBER(SEARCH("papillary",N133,1)),ISNUMBER(SEARCH("papillary carcinoma",O133,1))),S133="positive"),AND(AND(ISNUMBER(J133),J133&gt;=5),M133=""),AND(AND(ISNUMBER(J133),J133&gt;=5),AND(ISNUMBER(M133),M133&gt;=1)),AND(ISNUMBER(SERACH("papillary",N133)),OR(Y133="positive",Z133="positive"), ISNUMBER(SEARCH("BRAF",AB133)))),"intermediate","low"))</f>
        <v>low</v>
      </c>
      <c r="AF133" s="40" t="str">
        <f t="shared" si="31"/>
        <v>1a</v>
      </c>
      <c r="AG133" s="40" t="str">
        <f t="shared" si="32"/>
        <v>0</v>
      </c>
      <c r="AH133" s="40" t="str">
        <f t="shared" si="33"/>
        <v>0</v>
      </c>
      <c r="AI133" s="45" t="str">
        <f t="shared" si="34"/>
        <v>I</v>
      </c>
      <c r="AJ133" s="39" t="s">
        <v>634</v>
      </c>
      <c r="AK133" s="44" t="s">
        <v>900</v>
      </c>
      <c r="AL133" s="44" t="s">
        <v>899</v>
      </c>
      <c r="AM133" s="44" t="s">
        <v>899</v>
      </c>
      <c r="AN133" s="44" t="s">
        <v>59</v>
      </c>
      <c r="AO133" s="12">
        <f t="shared" ca="1" si="36"/>
        <v>1</v>
      </c>
      <c r="AP133" s="15">
        <f t="shared" si="37"/>
        <v>1</v>
      </c>
      <c r="AQ133" s="15">
        <f t="shared" si="38"/>
        <v>1</v>
      </c>
      <c r="AR133" s="15">
        <f t="shared" si="39"/>
        <v>1</v>
      </c>
      <c r="AS133" s="26">
        <f t="shared" si="35"/>
        <v>1</v>
      </c>
    </row>
    <row r="134" spans="1:45">
      <c r="A134" t="str">
        <f>'Model output'!A133</f>
        <v>TCGA-E8-A436</v>
      </c>
      <c r="B134" s="51">
        <v>53</v>
      </c>
      <c r="C134" s="1" t="str">
        <f>IF(OR(ISNUMBER(SEARCH("0",'Model output'!D133)), ISNUMBER(SEARCH("1",'Model output'!D133)), ISNUMBER(SEARCH("1a",'Model output'!D133)), ISNUMBER(SEARCH("1b",'Model output'!D133)), ISNUMBER(SEARCH("2",'Model output'!D133)), ISNUMBER(SEARCH("3",'Model output'!D133)), ISNUMBER(SEARCH("4a",'Model output'!D133)), ISNUMBER(SEARCH("4b",'Model output'!D133))), IF(ISNUMBER(SEARCH("pT",'Model output'!D133)),IF(OR(ISNUMBER(SEARCH("a",'Model output'!D133)),ISNUMBER(SEARCH("b",'Model output'!D133))),MID(SUBSTITUTE('Model output'!D133," ",""),SEARCH("pT",'Model output'!D133)+2,2),MID(SUBSTITUTE('Model output'!D133," ",""),SEARCH("pT",'Model output'!D133)+2,1)),IF(ISNUMBER(SEARCH("T",'Model output'!D133)),IF(OR(ISNUMBER(SEARCH("a",'Model output'!D133)),ISNUMBER(SEARCH("b",'Model output'!D133))),MID(SUBSTITUTE('Model output'!D133," ",""),SEARCH("T",'Model output'!D133)+1,2),MID(SUBSTITUTE('Model output'!D133," ",""),SEARCH("T",'Model output'!D133)+1,1)),SUBSTITUTE('Model output'!D133," ",""))),"")</f>
        <v>2</v>
      </c>
      <c r="D134" s="1" t="str">
        <f>IF(ISNUMBER(SEARCH("lymph node",'Model output'!E133)),"1", IF(AND('Model output'!E133&lt;&gt;"",ISNUMBER('Model output'!E133),'Model output'!E133&gt;0),"1",IF(OR(ISNUMBER(SEARCH("0",'Model output'!E133)), ISNUMBER(SEARCH("1",'Model output'!E133)), ISNUMBER(SEARCH("1a",'Model output'!E133)), ISNUMBER(SEARCH("1b",'Model output'!E133)), ISNUMBER(SEARCH("X",'Model output'!E133))), IF(ISNUMBER(SEARCH("pN",'Model output'!E133)),IF(OR(ISNUMBER(SEARCH("a",'Model output'!E133)),ISNUMBER(SEARCH("b",'Model output'!E133))),MID(SUBSTITUTE('Model output'!E133," ",""),SEARCH("pN",'Model output'!E133)+2,2),MID(SUBSTITUTE('Model output'!E133," ",""),SEARCH("pN",'Model output'!E133)+2,1)),IF(ISNUMBER(SEARCH("N",'Model output'!E133)),IF(OR(ISNUMBER(SEARCH("a",'Model output'!E133)),ISNUMBER(SEARCH("b",'Model output'!E133))),MID(SUBSTITUTE('Model output'!E133," ",""),SEARCH("N",'Model output'!E133)+1,2),MID(SUBSTITUTE('Model output'!E133," ",""),SEARCH("N",'Model output'!E133)+1,1)),SUBSTITUTE('Model output'!E133," ",""))),"")))</f>
        <v/>
      </c>
      <c r="E134" s="1" t="str">
        <f>IF(OR(ISNUMBER(SEARCH("Not applicable",'Model output'!F133)), ISNUMBER(SEARCH("N/A",'Model output'!F133))),"0",IF(OR(ISNUMBER(SEARCH("0",'Model output'!F133)), ISNUMBER(SEARCH("1",'Model output'!F133)), ISNUMBER(SEARCH("X",'Model output'!F133))), IF(ISNUMBER(SEARCH("pM",'Model output'!F133)),MID(SUBSTITUTE('Model output'!F133," ",""),SEARCH("pM",'Model output'!F133)+2,1),IF(ISNUMBER(SEARCH("M",'Model output'!F133)),MID(SUBSTITUTE('Model output'!F133," ",""),SEARCH("M",'Model output'!F133)+1,1),SUBSTITUTE('Model output'!F133," ",""))),""))</f>
        <v/>
      </c>
      <c r="F134" t="str">
        <f t="shared" si="28"/>
        <v>negative</v>
      </c>
      <c r="G134" t="str">
        <f>IF(OR('Model output'!G133="",AND(ISNUMBER('Model output'!J133),'Model output'!J133&lt;1)),"",IF(OR(ISNUMBER(SEARCH("lateral",'Model output'!G133)),ISNUMBER(SEARCH("cervical",'Model output'!G133)),ISNUMBER(SEARCH("jugular",'Model output'!G133)),ISNUMBER(SEARCH("left neck",'Model output'!G133)),ISNUMBER(SEARCH("left anterior neck",'Model output'!G133)),ISNUMBER(SEARCH("left posterior neck",'Model output'!G133)),ISNUMBER(SEARCH("right neck",'Model output'!G133)),ISNUMBER(SEARCH("right anterior neck",'Model output'!G133)),ISNUMBER(SEARCH("right posterior neck",'Model output'!G133)),AND(ISNUMBER(SEARCH("level",'Model output'!G133)),OR(,ISNUMBER(SEARCH("II",'Model output'!G133)),ISNUMBER(SEARCH("two",'Model output'!G133)),ISNUMBER(SEARCH("2",'Model output'!G133)),ISNUMBER(SEARCH("III",'Model output'!G133)),ISNUMBER(SEARCH("three",'Model output'!G133)),ISNUMBER(SEARCH("3",'Model output'!G133)),ISNUMBER(SEARCH("IV",'Model output'!G133)),ISNUMBER(SEARCH("four",'Model output'!G133)),ISNUMBER(SEARCH("4",'Model output'!G133)),ISNUMBER(SEARCH("V ",'Model output'!G133)),ISNUMBER(SEARCH("five",'Model output'!G133)),ISNUMBER(SEARCH("5",'Model output'!G133))))), "lateral", "central"))</f>
        <v/>
      </c>
      <c r="H134" t="str">
        <f>IF('Model output'!H133="","negative", IF('Model output'!H133=" ", "negative", IF('Model output'!H133="[]", "negative", IF(ISNUMBER(SEARCH("lymph node",'Model output'!H133)),"negative", IF(ISNUMBER(SEARCH("adipose tissue",'Model output'!H133)), "negative", IF(ISNUMBER(SEARCH("neck dissection",'Model output'!H133)),"negative","positive"))))))</f>
        <v>negative</v>
      </c>
      <c r="I134" t="str">
        <f>IF('Model output'!I133="","",IF(ISNUMBER('Model output'!I133),'Model output'!I133,1))</f>
        <v/>
      </c>
      <c r="J134" t="str">
        <f>IF('Model output'!J133="","",IF(AND(ISNUMBER('Model output'!J133),'Model output'!J133&lt;=I134),'Model output'!J133,IF(ISNUMBER(SEARCH("0/",'Model output'!J133)),0,1)))</f>
        <v/>
      </c>
      <c r="K134" t="str" cm="1">
        <f t="array" ref="K134">IF(COUNT(FIND({0,1,2,3,4,5,6,7,8,9},'Model output'!K133))&gt;0,'Model output'!K133,"")</f>
        <v/>
      </c>
      <c r="L134" s="32" t="str">
        <f t="shared" si="30"/>
        <v/>
      </c>
      <c r="M134" t="str" cm="1">
        <f t="array" ref="M134">IF(L134="","",IF(ISNUMBER(SEARCH("cm",L134)),MAX(VALUE(SUBSTITUTE(_xlfn.FILTERXML("&lt;t&gt;&lt;s&gt;"&amp;SUBSTITUTE(L134,",","&lt;/s&gt;&lt;s&gt;")&amp;"&lt;/s&gt;&lt;/t&gt;","//s"),"cm",""))),MAX(VALUE(SUBSTITUTE(_xlfn.FILTERXML("&lt;t&gt;&lt;s&gt;"&amp;SUBSTITUTE(L134,",","&lt;/s&gt;&lt;s&gt;")&amp;"&lt;/s&gt;&lt;/t&gt;","//s"),"mm","")))/10))</f>
        <v/>
      </c>
      <c r="N134" t="str">
        <f>IF('Model output'!L133="","",'Model output'!L133)</f>
        <v>papillary</v>
      </c>
      <c r="O134" t="str">
        <f>IF('Model output'!M133="","",'Model output'!M133)</f>
        <v/>
      </c>
      <c r="P134" t="str">
        <f>IF('Model output'!N133="","",'Model output'!N133)</f>
        <v>2.5x2x1cm (right) 1.5x1x1cm (left)</v>
      </c>
      <c r="Q134" t="str">
        <f t="shared" si="29"/>
        <v>2.5,2,1cm1.5,1,1cm</v>
      </c>
      <c r="R134" cm="1">
        <f t="array" ref="R134">IF(Q134="","",IF(ISNUMBER(SEARCH("cm",Q134)),MAX(VALUE(SUBSTITUTE(_xlfn.FILTERXML("&lt;t&gt;&lt;s&gt;"&amp;SUBSTITUTE(Q134,",","&lt;/s&gt;&lt;s&gt;")&amp;"&lt;/s&gt;&lt;/t&gt;","//s"),"cm",""))),IF(ISNUMBER(SEARCH("mm",Q134)), MAX(VALUE(SUBSTITUTE(_xlfn.FILTERXML("&lt;t&gt;&lt;s&gt;"&amp;SUBSTITUTE(Q134,",","&lt;/s&gt;&lt;s&gt;")&amp;"&lt;/s&gt;&lt;/t&gt;","//s"),"mm","")))/10, MAX(VALUE(_xlfn.FILTERXML("&lt;t&gt;&lt;s&gt;"&amp;SUBSTITUTE(Q134,",","&lt;/s&gt;&lt;s&gt;")&amp;"&lt;/s&gt;&lt;/t&gt;","//s"))))))</f>
        <v>11.5</v>
      </c>
      <c r="S134" t="str">
        <f>IF(OR('Model output'!P133="",'Model output'!P133="C",ISNUMBER(SEARCH("Not identified", 'Model output'!P133)),ISNUMBER(SEARCH("Absent",'Model output'!P133)),ISNUMBER(SEARCH("Absence",'Model output'!P133)),AND(ISNUMBER(SEARCH("No",'Model output'!P133)),NOT(ISNUMBER(SEARCH("diagnostic",'Model output'!P133)))),ISNUMBER(SEARCH("Negative",'Model output'!P133))),"negative","positive")</f>
        <v>negative</v>
      </c>
      <c r="T134" t="str">
        <f>IF('Model output'!O133="","",'Model output'!O133)</f>
        <v>Bilateral</v>
      </c>
      <c r="U134" t="str">
        <f>IF('Model output'!Q133&lt;&gt;"",'Model output'!Q133,IF('Classification result'!S134="positive",IF(ISNUMBER(SEARCH("single",'Model output'!P133)),1,IF(OR(ISNUMBER(SEARCH("&lt;4",'Model output'!P133)),ISNUMBER(SEARCH("&lt; 4",'Model output'!P133)),ISNUMBER(SEARCH("less than 4",'Model output'!P133))),"&lt;4",IF(OR(ISNUMBER(SEARCH("&gt;4",'Model output'!P133)),ISNUMBER(SEARCH("&gt; 4",'Model output'!P133)),ISNUMBER(SEARCH("4 or more",'Model output'!P133))),"&gt;4",""))),""))</f>
        <v/>
      </c>
      <c r="V134" t="str">
        <f>IF(S134="negative","",IF(OR(ISNUMBER(SEARCH("Focal",'Model output'!P133)),'Classification result'!U134&lt;4,ISNUMBER(SEARCH("Focal",'Classification result'!U134)),ISNUMBER(SEARCH("&lt;4",'Classification result'!U134)),ISNUMBER(SEARCH("&lt; 4",'Classification result'!U134))),"minimal", IF(OR(ISNUMBER(SEARCH("Extensive",'Model output'!P133)),ISNUMBER(SEARCH("Extensive",'Classification result'!U134)),ISNUMBER(SEARCH("&gt;4",'Classification result'!U134)),ISNUMBER(SEARCH("&gt; 4",'Classification result'!U134)),ISNUMBER(SEARCH("4 or more",'Classification result'!U134))),"extensive","")))</f>
        <v/>
      </c>
      <c r="W134" t="str">
        <f>IF(OR('Model output'!R133="",ISNUMBER(SEARCH("Not identified", 'Model output'!R133)),ISNUMBER(SEARCH("Absent",'Model output'!R133)),ISNUMBER(SEARCH("No",'Model output'!R133)),ISNUMBER(SEARCH("Negative",'Model output'!R133)),ISNUMBER(SEARCH("None seen",'Model output'!R133)),ISNUMBER(SEARCH("Free",'Model output'!R133)),ISNUMBER(SEARCH("Cannot be assessed",'Model output'!R133))),"negative","positive")</f>
        <v>negative</v>
      </c>
      <c r="X134" s="19" t="str">
        <f>IF('Model output'!S133="","",'Model output'!S133)</f>
        <v>No</v>
      </c>
      <c r="Y134" t="str">
        <f>IF(OR('Model output'!S133="",ISNUMBER(SEARCH("No extension",'Model output'!S133)),ISNUMBER(SEARCH("Absent",'Model output'!S133)),ISNUMBER(SEARCH("Not identified",'Model output'!S133)),AND(ISNUMBER(SEARCH("No",'Model output'!S133)),NOT(ISNUMBER(SEARCH("carcinoma",'Model output'!S133)))),ISNUMBER(SEARCH("negative",'Model output'!S133))),"negative",IF(Z134="positive","gETE", "positive"))</f>
        <v>negative</v>
      </c>
      <c r="Z134" t="str">
        <f>IF(OR('Model output'!S133="",ISNUMBER(SEARCH("Absent",'Model output'!S133)),ISNUMBER(SEARCH("Not identified",'Model output'!S133)),ISNUMBER(SEARCH("No",'Model output'!S133)),ISNUMBER(SEARCH("Minimal",'Model output'!S133)),ISNUMBER(SEARCH("negative",'Model output'!S133))),"negative",IF(OR(ISNUMBER(SEARCH("extensive",X134)),ISNUMBER(SEARCH("skeletal muscle",X134)),ISNUMBER(SEARCH("larynx",X134)),ISNUMBER(SEARCH("trachea",X134)),ISNUMBER(SEARCH("esophagus",X134)),ISNUMBER(SEARCH("recurrent laryngeal nerve",X134))),"positive","negative"))</f>
        <v>negative</v>
      </c>
      <c r="AA134" t="str">
        <f>IF('Model output'!T133="","",IF('Model output'!T133="Not mentioned", "No", "Yes"))</f>
        <v/>
      </c>
      <c r="AB134" t="str">
        <f>IF(AA134&lt;&gt;"Yes","",IF(OR('Model output'!U133="",ISNUMBER(SEARCH("Not identified",'Model output'!U133))),"",'Model output'!U133))</f>
        <v/>
      </c>
      <c r="AC134" s="8" t="str">
        <f>IF(OR('Model output'!V133="", AND(ISERROR(SEARCH("Positive",'Model output'!V133)), ISNUMBER(SEARCH("Negative",'Model output'!V133))), ISNUMBER(SEARCH("Cannot be assessed",'Model output'!V133)), AND(ISNUMBER(SEARCH("Uninvolved",'Model output'!V133)),NOT(ISNUMBER(SEARCH("margin(s) involved",'Model output'!V133)))), ISNUMBER(SEARCH("No involvement",'Model output'!V133)), AND(NOT(ISNUMBER(SEARCH("focal",'Model output'!V133))),ISNUMBER(SEARCH("Free",'Model output'!V133))), ISNUMBER(SEARCH("narrowly excised",'Model output'!V133)), ISNUMBER(SEARCH("none",'Model output'!V133)), ISNUMBER(SEARCH("R0",'Model output'!V133)), ISNUMBER(SEARCH("1 mm",'Model output'!V133)), ISNUMBER(SEARCH("0.1 CM",'Model output'!V133)), ISNUMBER(SEARCH("less than 0.2 mm",'Model output'!V133)), ISNUMBER(SEARCH("less than 1.0 mm",'Model output'!V133)), ISNUMBER(SEARCH("less than 0.5 mm",'Model output'!V133)), ISNUMBER(SEARCH("abut",'Model output'!V133))), "negative", "positive")</f>
        <v>negative</v>
      </c>
      <c r="AE134" s="39" t="str" cm="1">
        <f t="array" aca="1" ref="AE134" ca="1">IF(OR(AC134="positive",Z134="positive",AND(OR(ISNUMBER(SEARCH("Follicular carcinoma",N134)),ISNUMBER(SEARCH("Follicular thyroid carcinoma",N134))),V134="extensive"),AND(AND(ISNUMBER(J134),J134&gt;0),AND(ISNUMBER(M134),M134&gt;3)),OR(H134="positive",AH134=1)),"high",IF(OR(ISNUMBER(SEARCH("lateral",G134,1)),ISNUMBER(SEARCH("positive",Y134,1)),ISNUMBER(SEARCH("tall",O134,1)),ISNUMBER(SEARCH("hobnail",O134,1)),ISNUMBER(SEARCH("cribriform",O134,1)),ISNUMBER(SEARCH("diffuse",O134,1)),ISNUMBER(SEARCH("columnar",O134,1)),ISNUMBER(SEARCH("solid",O134,1)),ISNUMBER(SEARCH("tall",N134,1)),ISNUMBER(SEARCH("hobnail",N134,1)),ISNUMBER(SEARCH("cribriform",N134,1)),ISNUMBER(SEARCH("diffuse",N134,1)),ISNUMBER(SEARCH("columnar",N134,1)),ISNUMBER(SEARCH("solid",N134,1)),AND(OR(ISNUMBER(SEARCH("papillary",N134,1)),ISNUMBER(SEARCH("papillary carcinoma",O134,1))),S134="positive"),AND(AND(ISNUMBER(J134),J134&gt;=5),M134=""),AND(AND(ISNUMBER(J134),J134&gt;=5),AND(ISNUMBER(M134),M134&gt;=1)),AND(ISNUMBER(SERACH("papillary",N134)),OR(Y134="positive",Z134="positive"), ISNUMBER(SEARCH("BRAF",AB134)))),"intermediate","low"))</f>
        <v>low</v>
      </c>
      <c r="AF134" s="40" t="str">
        <f t="shared" si="31"/>
        <v>3a</v>
      </c>
      <c r="AG134" s="40" t="str">
        <f t="shared" si="32"/>
        <v>0</v>
      </c>
      <c r="AH134" s="40" t="str">
        <f t="shared" si="33"/>
        <v>0</v>
      </c>
      <c r="AI134" s="45" t="str">
        <f t="shared" si="34"/>
        <v>I</v>
      </c>
      <c r="AJ134" s="39" t="s">
        <v>634</v>
      </c>
      <c r="AK134" s="44" t="s">
        <v>898</v>
      </c>
      <c r="AL134" s="44" t="s">
        <v>899</v>
      </c>
      <c r="AM134" s="44" t="s">
        <v>899</v>
      </c>
      <c r="AN134" s="44" t="s">
        <v>59</v>
      </c>
      <c r="AO134" s="12">
        <f t="shared" ca="1" si="36"/>
        <v>1</v>
      </c>
      <c r="AP134" s="15">
        <f t="shared" si="37"/>
        <v>0</v>
      </c>
      <c r="AQ134" s="15">
        <f t="shared" si="38"/>
        <v>1</v>
      </c>
      <c r="AR134" s="15">
        <f t="shared" si="39"/>
        <v>1</v>
      </c>
      <c r="AS134" s="26">
        <f t="shared" si="35"/>
        <v>1</v>
      </c>
    </row>
    <row r="135" spans="1:45">
      <c r="A135" t="str">
        <f>'Model output'!A134</f>
        <v>TCGA-E8-A437</v>
      </c>
      <c r="B135" s="51">
        <v>57</v>
      </c>
      <c r="C135" s="1" t="str">
        <f>IF(OR(ISNUMBER(SEARCH("0",'Model output'!D134)), ISNUMBER(SEARCH("1",'Model output'!D134)), ISNUMBER(SEARCH("1a",'Model output'!D134)), ISNUMBER(SEARCH("1b",'Model output'!D134)), ISNUMBER(SEARCH("2",'Model output'!D134)), ISNUMBER(SEARCH("3",'Model output'!D134)), ISNUMBER(SEARCH("4a",'Model output'!D134)), ISNUMBER(SEARCH("4b",'Model output'!D134))), IF(ISNUMBER(SEARCH("pT",'Model output'!D134)),IF(OR(ISNUMBER(SEARCH("a",'Model output'!D134)),ISNUMBER(SEARCH("b",'Model output'!D134))),MID(SUBSTITUTE('Model output'!D134," ",""),SEARCH("pT",'Model output'!D134)+2,2),MID(SUBSTITUTE('Model output'!D134," ",""),SEARCH("pT",'Model output'!D134)+2,1)),IF(ISNUMBER(SEARCH("T",'Model output'!D134)),IF(OR(ISNUMBER(SEARCH("a",'Model output'!D134)),ISNUMBER(SEARCH("b",'Model output'!D134))),MID(SUBSTITUTE('Model output'!D134," ",""),SEARCH("T",'Model output'!D134)+1,2),MID(SUBSTITUTE('Model output'!D134," ",""),SEARCH("T",'Model output'!D134)+1,1)),SUBSTITUTE('Model output'!D134," ",""))),"")</f>
        <v>1</v>
      </c>
      <c r="D135" s="1" t="str">
        <f>IF(ISNUMBER(SEARCH("lymph node",'Model output'!E134)),"1", IF(AND('Model output'!E134&lt;&gt;"",ISNUMBER('Model output'!E134),'Model output'!E134&gt;0),"1",IF(OR(ISNUMBER(SEARCH("0",'Model output'!E134)), ISNUMBER(SEARCH("1",'Model output'!E134)), ISNUMBER(SEARCH("1a",'Model output'!E134)), ISNUMBER(SEARCH("1b",'Model output'!E134)), ISNUMBER(SEARCH("X",'Model output'!E134))), IF(ISNUMBER(SEARCH("pN",'Model output'!E134)),IF(OR(ISNUMBER(SEARCH("a",'Model output'!E134)),ISNUMBER(SEARCH("b",'Model output'!E134))),MID(SUBSTITUTE('Model output'!E134," ",""),SEARCH("pN",'Model output'!E134)+2,2),MID(SUBSTITUTE('Model output'!E134," ",""),SEARCH("pN",'Model output'!E134)+2,1)),IF(ISNUMBER(SEARCH("N",'Model output'!E134)),IF(OR(ISNUMBER(SEARCH("a",'Model output'!E134)),ISNUMBER(SEARCH("b",'Model output'!E134))),MID(SUBSTITUTE('Model output'!E134," ",""),SEARCH("N",'Model output'!E134)+1,2),MID(SUBSTITUTE('Model output'!E134," ",""),SEARCH("N",'Model output'!E134)+1,1)),SUBSTITUTE('Model output'!E134," ",""))),"")))</f>
        <v/>
      </c>
      <c r="E135" s="1" t="str">
        <f>IF(OR(ISNUMBER(SEARCH("Not applicable",'Model output'!F134)), ISNUMBER(SEARCH("N/A",'Model output'!F134))),"0",IF(OR(ISNUMBER(SEARCH("0",'Model output'!F134)), ISNUMBER(SEARCH("1",'Model output'!F134)), ISNUMBER(SEARCH("X",'Model output'!F134))), IF(ISNUMBER(SEARCH("pM",'Model output'!F134)),MID(SUBSTITUTE('Model output'!F134," ",""),SEARCH("pM",'Model output'!F134)+2,1),IF(ISNUMBER(SEARCH("M",'Model output'!F134)),MID(SUBSTITUTE('Model output'!F134," ",""),SEARCH("M",'Model output'!F134)+1,1),SUBSTITUTE('Model output'!F134," ",""))),""))</f>
        <v/>
      </c>
      <c r="F135" t="str">
        <f t="shared" si="28"/>
        <v>negative</v>
      </c>
      <c r="G135" t="str">
        <f>IF(OR('Model output'!G134="",AND(ISNUMBER('Model output'!J134),'Model output'!J134&lt;1)),"",IF(OR(ISNUMBER(SEARCH("lateral",'Model output'!G134)),ISNUMBER(SEARCH("cervical",'Model output'!G134)),ISNUMBER(SEARCH("jugular",'Model output'!G134)),ISNUMBER(SEARCH("left neck",'Model output'!G134)),ISNUMBER(SEARCH("left anterior neck",'Model output'!G134)),ISNUMBER(SEARCH("left posterior neck",'Model output'!G134)),ISNUMBER(SEARCH("right neck",'Model output'!G134)),ISNUMBER(SEARCH("right anterior neck",'Model output'!G134)),ISNUMBER(SEARCH("right posterior neck",'Model output'!G134)),AND(ISNUMBER(SEARCH("level",'Model output'!G134)),OR(,ISNUMBER(SEARCH("II",'Model output'!G134)),ISNUMBER(SEARCH("two",'Model output'!G134)),ISNUMBER(SEARCH("2",'Model output'!G134)),ISNUMBER(SEARCH("III",'Model output'!G134)),ISNUMBER(SEARCH("three",'Model output'!G134)),ISNUMBER(SEARCH("3",'Model output'!G134)),ISNUMBER(SEARCH("IV",'Model output'!G134)),ISNUMBER(SEARCH("four",'Model output'!G134)),ISNUMBER(SEARCH("4",'Model output'!G134)),ISNUMBER(SEARCH("V ",'Model output'!G134)),ISNUMBER(SEARCH("five",'Model output'!G134)),ISNUMBER(SEARCH("5",'Model output'!G134))))), "lateral", "central"))</f>
        <v/>
      </c>
      <c r="H135" t="str">
        <f>IF('Model output'!H134="","negative", IF('Model output'!H134=" ", "negative", IF('Model output'!H134="[]", "negative", IF(ISNUMBER(SEARCH("lymph node",'Model output'!H134)),"negative", IF(ISNUMBER(SEARCH("adipose tissue",'Model output'!H134)), "negative", IF(ISNUMBER(SEARCH("neck dissection",'Model output'!H134)),"negative","positive"))))))</f>
        <v>negative</v>
      </c>
      <c r="I135" t="str">
        <f>IF('Model output'!I134="","",IF(ISNUMBER('Model output'!I134),'Model output'!I134,1))</f>
        <v/>
      </c>
      <c r="J135" t="str">
        <f>IF('Model output'!J134="","",IF(AND(ISNUMBER('Model output'!J134),'Model output'!J134&lt;=I135),'Model output'!J134,IF(ISNUMBER(SEARCH("0/",'Model output'!J134)),0,1)))</f>
        <v/>
      </c>
      <c r="K135" t="str" cm="1">
        <f t="array" ref="K135">IF(COUNT(FIND({0,1,2,3,4,5,6,7,8,9},'Model output'!K134))&gt;0,'Model output'!K134,"")</f>
        <v/>
      </c>
      <c r="L135" s="32" t="str">
        <f t="shared" si="30"/>
        <v/>
      </c>
      <c r="M135" t="str" cm="1">
        <f t="array" ref="M135">IF(L135="","",IF(ISNUMBER(SEARCH("cm",L135)),MAX(VALUE(SUBSTITUTE(_xlfn.FILTERXML("&lt;t&gt;&lt;s&gt;"&amp;SUBSTITUTE(L135,",","&lt;/s&gt;&lt;s&gt;")&amp;"&lt;/s&gt;&lt;/t&gt;","//s"),"cm",""))),MAX(VALUE(SUBSTITUTE(_xlfn.FILTERXML("&lt;t&gt;&lt;s&gt;"&amp;SUBSTITUTE(L135,",","&lt;/s&gt;&lt;s&gt;")&amp;"&lt;/s&gt;&lt;/t&gt;","//s"),"mm","")))/10))</f>
        <v/>
      </c>
      <c r="N135" t="str">
        <f>IF('Model output'!L134="","",'Model output'!L134)</f>
        <v>papillary</v>
      </c>
      <c r="O135" t="str">
        <f>IF('Model output'!M134="","",'Model output'!M134)</f>
        <v/>
      </c>
      <c r="P135" t="str">
        <f>IF('Model output'!N134="","",'Model output'!N134)</f>
        <v>1.5 cm</v>
      </c>
      <c r="Q135" t="str">
        <f t="shared" si="29"/>
        <v>1.5cm</v>
      </c>
      <c r="R135" cm="1">
        <f t="array" ref="R135">IF(Q135="","",IF(ISNUMBER(SEARCH("cm",Q135)),MAX(VALUE(SUBSTITUTE(_xlfn.FILTERXML("&lt;t&gt;&lt;s&gt;"&amp;SUBSTITUTE(Q135,",","&lt;/s&gt;&lt;s&gt;")&amp;"&lt;/s&gt;&lt;/t&gt;","//s"),"cm",""))),IF(ISNUMBER(SEARCH("mm",Q135)), MAX(VALUE(SUBSTITUTE(_xlfn.FILTERXML("&lt;t&gt;&lt;s&gt;"&amp;SUBSTITUTE(Q135,",","&lt;/s&gt;&lt;s&gt;")&amp;"&lt;/s&gt;&lt;/t&gt;","//s"),"mm","")))/10, MAX(VALUE(_xlfn.FILTERXML("&lt;t&gt;&lt;s&gt;"&amp;SUBSTITUTE(Q135,",","&lt;/s&gt;&lt;s&gt;")&amp;"&lt;/s&gt;&lt;/t&gt;","//s"))))))</f>
        <v>1.5</v>
      </c>
      <c r="S135" t="str">
        <f>IF(OR('Model output'!P134="",'Model output'!P134="C",ISNUMBER(SEARCH("Not identified", 'Model output'!P134)),ISNUMBER(SEARCH("Absent",'Model output'!P134)),ISNUMBER(SEARCH("Absence",'Model output'!P134)),AND(ISNUMBER(SEARCH("No",'Model output'!P134)),NOT(ISNUMBER(SEARCH("diagnostic",'Model output'!P134)))),ISNUMBER(SEARCH("Negative",'Model output'!P134))),"negative","positive")</f>
        <v>negative</v>
      </c>
      <c r="T135">
        <f>IF('Model output'!O134="","",'Model output'!O134)</f>
        <v>1</v>
      </c>
      <c r="U135" t="str">
        <f>IF('Model output'!Q134&lt;&gt;"",'Model output'!Q134,IF('Classification result'!S135="positive",IF(ISNUMBER(SEARCH("single",'Model output'!P134)),1,IF(OR(ISNUMBER(SEARCH("&lt;4",'Model output'!P134)),ISNUMBER(SEARCH("&lt; 4",'Model output'!P134)),ISNUMBER(SEARCH("less than 4",'Model output'!P134))),"&lt;4",IF(OR(ISNUMBER(SEARCH("&gt;4",'Model output'!P134)),ISNUMBER(SEARCH("&gt; 4",'Model output'!P134)),ISNUMBER(SEARCH("4 or more",'Model output'!P134))),"&gt;4",""))),""))</f>
        <v/>
      </c>
      <c r="V135" t="str">
        <f>IF(S135="negative","",IF(OR(ISNUMBER(SEARCH("Focal",'Model output'!P134)),'Classification result'!U135&lt;4,ISNUMBER(SEARCH("Focal",'Classification result'!U135)),ISNUMBER(SEARCH("&lt;4",'Classification result'!U135)),ISNUMBER(SEARCH("&lt; 4",'Classification result'!U135))),"minimal", IF(OR(ISNUMBER(SEARCH("Extensive",'Model output'!P134)),ISNUMBER(SEARCH("Extensive",'Classification result'!U135)),ISNUMBER(SEARCH("&gt;4",'Classification result'!U135)),ISNUMBER(SEARCH("&gt; 4",'Classification result'!U135)),ISNUMBER(SEARCH("4 or more",'Classification result'!U135))),"extensive","")))</f>
        <v/>
      </c>
      <c r="W135" t="str">
        <f>IF(OR('Model output'!R134="",ISNUMBER(SEARCH("Not identified", 'Model output'!R134)),ISNUMBER(SEARCH("Absent",'Model output'!R134)),ISNUMBER(SEARCH("No",'Model output'!R134)),ISNUMBER(SEARCH("Negative",'Model output'!R134)),ISNUMBER(SEARCH("None seen",'Model output'!R134)),ISNUMBER(SEARCH("Free",'Model output'!R134)),ISNUMBER(SEARCH("Cannot be assessed",'Model output'!R134))),"negative","positive")</f>
        <v>negative</v>
      </c>
      <c r="X135" s="19" t="str">
        <f>IF('Model output'!S134="","",'Model output'!S134)</f>
        <v>Not identified</v>
      </c>
      <c r="Y135" t="str">
        <f>IF(OR('Model output'!S134="",ISNUMBER(SEARCH("No extension",'Model output'!S134)),ISNUMBER(SEARCH("Absent",'Model output'!S134)),ISNUMBER(SEARCH("Not identified",'Model output'!S134)),AND(ISNUMBER(SEARCH("No",'Model output'!S134)),NOT(ISNUMBER(SEARCH("carcinoma",'Model output'!S134)))),ISNUMBER(SEARCH("negative",'Model output'!S134))),"negative",IF(Z135="positive","gETE", "positive"))</f>
        <v>negative</v>
      </c>
      <c r="Z135" t="str">
        <f>IF(OR('Model output'!S134="",ISNUMBER(SEARCH("Absent",'Model output'!S134)),ISNUMBER(SEARCH("Not identified",'Model output'!S134)),ISNUMBER(SEARCH("No",'Model output'!S134)),ISNUMBER(SEARCH("Minimal",'Model output'!S134)),ISNUMBER(SEARCH("negative",'Model output'!S134))),"negative",IF(OR(ISNUMBER(SEARCH("extensive",X135)),ISNUMBER(SEARCH("skeletal muscle",X135)),ISNUMBER(SEARCH("larynx",X135)),ISNUMBER(SEARCH("trachea",X135)),ISNUMBER(SEARCH("esophagus",X135)),ISNUMBER(SEARCH("recurrent laryngeal nerve",X135))),"positive","negative"))</f>
        <v>negative</v>
      </c>
      <c r="AA135" t="str">
        <f>IF('Model output'!T134="","",IF('Model output'!T134="Not mentioned", "No", "Yes"))</f>
        <v/>
      </c>
      <c r="AB135" t="str">
        <f>IF(AA135&lt;&gt;"Yes","",IF(OR('Model output'!U134="",ISNUMBER(SEARCH("Not identified",'Model output'!U134))),"",'Model output'!U134))</f>
        <v/>
      </c>
      <c r="AC135" s="8" t="str">
        <f>IF(OR('Model output'!V134="", AND(ISERROR(SEARCH("Positive",'Model output'!V134)), ISNUMBER(SEARCH("Negative",'Model output'!V134))), ISNUMBER(SEARCH("Cannot be assessed",'Model output'!V134)), AND(ISNUMBER(SEARCH("Uninvolved",'Model output'!V134)),NOT(ISNUMBER(SEARCH("margin(s) involved",'Model output'!V134)))), ISNUMBER(SEARCH("No involvement",'Model output'!V134)), AND(NOT(ISNUMBER(SEARCH("focal",'Model output'!V134))),ISNUMBER(SEARCH("Free",'Model output'!V134))), ISNUMBER(SEARCH("narrowly excised",'Model output'!V134)), ISNUMBER(SEARCH("none",'Model output'!V134)), ISNUMBER(SEARCH("R0",'Model output'!V134)), ISNUMBER(SEARCH("1 mm",'Model output'!V134)), ISNUMBER(SEARCH("0.1 CM",'Model output'!V134)), ISNUMBER(SEARCH("less than 0.2 mm",'Model output'!V134)), ISNUMBER(SEARCH("less than 1.0 mm",'Model output'!V134)), ISNUMBER(SEARCH("less than 0.5 mm",'Model output'!V134)), ISNUMBER(SEARCH("abut",'Model output'!V134))), "negative", "positive")</f>
        <v>negative</v>
      </c>
      <c r="AE135" s="39" t="str" cm="1">
        <f t="array" aca="1" ref="AE135" ca="1">IF(OR(AC135="positive",Z135="positive",AND(OR(ISNUMBER(SEARCH("Follicular carcinoma",N135)),ISNUMBER(SEARCH("Follicular thyroid carcinoma",N135))),V135="extensive"),AND(AND(ISNUMBER(J135),J135&gt;0),AND(ISNUMBER(M135),M135&gt;3)),OR(H135="positive",AH135=1)),"high",IF(OR(ISNUMBER(SEARCH("lateral",G135,1)),ISNUMBER(SEARCH("positive",Y135,1)),ISNUMBER(SEARCH("tall",O135,1)),ISNUMBER(SEARCH("hobnail",O135,1)),ISNUMBER(SEARCH("cribriform",O135,1)),ISNUMBER(SEARCH("diffuse",O135,1)),ISNUMBER(SEARCH("columnar",O135,1)),ISNUMBER(SEARCH("solid",O135,1)),ISNUMBER(SEARCH("tall",N135,1)),ISNUMBER(SEARCH("hobnail",N135,1)),ISNUMBER(SEARCH("cribriform",N135,1)),ISNUMBER(SEARCH("diffuse",N135,1)),ISNUMBER(SEARCH("columnar",N135,1)),ISNUMBER(SEARCH("solid",N135,1)),AND(OR(ISNUMBER(SEARCH("papillary",N135,1)),ISNUMBER(SEARCH("papillary carcinoma",O135,1))),S135="positive"),AND(AND(ISNUMBER(J135),J135&gt;=5),M135=""),AND(AND(ISNUMBER(J135),J135&gt;=5),AND(ISNUMBER(M135),M135&gt;=1)),AND(ISNUMBER(SERACH("papillary",N135)),OR(Y135="positive",Z135="positive"), ISNUMBER(SEARCH("BRAF",AB135)))),"intermediate","low"))</f>
        <v>low</v>
      </c>
      <c r="AF135" s="40" t="str">
        <f t="shared" si="31"/>
        <v>1b</v>
      </c>
      <c r="AG135" s="40" t="str">
        <f t="shared" si="32"/>
        <v>0</v>
      </c>
      <c r="AH135" s="40" t="str">
        <f t="shared" si="33"/>
        <v>0</v>
      </c>
      <c r="AI135" s="45" t="str">
        <f t="shared" si="34"/>
        <v>I</v>
      </c>
      <c r="AJ135" s="39" t="s">
        <v>634</v>
      </c>
      <c r="AK135" s="44" t="s">
        <v>895</v>
      </c>
      <c r="AL135" s="44" t="s">
        <v>899</v>
      </c>
      <c r="AM135" s="44" t="s">
        <v>899</v>
      </c>
      <c r="AN135" s="44" t="s">
        <v>59</v>
      </c>
      <c r="AO135" s="12">
        <f t="shared" ca="1" si="36"/>
        <v>1</v>
      </c>
      <c r="AP135" s="15">
        <f t="shared" si="37"/>
        <v>1</v>
      </c>
      <c r="AQ135" s="15">
        <f t="shared" si="38"/>
        <v>1</v>
      </c>
      <c r="AR135" s="15">
        <f t="shared" si="39"/>
        <v>1</v>
      </c>
      <c r="AS135" s="26">
        <f t="shared" si="35"/>
        <v>1</v>
      </c>
    </row>
    <row r="136" spans="1:45">
      <c r="A136" t="str">
        <f>'Model output'!A135</f>
        <v>TCGA-E8-A438</v>
      </c>
      <c r="B136" s="51">
        <v>23</v>
      </c>
      <c r="C136" s="1" t="str">
        <f>IF(OR(ISNUMBER(SEARCH("0",'Model output'!D135)), ISNUMBER(SEARCH("1",'Model output'!D135)), ISNUMBER(SEARCH("1a",'Model output'!D135)), ISNUMBER(SEARCH("1b",'Model output'!D135)), ISNUMBER(SEARCH("2",'Model output'!D135)), ISNUMBER(SEARCH("3",'Model output'!D135)), ISNUMBER(SEARCH("4a",'Model output'!D135)), ISNUMBER(SEARCH("4b",'Model output'!D135))), IF(ISNUMBER(SEARCH("pT",'Model output'!D135)),IF(OR(ISNUMBER(SEARCH("a",'Model output'!D135)),ISNUMBER(SEARCH("b",'Model output'!D135))),MID(SUBSTITUTE('Model output'!D135," ",""),SEARCH("pT",'Model output'!D135)+2,2),MID(SUBSTITUTE('Model output'!D135," ",""),SEARCH("pT",'Model output'!D135)+2,1)),IF(ISNUMBER(SEARCH("T",'Model output'!D135)),IF(OR(ISNUMBER(SEARCH("a",'Model output'!D135)),ISNUMBER(SEARCH("b",'Model output'!D135))),MID(SUBSTITUTE('Model output'!D135," ",""),SEARCH("T",'Model output'!D135)+1,2),MID(SUBSTITUTE('Model output'!D135," ",""),SEARCH("T",'Model output'!D135)+1,1)),SUBSTITUTE('Model output'!D135," ",""))),"")</f>
        <v>1</v>
      </c>
      <c r="D136" s="1" t="str">
        <f>IF(ISNUMBER(SEARCH("lymph node",'Model output'!E135)),"1", IF(AND('Model output'!E135&lt;&gt;"",ISNUMBER('Model output'!E135),'Model output'!E135&gt;0),"1",IF(OR(ISNUMBER(SEARCH("0",'Model output'!E135)), ISNUMBER(SEARCH("1",'Model output'!E135)), ISNUMBER(SEARCH("1a",'Model output'!E135)), ISNUMBER(SEARCH("1b",'Model output'!E135)), ISNUMBER(SEARCH("X",'Model output'!E135))), IF(ISNUMBER(SEARCH("pN",'Model output'!E135)),IF(OR(ISNUMBER(SEARCH("a",'Model output'!E135)),ISNUMBER(SEARCH("b",'Model output'!E135))),MID(SUBSTITUTE('Model output'!E135," ",""),SEARCH("pN",'Model output'!E135)+2,2),MID(SUBSTITUTE('Model output'!E135," ",""),SEARCH("pN",'Model output'!E135)+2,1)),IF(ISNUMBER(SEARCH("N",'Model output'!E135)),IF(OR(ISNUMBER(SEARCH("a",'Model output'!E135)),ISNUMBER(SEARCH("b",'Model output'!E135))),MID(SUBSTITUTE('Model output'!E135," ",""),SEARCH("N",'Model output'!E135)+1,2),MID(SUBSTITUTE('Model output'!E135," ",""),SEARCH("N",'Model output'!E135)+1,1)),SUBSTITUTE('Model output'!E135," ",""))),"")))</f>
        <v>x</v>
      </c>
      <c r="E136" s="1" t="str">
        <f>IF(OR(ISNUMBER(SEARCH("Not applicable",'Model output'!F135)), ISNUMBER(SEARCH("N/A",'Model output'!F135))),"0",IF(OR(ISNUMBER(SEARCH("0",'Model output'!F135)), ISNUMBER(SEARCH("1",'Model output'!F135)), ISNUMBER(SEARCH("X",'Model output'!F135))), IF(ISNUMBER(SEARCH("pM",'Model output'!F135)),MID(SUBSTITUTE('Model output'!F135," ",""),SEARCH("pM",'Model output'!F135)+2,1),IF(ISNUMBER(SEARCH("M",'Model output'!F135)),MID(SUBSTITUTE('Model output'!F135," ",""),SEARCH("M",'Model output'!F135)+1,1),SUBSTITUTE('Model output'!F135," ",""))),""))</f>
        <v>0</v>
      </c>
      <c r="F136" t="str">
        <f t="shared" si="28"/>
        <v>negative</v>
      </c>
      <c r="G136" t="str">
        <f>IF(OR('Model output'!G135="",AND(ISNUMBER('Model output'!J135),'Model output'!J135&lt;1)),"",IF(OR(ISNUMBER(SEARCH("lateral",'Model output'!G135)),ISNUMBER(SEARCH("cervical",'Model output'!G135)),ISNUMBER(SEARCH("jugular",'Model output'!G135)),ISNUMBER(SEARCH("left neck",'Model output'!G135)),ISNUMBER(SEARCH("left anterior neck",'Model output'!G135)),ISNUMBER(SEARCH("left posterior neck",'Model output'!G135)),ISNUMBER(SEARCH("right neck",'Model output'!G135)),ISNUMBER(SEARCH("right anterior neck",'Model output'!G135)),ISNUMBER(SEARCH("right posterior neck",'Model output'!G135)),AND(ISNUMBER(SEARCH("level",'Model output'!G135)),OR(,ISNUMBER(SEARCH("II",'Model output'!G135)),ISNUMBER(SEARCH("two",'Model output'!G135)),ISNUMBER(SEARCH("2",'Model output'!G135)),ISNUMBER(SEARCH("III",'Model output'!G135)),ISNUMBER(SEARCH("three",'Model output'!G135)),ISNUMBER(SEARCH("3",'Model output'!G135)),ISNUMBER(SEARCH("IV",'Model output'!G135)),ISNUMBER(SEARCH("four",'Model output'!G135)),ISNUMBER(SEARCH("4",'Model output'!G135)),ISNUMBER(SEARCH("V ",'Model output'!G135)),ISNUMBER(SEARCH("five",'Model output'!G135)),ISNUMBER(SEARCH("5",'Model output'!G135))))), "lateral", "central"))</f>
        <v/>
      </c>
      <c r="H136" t="str">
        <f>IF('Model output'!H135="","negative", IF('Model output'!H135=" ", "negative", IF('Model output'!H135="[]", "negative", IF(ISNUMBER(SEARCH("lymph node",'Model output'!H135)),"negative", IF(ISNUMBER(SEARCH("adipose tissue",'Model output'!H135)), "negative", IF(ISNUMBER(SEARCH("neck dissection",'Model output'!H135)),"negative","positive"))))))</f>
        <v>negative</v>
      </c>
      <c r="I136">
        <f>IF('Model output'!I135="","",IF(ISNUMBER('Model output'!I135),'Model output'!I135,1))</f>
        <v>3</v>
      </c>
      <c r="J136">
        <f>IF('Model output'!J135="","",IF(AND(ISNUMBER('Model output'!J135),'Model output'!J135&lt;=I136),'Model output'!J135,IF(ISNUMBER(SEARCH("0/",'Model output'!J135)),0,1)))</f>
        <v>0</v>
      </c>
      <c r="K136" t="str" cm="1">
        <f t="array" ref="K136">IF(COUNT(FIND({0,1,2,3,4,5,6,7,8,9},'Model output'!K135))&gt;0,'Model output'!K135,"")</f>
        <v/>
      </c>
      <c r="L136" s="32" t="str">
        <f t="shared" si="30"/>
        <v/>
      </c>
      <c r="M136" t="str" cm="1">
        <f t="array" ref="M136">IF(L136="","",IF(ISNUMBER(SEARCH("cm",L136)),MAX(VALUE(SUBSTITUTE(_xlfn.FILTERXML("&lt;t&gt;&lt;s&gt;"&amp;SUBSTITUTE(L136,",","&lt;/s&gt;&lt;s&gt;")&amp;"&lt;/s&gt;&lt;/t&gt;","//s"),"cm",""))),MAX(VALUE(SUBSTITUTE(_xlfn.FILTERXML("&lt;t&gt;&lt;s&gt;"&amp;SUBSTITUTE(L136,",","&lt;/s&gt;&lt;s&gt;")&amp;"&lt;/s&gt;&lt;/t&gt;","//s"),"mm","")))/10))</f>
        <v/>
      </c>
      <c r="N136" t="str">
        <f>IF('Model output'!L135="","",'Model output'!L135)</f>
        <v>papillary</v>
      </c>
      <c r="O136" t="str">
        <f>IF('Model output'!M135="","",'Model output'!M135)</f>
        <v/>
      </c>
      <c r="P136" t="str">
        <f>IF('Model output'!N135="","",'Model output'!N135)</f>
        <v>2.3 cm</v>
      </c>
      <c r="Q136" t="str">
        <f t="shared" si="29"/>
        <v>2.3cm</v>
      </c>
      <c r="R136" cm="1">
        <f t="array" ref="R136">IF(Q136="","",IF(ISNUMBER(SEARCH("cm",Q136)),MAX(VALUE(SUBSTITUTE(_xlfn.FILTERXML("&lt;t&gt;&lt;s&gt;"&amp;SUBSTITUTE(Q136,",","&lt;/s&gt;&lt;s&gt;")&amp;"&lt;/s&gt;&lt;/t&gt;","//s"),"cm",""))),IF(ISNUMBER(SEARCH("mm",Q136)), MAX(VALUE(SUBSTITUTE(_xlfn.FILTERXML("&lt;t&gt;&lt;s&gt;"&amp;SUBSTITUTE(Q136,",","&lt;/s&gt;&lt;s&gt;")&amp;"&lt;/s&gt;&lt;/t&gt;","//s"),"mm","")))/10, MAX(VALUE(_xlfn.FILTERXML("&lt;t&gt;&lt;s&gt;"&amp;SUBSTITUTE(Q136,",","&lt;/s&gt;&lt;s&gt;")&amp;"&lt;/s&gt;&lt;/t&gt;","//s"))))))</f>
        <v>2.2999999999999998</v>
      </c>
      <c r="S136" t="str">
        <f>IF(OR('Model output'!P135="",'Model output'!P135="C",ISNUMBER(SEARCH("Not identified", 'Model output'!P135)),ISNUMBER(SEARCH("Absent",'Model output'!P135)),ISNUMBER(SEARCH("Absence",'Model output'!P135)),AND(ISNUMBER(SEARCH("No",'Model output'!P135)),NOT(ISNUMBER(SEARCH("diagnostic",'Model output'!P135)))),ISNUMBER(SEARCH("Negative",'Model output'!P135))),"negative","positive")</f>
        <v>negative</v>
      </c>
      <c r="T136">
        <f>IF('Model output'!O135="","",'Model output'!O135)</f>
        <v>1</v>
      </c>
      <c r="U136" t="str">
        <f>IF('Model output'!Q135&lt;&gt;"",'Model output'!Q135,IF('Classification result'!S136="positive",IF(ISNUMBER(SEARCH("single",'Model output'!P135)),1,IF(OR(ISNUMBER(SEARCH("&lt;4",'Model output'!P135)),ISNUMBER(SEARCH("&lt; 4",'Model output'!P135)),ISNUMBER(SEARCH("less than 4",'Model output'!P135))),"&lt;4",IF(OR(ISNUMBER(SEARCH("&gt;4",'Model output'!P135)),ISNUMBER(SEARCH("&gt; 4",'Model output'!P135)),ISNUMBER(SEARCH("4 or more",'Model output'!P135))),"&gt;4",""))),""))</f>
        <v/>
      </c>
      <c r="V136" t="str">
        <f>IF(S136="negative","",IF(OR(ISNUMBER(SEARCH("Focal",'Model output'!P135)),'Classification result'!U136&lt;4,ISNUMBER(SEARCH("Focal",'Classification result'!U136)),ISNUMBER(SEARCH("&lt;4",'Classification result'!U136)),ISNUMBER(SEARCH("&lt; 4",'Classification result'!U136))),"minimal", IF(OR(ISNUMBER(SEARCH("Extensive",'Model output'!P135)),ISNUMBER(SEARCH("Extensive",'Classification result'!U136)),ISNUMBER(SEARCH("&gt;4",'Classification result'!U136)),ISNUMBER(SEARCH("&gt; 4",'Classification result'!U136)),ISNUMBER(SEARCH("4 or more",'Classification result'!U136))),"extensive","")))</f>
        <v/>
      </c>
      <c r="W136" t="str">
        <f>IF(OR('Model output'!R135="",ISNUMBER(SEARCH("Not identified", 'Model output'!R135)),ISNUMBER(SEARCH("Absent",'Model output'!R135)),ISNUMBER(SEARCH("No",'Model output'!R135)),ISNUMBER(SEARCH("Negative",'Model output'!R135)),ISNUMBER(SEARCH("None seen",'Model output'!R135)),ISNUMBER(SEARCH("Free",'Model output'!R135)),ISNUMBER(SEARCH("Cannot be assessed",'Model output'!R135))),"negative","positive")</f>
        <v>negative</v>
      </c>
      <c r="X136" s="19" t="str">
        <f>IF('Model output'!S135="","",'Model output'!S135)</f>
        <v>Absent</v>
      </c>
      <c r="Y136" t="str">
        <f>IF(OR('Model output'!S135="",ISNUMBER(SEARCH("No extension",'Model output'!S135)),ISNUMBER(SEARCH("Absent",'Model output'!S135)),ISNUMBER(SEARCH("Not identified",'Model output'!S135)),AND(ISNUMBER(SEARCH("No",'Model output'!S135)),NOT(ISNUMBER(SEARCH("carcinoma",'Model output'!S135)))),ISNUMBER(SEARCH("negative",'Model output'!S135))),"negative",IF(Z136="positive","gETE", "positive"))</f>
        <v>negative</v>
      </c>
      <c r="Z136" t="str">
        <f>IF(OR('Model output'!S135="",ISNUMBER(SEARCH("Absent",'Model output'!S135)),ISNUMBER(SEARCH("Not identified",'Model output'!S135)),ISNUMBER(SEARCH("No",'Model output'!S135)),ISNUMBER(SEARCH("Minimal",'Model output'!S135)),ISNUMBER(SEARCH("negative",'Model output'!S135))),"negative",IF(OR(ISNUMBER(SEARCH("extensive",X136)),ISNUMBER(SEARCH("skeletal muscle",X136)),ISNUMBER(SEARCH("larynx",X136)),ISNUMBER(SEARCH("trachea",X136)),ISNUMBER(SEARCH("esophagus",X136)),ISNUMBER(SEARCH("recurrent laryngeal nerve",X136))),"positive","negative"))</f>
        <v>negative</v>
      </c>
      <c r="AA136" t="str">
        <f>IF('Model output'!T135="","",IF('Model output'!T135="Not mentioned", "No", "Yes"))</f>
        <v/>
      </c>
      <c r="AB136" t="str">
        <f>IF(AA136&lt;&gt;"Yes","",IF(OR('Model output'!U135="",ISNUMBER(SEARCH("Not identified",'Model output'!U135))),"",'Model output'!U135))</f>
        <v/>
      </c>
      <c r="AC136" s="8" t="str">
        <f>IF(OR('Model output'!V135="", AND(ISERROR(SEARCH("Positive",'Model output'!V135)), ISNUMBER(SEARCH("Negative",'Model output'!V135))), ISNUMBER(SEARCH("Cannot be assessed",'Model output'!V135)), AND(ISNUMBER(SEARCH("Uninvolved",'Model output'!V135)),NOT(ISNUMBER(SEARCH("margin(s) involved",'Model output'!V135)))), ISNUMBER(SEARCH("No involvement",'Model output'!V135)), AND(NOT(ISNUMBER(SEARCH("focal",'Model output'!V135))),ISNUMBER(SEARCH("Free",'Model output'!V135))), ISNUMBER(SEARCH("narrowly excised",'Model output'!V135)), ISNUMBER(SEARCH("none",'Model output'!V135)), ISNUMBER(SEARCH("R0",'Model output'!V135)), ISNUMBER(SEARCH("1 mm",'Model output'!V135)), ISNUMBER(SEARCH("0.1 CM",'Model output'!V135)), ISNUMBER(SEARCH("less than 0.2 mm",'Model output'!V135)), ISNUMBER(SEARCH("less than 1.0 mm",'Model output'!V135)), ISNUMBER(SEARCH("less than 0.5 mm",'Model output'!V135)), ISNUMBER(SEARCH("abut",'Model output'!V135))), "negative", "positive")</f>
        <v>negative</v>
      </c>
      <c r="AE136" s="39" t="str" cm="1">
        <f t="array" aca="1" ref="AE136" ca="1">IF(OR(AC136="positive",Z136="positive",AND(OR(ISNUMBER(SEARCH("Follicular carcinoma",N136)),ISNUMBER(SEARCH("Follicular thyroid carcinoma",N136))),V136="extensive"),AND(AND(ISNUMBER(J136),J136&gt;0),AND(ISNUMBER(M136),M136&gt;3)),OR(H136="positive",AH136=1)),"high",IF(OR(ISNUMBER(SEARCH("lateral",G136,1)),ISNUMBER(SEARCH("positive",Y136,1)),ISNUMBER(SEARCH("tall",O136,1)),ISNUMBER(SEARCH("hobnail",O136,1)),ISNUMBER(SEARCH("cribriform",O136,1)),ISNUMBER(SEARCH("diffuse",O136,1)),ISNUMBER(SEARCH("columnar",O136,1)),ISNUMBER(SEARCH("solid",O136,1)),ISNUMBER(SEARCH("tall",N136,1)),ISNUMBER(SEARCH("hobnail",N136,1)),ISNUMBER(SEARCH("cribriform",N136,1)),ISNUMBER(SEARCH("diffuse",N136,1)),ISNUMBER(SEARCH("columnar",N136,1)),ISNUMBER(SEARCH("solid",N136,1)),AND(OR(ISNUMBER(SEARCH("papillary",N136,1)),ISNUMBER(SEARCH("papillary carcinoma",O136,1))),S136="positive"),AND(AND(ISNUMBER(J136),J136&gt;=5),M136=""),AND(AND(ISNUMBER(J136),J136&gt;=5),AND(ISNUMBER(M136),M136&gt;=1)),AND(ISNUMBER(SERACH("papillary",N136)),OR(Y136="positive",Z136="positive"), ISNUMBER(SEARCH("BRAF",AB136)))),"intermediate","low"))</f>
        <v>low</v>
      </c>
      <c r="AF136" s="40" t="str">
        <f t="shared" si="31"/>
        <v>2</v>
      </c>
      <c r="AG136" s="40" t="str">
        <f t="shared" si="32"/>
        <v>0</v>
      </c>
      <c r="AH136" s="40" t="str">
        <f t="shared" si="33"/>
        <v>0</v>
      </c>
      <c r="AI136" s="45" t="str">
        <f t="shared" si="34"/>
        <v>I</v>
      </c>
      <c r="AJ136" s="39" t="s">
        <v>634</v>
      </c>
      <c r="AK136" s="44" t="s">
        <v>898</v>
      </c>
      <c r="AL136" s="44" t="s">
        <v>896</v>
      </c>
      <c r="AM136" s="44" t="s">
        <v>899</v>
      </c>
      <c r="AN136" s="44" t="s">
        <v>59</v>
      </c>
      <c r="AO136" s="12">
        <f t="shared" ca="1" si="36"/>
        <v>1</v>
      </c>
      <c r="AP136" s="15">
        <f t="shared" si="37"/>
        <v>1</v>
      </c>
      <c r="AQ136" s="15">
        <f t="shared" si="38"/>
        <v>1</v>
      </c>
      <c r="AR136" s="15">
        <f t="shared" si="39"/>
        <v>1</v>
      </c>
      <c r="AS136" s="26">
        <f t="shared" si="35"/>
        <v>1</v>
      </c>
    </row>
    <row r="137" spans="1:45">
      <c r="A137" t="str">
        <f>'Model output'!A136</f>
        <v>TCGA-E8-A44K</v>
      </c>
      <c r="B137" s="51">
        <v>50</v>
      </c>
      <c r="C137" s="1" t="str">
        <f>IF(OR(ISNUMBER(SEARCH("0",'Model output'!D136)), ISNUMBER(SEARCH("1",'Model output'!D136)), ISNUMBER(SEARCH("1a",'Model output'!D136)), ISNUMBER(SEARCH("1b",'Model output'!D136)), ISNUMBER(SEARCH("2",'Model output'!D136)), ISNUMBER(SEARCH("3",'Model output'!D136)), ISNUMBER(SEARCH("4a",'Model output'!D136)), ISNUMBER(SEARCH("4b",'Model output'!D136))), IF(ISNUMBER(SEARCH("pT",'Model output'!D136)),IF(OR(ISNUMBER(SEARCH("a",'Model output'!D136)),ISNUMBER(SEARCH("b",'Model output'!D136))),MID(SUBSTITUTE('Model output'!D136," ",""),SEARCH("pT",'Model output'!D136)+2,2),MID(SUBSTITUTE('Model output'!D136," ",""),SEARCH("pT",'Model output'!D136)+2,1)),IF(ISNUMBER(SEARCH("T",'Model output'!D136)),IF(OR(ISNUMBER(SEARCH("a",'Model output'!D136)),ISNUMBER(SEARCH("b",'Model output'!D136))),MID(SUBSTITUTE('Model output'!D136," ",""),SEARCH("T",'Model output'!D136)+1,2),MID(SUBSTITUTE('Model output'!D136," ",""),SEARCH("T",'Model output'!D136)+1,1)),SUBSTITUTE('Model output'!D136," ",""))),"")</f>
        <v/>
      </c>
      <c r="D137" s="1" t="str">
        <f>IF(ISNUMBER(SEARCH("lymph node",'Model output'!E136)),"1", IF(AND('Model output'!E136&lt;&gt;"",ISNUMBER('Model output'!E136),'Model output'!E136&gt;0),"1",IF(OR(ISNUMBER(SEARCH("0",'Model output'!E136)), ISNUMBER(SEARCH("1",'Model output'!E136)), ISNUMBER(SEARCH("1a",'Model output'!E136)), ISNUMBER(SEARCH("1b",'Model output'!E136)), ISNUMBER(SEARCH("X",'Model output'!E136))), IF(ISNUMBER(SEARCH("pN",'Model output'!E136)),IF(OR(ISNUMBER(SEARCH("a",'Model output'!E136)),ISNUMBER(SEARCH("b",'Model output'!E136))),MID(SUBSTITUTE('Model output'!E136," ",""),SEARCH("pN",'Model output'!E136)+2,2),MID(SUBSTITUTE('Model output'!E136," ",""),SEARCH("pN",'Model output'!E136)+2,1)),IF(ISNUMBER(SEARCH("N",'Model output'!E136)),IF(OR(ISNUMBER(SEARCH("a",'Model output'!E136)),ISNUMBER(SEARCH("b",'Model output'!E136))),MID(SUBSTITUTE('Model output'!E136," ",""),SEARCH("N",'Model output'!E136)+1,2),MID(SUBSTITUTE('Model output'!E136," ",""),SEARCH("N",'Model output'!E136)+1,1)),SUBSTITUTE('Model output'!E136," ",""))),"")))</f>
        <v/>
      </c>
      <c r="E137" s="1" t="str">
        <f>IF(OR(ISNUMBER(SEARCH("Not applicable",'Model output'!F136)), ISNUMBER(SEARCH("N/A",'Model output'!F136))),"0",IF(OR(ISNUMBER(SEARCH("0",'Model output'!F136)), ISNUMBER(SEARCH("1",'Model output'!F136)), ISNUMBER(SEARCH("X",'Model output'!F136))), IF(ISNUMBER(SEARCH("pM",'Model output'!F136)),MID(SUBSTITUTE('Model output'!F136," ",""),SEARCH("pM",'Model output'!F136)+2,1),IF(ISNUMBER(SEARCH("M",'Model output'!F136)),MID(SUBSTITUTE('Model output'!F136," ",""),SEARCH("M",'Model output'!F136)+1,1),SUBSTITUTE('Model output'!F136," ",""))),""))</f>
        <v/>
      </c>
      <c r="F137" t="str">
        <f t="shared" si="28"/>
        <v>negative</v>
      </c>
      <c r="G137" t="str">
        <f>IF(OR('Model output'!G136="",AND(ISNUMBER('Model output'!J136),'Model output'!J136&lt;1)),"",IF(OR(ISNUMBER(SEARCH("lateral",'Model output'!G136)),ISNUMBER(SEARCH("cervical",'Model output'!G136)),ISNUMBER(SEARCH("jugular",'Model output'!G136)),ISNUMBER(SEARCH("left neck",'Model output'!G136)),ISNUMBER(SEARCH("left anterior neck",'Model output'!G136)),ISNUMBER(SEARCH("left posterior neck",'Model output'!G136)),ISNUMBER(SEARCH("right neck",'Model output'!G136)),ISNUMBER(SEARCH("right anterior neck",'Model output'!G136)),ISNUMBER(SEARCH("right posterior neck",'Model output'!G136)),AND(ISNUMBER(SEARCH("level",'Model output'!G136)),OR(,ISNUMBER(SEARCH("II",'Model output'!G136)),ISNUMBER(SEARCH("two",'Model output'!G136)),ISNUMBER(SEARCH("2",'Model output'!G136)),ISNUMBER(SEARCH("III",'Model output'!G136)),ISNUMBER(SEARCH("three",'Model output'!G136)),ISNUMBER(SEARCH("3",'Model output'!G136)),ISNUMBER(SEARCH("IV",'Model output'!G136)),ISNUMBER(SEARCH("four",'Model output'!G136)),ISNUMBER(SEARCH("4",'Model output'!G136)),ISNUMBER(SEARCH("V ",'Model output'!G136)),ISNUMBER(SEARCH("five",'Model output'!G136)),ISNUMBER(SEARCH("5",'Model output'!G136))))), "lateral", "central"))</f>
        <v/>
      </c>
      <c r="H137" t="str">
        <f>IF('Model output'!H136="","negative", IF('Model output'!H136=" ", "negative", IF('Model output'!H136="[]", "negative", IF(ISNUMBER(SEARCH("lymph node",'Model output'!H136)),"negative", IF(ISNUMBER(SEARCH("adipose tissue",'Model output'!H136)), "negative", IF(ISNUMBER(SEARCH("neck dissection",'Model output'!H136)),"negative","positive"))))))</f>
        <v>negative</v>
      </c>
      <c r="I137" t="str">
        <f>IF('Model output'!I136="","",IF(ISNUMBER('Model output'!I136),'Model output'!I136,1))</f>
        <v/>
      </c>
      <c r="J137" t="str">
        <f>IF('Model output'!J136="","",IF(AND(ISNUMBER('Model output'!J136),'Model output'!J136&lt;=I137),'Model output'!J136,IF(ISNUMBER(SEARCH("0/",'Model output'!J136)),0,1)))</f>
        <v/>
      </c>
      <c r="K137" t="str" cm="1">
        <f t="array" ref="K137">IF(COUNT(FIND({0,1,2,3,4,5,6,7,8,9},'Model output'!K136))&gt;0,'Model output'!K136,"")</f>
        <v/>
      </c>
      <c r="L137" s="32" t="str">
        <f t="shared" si="30"/>
        <v/>
      </c>
      <c r="M137" t="str" cm="1">
        <f t="array" ref="M137">IF(L137="","",IF(ISNUMBER(SEARCH("cm",L137)),MAX(VALUE(SUBSTITUTE(_xlfn.FILTERXML("&lt;t&gt;&lt;s&gt;"&amp;SUBSTITUTE(L137,",","&lt;/s&gt;&lt;s&gt;")&amp;"&lt;/s&gt;&lt;/t&gt;","//s"),"cm",""))),MAX(VALUE(SUBSTITUTE(_xlfn.FILTERXML("&lt;t&gt;&lt;s&gt;"&amp;SUBSTITUTE(L137,",","&lt;/s&gt;&lt;s&gt;")&amp;"&lt;/s&gt;&lt;/t&gt;","//s"),"mm","")))/10))</f>
        <v/>
      </c>
      <c r="N137" t="str">
        <f>IF('Model output'!L136="","",'Model output'!L136)</f>
        <v>papillary</v>
      </c>
      <c r="O137" t="str">
        <f>IF('Model output'!M136="","",'Model output'!M136)</f>
        <v/>
      </c>
      <c r="P137" t="str">
        <f>IF('Model output'!N136="","",'Model output'!N136)</f>
        <v>2 x 1.5 x 1.5 cm</v>
      </c>
      <c r="Q137" t="str">
        <f t="shared" si="29"/>
        <v>2,1.5,1.5cm</v>
      </c>
      <c r="R137" cm="1">
        <f t="array" ref="R137">IF(Q137="","",IF(ISNUMBER(SEARCH("cm",Q137)),MAX(VALUE(SUBSTITUTE(_xlfn.FILTERXML("&lt;t&gt;&lt;s&gt;"&amp;SUBSTITUTE(Q137,",","&lt;/s&gt;&lt;s&gt;")&amp;"&lt;/s&gt;&lt;/t&gt;","//s"),"cm",""))),IF(ISNUMBER(SEARCH("mm",Q137)), MAX(VALUE(SUBSTITUTE(_xlfn.FILTERXML("&lt;t&gt;&lt;s&gt;"&amp;SUBSTITUTE(Q137,",","&lt;/s&gt;&lt;s&gt;")&amp;"&lt;/s&gt;&lt;/t&gt;","//s"),"mm","")))/10, MAX(VALUE(_xlfn.FILTERXML("&lt;t&gt;&lt;s&gt;"&amp;SUBSTITUTE(Q137,",","&lt;/s&gt;&lt;s&gt;")&amp;"&lt;/s&gt;&lt;/t&gt;","//s"))))))</f>
        <v>2</v>
      </c>
      <c r="S137" t="str">
        <f>IF(OR('Model output'!P136="",'Model output'!P136="C",ISNUMBER(SEARCH("Not identified", 'Model output'!P136)),ISNUMBER(SEARCH("Absent",'Model output'!P136)),ISNUMBER(SEARCH("Absence",'Model output'!P136)),AND(ISNUMBER(SEARCH("No",'Model output'!P136)),NOT(ISNUMBER(SEARCH("diagnostic",'Model output'!P136)))),ISNUMBER(SEARCH("Negative",'Model output'!P136))),"negative","positive")</f>
        <v>negative</v>
      </c>
      <c r="T137" t="str">
        <f>IF('Model output'!O136="","",'Model output'!O136)</f>
        <v>Unifocal</v>
      </c>
      <c r="U137" t="str">
        <f>IF('Model output'!Q136&lt;&gt;"",'Model output'!Q136,IF('Classification result'!S137="positive",IF(ISNUMBER(SEARCH("single",'Model output'!P136)),1,IF(OR(ISNUMBER(SEARCH("&lt;4",'Model output'!P136)),ISNUMBER(SEARCH("&lt; 4",'Model output'!P136)),ISNUMBER(SEARCH("less than 4",'Model output'!P136))),"&lt;4",IF(OR(ISNUMBER(SEARCH("&gt;4",'Model output'!P136)),ISNUMBER(SEARCH("&gt; 4",'Model output'!P136)),ISNUMBER(SEARCH("4 or more",'Model output'!P136))),"&gt;4",""))),""))</f>
        <v/>
      </c>
      <c r="V137" t="str">
        <f>IF(S137="negative","",IF(OR(ISNUMBER(SEARCH("Focal",'Model output'!P136)),'Classification result'!U137&lt;4,ISNUMBER(SEARCH("Focal",'Classification result'!U137)),ISNUMBER(SEARCH("&lt;4",'Classification result'!U137)),ISNUMBER(SEARCH("&lt; 4",'Classification result'!U137))),"minimal", IF(OR(ISNUMBER(SEARCH("Extensive",'Model output'!P136)),ISNUMBER(SEARCH("Extensive",'Classification result'!U137)),ISNUMBER(SEARCH("&gt;4",'Classification result'!U137)),ISNUMBER(SEARCH("&gt; 4",'Classification result'!U137)),ISNUMBER(SEARCH("4 or more",'Classification result'!U137))),"extensive","")))</f>
        <v/>
      </c>
      <c r="W137" t="str">
        <f>IF(OR('Model output'!R136="",ISNUMBER(SEARCH("Not identified", 'Model output'!R136)),ISNUMBER(SEARCH("Absent",'Model output'!R136)),ISNUMBER(SEARCH("No",'Model output'!R136)),ISNUMBER(SEARCH("Negative",'Model output'!R136)),ISNUMBER(SEARCH("None seen",'Model output'!R136)),ISNUMBER(SEARCH("Free",'Model output'!R136)),ISNUMBER(SEARCH("Cannot be assessed",'Model output'!R136))),"negative","positive")</f>
        <v>negative</v>
      </c>
      <c r="X137" s="19" t="str">
        <f>IF('Model output'!S136="","",'Model output'!S136)</f>
        <v>No</v>
      </c>
      <c r="Y137" t="str">
        <f>IF(OR('Model output'!S136="",ISNUMBER(SEARCH("No extension",'Model output'!S136)),ISNUMBER(SEARCH("Absent",'Model output'!S136)),ISNUMBER(SEARCH("Not identified",'Model output'!S136)),AND(ISNUMBER(SEARCH("No",'Model output'!S136)),NOT(ISNUMBER(SEARCH("carcinoma",'Model output'!S136)))),ISNUMBER(SEARCH("negative",'Model output'!S136))),"negative",IF(Z137="positive","gETE", "positive"))</f>
        <v>negative</v>
      </c>
      <c r="Z137" t="str">
        <f>IF(OR('Model output'!S136="",ISNUMBER(SEARCH("Absent",'Model output'!S136)),ISNUMBER(SEARCH("Not identified",'Model output'!S136)),ISNUMBER(SEARCH("No",'Model output'!S136)),ISNUMBER(SEARCH("Minimal",'Model output'!S136)),ISNUMBER(SEARCH("negative",'Model output'!S136))),"negative",IF(OR(ISNUMBER(SEARCH("extensive",X137)),ISNUMBER(SEARCH("skeletal muscle",X137)),ISNUMBER(SEARCH("larynx",X137)),ISNUMBER(SEARCH("trachea",X137)),ISNUMBER(SEARCH("esophagus",X137)),ISNUMBER(SEARCH("recurrent laryngeal nerve",X137))),"positive","negative"))</f>
        <v>negative</v>
      </c>
      <c r="AA137" t="str">
        <f>IF('Model output'!T136="","",IF('Model output'!T136="Not mentioned", "No", "Yes"))</f>
        <v/>
      </c>
      <c r="AB137" t="str">
        <f>IF(AA137&lt;&gt;"Yes","",IF(OR('Model output'!U136="",ISNUMBER(SEARCH("Not identified",'Model output'!U136))),"",'Model output'!U136))</f>
        <v/>
      </c>
      <c r="AC137" s="8" t="str">
        <f>IF(OR('Model output'!V136="", AND(ISERROR(SEARCH("Positive",'Model output'!V136)), ISNUMBER(SEARCH("Negative",'Model output'!V136))), ISNUMBER(SEARCH("Cannot be assessed",'Model output'!V136)), AND(ISNUMBER(SEARCH("Uninvolved",'Model output'!V136)),NOT(ISNUMBER(SEARCH("margin(s) involved",'Model output'!V136)))), ISNUMBER(SEARCH("No involvement",'Model output'!V136)), AND(NOT(ISNUMBER(SEARCH("focal",'Model output'!V136))),ISNUMBER(SEARCH("Free",'Model output'!V136))), ISNUMBER(SEARCH("narrowly excised",'Model output'!V136)), ISNUMBER(SEARCH("none",'Model output'!V136)), ISNUMBER(SEARCH("R0",'Model output'!V136)), ISNUMBER(SEARCH("1 mm",'Model output'!V136)), ISNUMBER(SEARCH("0.1 CM",'Model output'!V136)), ISNUMBER(SEARCH("less than 0.2 mm",'Model output'!V136)), ISNUMBER(SEARCH("less than 1.0 mm",'Model output'!V136)), ISNUMBER(SEARCH("less than 0.5 mm",'Model output'!V136)), ISNUMBER(SEARCH("abut",'Model output'!V136))), "negative", "positive")</f>
        <v>negative</v>
      </c>
      <c r="AE137" s="39" t="str" cm="1">
        <f t="array" aca="1" ref="AE137" ca="1">IF(OR(AC137="positive",Z137="positive",AND(OR(ISNUMBER(SEARCH("Follicular carcinoma",N137)),ISNUMBER(SEARCH("Follicular thyroid carcinoma",N137))),V137="extensive"),AND(AND(ISNUMBER(J137),J137&gt;0),AND(ISNUMBER(M137),M137&gt;3)),OR(H137="positive",AH137=1)),"high",IF(OR(ISNUMBER(SEARCH("lateral",G137,1)),ISNUMBER(SEARCH("positive",Y137,1)),ISNUMBER(SEARCH("tall",O137,1)),ISNUMBER(SEARCH("hobnail",O137,1)),ISNUMBER(SEARCH("cribriform",O137,1)),ISNUMBER(SEARCH("diffuse",O137,1)),ISNUMBER(SEARCH("columnar",O137,1)),ISNUMBER(SEARCH("solid",O137,1)),ISNUMBER(SEARCH("tall",N137,1)),ISNUMBER(SEARCH("hobnail",N137,1)),ISNUMBER(SEARCH("cribriform",N137,1)),ISNUMBER(SEARCH("diffuse",N137,1)),ISNUMBER(SEARCH("columnar",N137,1)),ISNUMBER(SEARCH("solid",N137,1)),AND(OR(ISNUMBER(SEARCH("papillary",N137,1)),ISNUMBER(SEARCH("papillary carcinoma",O137,1))),S137="positive"),AND(AND(ISNUMBER(J137),J137&gt;=5),M137=""),AND(AND(ISNUMBER(J137),J137&gt;=5),AND(ISNUMBER(M137),M137&gt;=1)),AND(ISNUMBER(SERACH("papillary",N137)),OR(Y137="positive",Z137="positive"), ISNUMBER(SEARCH("BRAF",AB137)))),"intermediate","low"))</f>
        <v>low</v>
      </c>
      <c r="AF137" s="40" t="str">
        <f t="shared" si="31"/>
        <v>1b</v>
      </c>
      <c r="AG137" s="40" t="str">
        <f t="shared" si="32"/>
        <v>0</v>
      </c>
      <c r="AH137" s="40" t="str">
        <f t="shared" si="33"/>
        <v>0</v>
      </c>
      <c r="AI137" s="45" t="str">
        <f t="shared" si="34"/>
        <v>I</v>
      </c>
      <c r="AJ137" s="39" t="s">
        <v>636</v>
      </c>
      <c r="AK137" s="44" t="s">
        <v>895</v>
      </c>
      <c r="AL137" s="44" t="s">
        <v>899</v>
      </c>
      <c r="AM137" s="44" t="s">
        <v>899</v>
      </c>
      <c r="AN137" s="44" t="s">
        <v>59</v>
      </c>
      <c r="AO137" s="12">
        <f t="shared" ca="1" si="36"/>
        <v>0</v>
      </c>
      <c r="AP137" s="15">
        <f t="shared" si="37"/>
        <v>1</v>
      </c>
      <c r="AQ137" s="15">
        <f t="shared" si="38"/>
        <v>1</v>
      </c>
      <c r="AR137" s="15">
        <f t="shared" si="39"/>
        <v>1</v>
      </c>
      <c r="AS137" s="26">
        <f t="shared" si="35"/>
        <v>1</v>
      </c>
    </row>
    <row r="138" spans="1:45">
      <c r="A138" t="str">
        <f>'Model output'!A137</f>
        <v>TCGA-E8-A44M</v>
      </c>
      <c r="B138" s="51">
        <v>23</v>
      </c>
      <c r="C138" s="1" t="str">
        <f>IF(OR(ISNUMBER(SEARCH("0",'Model output'!D137)), ISNUMBER(SEARCH("1",'Model output'!D137)), ISNUMBER(SEARCH("1a",'Model output'!D137)), ISNUMBER(SEARCH("1b",'Model output'!D137)), ISNUMBER(SEARCH("2",'Model output'!D137)), ISNUMBER(SEARCH("3",'Model output'!D137)), ISNUMBER(SEARCH("4a",'Model output'!D137)), ISNUMBER(SEARCH("4b",'Model output'!D137))), IF(ISNUMBER(SEARCH("pT",'Model output'!D137)),IF(OR(ISNUMBER(SEARCH("a",'Model output'!D137)),ISNUMBER(SEARCH("b",'Model output'!D137))),MID(SUBSTITUTE('Model output'!D137," ",""),SEARCH("pT",'Model output'!D137)+2,2),MID(SUBSTITUTE('Model output'!D137," ",""),SEARCH("pT",'Model output'!D137)+2,1)),IF(ISNUMBER(SEARCH("T",'Model output'!D137)),IF(OR(ISNUMBER(SEARCH("a",'Model output'!D137)),ISNUMBER(SEARCH("b",'Model output'!D137))),MID(SUBSTITUTE('Model output'!D137," ",""),SEARCH("T",'Model output'!D137)+1,2),MID(SUBSTITUTE('Model output'!D137," ",""),SEARCH("T",'Model output'!D137)+1,1)),SUBSTITUTE('Model output'!D137," ",""))),"")</f>
        <v/>
      </c>
      <c r="D138" s="1" t="str">
        <f>IF(ISNUMBER(SEARCH("lymph node",'Model output'!E137)),"1", IF(AND('Model output'!E137&lt;&gt;"",ISNUMBER('Model output'!E137),'Model output'!E137&gt;0),"1",IF(OR(ISNUMBER(SEARCH("0",'Model output'!E137)), ISNUMBER(SEARCH("1",'Model output'!E137)), ISNUMBER(SEARCH("1a",'Model output'!E137)), ISNUMBER(SEARCH("1b",'Model output'!E137)), ISNUMBER(SEARCH("X",'Model output'!E137))), IF(ISNUMBER(SEARCH("pN",'Model output'!E137)),IF(OR(ISNUMBER(SEARCH("a",'Model output'!E137)),ISNUMBER(SEARCH("b",'Model output'!E137))),MID(SUBSTITUTE('Model output'!E137," ",""),SEARCH("pN",'Model output'!E137)+2,2),MID(SUBSTITUTE('Model output'!E137," ",""),SEARCH("pN",'Model output'!E137)+2,1)),IF(ISNUMBER(SEARCH("N",'Model output'!E137)),IF(OR(ISNUMBER(SEARCH("a",'Model output'!E137)),ISNUMBER(SEARCH("b",'Model output'!E137))),MID(SUBSTITUTE('Model output'!E137," ",""),SEARCH("N",'Model output'!E137)+1,2),MID(SUBSTITUTE('Model output'!E137," ",""),SEARCH("N",'Model output'!E137)+1,1)),SUBSTITUTE('Model output'!E137," ",""))),"")))</f>
        <v/>
      </c>
      <c r="E138" s="1" t="str">
        <f>IF(OR(ISNUMBER(SEARCH("Not applicable",'Model output'!F137)), ISNUMBER(SEARCH("N/A",'Model output'!F137))),"0",IF(OR(ISNUMBER(SEARCH("0",'Model output'!F137)), ISNUMBER(SEARCH("1",'Model output'!F137)), ISNUMBER(SEARCH("X",'Model output'!F137))), IF(ISNUMBER(SEARCH("pM",'Model output'!F137)),MID(SUBSTITUTE('Model output'!F137," ",""),SEARCH("pM",'Model output'!F137)+2,1),IF(ISNUMBER(SEARCH("M",'Model output'!F137)),MID(SUBSTITUTE('Model output'!F137," ",""),SEARCH("M",'Model output'!F137)+1,1),SUBSTITUTE('Model output'!F137," ",""))),""))</f>
        <v/>
      </c>
      <c r="F138" t="str">
        <f t="shared" si="28"/>
        <v>negative</v>
      </c>
      <c r="G138" t="str">
        <f>IF(OR('Model output'!G137="",AND(ISNUMBER('Model output'!J137),'Model output'!J137&lt;1)),"",IF(OR(ISNUMBER(SEARCH("lateral",'Model output'!G137)),ISNUMBER(SEARCH("cervical",'Model output'!G137)),ISNUMBER(SEARCH("jugular",'Model output'!G137)),ISNUMBER(SEARCH("left neck",'Model output'!G137)),ISNUMBER(SEARCH("left anterior neck",'Model output'!G137)),ISNUMBER(SEARCH("left posterior neck",'Model output'!G137)),ISNUMBER(SEARCH("right neck",'Model output'!G137)),ISNUMBER(SEARCH("right anterior neck",'Model output'!G137)),ISNUMBER(SEARCH("right posterior neck",'Model output'!G137)),AND(ISNUMBER(SEARCH("level",'Model output'!G137)),OR(,ISNUMBER(SEARCH("II",'Model output'!G137)),ISNUMBER(SEARCH("two",'Model output'!G137)),ISNUMBER(SEARCH("2",'Model output'!G137)),ISNUMBER(SEARCH("III",'Model output'!G137)),ISNUMBER(SEARCH("three",'Model output'!G137)),ISNUMBER(SEARCH("3",'Model output'!G137)),ISNUMBER(SEARCH("IV",'Model output'!G137)),ISNUMBER(SEARCH("four",'Model output'!G137)),ISNUMBER(SEARCH("4",'Model output'!G137)),ISNUMBER(SEARCH("V ",'Model output'!G137)),ISNUMBER(SEARCH("five",'Model output'!G137)),ISNUMBER(SEARCH("5",'Model output'!G137))))), "lateral", "central"))</f>
        <v/>
      </c>
      <c r="H138" t="str">
        <f>IF('Model output'!H137="","negative", IF('Model output'!H137=" ", "negative", IF('Model output'!H137="[]", "negative", IF(ISNUMBER(SEARCH("lymph node",'Model output'!H137)),"negative", IF(ISNUMBER(SEARCH("adipose tissue",'Model output'!H137)), "negative", IF(ISNUMBER(SEARCH("neck dissection",'Model output'!H137)),"negative","positive"))))))</f>
        <v>negative</v>
      </c>
      <c r="I138" t="str">
        <f>IF('Model output'!I137="","",IF(ISNUMBER('Model output'!I137),'Model output'!I137,1))</f>
        <v/>
      </c>
      <c r="J138" t="str">
        <f>IF('Model output'!J137="","",IF(AND(ISNUMBER('Model output'!J137),'Model output'!J137&lt;=I138),'Model output'!J137,IF(ISNUMBER(SEARCH("0/",'Model output'!J137)),0,1)))</f>
        <v/>
      </c>
      <c r="K138" t="str" cm="1">
        <f t="array" ref="K138">IF(COUNT(FIND({0,1,2,3,4,5,6,7,8,9},'Model output'!K137))&gt;0,'Model output'!K137,"")</f>
        <v/>
      </c>
      <c r="L138" s="32" t="str">
        <f t="shared" si="30"/>
        <v/>
      </c>
      <c r="M138" t="str" cm="1">
        <f t="array" ref="M138">IF(L138="","",IF(ISNUMBER(SEARCH("cm",L138)),MAX(VALUE(SUBSTITUTE(_xlfn.FILTERXML("&lt;t&gt;&lt;s&gt;"&amp;SUBSTITUTE(L138,",","&lt;/s&gt;&lt;s&gt;")&amp;"&lt;/s&gt;&lt;/t&gt;","//s"),"cm",""))),MAX(VALUE(SUBSTITUTE(_xlfn.FILTERXML("&lt;t&gt;&lt;s&gt;"&amp;SUBSTITUTE(L138,",","&lt;/s&gt;&lt;s&gt;")&amp;"&lt;/s&gt;&lt;/t&gt;","//s"),"mm","")))/10))</f>
        <v/>
      </c>
      <c r="N138" t="str">
        <f>IF('Model output'!L137="","",'Model output'!L137)</f>
        <v>papillary</v>
      </c>
      <c r="O138" t="str">
        <f>IF('Model output'!M137="","",'Model output'!M137)</f>
        <v/>
      </c>
      <c r="P138" t="str">
        <f>IF('Model output'!N137="","",'Model output'!N137)</f>
        <v>1 x 1 x 0.5 cm</v>
      </c>
      <c r="Q138" t="str">
        <f t="shared" si="29"/>
        <v>1,1,0.5cm</v>
      </c>
      <c r="R138" cm="1">
        <f t="array" ref="R138">IF(Q138="","",IF(ISNUMBER(SEARCH("cm",Q138)),MAX(VALUE(SUBSTITUTE(_xlfn.FILTERXML("&lt;t&gt;&lt;s&gt;"&amp;SUBSTITUTE(Q138,",","&lt;/s&gt;&lt;s&gt;")&amp;"&lt;/s&gt;&lt;/t&gt;","//s"),"cm",""))),IF(ISNUMBER(SEARCH("mm",Q138)), MAX(VALUE(SUBSTITUTE(_xlfn.FILTERXML("&lt;t&gt;&lt;s&gt;"&amp;SUBSTITUTE(Q138,",","&lt;/s&gt;&lt;s&gt;")&amp;"&lt;/s&gt;&lt;/t&gt;","//s"),"mm","")))/10, MAX(VALUE(_xlfn.FILTERXML("&lt;t&gt;&lt;s&gt;"&amp;SUBSTITUTE(Q138,",","&lt;/s&gt;&lt;s&gt;")&amp;"&lt;/s&gt;&lt;/t&gt;","//s"))))))</f>
        <v>1</v>
      </c>
      <c r="S138" t="str">
        <f>IF(OR('Model output'!P137="",'Model output'!P137="C",ISNUMBER(SEARCH("Not identified", 'Model output'!P137)),ISNUMBER(SEARCH("Absent",'Model output'!P137)),ISNUMBER(SEARCH("Absence",'Model output'!P137)),AND(ISNUMBER(SEARCH("No",'Model output'!P137)),NOT(ISNUMBER(SEARCH("diagnostic",'Model output'!P137)))),ISNUMBER(SEARCH("Negative",'Model output'!P137))),"negative","positive")</f>
        <v>negative</v>
      </c>
      <c r="T138" t="str">
        <f>IF('Model output'!O137="","",'Model output'!O137)</f>
        <v>Unifocal</v>
      </c>
      <c r="U138" t="str">
        <f>IF('Model output'!Q137&lt;&gt;"",'Model output'!Q137,IF('Classification result'!S138="positive",IF(ISNUMBER(SEARCH("single",'Model output'!P137)),1,IF(OR(ISNUMBER(SEARCH("&lt;4",'Model output'!P137)),ISNUMBER(SEARCH("&lt; 4",'Model output'!P137)),ISNUMBER(SEARCH("less than 4",'Model output'!P137))),"&lt;4",IF(OR(ISNUMBER(SEARCH("&gt;4",'Model output'!P137)),ISNUMBER(SEARCH("&gt; 4",'Model output'!P137)),ISNUMBER(SEARCH("4 or more",'Model output'!P137))),"&gt;4",""))),""))</f>
        <v/>
      </c>
      <c r="V138" t="str">
        <f>IF(S138="negative","",IF(OR(ISNUMBER(SEARCH("Focal",'Model output'!P137)),'Classification result'!U138&lt;4,ISNUMBER(SEARCH("Focal",'Classification result'!U138)),ISNUMBER(SEARCH("&lt;4",'Classification result'!U138)),ISNUMBER(SEARCH("&lt; 4",'Classification result'!U138))),"minimal", IF(OR(ISNUMBER(SEARCH("Extensive",'Model output'!P137)),ISNUMBER(SEARCH("Extensive",'Classification result'!U138)),ISNUMBER(SEARCH("&gt;4",'Classification result'!U138)),ISNUMBER(SEARCH("&gt; 4",'Classification result'!U138)),ISNUMBER(SEARCH("4 or more",'Classification result'!U138))),"extensive","")))</f>
        <v/>
      </c>
      <c r="W138" t="str">
        <f>IF(OR('Model output'!R137="",ISNUMBER(SEARCH("Not identified", 'Model output'!R137)),ISNUMBER(SEARCH("Absent",'Model output'!R137)),ISNUMBER(SEARCH("No",'Model output'!R137)),ISNUMBER(SEARCH("Negative",'Model output'!R137)),ISNUMBER(SEARCH("None seen",'Model output'!R137)),ISNUMBER(SEARCH("Free",'Model output'!R137)),ISNUMBER(SEARCH("Cannot be assessed",'Model output'!R137))),"negative","positive")</f>
        <v>positive</v>
      </c>
      <c r="X138" s="19" t="str">
        <f>IF('Model output'!S137="","",'Model output'!S137)</f>
        <v>No</v>
      </c>
      <c r="Y138" t="str">
        <f>IF(OR('Model output'!S137="",ISNUMBER(SEARCH("No extension",'Model output'!S137)),ISNUMBER(SEARCH("Absent",'Model output'!S137)),ISNUMBER(SEARCH("Not identified",'Model output'!S137)),AND(ISNUMBER(SEARCH("No",'Model output'!S137)),NOT(ISNUMBER(SEARCH("carcinoma",'Model output'!S137)))),ISNUMBER(SEARCH("negative",'Model output'!S137))),"negative",IF(Z138="positive","gETE", "positive"))</f>
        <v>negative</v>
      </c>
      <c r="Z138" t="str">
        <f>IF(OR('Model output'!S137="",ISNUMBER(SEARCH("Absent",'Model output'!S137)),ISNUMBER(SEARCH("Not identified",'Model output'!S137)),ISNUMBER(SEARCH("No",'Model output'!S137)),ISNUMBER(SEARCH("Minimal",'Model output'!S137)),ISNUMBER(SEARCH("negative",'Model output'!S137))),"negative",IF(OR(ISNUMBER(SEARCH("extensive",X138)),ISNUMBER(SEARCH("skeletal muscle",X138)),ISNUMBER(SEARCH("larynx",X138)),ISNUMBER(SEARCH("trachea",X138)),ISNUMBER(SEARCH("esophagus",X138)),ISNUMBER(SEARCH("recurrent laryngeal nerve",X138))),"positive","negative"))</f>
        <v>negative</v>
      </c>
      <c r="AA138" t="str">
        <f>IF('Model output'!T137="","",IF('Model output'!T137="Not mentioned", "No", "Yes"))</f>
        <v/>
      </c>
      <c r="AB138" t="str">
        <f>IF(AA138&lt;&gt;"Yes","",IF(OR('Model output'!U137="",ISNUMBER(SEARCH("Not identified",'Model output'!U137))),"",'Model output'!U137))</f>
        <v/>
      </c>
      <c r="AC138" s="8" t="str">
        <f>IF(OR('Model output'!V137="", AND(ISERROR(SEARCH("Positive",'Model output'!V137)), ISNUMBER(SEARCH("Negative",'Model output'!V137))), ISNUMBER(SEARCH("Cannot be assessed",'Model output'!V137)), AND(ISNUMBER(SEARCH("Uninvolved",'Model output'!V137)),NOT(ISNUMBER(SEARCH("margin(s) involved",'Model output'!V137)))), ISNUMBER(SEARCH("No involvement",'Model output'!V137)), AND(NOT(ISNUMBER(SEARCH("focal",'Model output'!V137))),ISNUMBER(SEARCH("Free",'Model output'!V137))), ISNUMBER(SEARCH("narrowly excised",'Model output'!V137)), ISNUMBER(SEARCH("none",'Model output'!V137)), ISNUMBER(SEARCH("R0",'Model output'!V137)), ISNUMBER(SEARCH("1 mm",'Model output'!V137)), ISNUMBER(SEARCH("0.1 CM",'Model output'!V137)), ISNUMBER(SEARCH("less than 0.2 mm",'Model output'!V137)), ISNUMBER(SEARCH("less than 1.0 mm",'Model output'!V137)), ISNUMBER(SEARCH("less than 0.5 mm",'Model output'!V137)), ISNUMBER(SEARCH("abut",'Model output'!V137))), "negative", "positive")</f>
        <v>positive</v>
      </c>
      <c r="AE138" s="39" t="str" cm="1">
        <f t="array" ref="AE138">IF(OR(AC138="positive",Z138="positive",AND(OR(ISNUMBER(SEARCH("Follicular carcinoma",N138)),ISNUMBER(SEARCH("Follicular thyroid carcinoma",N138))),V138="extensive"),AND(AND(ISNUMBER(J138),J138&gt;0),AND(ISNUMBER(M138),M138&gt;3)),OR(H138="positive",AH138=1)),"high",IF(OR(ISNUMBER(SEARCH("lateral",G138,1)),ISNUMBER(SEARCH("positive",Y138,1)),ISNUMBER(SEARCH("tall",O138,1)),ISNUMBER(SEARCH("hobnail",O138,1)),ISNUMBER(SEARCH("cribriform",O138,1)),ISNUMBER(SEARCH("diffuse",O138,1)),ISNUMBER(SEARCH("columnar",O138,1)),ISNUMBER(SEARCH("solid",O138,1)),ISNUMBER(SEARCH("tall",N138,1)),ISNUMBER(SEARCH("hobnail",N138,1)),ISNUMBER(SEARCH("cribriform",N138,1)),ISNUMBER(SEARCH("diffuse",N138,1)),ISNUMBER(SEARCH("columnar",N138,1)),ISNUMBER(SEARCH("solid",N138,1)),AND(OR(ISNUMBER(SEARCH("papillary",N138,1)),ISNUMBER(SEARCH("papillary carcinoma",O138,1))),S138="positive"),AND(AND(ISNUMBER(J138),J138&gt;=5),M138=""),AND(AND(ISNUMBER(J138),J138&gt;=5),AND(ISNUMBER(M138),M138&gt;=1)),AND(ISNUMBER(SERACH("papillary",N138)),OR(Y138="positive",Z138="positive"), ISNUMBER(SEARCH("BRAF",AB138)))),"intermediate","low"))</f>
        <v>high</v>
      </c>
      <c r="AF138" s="40" t="str">
        <f t="shared" si="31"/>
        <v>1a</v>
      </c>
      <c r="AG138" s="40" t="str">
        <f t="shared" si="32"/>
        <v>0</v>
      </c>
      <c r="AH138" s="40" t="str">
        <f t="shared" si="33"/>
        <v>0</v>
      </c>
      <c r="AI138" s="45" t="str">
        <f t="shared" si="34"/>
        <v>I</v>
      </c>
      <c r="AJ138" s="39" t="s">
        <v>636</v>
      </c>
      <c r="AK138" s="44" t="s">
        <v>900</v>
      </c>
      <c r="AL138" s="44" t="s">
        <v>899</v>
      </c>
      <c r="AM138" s="44" t="s">
        <v>899</v>
      </c>
      <c r="AN138" s="44" t="s">
        <v>59</v>
      </c>
      <c r="AO138" s="12">
        <f t="shared" si="36"/>
        <v>0</v>
      </c>
      <c r="AP138" s="15">
        <f t="shared" si="37"/>
        <v>1</v>
      </c>
      <c r="AQ138" s="15">
        <f t="shared" si="38"/>
        <v>1</v>
      </c>
      <c r="AR138" s="15">
        <f t="shared" si="39"/>
        <v>1</v>
      </c>
      <c r="AS138" s="26">
        <f t="shared" si="35"/>
        <v>1</v>
      </c>
    </row>
    <row r="139" spans="1:45">
      <c r="A139" t="str">
        <f>'Model output'!A138</f>
        <v>TCGA-EL-A3D5</v>
      </c>
      <c r="B139" s="51">
        <v>44</v>
      </c>
      <c r="C139" s="1" t="str">
        <f>IF(OR(ISNUMBER(SEARCH("0",'Model output'!D138)), ISNUMBER(SEARCH("1",'Model output'!D138)), ISNUMBER(SEARCH("1a",'Model output'!D138)), ISNUMBER(SEARCH("1b",'Model output'!D138)), ISNUMBER(SEARCH("2",'Model output'!D138)), ISNUMBER(SEARCH("3",'Model output'!D138)), ISNUMBER(SEARCH("4a",'Model output'!D138)), ISNUMBER(SEARCH("4b",'Model output'!D138))), IF(ISNUMBER(SEARCH("pT",'Model output'!D138)),IF(OR(ISNUMBER(SEARCH("a",'Model output'!D138)),ISNUMBER(SEARCH("b",'Model output'!D138))),MID(SUBSTITUTE('Model output'!D138," ",""),SEARCH("pT",'Model output'!D138)+2,2),MID(SUBSTITUTE('Model output'!D138," ",""),SEARCH("pT",'Model output'!D138)+2,1)),IF(ISNUMBER(SEARCH("T",'Model output'!D138)),IF(OR(ISNUMBER(SEARCH("a",'Model output'!D138)),ISNUMBER(SEARCH("b",'Model output'!D138))),MID(SUBSTITUTE('Model output'!D138," ",""),SEARCH("T",'Model output'!D138)+1,2),MID(SUBSTITUTE('Model output'!D138," ",""),SEARCH("T",'Model output'!D138)+1,1)),SUBSTITUTE('Model output'!D138," ",""))),"")</f>
        <v>2</v>
      </c>
      <c r="D139" s="1" t="str">
        <f>IF(ISNUMBER(SEARCH("lymph node",'Model output'!E138)),"1", IF(AND('Model output'!E138&lt;&gt;"",ISNUMBER('Model output'!E138),'Model output'!E138&gt;0),"1",IF(OR(ISNUMBER(SEARCH("0",'Model output'!E138)), ISNUMBER(SEARCH("1",'Model output'!E138)), ISNUMBER(SEARCH("1a",'Model output'!E138)), ISNUMBER(SEARCH("1b",'Model output'!E138)), ISNUMBER(SEARCH("X",'Model output'!E138))), IF(ISNUMBER(SEARCH("pN",'Model output'!E138)),IF(OR(ISNUMBER(SEARCH("a",'Model output'!E138)),ISNUMBER(SEARCH("b",'Model output'!E138))),MID(SUBSTITUTE('Model output'!E138," ",""),SEARCH("pN",'Model output'!E138)+2,2),MID(SUBSTITUTE('Model output'!E138," ",""),SEARCH("pN",'Model output'!E138)+2,1)),IF(ISNUMBER(SEARCH("N",'Model output'!E138)),IF(OR(ISNUMBER(SEARCH("a",'Model output'!E138)),ISNUMBER(SEARCH("b",'Model output'!E138))),MID(SUBSTITUTE('Model output'!E138," ",""),SEARCH("N",'Model output'!E138)+1,2),MID(SUBSTITUTE('Model output'!E138," ",""),SEARCH("N",'Model output'!E138)+1,1)),SUBSTITUTE('Model output'!E138," ",""))),"")))</f>
        <v>1b</v>
      </c>
      <c r="E139" s="1" t="str">
        <f>IF(OR(ISNUMBER(SEARCH("Not applicable",'Model output'!F138)), ISNUMBER(SEARCH("N/A",'Model output'!F138))),"0",IF(OR(ISNUMBER(SEARCH("0",'Model output'!F138)), ISNUMBER(SEARCH("1",'Model output'!F138)), ISNUMBER(SEARCH("X",'Model output'!F138))), IF(ISNUMBER(SEARCH("pM",'Model output'!F138)),MID(SUBSTITUTE('Model output'!F138," ",""),SEARCH("pM",'Model output'!F138)+2,1),IF(ISNUMBER(SEARCH("M",'Model output'!F138)),MID(SUBSTITUTE('Model output'!F138," ",""),SEARCH("M",'Model output'!F138)+1,1),SUBSTITUTE('Model output'!F138," ",""))),""))</f>
        <v/>
      </c>
      <c r="F139" t="str">
        <f t="shared" si="28"/>
        <v>positive</v>
      </c>
      <c r="G139" t="str">
        <f>IF(OR('Model output'!G138="",AND(ISNUMBER('Model output'!J138),'Model output'!J138&lt;1)),"",IF(OR(ISNUMBER(SEARCH("lateral",'Model output'!G138)),ISNUMBER(SEARCH("cervical",'Model output'!G138)),ISNUMBER(SEARCH("jugular",'Model output'!G138)),ISNUMBER(SEARCH("left neck",'Model output'!G138)),ISNUMBER(SEARCH("left anterior neck",'Model output'!G138)),ISNUMBER(SEARCH("left posterior neck",'Model output'!G138)),ISNUMBER(SEARCH("right neck",'Model output'!G138)),ISNUMBER(SEARCH("right anterior neck",'Model output'!G138)),ISNUMBER(SEARCH("right posterior neck",'Model output'!G138)),AND(ISNUMBER(SEARCH("level",'Model output'!G138)),OR(,ISNUMBER(SEARCH("II",'Model output'!G138)),ISNUMBER(SEARCH("two",'Model output'!G138)),ISNUMBER(SEARCH("2",'Model output'!G138)),ISNUMBER(SEARCH("III",'Model output'!G138)),ISNUMBER(SEARCH("three",'Model output'!G138)),ISNUMBER(SEARCH("3",'Model output'!G138)),ISNUMBER(SEARCH("IV",'Model output'!G138)),ISNUMBER(SEARCH("four",'Model output'!G138)),ISNUMBER(SEARCH("4",'Model output'!G138)),ISNUMBER(SEARCH("V ",'Model output'!G138)),ISNUMBER(SEARCH("five",'Model output'!G138)),ISNUMBER(SEARCH("5",'Model output'!G138))))), "lateral", "central"))</f>
        <v>lateral</v>
      </c>
      <c r="H139" t="str">
        <f>IF('Model output'!H138="","negative", IF('Model output'!H138=" ", "negative", IF('Model output'!H138="[]", "negative", IF(ISNUMBER(SEARCH("lymph node",'Model output'!H138)),"negative", IF(ISNUMBER(SEARCH("adipose tissue",'Model output'!H138)), "negative", IF(ISNUMBER(SEARCH("neck dissection",'Model output'!H138)),"negative","positive"))))))</f>
        <v>negative</v>
      </c>
      <c r="I139">
        <f>IF('Model output'!I138="","",IF(ISNUMBER('Model output'!I138),'Model output'!I138,1))</f>
        <v>34</v>
      </c>
      <c r="J139">
        <f>IF('Model output'!J138="","",IF(AND(ISNUMBER('Model output'!J138),'Model output'!J138&lt;=I139),'Model output'!J138,IF(ISNUMBER(SEARCH("0/",'Model output'!J138)),0,1)))</f>
        <v>12</v>
      </c>
      <c r="K139" t="str" cm="1">
        <f t="array" ref="K139">IF(COUNT(FIND({0,1,2,3,4,5,6,7,8,9},'Model output'!K138))&gt;0,'Model output'!K138,"")</f>
        <v>1.6 cm</v>
      </c>
      <c r="L139" s="32" t="str">
        <f t="shared" si="30"/>
        <v>1.6cm</v>
      </c>
      <c r="M139" cm="1">
        <f t="array" ref="M139">IF(L139="","",IF(ISNUMBER(SEARCH("cm",L139)),MAX(VALUE(SUBSTITUTE(_xlfn.FILTERXML("&lt;t&gt;&lt;s&gt;"&amp;SUBSTITUTE(L139,",","&lt;/s&gt;&lt;s&gt;")&amp;"&lt;/s&gt;&lt;/t&gt;","//s"),"cm",""))),MAX(VALUE(SUBSTITUTE(_xlfn.FILTERXML("&lt;t&gt;&lt;s&gt;"&amp;SUBSTITUTE(L139,",","&lt;/s&gt;&lt;s&gt;")&amp;"&lt;/s&gt;&lt;/t&gt;","//s"),"mm","")))/10))</f>
        <v>1.6</v>
      </c>
      <c r="N139" t="str">
        <f>IF('Model output'!L138="","",'Model output'!L138)</f>
        <v>papillary</v>
      </c>
      <c r="O139" t="str">
        <f>IF('Model output'!M138="","",'Model output'!M138)</f>
        <v/>
      </c>
      <c r="P139" t="str">
        <f>IF('Model output'!N138="","",'Model output'!N138)</f>
        <v>2.5 cm</v>
      </c>
      <c r="Q139" t="str">
        <f t="shared" si="29"/>
        <v>2.5cm</v>
      </c>
      <c r="R139" cm="1">
        <f t="array" ref="R139">IF(Q139="","",IF(ISNUMBER(SEARCH("cm",Q139)),MAX(VALUE(SUBSTITUTE(_xlfn.FILTERXML("&lt;t&gt;&lt;s&gt;"&amp;SUBSTITUTE(Q139,",","&lt;/s&gt;&lt;s&gt;")&amp;"&lt;/s&gt;&lt;/t&gt;","//s"),"cm",""))),IF(ISNUMBER(SEARCH("mm",Q139)), MAX(VALUE(SUBSTITUTE(_xlfn.FILTERXML("&lt;t&gt;&lt;s&gt;"&amp;SUBSTITUTE(Q139,",","&lt;/s&gt;&lt;s&gt;")&amp;"&lt;/s&gt;&lt;/t&gt;","//s"),"mm","")))/10, MAX(VALUE(_xlfn.FILTERXML("&lt;t&gt;&lt;s&gt;"&amp;SUBSTITUTE(Q139,",","&lt;/s&gt;&lt;s&gt;")&amp;"&lt;/s&gt;&lt;/t&gt;","//s"))))))</f>
        <v>2.5</v>
      </c>
      <c r="S139" t="str">
        <f>IF(OR('Model output'!P138="",'Model output'!P138="C",ISNUMBER(SEARCH("Not identified", 'Model output'!P138)),ISNUMBER(SEARCH("Absent",'Model output'!P138)),ISNUMBER(SEARCH("Absence",'Model output'!P138)),AND(ISNUMBER(SEARCH("No",'Model output'!P138)),NOT(ISNUMBER(SEARCH("diagnostic",'Model output'!P138)))),ISNUMBER(SEARCH("Negative",'Model output'!P138))),"negative","positive")</f>
        <v>positive</v>
      </c>
      <c r="T139">
        <f>IF('Model output'!O138="","",'Model output'!O138)</f>
        <v>4</v>
      </c>
      <c r="U139" t="str">
        <f>IF('Model output'!Q138&lt;&gt;"",'Model output'!Q138,IF('Classification result'!S139="positive",IF(ISNUMBER(SEARCH("single",'Model output'!P138)),1,IF(OR(ISNUMBER(SEARCH("&lt;4",'Model output'!P138)),ISNUMBER(SEARCH("&lt; 4",'Model output'!P138)),ISNUMBER(SEARCH("less than 4",'Model output'!P138))),"&lt;4",IF(OR(ISNUMBER(SEARCH("&gt;4",'Model output'!P138)),ISNUMBER(SEARCH("&gt; 4",'Model output'!P138)),ISNUMBER(SEARCH("4 or more",'Model output'!P138))),"&gt;4",""))),""))</f>
        <v>&lt;4</v>
      </c>
      <c r="V139" t="str">
        <f>IF(S139="negative","",IF(OR(ISNUMBER(SEARCH("Focal",'Model output'!P138)),'Classification result'!U139&lt;4,ISNUMBER(SEARCH("Focal",'Classification result'!U139)),ISNUMBER(SEARCH("&lt;4",'Classification result'!U139)),ISNUMBER(SEARCH("&lt; 4",'Classification result'!U139))),"minimal", IF(OR(ISNUMBER(SEARCH("Extensive",'Model output'!P138)),ISNUMBER(SEARCH("Extensive",'Classification result'!U139)),ISNUMBER(SEARCH("&gt;4",'Classification result'!U139)),ISNUMBER(SEARCH("&gt; 4",'Classification result'!U139)),ISNUMBER(SEARCH("4 or more",'Classification result'!U139))),"extensive","")))</f>
        <v>minimal</v>
      </c>
      <c r="W139" t="str">
        <f>IF(OR('Model output'!R138="",ISNUMBER(SEARCH("Not identified", 'Model output'!R138)),ISNUMBER(SEARCH("Absent",'Model output'!R138)),ISNUMBER(SEARCH("No",'Model output'!R138)),ISNUMBER(SEARCH("Negative",'Model output'!R138)),ISNUMBER(SEARCH("None seen",'Model output'!R138)),ISNUMBER(SEARCH("Free",'Model output'!R138)),ISNUMBER(SEARCH("Cannot be assessed",'Model output'!R138))),"negative","positive")</f>
        <v>negative</v>
      </c>
      <c r="X139" s="19" t="str">
        <f>IF('Model output'!S138="","",'Model output'!S138)</f>
        <v>Present</v>
      </c>
      <c r="Y139" t="str">
        <f>IF(OR('Model output'!S138="",ISNUMBER(SEARCH("No extension",'Model output'!S138)),ISNUMBER(SEARCH("Absent",'Model output'!S138)),ISNUMBER(SEARCH("Not identified",'Model output'!S138)),AND(ISNUMBER(SEARCH("No",'Model output'!S138)),NOT(ISNUMBER(SEARCH("carcinoma",'Model output'!S138)))),ISNUMBER(SEARCH("negative",'Model output'!S138))),"negative",IF(Z139="positive","gETE", "positive"))</f>
        <v>positive</v>
      </c>
      <c r="Z139" t="str">
        <f>IF(OR('Model output'!S138="",ISNUMBER(SEARCH("Absent",'Model output'!S138)),ISNUMBER(SEARCH("Not identified",'Model output'!S138)),ISNUMBER(SEARCH("No",'Model output'!S138)),ISNUMBER(SEARCH("Minimal",'Model output'!S138)),ISNUMBER(SEARCH("negative",'Model output'!S138))),"negative",IF(OR(ISNUMBER(SEARCH("extensive",X139)),ISNUMBER(SEARCH("skeletal muscle",X139)),ISNUMBER(SEARCH("larynx",X139)),ISNUMBER(SEARCH("trachea",X139)),ISNUMBER(SEARCH("esophagus",X139)),ISNUMBER(SEARCH("recurrent laryngeal nerve",X139))),"positive","negative"))</f>
        <v>negative</v>
      </c>
      <c r="AA139" t="str">
        <f>IF('Model output'!T138="","",IF('Model output'!T138="Not mentioned", "No", "Yes"))</f>
        <v/>
      </c>
      <c r="AB139" t="str">
        <f>IF(AA139&lt;&gt;"Yes","",IF(OR('Model output'!U138="",ISNUMBER(SEARCH("Not identified",'Model output'!U138))),"",'Model output'!U138))</f>
        <v/>
      </c>
      <c r="AC139" s="8" t="str">
        <f>IF(OR('Model output'!V138="", AND(ISERROR(SEARCH("Positive",'Model output'!V138)), ISNUMBER(SEARCH("Negative",'Model output'!V138))), ISNUMBER(SEARCH("Cannot be assessed",'Model output'!V138)), AND(ISNUMBER(SEARCH("Uninvolved",'Model output'!V138)),NOT(ISNUMBER(SEARCH("margin(s) involved",'Model output'!V138)))), ISNUMBER(SEARCH("No involvement",'Model output'!V138)), AND(NOT(ISNUMBER(SEARCH("focal",'Model output'!V138))),ISNUMBER(SEARCH("Free",'Model output'!V138))), ISNUMBER(SEARCH("narrowly excised",'Model output'!V138)), ISNUMBER(SEARCH("none",'Model output'!V138)), ISNUMBER(SEARCH("R0",'Model output'!V138)), ISNUMBER(SEARCH("1 mm",'Model output'!V138)), ISNUMBER(SEARCH("0.1 CM",'Model output'!V138)), ISNUMBER(SEARCH("less than 0.2 mm",'Model output'!V138)), ISNUMBER(SEARCH("less than 1.0 mm",'Model output'!V138)), ISNUMBER(SEARCH("less than 0.5 mm",'Model output'!V138)), ISNUMBER(SEARCH("abut",'Model output'!V138))), "negative", "positive")</f>
        <v>negative</v>
      </c>
      <c r="AE139" s="39" t="str" cm="1">
        <f t="array" aca="1" ref="AE139" ca="1">IF(OR(AC139="positive",Z139="positive",AND(OR(ISNUMBER(SEARCH("Follicular carcinoma",N139)),ISNUMBER(SEARCH("Follicular thyroid carcinoma",N139))),V139="extensive"),AND(AND(ISNUMBER(J139),J139&gt;0),AND(ISNUMBER(M139),M139&gt;3)),OR(H139="positive",AH139=1)),"high",IF(OR(ISNUMBER(SEARCH("lateral",G139,1)),ISNUMBER(SEARCH("positive",Y139,1)),ISNUMBER(SEARCH("tall",O139,1)),ISNUMBER(SEARCH("hobnail",O139,1)),ISNUMBER(SEARCH("cribriform",O139,1)),ISNUMBER(SEARCH("diffuse",O139,1)),ISNUMBER(SEARCH("columnar",O139,1)),ISNUMBER(SEARCH("solid",O139,1)),ISNUMBER(SEARCH("tall",N139,1)),ISNUMBER(SEARCH("hobnail",N139,1)),ISNUMBER(SEARCH("cribriform",N139,1)),ISNUMBER(SEARCH("diffuse",N139,1)),ISNUMBER(SEARCH("columnar",N139,1)),ISNUMBER(SEARCH("solid",N139,1)),AND(OR(ISNUMBER(SEARCH("papillary",N139,1)),ISNUMBER(SEARCH("papillary carcinoma",O139,1))),S139="positive"),AND(AND(ISNUMBER(J139),J139&gt;=5),M139=""),AND(AND(ISNUMBER(J139),J139&gt;=5),AND(ISNUMBER(M139),M139&gt;=1)),AND(ISNUMBER(SERACH("papillary",N139)),OR(Y139="positive",Z139="positive"), ISNUMBER(SEARCH("BRAF",AB139)))),"intermediate","low"))</f>
        <v>intermediate</v>
      </c>
      <c r="AF139" s="40" t="str">
        <f t="shared" si="31"/>
        <v>2</v>
      </c>
      <c r="AG139" s="40" t="str">
        <f t="shared" si="32"/>
        <v>1b</v>
      </c>
      <c r="AH139" s="40" t="str">
        <f t="shared" si="33"/>
        <v>0</v>
      </c>
      <c r="AI139" s="45" t="str">
        <f t="shared" si="34"/>
        <v>I</v>
      </c>
      <c r="AJ139" s="39" t="s">
        <v>636</v>
      </c>
      <c r="AK139" s="44" t="s">
        <v>898</v>
      </c>
      <c r="AL139" s="44" t="s">
        <v>895</v>
      </c>
      <c r="AM139" s="44" t="s">
        <v>899</v>
      </c>
      <c r="AN139" s="44" t="s">
        <v>59</v>
      </c>
      <c r="AO139" s="12">
        <f t="shared" ca="1" si="36"/>
        <v>1</v>
      </c>
      <c r="AP139" s="15">
        <f t="shared" si="37"/>
        <v>1</v>
      </c>
      <c r="AQ139" s="15">
        <f t="shared" si="38"/>
        <v>1</v>
      </c>
      <c r="AR139" s="15">
        <f t="shared" si="39"/>
        <v>1</v>
      </c>
      <c r="AS139" s="26">
        <f t="shared" si="35"/>
        <v>1</v>
      </c>
    </row>
    <row r="140" spans="1:45">
      <c r="A140" t="str">
        <f>'Model output'!A139</f>
        <v>TCGA-EL-A3GQ</v>
      </c>
      <c r="B140" s="51">
        <v>72</v>
      </c>
      <c r="C140" s="1" t="str">
        <f>IF(OR(ISNUMBER(SEARCH("0",'Model output'!D139)), ISNUMBER(SEARCH("1",'Model output'!D139)), ISNUMBER(SEARCH("1a",'Model output'!D139)), ISNUMBER(SEARCH("1b",'Model output'!D139)), ISNUMBER(SEARCH("2",'Model output'!D139)), ISNUMBER(SEARCH("3",'Model output'!D139)), ISNUMBER(SEARCH("4a",'Model output'!D139)), ISNUMBER(SEARCH("4b",'Model output'!D139))), IF(ISNUMBER(SEARCH("pT",'Model output'!D139)),IF(OR(ISNUMBER(SEARCH("a",'Model output'!D139)),ISNUMBER(SEARCH("b",'Model output'!D139))),MID(SUBSTITUTE('Model output'!D139," ",""),SEARCH("pT",'Model output'!D139)+2,2),MID(SUBSTITUTE('Model output'!D139," ",""),SEARCH("pT",'Model output'!D139)+2,1)),IF(ISNUMBER(SEARCH("T",'Model output'!D139)),IF(OR(ISNUMBER(SEARCH("a",'Model output'!D139)),ISNUMBER(SEARCH("b",'Model output'!D139))),MID(SUBSTITUTE('Model output'!D139," ",""),SEARCH("T",'Model output'!D139)+1,2),MID(SUBSTITUTE('Model output'!D139," ",""),SEARCH("T",'Model output'!D139)+1,1)),SUBSTITUTE('Model output'!D139," ",""))),"")</f>
        <v>1</v>
      </c>
      <c r="D140" s="1" t="str">
        <f>IF(ISNUMBER(SEARCH("lymph node",'Model output'!E139)),"1", IF(AND('Model output'!E139&lt;&gt;"",ISNUMBER('Model output'!E139),'Model output'!E139&gt;0),"1",IF(OR(ISNUMBER(SEARCH("0",'Model output'!E139)), ISNUMBER(SEARCH("1",'Model output'!E139)), ISNUMBER(SEARCH("1a",'Model output'!E139)), ISNUMBER(SEARCH("1b",'Model output'!E139)), ISNUMBER(SEARCH("X",'Model output'!E139))), IF(ISNUMBER(SEARCH("pN",'Model output'!E139)),IF(OR(ISNUMBER(SEARCH("a",'Model output'!E139)),ISNUMBER(SEARCH("b",'Model output'!E139))),MID(SUBSTITUTE('Model output'!E139," ",""),SEARCH("pN",'Model output'!E139)+2,2),MID(SUBSTITUTE('Model output'!E139," ",""),SEARCH("pN",'Model output'!E139)+2,1)),IF(ISNUMBER(SEARCH("N",'Model output'!E139)),IF(OR(ISNUMBER(SEARCH("a",'Model output'!E139)),ISNUMBER(SEARCH("b",'Model output'!E139))),MID(SUBSTITUTE('Model output'!E139," ",""),SEARCH("N",'Model output'!E139)+1,2),MID(SUBSTITUTE('Model output'!E139," ",""),SEARCH("N",'Model output'!E139)+1,1)),SUBSTITUTE('Model output'!E139," ",""))),"")))</f>
        <v>0</v>
      </c>
      <c r="E140" s="1" t="str">
        <f>IF(OR(ISNUMBER(SEARCH("Not applicable",'Model output'!F139)), ISNUMBER(SEARCH("N/A",'Model output'!F139))),"0",IF(OR(ISNUMBER(SEARCH("0",'Model output'!F139)), ISNUMBER(SEARCH("1",'Model output'!F139)), ISNUMBER(SEARCH("X",'Model output'!F139))), IF(ISNUMBER(SEARCH("pM",'Model output'!F139)),MID(SUBSTITUTE('Model output'!F139," ",""),SEARCH("pM",'Model output'!F139)+2,1),IF(ISNUMBER(SEARCH("M",'Model output'!F139)),MID(SUBSTITUTE('Model output'!F139," ",""),SEARCH("M",'Model output'!F139)+1,1),SUBSTITUTE('Model output'!F139," ",""))),""))</f>
        <v>0</v>
      </c>
      <c r="F140" t="str">
        <f t="shared" si="28"/>
        <v>negative</v>
      </c>
      <c r="G140" t="str">
        <f>IF(OR('Model output'!G139="",AND(ISNUMBER('Model output'!J139),'Model output'!J139&lt;1)),"",IF(OR(ISNUMBER(SEARCH("lateral",'Model output'!G139)),ISNUMBER(SEARCH("cervical",'Model output'!G139)),ISNUMBER(SEARCH("jugular",'Model output'!G139)),ISNUMBER(SEARCH("left neck",'Model output'!G139)),ISNUMBER(SEARCH("left anterior neck",'Model output'!G139)),ISNUMBER(SEARCH("left posterior neck",'Model output'!G139)),ISNUMBER(SEARCH("right neck",'Model output'!G139)),ISNUMBER(SEARCH("right anterior neck",'Model output'!G139)),ISNUMBER(SEARCH("right posterior neck",'Model output'!G139)),AND(ISNUMBER(SEARCH("level",'Model output'!G139)),OR(,ISNUMBER(SEARCH("II",'Model output'!G139)),ISNUMBER(SEARCH("two",'Model output'!G139)),ISNUMBER(SEARCH("2",'Model output'!G139)),ISNUMBER(SEARCH("III",'Model output'!G139)),ISNUMBER(SEARCH("three",'Model output'!G139)),ISNUMBER(SEARCH("3",'Model output'!G139)),ISNUMBER(SEARCH("IV",'Model output'!G139)),ISNUMBER(SEARCH("four",'Model output'!G139)),ISNUMBER(SEARCH("4",'Model output'!G139)),ISNUMBER(SEARCH("V ",'Model output'!G139)),ISNUMBER(SEARCH("five",'Model output'!G139)),ISNUMBER(SEARCH("5",'Model output'!G139))))), "lateral", "central"))</f>
        <v/>
      </c>
      <c r="H140" t="str">
        <f>IF('Model output'!H139="","negative", IF('Model output'!H139=" ", "negative", IF('Model output'!H139="[]", "negative", IF(ISNUMBER(SEARCH("lymph node",'Model output'!H139)),"negative", IF(ISNUMBER(SEARCH("adipose tissue",'Model output'!H139)), "negative", IF(ISNUMBER(SEARCH("neck dissection",'Model output'!H139)),"negative","positive"))))))</f>
        <v>negative</v>
      </c>
      <c r="I140">
        <f>IF('Model output'!I139="","",IF(ISNUMBER('Model output'!I139),'Model output'!I139,1))</f>
        <v>0</v>
      </c>
      <c r="J140">
        <f>IF('Model output'!J139="","",IF(AND(ISNUMBER('Model output'!J139),'Model output'!J139&lt;=I140),'Model output'!J139,IF(ISNUMBER(SEARCH("0/",'Model output'!J139)),0,1)))</f>
        <v>0</v>
      </c>
      <c r="K140" t="str" cm="1">
        <f t="array" ref="K140">IF(COUNT(FIND({0,1,2,3,4,5,6,7,8,9},'Model output'!K139))&gt;0,'Model output'!K139,"")</f>
        <v/>
      </c>
      <c r="L140" s="32" t="str">
        <f t="shared" si="30"/>
        <v/>
      </c>
      <c r="M140" t="str" cm="1">
        <f t="array" ref="M140">IF(L140="","",IF(ISNUMBER(SEARCH("cm",L140)),MAX(VALUE(SUBSTITUTE(_xlfn.FILTERXML("&lt;t&gt;&lt;s&gt;"&amp;SUBSTITUTE(L140,",","&lt;/s&gt;&lt;s&gt;")&amp;"&lt;/s&gt;&lt;/t&gt;","//s"),"cm",""))),MAX(VALUE(SUBSTITUTE(_xlfn.FILTERXML("&lt;t&gt;&lt;s&gt;"&amp;SUBSTITUTE(L140,",","&lt;/s&gt;&lt;s&gt;")&amp;"&lt;/s&gt;&lt;/t&gt;","//s"),"mm","")))/10))</f>
        <v/>
      </c>
      <c r="N140" t="str">
        <f>IF('Model output'!L139="","",'Model output'!L139)</f>
        <v>papillary</v>
      </c>
      <c r="O140" t="str">
        <f>IF('Model output'!M139="","",'Model output'!M139)</f>
        <v>follicular variant</v>
      </c>
      <c r="P140" t="str">
        <f>IF('Model output'!N139="","",'Model output'!N139)</f>
        <v>1.3 cm</v>
      </c>
      <c r="Q140" t="str">
        <f t="shared" si="29"/>
        <v>1.3cm</v>
      </c>
      <c r="R140" cm="1">
        <f t="array" ref="R140">IF(Q140="","",IF(ISNUMBER(SEARCH("cm",Q140)),MAX(VALUE(SUBSTITUTE(_xlfn.FILTERXML("&lt;t&gt;&lt;s&gt;"&amp;SUBSTITUTE(Q140,",","&lt;/s&gt;&lt;s&gt;")&amp;"&lt;/s&gt;&lt;/t&gt;","//s"),"cm",""))),IF(ISNUMBER(SEARCH("mm",Q140)), MAX(VALUE(SUBSTITUTE(_xlfn.FILTERXML("&lt;t&gt;&lt;s&gt;"&amp;SUBSTITUTE(Q140,",","&lt;/s&gt;&lt;s&gt;")&amp;"&lt;/s&gt;&lt;/t&gt;","//s"),"mm","")))/10, MAX(VALUE(_xlfn.FILTERXML("&lt;t&gt;&lt;s&gt;"&amp;SUBSTITUTE(Q140,",","&lt;/s&gt;&lt;s&gt;")&amp;"&lt;/s&gt;&lt;/t&gt;","//s"))))))</f>
        <v>1.3</v>
      </c>
      <c r="S140" t="str">
        <f>IF(OR('Model output'!P139="",'Model output'!P139="C",ISNUMBER(SEARCH("Not identified", 'Model output'!P139)),ISNUMBER(SEARCH("Absent",'Model output'!P139)),ISNUMBER(SEARCH("Absence",'Model output'!P139)),AND(ISNUMBER(SEARCH("No",'Model output'!P139)),NOT(ISNUMBER(SEARCH("diagnostic",'Model output'!P139)))),ISNUMBER(SEARCH("Negative",'Model output'!P139))),"negative","positive")</f>
        <v>negative</v>
      </c>
      <c r="T140">
        <f>IF('Model output'!O139="","",'Model output'!O139)</f>
        <v>2</v>
      </c>
      <c r="U140" t="str">
        <f>IF('Model output'!Q139&lt;&gt;"",'Model output'!Q139,IF('Classification result'!S140="positive",IF(ISNUMBER(SEARCH("single",'Model output'!P139)),1,IF(OR(ISNUMBER(SEARCH("&lt;4",'Model output'!P139)),ISNUMBER(SEARCH("&lt; 4",'Model output'!P139)),ISNUMBER(SEARCH("less than 4",'Model output'!P139))),"&lt;4",IF(OR(ISNUMBER(SEARCH("&gt;4",'Model output'!P139)),ISNUMBER(SEARCH("&gt; 4",'Model output'!P139)),ISNUMBER(SEARCH("4 or more",'Model output'!P139))),"&gt;4",""))),""))</f>
        <v/>
      </c>
      <c r="V140" t="str">
        <f>IF(S140="negative","",IF(OR(ISNUMBER(SEARCH("Focal",'Model output'!P139)),'Classification result'!U140&lt;4,ISNUMBER(SEARCH("Focal",'Classification result'!U140)),ISNUMBER(SEARCH("&lt;4",'Classification result'!U140)),ISNUMBER(SEARCH("&lt; 4",'Classification result'!U140))),"minimal", IF(OR(ISNUMBER(SEARCH("Extensive",'Model output'!P139)),ISNUMBER(SEARCH("Extensive",'Classification result'!U140)),ISNUMBER(SEARCH("&gt;4",'Classification result'!U140)),ISNUMBER(SEARCH("&gt; 4",'Classification result'!U140)),ISNUMBER(SEARCH("4 or more",'Classification result'!U140))),"extensive","")))</f>
        <v/>
      </c>
      <c r="W140" t="str">
        <f>IF(OR('Model output'!R139="",ISNUMBER(SEARCH("Not identified", 'Model output'!R139)),ISNUMBER(SEARCH("Absent",'Model output'!R139)),ISNUMBER(SEARCH("No",'Model output'!R139)),ISNUMBER(SEARCH("Negative",'Model output'!R139)),ISNUMBER(SEARCH("None seen",'Model output'!R139)),ISNUMBER(SEARCH("Free",'Model output'!R139)),ISNUMBER(SEARCH("Cannot be assessed",'Model output'!R139))),"negative","positive")</f>
        <v>negative</v>
      </c>
      <c r="X140" s="19" t="str">
        <f>IF('Model output'!S139="","",'Model output'!S139)</f>
        <v>Absent</v>
      </c>
      <c r="Y140" t="str">
        <f>IF(OR('Model output'!S139="",ISNUMBER(SEARCH("No extension",'Model output'!S139)),ISNUMBER(SEARCH("Absent",'Model output'!S139)),ISNUMBER(SEARCH("Not identified",'Model output'!S139)),AND(ISNUMBER(SEARCH("No",'Model output'!S139)),NOT(ISNUMBER(SEARCH("carcinoma",'Model output'!S139)))),ISNUMBER(SEARCH("negative",'Model output'!S139))),"negative",IF(Z140="positive","gETE", "positive"))</f>
        <v>negative</v>
      </c>
      <c r="Z140" t="str">
        <f>IF(OR('Model output'!S139="",ISNUMBER(SEARCH("Absent",'Model output'!S139)),ISNUMBER(SEARCH("Not identified",'Model output'!S139)),ISNUMBER(SEARCH("No",'Model output'!S139)),ISNUMBER(SEARCH("Minimal",'Model output'!S139)),ISNUMBER(SEARCH("negative",'Model output'!S139))),"negative",IF(OR(ISNUMBER(SEARCH("extensive",X140)),ISNUMBER(SEARCH("skeletal muscle",X140)),ISNUMBER(SEARCH("larynx",X140)),ISNUMBER(SEARCH("trachea",X140)),ISNUMBER(SEARCH("esophagus",X140)),ISNUMBER(SEARCH("recurrent laryngeal nerve",X140))),"positive","negative"))</f>
        <v>negative</v>
      </c>
      <c r="AA140" t="str">
        <f>IF('Model output'!T139="","",IF('Model output'!T139="Not mentioned", "No", "Yes"))</f>
        <v/>
      </c>
      <c r="AB140" t="str">
        <f>IF(AA140&lt;&gt;"Yes","",IF(OR('Model output'!U139="",ISNUMBER(SEARCH("Not identified",'Model output'!U139))),"",'Model output'!U139))</f>
        <v/>
      </c>
      <c r="AC140" s="8" t="str">
        <f>IF(OR('Model output'!V139="", AND(ISERROR(SEARCH("Positive",'Model output'!V139)), ISNUMBER(SEARCH("Negative",'Model output'!V139))), ISNUMBER(SEARCH("Cannot be assessed",'Model output'!V139)), AND(ISNUMBER(SEARCH("Uninvolved",'Model output'!V139)),NOT(ISNUMBER(SEARCH("margin(s) involved",'Model output'!V139)))), ISNUMBER(SEARCH("No involvement",'Model output'!V139)), AND(NOT(ISNUMBER(SEARCH("focal",'Model output'!V139))),ISNUMBER(SEARCH("Free",'Model output'!V139))), ISNUMBER(SEARCH("narrowly excised",'Model output'!V139)), ISNUMBER(SEARCH("none",'Model output'!V139)), ISNUMBER(SEARCH("R0",'Model output'!V139)), ISNUMBER(SEARCH("1 mm",'Model output'!V139)), ISNUMBER(SEARCH("0.1 CM",'Model output'!V139)), ISNUMBER(SEARCH("less than 0.2 mm",'Model output'!V139)), ISNUMBER(SEARCH("less than 1.0 mm",'Model output'!V139)), ISNUMBER(SEARCH("less than 0.5 mm",'Model output'!V139)), ISNUMBER(SEARCH("abut",'Model output'!V139))), "negative", "positive")</f>
        <v>negative</v>
      </c>
      <c r="AE140" s="39" t="str" cm="1">
        <f t="array" aca="1" ref="AE140" ca="1">IF(OR(AC140="positive",Z140="positive",AND(OR(ISNUMBER(SEARCH("Follicular carcinoma",N140)),ISNUMBER(SEARCH("Follicular thyroid carcinoma",N140))),V140="extensive"),AND(AND(ISNUMBER(J140),J140&gt;0),AND(ISNUMBER(M140),M140&gt;3)),OR(H140="positive",AH140=1)),"high",IF(OR(ISNUMBER(SEARCH("lateral",G140,1)),ISNUMBER(SEARCH("positive",Y140,1)),ISNUMBER(SEARCH("tall",O140,1)),ISNUMBER(SEARCH("hobnail",O140,1)),ISNUMBER(SEARCH("cribriform",O140,1)),ISNUMBER(SEARCH("diffuse",O140,1)),ISNUMBER(SEARCH("columnar",O140,1)),ISNUMBER(SEARCH("solid",O140,1)),ISNUMBER(SEARCH("tall",N140,1)),ISNUMBER(SEARCH("hobnail",N140,1)),ISNUMBER(SEARCH("cribriform",N140,1)),ISNUMBER(SEARCH("diffuse",N140,1)),ISNUMBER(SEARCH("columnar",N140,1)),ISNUMBER(SEARCH("solid",N140,1)),AND(OR(ISNUMBER(SEARCH("papillary",N140,1)),ISNUMBER(SEARCH("papillary carcinoma",O140,1))),S140="positive"),AND(AND(ISNUMBER(J140),J140&gt;=5),M140=""),AND(AND(ISNUMBER(J140),J140&gt;=5),AND(ISNUMBER(M140),M140&gt;=1)),AND(ISNUMBER(SERACH("papillary",N140)),OR(Y140="positive",Z140="positive"), ISNUMBER(SEARCH("BRAF",AB140)))),"intermediate","low"))</f>
        <v>low</v>
      </c>
      <c r="AF140" s="40" t="str">
        <f t="shared" si="31"/>
        <v>1b</v>
      </c>
      <c r="AG140" s="40" t="str">
        <f t="shared" si="32"/>
        <v>0</v>
      </c>
      <c r="AH140" s="40" t="str">
        <f t="shared" si="33"/>
        <v>0</v>
      </c>
      <c r="AI140" s="45" t="str">
        <f t="shared" si="34"/>
        <v>I</v>
      </c>
      <c r="AJ140" s="39" t="s">
        <v>634</v>
      </c>
      <c r="AK140" s="44" t="s">
        <v>895</v>
      </c>
      <c r="AL140" s="44" t="s">
        <v>896</v>
      </c>
      <c r="AM140" s="44" t="s">
        <v>899</v>
      </c>
      <c r="AN140" s="44" t="s">
        <v>59</v>
      </c>
      <c r="AO140" s="12">
        <f t="shared" ca="1" si="36"/>
        <v>1</v>
      </c>
      <c r="AP140" s="15">
        <f t="shared" si="37"/>
        <v>1</v>
      </c>
      <c r="AQ140" s="15">
        <f t="shared" si="38"/>
        <v>1</v>
      </c>
      <c r="AR140" s="15">
        <f t="shared" si="39"/>
        <v>1</v>
      </c>
      <c r="AS140" s="26">
        <f t="shared" si="35"/>
        <v>1</v>
      </c>
    </row>
    <row r="141" spans="1:45">
      <c r="A141" t="str">
        <f>'Model output'!A140</f>
        <v>TCGA-EL-A3N2</v>
      </c>
      <c r="B141" s="51">
        <v>24</v>
      </c>
      <c r="C141" s="1" t="str">
        <f>IF(OR(ISNUMBER(SEARCH("0",'Model output'!D140)), ISNUMBER(SEARCH("1",'Model output'!D140)), ISNUMBER(SEARCH("1a",'Model output'!D140)), ISNUMBER(SEARCH("1b",'Model output'!D140)), ISNUMBER(SEARCH("2",'Model output'!D140)), ISNUMBER(SEARCH("3",'Model output'!D140)), ISNUMBER(SEARCH("4a",'Model output'!D140)), ISNUMBER(SEARCH("4b",'Model output'!D140))), IF(ISNUMBER(SEARCH("pT",'Model output'!D140)),IF(OR(ISNUMBER(SEARCH("a",'Model output'!D140)),ISNUMBER(SEARCH("b",'Model output'!D140))),MID(SUBSTITUTE('Model output'!D140," ",""),SEARCH("pT",'Model output'!D140)+2,2),MID(SUBSTITUTE('Model output'!D140," ",""),SEARCH("pT",'Model output'!D140)+2,1)),IF(ISNUMBER(SEARCH("T",'Model output'!D140)),IF(OR(ISNUMBER(SEARCH("a",'Model output'!D140)),ISNUMBER(SEARCH("b",'Model output'!D140))),MID(SUBSTITUTE('Model output'!D140," ",""),SEARCH("T",'Model output'!D140)+1,2),MID(SUBSTITUTE('Model output'!D140," ",""),SEARCH("T",'Model output'!D140)+1,1)),SUBSTITUTE('Model output'!D140," ",""))),"")</f>
        <v/>
      </c>
      <c r="D141" s="1" t="str">
        <f>IF(ISNUMBER(SEARCH("lymph node",'Model output'!E140)),"1", IF(AND('Model output'!E140&lt;&gt;"",ISNUMBER('Model output'!E140),'Model output'!E140&gt;0),"1",IF(OR(ISNUMBER(SEARCH("0",'Model output'!E140)), ISNUMBER(SEARCH("1",'Model output'!E140)), ISNUMBER(SEARCH("1a",'Model output'!E140)), ISNUMBER(SEARCH("1b",'Model output'!E140)), ISNUMBER(SEARCH("X",'Model output'!E140))), IF(ISNUMBER(SEARCH("pN",'Model output'!E140)),IF(OR(ISNUMBER(SEARCH("a",'Model output'!E140)),ISNUMBER(SEARCH("b",'Model output'!E140))),MID(SUBSTITUTE('Model output'!E140," ",""),SEARCH("pN",'Model output'!E140)+2,2),MID(SUBSTITUTE('Model output'!E140," ",""),SEARCH("pN",'Model output'!E140)+2,1)),IF(ISNUMBER(SEARCH("N",'Model output'!E140)),IF(OR(ISNUMBER(SEARCH("a",'Model output'!E140)),ISNUMBER(SEARCH("b",'Model output'!E140))),MID(SUBSTITUTE('Model output'!E140," ",""),SEARCH("N",'Model output'!E140)+1,2),MID(SUBSTITUTE('Model output'!E140," ",""),SEARCH("N",'Model output'!E140)+1,1)),SUBSTITUTE('Model output'!E140," ",""))),"")))</f>
        <v>1b</v>
      </c>
      <c r="E141" s="1" t="str">
        <f>IF(OR(ISNUMBER(SEARCH("Not applicable",'Model output'!F140)), ISNUMBER(SEARCH("N/A",'Model output'!F140))),"0",IF(OR(ISNUMBER(SEARCH("0",'Model output'!F140)), ISNUMBER(SEARCH("1",'Model output'!F140)), ISNUMBER(SEARCH("X",'Model output'!F140))), IF(ISNUMBER(SEARCH("pM",'Model output'!F140)),MID(SUBSTITUTE('Model output'!F140," ",""),SEARCH("pM",'Model output'!F140)+2,1),IF(ISNUMBER(SEARCH("M",'Model output'!F140)),MID(SUBSTITUTE('Model output'!F140," ",""),SEARCH("M",'Model output'!F140)+1,1),SUBSTITUTE('Model output'!F140," ",""))),""))</f>
        <v/>
      </c>
      <c r="F141" t="str">
        <f t="shared" si="28"/>
        <v>positive</v>
      </c>
      <c r="G141" t="str">
        <f>IF(OR('Model output'!G140="",AND(ISNUMBER('Model output'!J140),'Model output'!J140&lt;1)),"",IF(OR(ISNUMBER(SEARCH("lateral",'Model output'!G140)),ISNUMBER(SEARCH("cervical",'Model output'!G140)),ISNUMBER(SEARCH("jugular",'Model output'!G140)),ISNUMBER(SEARCH("left neck",'Model output'!G140)),ISNUMBER(SEARCH("left anterior neck",'Model output'!G140)),ISNUMBER(SEARCH("left posterior neck",'Model output'!G140)),ISNUMBER(SEARCH("right neck",'Model output'!G140)),ISNUMBER(SEARCH("right anterior neck",'Model output'!G140)),ISNUMBER(SEARCH("right posterior neck",'Model output'!G140)),AND(ISNUMBER(SEARCH("level",'Model output'!G140)),OR(,ISNUMBER(SEARCH("II",'Model output'!G140)),ISNUMBER(SEARCH("two",'Model output'!G140)),ISNUMBER(SEARCH("2",'Model output'!G140)),ISNUMBER(SEARCH("III",'Model output'!G140)),ISNUMBER(SEARCH("three",'Model output'!G140)),ISNUMBER(SEARCH("3",'Model output'!G140)),ISNUMBER(SEARCH("IV",'Model output'!G140)),ISNUMBER(SEARCH("four",'Model output'!G140)),ISNUMBER(SEARCH("4",'Model output'!G140)),ISNUMBER(SEARCH("V ",'Model output'!G140)),ISNUMBER(SEARCH("five",'Model output'!G140)),ISNUMBER(SEARCH("5",'Model output'!G140))))), "lateral", "central"))</f>
        <v>lateral</v>
      </c>
      <c r="H141" t="str">
        <f>IF('Model output'!H140="","negative", IF('Model output'!H140=" ", "negative", IF('Model output'!H140="[]", "negative", IF(ISNUMBER(SEARCH("lymph node",'Model output'!H140)),"negative", IF(ISNUMBER(SEARCH("adipose tissue",'Model output'!H140)), "negative", IF(ISNUMBER(SEARCH("neck dissection",'Model output'!H140)),"negative","positive"))))))</f>
        <v>negative</v>
      </c>
      <c r="I141">
        <f>IF('Model output'!I140="","",IF(ISNUMBER('Model output'!I140),'Model output'!I140,1))</f>
        <v>20</v>
      </c>
      <c r="J141">
        <f>IF('Model output'!J140="","",IF(AND(ISNUMBER('Model output'!J140),'Model output'!J140&lt;=I141),'Model output'!J140,IF(ISNUMBER(SEARCH("0/",'Model output'!J140)),0,1)))</f>
        <v>5</v>
      </c>
      <c r="K141" t="str" cm="1">
        <f t="array" ref="K141">IF(COUNT(FIND({0,1,2,3,4,5,6,7,8,9},'Model output'!K140))&gt;0,'Model output'!K140,"")</f>
        <v>2.5 cm</v>
      </c>
      <c r="L141" s="32" t="str">
        <f t="shared" si="30"/>
        <v>2.5cm</v>
      </c>
      <c r="M141" cm="1">
        <f t="array" ref="M141">IF(L141="","",IF(ISNUMBER(SEARCH("cm",L141)),MAX(VALUE(SUBSTITUTE(_xlfn.FILTERXML("&lt;t&gt;&lt;s&gt;"&amp;SUBSTITUTE(L141,",","&lt;/s&gt;&lt;s&gt;")&amp;"&lt;/s&gt;&lt;/t&gt;","//s"),"cm",""))),MAX(VALUE(SUBSTITUTE(_xlfn.FILTERXML("&lt;t&gt;&lt;s&gt;"&amp;SUBSTITUTE(L141,",","&lt;/s&gt;&lt;s&gt;")&amp;"&lt;/s&gt;&lt;/t&gt;","//s"),"mm","")))/10))</f>
        <v>2.5</v>
      </c>
      <c r="N141" t="str">
        <f>IF('Model output'!L140="","",'Model output'!L140)</f>
        <v>papillary</v>
      </c>
      <c r="O141" t="str">
        <f>IF('Model output'!M140="","",'Model output'!M140)</f>
        <v>conventional</v>
      </c>
      <c r="P141" t="str">
        <f>IF('Model output'!N140="","",'Model output'!N140)</f>
        <v>3.5 cm</v>
      </c>
      <c r="Q141" t="str">
        <f t="shared" si="29"/>
        <v>3.5cm</v>
      </c>
      <c r="R141" cm="1">
        <f t="array" ref="R141">IF(Q141="","",IF(ISNUMBER(SEARCH("cm",Q141)),MAX(VALUE(SUBSTITUTE(_xlfn.FILTERXML("&lt;t&gt;&lt;s&gt;"&amp;SUBSTITUTE(Q141,",","&lt;/s&gt;&lt;s&gt;")&amp;"&lt;/s&gt;&lt;/t&gt;","//s"),"cm",""))),IF(ISNUMBER(SEARCH("mm",Q141)), MAX(VALUE(SUBSTITUTE(_xlfn.FILTERXML("&lt;t&gt;&lt;s&gt;"&amp;SUBSTITUTE(Q141,",","&lt;/s&gt;&lt;s&gt;")&amp;"&lt;/s&gt;&lt;/t&gt;","//s"),"mm","")))/10, MAX(VALUE(_xlfn.FILTERXML("&lt;t&gt;&lt;s&gt;"&amp;SUBSTITUTE(Q141,",","&lt;/s&gt;&lt;s&gt;")&amp;"&lt;/s&gt;&lt;/t&gt;","//s"))))))</f>
        <v>3.5</v>
      </c>
      <c r="S141" t="str">
        <f>IF(OR('Model output'!P140="",'Model output'!P140="C",ISNUMBER(SEARCH("Not identified", 'Model output'!P140)),ISNUMBER(SEARCH("Absent",'Model output'!P140)),ISNUMBER(SEARCH("Absence",'Model output'!P140)),AND(ISNUMBER(SEARCH("No",'Model output'!P140)),NOT(ISNUMBER(SEARCH("diagnostic",'Model output'!P140)))),ISNUMBER(SEARCH("Negative",'Model output'!P140))),"negative","positive")</f>
        <v>positive</v>
      </c>
      <c r="T141">
        <f>IF('Model output'!O140="","",'Model output'!O140)</f>
        <v>1</v>
      </c>
      <c r="U141" t="str">
        <f>IF('Model output'!Q140&lt;&gt;"",'Model output'!Q140,IF('Classification result'!S141="positive",IF(ISNUMBER(SEARCH("single",'Model output'!P140)),1,IF(OR(ISNUMBER(SEARCH("&lt;4",'Model output'!P140)),ISNUMBER(SEARCH("&lt; 4",'Model output'!P140)),ISNUMBER(SEARCH("less than 4",'Model output'!P140))),"&lt;4",IF(OR(ISNUMBER(SEARCH("&gt;4",'Model output'!P140)),ISNUMBER(SEARCH("&gt; 4",'Model output'!P140)),ISNUMBER(SEARCH("4 or more",'Model output'!P140))),"&gt;4",""))),""))</f>
        <v>&lt;4</v>
      </c>
      <c r="V141" t="str">
        <f>IF(S141="negative","",IF(OR(ISNUMBER(SEARCH("Focal",'Model output'!P140)),'Classification result'!U141&lt;4,ISNUMBER(SEARCH("Focal",'Classification result'!U141)),ISNUMBER(SEARCH("&lt;4",'Classification result'!U141)),ISNUMBER(SEARCH("&lt; 4",'Classification result'!U141))),"minimal", IF(OR(ISNUMBER(SEARCH("Extensive",'Model output'!P140)),ISNUMBER(SEARCH("Extensive",'Classification result'!U141)),ISNUMBER(SEARCH("&gt;4",'Classification result'!U141)),ISNUMBER(SEARCH("&gt; 4",'Classification result'!U141)),ISNUMBER(SEARCH("4 or more",'Classification result'!U141))),"extensive","")))</f>
        <v>minimal</v>
      </c>
      <c r="W141" t="str">
        <f>IF(OR('Model output'!R140="",ISNUMBER(SEARCH("Not identified", 'Model output'!R140)),ISNUMBER(SEARCH("Absent",'Model output'!R140)),ISNUMBER(SEARCH("No",'Model output'!R140)),ISNUMBER(SEARCH("Negative",'Model output'!R140)),ISNUMBER(SEARCH("None seen",'Model output'!R140)),ISNUMBER(SEARCH("Free",'Model output'!R140)),ISNUMBER(SEARCH("Cannot be assessed",'Model output'!R140))),"negative","positive")</f>
        <v>positive</v>
      </c>
      <c r="X141" s="19" t="str">
        <f>IF('Model output'!S140="","",'Model output'!S140)</f>
        <v>Present, extending into fibroadipose tissue and abutting skeletal muscle</v>
      </c>
      <c r="Y141" t="str">
        <f>IF(OR('Model output'!S140="",ISNUMBER(SEARCH("No extension",'Model output'!S140)),ISNUMBER(SEARCH("Absent",'Model output'!S140)),ISNUMBER(SEARCH("Not identified",'Model output'!S140)),AND(ISNUMBER(SEARCH("No",'Model output'!S140)),NOT(ISNUMBER(SEARCH("carcinoma",'Model output'!S140)))),ISNUMBER(SEARCH("negative",'Model output'!S140))),"negative",IF(Z141="positive","gETE", "positive"))</f>
        <v>gETE</v>
      </c>
      <c r="Z141" t="str">
        <f>IF(OR('Model output'!S140="",ISNUMBER(SEARCH("Absent",'Model output'!S140)),ISNUMBER(SEARCH("Not identified",'Model output'!S140)),ISNUMBER(SEARCH("No",'Model output'!S140)),ISNUMBER(SEARCH("Minimal",'Model output'!S140)),ISNUMBER(SEARCH("negative",'Model output'!S140))),"negative",IF(OR(ISNUMBER(SEARCH("extensive",X141)),ISNUMBER(SEARCH("skeletal muscle",X141)),ISNUMBER(SEARCH("larynx",X141)),ISNUMBER(SEARCH("trachea",X141)),ISNUMBER(SEARCH("esophagus",X141)),ISNUMBER(SEARCH("recurrent laryngeal nerve",X141))),"positive","negative"))</f>
        <v>positive</v>
      </c>
      <c r="AA141" t="str">
        <f>IF('Model output'!T140="","",IF('Model output'!T140="Not mentioned", "No", "Yes"))</f>
        <v/>
      </c>
      <c r="AB141" t="str">
        <f>IF(AA141&lt;&gt;"Yes","",IF(OR('Model output'!U140="",ISNUMBER(SEARCH("Not identified",'Model output'!U140))),"",'Model output'!U140))</f>
        <v/>
      </c>
      <c r="AC141" s="8" t="str">
        <f>IF(OR('Model output'!V140="", AND(ISERROR(SEARCH("Positive",'Model output'!V140)), ISNUMBER(SEARCH("Negative",'Model output'!V140))), ISNUMBER(SEARCH("Cannot be assessed",'Model output'!V140)), AND(ISNUMBER(SEARCH("Uninvolved",'Model output'!V140)),NOT(ISNUMBER(SEARCH("margin(s) involved",'Model output'!V140)))), ISNUMBER(SEARCH("No involvement",'Model output'!V140)), AND(NOT(ISNUMBER(SEARCH("focal",'Model output'!V140))),ISNUMBER(SEARCH("Free",'Model output'!V140))), ISNUMBER(SEARCH("narrowly excised",'Model output'!V140)), ISNUMBER(SEARCH("none",'Model output'!V140)), ISNUMBER(SEARCH("R0",'Model output'!V140)), ISNUMBER(SEARCH("1 mm",'Model output'!V140)), ISNUMBER(SEARCH("0.1 CM",'Model output'!V140)), ISNUMBER(SEARCH("less than 0.2 mm",'Model output'!V140)), ISNUMBER(SEARCH("less than 1.0 mm",'Model output'!V140)), ISNUMBER(SEARCH("less than 0.5 mm",'Model output'!V140)), ISNUMBER(SEARCH("abut",'Model output'!V140))), "negative", "positive")</f>
        <v>negative</v>
      </c>
      <c r="AE141" s="39" t="str" cm="1">
        <f t="array" ref="AE141">IF(OR(AC141="positive",Z141="positive",AND(OR(ISNUMBER(SEARCH("Follicular carcinoma",N141)),ISNUMBER(SEARCH("Follicular thyroid carcinoma",N141))),V141="extensive"),AND(AND(ISNUMBER(J141),J141&gt;0),AND(ISNUMBER(M141),M141&gt;3)),OR(H141="positive",AH141=1)),"high",IF(OR(ISNUMBER(SEARCH("lateral",G141,1)),ISNUMBER(SEARCH("positive",Y141,1)),ISNUMBER(SEARCH("tall",O141,1)),ISNUMBER(SEARCH("hobnail",O141,1)),ISNUMBER(SEARCH("cribriform",O141,1)),ISNUMBER(SEARCH("diffuse",O141,1)),ISNUMBER(SEARCH("columnar",O141,1)),ISNUMBER(SEARCH("solid",O141,1)),ISNUMBER(SEARCH("tall",N141,1)),ISNUMBER(SEARCH("hobnail",N141,1)),ISNUMBER(SEARCH("cribriform",N141,1)),ISNUMBER(SEARCH("diffuse",N141,1)),ISNUMBER(SEARCH("columnar",N141,1)),ISNUMBER(SEARCH("solid",N141,1)),AND(OR(ISNUMBER(SEARCH("papillary",N141,1)),ISNUMBER(SEARCH("papillary carcinoma",O141,1))),S141="positive"),AND(AND(ISNUMBER(J141),J141&gt;=5),M141=""),AND(AND(ISNUMBER(J141),J141&gt;=5),AND(ISNUMBER(M141),M141&gt;=1)),AND(ISNUMBER(SERACH("papillary",N141)),OR(Y141="positive",Z141="positive"), ISNUMBER(SEARCH("BRAF",AB141)))),"intermediate","low"))</f>
        <v>high</v>
      </c>
      <c r="AF141" s="40" t="str">
        <f t="shared" si="31"/>
        <v>3b</v>
      </c>
      <c r="AG141" s="40" t="str">
        <f t="shared" si="32"/>
        <v>1b</v>
      </c>
      <c r="AH141" s="40" t="str">
        <f t="shared" si="33"/>
        <v>0</v>
      </c>
      <c r="AI141" s="45" t="str">
        <f t="shared" si="34"/>
        <v>I</v>
      </c>
      <c r="AJ141" s="39" t="s">
        <v>631</v>
      </c>
      <c r="AK141" s="44" t="s">
        <v>902</v>
      </c>
      <c r="AL141" s="44" t="s">
        <v>895</v>
      </c>
      <c r="AM141" s="44" t="s">
        <v>899</v>
      </c>
      <c r="AN141" s="44" t="s">
        <v>59</v>
      </c>
      <c r="AO141" s="12">
        <f t="shared" si="36"/>
        <v>1</v>
      </c>
      <c r="AP141" s="15">
        <f t="shared" si="37"/>
        <v>0</v>
      </c>
      <c r="AQ141" s="15">
        <f t="shared" si="38"/>
        <v>1</v>
      </c>
      <c r="AR141" s="15">
        <f t="shared" si="39"/>
        <v>1</v>
      </c>
      <c r="AS141" s="26">
        <f t="shared" si="35"/>
        <v>1</v>
      </c>
    </row>
    <row r="142" spans="1:45">
      <c r="A142" t="str">
        <f>'Model output'!A141</f>
        <v>TCGA-EL-A4K0</v>
      </c>
      <c r="B142" s="51">
        <v>54</v>
      </c>
      <c r="C142" s="1" t="str">
        <f>IF(OR(ISNUMBER(SEARCH("0",'Model output'!D141)), ISNUMBER(SEARCH("1",'Model output'!D141)), ISNUMBER(SEARCH("1a",'Model output'!D141)), ISNUMBER(SEARCH("1b",'Model output'!D141)), ISNUMBER(SEARCH("2",'Model output'!D141)), ISNUMBER(SEARCH("3",'Model output'!D141)), ISNUMBER(SEARCH("4a",'Model output'!D141)), ISNUMBER(SEARCH("4b",'Model output'!D141))), IF(ISNUMBER(SEARCH("pT",'Model output'!D141)),IF(OR(ISNUMBER(SEARCH("a",'Model output'!D141)),ISNUMBER(SEARCH("b",'Model output'!D141))),MID(SUBSTITUTE('Model output'!D141," ",""),SEARCH("pT",'Model output'!D141)+2,2),MID(SUBSTITUTE('Model output'!D141," ",""),SEARCH("pT",'Model output'!D141)+2,1)),IF(ISNUMBER(SEARCH("T",'Model output'!D141)),IF(OR(ISNUMBER(SEARCH("a",'Model output'!D141)),ISNUMBER(SEARCH("b",'Model output'!D141))),MID(SUBSTITUTE('Model output'!D141," ",""),SEARCH("T",'Model output'!D141)+1,2),MID(SUBSTITUTE('Model output'!D141," ",""),SEARCH("T",'Model output'!D141)+1,1)),SUBSTITUTE('Model output'!D141," ",""))),"")</f>
        <v>1</v>
      </c>
      <c r="D142" s="1" t="str">
        <f>IF(ISNUMBER(SEARCH("lymph node",'Model output'!E141)),"1", IF(AND('Model output'!E141&lt;&gt;"",ISNUMBER('Model output'!E141),'Model output'!E141&gt;0),"1",IF(OR(ISNUMBER(SEARCH("0",'Model output'!E141)), ISNUMBER(SEARCH("1",'Model output'!E141)), ISNUMBER(SEARCH("1a",'Model output'!E141)), ISNUMBER(SEARCH("1b",'Model output'!E141)), ISNUMBER(SEARCH("X",'Model output'!E141))), IF(ISNUMBER(SEARCH("pN",'Model output'!E141)),IF(OR(ISNUMBER(SEARCH("a",'Model output'!E141)),ISNUMBER(SEARCH("b",'Model output'!E141))),MID(SUBSTITUTE('Model output'!E141," ",""),SEARCH("pN",'Model output'!E141)+2,2),MID(SUBSTITUTE('Model output'!E141," ",""),SEARCH("pN",'Model output'!E141)+2,1)),IF(ISNUMBER(SEARCH("N",'Model output'!E141)),IF(OR(ISNUMBER(SEARCH("a",'Model output'!E141)),ISNUMBER(SEARCH("b",'Model output'!E141))),MID(SUBSTITUTE('Model output'!E141," ",""),SEARCH("N",'Model output'!E141)+1,2),MID(SUBSTITUTE('Model output'!E141," ",""),SEARCH("N",'Model output'!E141)+1,1)),SUBSTITUTE('Model output'!E141," ",""))),"")))</f>
        <v>0</v>
      </c>
      <c r="E142" s="1" t="str">
        <f>IF(OR(ISNUMBER(SEARCH("Not applicable",'Model output'!F141)), ISNUMBER(SEARCH("N/A",'Model output'!F141))),"0",IF(OR(ISNUMBER(SEARCH("0",'Model output'!F141)), ISNUMBER(SEARCH("1",'Model output'!F141)), ISNUMBER(SEARCH("X",'Model output'!F141))), IF(ISNUMBER(SEARCH("pM",'Model output'!F141)),MID(SUBSTITUTE('Model output'!F141," ",""),SEARCH("pM",'Model output'!F141)+2,1),IF(ISNUMBER(SEARCH("M",'Model output'!F141)),MID(SUBSTITUTE('Model output'!F141," ",""),SEARCH("M",'Model output'!F141)+1,1),SUBSTITUTE('Model output'!F141," ",""))),""))</f>
        <v/>
      </c>
      <c r="F142" t="str">
        <f t="shared" si="28"/>
        <v>negative</v>
      </c>
      <c r="G142" t="str">
        <f>IF(OR('Model output'!G141="",AND(ISNUMBER('Model output'!J141),'Model output'!J141&lt;1)),"",IF(OR(ISNUMBER(SEARCH("lateral",'Model output'!G141)),ISNUMBER(SEARCH("cervical",'Model output'!G141)),ISNUMBER(SEARCH("jugular",'Model output'!G141)),ISNUMBER(SEARCH("left neck",'Model output'!G141)),ISNUMBER(SEARCH("left anterior neck",'Model output'!G141)),ISNUMBER(SEARCH("left posterior neck",'Model output'!G141)),ISNUMBER(SEARCH("right neck",'Model output'!G141)),ISNUMBER(SEARCH("right anterior neck",'Model output'!G141)),ISNUMBER(SEARCH("right posterior neck",'Model output'!G141)),AND(ISNUMBER(SEARCH("level",'Model output'!G141)),OR(,ISNUMBER(SEARCH("II",'Model output'!G141)),ISNUMBER(SEARCH("two",'Model output'!G141)),ISNUMBER(SEARCH("2",'Model output'!G141)),ISNUMBER(SEARCH("III",'Model output'!G141)),ISNUMBER(SEARCH("three",'Model output'!G141)),ISNUMBER(SEARCH("3",'Model output'!G141)),ISNUMBER(SEARCH("IV",'Model output'!G141)),ISNUMBER(SEARCH("four",'Model output'!G141)),ISNUMBER(SEARCH("4",'Model output'!G141)),ISNUMBER(SEARCH("V ",'Model output'!G141)),ISNUMBER(SEARCH("five",'Model output'!G141)),ISNUMBER(SEARCH("5",'Model output'!G141))))), "lateral", "central"))</f>
        <v/>
      </c>
      <c r="H142" t="str">
        <f>IF('Model output'!H141="","negative", IF('Model output'!H141=" ", "negative", IF('Model output'!H141="[]", "negative", IF(ISNUMBER(SEARCH("lymph node",'Model output'!H141)),"negative", IF(ISNUMBER(SEARCH("adipose tissue",'Model output'!H141)), "negative", IF(ISNUMBER(SEARCH("neck dissection",'Model output'!H141)),"negative","positive"))))))</f>
        <v>negative</v>
      </c>
      <c r="I142">
        <f>IF('Model output'!I141="","",IF(ISNUMBER('Model output'!I141),'Model output'!I141,1))</f>
        <v>7</v>
      </c>
      <c r="J142">
        <f>IF('Model output'!J141="","",IF(AND(ISNUMBER('Model output'!J141),'Model output'!J141&lt;=I142),'Model output'!J141,IF(ISNUMBER(SEARCH("0/",'Model output'!J141)),0,1)))</f>
        <v>0</v>
      </c>
      <c r="K142" t="str" cm="1">
        <f t="array" ref="K142">IF(COUNT(FIND({0,1,2,3,4,5,6,7,8,9},'Model output'!K141))&gt;0,'Model output'!K141,"")</f>
        <v/>
      </c>
      <c r="L142" s="32" t="str">
        <f t="shared" si="30"/>
        <v/>
      </c>
      <c r="M142" t="str" cm="1">
        <f t="array" ref="M142">IF(L142="","",IF(ISNUMBER(SEARCH("cm",L142)),MAX(VALUE(SUBSTITUTE(_xlfn.FILTERXML("&lt;t&gt;&lt;s&gt;"&amp;SUBSTITUTE(L142,",","&lt;/s&gt;&lt;s&gt;")&amp;"&lt;/s&gt;&lt;/t&gt;","//s"),"cm",""))),MAX(VALUE(SUBSTITUTE(_xlfn.FILTERXML("&lt;t&gt;&lt;s&gt;"&amp;SUBSTITUTE(L142,",","&lt;/s&gt;&lt;s&gt;")&amp;"&lt;/s&gt;&lt;/t&gt;","//s"),"mm","")))/10))</f>
        <v/>
      </c>
      <c r="N142" t="str">
        <f>IF('Model output'!L141="","",'Model output'!L141)</f>
        <v>papillary</v>
      </c>
      <c r="O142" t="str">
        <f>IF('Model output'!M141="","",'Model output'!M141)</f>
        <v>conventional</v>
      </c>
      <c r="P142" t="str">
        <f>IF('Model output'!N141="","",'Model output'!N141)</f>
        <v>1.1 cm</v>
      </c>
      <c r="Q142" t="str">
        <f t="shared" si="29"/>
        <v>1.1cm</v>
      </c>
      <c r="R142" cm="1">
        <f t="array" ref="R142">IF(Q142="","",IF(ISNUMBER(SEARCH("cm",Q142)),MAX(VALUE(SUBSTITUTE(_xlfn.FILTERXML("&lt;t&gt;&lt;s&gt;"&amp;SUBSTITUTE(Q142,",","&lt;/s&gt;&lt;s&gt;")&amp;"&lt;/s&gt;&lt;/t&gt;","//s"),"cm",""))),IF(ISNUMBER(SEARCH("mm",Q142)), MAX(VALUE(SUBSTITUTE(_xlfn.FILTERXML("&lt;t&gt;&lt;s&gt;"&amp;SUBSTITUTE(Q142,",","&lt;/s&gt;&lt;s&gt;")&amp;"&lt;/s&gt;&lt;/t&gt;","//s"),"mm","")))/10, MAX(VALUE(_xlfn.FILTERXML("&lt;t&gt;&lt;s&gt;"&amp;SUBSTITUTE(Q142,",","&lt;/s&gt;&lt;s&gt;")&amp;"&lt;/s&gt;&lt;/t&gt;","//s"))))))</f>
        <v>1.1000000000000001</v>
      </c>
      <c r="S142" t="str">
        <f>IF(OR('Model output'!P141="",'Model output'!P141="C",ISNUMBER(SEARCH("Not identified", 'Model output'!P141)),ISNUMBER(SEARCH("Absent",'Model output'!P141)),ISNUMBER(SEARCH("Absence",'Model output'!P141)),AND(ISNUMBER(SEARCH("No",'Model output'!P141)),NOT(ISNUMBER(SEARCH("diagnostic",'Model output'!P141)))),ISNUMBER(SEARCH("Negative",'Model output'!P141))),"negative","positive")</f>
        <v>negative</v>
      </c>
      <c r="T142">
        <f>IF('Model output'!O141="","",'Model output'!O141)</f>
        <v>3</v>
      </c>
      <c r="U142" t="str">
        <f>IF('Model output'!Q141&lt;&gt;"",'Model output'!Q141,IF('Classification result'!S142="positive",IF(ISNUMBER(SEARCH("single",'Model output'!P141)),1,IF(OR(ISNUMBER(SEARCH("&lt;4",'Model output'!P141)),ISNUMBER(SEARCH("&lt; 4",'Model output'!P141)),ISNUMBER(SEARCH("less than 4",'Model output'!P141))),"&lt;4",IF(OR(ISNUMBER(SEARCH("&gt;4",'Model output'!P141)),ISNUMBER(SEARCH("&gt; 4",'Model output'!P141)),ISNUMBER(SEARCH("4 or more",'Model output'!P141))),"&gt;4",""))),""))</f>
        <v/>
      </c>
      <c r="V142" t="str">
        <f>IF(S142="negative","",IF(OR(ISNUMBER(SEARCH("Focal",'Model output'!P141)),'Classification result'!U142&lt;4,ISNUMBER(SEARCH("Focal",'Classification result'!U142)),ISNUMBER(SEARCH("&lt;4",'Classification result'!U142)),ISNUMBER(SEARCH("&lt; 4",'Classification result'!U142))),"minimal", IF(OR(ISNUMBER(SEARCH("Extensive",'Model output'!P141)),ISNUMBER(SEARCH("Extensive",'Classification result'!U142)),ISNUMBER(SEARCH("&gt;4",'Classification result'!U142)),ISNUMBER(SEARCH("&gt; 4",'Classification result'!U142)),ISNUMBER(SEARCH("4 or more",'Classification result'!U142))),"extensive","")))</f>
        <v/>
      </c>
      <c r="W142" t="str">
        <f>IF(OR('Model output'!R141="",ISNUMBER(SEARCH("Not identified", 'Model output'!R141)),ISNUMBER(SEARCH("Absent",'Model output'!R141)),ISNUMBER(SEARCH("No",'Model output'!R141)),ISNUMBER(SEARCH("Negative",'Model output'!R141)),ISNUMBER(SEARCH("None seen",'Model output'!R141)),ISNUMBER(SEARCH("Free",'Model output'!R141)),ISNUMBER(SEARCH("Cannot be assessed",'Model output'!R141))),"negative","positive")</f>
        <v>negative</v>
      </c>
      <c r="X142" s="19" t="str">
        <f>IF('Model output'!S141="","",'Model output'!S141)</f>
        <v>Absent</v>
      </c>
      <c r="Y142" t="str">
        <f>IF(OR('Model output'!S141="",ISNUMBER(SEARCH("No extension",'Model output'!S141)),ISNUMBER(SEARCH("Absent",'Model output'!S141)),ISNUMBER(SEARCH("Not identified",'Model output'!S141)),AND(ISNUMBER(SEARCH("No",'Model output'!S141)),NOT(ISNUMBER(SEARCH("carcinoma",'Model output'!S141)))),ISNUMBER(SEARCH("negative",'Model output'!S141))),"negative",IF(Z142="positive","gETE", "positive"))</f>
        <v>negative</v>
      </c>
      <c r="Z142" t="str">
        <f>IF(OR('Model output'!S141="",ISNUMBER(SEARCH("Absent",'Model output'!S141)),ISNUMBER(SEARCH("Not identified",'Model output'!S141)),ISNUMBER(SEARCH("No",'Model output'!S141)),ISNUMBER(SEARCH("Minimal",'Model output'!S141)),ISNUMBER(SEARCH("negative",'Model output'!S141))),"negative",IF(OR(ISNUMBER(SEARCH("extensive",X142)),ISNUMBER(SEARCH("skeletal muscle",X142)),ISNUMBER(SEARCH("larynx",X142)),ISNUMBER(SEARCH("trachea",X142)),ISNUMBER(SEARCH("esophagus",X142)),ISNUMBER(SEARCH("recurrent laryngeal nerve",X142))),"positive","negative"))</f>
        <v>negative</v>
      </c>
      <c r="AA142" t="str">
        <f>IF('Model output'!T141="","",IF('Model output'!T141="Not mentioned", "No", "Yes"))</f>
        <v/>
      </c>
      <c r="AB142" t="str">
        <f>IF(AA142&lt;&gt;"Yes","",IF(OR('Model output'!U141="",ISNUMBER(SEARCH("Not identified",'Model output'!U141))),"",'Model output'!U141))</f>
        <v/>
      </c>
      <c r="AC142" s="8" t="str">
        <f>IF(OR('Model output'!V141="", AND(ISERROR(SEARCH("Positive",'Model output'!V141)), ISNUMBER(SEARCH("Negative",'Model output'!V141))), ISNUMBER(SEARCH("Cannot be assessed",'Model output'!V141)), AND(ISNUMBER(SEARCH("Uninvolved",'Model output'!V141)),NOT(ISNUMBER(SEARCH("margin(s) involved",'Model output'!V141)))), ISNUMBER(SEARCH("No involvement",'Model output'!V141)), AND(NOT(ISNUMBER(SEARCH("focal",'Model output'!V141))),ISNUMBER(SEARCH("Free",'Model output'!V141))), ISNUMBER(SEARCH("narrowly excised",'Model output'!V141)), ISNUMBER(SEARCH("none",'Model output'!V141)), ISNUMBER(SEARCH("R0",'Model output'!V141)), ISNUMBER(SEARCH("1 mm",'Model output'!V141)), ISNUMBER(SEARCH("0.1 CM",'Model output'!V141)), ISNUMBER(SEARCH("less than 0.2 mm",'Model output'!V141)), ISNUMBER(SEARCH("less than 1.0 mm",'Model output'!V141)), ISNUMBER(SEARCH("less than 0.5 mm",'Model output'!V141)), ISNUMBER(SEARCH("abut",'Model output'!V141))), "negative", "positive")</f>
        <v>negative</v>
      </c>
      <c r="AE142" s="39" t="str" cm="1">
        <f t="array" aca="1" ref="AE142" ca="1">IF(OR(AC142="positive",Z142="positive",AND(OR(ISNUMBER(SEARCH("Follicular carcinoma",N142)),ISNUMBER(SEARCH("Follicular thyroid carcinoma",N142))),V142="extensive"),AND(AND(ISNUMBER(J142),J142&gt;0),AND(ISNUMBER(M142),M142&gt;3)),OR(H142="positive",AH142=1)),"high",IF(OR(ISNUMBER(SEARCH("lateral",G142,1)),ISNUMBER(SEARCH("positive",Y142,1)),ISNUMBER(SEARCH("tall",O142,1)),ISNUMBER(SEARCH("hobnail",O142,1)),ISNUMBER(SEARCH("cribriform",O142,1)),ISNUMBER(SEARCH("diffuse",O142,1)),ISNUMBER(SEARCH("columnar",O142,1)),ISNUMBER(SEARCH("solid",O142,1)),ISNUMBER(SEARCH("tall",N142,1)),ISNUMBER(SEARCH("hobnail",N142,1)),ISNUMBER(SEARCH("cribriform",N142,1)),ISNUMBER(SEARCH("diffuse",N142,1)),ISNUMBER(SEARCH("columnar",N142,1)),ISNUMBER(SEARCH("solid",N142,1)),AND(OR(ISNUMBER(SEARCH("papillary",N142,1)),ISNUMBER(SEARCH("papillary carcinoma",O142,1))),S142="positive"),AND(AND(ISNUMBER(J142),J142&gt;=5),M142=""),AND(AND(ISNUMBER(J142),J142&gt;=5),AND(ISNUMBER(M142),M142&gt;=1)),AND(ISNUMBER(SERACH("papillary",N142)),OR(Y142="positive",Z142="positive"), ISNUMBER(SEARCH("BRAF",AB142)))),"intermediate","low"))</f>
        <v>low</v>
      </c>
      <c r="AF142" s="40" t="str">
        <f t="shared" si="31"/>
        <v>1b</v>
      </c>
      <c r="AG142" s="40" t="str">
        <f t="shared" si="32"/>
        <v>0</v>
      </c>
      <c r="AH142" s="40" t="str">
        <f t="shared" si="33"/>
        <v>0</v>
      </c>
      <c r="AI142" s="45" t="str">
        <f t="shared" si="34"/>
        <v>I</v>
      </c>
      <c r="AJ142" s="39" t="s">
        <v>634</v>
      </c>
      <c r="AK142" s="44" t="s">
        <v>895</v>
      </c>
      <c r="AL142" s="44" t="s">
        <v>896</v>
      </c>
      <c r="AM142" s="44" t="s">
        <v>899</v>
      </c>
      <c r="AN142" s="44" t="s">
        <v>59</v>
      </c>
      <c r="AO142" s="12">
        <f t="shared" ca="1" si="36"/>
        <v>1</v>
      </c>
      <c r="AP142" s="15">
        <f t="shared" si="37"/>
        <v>1</v>
      </c>
      <c r="AQ142" s="15">
        <f t="shared" si="38"/>
        <v>1</v>
      </c>
      <c r="AR142" s="15">
        <f t="shared" si="39"/>
        <v>1</v>
      </c>
      <c r="AS142" s="26">
        <f t="shared" si="35"/>
        <v>1</v>
      </c>
    </row>
    <row r="143" spans="1:45">
      <c r="A143" t="str">
        <f>'Model output'!A142</f>
        <v>TCGA-EL-A4K1</v>
      </c>
      <c r="B143" s="51">
        <v>68</v>
      </c>
      <c r="C143" s="1" t="str">
        <f>IF(OR(ISNUMBER(SEARCH("0",'Model output'!D142)), ISNUMBER(SEARCH("1",'Model output'!D142)), ISNUMBER(SEARCH("1a",'Model output'!D142)), ISNUMBER(SEARCH("1b",'Model output'!D142)), ISNUMBER(SEARCH("2",'Model output'!D142)), ISNUMBER(SEARCH("3",'Model output'!D142)), ISNUMBER(SEARCH("4a",'Model output'!D142)), ISNUMBER(SEARCH("4b",'Model output'!D142))), IF(ISNUMBER(SEARCH("pT",'Model output'!D142)),IF(OR(ISNUMBER(SEARCH("a",'Model output'!D142)),ISNUMBER(SEARCH("b",'Model output'!D142))),MID(SUBSTITUTE('Model output'!D142," ",""),SEARCH("pT",'Model output'!D142)+2,2),MID(SUBSTITUTE('Model output'!D142," ",""),SEARCH("pT",'Model output'!D142)+2,1)),IF(ISNUMBER(SEARCH("T",'Model output'!D142)),IF(OR(ISNUMBER(SEARCH("a",'Model output'!D142)),ISNUMBER(SEARCH("b",'Model output'!D142))),MID(SUBSTITUTE('Model output'!D142," ",""),SEARCH("T",'Model output'!D142)+1,2),MID(SUBSTITUTE('Model output'!D142," ",""),SEARCH("T",'Model output'!D142)+1,1)),SUBSTITUTE('Model output'!D142," ",""))),"")</f>
        <v/>
      </c>
      <c r="D143" s="1" t="str">
        <f>IF(ISNUMBER(SEARCH("lymph node",'Model output'!E142)),"1", IF(AND('Model output'!E142&lt;&gt;"",ISNUMBER('Model output'!E142),'Model output'!E142&gt;0),"1",IF(OR(ISNUMBER(SEARCH("0",'Model output'!E142)), ISNUMBER(SEARCH("1",'Model output'!E142)), ISNUMBER(SEARCH("1a",'Model output'!E142)), ISNUMBER(SEARCH("1b",'Model output'!E142)), ISNUMBER(SEARCH("X",'Model output'!E142))), IF(ISNUMBER(SEARCH("pN",'Model output'!E142)),IF(OR(ISNUMBER(SEARCH("a",'Model output'!E142)),ISNUMBER(SEARCH("b",'Model output'!E142))),MID(SUBSTITUTE('Model output'!E142," ",""),SEARCH("pN",'Model output'!E142)+2,2),MID(SUBSTITUTE('Model output'!E142," ",""),SEARCH("pN",'Model output'!E142)+2,1)),IF(ISNUMBER(SEARCH("N",'Model output'!E142)),IF(OR(ISNUMBER(SEARCH("a",'Model output'!E142)),ISNUMBER(SEARCH("b",'Model output'!E142))),MID(SUBSTITUTE('Model output'!E142," ",""),SEARCH("N",'Model output'!E142)+1,2),MID(SUBSTITUTE('Model output'!E142," ",""),SEARCH("N",'Model output'!E142)+1,1)),SUBSTITUTE('Model output'!E142," ",""))),"")))</f>
        <v>1a</v>
      </c>
      <c r="E143" s="1" t="str">
        <f>IF(OR(ISNUMBER(SEARCH("Not applicable",'Model output'!F142)), ISNUMBER(SEARCH("N/A",'Model output'!F142))),"0",IF(OR(ISNUMBER(SEARCH("0",'Model output'!F142)), ISNUMBER(SEARCH("1",'Model output'!F142)), ISNUMBER(SEARCH("X",'Model output'!F142))), IF(ISNUMBER(SEARCH("pM",'Model output'!F142)),MID(SUBSTITUTE('Model output'!F142," ",""),SEARCH("pM",'Model output'!F142)+2,1),IF(ISNUMBER(SEARCH("M",'Model output'!F142)),MID(SUBSTITUTE('Model output'!F142," ",""),SEARCH("M",'Model output'!F142)+1,1),SUBSTITUTE('Model output'!F142," ",""))),""))</f>
        <v/>
      </c>
      <c r="F143" t="str">
        <f t="shared" si="28"/>
        <v>positive</v>
      </c>
      <c r="G143" t="str">
        <f>IF(OR('Model output'!G142="",AND(ISNUMBER('Model output'!J142),'Model output'!J142&lt;1)),"",IF(OR(ISNUMBER(SEARCH("lateral",'Model output'!G142)),ISNUMBER(SEARCH("cervical",'Model output'!G142)),ISNUMBER(SEARCH("jugular",'Model output'!G142)),ISNUMBER(SEARCH("left neck",'Model output'!G142)),ISNUMBER(SEARCH("left anterior neck",'Model output'!G142)),ISNUMBER(SEARCH("left posterior neck",'Model output'!G142)),ISNUMBER(SEARCH("right neck",'Model output'!G142)),ISNUMBER(SEARCH("right anterior neck",'Model output'!G142)),ISNUMBER(SEARCH("right posterior neck",'Model output'!G142)),AND(ISNUMBER(SEARCH("level",'Model output'!G142)),OR(,ISNUMBER(SEARCH("II",'Model output'!G142)),ISNUMBER(SEARCH("two",'Model output'!G142)),ISNUMBER(SEARCH("2",'Model output'!G142)),ISNUMBER(SEARCH("III",'Model output'!G142)),ISNUMBER(SEARCH("three",'Model output'!G142)),ISNUMBER(SEARCH("3",'Model output'!G142)),ISNUMBER(SEARCH("IV",'Model output'!G142)),ISNUMBER(SEARCH("four",'Model output'!G142)),ISNUMBER(SEARCH("4",'Model output'!G142)),ISNUMBER(SEARCH("V ",'Model output'!G142)),ISNUMBER(SEARCH("five",'Model output'!G142)),ISNUMBER(SEARCH("5",'Model output'!G142))))), "lateral", "central"))</f>
        <v>central</v>
      </c>
      <c r="H143" t="str">
        <f>IF('Model output'!H142="","negative", IF('Model output'!H142=" ", "negative", IF('Model output'!H142="[]", "negative", IF(ISNUMBER(SEARCH("lymph node",'Model output'!H142)),"negative", IF(ISNUMBER(SEARCH("adipose tissue",'Model output'!H142)), "negative", IF(ISNUMBER(SEARCH("neck dissection",'Model output'!H142)),"negative","positive"))))))</f>
        <v>negative</v>
      </c>
      <c r="I143">
        <f>IF('Model output'!I142="","",IF(ISNUMBER('Model output'!I142),'Model output'!I142,1))</f>
        <v>1</v>
      </c>
      <c r="J143">
        <f>IF('Model output'!J142="","",IF(AND(ISNUMBER('Model output'!J142),'Model output'!J142&lt;=I143),'Model output'!J142,IF(ISNUMBER(SEARCH("0/",'Model output'!J142)),0,1)))</f>
        <v>1</v>
      </c>
      <c r="K143" t="str" cm="1">
        <f t="array" ref="K143">IF(COUNT(FIND({0,1,2,3,4,5,6,7,8,9},'Model output'!K142))&gt;0,'Model output'!K142,"")</f>
        <v>0.4 cm</v>
      </c>
      <c r="L143" s="32" t="str">
        <f t="shared" si="30"/>
        <v>0.4cm</v>
      </c>
      <c r="M143" cm="1">
        <f t="array" ref="M143">IF(L143="","",IF(ISNUMBER(SEARCH("cm",L143)),MAX(VALUE(SUBSTITUTE(_xlfn.FILTERXML("&lt;t&gt;&lt;s&gt;"&amp;SUBSTITUTE(L143,",","&lt;/s&gt;&lt;s&gt;")&amp;"&lt;/s&gt;&lt;/t&gt;","//s"),"cm",""))),MAX(VALUE(SUBSTITUTE(_xlfn.FILTERXML("&lt;t&gt;&lt;s&gt;"&amp;SUBSTITUTE(L143,",","&lt;/s&gt;&lt;s&gt;")&amp;"&lt;/s&gt;&lt;/t&gt;","//s"),"mm","")))/10))</f>
        <v>0.4</v>
      </c>
      <c r="N143" t="str">
        <f>IF('Model output'!L142="","",'Model output'!L142)</f>
        <v>papillary</v>
      </c>
      <c r="O143" t="str">
        <f>IF('Model output'!M142="","",'Model output'!M142)</f>
        <v>conventional</v>
      </c>
      <c r="P143" t="str">
        <f>IF('Model output'!N142="","",'Model output'!N142)</f>
        <v>2.9 cm</v>
      </c>
      <c r="Q143" t="str">
        <f t="shared" si="29"/>
        <v>2.9cm</v>
      </c>
      <c r="R143" cm="1">
        <f t="array" ref="R143">IF(Q143="","",IF(ISNUMBER(SEARCH("cm",Q143)),MAX(VALUE(SUBSTITUTE(_xlfn.FILTERXML("&lt;t&gt;&lt;s&gt;"&amp;SUBSTITUTE(Q143,",","&lt;/s&gt;&lt;s&gt;")&amp;"&lt;/s&gt;&lt;/t&gt;","//s"),"cm",""))),IF(ISNUMBER(SEARCH("mm",Q143)), MAX(VALUE(SUBSTITUTE(_xlfn.FILTERXML("&lt;t&gt;&lt;s&gt;"&amp;SUBSTITUTE(Q143,",","&lt;/s&gt;&lt;s&gt;")&amp;"&lt;/s&gt;&lt;/t&gt;","//s"),"mm","")))/10, MAX(VALUE(_xlfn.FILTERXML("&lt;t&gt;&lt;s&gt;"&amp;SUBSTITUTE(Q143,",","&lt;/s&gt;&lt;s&gt;")&amp;"&lt;/s&gt;&lt;/t&gt;","//s"))))))</f>
        <v>2.9</v>
      </c>
      <c r="S143" t="str">
        <f>IF(OR('Model output'!P142="",'Model output'!P142="C",ISNUMBER(SEARCH("Not identified", 'Model output'!P142)),ISNUMBER(SEARCH("Absent",'Model output'!P142)),ISNUMBER(SEARCH("Absence",'Model output'!P142)),AND(ISNUMBER(SEARCH("No",'Model output'!P142)),NOT(ISNUMBER(SEARCH("diagnostic",'Model output'!P142)))),ISNUMBER(SEARCH("Negative",'Model output'!P142))),"negative","positive")</f>
        <v>negative</v>
      </c>
      <c r="T143">
        <f>IF('Model output'!O142="","",'Model output'!O142)</f>
        <v>1</v>
      </c>
      <c r="U143" t="str">
        <f>IF('Model output'!Q142&lt;&gt;"",'Model output'!Q142,IF('Classification result'!S143="positive",IF(ISNUMBER(SEARCH("single",'Model output'!P142)),1,IF(OR(ISNUMBER(SEARCH("&lt;4",'Model output'!P142)),ISNUMBER(SEARCH("&lt; 4",'Model output'!P142)),ISNUMBER(SEARCH("less than 4",'Model output'!P142))),"&lt;4",IF(OR(ISNUMBER(SEARCH("&gt;4",'Model output'!P142)),ISNUMBER(SEARCH("&gt; 4",'Model output'!P142)),ISNUMBER(SEARCH("4 or more",'Model output'!P142))),"&gt;4",""))),""))</f>
        <v/>
      </c>
      <c r="V143" t="str">
        <f>IF(S143="negative","",IF(OR(ISNUMBER(SEARCH("Focal",'Model output'!P142)),'Classification result'!U143&lt;4,ISNUMBER(SEARCH("Focal",'Classification result'!U143)),ISNUMBER(SEARCH("&lt;4",'Classification result'!U143)),ISNUMBER(SEARCH("&lt; 4",'Classification result'!U143))),"minimal", IF(OR(ISNUMBER(SEARCH("Extensive",'Model output'!P142)),ISNUMBER(SEARCH("Extensive",'Classification result'!U143)),ISNUMBER(SEARCH("&gt;4",'Classification result'!U143)),ISNUMBER(SEARCH("&gt; 4",'Classification result'!U143)),ISNUMBER(SEARCH("4 or more",'Classification result'!U143))),"extensive","")))</f>
        <v/>
      </c>
      <c r="W143" t="str">
        <f>IF(OR('Model output'!R142="",ISNUMBER(SEARCH("Not identified", 'Model output'!R142)),ISNUMBER(SEARCH("Absent",'Model output'!R142)),ISNUMBER(SEARCH("No",'Model output'!R142)),ISNUMBER(SEARCH("Negative",'Model output'!R142)),ISNUMBER(SEARCH("None seen",'Model output'!R142)),ISNUMBER(SEARCH("Free",'Model output'!R142)),ISNUMBER(SEARCH("Cannot be assessed",'Model output'!R142))),"negative","positive")</f>
        <v>positive</v>
      </c>
      <c r="X143" s="19" t="str">
        <f>IF('Model output'!S142="","",'Model output'!S142)</f>
        <v>Present, extending into skeletal muscle</v>
      </c>
      <c r="Y143" t="str">
        <f>IF(OR('Model output'!S142="",ISNUMBER(SEARCH("No extension",'Model output'!S142)),ISNUMBER(SEARCH("Absent",'Model output'!S142)),ISNUMBER(SEARCH("Not identified",'Model output'!S142)),AND(ISNUMBER(SEARCH("No",'Model output'!S142)),NOT(ISNUMBER(SEARCH("carcinoma",'Model output'!S142)))),ISNUMBER(SEARCH("negative",'Model output'!S142))),"negative",IF(Z143="positive","gETE", "positive"))</f>
        <v>gETE</v>
      </c>
      <c r="Z143" t="str">
        <f>IF(OR('Model output'!S142="",ISNUMBER(SEARCH("Absent",'Model output'!S142)),ISNUMBER(SEARCH("Not identified",'Model output'!S142)),ISNUMBER(SEARCH("No",'Model output'!S142)),ISNUMBER(SEARCH("Minimal",'Model output'!S142)),ISNUMBER(SEARCH("negative",'Model output'!S142))),"negative",IF(OR(ISNUMBER(SEARCH("extensive",X143)),ISNUMBER(SEARCH("skeletal muscle",X143)),ISNUMBER(SEARCH("larynx",X143)),ISNUMBER(SEARCH("trachea",X143)),ISNUMBER(SEARCH("esophagus",X143)),ISNUMBER(SEARCH("recurrent laryngeal nerve",X143))),"positive","negative"))</f>
        <v>positive</v>
      </c>
      <c r="AA143" t="str">
        <f>IF('Model output'!T142="","",IF('Model output'!T142="Not mentioned", "No", "Yes"))</f>
        <v/>
      </c>
      <c r="AB143" t="str">
        <f>IF(AA143&lt;&gt;"Yes","",IF(OR('Model output'!U142="",ISNUMBER(SEARCH("Not identified",'Model output'!U142))),"",'Model output'!U142))</f>
        <v/>
      </c>
      <c r="AC143" s="8" t="str">
        <f>IF(OR('Model output'!V142="", AND(ISERROR(SEARCH("Positive",'Model output'!V142)), ISNUMBER(SEARCH("Negative",'Model output'!V142))), ISNUMBER(SEARCH("Cannot be assessed",'Model output'!V142)), AND(ISNUMBER(SEARCH("Uninvolved",'Model output'!V142)),NOT(ISNUMBER(SEARCH("margin(s) involved",'Model output'!V142)))), ISNUMBER(SEARCH("No involvement",'Model output'!V142)), AND(NOT(ISNUMBER(SEARCH("focal",'Model output'!V142))),ISNUMBER(SEARCH("Free",'Model output'!V142))), ISNUMBER(SEARCH("narrowly excised",'Model output'!V142)), ISNUMBER(SEARCH("none",'Model output'!V142)), ISNUMBER(SEARCH("R0",'Model output'!V142)), ISNUMBER(SEARCH("1 mm",'Model output'!V142)), ISNUMBER(SEARCH("0.1 CM",'Model output'!V142)), ISNUMBER(SEARCH("less than 0.2 mm",'Model output'!V142)), ISNUMBER(SEARCH("less than 1.0 mm",'Model output'!V142)), ISNUMBER(SEARCH("less than 0.5 mm",'Model output'!V142)), ISNUMBER(SEARCH("abut",'Model output'!V142))), "negative", "positive")</f>
        <v>negative</v>
      </c>
      <c r="AE143" s="39" t="str" cm="1">
        <f t="array" ref="AE143">IF(OR(AC143="positive",Z143="positive",AND(OR(ISNUMBER(SEARCH("Follicular carcinoma",N143)),ISNUMBER(SEARCH("Follicular thyroid carcinoma",N143))),V143="extensive"),AND(AND(ISNUMBER(J143),J143&gt;0),AND(ISNUMBER(M143),M143&gt;3)),OR(H143="positive",AH143=1)),"high",IF(OR(ISNUMBER(SEARCH("lateral",G143,1)),ISNUMBER(SEARCH("positive",Y143,1)),ISNUMBER(SEARCH("tall",O143,1)),ISNUMBER(SEARCH("hobnail",O143,1)),ISNUMBER(SEARCH("cribriform",O143,1)),ISNUMBER(SEARCH("diffuse",O143,1)),ISNUMBER(SEARCH("columnar",O143,1)),ISNUMBER(SEARCH("solid",O143,1)),ISNUMBER(SEARCH("tall",N143,1)),ISNUMBER(SEARCH("hobnail",N143,1)),ISNUMBER(SEARCH("cribriform",N143,1)),ISNUMBER(SEARCH("diffuse",N143,1)),ISNUMBER(SEARCH("columnar",N143,1)),ISNUMBER(SEARCH("solid",N143,1)),AND(OR(ISNUMBER(SEARCH("papillary",N143,1)),ISNUMBER(SEARCH("papillary carcinoma",O143,1))),S143="positive"),AND(AND(ISNUMBER(J143),J143&gt;=5),M143=""),AND(AND(ISNUMBER(J143),J143&gt;=5),AND(ISNUMBER(M143),M143&gt;=1)),AND(ISNUMBER(SERACH("papillary",N143)),OR(Y143="positive",Z143="positive"), ISNUMBER(SEARCH("BRAF",AB143)))),"intermediate","low"))</f>
        <v>high</v>
      </c>
      <c r="AF143" s="40" t="str">
        <f t="shared" si="31"/>
        <v>3b</v>
      </c>
      <c r="AG143" s="40" t="str">
        <f t="shared" si="32"/>
        <v>1a</v>
      </c>
      <c r="AH143" s="40" t="str">
        <f t="shared" si="33"/>
        <v>0</v>
      </c>
      <c r="AI143" s="45" t="str">
        <f t="shared" si="34"/>
        <v>II</v>
      </c>
      <c r="AJ143" s="39" t="s">
        <v>631</v>
      </c>
      <c r="AK143" s="44" t="s">
        <v>894</v>
      </c>
      <c r="AL143" s="44" t="s">
        <v>900</v>
      </c>
      <c r="AM143" s="44" t="s">
        <v>899</v>
      </c>
      <c r="AN143" s="44" t="s">
        <v>897</v>
      </c>
      <c r="AO143" s="12">
        <f t="shared" si="36"/>
        <v>1</v>
      </c>
      <c r="AP143" s="15">
        <f t="shared" si="37"/>
        <v>1</v>
      </c>
      <c r="AQ143" s="15">
        <f t="shared" si="38"/>
        <v>1</v>
      </c>
      <c r="AR143" s="15">
        <f t="shared" si="39"/>
        <v>1</v>
      </c>
      <c r="AS143" s="26">
        <f t="shared" si="35"/>
        <v>1</v>
      </c>
    </row>
    <row r="144" spans="1:45">
      <c r="A144" t="str">
        <f>'Model output'!A143</f>
        <v>TCGA-EL-A4K2</v>
      </c>
      <c r="B144" s="51">
        <v>43</v>
      </c>
      <c r="C144" s="1" t="str">
        <f>IF(OR(ISNUMBER(SEARCH("0",'Model output'!D143)), ISNUMBER(SEARCH("1",'Model output'!D143)), ISNUMBER(SEARCH("1a",'Model output'!D143)), ISNUMBER(SEARCH("1b",'Model output'!D143)), ISNUMBER(SEARCH("2",'Model output'!D143)), ISNUMBER(SEARCH("3",'Model output'!D143)), ISNUMBER(SEARCH("4a",'Model output'!D143)), ISNUMBER(SEARCH("4b",'Model output'!D143))), IF(ISNUMBER(SEARCH("pT",'Model output'!D143)),IF(OR(ISNUMBER(SEARCH("a",'Model output'!D143)),ISNUMBER(SEARCH("b",'Model output'!D143))),MID(SUBSTITUTE('Model output'!D143," ",""),SEARCH("pT",'Model output'!D143)+2,2),MID(SUBSTITUTE('Model output'!D143," ",""),SEARCH("pT",'Model output'!D143)+2,1)),IF(ISNUMBER(SEARCH("T",'Model output'!D143)),IF(OR(ISNUMBER(SEARCH("a",'Model output'!D143)),ISNUMBER(SEARCH("b",'Model output'!D143))),MID(SUBSTITUTE('Model output'!D143," ",""),SEARCH("T",'Model output'!D143)+1,2),MID(SUBSTITUTE('Model output'!D143," ",""),SEARCH("T",'Model output'!D143)+1,1)),SUBSTITUTE('Model output'!D143," ",""))),"")</f>
        <v>1</v>
      </c>
      <c r="D144" s="1" t="str">
        <f>IF(ISNUMBER(SEARCH("lymph node",'Model output'!E143)),"1", IF(AND('Model output'!E143&lt;&gt;"",ISNUMBER('Model output'!E143),'Model output'!E143&gt;0),"1",IF(OR(ISNUMBER(SEARCH("0",'Model output'!E143)), ISNUMBER(SEARCH("1",'Model output'!E143)), ISNUMBER(SEARCH("1a",'Model output'!E143)), ISNUMBER(SEARCH("1b",'Model output'!E143)), ISNUMBER(SEARCH("X",'Model output'!E143))), IF(ISNUMBER(SEARCH("pN",'Model output'!E143)),IF(OR(ISNUMBER(SEARCH("a",'Model output'!E143)),ISNUMBER(SEARCH("b",'Model output'!E143))),MID(SUBSTITUTE('Model output'!E143," ",""),SEARCH("pN",'Model output'!E143)+2,2),MID(SUBSTITUTE('Model output'!E143," ",""),SEARCH("pN",'Model output'!E143)+2,1)),IF(ISNUMBER(SEARCH("N",'Model output'!E143)),IF(OR(ISNUMBER(SEARCH("a",'Model output'!E143)),ISNUMBER(SEARCH("b",'Model output'!E143))),MID(SUBSTITUTE('Model output'!E143," ",""),SEARCH("N",'Model output'!E143)+1,2),MID(SUBSTITUTE('Model output'!E143," ",""),SEARCH("N",'Model output'!E143)+1,1)),SUBSTITUTE('Model output'!E143," ",""))),"")))</f>
        <v>0</v>
      </c>
      <c r="E144" s="1" t="str">
        <f>IF(OR(ISNUMBER(SEARCH("Not applicable",'Model output'!F143)), ISNUMBER(SEARCH("N/A",'Model output'!F143))),"0",IF(OR(ISNUMBER(SEARCH("0",'Model output'!F143)), ISNUMBER(SEARCH("1",'Model output'!F143)), ISNUMBER(SEARCH("X",'Model output'!F143))), IF(ISNUMBER(SEARCH("pM",'Model output'!F143)),MID(SUBSTITUTE('Model output'!F143," ",""),SEARCH("pM",'Model output'!F143)+2,1),IF(ISNUMBER(SEARCH("M",'Model output'!F143)),MID(SUBSTITUTE('Model output'!F143," ",""),SEARCH("M",'Model output'!F143)+1,1),SUBSTITUTE('Model output'!F143," ",""))),""))</f>
        <v/>
      </c>
      <c r="F144" t="str">
        <f t="shared" si="28"/>
        <v>negative</v>
      </c>
      <c r="G144" t="str">
        <f>IF(OR('Model output'!G143="",AND(ISNUMBER('Model output'!J143),'Model output'!J143&lt;1)),"",IF(OR(ISNUMBER(SEARCH("lateral",'Model output'!G143)),ISNUMBER(SEARCH("cervical",'Model output'!G143)),ISNUMBER(SEARCH("jugular",'Model output'!G143)),ISNUMBER(SEARCH("left neck",'Model output'!G143)),ISNUMBER(SEARCH("left anterior neck",'Model output'!G143)),ISNUMBER(SEARCH("left posterior neck",'Model output'!G143)),ISNUMBER(SEARCH("right neck",'Model output'!G143)),ISNUMBER(SEARCH("right anterior neck",'Model output'!G143)),ISNUMBER(SEARCH("right posterior neck",'Model output'!G143)),AND(ISNUMBER(SEARCH("level",'Model output'!G143)),OR(,ISNUMBER(SEARCH("II",'Model output'!G143)),ISNUMBER(SEARCH("two",'Model output'!G143)),ISNUMBER(SEARCH("2",'Model output'!G143)),ISNUMBER(SEARCH("III",'Model output'!G143)),ISNUMBER(SEARCH("three",'Model output'!G143)),ISNUMBER(SEARCH("3",'Model output'!G143)),ISNUMBER(SEARCH("IV",'Model output'!G143)),ISNUMBER(SEARCH("four",'Model output'!G143)),ISNUMBER(SEARCH("4",'Model output'!G143)),ISNUMBER(SEARCH("V ",'Model output'!G143)),ISNUMBER(SEARCH("five",'Model output'!G143)),ISNUMBER(SEARCH("5",'Model output'!G143))))), "lateral", "central"))</f>
        <v/>
      </c>
      <c r="H144" t="str">
        <f>IF('Model output'!H143="","negative", IF('Model output'!H143=" ", "negative", IF('Model output'!H143="[]", "negative", IF(ISNUMBER(SEARCH("lymph node",'Model output'!H143)),"negative", IF(ISNUMBER(SEARCH("adipose tissue",'Model output'!H143)), "negative", IF(ISNUMBER(SEARCH("neck dissection",'Model output'!H143)),"negative","positive"))))))</f>
        <v>negative</v>
      </c>
      <c r="I144">
        <f>IF('Model output'!I143="","",IF(ISNUMBER('Model output'!I143),'Model output'!I143,1))</f>
        <v>1</v>
      </c>
      <c r="J144">
        <f>IF('Model output'!J143="","",IF(AND(ISNUMBER('Model output'!J143),'Model output'!J143&lt;=I144),'Model output'!J143,IF(ISNUMBER(SEARCH("0/",'Model output'!J143)),0,1)))</f>
        <v>0</v>
      </c>
      <c r="K144" t="str" cm="1">
        <f t="array" ref="K144">IF(COUNT(FIND({0,1,2,3,4,5,6,7,8,9},'Model output'!K143))&gt;0,'Model output'!K143,"")</f>
        <v/>
      </c>
      <c r="L144" s="32" t="str">
        <f t="shared" si="30"/>
        <v/>
      </c>
      <c r="M144" t="str" cm="1">
        <f t="array" ref="M144">IF(L144="","",IF(ISNUMBER(SEARCH("cm",L144)),MAX(VALUE(SUBSTITUTE(_xlfn.FILTERXML("&lt;t&gt;&lt;s&gt;"&amp;SUBSTITUTE(L144,",","&lt;/s&gt;&lt;s&gt;")&amp;"&lt;/s&gt;&lt;/t&gt;","//s"),"cm",""))),MAX(VALUE(SUBSTITUTE(_xlfn.FILTERXML("&lt;t&gt;&lt;s&gt;"&amp;SUBSTITUTE(L144,",","&lt;/s&gt;&lt;s&gt;")&amp;"&lt;/s&gt;&lt;/t&gt;","//s"),"mm","")))/10))</f>
        <v/>
      </c>
      <c r="N144" t="str">
        <f>IF('Model output'!L143="","",'Model output'!L143)</f>
        <v>papillary</v>
      </c>
      <c r="O144" t="str">
        <f>IF('Model output'!M143="","",'Model output'!M143)</f>
        <v>conventional</v>
      </c>
      <c r="P144" t="str">
        <f>IF('Model output'!N143="","",'Model output'!N143)</f>
        <v>1.8 cm</v>
      </c>
      <c r="Q144" t="str">
        <f t="shared" si="29"/>
        <v>1.8cm</v>
      </c>
      <c r="R144" cm="1">
        <f t="array" ref="R144">IF(Q144="","",IF(ISNUMBER(SEARCH("cm",Q144)),MAX(VALUE(SUBSTITUTE(_xlfn.FILTERXML("&lt;t&gt;&lt;s&gt;"&amp;SUBSTITUTE(Q144,",","&lt;/s&gt;&lt;s&gt;")&amp;"&lt;/s&gt;&lt;/t&gt;","//s"),"cm",""))),IF(ISNUMBER(SEARCH("mm",Q144)), MAX(VALUE(SUBSTITUTE(_xlfn.FILTERXML("&lt;t&gt;&lt;s&gt;"&amp;SUBSTITUTE(Q144,",","&lt;/s&gt;&lt;s&gt;")&amp;"&lt;/s&gt;&lt;/t&gt;","//s"),"mm","")))/10, MAX(VALUE(_xlfn.FILTERXML("&lt;t&gt;&lt;s&gt;"&amp;SUBSTITUTE(Q144,",","&lt;/s&gt;&lt;s&gt;")&amp;"&lt;/s&gt;&lt;/t&gt;","//s"))))))</f>
        <v>1.8</v>
      </c>
      <c r="S144" t="str">
        <f>IF(OR('Model output'!P143="",'Model output'!P143="C",ISNUMBER(SEARCH("Not identified", 'Model output'!P143)),ISNUMBER(SEARCH("Absent",'Model output'!P143)),ISNUMBER(SEARCH("Absence",'Model output'!P143)),AND(ISNUMBER(SEARCH("No",'Model output'!P143)),NOT(ISNUMBER(SEARCH("diagnostic",'Model output'!P143)))),ISNUMBER(SEARCH("Negative",'Model output'!P143))),"negative","positive")</f>
        <v>negative</v>
      </c>
      <c r="T144">
        <f>IF('Model output'!O143="","",'Model output'!O143)</f>
        <v>1</v>
      </c>
      <c r="U144" t="str">
        <f>IF('Model output'!Q143&lt;&gt;"",'Model output'!Q143,IF('Classification result'!S144="positive",IF(ISNUMBER(SEARCH("single",'Model output'!P143)),1,IF(OR(ISNUMBER(SEARCH("&lt;4",'Model output'!P143)),ISNUMBER(SEARCH("&lt; 4",'Model output'!P143)),ISNUMBER(SEARCH("less than 4",'Model output'!P143))),"&lt;4",IF(OR(ISNUMBER(SEARCH("&gt;4",'Model output'!P143)),ISNUMBER(SEARCH("&gt; 4",'Model output'!P143)),ISNUMBER(SEARCH("4 or more",'Model output'!P143))),"&gt;4",""))),""))</f>
        <v/>
      </c>
      <c r="V144" t="str">
        <f>IF(S144="negative","",IF(OR(ISNUMBER(SEARCH("Focal",'Model output'!P143)),'Classification result'!U144&lt;4,ISNUMBER(SEARCH("Focal",'Classification result'!U144)),ISNUMBER(SEARCH("&lt;4",'Classification result'!U144)),ISNUMBER(SEARCH("&lt; 4",'Classification result'!U144))),"minimal", IF(OR(ISNUMBER(SEARCH("Extensive",'Model output'!P143)),ISNUMBER(SEARCH("Extensive",'Classification result'!U144)),ISNUMBER(SEARCH("&gt;4",'Classification result'!U144)),ISNUMBER(SEARCH("&gt; 4",'Classification result'!U144)),ISNUMBER(SEARCH("4 or more",'Classification result'!U144))),"extensive","")))</f>
        <v/>
      </c>
      <c r="W144" t="str">
        <f>IF(OR('Model output'!R143="",ISNUMBER(SEARCH("Not identified", 'Model output'!R143)),ISNUMBER(SEARCH("Absent",'Model output'!R143)),ISNUMBER(SEARCH("No",'Model output'!R143)),ISNUMBER(SEARCH("Negative",'Model output'!R143)),ISNUMBER(SEARCH("None seen",'Model output'!R143)),ISNUMBER(SEARCH("Free",'Model output'!R143)),ISNUMBER(SEARCH("Cannot be assessed",'Model output'!R143))),"negative","positive")</f>
        <v>negative</v>
      </c>
      <c r="X144" s="19" t="str">
        <f>IF('Model output'!S143="","",'Model output'!S143)</f>
        <v>Absent</v>
      </c>
      <c r="Y144" t="str">
        <f>IF(OR('Model output'!S143="",ISNUMBER(SEARCH("No extension",'Model output'!S143)),ISNUMBER(SEARCH("Absent",'Model output'!S143)),ISNUMBER(SEARCH("Not identified",'Model output'!S143)),AND(ISNUMBER(SEARCH("No",'Model output'!S143)),NOT(ISNUMBER(SEARCH("carcinoma",'Model output'!S143)))),ISNUMBER(SEARCH("negative",'Model output'!S143))),"negative",IF(Z144="positive","gETE", "positive"))</f>
        <v>negative</v>
      </c>
      <c r="Z144" t="str">
        <f>IF(OR('Model output'!S143="",ISNUMBER(SEARCH("Absent",'Model output'!S143)),ISNUMBER(SEARCH("Not identified",'Model output'!S143)),ISNUMBER(SEARCH("No",'Model output'!S143)),ISNUMBER(SEARCH("Minimal",'Model output'!S143)),ISNUMBER(SEARCH("negative",'Model output'!S143))),"negative",IF(OR(ISNUMBER(SEARCH("extensive",X144)),ISNUMBER(SEARCH("skeletal muscle",X144)),ISNUMBER(SEARCH("larynx",X144)),ISNUMBER(SEARCH("trachea",X144)),ISNUMBER(SEARCH("esophagus",X144)),ISNUMBER(SEARCH("recurrent laryngeal nerve",X144))),"positive","negative"))</f>
        <v>negative</v>
      </c>
      <c r="AA144" t="str">
        <f>IF('Model output'!T143="","",IF('Model output'!T143="Not mentioned", "No", "Yes"))</f>
        <v/>
      </c>
      <c r="AB144" t="str">
        <f>IF(AA144&lt;&gt;"Yes","",IF(OR('Model output'!U143="",ISNUMBER(SEARCH("Not identified",'Model output'!U143))),"",'Model output'!U143))</f>
        <v/>
      </c>
      <c r="AC144" s="8" t="str">
        <f>IF(OR('Model output'!V143="", AND(ISERROR(SEARCH("Positive",'Model output'!V143)), ISNUMBER(SEARCH("Negative",'Model output'!V143))), ISNUMBER(SEARCH("Cannot be assessed",'Model output'!V143)), AND(ISNUMBER(SEARCH("Uninvolved",'Model output'!V143)),NOT(ISNUMBER(SEARCH("margin(s) involved",'Model output'!V143)))), ISNUMBER(SEARCH("No involvement",'Model output'!V143)), AND(NOT(ISNUMBER(SEARCH("focal",'Model output'!V143))),ISNUMBER(SEARCH("Free",'Model output'!V143))), ISNUMBER(SEARCH("narrowly excised",'Model output'!V143)), ISNUMBER(SEARCH("none",'Model output'!V143)), ISNUMBER(SEARCH("R0",'Model output'!V143)), ISNUMBER(SEARCH("1 mm",'Model output'!V143)), ISNUMBER(SEARCH("0.1 CM",'Model output'!V143)), ISNUMBER(SEARCH("less than 0.2 mm",'Model output'!V143)), ISNUMBER(SEARCH("less than 1.0 mm",'Model output'!V143)), ISNUMBER(SEARCH("less than 0.5 mm",'Model output'!V143)), ISNUMBER(SEARCH("abut",'Model output'!V143))), "negative", "positive")</f>
        <v>negative</v>
      </c>
      <c r="AE144" s="39" t="str" cm="1">
        <f t="array" aca="1" ref="AE144" ca="1">IF(OR(AC144="positive",Z144="positive",AND(OR(ISNUMBER(SEARCH("Follicular carcinoma",N144)),ISNUMBER(SEARCH("Follicular thyroid carcinoma",N144))),V144="extensive"),AND(AND(ISNUMBER(J144),J144&gt;0),AND(ISNUMBER(M144),M144&gt;3)),OR(H144="positive",AH144=1)),"high",IF(OR(ISNUMBER(SEARCH("lateral",G144,1)),ISNUMBER(SEARCH("positive",Y144,1)),ISNUMBER(SEARCH("tall",O144,1)),ISNUMBER(SEARCH("hobnail",O144,1)),ISNUMBER(SEARCH("cribriform",O144,1)),ISNUMBER(SEARCH("diffuse",O144,1)),ISNUMBER(SEARCH("columnar",O144,1)),ISNUMBER(SEARCH("solid",O144,1)),ISNUMBER(SEARCH("tall",N144,1)),ISNUMBER(SEARCH("hobnail",N144,1)),ISNUMBER(SEARCH("cribriform",N144,1)),ISNUMBER(SEARCH("diffuse",N144,1)),ISNUMBER(SEARCH("columnar",N144,1)),ISNUMBER(SEARCH("solid",N144,1)),AND(OR(ISNUMBER(SEARCH("papillary",N144,1)),ISNUMBER(SEARCH("papillary carcinoma",O144,1))),S144="positive"),AND(AND(ISNUMBER(J144),J144&gt;=5),M144=""),AND(AND(ISNUMBER(J144),J144&gt;=5),AND(ISNUMBER(M144),M144&gt;=1)),AND(ISNUMBER(SERACH("papillary",N144)),OR(Y144="positive",Z144="positive"), ISNUMBER(SEARCH("BRAF",AB144)))),"intermediate","low"))</f>
        <v>low</v>
      </c>
      <c r="AF144" s="40" t="str">
        <f t="shared" si="31"/>
        <v>1b</v>
      </c>
      <c r="AG144" s="40" t="str">
        <f t="shared" si="32"/>
        <v>0</v>
      </c>
      <c r="AH144" s="40" t="str">
        <f t="shared" si="33"/>
        <v>0</v>
      </c>
      <c r="AI144" s="45" t="str">
        <f t="shared" si="34"/>
        <v>I</v>
      </c>
      <c r="AJ144" s="39" t="s">
        <v>634</v>
      </c>
      <c r="AK144" s="44" t="s">
        <v>895</v>
      </c>
      <c r="AL144" s="44" t="s">
        <v>896</v>
      </c>
      <c r="AM144" s="44" t="s">
        <v>899</v>
      </c>
      <c r="AN144" s="44" t="s">
        <v>59</v>
      </c>
      <c r="AO144" s="12">
        <f t="shared" ca="1" si="36"/>
        <v>1</v>
      </c>
      <c r="AP144" s="15">
        <f t="shared" si="37"/>
        <v>1</v>
      </c>
      <c r="AQ144" s="15">
        <f t="shared" si="38"/>
        <v>1</v>
      </c>
      <c r="AR144" s="15">
        <f t="shared" si="39"/>
        <v>1</v>
      </c>
      <c r="AS144" s="26">
        <f t="shared" si="35"/>
        <v>1</v>
      </c>
    </row>
    <row r="145" spans="1:45">
      <c r="A145" t="str">
        <f>'Model output'!A144</f>
        <v>TCGA-EL-A4K4</v>
      </c>
      <c r="B145" s="51">
        <v>33</v>
      </c>
      <c r="C145" s="1" t="str">
        <f>IF(OR(ISNUMBER(SEARCH("0",'Model output'!D144)), ISNUMBER(SEARCH("1",'Model output'!D144)), ISNUMBER(SEARCH("1a",'Model output'!D144)), ISNUMBER(SEARCH("1b",'Model output'!D144)), ISNUMBER(SEARCH("2",'Model output'!D144)), ISNUMBER(SEARCH("3",'Model output'!D144)), ISNUMBER(SEARCH("4a",'Model output'!D144)), ISNUMBER(SEARCH("4b",'Model output'!D144))), IF(ISNUMBER(SEARCH("pT",'Model output'!D144)),IF(OR(ISNUMBER(SEARCH("a",'Model output'!D144)),ISNUMBER(SEARCH("b",'Model output'!D144))),MID(SUBSTITUTE('Model output'!D144," ",""),SEARCH("pT",'Model output'!D144)+2,2),MID(SUBSTITUTE('Model output'!D144," ",""),SEARCH("pT",'Model output'!D144)+2,1)),IF(ISNUMBER(SEARCH("T",'Model output'!D144)),IF(OR(ISNUMBER(SEARCH("a",'Model output'!D144)),ISNUMBER(SEARCH("b",'Model output'!D144))),MID(SUBSTITUTE('Model output'!D144," ",""),SEARCH("T",'Model output'!D144)+1,2),MID(SUBSTITUTE('Model output'!D144," ",""),SEARCH("T",'Model output'!D144)+1,1)),SUBSTITUTE('Model output'!D144," ",""))),"")</f>
        <v/>
      </c>
      <c r="D145" s="1" t="str">
        <f>IF(ISNUMBER(SEARCH("lymph node",'Model output'!E144)),"1", IF(AND('Model output'!E144&lt;&gt;"",ISNUMBER('Model output'!E144),'Model output'!E144&gt;0),"1",IF(OR(ISNUMBER(SEARCH("0",'Model output'!E144)), ISNUMBER(SEARCH("1",'Model output'!E144)), ISNUMBER(SEARCH("1a",'Model output'!E144)), ISNUMBER(SEARCH("1b",'Model output'!E144)), ISNUMBER(SEARCH("X",'Model output'!E144))), IF(ISNUMBER(SEARCH("pN",'Model output'!E144)),IF(OR(ISNUMBER(SEARCH("a",'Model output'!E144)),ISNUMBER(SEARCH("b",'Model output'!E144))),MID(SUBSTITUTE('Model output'!E144," ",""),SEARCH("pN",'Model output'!E144)+2,2),MID(SUBSTITUTE('Model output'!E144," ",""),SEARCH("pN",'Model output'!E144)+2,1)),IF(ISNUMBER(SEARCH("N",'Model output'!E144)),IF(OR(ISNUMBER(SEARCH("a",'Model output'!E144)),ISNUMBER(SEARCH("b",'Model output'!E144))),MID(SUBSTITUTE('Model output'!E144," ",""),SEARCH("N",'Model output'!E144)+1,2),MID(SUBSTITUTE('Model output'!E144," ",""),SEARCH("N",'Model output'!E144)+1,1)),SUBSTITUTE('Model output'!E144," ",""))),"")))</f>
        <v>1b</v>
      </c>
      <c r="E145" s="1" t="str">
        <f>IF(OR(ISNUMBER(SEARCH("Not applicable",'Model output'!F144)), ISNUMBER(SEARCH("N/A",'Model output'!F144))),"0",IF(OR(ISNUMBER(SEARCH("0",'Model output'!F144)), ISNUMBER(SEARCH("1",'Model output'!F144)), ISNUMBER(SEARCH("X",'Model output'!F144))), IF(ISNUMBER(SEARCH("pM",'Model output'!F144)),MID(SUBSTITUTE('Model output'!F144," ",""),SEARCH("pM",'Model output'!F144)+2,1),IF(ISNUMBER(SEARCH("M",'Model output'!F144)),MID(SUBSTITUTE('Model output'!F144," ",""),SEARCH("M",'Model output'!F144)+1,1),SUBSTITUTE('Model output'!F144," ",""))),""))</f>
        <v/>
      </c>
      <c r="F145" t="str">
        <f t="shared" si="28"/>
        <v>positive</v>
      </c>
      <c r="G145" t="str">
        <f>IF(OR('Model output'!G144="",AND(ISNUMBER('Model output'!J144),'Model output'!J144&lt;1)),"",IF(OR(ISNUMBER(SEARCH("lateral",'Model output'!G144)),ISNUMBER(SEARCH("cervical",'Model output'!G144)),ISNUMBER(SEARCH("jugular",'Model output'!G144)),ISNUMBER(SEARCH("left neck",'Model output'!G144)),ISNUMBER(SEARCH("left anterior neck",'Model output'!G144)),ISNUMBER(SEARCH("left posterior neck",'Model output'!G144)),ISNUMBER(SEARCH("right neck",'Model output'!G144)),ISNUMBER(SEARCH("right anterior neck",'Model output'!G144)),ISNUMBER(SEARCH("right posterior neck",'Model output'!G144)),AND(ISNUMBER(SEARCH("level",'Model output'!G144)),OR(,ISNUMBER(SEARCH("II",'Model output'!G144)),ISNUMBER(SEARCH("two",'Model output'!G144)),ISNUMBER(SEARCH("2",'Model output'!G144)),ISNUMBER(SEARCH("III",'Model output'!G144)),ISNUMBER(SEARCH("three",'Model output'!G144)),ISNUMBER(SEARCH("3",'Model output'!G144)),ISNUMBER(SEARCH("IV",'Model output'!G144)),ISNUMBER(SEARCH("four",'Model output'!G144)),ISNUMBER(SEARCH("4",'Model output'!G144)),ISNUMBER(SEARCH("V ",'Model output'!G144)),ISNUMBER(SEARCH("five",'Model output'!G144)),ISNUMBER(SEARCH("5",'Model output'!G144))))), "lateral", "central"))</f>
        <v>lateral</v>
      </c>
      <c r="H145" t="str">
        <f>IF('Model output'!H144="","negative", IF('Model output'!H144=" ", "negative", IF('Model output'!H144="[]", "negative", IF(ISNUMBER(SEARCH("lymph node",'Model output'!H144)),"negative", IF(ISNUMBER(SEARCH("adipose tissue",'Model output'!H144)), "negative", IF(ISNUMBER(SEARCH("neck dissection",'Model output'!H144)),"negative","positive"))))))</f>
        <v>negative</v>
      </c>
      <c r="I145">
        <f>IF('Model output'!I144="","",IF(ISNUMBER('Model output'!I144),'Model output'!I144,1))</f>
        <v>25</v>
      </c>
      <c r="J145">
        <f>IF('Model output'!J144="","",IF(AND(ISNUMBER('Model output'!J144),'Model output'!J144&lt;=I145),'Model output'!J144,IF(ISNUMBER(SEARCH("0/",'Model output'!J144)),0,1)))</f>
        <v>14</v>
      </c>
      <c r="K145" t="str" cm="1">
        <f t="array" ref="K145">IF(COUNT(FIND({0,1,2,3,4,5,6,7,8,9},'Model output'!K144))&gt;0,'Model output'!K144,"")</f>
        <v>5 cm</v>
      </c>
      <c r="L145" s="32" t="str">
        <f t="shared" si="30"/>
        <v>5cm</v>
      </c>
      <c r="M145" cm="1">
        <f t="array" ref="M145">IF(L145="","",IF(ISNUMBER(SEARCH("cm",L145)),MAX(VALUE(SUBSTITUTE(_xlfn.FILTERXML("&lt;t&gt;&lt;s&gt;"&amp;SUBSTITUTE(L145,",","&lt;/s&gt;&lt;s&gt;")&amp;"&lt;/s&gt;&lt;/t&gt;","//s"),"cm",""))),MAX(VALUE(SUBSTITUTE(_xlfn.FILTERXML("&lt;t&gt;&lt;s&gt;"&amp;SUBSTITUTE(L145,",","&lt;/s&gt;&lt;s&gt;")&amp;"&lt;/s&gt;&lt;/t&gt;","//s"),"mm","")))/10))</f>
        <v>5</v>
      </c>
      <c r="N145" t="str">
        <f>IF('Model output'!L144="","",'Model output'!L144)</f>
        <v>papillary</v>
      </c>
      <c r="O145" t="str">
        <f>IF('Model output'!M144="","",'Model output'!M144)</f>
        <v>conventional</v>
      </c>
      <c r="P145" t="str">
        <f>IF('Model output'!N144="","",'Model output'!N144)</f>
        <v>4.4 cm</v>
      </c>
      <c r="Q145" t="str">
        <f t="shared" si="29"/>
        <v>4.4cm</v>
      </c>
      <c r="R145" cm="1">
        <f t="array" ref="R145">IF(Q145="","",IF(ISNUMBER(SEARCH("cm",Q145)),MAX(VALUE(SUBSTITUTE(_xlfn.FILTERXML("&lt;t&gt;&lt;s&gt;"&amp;SUBSTITUTE(Q145,",","&lt;/s&gt;&lt;s&gt;")&amp;"&lt;/s&gt;&lt;/t&gt;","//s"),"cm",""))),IF(ISNUMBER(SEARCH("mm",Q145)), MAX(VALUE(SUBSTITUTE(_xlfn.FILTERXML("&lt;t&gt;&lt;s&gt;"&amp;SUBSTITUTE(Q145,",","&lt;/s&gt;&lt;s&gt;")&amp;"&lt;/s&gt;&lt;/t&gt;","//s"),"mm","")))/10, MAX(VALUE(_xlfn.FILTERXML("&lt;t&gt;&lt;s&gt;"&amp;SUBSTITUTE(Q145,",","&lt;/s&gt;&lt;s&gt;")&amp;"&lt;/s&gt;&lt;/t&gt;","//s"))))))</f>
        <v>4.4000000000000004</v>
      </c>
      <c r="S145" t="str">
        <f>IF(OR('Model output'!P144="",'Model output'!P144="C",ISNUMBER(SEARCH("Not identified", 'Model output'!P144)),ISNUMBER(SEARCH("Absent",'Model output'!P144)),ISNUMBER(SEARCH("Absence",'Model output'!P144)),AND(ISNUMBER(SEARCH("No",'Model output'!P144)),NOT(ISNUMBER(SEARCH("diagnostic",'Model output'!P144)))),ISNUMBER(SEARCH("Negative",'Model output'!P144))),"negative","positive")</f>
        <v>positive</v>
      </c>
      <c r="T145">
        <f>IF('Model output'!O144="","",'Model output'!O144)</f>
        <v>1</v>
      </c>
      <c r="U145" t="str">
        <f>IF('Model output'!Q144&lt;&gt;"",'Model output'!Q144,IF('Classification result'!S145="positive",IF(ISNUMBER(SEARCH("single",'Model output'!P144)),1,IF(OR(ISNUMBER(SEARCH("&lt;4",'Model output'!P144)),ISNUMBER(SEARCH("&lt; 4",'Model output'!P144)),ISNUMBER(SEARCH("less than 4",'Model output'!P144))),"&lt;4",IF(OR(ISNUMBER(SEARCH("&gt;4",'Model output'!P144)),ISNUMBER(SEARCH("&gt; 4",'Model output'!P144)),ISNUMBER(SEARCH("4 or more",'Model output'!P144))),"&gt;4",""))),""))</f>
        <v/>
      </c>
      <c r="V145" t="str">
        <f>IF(S145="negative","",IF(OR(ISNUMBER(SEARCH("Focal",'Model output'!P144)),'Classification result'!U145&lt;4,ISNUMBER(SEARCH("Focal",'Classification result'!U145)),ISNUMBER(SEARCH("&lt;4",'Classification result'!U145)),ISNUMBER(SEARCH("&lt; 4",'Classification result'!U145))),"minimal", IF(OR(ISNUMBER(SEARCH("Extensive",'Model output'!P144)),ISNUMBER(SEARCH("Extensive",'Classification result'!U145)),ISNUMBER(SEARCH("&gt;4",'Classification result'!U145)),ISNUMBER(SEARCH("&gt; 4",'Classification result'!U145)),ISNUMBER(SEARCH("4 or more",'Classification result'!U145))),"extensive","")))</f>
        <v/>
      </c>
      <c r="W145" t="str">
        <f>IF(OR('Model output'!R144="",ISNUMBER(SEARCH("Not identified", 'Model output'!R144)),ISNUMBER(SEARCH("Absent",'Model output'!R144)),ISNUMBER(SEARCH("No",'Model output'!R144)),ISNUMBER(SEARCH("Negative",'Model output'!R144)),ISNUMBER(SEARCH("None seen",'Model output'!R144)),ISNUMBER(SEARCH("Free",'Model output'!R144)),ISNUMBER(SEARCH("Cannot be assessed",'Model output'!R144))),"negative","positive")</f>
        <v>positive</v>
      </c>
      <c r="X145" s="19" t="str">
        <f>IF('Model output'!S144="","",'Model output'!S144)</f>
        <v>Present, extending into skeletal muscle</v>
      </c>
      <c r="Y145" t="str">
        <f>IF(OR('Model output'!S144="",ISNUMBER(SEARCH("No extension",'Model output'!S144)),ISNUMBER(SEARCH("Absent",'Model output'!S144)),ISNUMBER(SEARCH("Not identified",'Model output'!S144)),AND(ISNUMBER(SEARCH("No",'Model output'!S144)),NOT(ISNUMBER(SEARCH("carcinoma",'Model output'!S144)))),ISNUMBER(SEARCH("negative",'Model output'!S144))),"negative",IF(Z145="positive","gETE", "positive"))</f>
        <v>gETE</v>
      </c>
      <c r="Z145" t="str">
        <f>IF(OR('Model output'!S144="",ISNUMBER(SEARCH("Absent",'Model output'!S144)),ISNUMBER(SEARCH("Not identified",'Model output'!S144)),ISNUMBER(SEARCH("No",'Model output'!S144)),ISNUMBER(SEARCH("Minimal",'Model output'!S144)),ISNUMBER(SEARCH("negative",'Model output'!S144))),"negative",IF(OR(ISNUMBER(SEARCH("extensive",X145)),ISNUMBER(SEARCH("skeletal muscle",X145)),ISNUMBER(SEARCH("larynx",X145)),ISNUMBER(SEARCH("trachea",X145)),ISNUMBER(SEARCH("esophagus",X145)),ISNUMBER(SEARCH("recurrent laryngeal nerve",X145))),"positive","negative"))</f>
        <v>positive</v>
      </c>
      <c r="AA145" t="str">
        <f>IF('Model output'!T144="","",IF('Model output'!T144="Not mentioned", "No", "Yes"))</f>
        <v/>
      </c>
      <c r="AB145" t="str">
        <f>IF(AA145&lt;&gt;"Yes","",IF(OR('Model output'!U144="",ISNUMBER(SEARCH("Not identified",'Model output'!U144))),"",'Model output'!U144))</f>
        <v/>
      </c>
      <c r="AC145" s="8" t="str">
        <f>IF(OR('Model output'!V144="", AND(ISERROR(SEARCH("Positive",'Model output'!V144)), ISNUMBER(SEARCH("Negative",'Model output'!V144))), ISNUMBER(SEARCH("Cannot be assessed",'Model output'!V144)), AND(ISNUMBER(SEARCH("Uninvolved",'Model output'!V144)),NOT(ISNUMBER(SEARCH("margin(s) involved",'Model output'!V144)))), ISNUMBER(SEARCH("No involvement",'Model output'!V144)), AND(NOT(ISNUMBER(SEARCH("focal",'Model output'!V144))),ISNUMBER(SEARCH("Free",'Model output'!V144))), ISNUMBER(SEARCH("narrowly excised",'Model output'!V144)), ISNUMBER(SEARCH("none",'Model output'!V144)), ISNUMBER(SEARCH("R0",'Model output'!V144)), ISNUMBER(SEARCH("1 mm",'Model output'!V144)), ISNUMBER(SEARCH("0.1 CM",'Model output'!V144)), ISNUMBER(SEARCH("less than 0.2 mm",'Model output'!V144)), ISNUMBER(SEARCH("less than 1.0 mm",'Model output'!V144)), ISNUMBER(SEARCH("less than 0.5 mm",'Model output'!V144)), ISNUMBER(SEARCH("abut",'Model output'!V144))), "negative", "positive")</f>
        <v>positive</v>
      </c>
      <c r="AE145" s="39" t="str" cm="1">
        <f t="array" ref="AE145">IF(OR(AC145="positive",Z145="positive",AND(OR(ISNUMBER(SEARCH("Follicular carcinoma",N145)),ISNUMBER(SEARCH("Follicular thyroid carcinoma",N145))),V145="extensive"),AND(AND(ISNUMBER(J145),J145&gt;0),AND(ISNUMBER(M145),M145&gt;3)),OR(H145="positive",AH145=1)),"high",IF(OR(ISNUMBER(SEARCH("lateral",G145,1)),ISNUMBER(SEARCH("positive",Y145,1)),ISNUMBER(SEARCH("tall",O145,1)),ISNUMBER(SEARCH("hobnail",O145,1)),ISNUMBER(SEARCH("cribriform",O145,1)),ISNUMBER(SEARCH("diffuse",O145,1)),ISNUMBER(SEARCH("columnar",O145,1)),ISNUMBER(SEARCH("solid",O145,1)),ISNUMBER(SEARCH("tall",N145,1)),ISNUMBER(SEARCH("hobnail",N145,1)),ISNUMBER(SEARCH("cribriform",N145,1)),ISNUMBER(SEARCH("diffuse",N145,1)),ISNUMBER(SEARCH("columnar",N145,1)),ISNUMBER(SEARCH("solid",N145,1)),AND(OR(ISNUMBER(SEARCH("papillary",N145,1)),ISNUMBER(SEARCH("papillary carcinoma",O145,1))),S145="positive"),AND(AND(ISNUMBER(J145),J145&gt;=5),M145=""),AND(AND(ISNUMBER(J145),J145&gt;=5),AND(ISNUMBER(M145),M145&gt;=1)),AND(ISNUMBER(SERACH("papillary",N145)),OR(Y145="positive",Z145="positive"), ISNUMBER(SEARCH("BRAF",AB145)))),"intermediate","low"))</f>
        <v>high</v>
      </c>
      <c r="AF145" s="40" t="str">
        <f t="shared" si="31"/>
        <v>3b</v>
      </c>
      <c r="AG145" s="40" t="str">
        <f t="shared" si="32"/>
        <v>1b</v>
      </c>
      <c r="AH145" s="40" t="str">
        <f t="shared" si="33"/>
        <v>0</v>
      </c>
      <c r="AI145" s="45" t="str">
        <f t="shared" si="34"/>
        <v>I</v>
      </c>
      <c r="AJ145" s="39" t="s">
        <v>631</v>
      </c>
      <c r="AK145" s="44" t="s">
        <v>894</v>
      </c>
      <c r="AL145" s="44" t="s">
        <v>895</v>
      </c>
      <c r="AM145" s="44" t="s">
        <v>899</v>
      </c>
      <c r="AN145" s="44" t="s">
        <v>59</v>
      </c>
      <c r="AO145" s="12">
        <f t="shared" si="36"/>
        <v>1</v>
      </c>
      <c r="AP145" s="15">
        <f t="shared" si="37"/>
        <v>1</v>
      </c>
      <c r="AQ145" s="15">
        <f t="shared" si="38"/>
        <v>1</v>
      </c>
      <c r="AR145" s="15">
        <f t="shared" si="39"/>
        <v>1</v>
      </c>
      <c r="AS145" s="26">
        <f t="shared" si="35"/>
        <v>1</v>
      </c>
    </row>
    <row r="146" spans="1:45">
      <c r="A146" t="str">
        <f>'Model output'!A145</f>
        <v>TCGA-EL-A4K6</v>
      </c>
      <c r="B146" s="51">
        <v>75</v>
      </c>
      <c r="C146" s="1" t="str">
        <f>IF(OR(ISNUMBER(SEARCH("0",'Model output'!D145)), ISNUMBER(SEARCH("1",'Model output'!D145)), ISNUMBER(SEARCH("1a",'Model output'!D145)), ISNUMBER(SEARCH("1b",'Model output'!D145)), ISNUMBER(SEARCH("2",'Model output'!D145)), ISNUMBER(SEARCH("3",'Model output'!D145)), ISNUMBER(SEARCH("4a",'Model output'!D145)), ISNUMBER(SEARCH("4b",'Model output'!D145))), IF(ISNUMBER(SEARCH("pT",'Model output'!D145)),IF(OR(ISNUMBER(SEARCH("a",'Model output'!D145)),ISNUMBER(SEARCH("b",'Model output'!D145))),MID(SUBSTITUTE('Model output'!D145," ",""),SEARCH("pT",'Model output'!D145)+2,2),MID(SUBSTITUTE('Model output'!D145," ",""),SEARCH("pT",'Model output'!D145)+2,1)),IF(ISNUMBER(SEARCH("T",'Model output'!D145)),IF(OR(ISNUMBER(SEARCH("a",'Model output'!D145)),ISNUMBER(SEARCH("b",'Model output'!D145))),MID(SUBSTITUTE('Model output'!D145," ",""),SEARCH("T",'Model output'!D145)+1,2),MID(SUBSTITUTE('Model output'!D145," ",""),SEARCH("T",'Model output'!D145)+1,1)),SUBSTITUTE('Model output'!D145," ",""))),"")</f>
        <v/>
      </c>
      <c r="D146" s="1" t="str">
        <f>IF(ISNUMBER(SEARCH("lymph node",'Model output'!E145)),"1", IF(AND('Model output'!E145&lt;&gt;"",ISNUMBER('Model output'!E145),'Model output'!E145&gt;0),"1",IF(OR(ISNUMBER(SEARCH("0",'Model output'!E145)), ISNUMBER(SEARCH("1",'Model output'!E145)), ISNUMBER(SEARCH("1a",'Model output'!E145)), ISNUMBER(SEARCH("1b",'Model output'!E145)), ISNUMBER(SEARCH("X",'Model output'!E145))), IF(ISNUMBER(SEARCH("pN",'Model output'!E145)),IF(OR(ISNUMBER(SEARCH("a",'Model output'!E145)),ISNUMBER(SEARCH("b",'Model output'!E145))),MID(SUBSTITUTE('Model output'!E145," ",""),SEARCH("pN",'Model output'!E145)+2,2),MID(SUBSTITUTE('Model output'!E145," ",""),SEARCH("pN",'Model output'!E145)+2,1)),IF(ISNUMBER(SEARCH("N",'Model output'!E145)),IF(OR(ISNUMBER(SEARCH("a",'Model output'!E145)),ISNUMBER(SEARCH("b",'Model output'!E145))),MID(SUBSTITUTE('Model output'!E145," ",""),SEARCH("N",'Model output'!E145)+1,2),MID(SUBSTITUTE('Model output'!E145," ",""),SEARCH("N",'Model output'!E145)+1,1)),SUBSTITUTE('Model output'!E145," ",""))),"")))</f>
        <v>1b</v>
      </c>
      <c r="E146" s="1" t="str">
        <f>IF(OR(ISNUMBER(SEARCH("Not applicable",'Model output'!F145)), ISNUMBER(SEARCH("N/A",'Model output'!F145))),"0",IF(OR(ISNUMBER(SEARCH("0",'Model output'!F145)), ISNUMBER(SEARCH("1",'Model output'!F145)), ISNUMBER(SEARCH("X",'Model output'!F145))), IF(ISNUMBER(SEARCH("pM",'Model output'!F145)),MID(SUBSTITUTE('Model output'!F145," ",""),SEARCH("pM",'Model output'!F145)+2,1),IF(ISNUMBER(SEARCH("M",'Model output'!F145)),MID(SUBSTITUTE('Model output'!F145," ",""),SEARCH("M",'Model output'!F145)+1,1),SUBSTITUTE('Model output'!F145," ",""))),""))</f>
        <v/>
      </c>
      <c r="F146" t="str">
        <f t="shared" si="28"/>
        <v>positive</v>
      </c>
      <c r="G146" t="str">
        <f>IF(OR('Model output'!G145="",AND(ISNUMBER('Model output'!J145),'Model output'!J145&lt;1)),"",IF(OR(ISNUMBER(SEARCH("lateral",'Model output'!G145)),ISNUMBER(SEARCH("cervical",'Model output'!G145)),ISNUMBER(SEARCH("jugular",'Model output'!G145)),ISNUMBER(SEARCH("left neck",'Model output'!G145)),ISNUMBER(SEARCH("left anterior neck",'Model output'!G145)),ISNUMBER(SEARCH("left posterior neck",'Model output'!G145)),ISNUMBER(SEARCH("right neck",'Model output'!G145)),ISNUMBER(SEARCH("right anterior neck",'Model output'!G145)),ISNUMBER(SEARCH("right posterior neck",'Model output'!G145)),AND(ISNUMBER(SEARCH("level",'Model output'!G145)),OR(,ISNUMBER(SEARCH("II",'Model output'!G145)),ISNUMBER(SEARCH("two",'Model output'!G145)),ISNUMBER(SEARCH("2",'Model output'!G145)),ISNUMBER(SEARCH("III",'Model output'!G145)),ISNUMBER(SEARCH("three",'Model output'!G145)),ISNUMBER(SEARCH("3",'Model output'!G145)),ISNUMBER(SEARCH("IV",'Model output'!G145)),ISNUMBER(SEARCH("four",'Model output'!G145)),ISNUMBER(SEARCH("4",'Model output'!G145)),ISNUMBER(SEARCH("V ",'Model output'!G145)),ISNUMBER(SEARCH("five",'Model output'!G145)),ISNUMBER(SEARCH("5",'Model output'!G145))))), "lateral", "central"))</f>
        <v>central</v>
      </c>
      <c r="H146" t="str">
        <f>IF('Model output'!H145="","negative", IF('Model output'!H145=" ", "negative", IF('Model output'!H145="[]", "negative", IF(ISNUMBER(SEARCH("lymph node",'Model output'!H145)),"negative", IF(ISNUMBER(SEARCH("adipose tissue",'Model output'!H145)), "negative", IF(ISNUMBER(SEARCH("neck dissection",'Model output'!H145)),"negative","positive"))))))</f>
        <v>negative</v>
      </c>
      <c r="I146">
        <f>IF('Model output'!I145="","",IF(ISNUMBER('Model output'!I145),'Model output'!I145,1))</f>
        <v>39</v>
      </c>
      <c r="J146">
        <f>IF('Model output'!J145="","",IF(AND(ISNUMBER('Model output'!J145),'Model output'!J145&lt;=I146),'Model output'!J145,IF(ISNUMBER(SEARCH("0/",'Model output'!J145)),0,1)))</f>
        <v>3</v>
      </c>
      <c r="K146" t="str" cm="1">
        <f t="array" ref="K146">IF(COUNT(FIND({0,1,2,3,4,5,6,7,8,9},'Model output'!K145))&gt;0,'Model output'!K145,"")</f>
        <v>1.4 cm</v>
      </c>
      <c r="L146" s="32" t="str">
        <f t="shared" si="30"/>
        <v>1.4cm</v>
      </c>
      <c r="M146" cm="1">
        <f t="array" ref="M146">IF(L146="","",IF(ISNUMBER(SEARCH("cm",L146)),MAX(VALUE(SUBSTITUTE(_xlfn.FILTERXML("&lt;t&gt;&lt;s&gt;"&amp;SUBSTITUTE(L146,",","&lt;/s&gt;&lt;s&gt;")&amp;"&lt;/s&gt;&lt;/t&gt;","//s"),"cm",""))),MAX(VALUE(SUBSTITUTE(_xlfn.FILTERXML("&lt;t&gt;&lt;s&gt;"&amp;SUBSTITUTE(L146,",","&lt;/s&gt;&lt;s&gt;")&amp;"&lt;/s&gt;&lt;/t&gt;","//s"),"mm","")))/10))</f>
        <v>1.4</v>
      </c>
      <c r="N146" t="str">
        <f>IF('Model output'!L145="","",'Model output'!L145)</f>
        <v>papillary</v>
      </c>
      <c r="O146" t="str">
        <f>IF('Model output'!M145="","",'Model output'!M145)</f>
        <v>follicular variant</v>
      </c>
      <c r="P146" t="str">
        <f>IF('Model output'!N145="","",'Model output'!N145)</f>
        <v>6.2 cm</v>
      </c>
      <c r="Q146" t="str">
        <f t="shared" si="29"/>
        <v>6.2cm</v>
      </c>
      <c r="R146" cm="1">
        <f t="array" ref="R146">IF(Q146="","",IF(ISNUMBER(SEARCH("cm",Q146)),MAX(VALUE(SUBSTITUTE(_xlfn.FILTERXML("&lt;t&gt;&lt;s&gt;"&amp;SUBSTITUTE(Q146,",","&lt;/s&gt;&lt;s&gt;")&amp;"&lt;/s&gt;&lt;/t&gt;","//s"),"cm",""))),IF(ISNUMBER(SEARCH("mm",Q146)), MAX(VALUE(SUBSTITUTE(_xlfn.FILTERXML("&lt;t&gt;&lt;s&gt;"&amp;SUBSTITUTE(Q146,",","&lt;/s&gt;&lt;s&gt;")&amp;"&lt;/s&gt;&lt;/t&gt;","//s"),"mm","")))/10, MAX(VALUE(_xlfn.FILTERXML("&lt;t&gt;&lt;s&gt;"&amp;SUBSTITUTE(Q146,",","&lt;/s&gt;&lt;s&gt;")&amp;"&lt;/s&gt;&lt;/t&gt;","//s"))))))</f>
        <v>6.2</v>
      </c>
      <c r="S146" t="str">
        <f>IF(OR('Model output'!P145="",'Model output'!P145="C",ISNUMBER(SEARCH("Not identified", 'Model output'!P145)),ISNUMBER(SEARCH("Absent",'Model output'!P145)),ISNUMBER(SEARCH("Absence",'Model output'!P145)),AND(ISNUMBER(SEARCH("No",'Model output'!P145)),NOT(ISNUMBER(SEARCH("diagnostic",'Model output'!P145)))),ISNUMBER(SEARCH("Negative",'Model output'!P145))),"negative","positive")</f>
        <v>negative</v>
      </c>
      <c r="T146">
        <f>IF('Model output'!O145="","",'Model output'!O145)</f>
        <v>2</v>
      </c>
      <c r="U146" t="str">
        <f>IF('Model output'!Q145&lt;&gt;"",'Model output'!Q145,IF('Classification result'!S146="positive",IF(ISNUMBER(SEARCH("single",'Model output'!P145)),1,IF(OR(ISNUMBER(SEARCH("&lt;4",'Model output'!P145)),ISNUMBER(SEARCH("&lt; 4",'Model output'!P145)),ISNUMBER(SEARCH("less than 4",'Model output'!P145))),"&lt;4",IF(OR(ISNUMBER(SEARCH("&gt;4",'Model output'!P145)),ISNUMBER(SEARCH("&gt; 4",'Model output'!P145)),ISNUMBER(SEARCH("4 or more",'Model output'!P145))),"&gt;4",""))),""))</f>
        <v/>
      </c>
      <c r="V146" t="str">
        <f>IF(S146="negative","",IF(OR(ISNUMBER(SEARCH("Focal",'Model output'!P145)),'Classification result'!U146&lt;4,ISNUMBER(SEARCH("Focal",'Classification result'!U146)),ISNUMBER(SEARCH("&lt;4",'Classification result'!U146)),ISNUMBER(SEARCH("&lt; 4",'Classification result'!U146))),"minimal", IF(OR(ISNUMBER(SEARCH("Extensive",'Model output'!P145)),ISNUMBER(SEARCH("Extensive",'Classification result'!U146)),ISNUMBER(SEARCH("&gt;4",'Classification result'!U146)),ISNUMBER(SEARCH("&gt; 4",'Classification result'!U146)),ISNUMBER(SEARCH("4 or more",'Classification result'!U146))),"extensive","")))</f>
        <v/>
      </c>
      <c r="W146" t="str">
        <f>IF(OR('Model output'!R145="",ISNUMBER(SEARCH("Not identified", 'Model output'!R145)),ISNUMBER(SEARCH("Absent",'Model output'!R145)),ISNUMBER(SEARCH("No",'Model output'!R145)),ISNUMBER(SEARCH("Negative",'Model output'!R145)),ISNUMBER(SEARCH("None seen",'Model output'!R145)),ISNUMBER(SEARCH("Free",'Model output'!R145)),ISNUMBER(SEARCH("Cannot be assessed",'Model output'!R145))),"negative","positive")</f>
        <v>positive</v>
      </c>
      <c r="X146" s="19" t="str">
        <f>IF('Model output'!S145="","",'Model output'!S145)</f>
        <v>Present</v>
      </c>
      <c r="Y146" t="str">
        <f>IF(OR('Model output'!S145="",ISNUMBER(SEARCH("No extension",'Model output'!S145)),ISNUMBER(SEARCH("Absent",'Model output'!S145)),ISNUMBER(SEARCH("Not identified",'Model output'!S145)),AND(ISNUMBER(SEARCH("No",'Model output'!S145)),NOT(ISNUMBER(SEARCH("carcinoma",'Model output'!S145)))),ISNUMBER(SEARCH("negative",'Model output'!S145))),"negative",IF(Z146="positive","gETE", "positive"))</f>
        <v>positive</v>
      </c>
      <c r="Z146" t="str">
        <f>IF(OR('Model output'!S145="",ISNUMBER(SEARCH("Absent",'Model output'!S145)),ISNUMBER(SEARCH("Not identified",'Model output'!S145)),ISNUMBER(SEARCH("No",'Model output'!S145)),ISNUMBER(SEARCH("Minimal",'Model output'!S145)),ISNUMBER(SEARCH("negative",'Model output'!S145))),"negative",IF(OR(ISNUMBER(SEARCH("extensive",X146)),ISNUMBER(SEARCH("skeletal muscle",X146)),ISNUMBER(SEARCH("larynx",X146)),ISNUMBER(SEARCH("trachea",X146)),ISNUMBER(SEARCH("esophagus",X146)),ISNUMBER(SEARCH("recurrent laryngeal nerve",X146))),"positive","negative"))</f>
        <v>negative</v>
      </c>
      <c r="AA146" t="str">
        <f>IF('Model output'!T145="","",IF('Model output'!T145="Not mentioned", "No", "Yes"))</f>
        <v/>
      </c>
      <c r="AB146" t="str">
        <f>IF(AA146&lt;&gt;"Yes","",IF(OR('Model output'!U145="",ISNUMBER(SEARCH("Not identified",'Model output'!U145))),"",'Model output'!U145))</f>
        <v/>
      </c>
      <c r="AC146" s="8" t="str">
        <f>IF(OR('Model output'!V145="", AND(ISERROR(SEARCH("Positive",'Model output'!V145)), ISNUMBER(SEARCH("Negative",'Model output'!V145))), ISNUMBER(SEARCH("Cannot be assessed",'Model output'!V145)), AND(ISNUMBER(SEARCH("Uninvolved",'Model output'!V145)),NOT(ISNUMBER(SEARCH("margin(s) involved",'Model output'!V145)))), ISNUMBER(SEARCH("No involvement",'Model output'!V145)), AND(NOT(ISNUMBER(SEARCH("focal",'Model output'!V145))),ISNUMBER(SEARCH("Free",'Model output'!V145))), ISNUMBER(SEARCH("narrowly excised",'Model output'!V145)), ISNUMBER(SEARCH("none",'Model output'!V145)), ISNUMBER(SEARCH("R0",'Model output'!V145)), ISNUMBER(SEARCH("1 mm",'Model output'!V145)), ISNUMBER(SEARCH("0.1 CM",'Model output'!V145)), ISNUMBER(SEARCH("less than 0.2 mm",'Model output'!V145)), ISNUMBER(SEARCH("less than 1.0 mm",'Model output'!V145)), ISNUMBER(SEARCH("less than 0.5 mm",'Model output'!V145)), ISNUMBER(SEARCH("abut",'Model output'!V145))), "negative", "positive")</f>
        <v>negative</v>
      </c>
      <c r="AE146" s="39" t="str" cm="1">
        <f t="array" aca="1" ref="AE146" ca="1">IF(OR(AC146="positive",Z146="positive",AND(OR(ISNUMBER(SEARCH("Follicular carcinoma",N146)),ISNUMBER(SEARCH("Follicular thyroid carcinoma",N146))),V146="extensive"),AND(AND(ISNUMBER(J146),J146&gt;0),AND(ISNUMBER(M146),M146&gt;3)),OR(H146="positive",AH146=1)),"high",IF(OR(ISNUMBER(SEARCH("lateral",G146,1)),ISNUMBER(SEARCH("positive",Y146,1)),ISNUMBER(SEARCH("tall",O146,1)),ISNUMBER(SEARCH("hobnail",O146,1)),ISNUMBER(SEARCH("cribriform",O146,1)),ISNUMBER(SEARCH("diffuse",O146,1)),ISNUMBER(SEARCH("columnar",O146,1)),ISNUMBER(SEARCH("solid",O146,1)),ISNUMBER(SEARCH("tall",N146,1)),ISNUMBER(SEARCH("hobnail",N146,1)),ISNUMBER(SEARCH("cribriform",N146,1)),ISNUMBER(SEARCH("diffuse",N146,1)),ISNUMBER(SEARCH("columnar",N146,1)),ISNUMBER(SEARCH("solid",N146,1)),AND(OR(ISNUMBER(SEARCH("papillary",N146,1)),ISNUMBER(SEARCH("papillary carcinoma",O146,1))),S146="positive"),AND(AND(ISNUMBER(J146),J146&gt;=5),M146=""),AND(AND(ISNUMBER(J146),J146&gt;=5),AND(ISNUMBER(M146),M146&gt;=1)),AND(ISNUMBER(SERACH("papillary",N146)),OR(Y146="positive",Z146="positive"), ISNUMBER(SEARCH("BRAF",AB146)))),"intermediate","low"))</f>
        <v>intermediate</v>
      </c>
      <c r="AF146" s="40" t="str">
        <f t="shared" si="31"/>
        <v>3a</v>
      </c>
      <c r="AG146" s="40" t="str">
        <f t="shared" si="32"/>
        <v>1a</v>
      </c>
      <c r="AH146" s="40" t="str">
        <f t="shared" si="33"/>
        <v>0</v>
      </c>
      <c r="AI146" s="45" t="str">
        <f t="shared" si="34"/>
        <v>II</v>
      </c>
      <c r="AJ146" s="39" t="s">
        <v>636</v>
      </c>
      <c r="AK146" s="44" t="s">
        <v>901</v>
      </c>
      <c r="AL146" s="44" t="s">
        <v>900</v>
      </c>
      <c r="AM146" s="44" t="s">
        <v>899</v>
      </c>
      <c r="AN146" s="44" t="s">
        <v>897</v>
      </c>
      <c r="AO146" s="12">
        <f t="shared" ca="1" si="36"/>
        <v>1</v>
      </c>
      <c r="AP146" s="15">
        <f t="shared" si="37"/>
        <v>1</v>
      </c>
      <c r="AQ146" s="15">
        <f t="shared" si="38"/>
        <v>1</v>
      </c>
      <c r="AR146" s="15">
        <f t="shared" si="39"/>
        <v>1</v>
      </c>
      <c r="AS146" s="26">
        <f t="shared" si="35"/>
        <v>1</v>
      </c>
    </row>
    <row r="147" spans="1:45">
      <c r="A147" t="str">
        <f>'Model output'!A146</f>
        <v>TCGA-EL-A4K9</v>
      </c>
      <c r="B147" s="51">
        <v>68</v>
      </c>
      <c r="C147" s="1" t="str">
        <f>IF(OR(ISNUMBER(SEARCH("0",'Model output'!D146)), ISNUMBER(SEARCH("1",'Model output'!D146)), ISNUMBER(SEARCH("1a",'Model output'!D146)), ISNUMBER(SEARCH("1b",'Model output'!D146)), ISNUMBER(SEARCH("2",'Model output'!D146)), ISNUMBER(SEARCH("3",'Model output'!D146)), ISNUMBER(SEARCH("4a",'Model output'!D146)), ISNUMBER(SEARCH("4b",'Model output'!D146))), IF(ISNUMBER(SEARCH("pT",'Model output'!D146)),IF(OR(ISNUMBER(SEARCH("a",'Model output'!D146)),ISNUMBER(SEARCH("b",'Model output'!D146))),MID(SUBSTITUTE('Model output'!D146," ",""),SEARCH("pT",'Model output'!D146)+2,2),MID(SUBSTITUTE('Model output'!D146," ",""),SEARCH("pT",'Model output'!D146)+2,1)),IF(ISNUMBER(SEARCH("T",'Model output'!D146)),IF(OR(ISNUMBER(SEARCH("a",'Model output'!D146)),ISNUMBER(SEARCH("b",'Model output'!D146))),MID(SUBSTITUTE('Model output'!D146," ",""),SEARCH("T",'Model output'!D146)+1,2),MID(SUBSTITUTE('Model output'!D146," ",""),SEARCH("T",'Model output'!D146)+1,1)),SUBSTITUTE('Model output'!D146," ",""))),"")</f>
        <v>1</v>
      </c>
      <c r="D147" s="1" t="str">
        <f>IF(ISNUMBER(SEARCH("lymph node",'Model output'!E146)),"1", IF(AND('Model output'!E146&lt;&gt;"",ISNUMBER('Model output'!E146),'Model output'!E146&gt;0),"1",IF(OR(ISNUMBER(SEARCH("0",'Model output'!E146)), ISNUMBER(SEARCH("1",'Model output'!E146)), ISNUMBER(SEARCH("1a",'Model output'!E146)), ISNUMBER(SEARCH("1b",'Model output'!E146)), ISNUMBER(SEARCH("X",'Model output'!E146))), IF(ISNUMBER(SEARCH("pN",'Model output'!E146)),IF(OR(ISNUMBER(SEARCH("a",'Model output'!E146)),ISNUMBER(SEARCH("b",'Model output'!E146))),MID(SUBSTITUTE('Model output'!E146," ",""),SEARCH("pN",'Model output'!E146)+2,2),MID(SUBSTITUTE('Model output'!E146," ",""),SEARCH("pN",'Model output'!E146)+2,1)),IF(ISNUMBER(SEARCH("N",'Model output'!E146)),IF(OR(ISNUMBER(SEARCH("a",'Model output'!E146)),ISNUMBER(SEARCH("b",'Model output'!E146))),MID(SUBSTITUTE('Model output'!E146," ",""),SEARCH("N",'Model output'!E146)+1,2),MID(SUBSTITUTE('Model output'!E146," ",""),SEARCH("N",'Model output'!E146)+1,1)),SUBSTITUTE('Model output'!E146," ",""))),"")))</f>
        <v>x</v>
      </c>
      <c r="E147" s="1" t="str">
        <f>IF(OR(ISNUMBER(SEARCH("Not applicable",'Model output'!F146)), ISNUMBER(SEARCH("N/A",'Model output'!F146))),"0",IF(OR(ISNUMBER(SEARCH("0",'Model output'!F146)), ISNUMBER(SEARCH("1",'Model output'!F146)), ISNUMBER(SEARCH("X",'Model output'!F146))), IF(ISNUMBER(SEARCH("pM",'Model output'!F146)),MID(SUBSTITUTE('Model output'!F146," ",""),SEARCH("pM",'Model output'!F146)+2,1),IF(ISNUMBER(SEARCH("M",'Model output'!F146)),MID(SUBSTITUTE('Model output'!F146," ",""),SEARCH("M",'Model output'!F146)+1,1),SUBSTITUTE('Model output'!F146," ",""))),""))</f>
        <v>x</v>
      </c>
      <c r="F147" t="str">
        <f t="shared" si="28"/>
        <v>negative</v>
      </c>
      <c r="G147" t="str">
        <f>IF(OR('Model output'!G146="",AND(ISNUMBER('Model output'!J146),'Model output'!J146&lt;1)),"",IF(OR(ISNUMBER(SEARCH("lateral",'Model output'!G146)),ISNUMBER(SEARCH("cervical",'Model output'!G146)),ISNUMBER(SEARCH("jugular",'Model output'!G146)),ISNUMBER(SEARCH("left neck",'Model output'!G146)),ISNUMBER(SEARCH("left anterior neck",'Model output'!G146)),ISNUMBER(SEARCH("left posterior neck",'Model output'!G146)),ISNUMBER(SEARCH("right neck",'Model output'!G146)),ISNUMBER(SEARCH("right anterior neck",'Model output'!G146)),ISNUMBER(SEARCH("right posterior neck",'Model output'!G146)),AND(ISNUMBER(SEARCH("level",'Model output'!G146)),OR(,ISNUMBER(SEARCH("II",'Model output'!G146)),ISNUMBER(SEARCH("two",'Model output'!G146)),ISNUMBER(SEARCH("2",'Model output'!G146)),ISNUMBER(SEARCH("III",'Model output'!G146)),ISNUMBER(SEARCH("three",'Model output'!G146)),ISNUMBER(SEARCH("3",'Model output'!G146)),ISNUMBER(SEARCH("IV",'Model output'!G146)),ISNUMBER(SEARCH("four",'Model output'!G146)),ISNUMBER(SEARCH("4",'Model output'!G146)),ISNUMBER(SEARCH("V ",'Model output'!G146)),ISNUMBER(SEARCH("five",'Model output'!G146)),ISNUMBER(SEARCH("5",'Model output'!G146))))), "lateral", "central"))</f>
        <v/>
      </c>
      <c r="H147" t="str">
        <f>IF('Model output'!H146="","negative", IF('Model output'!H146=" ", "negative", IF('Model output'!H146="[]", "negative", IF(ISNUMBER(SEARCH("lymph node",'Model output'!H146)),"negative", IF(ISNUMBER(SEARCH("adipose tissue",'Model output'!H146)), "negative", IF(ISNUMBER(SEARCH("neck dissection",'Model output'!H146)),"negative","positive"))))))</f>
        <v>negative</v>
      </c>
      <c r="I147">
        <f>IF('Model output'!I146="","",IF(ISNUMBER('Model output'!I146),'Model output'!I146,1))</f>
        <v>0</v>
      </c>
      <c r="J147">
        <f>IF('Model output'!J146="","",IF(AND(ISNUMBER('Model output'!J146),'Model output'!J146&lt;=I147),'Model output'!J146,IF(ISNUMBER(SEARCH("0/",'Model output'!J146)),0,1)))</f>
        <v>0</v>
      </c>
      <c r="K147" t="str" cm="1">
        <f t="array" ref="K147">IF(COUNT(FIND({0,1,2,3,4,5,6,7,8,9},'Model output'!K146))&gt;0,'Model output'!K146,"")</f>
        <v/>
      </c>
      <c r="L147" s="32" t="str">
        <f t="shared" si="30"/>
        <v/>
      </c>
      <c r="M147" t="str" cm="1">
        <f t="array" ref="M147">IF(L147="","",IF(ISNUMBER(SEARCH("cm",L147)),MAX(VALUE(SUBSTITUTE(_xlfn.FILTERXML("&lt;t&gt;&lt;s&gt;"&amp;SUBSTITUTE(L147,",","&lt;/s&gt;&lt;s&gt;")&amp;"&lt;/s&gt;&lt;/t&gt;","//s"),"cm",""))),MAX(VALUE(SUBSTITUTE(_xlfn.FILTERXML("&lt;t&gt;&lt;s&gt;"&amp;SUBSTITUTE(L147,",","&lt;/s&gt;&lt;s&gt;")&amp;"&lt;/s&gt;&lt;/t&gt;","//s"),"mm","")))/10))</f>
        <v/>
      </c>
      <c r="N147" t="str">
        <f>IF('Model output'!L146="","",'Model output'!L146)</f>
        <v>papillary</v>
      </c>
      <c r="O147" t="str">
        <f>IF('Model output'!M146="","",'Model output'!M146)</f>
        <v>conventional</v>
      </c>
      <c r="P147" t="str">
        <f>IF('Model output'!N146="","",'Model output'!N146)</f>
        <v>1.5 cm</v>
      </c>
      <c r="Q147" t="str">
        <f t="shared" si="29"/>
        <v>1.5cm</v>
      </c>
      <c r="R147" cm="1">
        <f t="array" ref="R147">IF(Q147="","",IF(ISNUMBER(SEARCH("cm",Q147)),MAX(VALUE(SUBSTITUTE(_xlfn.FILTERXML("&lt;t&gt;&lt;s&gt;"&amp;SUBSTITUTE(Q147,",","&lt;/s&gt;&lt;s&gt;")&amp;"&lt;/s&gt;&lt;/t&gt;","//s"),"cm",""))),IF(ISNUMBER(SEARCH("mm",Q147)), MAX(VALUE(SUBSTITUTE(_xlfn.FILTERXML("&lt;t&gt;&lt;s&gt;"&amp;SUBSTITUTE(Q147,",","&lt;/s&gt;&lt;s&gt;")&amp;"&lt;/s&gt;&lt;/t&gt;","//s"),"mm","")))/10, MAX(VALUE(_xlfn.FILTERXML("&lt;t&gt;&lt;s&gt;"&amp;SUBSTITUTE(Q147,",","&lt;/s&gt;&lt;s&gt;")&amp;"&lt;/s&gt;&lt;/t&gt;","//s"))))))</f>
        <v>1.5</v>
      </c>
      <c r="S147" t="str">
        <f>IF(OR('Model output'!P146="",'Model output'!P146="C",ISNUMBER(SEARCH("Not identified", 'Model output'!P146)),ISNUMBER(SEARCH("Absent",'Model output'!P146)),ISNUMBER(SEARCH("Absence",'Model output'!P146)),AND(ISNUMBER(SEARCH("No",'Model output'!P146)),NOT(ISNUMBER(SEARCH("diagnostic",'Model output'!P146)))),ISNUMBER(SEARCH("Negative",'Model output'!P146))),"negative","positive")</f>
        <v>negative</v>
      </c>
      <c r="T147">
        <f>IF('Model output'!O146="","",'Model output'!O146)</f>
        <v>1</v>
      </c>
      <c r="U147" t="str">
        <f>IF('Model output'!Q146&lt;&gt;"",'Model output'!Q146,IF('Classification result'!S147="positive",IF(ISNUMBER(SEARCH("single",'Model output'!P146)),1,IF(OR(ISNUMBER(SEARCH("&lt;4",'Model output'!P146)),ISNUMBER(SEARCH("&lt; 4",'Model output'!P146)),ISNUMBER(SEARCH("less than 4",'Model output'!P146))),"&lt;4",IF(OR(ISNUMBER(SEARCH("&gt;4",'Model output'!P146)),ISNUMBER(SEARCH("&gt; 4",'Model output'!P146)),ISNUMBER(SEARCH("4 or more",'Model output'!P146))),"&gt;4",""))),""))</f>
        <v/>
      </c>
      <c r="V147" t="str">
        <f>IF(S147="negative","",IF(OR(ISNUMBER(SEARCH("Focal",'Model output'!P146)),'Classification result'!U147&lt;4,ISNUMBER(SEARCH("Focal",'Classification result'!U147)),ISNUMBER(SEARCH("&lt;4",'Classification result'!U147)),ISNUMBER(SEARCH("&lt; 4",'Classification result'!U147))),"minimal", IF(OR(ISNUMBER(SEARCH("Extensive",'Model output'!P146)),ISNUMBER(SEARCH("Extensive",'Classification result'!U147)),ISNUMBER(SEARCH("&gt;4",'Classification result'!U147)),ISNUMBER(SEARCH("&gt; 4",'Classification result'!U147)),ISNUMBER(SEARCH("4 or more",'Classification result'!U147))),"extensive","")))</f>
        <v/>
      </c>
      <c r="W147" t="str">
        <f>IF(OR('Model output'!R146="",ISNUMBER(SEARCH("Not identified", 'Model output'!R146)),ISNUMBER(SEARCH("Absent",'Model output'!R146)),ISNUMBER(SEARCH("No",'Model output'!R146)),ISNUMBER(SEARCH("Negative",'Model output'!R146)),ISNUMBER(SEARCH("None seen",'Model output'!R146)),ISNUMBER(SEARCH("Free",'Model output'!R146)),ISNUMBER(SEARCH("Cannot be assessed",'Model output'!R146))),"negative","positive")</f>
        <v>positive</v>
      </c>
      <c r="X147" s="19" t="str">
        <f>IF('Model output'!S146="","",'Model output'!S146)</f>
        <v>present</v>
      </c>
      <c r="Y147" t="str">
        <f>IF(OR('Model output'!S146="",ISNUMBER(SEARCH("No extension",'Model output'!S146)),ISNUMBER(SEARCH("Absent",'Model output'!S146)),ISNUMBER(SEARCH("Not identified",'Model output'!S146)),AND(ISNUMBER(SEARCH("No",'Model output'!S146)),NOT(ISNUMBER(SEARCH("carcinoma",'Model output'!S146)))),ISNUMBER(SEARCH("negative",'Model output'!S146))),"negative",IF(Z147="positive","gETE", "positive"))</f>
        <v>positive</v>
      </c>
      <c r="Z147" t="str">
        <f>IF(OR('Model output'!S146="",ISNUMBER(SEARCH("Absent",'Model output'!S146)),ISNUMBER(SEARCH("Not identified",'Model output'!S146)),ISNUMBER(SEARCH("No",'Model output'!S146)),ISNUMBER(SEARCH("Minimal",'Model output'!S146)),ISNUMBER(SEARCH("negative",'Model output'!S146))),"negative",IF(OR(ISNUMBER(SEARCH("extensive",X147)),ISNUMBER(SEARCH("skeletal muscle",X147)),ISNUMBER(SEARCH("larynx",X147)),ISNUMBER(SEARCH("trachea",X147)),ISNUMBER(SEARCH("esophagus",X147)),ISNUMBER(SEARCH("recurrent laryngeal nerve",X147))),"positive","negative"))</f>
        <v>negative</v>
      </c>
      <c r="AA147" t="str">
        <f>IF('Model output'!T146="","",IF('Model output'!T146="Not mentioned", "No", "Yes"))</f>
        <v/>
      </c>
      <c r="AB147" t="str">
        <f>IF(AA147&lt;&gt;"Yes","",IF(OR('Model output'!U146="",ISNUMBER(SEARCH("Not identified",'Model output'!U146))),"",'Model output'!U146))</f>
        <v/>
      </c>
      <c r="AC147" s="8" t="str">
        <f>IF(OR('Model output'!V146="", AND(ISERROR(SEARCH("Positive",'Model output'!V146)), ISNUMBER(SEARCH("Negative",'Model output'!V146))), ISNUMBER(SEARCH("Cannot be assessed",'Model output'!V146)), AND(ISNUMBER(SEARCH("Uninvolved",'Model output'!V146)),NOT(ISNUMBER(SEARCH("margin(s) involved",'Model output'!V146)))), ISNUMBER(SEARCH("No involvement",'Model output'!V146)), AND(NOT(ISNUMBER(SEARCH("focal",'Model output'!V146))),ISNUMBER(SEARCH("Free",'Model output'!V146))), ISNUMBER(SEARCH("narrowly excised",'Model output'!V146)), ISNUMBER(SEARCH("none",'Model output'!V146)), ISNUMBER(SEARCH("R0",'Model output'!V146)), ISNUMBER(SEARCH("1 mm",'Model output'!V146)), ISNUMBER(SEARCH("0.1 CM",'Model output'!V146)), ISNUMBER(SEARCH("less than 0.2 mm",'Model output'!V146)), ISNUMBER(SEARCH("less than 1.0 mm",'Model output'!V146)), ISNUMBER(SEARCH("less than 0.5 mm",'Model output'!V146)), ISNUMBER(SEARCH("abut",'Model output'!V146))), "negative", "positive")</f>
        <v>negative</v>
      </c>
      <c r="AE147" s="39" t="str" cm="1">
        <f t="array" aca="1" ref="AE147" ca="1">IF(OR(AC147="positive",Z147="positive",AND(OR(ISNUMBER(SEARCH("Follicular carcinoma",N147)),ISNUMBER(SEARCH("Follicular thyroid carcinoma",N147))),V147="extensive"),AND(AND(ISNUMBER(J147),J147&gt;0),AND(ISNUMBER(M147),M147&gt;3)),OR(H147="positive",AH147=1)),"high",IF(OR(ISNUMBER(SEARCH("lateral",G147,1)),ISNUMBER(SEARCH("positive",Y147,1)),ISNUMBER(SEARCH("tall",O147,1)),ISNUMBER(SEARCH("hobnail",O147,1)),ISNUMBER(SEARCH("cribriform",O147,1)),ISNUMBER(SEARCH("diffuse",O147,1)),ISNUMBER(SEARCH("columnar",O147,1)),ISNUMBER(SEARCH("solid",O147,1)),ISNUMBER(SEARCH("tall",N147,1)),ISNUMBER(SEARCH("hobnail",N147,1)),ISNUMBER(SEARCH("cribriform",N147,1)),ISNUMBER(SEARCH("diffuse",N147,1)),ISNUMBER(SEARCH("columnar",N147,1)),ISNUMBER(SEARCH("solid",N147,1)),AND(OR(ISNUMBER(SEARCH("papillary",N147,1)),ISNUMBER(SEARCH("papillary carcinoma",O147,1))),S147="positive"),AND(AND(ISNUMBER(J147),J147&gt;=5),M147=""),AND(AND(ISNUMBER(J147),J147&gt;=5),AND(ISNUMBER(M147),M147&gt;=1)),AND(ISNUMBER(SERACH("papillary",N147)),OR(Y147="positive",Z147="positive"), ISNUMBER(SEARCH("BRAF",AB147)))),"intermediate","low"))</f>
        <v>intermediate</v>
      </c>
      <c r="AF147" s="40" t="str">
        <f t="shared" si="31"/>
        <v>1b</v>
      </c>
      <c r="AG147" s="40" t="str">
        <f t="shared" si="32"/>
        <v>0</v>
      </c>
      <c r="AH147" s="40" t="str">
        <f t="shared" si="33"/>
        <v>0</v>
      </c>
      <c r="AI147" s="45" t="str">
        <f t="shared" si="34"/>
        <v>I</v>
      </c>
      <c r="AJ147" s="39" t="s">
        <v>636</v>
      </c>
      <c r="AK147" s="44" t="s">
        <v>895</v>
      </c>
      <c r="AL147" s="44" t="s">
        <v>899</v>
      </c>
      <c r="AM147" s="44" t="s">
        <v>899</v>
      </c>
      <c r="AN147" s="44" t="s">
        <v>59</v>
      </c>
      <c r="AO147" s="12">
        <f t="shared" ca="1" si="36"/>
        <v>1</v>
      </c>
      <c r="AP147" s="15">
        <f t="shared" si="37"/>
        <v>1</v>
      </c>
      <c r="AQ147" s="15">
        <f t="shared" si="38"/>
        <v>1</v>
      </c>
      <c r="AR147" s="15">
        <f t="shared" si="39"/>
        <v>1</v>
      </c>
      <c r="AS147" s="26">
        <f t="shared" si="35"/>
        <v>1</v>
      </c>
    </row>
    <row r="148" spans="1:45">
      <c r="A148" t="str">
        <f>'Model output'!A147</f>
        <v>TCGA-EL-A4KD</v>
      </c>
      <c r="B148" s="51">
        <v>41</v>
      </c>
      <c r="C148" s="1" t="str">
        <f>IF(OR(ISNUMBER(SEARCH("0",'Model output'!D147)), ISNUMBER(SEARCH("1",'Model output'!D147)), ISNUMBER(SEARCH("1a",'Model output'!D147)), ISNUMBER(SEARCH("1b",'Model output'!D147)), ISNUMBER(SEARCH("2",'Model output'!D147)), ISNUMBER(SEARCH("3",'Model output'!D147)), ISNUMBER(SEARCH("4a",'Model output'!D147)), ISNUMBER(SEARCH("4b",'Model output'!D147))), IF(ISNUMBER(SEARCH("pT",'Model output'!D147)),IF(OR(ISNUMBER(SEARCH("a",'Model output'!D147)),ISNUMBER(SEARCH("b",'Model output'!D147))),MID(SUBSTITUTE('Model output'!D147," ",""),SEARCH("pT",'Model output'!D147)+2,2),MID(SUBSTITUTE('Model output'!D147," ",""),SEARCH("pT",'Model output'!D147)+2,1)),IF(ISNUMBER(SEARCH("T",'Model output'!D147)),IF(OR(ISNUMBER(SEARCH("a",'Model output'!D147)),ISNUMBER(SEARCH("b",'Model output'!D147))),MID(SUBSTITUTE('Model output'!D147," ",""),SEARCH("T",'Model output'!D147)+1,2),MID(SUBSTITUTE('Model output'!D147," ",""),SEARCH("T",'Model output'!D147)+1,1)),SUBSTITUTE('Model output'!D147," ",""))),"")</f>
        <v/>
      </c>
      <c r="D148" s="1" t="str">
        <f>IF(ISNUMBER(SEARCH("lymph node",'Model output'!E147)),"1", IF(AND('Model output'!E147&lt;&gt;"",ISNUMBER('Model output'!E147),'Model output'!E147&gt;0),"1",IF(OR(ISNUMBER(SEARCH("0",'Model output'!E147)), ISNUMBER(SEARCH("1",'Model output'!E147)), ISNUMBER(SEARCH("1a",'Model output'!E147)), ISNUMBER(SEARCH("1b",'Model output'!E147)), ISNUMBER(SEARCH("X",'Model output'!E147))), IF(ISNUMBER(SEARCH("pN",'Model output'!E147)),IF(OR(ISNUMBER(SEARCH("a",'Model output'!E147)),ISNUMBER(SEARCH("b",'Model output'!E147))),MID(SUBSTITUTE('Model output'!E147," ",""),SEARCH("pN",'Model output'!E147)+2,2),MID(SUBSTITUTE('Model output'!E147," ",""),SEARCH("pN",'Model output'!E147)+2,1)),IF(ISNUMBER(SEARCH("N",'Model output'!E147)),IF(OR(ISNUMBER(SEARCH("a",'Model output'!E147)),ISNUMBER(SEARCH("b",'Model output'!E147))),MID(SUBSTITUTE('Model output'!E147," ",""),SEARCH("N",'Model output'!E147)+1,2),MID(SUBSTITUTE('Model output'!E147," ",""),SEARCH("N",'Model output'!E147)+1,1)),SUBSTITUTE('Model output'!E147," ",""))),"")))</f>
        <v>1b</v>
      </c>
      <c r="E148" s="1" t="str">
        <f>IF(OR(ISNUMBER(SEARCH("Not applicable",'Model output'!F147)), ISNUMBER(SEARCH("N/A",'Model output'!F147))),"0",IF(OR(ISNUMBER(SEARCH("0",'Model output'!F147)), ISNUMBER(SEARCH("1",'Model output'!F147)), ISNUMBER(SEARCH("X",'Model output'!F147))), IF(ISNUMBER(SEARCH("pM",'Model output'!F147)),MID(SUBSTITUTE('Model output'!F147," ",""),SEARCH("pM",'Model output'!F147)+2,1),IF(ISNUMBER(SEARCH("M",'Model output'!F147)),MID(SUBSTITUTE('Model output'!F147," ",""),SEARCH("M",'Model output'!F147)+1,1),SUBSTITUTE('Model output'!F147," ",""))),""))</f>
        <v/>
      </c>
      <c r="F148" t="str">
        <f t="shared" si="28"/>
        <v>positive</v>
      </c>
      <c r="G148" t="str">
        <f>IF(OR('Model output'!G147="",AND(ISNUMBER('Model output'!J147),'Model output'!J147&lt;1)),"",IF(OR(ISNUMBER(SEARCH("lateral",'Model output'!G147)),ISNUMBER(SEARCH("cervical",'Model output'!G147)),ISNUMBER(SEARCH("jugular",'Model output'!G147)),ISNUMBER(SEARCH("left neck",'Model output'!G147)),ISNUMBER(SEARCH("left anterior neck",'Model output'!G147)),ISNUMBER(SEARCH("left posterior neck",'Model output'!G147)),ISNUMBER(SEARCH("right neck",'Model output'!G147)),ISNUMBER(SEARCH("right anterior neck",'Model output'!G147)),ISNUMBER(SEARCH("right posterior neck",'Model output'!G147)),AND(ISNUMBER(SEARCH("level",'Model output'!G147)),OR(,ISNUMBER(SEARCH("II",'Model output'!G147)),ISNUMBER(SEARCH("two",'Model output'!G147)),ISNUMBER(SEARCH("2",'Model output'!G147)),ISNUMBER(SEARCH("III",'Model output'!G147)),ISNUMBER(SEARCH("three",'Model output'!G147)),ISNUMBER(SEARCH("3",'Model output'!G147)),ISNUMBER(SEARCH("IV",'Model output'!G147)),ISNUMBER(SEARCH("four",'Model output'!G147)),ISNUMBER(SEARCH("4",'Model output'!G147)),ISNUMBER(SEARCH("V ",'Model output'!G147)),ISNUMBER(SEARCH("five",'Model output'!G147)),ISNUMBER(SEARCH("5",'Model output'!G147))))), "lateral", "central"))</f>
        <v>lateral</v>
      </c>
      <c r="H148" t="str">
        <f>IF('Model output'!H147="","negative", IF('Model output'!H147=" ", "negative", IF('Model output'!H147="[]", "negative", IF(ISNUMBER(SEARCH("lymph node",'Model output'!H147)),"negative", IF(ISNUMBER(SEARCH("adipose tissue",'Model output'!H147)), "negative", IF(ISNUMBER(SEARCH("neck dissection",'Model output'!H147)),"negative","positive"))))))</f>
        <v>negative</v>
      </c>
      <c r="I148">
        <f>IF('Model output'!I147="","",IF(ISNUMBER('Model output'!I147),'Model output'!I147,1))</f>
        <v>20</v>
      </c>
      <c r="J148">
        <f>IF('Model output'!J147="","",IF(AND(ISNUMBER('Model output'!J147),'Model output'!J147&lt;=I148),'Model output'!J147,IF(ISNUMBER(SEARCH("0/",'Model output'!J147)),0,1)))</f>
        <v>4</v>
      </c>
      <c r="K148" t="str" cm="1">
        <f t="array" ref="K148">IF(COUNT(FIND({0,1,2,3,4,5,6,7,8,9},'Model output'!K147))&gt;0,'Model output'!K147,"")</f>
        <v>1.4 cm</v>
      </c>
      <c r="L148" s="32" t="str">
        <f t="shared" si="30"/>
        <v>1.4cm</v>
      </c>
      <c r="M148" cm="1">
        <f t="array" ref="M148">IF(L148="","",IF(ISNUMBER(SEARCH("cm",L148)),MAX(VALUE(SUBSTITUTE(_xlfn.FILTERXML("&lt;t&gt;&lt;s&gt;"&amp;SUBSTITUTE(L148,",","&lt;/s&gt;&lt;s&gt;")&amp;"&lt;/s&gt;&lt;/t&gt;","//s"),"cm",""))),MAX(VALUE(SUBSTITUTE(_xlfn.FILTERXML("&lt;t&gt;&lt;s&gt;"&amp;SUBSTITUTE(L148,",","&lt;/s&gt;&lt;s&gt;")&amp;"&lt;/s&gt;&lt;/t&gt;","//s"),"mm","")))/10))</f>
        <v>1.4</v>
      </c>
      <c r="N148" t="str">
        <f>IF('Model output'!L147="","",'Model output'!L147)</f>
        <v>papillary</v>
      </c>
      <c r="O148" t="str">
        <f>IF('Model output'!M147="","",'Model output'!M147)</f>
        <v>follicular variant</v>
      </c>
      <c r="P148" t="str">
        <f>IF('Model output'!N147="","",'Model output'!N147)</f>
        <v>4.5 cm</v>
      </c>
      <c r="Q148" t="str">
        <f t="shared" si="29"/>
        <v>4.5cm</v>
      </c>
      <c r="R148" cm="1">
        <f t="array" ref="R148">IF(Q148="","",IF(ISNUMBER(SEARCH("cm",Q148)),MAX(VALUE(SUBSTITUTE(_xlfn.FILTERXML("&lt;t&gt;&lt;s&gt;"&amp;SUBSTITUTE(Q148,",","&lt;/s&gt;&lt;s&gt;")&amp;"&lt;/s&gt;&lt;/t&gt;","//s"),"cm",""))),IF(ISNUMBER(SEARCH("mm",Q148)), MAX(VALUE(SUBSTITUTE(_xlfn.FILTERXML("&lt;t&gt;&lt;s&gt;"&amp;SUBSTITUTE(Q148,",","&lt;/s&gt;&lt;s&gt;")&amp;"&lt;/s&gt;&lt;/t&gt;","//s"),"mm","")))/10, MAX(VALUE(_xlfn.FILTERXML("&lt;t&gt;&lt;s&gt;"&amp;SUBSTITUTE(Q148,",","&lt;/s&gt;&lt;s&gt;")&amp;"&lt;/s&gt;&lt;/t&gt;","//s"))))))</f>
        <v>4.5</v>
      </c>
      <c r="S148" t="str">
        <f>IF(OR('Model output'!P147="",'Model output'!P147="C",ISNUMBER(SEARCH("Not identified", 'Model output'!P147)),ISNUMBER(SEARCH("Absent",'Model output'!P147)),ISNUMBER(SEARCH("Absence",'Model output'!P147)),AND(ISNUMBER(SEARCH("No",'Model output'!P147)),NOT(ISNUMBER(SEARCH("diagnostic",'Model output'!P147)))),ISNUMBER(SEARCH("Negative",'Model output'!P147))),"negative","positive")</f>
        <v>negative</v>
      </c>
      <c r="T148">
        <f>IF('Model output'!O147="","",'Model output'!O147)</f>
        <v>2</v>
      </c>
      <c r="U148" t="str">
        <f>IF('Model output'!Q147&lt;&gt;"",'Model output'!Q147,IF('Classification result'!S148="positive",IF(ISNUMBER(SEARCH("single",'Model output'!P147)),1,IF(OR(ISNUMBER(SEARCH("&lt;4",'Model output'!P147)),ISNUMBER(SEARCH("&lt; 4",'Model output'!P147)),ISNUMBER(SEARCH("less than 4",'Model output'!P147))),"&lt;4",IF(OR(ISNUMBER(SEARCH("&gt;4",'Model output'!P147)),ISNUMBER(SEARCH("&gt; 4",'Model output'!P147)),ISNUMBER(SEARCH("4 or more",'Model output'!P147))),"&gt;4",""))),""))</f>
        <v/>
      </c>
      <c r="V148" t="str">
        <f>IF(S148="negative","",IF(OR(ISNUMBER(SEARCH("Focal",'Model output'!P147)),'Classification result'!U148&lt;4,ISNUMBER(SEARCH("Focal",'Classification result'!U148)),ISNUMBER(SEARCH("&lt;4",'Classification result'!U148)),ISNUMBER(SEARCH("&lt; 4",'Classification result'!U148))),"minimal", IF(OR(ISNUMBER(SEARCH("Extensive",'Model output'!P147)),ISNUMBER(SEARCH("Extensive",'Classification result'!U148)),ISNUMBER(SEARCH("&gt;4",'Classification result'!U148)),ISNUMBER(SEARCH("&gt; 4",'Classification result'!U148)),ISNUMBER(SEARCH("4 or more",'Classification result'!U148))),"extensive","")))</f>
        <v/>
      </c>
      <c r="W148" t="str">
        <f>IF(OR('Model output'!R147="",ISNUMBER(SEARCH("Not identified", 'Model output'!R147)),ISNUMBER(SEARCH("Absent",'Model output'!R147)),ISNUMBER(SEARCH("No",'Model output'!R147)),ISNUMBER(SEARCH("Negative",'Model output'!R147)),ISNUMBER(SEARCH("None seen",'Model output'!R147)),ISNUMBER(SEARCH("Free",'Model output'!R147)),ISNUMBER(SEARCH("Cannot be assessed",'Model output'!R147))),"negative","positive")</f>
        <v>positive</v>
      </c>
      <c r="X148" s="19" t="str">
        <f>IF('Model output'!S147="","",'Model output'!S147)</f>
        <v>Focally present, extending into fibroadipose tissue</v>
      </c>
      <c r="Y148" t="str">
        <f>IF(OR('Model output'!S147="",ISNUMBER(SEARCH("No extension",'Model output'!S147)),ISNUMBER(SEARCH("Absent",'Model output'!S147)),ISNUMBER(SEARCH("Not identified",'Model output'!S147)),AND(ISNUMBER(SEARCH("No",'Model output'!S147)),NOT(ISNUMBER(SEARCH("carcinoma",'Model output'!S147)))),ISNUMBER(SEARCH("negative",'Model output'!S147))),"negative",IF(Z148="positive","gETE", "positive"))</f>
        <v>positive</v>
      </c>
      <c r="Z148" t="str">
        <f>IF(OR('Model output'!S147="",ISNUMBER(SEARCH("Absent",'Model output'!S147)),ISNUMBER(SEARCH("Not identified",'Model output'!S147)),ISNUMBER(SEARCH("No",'Model output'!S147)),ISNUMBER(SEARCH("Minimal",'Model output'!S147)),ISNUMBER(SEARCH("negative",'Model output'!S147))),"negative",IF(OR(ISNUMBER(SEARCH("extensive",X148)),ISNUMBER(SEARCH("skeletal muscle",X148)),ISNUMBER(SEARCH("larynx",X148)),ISNUMBER(SEARCH("trachea",X148)),ISNUMBER(SEARCH("esophagus",X148)),ISNUMBER(SEARCH("recurrent laryngeal nerve",X148))),"positive","negative"))</f>
        <v>negative</v>
      </c>
      <c r="AA148" t="str">
        <f>IF('Model output'!T147="","",IF('Model output'!T147="Not mentioned", "No", "Yes"))</f>
        <v/>
      </c>
      <c r="AB148" t="str">
        <f>IF(AA148&lt;&gt;"Yes","",IF(OR('Model output'!U147="",ISNUMBER(SEARCH("Not identified",'Model output'!U147))),"",'Model output'!U147))</f>
        <v/>
      </c>
      <c r="AC148" s="8" t="str">
        <f>IF(OR('Model output'!V147="", AND(ISERROR(SEARCH("Positive",'Model output'!V147)), ISNUMBER(SEARCH("Negative",'Model output'!V147))), ISNUMBER(SEARCH("Cannot be assessed",'Model output'!V147)), AND(ISNUMBER(SEARCH("Uninvolved",'Model output'!V147)),NOT(ISNUMBER(SEARCH("margin(s) involved",'Model output'!V147)))), ISNUMBER(SEARCH("No involvement",'Model output'!V147)), AND(NOT(ISNUMBER(SEARCH("focal",'Model output'!V147))),ISNUMBER(SEARCH("Free",'Model output'!V147))), ISNUMBER(SEARCH("narrowly excised",'Model output'!V147)), ISNUMBER(SEARCH("none",'Model output'!V147)), ISNUMBER(SEARCH("R0",'Model output'!V147)), ISNUMBER(SEARCH("1 mm",'Model output'!V147)), ISNUMBER(SEARCH("0.1 CM",'Model output'!V147)), ISNUMBER(SEARCH("less than 0.2 mm",'Model output'!V147)), ISNUMBER(SEARCH("less than 1.0 mm",'Model output'!V147)), ISNUMBER(SEARCH("less than 0.5 mm",'Model output'!V147)), ISNUMBER(SEARCH("abut",'Model output'!V147))), "negative", "positive")</f>
        <v>negative</v>
      </c>
      <c r="AE148" s="39" t="str" cm="1">
        <f t="array" aca="1" ref="AE148" ca="1">IF(OR(AC148="positive",Z148="positive",AND(OR(ISNUMBER(SEARCH("Follicular carcinoma",N148)),ISNUMBER(SEARCH("Follicular thyroid carcinoma",N148))),V148="extensive"),AND(AND(ISNUMBER(J148),J148&gt;0),AND(ISNUMBER(M148),M148&gt;3)),OR(H148="positive",AH148=1)),"high",IF(OR(ISNUMBER(SEARCH("lateral",G148,1)),ISNUMBER(SEARCH("positive",Y148,1)),ISNUMBER(SEARCH("tall",O148,1)),ISNUMBER(SEARCH("hobnail",O148,1)),ISNUMBER(SEARCH("cribriform",O148,1)),ISNUMBER(SEARCH("diffuse",O148,1)),ISNUMBER(SEARCH("columnar",O148,1)),ISNUMBER(SEARCH("solid",O148,1)),ISNUMBER(SEARCH("tall",N148,1)),ISNUMBER(SEARCH("hobnail",N148,1)),ISNUMBER(SEARCH("cribriform",N148,1)),ISNUMBER(SEARCH("diffuse",N148,1)),ISNUMBER(SEARCH("columnar",N148,1)),ISNUMBER(SEARCH("solid",N148,1)),AND(OR(ISNUMBER(SEARCH("papillary",N148,1)),ISNUMBER(SEARCH("papillary carcinoma",O148,1))),S148="positive"),AND(AND(ISNUMBER(J148),J148&gt;=5),M148=""),AND(AND(ISNUMBER(J148),J148&gt;=5),AND(ISNUMBER(M148),M148&gt;=1)),AND(ISNUMBER(SERACH("papillary",N148)),OR(Y148="positive",Z148="positive"), ISNUMBER(SEARCH("BRAF",AB148)))),"intermediate","low"))</f>
        <v>intermediate</v>
      </c>
      <c r="AF148" s="40" t="str">
        <f t="shared" si="31"/>
        <v>3a</v>
      </c>
      <c r="AG148" s="40" t="str">
        <f t="shared" si="32"/>
        <v>1b</v>
      </c>
      <c r="AH148" s="40" t="str">
        <f t="shared" si="33"/>
        <v>0</v>
      </c>
      <c r="AI148" s="45" t="str">
        <f t="shared" si="34"/>
        <v>I</v>
      </c>
      <c r="AJ148" s="39" t="s">
        <v>636</v>
      </c>
      <c r="AK148" s="44" t="s">
        <v>901</v>
      </c>
      <c r="AL148" s="44" t="s">
        <v>900</v>
      </c>
      <c r="AM148" s="44" t="s">
        <v>899</v>
      </c>
      <c r="AN148" s="44" t="s">
        <v>59</v>
      </c>
      <c r="AO148" s="12">
        <f t="shared" ca="1" si="36"/>
        <v>1</v>
      </c>
      <c r="AP148" s="15">
        <f t="shared" si="37"/>
        <v>1</v>
      </c>
      <c r="AQ148" s="15">
        <f t="shared" si="38"/>
        <v>0</v>
      </c>
      <c r="AR148" s="15">
        <f t="shared" si="39"/>
        <v>1</v>
      </c>
      <c r="AS148" s="26">
        <f t="shared" si="35"/>
        <v>1</v>
      </c>
    </row>
    <row r="149" spans="1:45">
      <c r="A149" t="str">
        <f>'Model output'!A148</f>
        <v>TCGA-EL-A4KG</v>
      </c>
      <c r="B149" s="51">
        <v>35</v>
      </c>
      <c r="C149" s="1" t="str">
        <f>IF(OR(ISNUMBER(SEARCH("0",'Model output'!D148)), ISNUMBER(SEARCH("1",'Model output'!D148)), ISNUMBER(SEARCH("1a",'Model output'!D148)), ISNUMBER(SEARCH("1b",'Model output'!D148)), ISNUMBER(SEARCH("2",'Model output'!D148)), ISNUMBER(SEARCH("3",'Model output'!D148)), ISNUMBER(SEARCH("4a",'Model output'!D148)), ISNUMBER(SEARCH("4b",'Model output'!D148))), IF(ISNUMBER(SEARCH("pT",'Model output'!D148)),IF(OR(ISNUMBER(SEARCH("a",'Model output'!D148)),ISNUMBER(SEARCH("b",'Model output'!D148))),MID(SUBSTITUTE('Model output'!D148," ",""),SEARCH("pT",'Model output'!D148)+2,2),MID(SUBSTITUTE('Model output'!D148," ",""),SEARCH("pT",'Model output'!D148)+2,1)),IF(ISNUMBER(SEARCH("T",'Model output'!D148)),IF(OR(ISNUMBER(SEARCH("a",'Model output'!D148)),ISNUMBER(SEARCH("b",'Model output'!D148))),MID(SUBSTITUTE('Model output'!D148," ",""),SEARCH("T",'Model output'!D148)+1,2),MID(SUBSTITUTE('Model output'!D148," ",""),SEARCH("T",'Model output'!D148)+1,1)),SUBSTITUTE('Model output'!D148," ",""))),"")</f>
        <v>2</v>
      </c>
      <c r="D149" s="1" t="str">
        <f>IF(ISNUMBER(SEARCH("lymph node",'Model output'!E148)),"1", IF(AND('Model output'!E148&lt;&gt;"",ISNUMBER('Model output'!E148),'Model output'!E148&gt;0),"1",IF(OR(ISNUMBER(SEARCH("0",'Model output'!E148)), ISNUMBER(SEARCH("1",'Model output'!E148)), ISNUMBER(SEARCH("1a",'Model output'!E148)), ISNUMBER(SEARCH("1b",'Model output'!E148)), ISNUMBER(SEARCH("X",'Model output'!E148))), IF(ISNUMBER(SEARCH("pN",'Model output'!E148)),IF(OR(ISNUMBER(SEARCH("a",'Model output'!E148)),ISNUMBER(SEARCH("b",'Model output'!E148))),MID(SUBSTITUTE('Model output'!E148," ",""),SEARCH("pN",'Model output'!E148)+2,2),MID(SUBSTITUTE('Model output'!E148," ",""),SEARCH("pN",'Model output'!E148)+2,1)),IF(ISNUMBER(SEARCH("N",'Model output'!E148)),IF(OR(ISNUMBER(SEARCH("a",'Model output'!E148)),ISNUMBER(SEARCH("b",'Model output'!E148))),MID(SUBSTITUTE('Model output'!E148," ",""),SEARCH("N",'Model output'!E148)+1,2),MID(SUBSTITUTE('Model output'!E148," ",""),SEARCH("N",'Model output'!E148)+1,1)),SUBSTITUTE('Model output'!E148," ",""))),"")))</f>
        <v>x</v>
      </c>
      <c r="E149" s="1" t="str">
        <f>IF(OR(ISNUMBER(SEARCH("Not applicable",'Model output'!F148)), ISNUMBER(SEARCH("N/A",'Model output'!F148))),"0",IF(OR(ISNUMBER(SEARCH("0",'Model output'!F148)), ISNUMBER(SEARCH("1",'Model output'!F148)), ISNUMBER(SEARCH("X",'Model output'!F148))), IF(ISNUMBER(SEARCH("pM",'Model output'!F148)),MID(SUBSTITUTE('Model output'!F148," ",""),SEARCH("pM",'Model output'!F148)+2,1),IF(ISNUMBER(SEARCH("M",'Model output'!F148)),MID(SUBSTITUTE('Model output'!F148," ",""),SEARCH("M",'Model output'!F148)+1,1),SUBSTITUTE('Model output'!F148," ",""))),""))</f>
        <v>x</v>
      </c>
      <c r="F149" t="str">
        <f t="shared" si="28"/>
        <v>negative</v>
      </c>
      <c r="G149" t="str">
        <f>IF(OR('Model output'!G148="",AND(ISNUMBER('Model output'!J148),'Model output'!J148&lt;1)),"",IF(OR(ISNUMBER(SEARCH("lateral",'Model output'!G148)),ISNUMBER(SEARCH("cervical",'Model output'!G148)),ISNUMBER(SEARCH("jugular",'Model output'!G148)),ISNUMBER(SEARCH("left neck",'Model output'!G148)),ISNUMBER(SEARCH("left anterior neck",'Model output'!G148)),ISNUMBER(SEARCH("left posterior neck",'Model output'!G148)),ISNUMBER(SEARCH("right neck",'Model output'!G148)),ISNUMBER(SEARCH("right anterior neck",'Model output'!G148)),ISNUMBER(SEARCH("right posterior neck",'Model output'!G148)),AND(ISNUMBER(SEARCH("level",'Model output'!G148)),OR(,ISNUMBER(SEARCH("II",'Model output'!G148)),ISNUMBER(SEARCH("two",'Model output'!G148)),ISNUMBER(SEARCH("2",'Model output'!G148)),ISNUMBER(SEARCH("III",'Model output'!G148)),ISNUMBER(SEARCH("three",'Model output'!G148)),ISNUMBER(SEARCH("3",'Model output'!G148)),ISNUMBER(SEARCH("IV",'Model output'!G148)),ISNUMBER(SEARCH("four",'Model output'!G148)),ISNUMBER(SEARCH("4",'Model output'!G148)),ISNUMBER(SEARCH("V ",'Model output'!G148)),ISNUMBER(SEARCH("five",'Model output'!G148)),ISNUMBER(SEARCH("5",'Model output'!G148))))), "lateral", "central"))</f>
        <v/>
      </c>
      <c r="H149" t="str">
        <f>IF('Model output'!H148="","negative", IF('Model output'!H148=" ", "negative", IF('Model output'!H148="[]", "negative", IF(ISNUMBER(SEARCH("lymph node",'Model output'!H148)),"negative", IF(ISNUMBER(SEARCH("adipose tissue",'Model output'!H148)), "negative", IF(ISNUMBER(SEARCH("neck dissection",'Model output'!H148)),"negative","positive"))))))</f>
        <v>negative</v>
      </c>
      <c r="I149" t="str">
        <f>IF('Model output'!I148="","",IF(ISNUMBER('Model output'!I148),'Model output'!I148,1))</f>
        <v/>
      </c>
      <c r="J149" t="str">
        <f>IF('Model output'!J148="","",IF(AND(ISNUMBER('Model output'!J148),'Model output'!J148&lt;=I149),'Model output'!J148,IF(ISNUMBER(SEARCH("0/",'Model output'!J148)),0,1)))</f>
        <v/>
      </c>
      <c r="K149" t="str" cm="1">
        <f t="array" ref="K149">IF(COUNT(FIND({0,1,2,3,4,5,6,7,8,9},'Model output'!K148))&gt;0,'Model output'!K148,"")</f>
        <v/>
      </c>
      <c r="L149" s="32" t="str">
        <f t="shared" si="30"/>
        <v/>
      </c>
      <c r="M149" t="str" cm="1">
        <f t="array" ref="M149">IF(L149="","",IF(ISNUMBER(SEARCH("cm",L149)),MAX(VALUE(SUBSTITUTE(_xlfn.FILTERXML("&lt;t&gt;&lt;s&gt;"&amp;SUBSTITUTE(L149,",","&lt;/s&gt;&lt;s&gt;")&amp;"&lt;/s&gt;&lt;/t&gt;","//s"),"cm",""))),MAX(VALUE(SUBSTITUTE(_xlfn.FILTERXML("&lt;t&gt;&lt;s&gt;"&amp;SUBSTITUTE(L149,",","&lt;/s&gt;&lt;s&gt;")&amp;"&lt;/s&gt;&lt;/t&gt;","//s"),"mm","")))/10))</f>
        <v/>
      </c>
      <c r="N149" t="str">
        <f>IF('Model output'!L148="","",'Model output'!L148)</f>
        <v>papillary</v>
      </c>
      <c r="O149" t="str">
        <f>IF('Model output'!M148="","",'Model output'!M148)</f>
        <v>conventional</v>
      </c>
      <c r="P149" t="str">
        <f>IF('Model output'!N148="","",'Model output'!N148)</f>
        <v>2 cm</v>
      </c>
      <c r="Q149" t="str">
        <f t="shared" si="29"/>
        <v>2cm</v>
      </c>
      <c r="R149" cm="1">
        <f t="array" ref="R149">IF(Q149="","",IF(ISNUMBER(SEARCH("cm",Q149)),MAX(VALUE(SUBSTITUTE(_xlfn.FILTERXML("&lt;t&gt;&lt;s&gt;"&amp;SUBSTITUTE(Q149,",","&lt;/s&gt;&lt;s&gt;")&amp;"&lt;/s&gt;&lt;/t&gt;","//s"),"cm",""))),IF(ISNUMBER(SEARCH("mm",Q149)), MAX(VALUE(SUBSTITUTE(_xlfn.FILTERXML("&lt;t&gt;&lt;s&gt;"&amp;SUBSTITUTE(Q149,",","&lt;/s&gt;&lt;s&gt;")&amp;"&lt;/s&gt;&lt;/t&gt;","//s"),"mm","")))/10, MAX(VALUE(_xlfn.FILTERXML("&lt;t&gt;&lt;s&gt;"&amp;SUBSTITUTE(Q149,",","&lt;/s&gt;&lt;s&gt;")&amp;"&lt;/s&gt;&lt;/t&gt;","//s"))))))</f>
        <v>2</v>
      </c>
      <c r="S149" t="str">
        <f>IF(OR('Model output'!P148="",'Model output'!P148="C",ISNUMBER(SEARCH("Not identified", 'Model output'!P148)),ISNUMBER(SEARCH("Absent",'Model output'!P148)),ISNUMBER(SEARCH("Absence",'Model output'!P148)),AND(ISNUMBER(SEARCH("No",'Model output'!P148)),NOT(ISNUMBER(SEARCH("diagnostic",'Model output'!P148)))),ISNUMBER(SEARCH("Negative",'Model output'!P148))),"negative","positive")</f>
        <v>negative</v>
      </c>
      <c r="T149">
        <f>IF('Model output'!O148="","",'Model output'!O148)</f>
        <v>1</v>
      </c>
      <c r="U149" t="str">
        <f>IF('Model output'!Q148&lt;&gt;"",'Model output'!Q148,IF('Classification result'!S149="positive",IF(ISNUMBER(SEARCH("single",'Model output'!P148)),1,IF(OR(ISNUMBER(SEARCH("&lt;4",'Model output'!P148)),ISNUMBER(SEARCH("&lt; 4",'Model output'!P148)),ISNUMBER(SEARCH("less than 4",'Model output'!P148))),"&lt;4",IF(OR(ISNUMBER(SEARCH("&gt;4",'Model output'!P148)),ISNUMBER(SEARCH("&gt; 4",'Model output'!P148)),ISNUMBER(SEARCH("4 or more",'Model output'!P148))),"&gt;4",""))),""))</f>
        <v/>
      </c>
      <c r="V149" t="str">
        <f>IF(S149="negative","",IF(OR(ISNUMBER(SEARCH("Focal",'Model output'!P148)),'Classification result'!U149&lt;4,ISNUMBER(SEARCH("Focal",'Classification result'!U149)),ISNUMBER(SEARCH("&lt;4",'Classification result'!U149)),ISNUMBER(SEARCH("&lt; 4",'Classification result'!U149))),"minimal", IF(OR(ISNUMBER(SEARCH("Extensive",'Model output'!P148)),ISNUMBER(SEARCH("Extensive",'Classification result'!U149)),ISNUMBER(SEARCH("&gt;4",'Classification result'!U149)),ISNUMBER(SEARCH("&gt; 4",'Classification result'!U149)),ISNUMBER(SEARCH("4 or more",'Classification result'!U149))),"extensive","")))</f>
        <v/>
      </c>
      <c r="W149" t="str">
        <f>IF(OR('Model output'!R148="",ISNUMBER(SEARCH("Not identified", 'Model output'!R148)),ISNUMBER(SEARCH("Absent",'Model output'!R148)),ISNUMBER(SEARCH("No",'Model output'!R148)),ISNUMBER(SEARCH("Negative",'Model output'!R148)),ISNUMBER(SEARCH("None seen",'Model output'!R148)),ISNUMBER(SEARCH("Free",'Model output'!R148)),ISNUMBER(SEARCH("Cannot be assessed",'Model output'!R148))),"negative","positive")</f>
        <v>positive</v>
      </c>
      <c r="X149" s="19" t="str">
        <f>IF('Model output'!S148="","",'Model output'!S148)</f>
        <v>Present</v>
      </c>
      <c r="Y149" t="str">
        <f>IF(OR('Model output'!S148="",ISNUMBER(SEARCH("No extension",'Model output'!S148)),ISNUMBER(SEARCH("Absent",'Model output'!S148)),ISNUMBER(SEARCH("Not identified",'Model output'!S148)),AND(ISNUMBER(SEARCH("No",'Model output'!S148)),NOT(ISNUMBER(SEARCH("carcinoma",'Model output'!S148)))),ISNUMBER(SEARCH("negative",'Model output'!S148))),"negative",IF(Z149="positive","gETE", "positive"))</f>
        <v>positive</v>
      </c>
      <c r="Z149" t="str">
        <f>IF(OR('Model output'!S148="",ISNUMBER(SEARCH("Absent",'Model output'!S148)),ISNUMBER(SEARCH("Not identified",'Model output'!S148)),ISNUMBER(SEARCH("No",'Model output'!S148)),ISNUMBER(SEARCH("Minimal",'Model output'!S148)),ISNUMBER(SEARCH("negative",'Model output'!S148))),"negative",IF(OR(ISNUMBER(SEARCH("extensive",X149)),ISNUMBER(SEARCH("skeletal muscle",X149)),ISNUMBER(SEARCH("larynx",X149)),ISNUMBER(SEARCH("trachea",X149)),ISNUMBER(SEARCH("esophagus",X149)),ISNUMBER(SEARCH("recurrent laryngeal nerve",X149))),"positive","negative"))</f>
        <v>negative</v>
      </c>
      <c r="AA149" t="str">
        <f>IF('Model output'!T148="","",IF('Model output'!T148="Not mentioned", "No", "Yes"))</f>
        <v/>
      </c>
      <c r="AB149" t="str">
        <f>IF(AA149&lt;&gt;"Yes","",IF(OR('Model output'!U148="",ISNUMBER(SEARCH("Not identified",'Model output'!U148))),"",'Model output'!U148))</f>
        <v/>
      </c>
      <c r="AC149" s="8" t="str">
        <f>IF(OR('Model output'!V148="", AND(ISERROR(SEARCH("Positive",'Model output'!V148)), ISNUMBER(SEARCH("Negative",'Model output'!V148))), ISNUMBER(SEARCH("Cannot be assessed",'Model output'!V148)), AND(ISNUMBER(SEARCH("Uninvolved",'Model output'!V148)),NOT(ISNUMBER(SEARCH("margin(s) involved",'Model output'!V148)))), ISNUMBER(SEARCH("No involvement",'Model output'!V148)), AND(NOT(ISNUMBER(SEARCH("focal",'Model output'!V148))),ISNUMBER(SEARCH("Free",'Model output'!V148))), ISNUMBER(SEARCH("narrowly excised",'Model output'!V148)), ISNUMBER(SEARCH("none",'Model output'!V148)), ISNUMBER(SEARCH("R0",'Model output'!V148)), ISNUMBER(SEARCH("1 mm",'Model output'!V148)), ISNUMBER(SEARCH("0.1 CM",'Model output'!V148)), ISNUMBER(SEARCH("less than 0.2 mm",'Model output'!V148)), ISNUMBER(SEARCH("less than 1.0 mm",'Model output'!V148)), ISNUMBER(SEARCH("less than 0.5 mm",'Model output'!V148)), ISNUMBER(SEARCH("abut",'Model output'!V148))), "negative", "positive")</f>
        <v>negative</v>
      </c>
      <c r="AE149" s="39" t="str" cm="1">
        <f t="array" aca="1" ref="AE149" ca="1">IF(OR(AC149="positive",Z149="positive",AND(OR(ISNUMBER(SEARCH("Follicular carcinoma",N149)),ISNUMBER(SEARCH("Follicular thyroid carcinoma",N149))),V149="extensive"),AND(AND(ISNUMBER(J149),J149&gt;0),AND(ISNUMBER(M149),M149&gt;3)),OR(H149="positive",AH149=1)),"high",IF(OR(ISNUMBER(SEARCH("lateral",G149,1)),ISNUMBER(SEARCH("positive",Y149,1)),ISNUMBER(SEARCH("tall",O149,1)),ISNUMBER(SEARCH("hobnail",O149,1)),ISNUMBER(SEARCH("cribriform",O149,1)),ISNUMBER(SEARCH("diffuse",O149,1)),ISNUMBER(SEARCH("columnar",O149,1)),ISNUMBER(SEARCH("solid",O149,1)),ISNUMBER(SEARCH("tall",N149,1)),ISNUMBER(SEARCH("hobnail",N149,1)),ISNUMBER(SEARCH("cribriform",N149,1)),ISNUMBER(SEARCH("diffuse",N149,1)),ISNUMBER(SEARCH("columnar",N149,1)),ISNUMBER(SEARCH("solid",N149,1)),AND(OR(ISNUMBER(SEARCH("papillary",N149,1)),ISNUMBER(SEARCH("papillary carcinoma",O149,1))),S149="positive"),AND(AND(ISNUMBER(J149),J149&gt;=5),M149=""),AND(AND(ISNUMBER(J149),J149&gt;=5),AND(ISNUMBER(M149),M149&gt;=1)),AND(ISNUMBER(SERACH("papillary",N149)),OR(Y149="positive",Z149="positive"), ISNUMBER(SEARCH("BRAF",AB149)))),"intermediate","low"))</f>
        <v>intermediate</v>
      </c>
      <c r="AF149" s="40" t="str">
        <f t="shared" si="31"/>
        <v>1b</v>
      </c>
      <c r="AG149" s="40" t="str">
        <f t="shared" si="32"/>
        <v>0</v>
      </c>
      <c r="AH149" s="40" t="str">
        <f t="shared" si="33"/>
        <v>0</v>
      </c>
      <c r="AI149" s="45" t="str">
        <f t="shared" si="34"/>
        <v>I</v>
      </c>
      <c r="AJ149" s="39" t="s">
        <v>636</v>
      </c>
      <c r="AK149" s="44" t="s">
        <v>895</v>
      </c>
      <c r="AL149" s="44" t="s">
        <v>896</v>
      </c>
      <c r="AM149" s="44" t="s">
        <v>899</v>
      </c>
      <c r="AN149" s="44" t="s">
        <v>59</v>
      </c>
      <c r="AO149" s="12">
        <f t="shared" ca="1" si="36"/>
        <v>1</v>
      </c>
      <c r="AP149" s="15">
        <f t="shared" si="37"/>
        <v>1</v>
      </c>
      <c r="AQ149" s="15">
        <f t="shared" si="38"/>
        <v>1</v>
      </c>
      <c r="AR149" s="15">
        <f t="shared" si="39"/>
        <v>1</v>
      </c>
      <c r="AS149" s="26">
        <f t="shared" si="35"/>
        <v>1</v>
      </c>
    </row>
    <row r="150" spans="1:45">
      <c r="A150" t="str">
        <f>'Model output'!A149</f>
        <v>TCGA-EL-A4KH</v>
      </c>
      <c r="B150" s="51">
        <v>36</v>
      </c>
      <c r="C150" s="1" t="str">
        <f>IF(OR(ISNUMBER(SEARCH("0",'Model output'!D149)), ISNUMBER(SEARCH("1",'Model output'!D149)), ISNUMBER(SEARCH("1a",'Model output'!D149)), ISNUMBER(SEARCH("1b",'Model output'!D149)), ISNUMBER(SEARCH("2",'Model output'!D149)), ISNUMBER(SEARCH("3",'Model output'!D149)), ISNUMBER(SEARCH("4a",'Model output'!D149)), ISNUMBER(SEARCH("4b",'Model output'!D149))), IF(ISNUMBER(SEARCH("pT",'Model output'!D149)),IF(OR(ISNUMBER(SEARCH("a",'Model output'!D149)),ISNUMBER(SEARCH("b",'Model output'!D149))),MID(SUBSTITUTE('Model output'!D149," ",""),SEARCH("pT",'Model output'!D149)+2,2),MID(SUBSTITUTE('Model output'!D149," ",""),SEARCH("pT",'Model output'!D149)+2,1)),IF(ISNUMBER(SEARCH("T",'Model output'!D149)),IF(OR(ISNUMBER(SEARCH("a",'Model output'!D149)),ISNUMBER(SEARCH("b",'Model output'!D149))),MID(SUBSTITUTE('Model output'!D149," ",""),SEARCH("T",'Model output'!D149)+1,2),MID(SUBSTITUTE('Model output'!D149," ",""),SEARCH("T",'Model output'!D149)+1,1)),SUBSTITUTE('Model output'!D149," ",""))),"")</f>
        <v>1</v>
      </c>
      <c r="D150" s="1" t="str">
        <f>IF(ISNUMBER(SEARCH("lymph node",'Model output'!E149)),"1", IF(AND('Model output'!E149&lt;&gt;"",ISNUMBER('Model output'!E149),'Model output'!E149&gt;0),"1",IF(OR(ISNUMBER(SEARCH("0",'Model output'!E149)), ISNUMBER(SEARCH("1",'Model output'!E149)), ISNUMBER(SEARCH("1a",'Model output'!E149)), ISNUMBER(SEARCH("1b",'Model output'!E149)), ISNUMBER(SEARCH("X",'Model output'!E149))), IF(ISNUMBER(SEARCH("pN",'Model output'!E149)),IF(OR(ISNUMBER(SEARCH("a",'Model output'!E149)),ISNUMBER(SEARCH("b",'Model output'!E149))),MID(SUBSTITUTE('Model output'!E149," ",""),SEARCH("pN",'Model output'!E149)+2,2),MID(SUBSTITUTE('Model output'!E149," ",""),SEARCH("pN",'Model output'!E149)+2,1)),IF(ISNUMBER(SEARCH("N",'Model output'!E149)),IF(OR(ISNUMBER(SEARCH("a",'Model output'!E149)),ISNUMBER(SEARCH("b",'Model output'!E149))),MID(SUBSTITUTE('Model output'!E149," ",""),SEARCH("N",'Model output'!E149)+1,2),MID(SUBSTITUTE('Model output'!E149," ",""),SEARCH("N",'Model output'!E149)+1,1)),SUBSTITUTE('Model output'!E149," ",""))),"")))</f>
        <v>x</v>
      </c>
      <c r="E150" s="1" t="str">
        <f>IF(OR(ISNUMBER(SEARCH("Not applicable",'Model output'!F149)), ISNUMBER(SEARCH("N/A",'Model output'!F149))),"0",IF(OR(ISNUMBER(SEARCH("0",'Model output'!F149)), ISNUMBER(SEARCH("1",'Model output'!F149)), ISNUMBER(SEARCH("X",'Model output'!F149))), IF(ISNUMBER(SEARCH("pM",'Model output'!F149)),MID(SUBSTITUTE('Model output'!F149," ",""),SEARCH("pM",'Model output'!F149)+2,1),IF(ISNUMBER(SEARCH("M",'Model output'!F149)),MID(SUBSTITUTE('Model output'!F149," ",""),SEARCH("M",'Model output'!F149)+1,1),SUBSTITUTE('Model output'!F149," ",""))),""))</f>
        <v>x</v>
      </c>
      <c r="F150" t="str">
        <f t="shared" si="28"/>
        <v>negative</v>
      </c>
      <c r="G150" t="str">
        <f>IF(OR('Model output'!G149="",AND(ISNUMBER('Model output'!J149),'Model output'!J149&lt;1)),"",IF(OR(ISNUMBER(SEARCH("lateral",'Model output'!G149)),ISNUMBER(SEARCH("cervical",'Model output'!G149)),ISNUMBER(SEARCH("jugular",'Model output'!G149)),ISNUMBER(SEARCH("left neck",'Model output'!G149)),ISNUMBER(SEARCH("left anterior neck",'Model output'!G149)),ISNUMBER(SEARCH("left posterior neck",'Model output'!G149)),ISNUMBER(SEARCH("right neck",'Model output'!G149)),ISNUMBER(SEARCH("right anterior neck",'Model output'!G149)),ISNUMBER(SEARCH("right posterior neck",'Model output'!G149)),AND(ISNUMBER(SEARCH("level",'Model output'!G149)),OR(,ISNUMBER(SEARCH("II",'Model output'!G149)),ISNUMBER(SEARCH("two",'Model output'!G149)),ISNUMBER(SEARCH("2",'Model output'!G149)),ISNUMBER(SEARCH("III",'Model output'!G149)),ISNUMBER(SEARCH("three",'Model output'!G149)),ISNUMBER(SEARCH("3",'Model output'!G149)),ISNUMBER(SEARCH("IV",'Model output'!G149)),ISNUMBER(SEARCH("four",'Model output'!G149)),ISNUMBER(SEARCH("4",'Model output'!G149)),ISNUMBER(SEARCH("V ",'Model output'!G149)),ISNUMBER(SEARCH("five",'Model output'!G149)),ISNUMBER(SEARCH("5",'Model output'!G149))))), "lateral", "central"))</f>
        <v/>
      </c>
      <c r="H150" t="str">
        <f>IF('Model output'!H149="","negative", IF('Model output'!H149=" ", "negative", IF('Model output'!H149="[]", "negative", IF(ISNUMBER(SEARCH("lymph node",'Model output'!H149)),"negative", IF(ISNUMBER(SEARCH("adipose tissue",'Model output'!H149)), "negative", IF(ISNUMBER(SEARCH("neck dissection",'Model output'!H149)),"negative","positive"))))))</f>
        <v>negative</v>
      </c>
      <c r="I150" t="str">
        <f>IF('Model output'!I149="","",IF(ISNUMBER('Model output'!I149),'Model output'!I149,1))</f>
        <v/>
      </c>
      <c r="J150" t="str">
        <f>IF('Model output'!J149="","",IF(AND(ISNUMBER('Model output'!J149),'Model output'!J149&lt;=I150),'Model output'!J149,IF(ISNUMBER(SEARCH("0/",'Model output'!J149)),0,1)))</f>
        <v/>
      </c>
      <c r="K150" t="str" cm="1">
        <f t="array" ref="K150">IF(COUNT(FIND({0,1,2,3,4,5,6,7,8,9},'Model output'!K149))&gt;0,'Model output'!K149,"")</f>
        <v/>
      </c>
      <c r="L150" s="32" t="str">
        <f t="shared" si="30"/>
        <v/>
      </c>
      <c r="M150" t="str" cm="1">
        <f t="array" ref="M150">IF(L150="","",IF(ISNUMBER(SEARCH("cm",L150)),MAX(VALUE(SUBSTITUTE(_xlfn.FILTERXML("&lt;t&gt;&lt;s&gt;"&amp;SUBSTITUTE(L150,",","&lt;/s&gt;&lt;s&gt;")&amp;"&lt;/s&gt;&lt;/t&gt;","//s"),"cm",""))),MAX(VALUE(SUBSTITUTE(_xlfn.FILTERXML("&lt;t&gt;&lt;s&gt;"&amp;SUBSTITUTE(L150,",","&lt;/s&gt;&lt;s&gt;")&amp;"&lt;/s&gt;&lt;/t&gt;","//s"),"mm","")))/10))</f>
        <v/>
      </c>
      <c r="N150" t="str">
        <f>IF('Model output'!L149="","",'Model output'!L149)</f>
        <v>follicular</v>
      </c>
      <c r="O150" t="str">
        <f>IF('Model output'!M149="","",'Model output'!M149)</f>
        <v>variant</v>
      </c>
      <c r="P150" t="str">
        <f>IF('Model output'!N149="","",'Model output'!N149)</f>
        <v>2.1 cm</v>
      </c>
      <c r="Q150" t="str">
        <f t="shared" si="29"/>
        <v>2.1cm</v>
      </c>
      <c r="R150" cm="1">
        <f t="array" ref="R150">IF(Q150="","",IF(ISNUMBER(SEARCH("cm",Q150)),MAX(VALUE(SUBSTITUTE(_xlfn.FILTERXML("&lt;t&gt;&lt;s&gt;"&amp;SUBSTITUTE(Q150,",","&lt;/s&gt;&lt;s&gt;")&amp;"&lt;/s&gt;&lt;/t&gt;","//s"),"cm",""))),IF(ISNUMBER(SEARCH("mm",Q150)), MAX(VALUE(SUBSTITUTE(_xlfn.FILTERXML("&lt;t&gt;&lt;s&gt;"&amp;SUBSTITUTE(Q150,",","&lt;/s&gt;&lt;s&gt;")&amp;"&lt;/s&gt;&lt;/t&gt;","//s"),"mm","")))/10, MAX(VALUE(_xlfn.FILTERXML("&lt;t&gt;&lt;s&gt;"&amp;SUBSTITUTE(Q150,",","&lt;/s&gt;&lt;s&gt;")&amp;"&lt;/s&gt;&lt;/t&gt;","//s"))))))</f>
        <v>2.1</v>
      </c>
      <c r="S150" t="str">
        <f>IF(OR('Model output'!P149="",'Model output'!P149="C",ISNUMBER(SEARCH("Not identified", 'Model output'!P149)),ISNUMBER(SEARCH("Absent",'Model output'!P149)),ISNUMBER(SEARCH("Absence",'Model output'!P149)),AND(ISNUMBER(SEARCH("No",'Model output'!P149)),NOT(ISNUMBER(SEARCH("diagnostic",'Model output'!P149)))),ISNUMBER(SEARCH("Negative",'Model output'!P149))),"negative","positive")</f>
        <v>negative</v>
      </c>
      <c r="T150">
        <f>IF('Model output'!O149="","",'Model output'!O149)</f>
        <v>2</v>
      </c>
      <c r="U150" t="str">
        <f>IF('Model output'!Q149&lt;&gt;"",'Model output'!Q149,IF('Classification result'!S150="positive",IF(ISNUMBER(SEARCH("single",'Model output'!P149)),1,IF(OR(ISNUMBER(SEARCH("&lt;4",'Model output'!P149)),ISNUMBER(SEARCH("&lt; 4",'Model output'!P149)),ISNUMBER(SEARCH("less than 4",'Model output'!P149))),"&lt;4",IF(OR(ISNUMBER(SEARCH("&gt;4",'Model output'!P149)),ISNUMBER(SEARCH("&gt; 4",'Model output'!P149)),ISNUMBER(SEARCH("4 or more",'Model output'!P149))),"&gt;4",""))),""))</f>
        <v/>
      </c>
      <c r="V150" t="str">
        <f>IF(S150="negative","",IF(OR(ISNUMBER(SEARCH("Focal",'Model output'!P149)),'Classification result'!U150&lt;4,ISNUMBER(SEARCH("Focal",'Classification result'!U150)),ISNUMBER(SEARCH("&lt;4",'Classification result'!U150)),ISNUMBER(SEARCH("&lt; 4",'Classification result'!U150))),"minimal", IF(OR(ISNUMBER(SEARCH("Extensive",'Model output'!P149)),ISNUMBER(SEARCH("Extensive",'Classification result'!U150)),ISNUMBER(SEARCH("&gt;4",'Classification result'!U150)),ISNUMBER(SEARCH("&gt; 4",'Classification result'!U150)),ISNUMBER(SEARCH("4 or more",'Classification result'!U150))),"extensive","")))</f>
        <v/>
      </c>
      <c r="W150" t="str">
        <f>IF(OR('Model output'!R149="",ISNUMBER(SEARCH("Not identified", 'Model output'!R149)),ISNUMBER(SEARCH("Absent",'Model output'!R149)),ISNUMBER(SEARCH("No",'Model output'!R149)),ISNUMBER(SEARCH("Negative",'Model output'!R149)),ISNUMBER(SEARCH("None seen",'Model output'!R149)),ISNUMBER(SEARCH("Free",'Model output'!R149)),ISNUMBER(SEARCH("Cannot be assessed",'Model output'!R149))),"negative","positive")</f>
        <v>negative</v>
      </c>
      <c r="X150" s="19" t="str">
        <f>IF('Model output'!S149="","",'Model output'!S149)</f>
        <v>absent</v>
      </c>
      <c r="Y150" t="str">
        <f>IF(OR('Model output'!S149="",ISNUMBER(SEARCH("No extension",'Model output'!S149)),ISNUMBER(SEARCH("Absent",'Model output'!S149)),ISNUMBER(SEARCH("Not identified",'Model output'!S149)),AND(ISNUMBER(SEARCH("No",'Model output'!S149)),NOT(ISNUMBER(SEARCH("carcinoma",'Model output'!S149)))),ISNUMBER(SEARCH("negative",'Model output'!S149))),"negative",IF(Z150="positive","gETE", "positive"))</f>
        <v>negative</v>
      </c>
      <c r="Z150" t="str">
        <f>IF(OR('Model output'!S149="",ISNUMBER(SEARCH("Absent",'Model output'!S149)),ISNUMBER(SEARCH("Not identified",'Model output'!S149)),ISNUMBER(SEARCH("No",'Model output'!S149)),ISNUMBER(SEARCH("Minimal",'Model output'!S149)),ISNUMBER(SEARCH("negative",'Model output'!S149))),"negative",IF(OR(ISNUMBER(SEARCH("extensive",X150)),ISNUMBER(SEARCH("skeletal muscle",X150)),ISNUMBER(SEARCH("larynx",X150)),ISNUMBER(SEARCH("trachea",X150)),ISNUMBER(SEARCH("esophagus",X150)),ISNUMBER(SEARCH("recurrent laryngeal nerve",X150))),"positive","negative"))</f>
        <v>negative</v>
      </c>
      <c r="AA150" t="str">
        <f>IF('Model output'!T149="","",IF('Model output'!T149="Not mentioned", "No", "Yes"))</f>
        <v/>
      </c>
      <c r="AB150" t="str">
        <f>IF(AA150&lt;&gt;"Yes","",IF(OR('Model output'!U149="",ISNUMBER(SEARCH("Not identified",'Model output'!U149))),"",'Model output'!U149))</f>
        <v/>
      </c>
      <c r="AC150" s="8" t="str">
        <f>IF(OR('Model output'!V149="", AND(ISERROR(SEARCH("Positive",'Model output'!V149)), ISNUMBER(SEARCH("Negative",'Model output'!V149))), ISNUMBER(SEARCH("Cannot be assessed",'Model output'!V149)), AND(ISNUMBER(SEARCH("Uninvolved",'Model output'!V149)),NOT(ISNUMBER(SEARCH("margin(s) involved",'Model output'!V149)))), ISNUMBER(SEARCH("No involvement",'Model output'!V149)), AND(NOT(ISNUMBER(SEARCH("focal",'Model output'!V149))),ISNUMBER(SEARCH("Free",'Model output'!V149))), ISNUMBER(SEARCH("narrowly excised",'Model output'!V149)), ISNUMBER(SEARCH("none",'Model output'!V149)), ISNUMBER(SEARCH("R0",'Model output'!V149)), ISNUMBER(SEARCH("1 mm",'Model output'!V149)), ISNUMBER(SEARCH("0.1 CM",'Model output'!V149)), ISNUMBER(SEARCH("less than 0.2 mm",'Model output'!V149)), ISNUMBER(SEARCH("less than 1.0 mm",'Model output'!V149)), ISNUMBER(SEARCH("less than 0.5 mm",'Model output'!V149)), ISNUMBER(SEARCH("abut",'Model output'!V149))), "negative", "positive")</f>
        <v>negative</v>
      </c>
      <c r="AE150" s="39" t="str" cm="1">
        <f t="array" aca="1" ref="AE150" ca="1">IF(OR(AC150="positive",Z150="positive",AND(OR(ISNUMBER(SEARCH("Follicular carcinoma",N150)),ISNUMBER(SEARCH("Follicular thyroid carcinoma",N150))),V150="extensive"),AND(AND(ISNUMBER(J150),J150&gt;0),AND(ISNUMBER(M150),M150&gt;3)),OR(H150="positive",AH150=1)),"high",IF(OR(ISNUMBER(SEARCH("lateral",G150,1)),ISNUMBER(SEARCH("positive",Y150,1)),ISNUMBER(SEARCH("tall",O150,1)),ISNUMBER(SEARCH("hobnail",O150,1)),ISNUMBER(SEARCH("cribriform",O150,1)),ISNUMBER(SEARCH("diffuse",O150,1)),ISNUMBER(SEARCH("columnar",O150,1)),ISNUMBER(SEARCH("solid",O150,1)),ISNUMBER(SEARCH("tall",N150,1)),ISNUMBER(SEARCH("hobnail",N150,1)),ISNUMBER(SEARCH("cribriform",N150,1)),ISNUMBER(SEARCH("diffuse",N150,1)),ISNUMBER(SEARCH("columnar",N150,1)),ISNUMBER(SEARCH("solid",N150,1)),AND(OR(ISNUMBER(SEARCH("papillary",N150,1)),ISNUMBER(SEARCH("papillary carcinoma",O150,1))),S150="positive"),AND(AND(ISNUMBER(J150),J150&gt;=5),M150=""),AND(AND(ISNUMBER(J150),J150&gt;=5),AND(ISNUMBER(M150),M150&gt;=1)),AND(ISNUMBER(SERACH("papillary",N150)),OR(Y150="positive",Z150="positive"), ISNUMBER(SEARCH("BRAF",AB150)))),"intermediate","low"))</f>
        <v>low</v>
      </c>
      <c r="AF150" s="40" t="str">
        <f t="shared" si="31"/>
        <v>2</v>
      </c>
      <c r="AG150" s="40" t="str">
        <f t="shared" si="32"/>
        <v>0</v>
      </c>
      <c r="AH150" s="40" t="str">
        <f t="shared" si="33"/>
        <v>0</v>
      </c>
      <c r="AI150" s="45" t="str">
        <f t="shared" si="34"/>
        <v>I</v>
      </c>
      <c r="AJ150" s="39" t="s">
        <v>634</v>
      </c>
      <c r="AK150" s="44" t="s">
        <v>898</v>
      </c>
      <c r="AL150" s="44" t="s">
        <v>899</v>
      </c>
      <c r="AM150" s="44" t="s">
        <v>899</v>
      </c>
      <c r="AN150" s="44" t="s">
        <v>59</v>
      </c>
      <c r="AO150" s="12">
        <f t="shared" ca="1" si="36"/>
        <v>1</v>
      </c>
      <c r="AP150" s="15">
        <f t="shared" si="37"/>
        <v>1</v>
      </c>
      <c r="AQ150" s="15">
        <f t="shared" si="38"/>
        <v>1</v>
      </c>
      <c r="AR150" s="15">
        <f t="shared" si="39"/>
        <v>1</v>
      </c>
      <c r="AS150" s="26">
        <f t="shared" si="35"/>
        <v>1</v>
      </c>
    </row>
    <row r="151" spans="1:45">
      <c r="A151" t="str">
        <f>'Model output'!A150</f>
        <v>TCGA-EL-A4KI</v>
      </c>
      <c r="B151" s="51">
        <v>63</v>
      </c>
      <c r="C151" s="1" t="str">
        <f>IF(OR(ISNUMBER(SEARCH("0",'Model output'!D150)), ISNUMBER(SEARCH("1",'Model output'!D150)), ISNUMBER(SEARCH("1a",'Model output'!D150)), ISNUMBER(SEARCH("1b",'Model output'!D150)), ISNUMBER(SEARCH("2",'Model output'!D150)), ISNUMBER(SEARCH("3",'Model output'!D150)), ISNUMBER(SEARCH("4a",'Model output'!D150)), ISNUMBER(SEARCH("4b",'Model output'!D150))), IF(ISNUMBER(SEARCH("pT",'Model output'!D150)),IF(OR(ISNUMBER(SEARCH("a",'Model output'!D150)),ISNUMBER(SEARCH("b",'Model output'!D150))),MID(SUBSTITUTE('Model output'!D150," ",""),SEARCH("pT",'Model output'!D150)+2,2),MID(SUBSTITUTE('Model output'!D150," ",""),SEARCH("pT",'Model output'!D150)+2,1)),IF(ISNUMBER(SEARCH("T",'Model output'!D150)),IF(OR(ISNUMBER(SEARCH("a",'Model output'!D150)),ISNUMBER(SEARCH("b",'Model output'!D150))),MID(SUBSTITUTE('Model output'!D150," ",""),SEARCH("T",'Model output'!D150)+1,2),MID(SUBSTITUTE('Model output'!D150," ",""),SEARCH("T",'Model output'!D150)+1,1)),SUBSTITUTE('Model output'!D150," ",""))),"")</f>
        <v/>
      </c>
      <c r="D151" s="1" t="str">
        <f>IF(ISNUMBER(SEARCH("lymph node",'Model output'!E150)),"1", IF(AND('Model output'!E150&lt;&gt;"",ISNUMBER('Model output'!E150),'Model output'!E150&gt;0),"1",IF(OR(ISNUMBER(SEARCH("0",'Model output'!E150)), ISNUMBER(SEARCH("1",'Model output'!E150)), ISNUMBER(SEARCH("1a",'Model output'!E150)), ISNUMBER(SEARCH("1b",'Model output'!E150)), ISNUMBER(SEARCH("X",'Model output'!E150))), IF(ISNUMBER(SEARCH("pN",'Model output'!E150)),IF(OR(ISNUMBER(SEARCH("a",'Model output'!E150)),ISNUMBER(SEARCH("b",'Model output'!E150))),MID(SUBSTITUTE('Model output'!E150," ",""),SEARCH("pN",'Model output'!E150)+2,2),MID(SUBSTITUTE('Model output'!E150," ",""),SEARCH("pN",'Model output'!E150)+2,1)),IF(ISNUMBER(SEARCH("N",'Model output'!E150)),IF(OR(ISNUMBER(SEARCH("a",'Model output'!E150)),ISNUMBER(SEARCH("b",'Model output'!E150))),MID(SUBSTITUTE('Model output'!E150," ",""),SEARCH("N",'Model output'!E150)+1,2),MID(SUBSTITUTE('Model output'!E150," ",""),SEARCH("N",'Model output'!E150)+1,1)),SUBSTITUTE('Model output'!E150," ",""))),"")))</f>
        <v>X</v>
      </c>
      <c r="E151" s="1" t="str">
        <f>IF(OR(ISNUMBER(SEARCH("Not applicable",'Model output'!F150)), ISNUMBER(SEARCH("N/A",'Model output'!F150))),"0",IF(OR(ISNUMBER(SEARCH("0",'Model output'!F150)), ISNUMBER(SEARCH("1",'Model output'!F150)), ISNUMBER(SEARCH("X",'Model output'!F150))), IF(ISNUMBER(SEARCH("pM",'Model output'!F150)),MID(SUBSTITUTE('Model output'!F150," ",""),SEARCH("pM",'Model output'!F150)+2,1),IF(ISNUMBER(SEARCH("M",'Model output'!F150)),MID(SUBSTITUTE('Model output'!F150," ",""),SEARCH("M",'Model output'!F150)+1,1),SUBSTITUTE('Model output'!F150," ",""))),""))</f>
        <v>X</v>
      </c>
      <c r="F151" t="str">
        <f t="shared" si="28"/>
        <v>negative</v>
      </c>
      <c r="G151" t="str">
        <f>IF(OR('Model output'!G150="",AND(ISNUMBER('Model output'!J150),'Model output'!J150&lt;1)),"",IF(OR(ISNUMBER(SEARCH("lateral",'Model output'!G150)),ISNUMBER(SEARCH("cervical",'Model output'!G150)),ISNUMBER(SEARCH("jugular",'Model output'!G150)),ISNUMBER(SEARCH("left neck",'Model output'!G150)),ISNUMBER(SEARCH("left anterior neck",'Model output'!G150)),ISNUMBER(SEARCH("left posterior neck",'Model output'!G150)),ISNUMBER(SEARCH("right neck",'Model output'!G150)),ISNUMBER(SEARCH("right anterior neck",'Model output'!G150)),ISNUMBER(SEARCH("right posterior neck",'Model output'!G150)),AND(ISNUMBER(SEARCH("level",'Model output'!G150)),OR(,ISNUMBER(SEARCH("II",'Model output'!G150)),ISNUMBER(SEARCH("two",'Model output'!G150)),ISNUMBER(SEARCH("2",'Model output'!G150)),ISNUMBER(SEARCH("III",'Model output'!G150)),ISNUMBER(SEARCH("three",'Model output'!G150)),ISNUMBER(SEARCH("3",'Model output'!G150)),ISNUMBER(SEARCH("IV",'Model output'!G150)),ISNUMBER(SEARCH("four",'Model output'!G150)),ISNUMBER(SEARCH("4",'Model output'!G150)),ISNUMBER(SEARCH("V ",'Model output'!G150)),ISNUMBER(SEARCH("five",'Model output'!G150)),ISNUMBER(SEARCH("5",'Model output'!G150))))), "lateral", "central"))</f>
        <v/>
      </c>
      <c r="H151" t="str">
        <f>IF('Model output'!H150="","negative", IF('Model output'!H150=" ", "negative", IF('Model output'!H150="[]", "negative", IF(ISNUMBER(SEARCH("lymph node",'Model output'!H150)),"negative", IF(ISNUMBER(SEARCH("adipose tissue",'Model output'!H150)), "negative", IF(ISNUMBER(SEARCH("neck dissection",'Model output'!H150)),"negative","positive"))))))</f>
        <v>negative</v>
      </c>
      <c r="I151">
        <f>IF('Model output'!I150="","",IF(ISNUMBER('Model output'!I150),'Model output'!I150,1))</f>
        <v>1</v>
      </c>
      <c r="J151">
        <f>IF('Model output'!J150="","",IF(AND(ISNUMBER('Model output'!J150),'Model output'!J150&lt;=I151),'Model output'!J150,IF(ISNUMBER(SEARCH("0/",'Model output'!J150)),0,1)))</f>
        <v>0</v>
      </c>
      <c r="K151" t="str" cm="1">
        <f t="array" ref="K151">IF(COUNT(FIND({0,1,2,3,4,5,6,7,8,9},'Model output'!K150))&gt;0,'Model output'!K150,"")</f>
        <v/>
      </c>
      <c r="L151" s="32" t="str">
        <f t="shared" si="30"/>
        <v/>
      </c>
      <c r="M151" t="str" cm="1">
        <f t="array" ref="M151">IF(L151="","",IF(ISNUMBER(SEARCH("cm",L151)),MAX(VALUE(SUBSTITUTE(_xlfn.FILTERXML("&lt;t&gt;&lt;s&gt;"&amp;SUBSTITUTE(L151,",","&lt;/s&gt;&lt;s&gt;")&amp;"&lt;/s&gt;&lt;/t&gt;","//s"),"cm",""))),MAX(VALUE(SUBSTITUTE(_xlfn.FILTERXML("&lt;t&gt;&lt;s&gt;"&amp;SUBSTITUTE(L151,",","&lt;/s&gt;&lt;s&gt;")&amp;"&lt;/s&gt;&lt;/t&gt;","//s"),"mm","")))/10))</f>
        <v/>
      </c>
      <c r="N151" t="str">
        <f>IF('Model output'!L150="","",'Model output'!L150)</f>
        <v>papillary</v>
      </c>
      <c r="O151" t="str">
        <f>IF('Model output'!M150="","",'Model output'!M150)</f>
        <v>HIGHER-GRADE INSULAR AREAS AND NECROSIS</v>
      </c>
      <c r="P151" t="str">
        <f>IF('Model output'!N150="","",'Model output'!N150)</f>
        <v>3.4 cm</v>
      </c>
      <c r="Q151" t="str">
        <f t="shared" si="29"/>
        <v>3.4cm</v>
      </c>
      <c r="R151" cm="1">
        <f t="array" ref="R151">IF(Q151="","",IF(ISNUMBER(SEARCH("cm",Q151)),MAX(VALUE(SUBSTITUTE(_xlfn.FILTERXML("&lt;t&gt;&lt;s&gt;"&amp;SUBSTITUTE(Q151,",","&lt;/s&gt;&lt;s&gt;")&amp;"&lt;/s&gt;&lt;/t&gt;","//s"),"cm",""))),IF(ISNUMBER(SEARCH("mm",Q151)), MAX(VALUE(SUBSTITUTE(_xlfn.FILTERXML("&lt;t&gt;&lt;s&gt;"&amp;SUBSTITUTE(Q151,",","&lt;/s&gt;&lt;s&gt;")&amp;"&lt;/s&gt;&lt;/t&gt;","//s"),"mm","")))/10, MAX(VALUE(_xlfn.FILTERXML("&lt;t&gt;&lt;s&gt;"&amp;SUBSTITUTE(Q151,",","&lt;/s&gt;&lt;s&gt;")&amp;"&lt;/s&gt;&lt;/t&gt;","//s"))))))</f>
        <v>3.4</v>
      </c>
      <c r="S151" t="str">
        <f>IF(OR('Model output'!P150="",'Model output'!P150="C",ISNUMBER(SEARCH("Not identified", 'Model output'!P150)),ISNUMBER(SEARCH("Absent",'Model output'!P150)),ISNUMBER(SEARCH("Absence",'Model output'!P150)),AND(ISNUMBER(SEARCH("No",'Model output'!P150)),NOT(ISNUMBER(SEARCH("diagnostic",'Model output'!P150)))),ISNUMBER(SEARCH("Negative",'Model output'!P150))),"negative","positive")</f>
        <v>positive</v>
      </c>
      <c r="T151">
        <f>IF('Model output'!O150="","",'Model output'!O150)</f>
        <v>2</v>
      </c>
      <c r="U151" t="str">
        <f>IF('Model output'!Q150&lt;&gt;"",'Model output'!Q150,IF('Classification result'!S151="positive",IF(ISNUMBER(SEARCH("single",'Model output'!P150)),1,IF(OR(ISNUMBER(SEARCH("&lt;4",'Model output'!P150)),ISNUMBER(SEARCH("&lt; 4",'Model output'!P150)),ISNUMBER(SEARCH("less than 4",'Model output'!P150))),"&lt;4",IF(OR(ISNUMBER(SEARCH("&gt;4",'Model output'!P150)),ISNUMBER(SEARCH("&gt; 4",'Model output'!P150)),ISNUMBER(SEARCH("4 or more",'Model output'!P150))),"&gt;4",""))),""))</f>
        <v/>
      </c>
      <c r="V151" t="str">
        <f>IF(S151="negative","",IF(OR(ISNUMBER(SEARCH("Focal",'Model output'!P150)),'Classification result'!U151&lt;4,ISNUMBER(SEARCH("Focal",'Classification result'!U151)),ISNUMBER(SEARCH("&lt;4",'Classification result'!U151)),ISNUMBER(SEARCH("&lt; 4",'Classification result'!U151))),"minimal", IF(OR(ISNUMBER(SEARCH("Extensive",'Model output'!P150)),ISNUMBER(SEARCH("Extensive",'Classification result'!U151)),ISNUMBER(SEARCH("&gt;4",'Classification result'!U151)),ISNUMBER(SEARCH("&gt; 4",'Classification result'!U151)),ISNUMBER(SEARCH("4 or more",'Classification result'!U151))),"extensive","")))</f>
        <v/>
      </c>
      <c r="W151" t="str">
        <f>IF(OR('Model output'!R150="",ISNUMBER(SEARCH("Not identified", 'Model output'!R150)),ISNUMBER(SEARCH("Absent",'Model output'!R150)),ISNUMBER(SEARCH("No",'Model output'!R150)),ISNUMBER(SEARCH("Negative",'Model output'!R150)),ISNUMBER(SEARCH("None seen",'Model output'!R150)),ISNUMBER(SEARCH("Free",'Model output'!R150)),ISNUMBER(SEARCH("Cannot be assessed",'Model output'!R150))),"negative","positive")</f>
        <v>positive</v>
      </c>
      <c r="X151" s="19" t="str">
        <f>IF('Model output'!S150="","",'Model output'!S150)</f>
        <v>favor into fibrous tissue</v>
      </c>
      <c r="Y151" t="str">
        <f>IF(OR('Model output'!S150="",ISNUMBER(SEARCH("No extension",'Model output'!S150)),ISNUMBER(SEARCH("Absent",'Model output'!S150)),ISNUMBER(SEARCH("Not identified",'Model output'!S150)),AND(ISNUMBER(SEARCH("No",'Model output'!S150)),NOT(ISNUMBER(SEARCH("carcinoma",'Model output'!S150)))),ISNUMBER(SEARCH("negative",'Model output'!S150))),"negative",IF(Z151="positive","gETE", "positive"))</f>
        <v>positive</v>
      </c>
      <c r="Z151" t="str">
        <f>IF(OR('Model output'!S150="",ISNUMBER(SEARCH("Absent",'Model output'!S150)),ISNUMBER(SEARCH("Not identified",'Model output'!S150)),ISNUMBER(SEARCH("No",'Model output'!S150)),ISNUMBER(SEARCH("Minimal",'Model output'!S150)),ISNUMBER(SEARCH("negative",'Model output'!S150))),"negative",IF(OR(ISNUMBER(SEARCH("extensive",X151)),ISNUMBER(SEARCH("skeletal muscle",X151)),ISNUMBER(SEARCH("larynx",X151)),ISNUMBER(SEARCH("trachea",X151)),ISNUMBER(SEARCH("esophagus",X151)),ISNUMBER(SEARCH("recurrent laryngeal nerve",X151))),"positive","negative"))</f>
        <v>negative</v>
      </c>
      <c r="AA151" t="str">
        <f>IF('Model output'!T150="","",IF('Model output'!T150="Not mentioned", "No", "Yes"))</f>
        <v/>
      </c>
      <c r="AB151" t="str">
        <f>IF(AA151&lt;&gt;"Yes","",IF(OR('Model output'!U150="",ISNUMBER(SEARCH("Not identified",'Model output'!U150))),"",'Model output'!U150))</f>
        <v/>
      </c>
      <c r="AC151" s="8" t="str">
        <f>IF(OR('Model output'!V150="", AND(ISERROR(SEARCH("Positive",'Model output'!V150)), ISNUMBER(SEARCH("Negative",'Model output'!V150))), ISNUMBER(SEARCH("Cannot be assessed",'Model output'!V150)), AND(ISNUMBER(SEARCH("Uninvolved",'Model output'!V150)),NOT(ISNUMBER(SEARCH("margin(s) involved",'Model output'!V150)))), ISNUMBER(SEARCH("No involvement",'Model output'!V150)), AND(NOT(ISNUMBER(SEARCH("focal",'Model output'!V150))),ISNUMBER(SEARCH("Free",'Model output'!V150))), ISNUMBER(SEARCH("narrowly excised",'Model output'!V150)), ISNUMBER(SEARCH("none",'Model output'!V150)), ISNUMBER(SEARCH("R0",'Model output'!V150)), ISNUMBER(SEARCH("1 mm",'Model output'!V150)), ISNUMBER(SEARCH("0.1 CM",'Model output'!V150)), ISNUMBER(SEARCH("less than 0.2 mm",'Model output'!V150)), ISNUMBER(SEARCH("less than 1.0 mm",'Model output'!V150)), ISNUMBER(SEARCH("less than 0.5 mm",'Model output'!V150)), ISNUMBER(SEARCH("abut",'Model output'!V150))), "negative", "positive")</f>
        <v>negative</v>
      </c>
      <c r="AE151" s="39" t="str" cm="1">
        <f t="array" aca="1" ref="AE151" ca="1">IF(OR(AC151="positive",Z151="positive",AND(OR(ISNUMBER(SEARCH("Follicular carcinoma",N151)),ISNUMBER(SEARCH("Follicular thyroid carcinoma",N151))),V151="extensive"),AND(AND(ISNUMBER(J151),J151&gt;0),AND(ISNUMBER(M151),M151&gt;3)),OR(H151="positive",AH151=1)),"high",IF(OR(ISNUMBER(SEARCH("lateral",G151,1)),ISNUMBER(SEARCH("positive",Y151,1)),ISNUMBER(SEARCH("tall",O151,1)),ISNUMBER(SEARCH("hobnail",O151,1)),ISNUMBER(SEARCH("cribriform",O151,1)),ISNUMBER(SEARCH("diffuse",O151,1)),ISNUMBER(SEARCH("columnar",O151,1)),ISNUMBER(SEARCH("solid",O151,1)),ISNUMBER(SEARCH("tall",N151,1)),ISNUMBER(SEARCH("hobnail",N151,1)),ISNUMBER(SEARCH("cribriform",N151,1)),ISNUMBER(SEARCH("diffuse",N151,1)),ISNUMBER(SEARCH("columnar",N151,1)),ISNUMBER(SEARCH("solid",N151,1)),AND(OR(ISNUMBER(SEARCH("papillary",N151,1)),ISNUMBER(SEARCH("papillary carcinoma",O151,1))),S151="positive"),AND(AND(ISNUMBER(J151),J151&gt;=5),M151=""),AND(AND(ISNUMBER(J151),J151&gt;=5),AND(ISNUMBER(M151),M151&gt;=1)),AND(ISNUMBER(SERACH("papillary",N151)),OR(Y151="positive",Z151="positive"), ISNUMBER(SEARCH("BRAF",AB151)))),"intermediate","low"))</f>
        <v>intermediate</v>
      </c>
      <c r="AF151" s="40" t="str">
        <f t="shared" si="31"/>
        <v>2</v>
      </c>
      <c r="AG151" s="40" t="str">
        <f t="shared" si="32"/>
        <v>0</v>
      </c>
      <c r="AH151" s="40" t="str">
        <f t="shared" si="33"/>
        <v>0</v>
      </c>
      <c r="AI151" s="45" t="str">
        <f t="shared" si="34"/>
        <v>I</v>
      </c>
      <c r="AJ151" s="39" t="s">
        <v>636</v>
      </c>
      <c r="AK151" s="44" t="s">
        <v>898</v>
      </c>
      <c r="AL151" s="44" t="s">
        <v>896</v>
      </c>
      <c r="AM151" s="44" t="s">
        <v>899</v>
      </c>
      <c r="AN151" s="44" t="s">
        <v>59</v>
      </c>
      <c r="AO151" s="12">
        <f t="shared" ca="1" si="36"/>
        <v>1</v>
      </c>
      <c r="AP151" s="15">
        <f t="shared" si="37"/>
        <v>1</v>
      </c>
      <c r="AQ151" s="15">
        <f t="shared" si="38"/>
        <v>1</v>
      </c>
      <c r="AR151" s="15">
        <f t="shared" si="39"/>
        <v>1</v>
      </c>
      <c r="AS151" s="26">
        <f t="shared" si="35"/>
        <v>1</v>
      </c>
    </row>
    <row r="152" spans="1:45">
      <c r="A152" t="str">
        <f>'Model output'!A151</f>
        <v>TCGA-EM-A1CU</v>
      </c>
      <c r="B152" s="51">
        <v>31</v>
      </c>
      <c r="C152" s="1" t="str">
        <f>IF(OR(ISNUMBER(SEARCH("0",'Model output'!D151)), ISNUMBER(SEARCH("1",'Model output'!D151)), ISNUMBER(SEARCH("1a",'Model output'!D151)), ISNUMBER(SEARCH("1b",'Model output'!D151)), ISNUMBER(SEARCH("2",'Model output'!D151)), ISNUMBER(SEARCH("3",'Model output'!D151)), ISNUMBER(SEARCH("4a",'Model output'!D151)), ISNUMBER(SEARCH("4b",'Model output'!D151))), IF(ISNUMBER(SEARCH("pT",'Model output'!D151)),IF(OR(ISNUMBER(SEARCH("a",'Model output'!D151)),ISNUMBER(SEARCH("b",'Model output'!D151))),MID(SUBSTITUTE('Model output'!D151," ",""),SEARCH("pT",'Model output'!D151)+2,2),MID(SUBSTITUTE('Model output'!D151," ",""),SEARCH("pT",'Model output'!D151)+2,1)),IF(ISNUMBER(SEARCH("T",'Model output'!D151)),IF(OR(ISNUMBER(SEARCH("a",'Model output'!D151)),ISNUMBER(SEARCH("b",'Model output'!D151))),MID(SUBSTITUTE('Model output'!D151," ",""),SEARCH("T",'Model output'!D151)+1,2),MID(SUBSTITUTE('Model output'!D151," ",""),SEARCH("T",'Model output'!D151)+1,1)),SUBSTITUTE('Model output'!D151," ",""))),"")</f>
        <v>3</v>
      </c>
      <c r="D152" s="1" t="str">
        <f>IF(ISNUMBER(SEARCH("lymph node",'Model output'!E151)),"1", IF(AND('Model output'!E151&lt;&gt;"",ISNUMBER('Model output'!E151),'Model output'!E151&gt;0),"1",IF(OR(ISNUMBER(SEARCH("0",'Model output'!E151)), ISNUMBER(SEARCH("1",'Model output'!E151)), ISNUMBER(SEARCH("1a",'Model output'!E151)), ISNUMBER(SEARCH("1b",'Model output'!E151)), ISNUMBER(SEARCH("X",'Model output'!E151))), IF(ISNUMBER(SEARCH("pN",'Model output'!E151)),IF(OR(ISNUMBER(SEARCH("a",'Model output'!E151)),ISNUMBER(SEARCH("b",'Model output'!E151))),MID(SUBSTITUTE('Model output'!E151," ",""),SEARCH("pN",'Model output'!E151)+2,2),MID(SUBSTITUTE('Model output'!E151," ",""),SEARCH("pN",'Model output'!E151)+2,1)),IF(ISNUMBER(SEARCH("N",'Model output'!E151)),IF(OR(ISNUMBER(SEARCH("a",'Model output'!E151)),ISNUMBER(SEARCH("b",'Model output'!E151))),MID(SUBSTITUTE('Model output'!E151," ",""),SEARCH("N",'Model output'!E151)+1,2),MID(SUBSTITUTE('Model output'!E151," ",""),SEARCH("N",'Model output'!E151)+1,1)),SUBSTITUTE('Model output'!E151," ",""))),"")))</f>
        <v>1a</v>
      </c>
      <c r="E152" s="1" t="str">
        <f>IF(OR(ISNUMBER(SEARCH("Not applicable",'Model output'!F151)), ISNUMBER(SEARCH("N/A",'Model output'!F151))),"0",IF(OR(ISNUMBER(SEARCH("0",'Model output'!F151)), ISNUMBER(SEARCH("1",'Model output'!F151)), ISNUMBER(SEARCH("X",'Model output'!F151))), IF(ISNUMBER(SEARCH("pM",'Model output'!F151)),MID(SUBSTITUTE('Model output'!F151," ",""),SEARCH("pM",'Model output'!F151)+2,1),IF(ISNUMBER(SEARCH("M",'Model output'!F151)),MID(SUBSTITUTE('Model output'!F151," ",""),SEARCH("M",'Model output'!F151)+1,1),SUBSTITUTE('Model output'!F151," ",""))),""))</f>
        <v>X</v>
      </c>
      <c r="F152" t="str">
        <f t="shared" si="28"/>
        <v>positive</v>
      </c>
      <c r="G152" t="str">
        <f>IF(OR('Model output'!G151="",AND(ISNUMBER('Model output'!J151),'Model output'!J151&lt;1)),"",IF(OR(ISNUMBER(SEARCH("lateral",'Model output'!G151)),ISNUMBER(SEARCH("cervical",'Model output'!G151)),ISNUMBER(SEARCH("jugular",'Model output'!G151)),ISNUMBER(SEARCH("left neck",'Model output'!G151)),ISNUMBER(SEARCH("left anterior neck",'Model output'!G151)),ISNUMBER(SEARCH("left posterior neck",'Model output'!G151)),ISNUMBER(SEARCH("right neck",'Model output'!G151)),ISNUMBER(SEARCH("right anterior neck",'Model output'!G151)),ISNUMBER(SEARCH("right posterior neck",'Model output'!G151)),AND(ISNUMBER(SEARCH("level",'Model output'!G151)),OR(,ISNUMBER(SEARCH("II",'Model output'!G151)),ISNUMBER(SEARCH("two",'Model output'!G151)),ISNUMBER(SEARCH("2",'Model output'!G151)),ISNUMBER(SEARCH("III",'Model output'!G151)),ISNUMBER(SEARCH("three",'Model output'!G151)),ISNUMBER(SEARCH("3",'Model output'!G151)),ISNUMBER(SEARCH("IV",'Model output'!G151)),ISNUMBER(SEARCH("four",'Model output'!G151)),ISNUMBER(SEARCH("4",'Model output'!G151)),ISNUMBER(SEARCH("V ",'Model output'!G151)),ISNUMBER(SEARCH("five",'Model output'!G151)),ISNUMBER(SEARCH("5",'Model output'!G151))))), "lateral", "central"))</f>
        <v>central</v>
      </c>
      <c r="H152" t="str">
        <f>IF('Model output'!H151="","negative", IF('Model output'!H151=" ", "negative", IF('Model output'!H151="[]", "negative", IF(ISNUMBER(SEARCH("lymph node",'Model output'!H151)),"negative", IF(ISNUMBER(SEARCH("adipose tissue",'Model output'!H151)), "negative", IF(ISNUMBER(SEARCH("neck dissection",'Model output'!H151)),"negative","positive"))))))</f>
        <v>negative</v>
      </c>
      <c r="I152">
        <f>IF('Model output'!I151="","",IF(ISNUMBER('Model output'!I151),'Model output'!I151,1))</f>
        <v>20</v>
      </c>
      <c r="J152">
        <f>IF('Model output'!J151="","",IF(AND(ISNUMBER('Model output'!J151),'Model output'!J151&lt;=I152),'Model output'!J151,IF(ISNUMBER(SEARCH("0/",'Model output'!J151)),0,1)))</f>
        <v>1</v>
      </c>
      <c r="K152" t="str" cm="1">
        <f t="array" ref="K152">IF(COUNT(FIND({0,1,2,3,4,5,6,7,8,9},'Model output'!K151))&gt;0,'Model output'!K151,"")</f>
        <v/>
      </c>
      <c r="L152" s="32" t="str">
        <f t="shared" si="30"/>
        <v/>
      </c>
      <c r="M152" t="str" cm="1">
        <f t="array" ref="M152">IF(L152="","",IF(ISNUMBER(SEARCH("cm",L152)),MAX(VALUE(SUBSTITUTE(_xlfn.FILTERXML("&lt;t&gt;&lt;s&gt;"&amp;SUBSTITUTE(L152,",","&lt;/s&gt;&lt;s&gt;")&amp;"&lt;/s&gt;&lt;/t&gt;","//s"),"cm",""))),MAX(VALUE(SUBSTITUTE(_xlfn.FILTERXML("&lt;t&gt;&lt;s&gt;"&amp;SUBSTITUTE(L152,",","&lt;/s&gt;&lt;s&gt;")&amp;"&lt;/s&gt;&lt;/t&gt;","//s"),"mm","")))/10))</f>
        <v/>
      </c>
      <c r="N152" t="str">
        <f>IF('Model output'!L151="","",'Model output'!L151)</f>
        <v>papillary</v>
      </c>
      <c r="O152" t="str">
        <f>IF('Model output'!M151="","",'Model output'!M151)</f>
        <v>classical</v>
      </c>
      <c r="P152" t="str">
        <f>IF('Model output'!N151="","",'Model output'!N151)</f>
        <v>6.5 cm</v>
      </c>
      <c r="Q152" t="str">
        <f t="shared" si="29"/>
        <v>6.5cm</v>
      </c>
      <c r="R152" cm="1">
        <f t="array" ref="R152">IF(Q152="","",IF(ISNUMBER(SEARCH("cm",Q152)),MAX(VALUE(SUBSTITUTE(_xlfn.FILTERXML("&lt;t&gt;&lt;s&gt;"&amp;SUBSTITUTE(Q152,",","&lt;/s&gt;&lt;s&gt;")&amp;"&lt;/s&gt;&lt;/t&gt;","//s"),"cm",""))),IF(ISNUMBER(SEARCH("mm",Q152)), MAX(VALUE(SUBSTITUTE(_xlfn.FILTERXML("&lt;t&gt;&lt;s&gt;"&amp;SUBSTITUTE(Q152,",","&lt;/s&gt;&lt;s&gt;")&amp;"&lt;/s&gt;&lt;/t&gt;","//s"),"mm","")))/10, MAX(VALUE(_xlfn.FILTERXML("&lt;t&gt;&lt;s&gt;"&amp;SUBSTITUTE(Q152,",","&lt;/s&gt;&lt;s&gt;")&amp;"&lt;/s&gt;&lt;/t&gt;","//s"))))))</f>
        <v>6.5</v>
      </c>
      <c r="S152" t="str">
        <f>IF(OR('Model output'!P151="",'Model output'!P151="C",ISNUMBER(SEARCH("Not identified", 'Model output'!P151)),ISNUMBER(SEARCH("Absent",'Model output'!P151)),ISNUMBER(SEARCH("Absence",'Model output'!P151)),AND(ISNUMBER(SEARCH("No",'Model output'!P151)),NOT(ISNUMBER(SEARCH("diagnostic",'Model output'!P151)))),ISNUMBER(SEARCH("Negative",'Model output'!P151))),"negative","positive")</f>
        <v>negative</v>
      </c>
      <c r="T152">
        <f>IF('Model output'!O151="","",'Model output'!O151)</f>
        <v>2</v>
      </c>
      <c r="U152" t="str">
        <f>IF('Model output'!Q151&lt;&gt;"",'Model output'!Q151,IF('Classification result'!S152="positive",IF(ISNUMBER(SEARCH("single",'Model output'!P151)),1,IF(OR(ISNUMBER(SEARCH("&lt;4",'Model output'!P151)),ISNUMBER(SEARCH("&lt; 4",'Model output'!P151)),ISNUMBER(SEARCH("less than 4",'Model output'!P151))),"&lt;4",IF(OR(ISNUMBER(SEARCH("&gt;4",'Model output'!P151)),ISNUMBER(SEARCH("&gt; 4",'Model output'!P151)),ISNUMBER(SEARCH("4 or more",'Model output'!P151))),"&gt;4",""))),""))</f>
        <v/>
      </c>
      <c r="V152" t="str">
        <f>IF(S152="negative","",IF(OR(ISNUMBER(SEARCH("Focal",'Model output'!P151)),'Classification result'!U152&lt;4,ISNUMBER(SEARCH("Focal",'Classification result'!U152)),ISNUMBER(SEARCH("&lt;4",'Classification result'!U152)),ISNUMBER(SEARCH("&lt; 4",'Classification result'!U152))),"minimal", IF(OR(ISNUMBER(SEARCH("Extensive",'Model output'!P151)),ISNUMBER(SEARCH("Extensive",'Classification result'!U152)),ISNUMBER(SEARCH("&gt;4",'Classification result'!U152)),ISNUMBER(SEARCH("&gt; 4",'Classification result'!U152)),ISNUMBER(SEARCH("4 or more",'Classification result'!U152))),"extensive","")))</f>
        <v/>
      </c>
      <c r="W152" t="str">
        <f>IF(OR('Model output'!R151="",ISNUMBER(SEARCH("Not identified", 'Model output'!R151)),ISNUMBER(SEARCH("Absent",'Model output'!R151)),ISNUMBER(SEARCH("No",'Model output'!R151)),ISNUMBER(SEARCH("Negative",'Model output'!R151)),ISNUMBER(SEARCH("None seen",'Model output'!R151)),ISNUMBER(SEARCH("Free",'Model output'!R151)),ISNUMBER(SEARCH("Cannot be assessed",'Model output'!R151))),"negative","positive")</f>
        <v>positive</v>
      </c>
      <c r="X152" s="19" t="str">
        <f>IF('Model output'!S151="","",'Model output'!S151)</f>
        <v>Absent</v>
      </c>
      <c r="Y152" t="str">
        <f>IF(OR('Model output'!S151="",ISNUMBER(SEARCH("No extension",'Model output'!S151)),ISNUMBER(SEARCH("Absent",'Model output'!S151)),ISNUMBER(SEARCH("Not identified",'Model output'!S151)),AND(ISNUMBER(SEARCH("No",'Model output'!S151)),NOT(ISNUMBER(SEARCH("carcinoma",'Model output'!S151)))),ISNUMBER(SEARCH("negative",'Model output'!S151))),"negative",IF(Z152="positive","gETE", "positive"))</f>
        <v>negative</v>
      </c>
      <c r="Z152" t="str">
        <f>IF(OR('Model output'!S151="",ISNUMBER(SEARCH("Absent",'Model output'!S151)),ISNUMBER(SEARCH("Not identified",'Model output'!S151)),ISNUMBER(SEARCH("No",'Model output'!S151)),ISNUMBER(SEARCH("Minimal",'Model output'!S151)),ISNUMBER(SEARCH("negative",'Model output'!S151))),"negative",IF(OR(ISNUMBER(SEARCH("extensive",X152)),ISNUMBER(SEARCH("skeletal muscle",X152)),ISNUMBER(SEARCH("larynx",X152)),ISNUMBER(SEARCH("trachea",X152)),ISNUMBER(SEARCH("esophagus",X152)),ISNUMBER(SEARCH("recurrent laryngeal nerve",X152))),"positive","negative"))</f>
        <v>negative</v>
      </c>
      <c r="AA152" t="str">
        <f>IF('Model output'!T151="","",IF('Model output'!T151="Not mentioned", "No", "Yes"))</f>
        <v/>
      </c>
      <c r="AB152" t="str">
        <f>IF(AA152&lt;&gt;"Yes","",IF(OR('Model output'!U151="",ISNUMBER(SEARCH("Not identified",'Model output'!U151))),"",'Model output'!U151))</f>
        <v/>
      </c>
      <c r="AC152" s="8" t="str">
        <f>IF(OR('Model output'!V151="", AND(ISERROR(SEARCH("Positive",'Model output'!V151)), ISNUMBER(SEARCH("Negative",'Model output'!V151))), ISNUMBER(SEARCH("Cannot be assessed",'Model output'!V151)), AND(ISNUMBER(SEARCH("Uninvolved",'Model output'!V151)),NOT(ISNUMBER(SEARCH("margin(s) involved",'Model output'!V151)))), ISNUMBER(SEARCH("No involvement",'Model output'!V151)), AND(NOT(ISNUMBER(SEARCH("focal",'Model output'!V151))),ISNUMBER(SEARCH("Free",'Model output'!V151))), ISNUMBER(SEARCH("narrowly excised",'Model output'!V151)), ISNUMBER(SEARCH("none",'Model output'!V151)), ISNUMBER(SEARCH("R0",'Model output'!V151)), ISNUMBER(SEARCH("1 mm",'Model output'!V151)), ISNUMBER(SEARCH("0.1 CM",'Model output'!V151)), ISNUMBER(SEARCH("less than 0.2 mm",'Model output'!V151)), ISNUMBER(SEARCH("less than 1.0 mm",'Model output'!V151)), ISNUMBER(SEARCH("less than 0.5 mm",'Model output'!V151)), ISNUMBER(SEARCH("abut",'Model output'!V151))), "negative", "positive")</f>
        <v>negative</v>
      </c>
      <c r="AE152" s="39" t="str" cm="1">
        <f t="array" aca="1" ref="AE152" ca="1">IF(OR(AC152="positive",Z152="positive",AND(OR(ISNUMBER(SEARCH("Follicular carcinoma",N152)),ISNUMBER(SEARCH("Follicular thyroid carcinoma",N152))),V152="extensive"),AND(AND(ISNUMBER(J152),J152&gt;0),AND(ISNUMBER(M152),M152&gt;3)),OR(H152="positive",AH152=1)),"high",IF(OR(ISNUMBER(SEARCH("lateral",G152,1)),ISNUMBER(SEARCH("positive",Y152,1)),ISNUMBER(SEARCH("tall",O152,1)),ISNUMBER(SEARCH("hobnail",O152,1)),ISNUMBER(SEARCH("cribriform",O152,1)),ISNUMBER(SEARCH("diffuse",O152,1)),ISNUMBER(SEARCH("columnar",O152,1)),ISNUMBER(SEARCH("solid",O152,1)),ISNUMBER(SEARCH("tall",N152,1)),ISNUMBER(SEARCH("hobnail",N152,1)),ISNUMBER(SEARCH("cribriform",N152,1)),ISNUMBER(SEARCH("diffuse",N152,1)),ISNUMBER(SEARCH("columnar",N152,1)),ISNUMBER(SEARCH("solid",N152,1)),AND(OR(ISNUMBER(SEARCH("papillary",N152,1)),ISNUMBER(SEARCH("papillary carcinoma",O152,1))),S152="positive"),AND(AND(ISNUMBER(J152),J152&gt;=5),M152=""),AND(AND(ISNUMBER(J152),J152&gt;=5),AND(ISNUMBER(M152),M152&gt;=1)),AND(ISNUMBER(SERACH("papillary",N152)),OR(Y152="positive",Z152="positive"), ISNUMBER(SEARCH("BRAF",AB152)))),"intermediate","low"))</f>
        <v>low</v>
      </c>
      <c r="AF152" s="40" t="str">
        <f t="shared" si="31"/>
        <v>3a</v>
      </c>
      <c r="AG152" s="40" t="str">
        <f t="shared" si="32"/>
        <v>1a</v>
      </c>
      <c r="AH152" s="40" t="str">
        <f t="shared" si="33"/>
        <v>0</v>
      </c>
      <c r="AI152" s="45" t="str">
        <f t="shared" si="34"/>
        <v>I</v>
      </c>
      <c r="AJ152" s="39" t="s">
        <v>634</v>
      </c>
      <c r="AK152" s="44" t="s">
        <v>901</v>
      </c>
      <c r="AL152" s="44" t="s">
        <v>900</v>
      </c>
      <c r="AM152" s="44" t="s">
        <v>899</v>
      </c>
      <c r="AN152" s="44" t="s">
        <v>59</v>
      </c>
      <c r="AO152" s="12">
        <f t="shared" ca="1" si="36"/>
        <v>1</v>
      </c>
      <c r="AP152" s="15">
        <f t="shared" si="37"/>
        <v>1</v>
      </c>
      <c r="AQ152" s="15">
        <f t="shared" si="38"/>
        <v>1</v>
      </c>
      <c r="AR152" s="15">
        <f t="shared" si="39"/>
        <v>1</v>
      </c>
      <c r="AS152" s="26">
        <f t="shared" si="35"/>
        <v>1</v>
      </c>
    </row>
    <row r="153" spans="1:45">
      <c r="A153" t="str">
        <f>'Model output'!A152</f>
        <v>TCGA-EM-A1CV</v>
      </c>
      <c r="B153" s="51">
        <v>32</v>
      </c>
      <c r="C153" s="1" t="str">
        <f>IF(OR(ISNUMBER(SEARCH("0",'Model output'!D152)), ISNUMBER(SEARCH("1",'Model output'!D152)), ISNUMBER(SEARCH("1a",'Model output'!D152)), ISNUMBER(SEARCH("1b",'Model output'!D152)), ISNUMBER(SEARCH("2",'Model output'!D152)), ISNUMBER(SEARCH("3",'Model output'!D152)), ISNUMBER(SEARCH("4a",'Model output'!D152)), ISNUMBER(SEARCH("4b",'Model output'!D152))), IF(ISNUMBER(SEARCH("pT",'Model output'!D152)),IF(OR(ISNUMBER(SEARCH("a",'Model output'!D152)),ISNUMBER(SEARCH("b",'Model output'!D152))),MID(SUBSTITUTE('Model output'!D152," ",""),SEARCH("pT",'Model output'!D152)+2,2),MID(SUBSTITUTE('Model output'!D152," ",""),SEARCH("pT",'Model output'!D152)+2,1)),IF(ISNUMBER(SEARCH("T",'Model output'!D152)),IF(OR(ISNUMBER(SEARCH("a",'Model output'!D152)),ISNUMBER(SEARCH("b",'Model output'!D152))),MID(SUBSTITUTE('Model output'!D152," ",""),SEARCH("T",'Model output'!D152)+1,2),MID(SUBSTITUTE('Model output'!D152," ",""),SEARCH("T",'Model output'!D152)+1,1)),SUBSTITUTE('Model output'!D152," ",""))),"")</f>
        <v>1</v>
      </c>
      <c r="D153" s="1" t="str">
        <f>IF(ISNUMBER(SEARCH("lymph node",'Model output'!E152)),"1", IF(AND('Model output'!E152&lt;&gt;"",ISNUMBER('Model output'!E152),'Model output'!E152&gt;0),"1",IF(OR(ISNUMBER(SEARCH("0",'Model output'!E152)), ISNUMBER(SEARCH("1",'Model output'!E152)), ISNUMBER(SEARCH("1a",'Model output'!E152)), ISNUMBER(SEARCH("1b",'Model output'!E152)), ISNUMBER(SEARCH("X",'Model output'!E152))), IF(ISNUMBER(SEARCH("pN",'Model output'!E152)),IF(OR(ISNUMBER(SEARCH("a",'Model output'!E152)),ISNUMBER(SEARCH("b",'Model output'!E152))),MID(SUBSTITUTE('Model output'!E152," ",""),SEARCH("pN",'Model output'!E152)+2,2),MID(SUBSTITUTE('Model output'!E152," ",""),SEARCH("pN",'Model output'!E152)+2,1)),IF(ISNUMBER(SEARCH("N",'Model output'!E152)),IF(OR(ISNUMBER(SEARCH("a",'Model output'!E152)),ISNUMBER(SEARCH("b",'Model output'!E152))),MID(SUBSTITUTE('Model output'!E152," ",""),SEARCH("N",'Model output'!E152)+1,2),MID(SUBSTITUTE('Model output'!E152," ",""),SEARCH("N",'Model output'!E152)+1,1)),SUBSTITUTE('Model output'!E152," ",""))),"")))</f>
        <v>0</v>
      </c>
      <c r="E153" s="1" t="str">
        <f>IF(OR(ISNUMBER(SEARCH("Not applicable",'Model output'!F152)), ISNUMBER(SEARCH("N/A",'Model output'!F152))),"0",IF(OR(ISNUMBER(SEARCH("0",'Model output'!F152)), ISNUMBER(SEARCH("1",'Model output'!F152)), ISNUMBER(SEARCH("X",'Model output'!F152))), IF(ISNUMBER(SEARCH("pM",'Model output'!F152)),MID(SUBSTITUTE('Model output'!F152," ",""),SEARCH("pM",'Model output'!F152)+2,1),IF(ISNUMBER(SEARCH("M",'Model output'!F152)),MID(SUBSTITUTE('Model output'!F152," ",""),SEARCH("M",'Model output'!F152)+1,1),SUBSTITUTE('Model output'!F152," ",""))),""))</f>
        <v/>
      </c>
      <c r="F153" t="str">
        <f t="shared" si="28"/>
        <v>negative</v>
      </c>
      <c r="G153" t="str">
        <f>IF(OR('Model output'!G152="",AND(ISNUMBER('Model output'!J152),'Model output'!J152&lt;1)),"",IF(OR(ISNUMBER(SEARCH("lateral",'Model output'!G152)),ISNUMBER(SEARCH("cervical",'Model output'!G152)),ISNUMBER(SEARCH("jugular",'Model output'!G152)),ISNUMBER(SEARCH("left neck",'Model output'!G152)),ISNUMBER(SEARCH("left anterior neck",'Model output'!G152)),ISNUMBER(SEARCH("left posterior neck",'Model output'!G152)),ISNUMBER(SEARCH("right neck",'Model output'!G152)),ISNUMBER(SEARCH("right anterior neck",'Model output'!G152)),ISNUMBER(SEARCH("right posterior neck",'Model output'!G152)),AND(ISNUMBER(SEARCH("level",'Model output'!G152)),OR(,ISNUMBER(SEARCH("II",'Model output'!G152)),ISNUMBER(SEARCH("two",'Model output'!G152)),ISNUMBER(SEARCH("2",'Model output'!G152)),ISNUMBER(SEARCH("III",'Model output'!G152)),ISNUMBER(SEARCH("three",'Model output'!G152)),ISNUMBER(SEARCH("3",'Model output'!G152)),ISNUMBER(SEARCH("IV",'Model output'!G152)),ISNUMBER(SEARCH("four",'Model output'!G152)),ISNUMBER(SEARCH("4",'Model output'!G152)),ISNUMBER(SEARCH("V ",'Model output'!G152)),ISNUMBER(SEARCH("five",'Model output'!G152)),ISNUMBER(SEARCH("5",'Model output'!G152))))), "lateral", "central"))</f>
        <v/>
      </c>
      <c r="H153" t="str">
        <f>IF('Model output'!H152="","negative", IF('Model output'!H152=" ", "negative", IF('Model output'!H152="[]", "negative", IF(ISNUMBER(SEARCH("lymph node",'Model output'!H152)),"negative", IF(ISNUMBER(SEARCH("adipose tissue",'Model output'!H152)), "negative", IF(ISNUMBER(SEARCH("neck dissection",'Model output'!H152)),"negative","positive"))))))</f>
        <v>negative</v>
      </c>
      <c r="I153">
        <f>IF('Model output'!I152="","",IF(ISNUMBER('Model output'!I152),'Model output'!I152,1))</f>
        <v>3</v>
      </c>
      <c r="J153">
        <f>IF('Model output'!J152="","",IF(AND(ISNUMBER('Model output'!J152),'Model output'!J152&lt;=I153),'Model output'!J152,IF(ISNUMBER(SEARCH("0/",'Model output'!J152)),0,1)))</f>
        <v>0</v>
      </c>
      <c r="K153" t="str" cm="1">
        <f t="array" ref="K153">IF(COUNT(FIND({0,1,2,3,4,5,6,7,8,9},'Model output'!K152))&gt;0,'Model output'!K152,"")</f>
        <v/>
      </c>
      <c r="L153" s="32" t="str">
        <f t="shared" si="30"/>
        <v/>
      </c>
      <c r="M153" t="str" cm="1">
        <f t="array" ref="M153">IF(L153="","",IF(ISNUMBER(SEARCH("cm",L153)),MAX(VALUE(SUBSTITUTE(_xlfn.FILTERXML("&lt;t&gt;&lt;s&gt;"&amp;SUBSTITUTE(L153,",","&lt;/s&gt;&lt;s&gt;")&amp;"&lt;/s&gt;&lt;/t&gt;","//s"),"cm",""))),MAX(VALUE(SUBSTITUTE(_xlfn.FILTERXML("&lt;t&gt;&lt;s&gt;"&amp;SUBSTITUTE(L153,",","&lt;/s&gt;&lt;s&gt;")&amp;"&lt;/s&gt;&lt;/t&gt;","//s"),"mm","")))/10))</f>
        <v/>
      </c>
      <c r="N153" t="str">
        <f>IF('Model output'!L152="","",'Model output'!L152)</f>
        <v>papillary</v>
      </c>
      <c r="O153" t="str">
        <f>IF('Model output'!M152="","",'Model output'!M152)</f>
        <v>classical</v>
      </c>
      <c r="P153" t="str">
        <f>IF('Model output'!N152="","",'Model output'!N152)</f>
        <v>1.1 cm</v>
      </c>
      <c r="Q153" t="str">
        <f t="shared" si="29"/>
        <v>1.1cm</v>
      </c>
      <c r="R153" cm="1">
        <f t="array" ref="R153">IF(Q153="","",IF(ISNUMBER(SEARCH("cm",Q153)),MAX(VALUE(SUBSTITUTE(_xlfn.FILTERXML("&lt;t&gt;&lt;s&gt;"&amp;SUBSTITUTE(Q153,",","&lt;/s&gt;&lt;s&gt;")&amp;"&lt;/s&gt;&lt;/t&gt;","//s"),"cm",""))),IF(ISNUMBER(SEARCH("mm",Q153)), MAX(VALUE(SUBSTITUTE(_xlfn.FILTERXML("&lt;t&gt;&lt;s&gt;"&amp;SUBSTITUTE(Q153,",","&lt;/s&gt;&lt;s&gt;")&amp;"&lt;/s&gt;&lt;/t&gt;","//s"),"mm","")))/10, MAX(VALUE(_xlfn.FILTERXML("&lt;t&gt;&lt;s&gt;"&amp;SUBSTITUTE(Q153,",","&lt;/s&gt;&lt;s&gt;")&amp;"&lt;/s&gt;&lt;/t&gt;","//s"))))))</f>
        <v>1.1000000000000001</v>
      </c>
      <c r="S153" t="str">
        <f>IF(OR('Model output'!P152="",'Model output'!P152="C",ISNUMBER(SEARCH("Not identified", 'Model output'!P152)),ISNUMBER(SEARCH("Absent",'Model output'!P152)),ISNUMBER(SEARCH("Absence",'Model output'!P152)),AND(ISNUMBER(SEARCH("No",'Model output'!P152)),NOT(ISNUMBER(SEARCH("diagnostic",'Model output'!P152)))),ISNUMBER(SEARCH("Negative",'Model output'!P152))),"negative","positive")</f>
        <v>negative</v>
      </c>
      <c r="T153">
        <f>IF('Model output'!O152="","",'Model output'!O152)</f>
        <v>2</v>
      </c>
      <c r="U153" t="str">
        <f>IF('Model output'!Q152&lt;&gt;"",'Model output'!Q152,IF('Classification result'!S153="positive",IF(ISNUMBER(SEARCH("single",'Model output'!P152)),1,IF(OR(ISNUMBER(SEARCH("&lt;4",'Model output'!P152)),ISNUMBER(SEARCH("&lt; 4",'Model output'!P152)),ISNUMBER(SEARCH("less than 4",'Model output'!P152))),"&lt;4",IF(OR(ISNUMBER(SEARCH("&gt;4",'Model output'!P152)),ISNUMBER(SEARCH("&gt; 4",'Model output'!P152)),ISNUMBER(SEARCH("4 or more",'Model output'!P152))),"&gt;4",""))),""))</f>
        <v/>
      </c>
      <c r="V153" t="str">
        <f>IF(S153="negative","",IF(OR(ISNUMBER(SEARCH("Focal",'Model output'!P152)),'Classification result'!U153&lt;4,ISNUMBER(SEARCH("Focal",'Classification result'!U153)),ISNUMBER(SEARCH("&lt;4",'Classification result'!U153)),ISNUMBER(SEARCH("&lt; 4",'Classification result'!U153))),"minimal", IF(OR(ISNUMBER(SEARCH("Extensive",'Model output'!P152)),ISNUMBER(SEARCH("Extensive",'Classification result'!U153)),ISNUMBER(SEARCH("&gt;4",'Classification result'!U153)),ISNUMBER(SEARCH("&gt; 4",'Classification result'!U153)),ISNUMBER(SEARCH("4 or more",'Classification result'!U153))),"extensive","")))</f>
        <v/>
      </c>
      <c r="W153" t="str">
        <f>IF(OR('Model output'!R152="",ISNUMBER(SEARCH("Not identified", 'Model output'!R152)),ISNUMBER(SEARCH("Absent",'Model output'!R152)),ISNUMBER(SEARCH("No",'Model output'!R152)),ISNUMBER(SEARCH("Negative",'Model output'!R152)),ISNUMBER(SEARCH("None seen",'Model output'!R152)),ISNUMBER(SEARCH("Free",'Model output'!R152)),ISNUMBER(SEARCH("Cannot be assessed",'Model output'!R152))),"negative","positive")</f>
        <v>positive</v>
      </c>
      <c r="X153" s="19" t="str">
        <f>IF('Model output'!S152="","",'Model output'!S152)</f>
        <v>Not identified</v>
      </c>
      <c r="Y153" t="str">
        <f>IF(OR('Model output'!S152="",ISNUMBER(SEARCH("No extension",'Model output'!S152)),ISNUMBER(SEARCH("Absent",'Model output'!S152)),ISNUMBER(SEARCH("Not identified",'Model output'!S152)),AND(ISNUMBER(SEARCH("No",'Model output'!S152)),NOT(ISNUMBER(SEARCH("carcinoma",'Model output'!S152)))),ISNUMBER(SEARCH("negative",'Model output'!S152))),"negative",IF(Z153="positive","gETE", "positive"))</f>
        <v>negative</v>
      </c>
      <c r="Z153" t="str">
        <f>IF(OR('Model output'!S152="",ISNUMBER(SEARCH("Absent",'Model output'!S152)),ISNUMBER(SEARCH("Not identified",'Model output'!S152)),ISNUMBER(SEARCH("No",'Model output'!S152)),ISNUMBER(SEARCH("Minimal",'Model output'!S152)),ISNUMBER(SEARCH("negative",'Model output'!S152))),"negative",IF(OR(ISNUMBER(SEARCH("extensive",X153)),ISNUMBER(SEARCH("skeletal muscle",X153)),ISNUMBER(SEARCH("larynx",X153)),ISNUMBER(SEARCH("trachea",X153)),ISNUMBER(SEARCH("esophagus",X153)),ISNUMBER(SEARCH("recurrent laryngeal nerve",X153))),"positive","negative"))</f>
        <v>negative</v>
      </c>
      <c r="AA153" t="str">
        <f>IF('Model output'!T152="","",IF('Model output'!T152="Not mentioned", "No", "Yes"))</f>
        <v/>
      </c>
      <c r="AB153" t="str">
        <f>IF(AA153&lt;&gt;"Yes","",IF(OR('Model output'!U152="",ISNUMBER(SEARCH("Not identified",'Model output'!U152))),"",'Model output'!U152))</f>
        <v/>
      </c>
      <c r="AC153" s="8" t="str">
        <f>IF(OR('Model output'!V152="", AND(ISERROR(SEARCH("Positive",'Model output'!V152)), ISNUMBER(SEARCH("Negative",'Model output'!V152))), ISNUMBER(SEARCH("Cannot be assessed",'Model output'!V152)), AND(ISNUMBER(SEARCH("Uninvolved",'Model output'!V152)),NOT(ISNUMBER(SEARCH("margin(s) involved",'Model output'!V152)))), ISNUMBER(SEARCH("No involvement",'Model output'!V152)), AND(NOT(ISNUMBER(SEARCH("focal",'Model output'!V152))),ISNUMBER(SEARCH("Free",'Model output'!V152))), ISNUMBER(SEARCH("narrowly excised",'Model output'!V152)), ISNUMBER(SEARCH("none",'Model output'!V152)), ISNUMBER(SEARCH("R0",'Model output'!V152)), ISNUMBER(SEARCH("1 mm",'Model output'!V152)), ISNUMBER(SEARCH("0.1 CM",'Model output'!V152)), ISNUMBER(SEARCH("less than 0.2 mm",'Model output'!V152)), ISNUMBER(SEARCH("less than 1.0 mm",'Model output'!V152)), ISNUMBER(SEARCH("less than 0.5 mm",'Model output'!V152)), ISNUMBER(SEARCH("abut",'Model output'!V152))), "negative", "positive")</f>
        <v>negative</v>
      </c>
      <c r="AE153" s="39" t="str" cm="1">
        <f t="array" aca="1" ref="AE153" ca="1">IF(OR(AC153="positive",Z153="positive",AND(OR(ISNUMBER(SEARCH("Follicular carcinoma",N153)),ISNUMBER(SEARCH("Follicular thyroid carcinoma",N153))),V153="extensive"),AND(AND(ISNUMBER(J153),J153&gt;0),AND(ISNUMBER(M153),M153&gt;3)),OR(H153="positive",AH153=1)),"high",IF(OR(ISNUMBER(SEARCH("lateral",G153,1)),ISNUMBER(SEARCH("positive",Y153,1)),ISNUMBER(SEARCH("tall",O153,1)),ISNUMBER(SEARCH("hobnail",O153,1)),ISNUMBER(SEARCH("cribriform",O153,1)),ISNUMBER(SEARCH("diffuse",O153,1)),ISNUMBER(SEARCH("columnar",O153,1)),ISNUMBER(SEARCH("solid",O153,1)),ISNUMBER(SEARCH("tall",N153,1)),ISNUMBER(SEARCH("hobnail",N153,1)),ISNUMBER(SEARCH("cribriform",N153,1)),ISNUMBER(SEARCH("diffuse",N153,1)),ISNUMBER(SEARCH("columnar",N153,1)),ISNUMBER(SEARCH("solid",N153,1)),AND(OR(ISNUMBER(SEARCH("papillary",N153,1)),ISNUMBER(SEARCH("papillary carcinoma",O153,1))),S153="positive"),AND(AND(ISNUMBER(J153),J153&gt;=5),M153=""),AND(AND(ISNUMBER(J153),J153&gt;=5),AND(ISNUMBER(M153),M153&gt;=1)),AND(ISNUMBER(SERACH("papillary",N153)),OR(Y153="positive",Z153="positive"), ISNUMBER(SEARCH("BRAF",AB153)))),"intermediate","low"))</f>
        <v>low</v>
      </c>
      <c r="AF153" s="40" t="str">
        <f t="shared" si="31"/>
        <v>1b</v>
      </c>
      <c r="AG153" s="40" t="str">
        <f t="shared" si="32"/>
        <v>0</v>
      </c>
      <c r="AH153" s="40" t="str">
        <f t="shared" si="33"/>
        <v>0</v>
      </c>
      <c r="AI153" s="45" t="str">
        <f t="shared" si="34"/>
        <v>I</v>
      </c>
      <c r="AJ153" s="39" t="s">
        <v>634</v>
      </c>
      <c r="AK153" s="44" t="s">
        <v>895</v>
      </c>
      <c r="AL153" s="44" t="s">
        <v>896</v>
      </c>
      <c r="AM153" s="44" t="s">
        <v>899</v>
      </c>
      <c r="AN153" s="44" t="s">
        <v>59</v>
      </c>
      <c r="AO153" s="12">
        <f t="shared" ca="1" si="36"/>
        <v>1</v>
      </c>
      <c r="AP153" s="15">
        <f t="shared" si="37"/>
        <v>1</v>
      </c>
      <c r="AQ153" s="15">
        <f t="shared" si="38"/>
        <v>1</v>
      </c>
      <c r="AR153" s="15">
        <f t="shared" si="39"/>
        <v>1</v>
      </c>
      <c r="AS153" s="26">
        <f t="shared" si="35"/>
        <v>1</v>
      </c>
    </row>
    <row r="154" spans="1:45">
      <c r="A154" t="str">
        <f>'Model output'!A153</f>
        <v>TCGA-EM-A1CW</v>
      </c>
      <c r="B154" s="51">
        <v>39</v>
      </c>
      <c r="C154" s="1" t="str">
        <f>IF(OR(ISNUMBER(SEARCH("0",'Model output'!D153)), ISNUMBER(SEARCH("1",'Model output'!D153)), ISNUMBER(SEARCH("1a",'Model output'!D153)), ISNUMBER(SEARCH("1b",'Model output'!D153)), ISNUMBER(SEARCH("2",'Model output'!D153)), ISNUMBER(SEARCH("3",'Model output'!D153)), ISNUMBER(SEARCH("4a",'Model output'!D153)), ISNUMBER(SEARCH("4b",'Model output'!D153))), IF(ISNUMBER(SEARCH("pT",'Model output'!D153)),IF(OR(ISNUMBER(SEARCH("a",'Model output'!D153)),ISNUMBER(SEARCH("b",'Model output'!D153))),MID(SUBSTITUTE('Model output'!D153," ",""),SEARCH("pT",'Model output'!D153)+2,2),MID(SUBSTITUTE('Model output'!D153," ",""),SEARCH("pT",'Model output'!D153)+2,1)),IF(ISNUMBER(SEARCH("T",'Model output'!D153)),IF(OR(ISNUMBER(SEARCH("a",'Model output'!D153)),ISNUMBER(SEARCH("b",'Model output'!D153))),MID(SUBSTITUTE('Model output'!D153," ",""),SEARCH("T",'Model output'!D153)+1,2),MID(SUBSTITUTE('Model output'!D153," ",""),SEARCH("T",'Model output'!D153)+1,1)),SUBSTITUTE('Model output'!D153," ",""))),"")</f>
        <v>3</v>
      </c>
      <c r="D154" s="1" t="str">
        <f>IF(ISNUMBER(SEARCH("lymph node",'Model output'!E153)),"1", IF(AND('Model output'!E153&lt;&gt;"",ISNUMBER('Model output'!E153),'Model output'!E153&gt;0),"1",IF(OR(ISNUMBER(SEARCH("0",'Model output'!E153)), ISNUMBER(SEARCH("1",'Model output'!E153)), ISNUMBER(SEARCH("1a",'Model output'!E153)), ISNUMBER(SEARCH("1b",'Model output'!E153)), ISNUMBER(SEARCH("X",'Model output'!E153))), IF(ISNUMBER(SEARCH("pN",'Model output'!E153)),IF(OR(ISNUMBER(SEARCH("a",'Model output'!E153)),ISNUMBER(SEARCH("b",'Model output'!E153))),MID(SUBSTITUTE('Model output'!E153," ",""),SEARCH("pN",'Model output'!E153)+2,2),MID(SUBSTITUTE('Model output'!E153," ",""),SEARCH("pN",'Model output'!E153)+2,1)),IF(ISNUMBER(SEARCH("N",'Model output'!E153)),IF(OR(ISNUMBER(SEARCH("a",'Model output'!E153)),ISNUMBER(SEARCH("b",'Model output'!E153))),MID(SUBSTITUTE('Model output'!E153," ",""),SEARCH("N",'Model output'!E153)+1,2),MID(SUBSTITUTE('Model output'!E153," ",""),SEARCH("N",'Model output'!E153)+1,1)),SUBSTITUTE('Model output'!E153," ",""))),"")))</f>
        <v>0</v>
      </c>
      <c r="E154" s="1" t="str">
        <f>IF(OR(ISNUMBER(SEARCH("Not applicable",'Model output'!F153)), ISNUMBER(SEARCH("N/A",'Model output'!F153))),"0",IF(OR(ISNUMBER(SEARCH("0",'Model output'!F153)), ISNUMBER(SEARCH("1",'Model output'!F153)), ISNUMBER(SEARCH("X",'Model output'!F153))), IF(ISNUMBER(SEARCH("pM",'Model output'!F153)),MID(SUBSTITUTE('Model output'!F153," ",""),SEARCH("pM",'Model output'!F153)+2,1),IF(ISNUMBER(SEARCH("M",'Model output'!F153)),MID(SUBSTITUTE('Model output'!F153," ",""),SEARCH("M",'Model output'!F153)+1,1),SUBSTITUTE('Model output'!F153," ",""))),""))</f>
        <v>X</v>
      </c>
      <c r="F154" t="str">
        <f t="shared" si="28"/>
        <v>negative</v>
      </c>
      <c r="G154" t="str">
        <f>IF(OR('Model output'!G153="",AND(ISNUMBER('Model output'!J153),'Model output'!J153&lt;1)),"",IF(OR(ISNUMBER(SEARCH("lateral",'Model output'!G153)),ISNUMBER(SEARCH("cervical",'Model output'!G153)),ISNUMBER(SEARCH("jugular",'Model output'!G153)),ISNUMBER(SEARCH("left neck",'Model output'!G153)),ISNUMBER(SEARCH("left anterior neck",'Model output'!G153)),ISNUMBER(SEARCH("left posterior neck",'Model output'!G153)),ISNUMBER(SEARCH("right neck",'Model output'!G153)),ISNUMBER(SEARCH("right anterior neck",'Model output'!G153)),ISNUMBER(SEARCH("right posterior neck",'Model output'!G153)),AND(ISNUMBER(SEARCH("level",'Model output'!G153)),OR(,ISNUMBER(SEARCH("II",'Model output'!G153)),ISNUMBER(SEARCH("two",'Model output'!G153)),ISNUMBER(SEARCH("2",'Model output'!G153)),ISNUMBER(SEARCH("III",'Model output'!G153)),ISNUMBER(SEARCH("three",'Model output'!G153)),ISNUMBER(SEARCH("3",'Model output'!G153)),ISNUMBER(SEARCH("IV",'Model output'!G153)),ISNUMBER(SEARCH("four",'Model output'!G153)),ISNUMBER(SEARCH("4",'Model output'!G153)),ISNUMBER(SEARCH("V ",'Model output'!G153)),ISNUMBER(SEARCH("five",'Model output'!G153)),ISNUMBER(SEARCH("5",'Model output'!G153))))), "lateral", "central"))</f>
        <v/>
      </c>
      <c r="H154" t="str">
        <f>IF('Model output'!H153="","negative", IF('Model output'!H153=" ", "negative", IF('Model output'!H153="[]", "negative", IF(ISNUMBER(SEARCH("lymph node",'Model output'!H153)),"negative", IF(ISNUMBER(SEARCH("adipose tissue",'Model output'!H153)), "negative", IF(ISNUMBER(SEARCH("neck dissection",'Model output'!H153)),"negative","positive"))))))</f>
        <v>negative</v>
      </c>
      <c r="I154" t="str">
        <f>IF('Model output'!I153="","",IF(ISNUMBER('Model output'!I153),'Model output'!I153,1))</f>
        <v/>
      </c>
      <c r="J154" t="str">
        <f>IF('Model output'!J153="","",IF(AND(ISNUMBER('Model output'!J153),'Model output'!J153&lt;=I154),'Model output'!J153,IF(ISNUMBER(SEARCH("0/",'Model output'!J153)),0,1)))</f>
        <v/>
      </c>
      <c r="K154" t="str" cm="1">
        <f t="array" ref="K154">IF(COUNT(FIND({0,1,2,3,4,5,6,7,8,9},'Model output'!K153))&gt;0,'Model output'!K153,"")</f>
        <v/>
      </c>
      <c r="L154" s="32" t="str">
        <f t="shared" si="30"/>
        <v/>
      </c>
      <c r="M154" t="str" cm="1">
        <f t="array" ref="M154">IF(L154="","",IF(ISNUMBER(SEARCH("cm",L154)),MAX(VALUE(SUBSTITUTE(_xlfn.FILTERXML("&lt;t&gt;&lt;s&gt;"&amp;SUBSTITUTE(L154,",","&lt;/s&gt;&lt;s&gt;")&amp;"&lt;/s&gt;&lt;/t&gt;","//s"),"cm",""))),MAX(VALUE(SUBSTITUTE(_xlfn.FILTERXML("&lt;t&gt;&lt;s&gt;"&amp;SUBSTITUTE(L154,",","&lt;/s&gt;&lt;s&gt;")&amp;"&lt;/s&gt;&lt;/t&gt;","//s"),"mm","")))/10))</f>
        <v/>
      </c>
      <c r="N154" t="str">
        <f>IF('Model output'!L153="","",'Model output'!L153)</f>
        <v>papillary</v>
      </c>
      <c r="O154" t="str">
        <f>IF('Model output'!M153="","",'Model output'!M153)</f>
        <v>follicular variant</v>
      </c>
      <c r="P154" t="str">
        <f>IF('Model output'!N153="","",'Model output'!N153)</f>
        <v>4.5 cm</v>
      </c>
      <c r="Q154" t="str">
        <f t="shared" si="29"/>
        <v>4.5cm</v>
      </c>
      <c r="R154" cm="1">
        <f t="array" ref="R154">IF(Q154="","",IF(ISNUMBER(SEARCH("cm",Q154)),MAX(VALUE(SUBSTITUTE(_xlfn.FILTERXML("&lt;t&gt;&lt;s&gt;"&amp;SUBSTITUTE(Q154,",","&lt;/s&gt;&lt;s&gt;")&amp;"&lt;/s&gt;&lt;/t&gt;","//s"),"cm",""))),IF(ISNUMBER(SEARCH("mm",Q154)), MAX(VALUE(SUBSTITUTE(_xlfn.FILTERXML("&lt;t&gt;&lt;s&gt;"&amp;SUBSTITUTE(Q154,",","&lt;/s&gt;&lt;s&gt;")&amp;"&lt;/s&gt;&lt;/t&gt;","//s"),"mm","")))/10, MAX(VALUE(_xlfn.FILTERXML("&lt;t&gt;&lt;s&gt;"&amp;SUBSTITUTE(Q154,",","&lt;/s&gt;&lt;s&gt;")&amp;"&lt;/s&gt;&lt;/t&gt;","//s"))))))</f>
        <v>4.5</v>
      </c>
      <c r="S154" t="str">
        <f>IF(OR('Model output'!P153="",'Model output'!P153="C",ISNUMBER(SEARCH("Not identified", 'Model output'!P153)),ISNUMBER(SEARCH("Absent",'Model output'!P153)),ISNUMBER(SEARCH("Absence",'Model output'!P153)),AND(ISNUMBER(SEARCH("No",'Model output'!P153)),NOT(ISNUMBER(SEARCH("diagnostic",'Model output'!P153)))),ISNUMBER(SEARCH("Negative",'Model output'!P153))),"negative","positive")</f>
        <v>negative</v>
      </c>
      <c r="T154">
        <f>IF('Model output'!O153="","",'Model output'!O153)</f>
        <v>2</v>
      </c>
      <c r="U154" t="str">
        <f>IF('Model output'!Q153&lt;&gt;"",'Model output'!Q153,IF('Classification result'!S154="positive",IF(ISNUMBER(SEARCH("single",'Model output'!P153)),1,IF(OR(ISNUMBER(SEARCH("&lt;4",'Model output'!P153)),ISNUMBER(SEARCH("&lt; 4",'Model output'!P153)),ISNUMBER(SEARCH("less than 4",'Model output'!P153))),"&lt;4",IF(OR(ISNUMBER(SEARCH("&gt;4",'Model output'!P153)),ISNUMBER(SEARCH("&gt; 4",'Model output'!P153)),ISNUMBER(SEARCH("4 or more",'Model output'!P153))),"&gt;4",""))),""))</f>
        <v/>
      </c>
      <c r="V154" t="str">
        <f>IF(S154="negative","",IF(OR(ISNUMBER(SEARCH("Focal",'Model output'!P153)),'Classification result'!U154&lt;4,ISNUMBER(SEARCH("Focal",'Classification result'!U154)),ISNUMBER(SEARCH("&lt;4",'Classification result'!U154)),ISNUMBER(SEARCH("&lt; 4",'Classification result'!U154))),"minimal", IF(OR(ISNUMBER(SEARCH("Extensive",'Model output'!P153)),ISNUMBER(SEARCH("Extensive",'Classification result'!U154)),ISNUMBER(SEARCH("&gt;4",'Classification result'!U154)),ISNUMBER(SEARCH("&gt; 4",'Classification result'!U154)),ISNUMBER(SEARCH("4 or more",'Classification result'!U154))),"extensive","")))</f>
        <v/>
      </c>
      <c r="W154" t="str">
        <f>IF(OR('Model output'!R153="",ISNUMBER(SEARCH("Not identified", 'Model output'!R153)),ISNUMBER(SEARCH("Absent",'Model output'!R153)),ISNUMBER(SEARCH("No",'Model output'!R153)),ISNUMBER(SEARCH("Negative",'Model output'!R153)),ISNUMBER(SEARCH("None seen",'Model output'!R153)),ISNUMBER(SEARCH("Free",'Model output'!R153)),ISNUMBER(SEARCH("Cannot be assessed",'Model output'!R153))),"negative","positive")</f>
        <v>negative</v>
      </c>
      <c r="X154" s="19" t="str">
        <f>IF('Model output'!S153="","",'Model output'!S153)</f>
        <v>Absent</v>
      </c>
      <c r="Y154" t="str">
        <f>IF(OR('Model output'!S153="",ISNUMBER(SEARCH("No extension",'Model output'!S153)),ISNUMBER(SEARCH("Absent",'Model output'!S153)),ISNUMBER(SEARCH("Not identified",'Model output'!S153)),AND(ISNUMBER(SEARCH("No",'Model output'!S153)),NOT(ISNUMBER(SEARCH("carcinoma",'Model output'!S153)))),ISNUMBER(SEARCH("negative",'Model output'!S153))),"negative",IF(Z154="positive","gETE", "positive"))</f>
        <v>negative</v>
      </c>
      <c r="Z154" t="str">
        <f>IF(OR('Model output'!S153="",ISNUMBER(SEARCH("Absent",'Model output'!S153)),ISNUMBER(SEARCH("Not identified",'Model output'!S153)),ISNUMBER(SEARCH("No",'Model output'!S153)),ISNUMBER(SEARCH("Minimal",'Model output'!S153)),ISNUMBER(SEARCH("negative",'Model output'!S153))),"negative",IF(OR(ISNUMBER(SEARCH("extensive",X154)),ISNUMBER(SEARCH("skeletal muscle",X154)),ISNUMBER(SEARCH("larynx",X154)),ISNUMBER(SEARCH("trachea",X154)),ISNUMBER(SEARCH("esophagus",X154)),ISNUMBER(SEARCH("recurrent laryngeal nerve",X154))),"positive","negative"))</f>
        <v>negative</v>
      </c>
      <c r="AA154" t="str">
        <f>IF('Model output'!T153="","",IF('Model output'!T153="Not mentioned", "No", "Yes"))</f>
        <v/>
      </c>
      <c r="AB154" t="str">
        <f>IF(AA154&lt;&gt;"Yes","",IF(OR('Model output'!U153="",ISNUMBER(SEARCH("Not identified",'Model output'!U153))),"",'Model output'!U153))</f>
        <v/>
      </c>
      <c r="AC154" s="8" t="str">
        <f>IF(OR('Model output'!V153="", AND(ISERROR(SEARCH("Positive",'Model output'!V153)), ISNUMBER(SEARCH("Negative",'Model output'!V153))), ISNUMBER(SEARCH("Cannot be assessed",'Model output'!V153)), AND(ISNUMBER(SEARCH("Uninvolved",'Model output'!V153)),NOT(ISNUMBER(SEARCH("margin(s) involved",'Model output'!V153)))), ISNUMBER(SEARCH("No involvement",'Model output'!V153)), AND(NOT(ISNUMBER(SEARCH("focal",'Model output'!V153))),ISNUMBER(SEARCH("Free",'Model output'!V153))), ISNUMBER(SEARCH("narrowly excised",'Model output'!V153)), ISNUMBER(SEARCH("none",'Model output'!V153)), ISNUMBER(SEARCH("R0",'Model output'!V153)), ISNUMBER(SEARCH("1 mm",'Model output'!V153)), ISNUMBER(SEARCH("0.1 CM",'Model output'!V153)), ISNUMBER(SEARCH("less than 0.2 mm",'Model output'!V153)), ISNUMBER(SEARCH("less than 1.0 mm",'Model output'!V153)), ISNUMBER(SEARCH("less than 0.5 mm",'Model output'!V153)), ISNUMBER(SEARCH("abut",'Model output'!V153))), "negative", "positive")</f>
        <v>negative</v>
      </c>
      <c r="AE154" s="39" t="str" cm="1">
        <f t="array" aca="1" ref="AE154" ca="1">IF(OR(AC154="positive",Z154="positive",AND(OR(ISNUMBER(SEARCH("Follicular carcinoma",N154)),ISNUMBER(SEARCH("Follicular thyroid carcinoma",N154))),V154="extensive"),AND(AND(ISNUMBER(J154),J154&gt;0),AND(ISNUMBER(M154),M154&gt;3)),OR(H154="positive",AH154=1)),"high",IF(OR(ISNUMBER(SEARCH("lateral",G154,1)),ISNUMBER(SEARCH("positive",Y154,1)),ISNUMBER(SEARCH("tall",O154,1)),ISNUMBER(SEARCH("hobnail",O154,1)),ISNUMBER(SEARCH("cribriform",O154,1)),ISNUMBER(SEARCH("diffuse",O154,1)),ISNUMBER(SEARCH("columnar",O154,1)),ISNUMBER(SEARCH("solid",O154,1)),ISNUMBER(SEARCH("tall",N154,1)),ISNUMBER(SEARCH("hobnail",N154,1)),ISNUMBER(SEARCH("cribriform",N154,1)),ISNUMBER(SEARCH("diffuse",N154,1)),ISNUMBER(SEARCH("columnar",N154,1)),ISNUMBER(SEARCH("solid",N154,1)),AND(OR(ISNUMBER(SEARCH("papillary",N154,1)),ISNUMBER(SEARCH("papillary carcinoma",O154,1))),S154="positive"),AND(AND(ISNUMBER(J154),J154&gt;=5),M154=""),AND(AND(ISNUMBER(J154),J154&gt;=5),AND(ISNUMBER(M154),M154&gt;=1)),AND(ISNUMBER(SERACH("papillary",N154)),OR(Y154="positive",Z154="positive"), ISNUMBER(SEARCH("BRAF",AB154)))),"intermediate","low"))</f>
        <v>low</v>
      </c>
      <c r="AF154" s="40" t="str">
        <f t="shared" si="31"/>
        <v>3a</v>
      </c>
      <c r="AG154" s="40" t="str">
        <f t="shared" si="32"/>
        <v>0</v>
      </c>
      <c r="AH154" s="40" t="str">
        <f t="shared" si="33"/>
        <v>0</v>
      </c>
      <c r="AI154" s="45" t="str">
        <f t="shared" si="34"/>
        <v>I</v>
      </c>
      <c r="AJ154" s="39" t="s">
        <v>634</v>
      </c>
      <c r="AK154" s="44" t="s">
        <v>901</v>
      </c>
      <c r="AL154" s="44" t="s">
        <v>896</v>
      </c>
      <c r="AM154" s="44" t="s">
        <v>899</v>
      </c>
      <c r="AN154" s="44" t="s">
        <v>59</v>
      </c>
      <c r="AO154" s="12">
        <f t="shared" ca="1" si="36"/>
        <v>1</v>
      </c>
      <c r="AP154" s="15">
        <f t="shared" si="37"/>
        <v>1</v>
      </c>
      <c r="AQ154" s="15">
        <f t="shared" si="38"/>
        <v>1</v>
      </c>
      <c r="AR154" s="15">
        <f t="shared" si="39"/>
        <v>1</v>
      </c>
      <c r="AS154" s="26">
        <f t="shared" si="35"/>
        <v>1</v>
      </c>
    </row>
    <row r="155" spans="1:45">
      <c r="A155" t="str">
        <f>'Model output'!A154</f>
        <v>TCGA-EM-A1YA</v>
      </c>
      <c r="B155" s="51">
        <v>74</v>
      </c>
      <c r="C155" s="1" t="str">
        <f>IF(OR(ISNUMBER(SEARCH("0",'Model output'!D154)), ISNUMBER(SEARCH("1",'Model output'!D154)), ISNUMBER(SEARCH("1a",'Model output'!D154)), ISNUMBER(SEARCH("1b",'Model output'!D154)), ISNUMBER(SEARCH("2",'Model output'!D154)), ISNUMBER(SEARCH("3",'Model output'!D154)), ISNUMBER(SEARCH("4a",'Model output'!D154)), ISNUMBER(SEARCH("4b",'Model output'!D154))), IF(ISNUMBER(SEARCH("pT",'Model output'!D154)),IF(OR(ISNUMBER(SEARCH("a",'Model output'!D154)),ISNUMBER(SEARCH("b",'Model output'!D154))),MID(SUBSTITUTE('Model output'!D154," ",""),SEARCH("pT",'Model output'!D154)+2,2),MID(SUBSTITUTE('Model output'!D154," ",""),SEARCH("pT",'Model output'!D154)+2,1)),IF(ISNUMBER(SEARCH("T",'Model output'!D154)),IF(OR(ISNUMBER(SEARCH("a",'Model output'!D154)),ISNUMBER(SEARCH("b",'Model output'!D154))),MID(SUBSTITUTE('Model output'!D154," ",""),SEARCH("T",'Model output'!D154)+1,2),MID(SUBSTITUTE('Model output'!D154," ",""),SEARCH("T",'Model output'!D154)+1,1)),SUBSTITUTE('Model output'!D154," ",""))),"")</f>
        <v>2</v>
      </c>
      <c r="D155" s="1" t="str">
        <f>IF(ISNUMBER(SEARCH("lymph node",'Model output'!E154)),"1", IF(AND('Model output'!E154&lt;&gt;"",ISNUMBER('Model output'!E154),'Model output'!E154&gt;0),"1",IF(OR(ISNUMBER(SEARCH("0",'Model output'!E154)), ISNUMBER(SEARCH("1",'Model output'!E154)), ISNUMBER(SEARCH("1a",'Model output'!E154)), ISNUMBER(SEARCH("1b",'Model output'!E154)), ISNUMBER(SEARCH("X",'Model output'!E154))), IF(ISNUMBER(SEARCH("pN",'Model output'!E154)),IF(OR(ISNUMBER(SEARCH("a",'Model output'!E154)),ISNUMBER(SEARCH("b",'Model output'!E154))),MID(SUBSTITUTE('Model output'!E154," ",""),SEARCH("pN",'Model output'!E154)+2,2),MID(SUBSTITUTE('Model output'!E154," ",""),SEARCH("pN",'Model output'!E154)+2,1)),IF(ISNUMBER(SEARCH("N",'Model output'!E154)),IF(OR(ISNUMBER(SEARCH("a",'Model output'!E154)),ISNUMBER(SEARCH("b",'Model output'!E154))),MID(SUBSTITUTE('Model output'!E154," ",""),SEARCH("N",'Model output'!E154)+1,2),MID(SUBSTITUTE('Model output'!E154," ",""),SEARCH("N",'Model output'!E154)+1,1)),SUBSTITUTE('Model output'!E154," ",""))),"")))</f>
        <v>X</v>
      </c>
      <c r="E155" s="1" t="str">
        <f>IF(OR(ISNUMBER(SEARCH("Not applicable",'Model output'!F154)), ISNUMBER(SEARCH("N/A",'Model output'!F154))),"0",IF(OR(ISNUMBER(SEARCH("0",'Model output'!F154)), ISNUMBER(SEARCH("1",'Model output'!F154)), ISNUMBER(SEARCH("X",'Model output'!F154))), IF(ISNUMBER(SEARCH("pM",'Model output'!F154)),MID(SUBSTITUTE('Model output'!F154," ",""),SEARCH("pM",'Model output'!F154)+2,1),IF(ISNUMBER(SEARCH("M",'Model output'!F154)),MID(SUBSTITUTE('Model output'!F154," ",""),SEARCH("M",'Model output'!F154)+1,1),SUBSTITUTE('Model output'!F154," ",""))),""))</f>
        <v>X</v>
      </c>
      <c r="F155" t="str">
        <f t="shared" si="28"/>
        <v>negative</v>
      </c>
      <c r="G155" t="str">
        <f>IF(OR('Model output'!G154="",AND(ISNUMBER('Model output'!J154),'Model output'!J154&lt;1)),"",IF(OR(ISNUMBER(SEARCH("lateral",'Model output'!G154)),ISNUMBER(SEARCH("cervical",'Model output'!G154)),ISNUMBER(SEARCH("jugular",'Model output'!G154)),ISNUMBER(SEARCH("left neck",'Model output'!G154)),ISNUMBER(SEARCH("left anterior neck",'Model output'!G154)),ISNUMBER(SEARCH("left posterior neck",'Model output'!G154)),ISNUMBER(SEARCH("right neck",'Model output'!G154)),ISNUMBER(SEARCH("right anterior neck",'Model output'!G154)),ISNUMBER(SEARCH("right posterior neck",'Model output'!G154)),AND(ISNUMBER(SEARCH("level",'Model output'!G154)),OR(,ISNUMBER(SEARCH("II",'Model output'!G154)),ISNUMBER(SEARCH("two",'Model output'!G154)),ISNUMBER(SEARCH("2",'Model output'!G154)),ISNUMBER(SEARCH("III",'Model output'!G154)),ISNUMBER(SEARCH("three",'Model output'!G154)),ISNUMBER(SEARCH("3",'Model output'!G154)),ISNUMBER(SEARCH("IV",'Model output'!G154)),ISNUMBER(SEARCH("four",'Model output'!G154)),ISNUMBER(SEARCH("4",'Model output'!G154)),ISNUMBER(SEARCH("V ",'Model output'!G154)),ISNUMBER(SEARCH("five",'Model output'!G154)),ISNUMBER(SEARCH("5",'Model output'!G154))))), "lateral", "central"))</f>
        <v/>
      </c>
      <c r="H155" t="str">
        <f>IF('Model output'!H154="","negative", IF('Model output'!H154=" ", "negative", IF('Model output'!H154="[]", "negative", IF(ISNUMBER(SEARCH("lymph node",'Model output'!H154)),"negative", IF(ISNUMBER(SEARCH("adipose tissue",'Model output'!H154)), "negative", IF(ISNUMBER(SEARCH("neck dissection",'Model output'!H154)),"negative","positive"))))))</f>
        <v>negative</v>
      </c>
      <c r="I155" t="str">
        <f>IF('Model output'!I154="","",IF(ISNUMBER('Model output'!I154),'Model output'!I154,1))</f>
        <v/>
      </c>
      <c r="J155" t="str">
        <f>IF('Model output'!J154="","",IF(AND(ISNUMBER('Model output'!J154),'Model output'!J154&lt;=I155),'Model output'!J154,IF(ISNUMBER(SEARCH("0/",'Model output'!J154)),0,1)))</f>
        <v/>
      </c>
      <c r="K155" t="str" cm="1">
        <f t="array" ref="K155">IF(COUNT(FIND({0,1,2,3,4,5,6,7,8,9},'Model output'!K154))&gt;0,'Model output'!K154,"")</f>
        <v/>
      </c>
      <c r="L155" s="32" t="str">
        <f t="shared" si="30"/>
        <v/>
      </c>
      <c r="M155" t="str" cm="1">
        <f t="array" ref="M155">IF(L155="","",IF(ISNUMBER(SEARCH("cm",L155)),MAX(VALUE(SUBSTITUTE(_xlfn.FILTERXML("&lt;t&gt;&lt;s&gt;"&amp;SUBSTITUTE(L155,",","&lt;/s&gt;&lt;s&gt;")&amp;"&lt;/s&gt;&lt;/t&gt;","//s"),"cm",""))),MAX(VALUE(SUBSTITUTE(_xlfn.FILTERXML("&lt;t&gt;&lt;s&gt;"&amp;SUBSTITUTE(L155,",","&lt;/s&gt;&lt;s&gt;")&amp;"&lt;/s&gt;&lt;/t&gt;","//s"),"mm","")))/10))</f>
        <v/>
      </c>
      <c r="N155" t="str">
        <f>IF('Model output'!L154="","",'Model output'!L154)</f>
        <v>papillary</v>
      </c>
      <c r="O155" t="str">
        <f>IF('Model output'!M154="","",'Model output'!M154)</f>
        <v>oncocytic</v>
      </c>
      <c r="P155" t="str">
        <f>IF('Model output'!N154="","",'Model output'!N154)</f>
        <v>3.7 cm</v>
      </c>
      <c r="Q155" t="str">
        <f t="shared" si="29"/>
        <v>3.7cm</v>
      </c>
      <c r="R155" cm="1">
        <f t="array" ref="R155">IF(Q155="","",IF(ISNUMBER(SEARCH("cm",Q155)),MAX(VALUE(SUBSTITUTE(_xlfn.FILTERXML("&lt;t&gt;&lt;s&gt;"&amp;SUBSTITUTE(Q155,",","&lt;/s&gt;&lt;s&gt;")&amp;"&lt;/s&gt;&lt;/t&gt;","//s"),"cm",""))),IF(ISNUMBER(SEARCH("mm",Q155)), MAX(VALUE(SUBSTITUTE(_xlfn.FILTERXML("&lt;t&gt;&lt;s&gt;"&amp;SUBSTITUTE(Q155,",","&lt;/s&gt;&lt;s&gt;")&amp;"&lt;/s&gt;&lt;/t&gt;","//s"),"mm","")))/10, MAX(VALUE(_xlfn.FILTERXML("&lt;t&gt;&lt;s&gt;"&amp;SUBSTITUTE(Q155,",","&lt;/s&gt;&lt;s&gt;")&amp;"&lt;/s&gt;&lt;/t&gt;","//s"))))))</f>
        <v>3.7</v>
      </c>
      <c r="S155" t="str">
        <f>IF(OR('Model output'!P154="",'Model output'!P154="C",ISNUMBER(SEARCH("Not identified", 'Model output'!P154)),ISNUMBER(SEARCH("Absent",'Model output'!P154)),ISNUMBER(SEARCH("Absence",'Model output'!P154)),AND(ISNUMBER(SEARCH("No",'Model output'!P154)),NOT(ISNUMBER(SEARCH("diagnostic",'Model output'!P154)))),ISNUMBER(SEARCH("Negative",'Model output'!P154))),"negative","positive")</f>
        <v>negative</v>
      </c>
      <c r="T155">
        <f>IF('Model output'!O154="","",'Model output'!O154)</f>
        <v>1</v>
      </c>
      <c r="U155" t="str">
        <f>IF('Model output'!Q154&lt;&gt;"",'Model output'!Q154,IF('Classification result'!S155="positive",IF(ISNUMBER(SEARCH("single",'Model output'!P154)),1,IF(OR(ISNUMBER(SEARCH("&lt;4",'Model output'!P154)),ISNUMBER(SEARCH("&lt; 4",'Model output'!P154)),ISNUMBER(SEARCH("less than 4",'Model output'!P154))),"&lt;4",IF(OR(ISNUMBER(SEARCH("&gt;4",'Model output'!P154)),ISNUMBER(SEARCH("&gt; 4",'Model output'!P154)),ISNUMBER(SEARCH("4 or more",'Model output'!P154))),"&gt;4",""))),""))</f>
        <v/>
      </c>
      <c r="V155" t="str">
        <f>IF(S155="negative","",IF(OR(ISNUMBER(SEARCH("Focal",'Model output'!P154)),'Classification result'!U155&lt;4,ISNUMBER(SEARCH("Focal",'Classification result'!U155)),ISNUMBER(SEARCH("&lt;4",'Classification result'!U155)),ISNUMBER(SEARCH("&lt; 4",'Classification result'!U155))),"minimal", IF(OR(ISNUMBER(SEARCH("Extensive",'Model output'!P154)),ISNUMBER(SEARCH("Extensive",'Classification result'!U155)),ISNUMBER(SEARCH("&gt;4",'Classification result'!U155)),ISNUMBER(SEARCH("&gt; 4",'Classification result'!U155)),ISNUMBER(SEARCH("4 or more",'Classification result'!U155))),"extensive","")))</f>
        <v/>
      </c>
      <c r="W155" t="str">
        <f>IF(OR('Model output'!R154="",ISNUMBER(SEARCH("Not identified", 'Model output'!R154)),ISNUMBER(SEARCH("Absent",'Model output'!R154)),ISNUMBER(SEARCH("No",'Model output'!R154)),ISNUMBER(SEARCH("Negative",'Model output'!R154)),ISNUMBER(SEARCH("None seen",'Model output'!R154)),ISNUMBER(SEARCH("Free",'Model output'!R154)),ISNUMBER(SEARCH("Cannot be assessed",'Model output'!R154))),"negative","positive")</f>
        <v>positive</v>
      </c>
      <c r="X155" s="19" t="str">
        <f>IF('Model output'!S154="","",'Model output'!S154)</f>
        <v>Absent</v>
      </c>
      <c r="Y155" t="str">
        <f>IF(OR('Model output'!S154="",ISNUMBER(SEARCH("No extension",'Model output'!S154)),ISNUMBER(SEARCH("Absent",'Model output'!S154)),ISNUMBER(SEARCH("Not identified",'Model output'!S154)),AND(ISNUMBER(SEARCH("No",'Model output'!S154)),NOT(ISNUMBER(SEARCH("carcinoma",'Model output'!S154)))),ISNUMBER(SEARCH("negative",'Model output'!S154))),"negative",IF(Z155="positive","gETE", "positive"))</f>
        <v>negative</v>
      </c>
      <c r="Z155" t="str">
        <f>IF(OR('Model output'!S154="",ISNUMBER(SEARCH("Absent",'Model output'!S154)),ISNUMBER(SEARCH("Not identified",'Model output'!S154)),ISNUMBER(SEARCH("No",'Model output'!S154)),ISNUMBER(SEARCH("Minimal",'Model output'!S154)),ISNUMBER(SEARCH("negative",'Model output'!S154))),"negative",IF(OR(ISNUMBER(SEARCH("extensive",X155)),ISNUMBER(SEARCH("skeletal muscle",X155)),ISNUMBER(SEARCH("larynx",X155)),ISNUMBER(SEARCH("trachea",X155)),ISNUMBER(SEARCH("esophagus",X155)),ISNUMBER(SEARCH("recurrent laryngeal nerve",X155))),"positive","negative"))</f>
        <v>negative</v>
      </c>
      <c r="AA155" t="str">
        <f>IF('Model output'!T154="","",IF('Model output'!T154="Not mentioned", "No", "Yes"))</f>
        <v/>
      </c>
      <c r="AB155" t="str">
        <f>IF(AA155&lt;&gt;"Yes","",IF(OR('Model output'!U154="",ISNUMBER(SEARCH("Not identified",'Model output'!U154))),"",'Model output'!U154))</f>
        <v/>
      </c>
      <c r="AC155" s="8" t="str">
        <f>IF(OR('Model output'!V154="", AND(ISERROR(SEARCH("Positive",'Model output'!V154)), ISNUMBER(SEARCH("Negative",'Model output'!V154))), ISNUMBER(SEARCH("Cannot be assessed",'Model output'!V154)), AND(ISNUMBER(SEARCH("Uninvolved",'Model output'!V154)),NOT(ISNUMBER(SEARCH("margin(s) involved",'Model output'!V154)))), ISNUMBER(SEARCH("No involvement",'Model output'!V154)), AND(NOT(ISNUMBER(SEARCH("focal",'Model output'!V154))),ISNUMBER(SEARCH("Free",'Model output'!V154))), ISNUMBER(SEARCH("narrowly excised",'Model output'!V154)), ISNUMBER(SEARCH("none",'Model output'!V154)), ISNUMBER(SEARCH("R0",'Model output'!V154)), ISNUMBER(SEARCH("1 mm",'Model output'!V154)), ISNUMBER(SEARCH("0.1 CM",'Model output'!V154)), ISNUMBER(SEARCH("less than 0.2 mm",'Model output'!V154)), ISNUMBER(SEARCH("less than 1.0 mm",'Model output'!V154)), ISNUMBER(SEARCH("less than 0.5 mm",'Model output'!V154)), ISNUMBER(SEARCH("abut",'Model output'!V154))), "negative", "positive")</f>
        <v>negative</v>
      </c>
      <c r="AE155" s="39" t="str" cm="1">
        <f t="array" aca="1" ref="AE155" ca="1">IF(OR(AC155="positive",Z155="positive",AND(OR(ISNUMBER(SEARCH("Follicular carcinoma",N155)),ISNUMBER(SEARCH("Follicular thyroid carcinoma",N155))),V155="extensive"),AND(AND(ISNUMBER(J155),J155&gt;0),AND(ISNUMBER(M155),M155&gt;3)),OR(H155="positive",AH155=1)),"high",IF(OR(ISNUMBER(SEARCH("lateral",G155,1)),ISNUMBER(SEARCH("positive",Y155,1)),ISNUMBER(SEARCH("tall",O155,1)),ISNUMBER(SEARCH("hobnail",O155,1)),ISNUMBER(SEARCH("cribriform",O155,1)),ISNUMBER(SEARCH("diffuse",O155,1)),ISNUMBER(SEARCH("columnar",O155,1)),ISNUMBER(SEARCH("solid",O155,1)),ISNUMBER(SEARCH("tall",N155,1)),ISNUMBER(SEARCH("hobnail",N155,1)),ISNUMBER(SEARCH("cribriform",N155,1)),ISNUMBER(SEARCH("diffuse",N155,1)),ISNUMBER(SEARCH("columnar",N155,1)),ISNUMBER(SEARCH("solid",N155,1)),AND(OR(ISNUMBER(SEARCH("papillary",N155,1)),ISNUMBER(SEARCH("papillary carcinoma",O155,1))),S155="positive"),AND(AND(ISNUMBER(J155),J155&gt;=5),M155=""),AND(AND(ISNUMBER(J155),J155&gt;=5),AND(ISNUMBER(M155),M155&gt;=1)),AND(ISNUMBER(SERACH("papillary",N155)),OR(Y155="positive",Z155="positive"), ISNUMBER(SEARCH("BRAF",AB155)))),"intermediate","low"))</f>
        <v>low</v>
      </c>
      <c r="AF155" s="40" t="str">
        <f t="shared" si="31"/>
        <v>2</v>
      </c>
      <c r="AG155" s="40" t="str">
        <f t="shared" si="32"/>
        <v>0</v>
      </c>
      <c r="AH155" s="40" t="str">
        <f t="shared" si="33"/>
        <v>0</v>
      </c>
      <c r="AI155" s="45" t="str">
        <f t="shared" si="34"/>
        <v>I</v>
      </c>
      <c r="AJ155" s="39" t="s">
        <v>634</v>
      </c>
      <c r="AK155" s="44" t="s">
        <v>898</v>
      </c>
      <c r="AL155" s="44" t="s">
        <v>899</v>
      </c>
      <c r="AM155" s="44" t="s">
        <v>899</v>
      </c>
      <c r="AN155" s="44" t="s">
        <v>59</v>
      </c>
      <c r="AO155" s="12">
        <f t="shared" ca="1" si="36"/>
        <v>1</v>
      </c>
      <c r="AP155" s="15">
        <f t="shared" si="37"/>
        <v>1</v>
      </c>
      <c r="AQ155" s="15">
        <f t="shared" si="38"/>
        <v>1</v>
      </c>
      <c r="AR155" s="15">
        <f t="shared" si="39"/>
        <v>1</v>
      </c>
      <c r="AS155" s="26">
        <f t="shared" si="35"/>
        <v>1</v>
      </c>
    </row>
    <row r="156" spans="1:45">
      <c r="A156" t="str">
        <f>'Model output'!A155</f>
        <v>TCGA-EM-A1YB</v>
      </c>
      <c r="B156" s="51">
        <v>73</v>
      </c>
      <c r="C156" s="1" t="str">
        <f>IF(OR(ISNUMBER(SEARCH("0",'Model output'!D155)), ISNUMBER(SEARCH("1",'Model output'!D155)), ISNUMBER(SEARCH("1a",'Model output'!D155)), ISNUMBER(SEARCH("1b",'Model output'!D155)), ISNUMBER(SEARCH("2",'Model output'!D155)), ISNUMBER(SEARCH("3",'Model output'!D155)), ISNUMBER(SEARCH("4a",'Model output'!D155)), ISNUMBER(SEARCH("4b",'Model output'!D155))), IF(ISNUMBER(SEARCH("pT",'Model output'!D155)),IF(OR(ISNUMBER(SEARCH("a",'Model output'!D155)),ISNUMBER(SEARCH("b",'Model output'!D155))),MID(SUBSTITUTE('Model output'!D155," ",""),SEARCH("pT",'Model output'!D155)+2,2),MID(SUBSTITUTE('Model output'!D155," ",""),SEARCH("pT",'Model output'!D155)+2,1)),IF(ISNUMBER(SEARCH("T",'Model output'!D155)),IF(OR(ISNUMBER(SEARCH("a",'Model output'!D155)),ISNUMBER(SEARCH("b",'Model output'!D155))),MID(SUBSTITUTE('Model output'!D155," ",""),SEARCH("T",'Model output'!D155)+1,2),MID(SUBSTITUTE('Model output'!D155," ",""),SEARCH("T",'Model output'!D155)+1,1)),SUBSTITUTE('Model output'!D155," ",""))),"")</f>
        <v>2</v>
      </c>
      <c r="D156" s="1" t="str">
        <f>IF(ISNUMBER(SEARCH("lymph node",'Model output'!E155)),"1", IF(AND('Model output'!E155&lt;&gt;"",ISNUMBER('Model output'!E155),'Model output'!E155&gt;0),"1",IF(OR(ISNUMBER(SEARCH("0",'Model output'!E155)), ISNUMBER(SEARCH("1",'Model output'!E155)), ISNUMBER(SEARCH("1a",'Model output'!E155)), ISNUMBER(SEARCH("1b",'Model output'!E155)), ISNUMBER(SEARCH("X",'Model output'!E155))), IF(ISNUMBER(SEARCH("pN",'Model output'!E155)),IF(OR(ISNUMBER(SEARCH("a",'Model output'!E155)),ISNUMBER(SEARCH("b",'Model output'!E155))),MID(SUBSTITUTE('Model output'!E155," ",""),SEARCH("pN",'Model output'!E155)+2,2),MID(SUBSTITUTE('Model output'!E155," ",""),SEARCH("pN",'Model output'!E155)+2,1)),IF(ISNUMBER(SEARCH("N",'Model output'!E155)),IF(OR(ISNUMBER(SEARCH("a",'Model output'!E155)),ISNUMBER(SEARCH("b",'Model output'!E155))),MID(SUBSTITUTE('Model output'!E155," ",""),SEARCH("N",'Model output'!E155)+1,2),MID(SUBSTITUTE('Model output'!E155," ",""),SEARCH("N",'Model output'!E155)+1,1)),SUBSTITUTE('Model output'!E155," ",""))),"")))</f>
        <v>X</v>
      </c>
      <c r="E156" s="1" t="str">
        <f>IF(OR(ISNUMBER(SEARCH("Not applicable",'Model output'!F155)), ISNUMBER(SEARCH("N/A",'Model output'!F155))),"0",IF(OR(ISNUMBER(SEARCH("0",'Model output'!F155)), ISNUMBER(SEARCH("1",'Model output'!F155)), ISNUMBER(SEARCH("X",'Model output'!F155))), IF(ISNUMBER(SEARCH("pM",'Model output'!F155)),MID(SUBSTITUTE('Model output'!F155," ",""),SEARCH("pM",'Model output'!F155)+2,1),IF(ISNUMBER(SEARCH("M",'Model output'!F155)),MID(SUBSTITUTE('Model output'!F155," ",""),SEARCH("M",'Model output'!F155)+1,1),SUBSTITUTE('Model output'!F155," ",""))),""))</f>
        <v/>
      </c>
      <c r="F156" t="str">
        <f t="shared" si="28"/>
        <v>negative</v>
      </c>
      <c r="G156" t="str">
        <f>IF(OR('Model output'!G155="",AND(ISNUMBER('Model output'!J155),'Model output'!J155&lt;1)),"",IF(OR(ISNUMBER(SEARCH("lateral",'Model output'!G155)),ISNUMBER(SEARCH("cervical",'Model output'!G155)),ISNUMBER(SEARCH("jugular",'Model output'!G155)),ISNUMBER(SEARCH("left neck",'Model output'!G155)),ISNUMBER(SEARCH("left anterior neck",'Model output'!G155)),ISNUMBER(SEARCH("left posterior neck",'Model output'!G155)),ISNUMBER(SEARCH("right neck",'Model output'!G155)),ISNUMBER(SEARCH("right anterior neck",'Model output'!G155)),ISNUMBER(SEARCH("right posterior neck",'Model output'!G155)),AND(ISNUMBER(SEARCH("level",'Model output'!G155)),OR(,ISNUMBER(SEARCH("II",'Model output'!G155)),ISNUMBER(SEARCH("two",'Model output'!G155)),ISNUMBER(SEARCH("2",'Model output'!G155)),ISNUMBER(SEARCH("III",'Model output'!G155)),ISNUMBER(SEARCH("three",'Model output'!G155)),ISNUMBER(SEARCH("3",'Model output'!G155)),ISNUMBER(SEARCH("IV",'Model output'!G155)),ISNUMBER(SEARCH("four",'Model output'!G155)),ISNUMBER(SEARCH("4",'Model output'!G155)),ISNUMBER(SEARCH("V ",'Model output'!G155)),ISNUMBER(SEARCH("five",'Model output'!G155)),ISNUMBER(SEARCH("5",'Model output'!G155))))), "lateral", "central"))</f>
        <v/>
      </c>
      <c r="H156" t="str">
        <f>IF('Model output'!H155="","negative", IF('Model output'!H155=" ", "negative", IF('Model output'!H155="[]", "negative", IF(ISNUMBER(SEARCH("lymph node",'Model output'!H155)),"negative", IF(ISNUMBER(SEARCH("adipose tissue",'Model output'!H155)), "negative", IF(ISNUMBER(SEARCH("neck dissection",'Model output'!H155)),"negative","positive"))))))</f>
        <v>negative</v>
      </c>
      <c r="I156">
        <f>IF('Model output'!I155="","",IF(ISNUMBER('Model output'!I155),'Model output'!I155,1))</f>
        <v>0</v>
      </c>
      <c r="J156">
        <f>IF('Model output'!J155="","",IF(AND(ISNUMBER('Model output'!J155),'Model output'!J155&lt;=I156),'Model output'!J155,IF(ISNUMBER(SEARCH("0/",'Model output'!J155)),0,1)))</f>
        <v>0</v>
      </c>
      <c r="K156" t="str" cm="1">
        <f t="array" ref="K156">IF(COUNT(FIND({0,1,2,3,4,5,6,7,8,9},'Model output'!K155))&gt;0,'Model output'!K155,"")</f>
        <v/>
      </c>
      <c r="L156" s="32" t="str">
        <f t="shared" si="30"/>
        <v/>
      </c>
      <c r="M156" t="str" cm="1">
        <f t="array" ref="M156">IF(L156="","",IF(ISNUMBER(SEARCH("cm",L156)),MAX(VALUE(SUBSTITUTE(_xlfn.FILTERXML("&lt;t&gt;&lt;s&gt;"&amp;SUBSTITUTE(L156,",","&lt;/s&gt;&lt;s&gt;")&amp;"&lt;/s&gt;&lt;/t&gt;","//s"),"cm",""))),MAX(VALUE(SUBSTITUTE(_xlfn.FILTERXML("&lt;t&gt;&lt;s&gt;"&amp;SUBSTITUTE(L156,",","&lt;/s&gt;&lt;s&gt;")&amp;"&lt;/s&gt;&lt;/t&gt;","//s"),"mm","")))/10))</f>
        <v/>
      </c>
      <c r="N156" t="str">
        <f>IF('Model output'!L155="","",'Model output'!L155)</f>
        <v>papillary</v>
      </c>
      <c r="O156" t="str">
        <f>IF('Model output'!M155="","",'Model output'!M155)</f>
        <v>oncocytic</v>
      </c>
      <c r="P156" t="str">
        <f>IF('Model output'!N155="","",'Model output'!N155)</f>
        <v>2.7 cm</v>
      </c>
      <c r="Q156" t="str">
        <f t="shared" si="29"/>
        <v>2.7cm</v>
      </c>
      <c r="R156" cm="1">
        <f t="array" ref="R156">IF(Q156="","",IF(ISNUMBER(SEARCH("cm",Q156)),MAX(VALUE(SUBSTITUTE(_xlfn.FILTERXML("&lt;t&gt;&lt;s&gt;"&amp;SUBSTITUTE(Q156,",","&lt;/s&gt;&lt;s&gt;")&amp;"&lt;/s&gt;&lt;/t&gt;","//s"),"cm",""))),IF(ISNUMBER(SEARCH("mm",Q156)), MAX(VALUE(SUBSTITUTE(_xlfn.FILTERXML("&lt;t&gt;&lt;s&gt;"&amp;SUBSTITUTE(Q156,",","&lt;/s&gt;&lt;s&gt;")&amp;"&lt;/s&gt;&lt;/t&gt;","//s"),"mm","")))/10, MAX(VALUE(_xlfn.FILTERXML("&lt;t&gt;&lt;s&gt;"&amp;SUBSTITUTE(Q156,",","&lt;/s&gt;&lt;s&gt;")&amp;"&lt;/s&gt;&lt;/t&gt;","//s"))))))</f>
        <v>2.7</v>
      </c>
      <c r="S156" t="str">
        <f>IF(OR('Model output'!P155="",'Model output'!P155="C",ISNUMBER(SEARCH("Not identified", 'Model output'!P155)),ISNUMBER(SEARCH("Absent",'Model output'!P155)),ISNUMBER(SEARCH("Absence",'Model output'!P155)),AND(ISNUMBER(SEARCH("No",'Model output'!P155)),NOT(ISNUMBER(SEARCH("diagnostic",'Model output'!P155)))),ISNUMBER(SEARCH("Negative",'Model output'!P155))),"negative","positive")</f>
        <v>negative</v>
      </c>
      <c r="T156">
        <f>IF('Model output'!O155="","",'Model output'!O155)</f>
        <v>1</v>
      </c>
      <c r="U156" t="str">
        <f>IF('Model output'!Q155&lt;&gt;"",'Model output'!Q155,IF('Classification result'!S156="positive",IF(ISNUMBER(SEARCH("single",'Model output'!P155)),1,IF(OR(ISNUMBER(SEARCH("&lt;4",'Model output'!P155)),ISNUMBER(SEARCH("&lt; 4",'Model output'!P155)),ISNUMBER(SEARCH("less than 4",'Model output'!P155))),"&lt;4",IF(OR(ISNUMBER(SEARCH("&gt;4",'Model output'!P155)),ISNUMBER(SEARCH("&gt; 4",'Model output'!P155)),ISNUMBER(SEARCH("4 or more",'Model output'!P155))),"&gt;4",""))),""))</f>
        <v/>
      </c>
      <c r="V156" t="str">
        <f>IF(S156="negative","",IF(OR(ISNUMBER(SEARCH("Focal",'Model output'!P155)),'Classification result'!U156&lt;4,ISNUMBER(SEARCH("Focal",'Classification result'!U156)),ISNUMBER(SEARCH("&lt;4",'Classification result'!U156)),ISNUMBER(SEARCH("&lt; 4",'Classification result'!U156))),"minimal", IF(OR(ISNUMBER(SEARCH("Extensive",'Model output'!P155)),ISNUMBER(SEARCH("Extensive",'Classification result'!U156)),ISNUMBER(SEARCH("&gt;4",'Classification result'!U156)),ISNUMBER(SEARCH("&gt; 4",'Classification result'!U156)),ISNUMBER(SEARCH("4 or more",'Classification result'!U156))),"extensive","")))</f>
        <v/>
      </c>
      <c r="W156" t="str">
        <f>IF(OR('Model output'!R155="",ISNUMBER(SEARCH("Not identified", 'Model output'!R155)),ISNUMBER(SEARCH("Absent",'Model output'!R155)),ISNUMBER(SEARCH("No",'Model output'!R155)),ISNUMBER(SEARCH("Negative",'Model output'!R155)),ISNUMBER(SEARCH("None seen",'Model output'!R155)),ISNUMBER(SEARCH("Free",'Model output'!R155)),ISNUMBER(SEARCH("Cannot be assessed",'Model output'!R155))),"negative","positive")</f>
        <v>positive</v>
      </c>
      <c r="X156" s="19" t="str">
        <f>IF('Model output'!S155="","",'Model output'!S155)</f>
        <v>Not identified</v>
      </c>
      <c r="Y156" t="str">
        <f>IF(OR('Model output'!S155="",ISNUMBER(SEARCH("No extension",'Model output'!S155)),ISNUMBER(SEARCH("Absent",'Model output'!S155)),ISNUMBER(SEARCH("Not identified",'Model output'!S155)),AND(ISNUMBER(SEARCH("No",'Model output'!S155)),NOT(ISNUMBER(SEARCH("carcinoma",'Model output'!S155)))),ISNUMBER(SEARCH("negative",'Model output'!S155))),"negative",IF(Z156="positive","gETE", "positive"))</f>
        <v>negative</v>
      </c>
      <c r="Z156" t="str">
        <f>IF(OR('Model output'!S155="",ISNUMBER(SEARCH("Absent",'Model output'!S155)),ISNUMBER(SEARCH("Not identified",'Model output'!S155)),ISNUMBER(SEARCH("No",'Model output'!S155)),ISNUMBER(SEARCH("Minimal",'Model output'!S155)),ISNUMBER(SEARCH("negative",'Model output'!S155))),"negative",IF(OR(ISNUMBER(SEARCH("extensive",X156)),ISNUMBER(SEARCH("skeletal muscle",X156)),ISNUMBER(SEARCH("larynx",X156)),ISNUMBER(SEARCH("trachea",X156)),ISNUMBER(SEARCH("esophagus",X156)),ISNUMBER(SEARCH("recurrent laryngeal nerve",X156))),"positive","negative"))</f>
        <v>negative</v>
      </c>
      <c r="AA156" t="str">
        <f>IF('Model output'!T155="","",IF('Model output'!T155="Not mentioned", "No", "Yes"))</f>
        <v/>
      </c>
      <c r="AB156" t="str">
        <f>IF(AA156&lt;&gt;"Yes","",IF(OR('Model output'!U155="",ISNUMBER(SEARCH("Not identified",'Model output'!U155))),"",'Model output'!U155))</f>
        <v/>
      </c>
      <c r="AC156" s="8" t="str">
        <f>IF(OR('Model output'!V155="", AND(ISERROR(SEARCH("Positive",'Model output'!V155)), ISNUMBER(SEARCH("Negative",'Model output'!V155))), ISNUMBER(SEARCH("Cannot be assessed",'Model output'!V155)), AND(ISNUMBER(SEARCH("Uninvolved",'Model output'!V155)),NOT(ISNUMBER(SEARCH("margin(s) involved",'Model output'!V155)))), ISNUMBER(SEARCH("No involvement",'Model output'!V155)), AND(NOT(ISNUMBER(SEARCH("focal",'Model output'!V155))),ISNUMBER(SEARCH("Free",'Model output'!V155))), ISNUMBER(SEARCH("narrowly excised",'Model output'!V155)), ISNUMBER(SEARCH("none",'Model output'!V155)), ISNUMBER(SEARCH("R0",'Model output'!V155)), ISNUMBER(SEARCH("1 mm",'Model output'!V155)), ISNUMBER(SEARCH("0.1 CM",'Model output'!V155)), ISNUMBER(SEARCH("less than 0.2 mm",'Model output'!V155)), ISNUMBER(SEARCH("less than 1.0 mm",'Model output'!V155)), ISNUMBER(SEARCH("less than 0.5 mm",'Model output'!V155)), ISNUMBER(SEARCH("abut",'Model output'!V155))), "negative", "positive")</f>
        <v>negative</v>
      </c>
      <c r="AE156" s="39" t="str" cm="1">
        <f t="array" aca="1" ref="AE156" ca="1">IF(OR(AC156="positive",Z156="positive",AND(OR(ISNUMBER(SEARCH("Follicular carcinoma",N156)),ISNUMBER(SEARCH("Follicular thyroid carcinoma",N156))),V156="extensive"),AND(AND(ISNUMBER(J156),J156&gt;0),AND(ISNUMBER(M156),M156&gt;3)),OR(H156="positive",AH156=1)),"high",IF(OR(ISNUMBER(SEARCH("lateral",G156,1)),ISNUMBER(SEARCH("positive",Y156,1)),ISNUMBER(SEARCH("tall",O156,1)),ISNUMBER(SEARCH("hobnail",O156,1)),ISNUMBER(SEARCH("cribriform",O156,1)),ISNUMBER(SEARCH("diffuse",O156,1)),ISNUMBER(SEARCH("columnar",O156,1)),ISNUMBER(SEARCH("solid",O156,1)),ISNUMBER(SEARCH("tall",N156,1)),ISNUMBER(SEARCH("hobnail",N156,1)),ISNUMBER(SEARCH("cribriform",N156,1)),ISNUMBER(SEARCH("diffuse",N156,1)),ISNUMBER(SEARCH("columnar",N156,1)),ISNUMBER(SEARCH("solid",N156,1)),AND(OR(ISNUMBER(SEARCH("papillary",N156,1)),ISNUMBER(SEARCH("papillary carcinoma",O156,1))),S156="positive"),AND(AND(ISNUMBER(J156),J156&gt;=5),M156=""),AND(AND(ISNUMBER(J156),J156&gt;=5),AND(ISNUMBER(M156),M156&gt;=1)),AND(ISNUMBER(SERACH("papillary",N156)),OR(Y156="positive",Z156="positive"), ISNUMBER(SEARCH("BRAF",AB156)))),"intermediate","low"))</f>
        <v>low</v>
      </c>
      <c r="AF156" s="40" t="str">
        <f t="shared" si="31"/>
        <v>2</v>
      </c>
      <c r="AG156" s="40" t="str">
        <f t="shared" si="32"/>
        <v>0</v>
      </c>
      <c r="AH156" s="40" t="str">
        <f t="shared" si="33"/>
        <v>0</v>
      </c>
      <c r="AI156" s="45" t="str">
        <f t="shared" si="34"/>
        <v>I</v>
      </c>
      <c r="AJ156" s="39" t="s">
        <v>634</v>
      </c>
      <c r="AK156" s="44" t="s">
        <v>898</v>
      </c>
      <c r="AL156" s="44" t="s">
        <v>899</v>
      </c>
      <c r="AM156" s="44" t="s">
        <v>899</v>
      </c>
      <c r="AN156" s="44" t="s">
        <v>59</v>
      </c>
      <c r="AO156" s="12">
        <f t="shared" ca="1" si="36"/>
        <v>1</v>
      </c>
      <c r="AP156" s="15">
        <f t="shared" si="37"/>
        <v>1</v>
      </c>
      <c r="AQ156" s="15">
        <f t="shared" si="38"/>
        <v>1</v>
      </c>
      <c r="AR156" s="15">
        <f t="shared" si="39"/>
        <v>1</v>
      </c>
      <c r="AS156" s="26">
        <f t="shared" si="35"/>
        <v>1</v>
      </c>
    </row>
    <row r="157" spans="1:45">
      <c r="A157" t="str">
        <f>'Model output'!A156</f>
        <v>TCGA-EM-A22I</v>
      </c>
      <c r="B157" s="51">
        <v>52</v>
      </c>
      <c r="C157" s="1" t="str">
        <f>IF(OR(ISNUMBER(SEARCH("0",'Model output'!D156)), ISNUMBER(SEARCH("1",'Model output'!D156)), ISNUMBER(SEARCH("1a",'Model output'!D156)), ISNUMBER(SEARCH("1b",'Model output'!D156)), ISNUMBER(SEARCH("2",'Model output'!D156)), ISNUMBER(SEARCH("3",'Model output'!D156)), ISNUMBER(SEARCH("4a",'Model output'!D156)), ISNUMBER(SEARCH("4b",'Model output'!D156))), IF(ISNUMBER(SEARCH("pT",'Model output'!D156)),IF(OR(ISNUMBER(SEARCH("a",'Model output'!D156)),ISNUMBER(SEARCH("b",'Model output'!D156))),MID(SUBSTITUTE('Model output'!D156," ",""),SEARCH("pT",'Model output'!D156)+2,2),MID(SUBSTITUTE('Model output'!D156," ",""),SEARCH("pT",'Model output'!D156)+2,1)),IF(ISNUMBER(SEARCH("T",'Model output'!D156)),IF(OR(ISNUMBER(SEARCH("a",'Model output'!D156)),ISNUMBER(SEARCH("b",'Model output'!D156))),MID(SUBSTITUTE('Model output'!D156," ",""),SEARCH("T",'Model output'!D156)+1,2),MID(SUBSTITUTE('Model output'!D156," ",""),SEARCH("T",'Model output'!D156)+1,1)),SUBSTITUTE('Model output'!D156," ",""))),"")</f>
        <v>3</v>
      </c>
      <c r="D157" s="1" t="str">
        <f>IF(ISNUMBER(SEARCH("lymph node",'Model output'!E156)),"1", IF(AND('Model output'!E156&lt;&gt;"",ISNUMBER('Model output'!E156),'Model output'!E156&gt;0),"1",IF(OR(ISNUMBER(SEARCH("0",'Model output'!E156)), ISNUMBER(SEARCH("1",'Model output'!E156)), ISNUMBER(SEARCH("1a",'Model output'!E156)), ISNUMBER(SEARCH("1b",'Model output'!E156)), ISNUMBER(SEARCH("X",'Model output'!E156))), IF(ISNUMBER(SEARCH("pN",'Model output'!E156)),IF(OR(ISNUMBER(SEARCH("a",'Model output'!E156)),ISNUMBER(SEARCH("b",'Model output'!E156))),MID(SUBSTITUTE('Model output'!E156," ",""),SEARCH("pN",'Model output'!E156)+2,2),MID(SUBSTITUTE('Model output'!E156," ",""),SEARCH("pN",'Model output'!E156)+2,1)),IF(ISNUMBER(SEARCH("N",'Model output'!E156)),IF(OR(ISNUMBER(SEARCH("a",'Model output'!E156)),ISNUMBER(SEARCH("b",'Model output'!E156))),MID(SUBSTITUTE('Model output'!E156," ",""),SEARCH("N",'Model output'!E156)+1,2),MID(SUBSTITUTE('Model output'!E156," ",""),SEARCH("N",'Model output'!E156)+1,1)),SUBSTITUTE('Model output'!E156," ",""))),"")))</f>
        <v>0</v>
      </c>
      <c r="E157" s="1" t="str">
        <f>IF(OR(ISNUMBER(SEARCH("Not applicable",'Model output'!F156)), ISNUMBER(SEARCH("N/A",'Model output'!F156))),"0",IF(OR(ISNUMBER(SEARCH("0",'Model output'!F156)), ISNUMBER(SEARCH("1",'Model output'!F156)), ISNUMBER(SEARCH("X",'Model output'!F156))), IF(ISNUMBER(SEARCH("pM",'Model output'!F156)),MID(SUBSTITUTE('Model output'!F156," ",""),SEARCH("pM",'Model output'!F156)+2,1),IF(ISNUMBER(SEARCH("M",'Model output'!F156)),MID(SUBSTITUTE('Model output'!F156," ",""),SEARCH("M",'Model output'!F156)+1,1),SUBSTITUTE('Model output'!F156," ",""))),""))</f>
        <v/>
      </c>
      <c r="F157" t="str">
        <f t="shared" si="28"/>
        <v>negative</v>
      </c>
      <c r="G157" t="str">
        <f>IF(OR('Model output'!G156="",AND(ISNUMBER('Model output'!J156),'Model output'!J156&lt;1)),"",IF(OR(ISNUMBER(SEARCH("lateral",'Model output'!G156)),ISNUMBER(SEARCH("cervical",'Model output'!G156)),ISNUMBER(SEARCH("jugular",'Model output'!G156)),ISNUMBER(SEARCH("left neck",'Model output'!G156)),ISNUMBER(SEARCH("left anterior neck",'Model output'!G156)),ISNUMBER(SEARCH("left posterior neck",'Model output'!G156)),ISNUMBER(SEARCH("right neck",'Model output'!G156)),ISNUMBER(SEARCH("right anterior neck",'Model output'!G156)),ISNUMBER(SEARCH("right posterior neck",'Model output'!G156)),AND(ISNUMBER(SEARCH("level",'Model output'!G156)),OR(,ISNUMBER(SEARCH("II",'Model output'!G156)),ISNUMBER(SEARCH("two",'Model output'!G156)),ISNUMBER(SEARCH("2",'Model output'!G156)),ISNUMBER(SEARCH("III",'Model output'!G156)),ISNUMBER(SEARCH("three",'Model output'!G156)),ISNUMBER(SEARCH("3",'Model output'!G156)),ISNUMBER(SEARCH("IV",'Model output'!G156)),ISNUMBER(SEARCH("four",'Model output'!G156)),ISNUMBER(SEARCH("4",'Model output'!G156)),ISNUMBER(SEARCH("V ",'Model output'!G156)),ISNUMBER(SEARCH("five",'Model output'!G156)),ISNUMBER(SEARCH("5",'Model output'!G156))))), "lateral", "central"))</f>
        <v/>
      </c>
      <c r="H157" t="str">
        <f>IF('Model output'!H156="","negative", IF('Model output'!H156=" ", "negative", IF('Model output'!H156="[]", "negative", IF(ISNUMBER(SEARCH("lymph node",'Model output'!H156)),"negative", IF(ISNUMBER(SEARCH("adipose tissue",'Model output'!H156)), "negative", IF(ISNUMBER(SEARCH("neck dissection",'Model output'!H156)),"negative","positive"))))))</f>
        <v>negative</v>
      </c>
      <c r="I157">
        <f>IF('Model output'!I156="","",IF(ISNUMBER('Model output'!I156),'Model output'!I156,1))</f>
        <v>1</v>
      </c>
      <c r="J157">
        <f>IF('Model output'!J156="","",IF(AND(ISNUMBER('Model output'!J156),'Model output'!J156&lt;=I157),'Model output'!J156,IF(ISNUMBER(SEARCH("0/",'Model output'!J156)),0,1)))</f>
        <v>0</v>
      </c>
      <c r="K157" t="str" cm="1">
        <f t="array" ref="K157">IF(COUNT(FIND({0,1,2,3,4,5,6,7,8,9},'Model output'!K156))&gt;0,'Model output'!K156,"")</f>
        <v/>
      </c>
      <c r="L157" s="32" t="str">
        <f t="shared" si="30"/>
        <v/>
      </c>
      <c r="M157" t="str" cm="1">
        <f t="array" ref="M157">IF(L157="","",IF(ISNUMBER(SEARCH("cm",L157)),MAX(VALUE(SUBSTITUTE(_xlfn.FILTERXML("&lt;t&gt;&lt;s&gt;"&amp;SUBSTITUTE(L157,",","&lt;/s&gt;&lt;s&gt;")&amp;"&lt;/s&gt;&lt;/t&gt;","//s"),"cm",""))),MAX(VALUE(SUBSTITUTE(_xlfn.FILTERXML("&lt;t&gt;&lt;s&gt;"&amp;SUBSTITUTE(L157,",","&lt;/s&gt;&lt;s&gt;")&amp;"&lt;/s&gt;&lt;/t&gt;","//s"),"mm","")))/10))</f>
        <v/>
      </c>
      <c r="N157" t="str">
        <f>IF('Model output'!L156="","",'Model output'!L156)</f>
        <v>papillary</v>
      </c>
      <c r="O157" t="str">
        <f>IF('Model output'!M156="","",'Model output'!M156)</f>
        <v>classical (usual)</v>
      </c>
      <c r="P157" t="str">
        <f>IF('Model output'!N156="","",'Model output'!N156)</f>
        <v>2.1 cm</v>
      </c>
      <c r="Q157" t="str">
        <f t="shared" si="29"/>
        <v>2.1cm</v>
      </c>
      <c r="R157" cm="1">
        <f t="array" ref="R157">IF(Q157="","",IF(ISNUMBER(SEARCH("cm",Q157)),MAX(VALUE(SUBSTITUTE(_xlfn.FILTERXML("&lt;t&gt;&lt;s&gt;"&amp;SUBSTITUTE(Q157,",","&lt;/s&gt;&lt;s&gt;")&amp;"&lt;/s&gt;&lt;/t&gt;","//s"),"cm",""))),IF(ISNUMBER(SEARCH("mm",Q157)), MAX(VALUE(SUBSTITUTE(_xlfn.FILTERXML("&lt;t&gt;&lt;s&gt;"&amp;SUBSTITUTE(Q157,",","&lt;/s&gt;&lt;s&gt;")&amp;"&lt;/s&gt;&lt;/t&gt;","//s"),"mm","")))/10, MAX(VALUE(_xlfn.FILTERXML("&lt;t&gt;&lt;s&gt;"&amp;SUBSTITUTE(Q157,",","&lt;/s&gt;&lt;s&gt;")&amp;"&lt;/s&gt;&lt;/t&gt;","//s"))))))</f>
        <v>2.1</v>
      </c>
      <c r="S157" t="str">
        <f>IF(OR('Model output'!P156="",'Model output'!P156="C",ISNUMBER(SEARCH("Not identified", 'Model output'!P156)),ISNUMBER(SEARCH("Absent",'Model output'!P156)),ISNUMBER(SEARCH("Absence",'Model output'!P156)),AND(ISNUMBER(SEARCH("No",'Model output'!P156)),NOT(ISNUMBER(SEARCH("diagnostic",'Model output'!P156)))),ISNUMBER(SEARCH("Negative",'Model output'!P156))),"negative","positive")</f>
        <v>positive</v>
      </c>
      <c r="T157">
        <f>IF('Model output'!O156="","",'Model output'!O156)</f>
        <v>2</v>
      </c>
      <c r="U157" t="str">
        <f>IF('Model output'!Q156&lt;&gt;"",'Model output'!Q156,IF('Classification result'!S157="positive",IF(ISNUMBER(SEARCH("single",'Model output'!P156)),1,IF(OR(ISNUMBER(SEARCH("&lt;4",'Model output'!P156)),ISNUMBER(SEARCH("&lt; 4",'Model output'!P156)),ISNUMBER(SEARCH("less than 4",'Model output'!P156))),"&lt;4",IF(OR(ISNUMBER(SEARCH("&gt;4",'Model output'!P156)),ISNUMBER(SEARCH("&gt; 4",'Model output'!P156)),ISNUMBER(SEARCH("4 or more",'Model output'!P156))),"&gt;4",""))),""))</f>
        <v/>
      </c>
      <c r="V157" t="str">
        <f>IF(S157="negative","",IF(OR(ISNUMBER(SEARCH("Focal",'Model output'!P156)),'Classification result'!U157&lt;4,ISNUMBER(SEARCH("Focal",'Classification result'!U157)),ISNUMBER(SEARCH("&lt;4",'Classification result'!U157)),ISNUMBER(SEARCH("&lt; 4",'Classification result'!U157))),"minimal", IF(OR(ISNUMBER(SEARCH("Extensive",'Model output'!P156)),ISNUMBER(SEARCH("Extensive",'Classification result'!U157)),ISNUMBER(SEARCH("&gt;4",'Classification result'!U157)),ISNUMBER(SEARCH("&gt; 4",'Classification result'!U157)),ISNUMBER(SEARCH("4 or more",'Classification result'!U157))),"extensive","")))</f>
        <v/>
      </c>
      <c r="W157" t="str">
        <f>IF(OR('Model output'!R156="",ISNUMBER(SEARCH("Not identified", 'Model output'!R156)),ISNUMBER(SEARCH("Absent",'Model output'!R156)),ISNUMBER(SEARCH("No",'Model output'!R156)),ISNUMBER(SEARCH("Negative",'Model output'!R156)),ISNUMBER(SEARCH("None seen",'Model output'!R156)),ISNUMBER(SEARCH("Free",'Model output'!R156)),ISNUMBER(SEARCH("Cannot be assessed",'Model output'!R156))),"negative","positive")</f>
        <v>positive</v>
      </c>
      <c r="X157" s="19" t="str">
        <f>IF('Model output'!S156="","",'Model output'!S156)</f>
        <v>Present, minimal</v>
      </c>
      <c r="Y157" t="str">
        <f>IF(OR('Model output'!S156="",ISNUMBER(SEARCH("No extension",'Model output'!S156)),ISNUMBER(SEARCH("Absent",'Model output'!S156)),ISNUMBER(SEARCH("Not identified",'Model output'!S156)),AND(ISNUMBER(SEARCH("No",'Model output'!S156)),NOT(ISNUMBER(SEARCH("carcinoma",'Model output'!S156)))),ISNUMBER(SEARCH("negative",'Model output'!S156))),"negative",IF(Z157="positive","gETE", "positive"))</f>
        <v>positive</v>
      </c>
      <c r="Z157" t="str">
        <f>IF(OR('Model output'!S156="",ISNUMBER(SEARCH("Absent",'Model output'!S156)),ISNUMBER(SEARCH("Not identified",'Model output'!S156)),ISNUMBER(SEARCH("No",'Model output'!S156)),ISNUMBER(SEARCH("Minimal",'Model output'!S156)),ISNUMBER(SEARCH("negative",'Model output'!S156))),"negative",IF(OR(ISNUMBER(SEARCH("extensive",X157)),ISNUMBER(SEARCH("skeletal muscle",X157)),ISNUMBER(SEARCH("larynx",X157)),ISNUMBER(SEARCH("trachea",X157)),ISNUMBER(SEARCH("esophagus",X157)),ISNUMBER(SEARCH("recurrent laryngeal nerve",X157))),"positive","negative"))</f>
        <v>negative</v>
      </c>
      <c r="AA157" t="str">
        <f>IF('Model output'!T156="","",IF('Model output'!T156="Not mentioned", "No", "Yes"))</f>
        <v/>
      </c>
      <c r="AB157" t="str">
        <f>IF(AA157&lt;&gt;"Yes","",IF(OR('Model output'!U156="",ISNUMBER(SEARCH("Not identified",'Model output'!U156))),"",'Model output'!U156))</f>
        <v/>
      </c>
      <c r="AC157" s="8" t="str">
        <f>IF(OR('Model output'!V156="", AND(ISERROR(SEARCH("Positive",'Model output'!V156)), ISNUMBER(SEARCH("Negative",'Model output'!V156))), ISNUMBER(SEARCH("Cannot be assessed",'Model output'!V156)), AND(ISNUMBER(SEARCH("Uninvolved",'Model output'!V156)),NOT(ISNUMBER(SEARCH("margin(s) involved",'Model output'!V156)))), ISNUMBER(SEARCH("No involvement",'Model output'!V156)), AND(NOT(ISNUMBER(SEARCH("focal",'Model output'!V156))),ISNUMBER(SEARCH("Free",'Model output'!V156))), ISNUMBER(SEARCH("narrowly excised",'Model output'!V156)), ISNUMBER(SEARCH("none",'Model output'!V156)), ISNUMBER(SEARCH("R0",'Model output'!V156)), ISNUMBER(SEARCH("1 mm",'Model output'!V156)), ISNUMBER(SEARCH("0.1 CM",'Model output'!V156)), ISNUMBER(SEARCH("less than 0.2 mm",'Model output'!V156)), ISNUMBER(SEARCH("less than 1.0 mm",'Model output'!V156)), ISNUMBER(SEARCH("less than 0.5 mm",'Model output'!V156)), ISNUMBER(SEARCH("abut",'Model output'!V156))), "negative", "positive")</f>
        <v>positive</v>
      </c>
      <c r="AE157" s="39" t="str" cm="1">
        <f t="array" ref="AE157">IF(OR(AC157="positive",Z157="positive",AND(OR(ISNUMBER(SEARCH("Follicular carcinoma",N157)),ISNUMBER(SEARCH("Follicular thyroid carcinoma",N157))),V157="extensive"),AND(AND(ISNUMBER(J157),J157&gt;0),AND(ISNUMBER(M157),M157&gt;3)),OR(H157="positive",AH157=1)),"high",IF(OR(ISNUMBER(SEARCH("lateral",G157,1)),ISNUMBER(SEARCH("positive",Y157,1)),ISNUMBER(SEARCH("tall",O157,1)),ISNUMBER(SEARCH("hobnail",O157,1)),ISNUMBER(SEARCH("cribriform",O157,1)),ISNUMBER(SEARCH("diffuse",O157,1)),ISNUMBER(SEARCH("columnar",O157,1)),ISNUMBER(SEARCH("solid",O157,1)),ISNUMBER(SEARCH("tall",N157,1)),ISNUMBER(SEARCH("hobnail",N157,1)),ISNUMBER(SEARCH("cribriform",N157,1)),ISNUMBER(SEARCH("diffuse",N157,1)),ISNUMBER(SEARCH("columnar",N157,1)),ISNUMBER(SEARCH("solid",N157,1)),AND(OR(ISNUMBER(SEARCH("papillary",N157,1)),ISNUMBER(SEARCH("papillary carcinoma",O157,1))),S157="positive"),AND(AND(ISNUMBER(J157),J157&gt;=5),M157=""),AND(AND(ISNUMBER(J157),J157&gt;=5),AND(ISNUMBER(M157),M157&gt;=1)),AND(ISNUMBER(SERACH("papillary",N157)),OR(Y157="positive",Z157="positive"), ISNUMBER(SEARCH("BRAF",AB157)))),"intermediate","low"))</f>
        <v>high</v>
      </c>
      <c r="AF157" s="40" t="str">
        <f t="shared" si="31"/>
        <v>2</v>
      </c>
      <c r="AG157" s="40" t="str">
        <f t="shared" si="32"/>
        <v>0</v>
      </c>
      <c r="AH157" s="40" t="str">
        <f t="shared" si="33"/>
        <v>0</v>
      </c>
      <c r="AI157" s="45" t="str">
        <f t="shared" si="34"/>
        <v>I</v>
      </c>
      <c r="AJ157" s="39" t="s">
        <v>631</v>
      </c>
      <c r="AK157" s="44" t="s">
        <v>898</v>
      </c>
      <c r="AL157" s="44" t="s">
        <v>896</v>
      </c>
      <c r="AM157" s="44" t="s">
        <v>899</v>
      </c>
      <c r="AN157" s="44" t="s">
        <v>59</v>
      </c>
      <c r="AO157" s="12">
        <f t="shared" si="36"/>
        <v>1</v>
      </c>
      <c r="AP157" s="15">
        <f t="shared" si="37"/>
        <v>1</v>
      </c>
      <c r="AQ157" s="15">
        <f t="shared" si="38"/>
        <v>1</v>
      </c>
      <c r="AR157" s="15">
        <f t="shared" si="39"/>
        <v>1</v>
      </c>
      <c r="AS157" s="26">
        <f t="shared" si="35"/>
        <v>1</v>
      </c>
    </row>
    <row r="158" spans="1:45">
      <c r="A158" t="str">
        <f>'Model output'!A157</f>
        <v>TCGA-EM-A22J</v>
      </c>
      <c r="B158" s="51">
        <v>56</v>
      </c>
      <c r="C158" s="1" t="str">
        <f>IF(OR(ISNUMBER(SEARCH("0",'Model output'!D157)), ISNUMBER(SEARCH("1",'Model output'!D157)), ISNUMBER(SEARCH("1a",'Model output'!D157)), ISNUMBER(SEARCH("1b",'Model output'!D157)), ISNUMBER(SEARCH("2",'Model output'!D157)), ISNUMBER(SEARCH("3",'Model output'!D157)), ISNUMBER(SEARCH("4a",'Model output'!D157)), ISNUMBER(SEARCH("4b",'Model output'!D157))), IF(ISNUMBER(SEARCH("pT",'Model output'!D157)),IF(OR(ISNUMBER(SEARCH("a",'Model output'!D157)),ISNUMBER(SEARCH("b",'Model output'!D157))),MID(SUBSTITUTE('Model output'!D157," ",""),SEARCH("pT",'Model output'!D157)+2,2),MID(SUBSTITUTE('Model output'!D157," ",""),SEARCH("pT",'Model output'!D157)+2,1)),IF(ISNUMBER(SEARCH("T",'Model output'!D157)),IF(OR(ISNUMBER(SEARCH("a",'Model output'!D157)),ISNUMBER(SEARCH("b",'Model output'!D157))),MID(SUBSTITUTE('Model output'!D157," ",""),SEARCH("T",'Model output'!D157)+1,2),MID(SUBSTITUTE('Model output'!D157," ",""),SEARCH("T",'Model output'!D157)+1,1)),SUBSTITUTE('Model output'!D157," ",""))),"")</f>
        <v>2</v>
      </c>
      <c r="D158" s="1" t="str">
        <f>IF(ISNUMBER(SEARCH("lymph node",'Model output'!E157)),"1", IF(AND('Model output'!E157&lt;&gt;"",ISNUMBER('Model output'!E157),'Model output'!E157&gt;0),"1",IF(OR(ISNUMBER(SEARCH("0",'Model output'!E157)), ISNUMBER(SEARCH("1",'Model output'!E157)), ISNUMBER(SEARCH("1a",'Model output'!E157)), ISNUMBER(SEARCH("1b",'Model output'!E157)), ISNUMBER(SEARCH("X",'Model output'!E157))), IF(ISNUMBER(SEARCH("pN",'Model output'!E157)),IF(OR(ISNUMBER(SEARCH("a",'Model output'!E157)),ISNUMBER(SEARCH("b",'Model output'!E157))),MID(SUBSTITUTE('Model output'!E157," ",""),SEARCH("pN",'Model output'!E157)+2,2),MID(SUBSTITUTE('Model output'!E157," ",""),SEARCH("pN",'Model output'!E157)+2,1)),IF(ISNUMBER(SEARCH("N",'Model output'!E157)),IF(OR(ISNUMBER(SEARCH("a",'Model output'!E157)),ISNUMBER(SEARCH("b",'Model output'!E157))),MID(SUBSTITUTE('Model output'!E157," ",""),SEARCH("N",'Model output'!E157)+1,2),MID(SUBSTITUTE('Model output'!E157," ",""),SEARCH("N",'Model output'!E157)+1,1)),SUBSTITUTE('Model output'!E157," ",""))),"")))</f>
        <v>0</v>
      </c>
      <c r="E158" s="1" t="str">
        <f>IF(OR(ISNUMBER(SEARCH("Not applicable",'Model output'!F157)), ISNUMBER(SEARCH("N/A",'Model output'!F157))),"0",IF(OR(ISNUMBER(SEARCH("0",'Model output'!F157)), ISNUMBER(SEARCH("1",'Model output'!F157)), ISNUMBER(SEARCH("X",'Model output'!F157))), IF(ISNUMBER(SEARCH("pM",'Model output'!F157)),MID(SUBSTITUTE('Model output'!F157," ",""),SEARCH("pM",'Model output'!F157)+2,1),IF(ISNUMBER(SEARCH("M",'Model output'!F157)),MID(SUBSTITUTE('Model output'!F157," ",""),SEARCH("M",'Model output'!F157)+1,1),SUBSTITUTE('Model output'!F157," ",""))),""))</f>
        <v/>
      </c>
      <c r="F158" t="str">
        <f t="shared" si="28"/>
        <v>negative</v>
      </c>
      <c r="G158" t="str">
        <f>IF(OR('Model output'!G157="",AND(ISNUMBER('Model output'!J157),'Model output'!J157&lt;1)),"",IF(OR(ISNUMBER(SEARCH("lateral",'Model output'!G157)),ISNUMBER(SEARCH("cervical",'Model output'!G157)),ISNUMBER(SEARCH("jugular",'Model output'!G157)),ISNUMBER(SEARCH("left neck",'Model output'!G157)),ISNUMBER(SEARCH("left anterior neck",'Model output'!G157)),ISNUMBER(SEARCH("left posterior neck",'Model output'!G157)),ISNUMBER(SEARCH("right neck",'Model output'!G157)),ISNUMBER(SEARCH("right anterior neck",'Model output'!G157)),ISNUMBER(SEARCH("right posterior neck",'Model output'!G157)),AND(ISNUMBER(SEARCH("level",'Model output'!G157)),OR(,ISNUMBER(SEARCH("II",'Model output'!G157)),ISNUMBER(SEARCH("two",'Model output'!G157)),ISNUMBER(SEARCH("2",'Model output'!G157)),ISNUMBER(SEARCH("III",'Model output'!G157)),ISNUMBER(SEARCH("three",'Model output'!G157)),ISNUMBER(SEARCH("3",'Model output'!G157)),ISNUMBER(SEARCH("IV",'Model output'!G157)),ISNUMBER(SEARCH("four",'Model output'!G157)),ISNUMBER(SEARCH("4",'Model output'!G157)),ISNUMBER(SEARCH("V ",'Model output'!G157)),ISNUMBER(SEARCH("five",'Model output'!G157)),ISNUMBER(SEARCH("5",'Model output'!G157))))), "lateral", "central"))</f>
        <v/>
      </c>
      <c r="H158" t="str">
        <f>IF('Model output'!H157="","negative", IF('Model output'!H157=" ", "negative", IF('Model output'!H157="[]", "negative", IF(ISNUMBER(SEARCH("lymph node",'Model output'!H157)),"negative", IF(ISNUMBER(SEARCH("adipose tissue",'Model output'!H157)), "negative", IF(ISNUMBER(SEARCH("neck dissection",'Model output'!H157)),"negative","positive"))))))</f>
        <v>negative</v>
      </c>
      <c r="I158">
        <f>IF('Model output'!I157="","",IF(ISNUMBER('Model output'!I157),'Model output'!I157,1))</f>
        <v>1</v>
      </c>
      <c r="J158">
        <f>IF('Model output'!J157="","",IF(AND(ISNUMBER('Model output'!J157),'Model output'!J157&lt;=I158),'Model output'!J157,IF(ISNUMBER(SEARCH("0/",'Model output'!J157)),0,1)))</f>
        <v>0</v>
      </c>
      <c r="K158" t="str" cm="1">
        <f t="array" ref="K158">IF(COUNT(FIND({0,1,2,3,4,5,6,7,8,9},'Model output'!K157))&gt;0,'Model output'!K157,"")</f>
        <v/>
      </c>
      <c r="L158" s="32" t="str">
        <f t="shared" si="30"/>
        <v/>
      </c>
      <c r="M158" t="str" cm="1">
        <f t="array" ref="M158">IF(L158="","",IF(ISNUMBER(SEARCH("cm",L158)),MAX(VALUE(SUBSTITUTE(_xlfn.FILTERXML("&lt;t&gt;&lt;s&gt;"&amp;SUBSTITUTE(L158,",","&lt;/s&gt;&lt;s&gt;")&amp;"&lt;/s&gt;&lt;/t&gt;","//s"),"cm",""))),MAX(VALUE(SUBSTITUTE(_xlfn.FILTERXML("&lt;t&gt;&lt;s&gt;"&amp;SUBSTITUTE(L158,",","&lt;/s&gt;&lt;s&gt;")&amp;"&lt;/s&gt;&lt;/t&gt;","//s"),"mm","")))/10))</f>
        <v/>
      </c>
      <c r="N158" t="str">
        <f>IF('Model output'!L157="","",'Model output'!L157)</f>
        <v>papillary</v>
      </c>
      <c r="O158" t="str">
        <f>IF('Model output'!M157="","",'Model output'!M157)</f>
        <v>follicular, oncocytic or oxyphilic, solid</v>
      </c>
      <c r="P158" t="str">
        <f>IF('Model output'!N157="","",'Model output'!N157)</f>
        <v>2.5 cm</v>
      </c>
      <c r="Q158" t="str">
        <f t="shared" si="29"/>
        <v>2.5cm</v>
      </c>
      <c r="R158" cm="1">
        <f t="array" ref="R158">IF(Q158="","",IF(ISNUMBER(SEARCH("cm",Q158)),MAX(VALUE(SUBSTITUTE(_xlfn.FILTERXML("&lt;t&gt;&lt;s&gt;"&amp;SUBSTITUTE(Q158,",","&lt;/s&gt;&lt;s&gt;")&amp;"&lt;/s&gt;&lt;/t&gt;","//s"),"cm",""))),IF(ISNUMBER(SEARCH("mm",Q158)), MAX(VALUE(SUBSTITUTE(_xlfn.FILTERXML("&lt;t&gt;&lt;s&gt;"&amp;SUBSTITUTE(Q158,",","&lt;/s&gt;&lt;s&gt;")&amp;"&lt;/s&gt;&lt;/t&gt;","//s"),"mm","")))/10, MAX(VALUE(_xlfn.FILTERXML("&lt;t&gt;&lt;s&gt;"&amp;SUBSTITUTE(Q158,",","&lt;/s&gt;&lt;s&gt;")&amp;"&lt;/s&gt;&lt;/t&gt;","//s"))))))</f>
        <v>2.5</v>
      </c>
      <c r="S158" t="str">
        <f>IF(OR('Model output'!P157="",'Model output'!P157="C",ISNUMBER(SEARCH("Not identified", 'Model output'!P157)),ISNUMBER(SEARCH("Absent",'Model output'!P157)),ISNUMBER(SEARCH("Absence",'Model output'!P157)),AND(ISNUMBER(SEARCH("No",'Model output'!P157)),NOT(ISNUMBER(SEARCH("diagnostic",'Model output'!P157)))),ISNUMBER(SEARCH("Negative",'Model output'!P157))),"negative","positive")</f>
        <v>negative</v>
      </c>
      <c r="T158">
        <f>IF('Model output'!O157="","",'Model output'!O157)</f>
        <v>1</v>
      </c>
      <c r="U158" t="str">
        <f>IF('Model output'!Q157&lt;&gt;"",'Model output'!Q157,IF('Classification result'!S158="positive",IF(ISNUMBER(SEARCH("single",'Model output'!P157)),1,IF(OR(ISNUMBER(SEARCH("&lt;4",'Model output'!P157)),ISNUMBER(SEARCH("&lt; 4",'Model output'!P157)),ISNUMBER(SEARCH("less than 4",'Model output'!P157))),"&lt;4",IF(OR(ISNUMBER(SEARCH("&gt;4",'Model output'!P157)),ISNUMBER(SEARCH("&gt; 4",'Model output'!P157)),ISNUMBER(SEARCH("4 or more",'Model output'!P157))),"&gt;4",""))),""))</f>
        <v/>
      </c>
      <c r="V158" t="str">
        <f>IF(S158="negative","",IF(OR(ISNUMBER(SEARCH("Focal",'Model output'!P157)),'Classification result'!U158&lt;4,ISNUMBER(SEARCH("Focal",'Classification result'!U158)),ISNUMBER(SEARCH("&lt;4",'Classification result'!U158)),ISNUMBER(SEARCH("&lt; 4",'Classification result'!U158))),"minimal", IF(OR(ISNUMBER(SEARCH("Extensive",'Model output'!P157)),ISNUMBER(SEARCH("Extensive",'Classification result'!U158)),ISNUMBER(SEARCH("&gt;4",'Classification result'!U158)),ISNUMBER(SEARCH("&gt; 4",'Classification result'!U158)),ISNUMBER(SEARCH("4 or more",'Classification result'!U158))),"extensive","")))</f>
        <v/>
      </c>
      <c r="W158" t="str">
        <f>IF(OR('Model output'!R157="",ISNUMBER(SEARCH("Not identified", 'Model output'!R157)),ISNUMBER(SEARCH("Absent",'Model output'!R157)),ISNUMBER(SEARCH("No",'Model output'!R157)),ISNUMBER(SEARCH("Negative",'Model output'!R157)),ISNUMBER(SEARCH("None seen",'Model output'!R157)),ISNUMBER(SEARCH("Free",'Model output'!R157)),ISNUMBER(SEARCH("Cannot be assessed",'Model output'!R157))),"negative","positive")</f>
        <v>positive</v>
      </c>
      <c r="X158" s="19" t="str">
        <f>IF('Model output'!S157="","",'Model output'!S157)</f>
        <v/>
      </c>
      <c r="Y158" t="str">
        <f>IF(OR('Model output'!S157="",ISNUMBER(SEARCH("No extension",'Model output'!S157)),ISNUMBER(SEARCH("Absent",'Model output'!S157)),ISNUMBER(SEARCH("Not identified",'Model output'!S157)),AND(ISNUMBER(SEARCH("No",'Model output'!S157)),NOT(ISNUMBER(SEARCH("carcinoma",'Model output'!S157)))),ISNUMBER(SEARCH("negative",'Model output'!S157))),"negative",IF(Z158="positive","gETE", "positive"))</f>
        <v>negative</v>
      </c>
      <c r="Z158" t="str">
        <f>IF(OR('Model output'!S157="",ISNUMBER(SEARCH("Absent",'Model output'!S157)),ISNUMBER(SEARCH("Not identified",'Model output'!S157)),ISNUMBER(SEARCH("No",'Model output'!S157)),ISNUMBER(SEARCH("Minimal",'Model output'!S157)),ISNUMBER(SEARCH("negative",'Model output'!S157))),"negative",IF(OR(ISNUMBER(SEARCH("extensive",X158)),ISNUMBER(SEARCH("skeletal muscle",X158)),ISNUMBER(SEARCH("larynx",X158)),ISNUMBER(SEARCH("trachea",X158)),ISNUMBER(SEARCH("esophagus",X158)),ISNUMBER(SEARCH("recurrent laryngeal nerve",X158))),"positive","negative"))</f>
        <v>negative</v>
      </c>
      <c r="AA158" t="str">
        <f>IF('Model output'!T157="","",IF('Model output'!T157="Not mentioned", "No", "Yes"))</f>
        <v/>
      </c>
      <c r="AB158" t="str">
        <f>IF(AA158&lt;&gt;"Yes","",IF(OR('Model output'!U157="",ISNUMBER(SEARCH("Not identified",'Model output'!U157))),"",'Model output'!U157))</f>
        <v/>
      </c>
      <c r="AC158" s="8" t="str">
        <f>IF(OR('Model output'!V157="", AND(ISERROR(SEARCH("Positive",'Model output'!V157)), ISNUMBER(SEARCH("Negative",'Model output'!V157))), ISNUMBER(SEARCH("Cannot be assessed",'Model output'!V157)), AND(ISNUMBER(SEARCH("Uninvolved",'Model output'!V157)),NOT(ISNUMBER(SEARCH("margin(s) involved",'Model output'!V157)))), ISNUMBER(SEARCH("No involvement",'Model output'!V157)), AND(NOT(ISNUMBER(SEARCH("focal",'Model output'!V157))),ISNUMBER(SEARCH("Free",'Model output'!V157))), ISNUMBER(SEARCH("narrowly excised",'Model output'!V157)), ISNUMBER(SEARCH("none",'Model output'!V157)), ISNUMBER(SEARCH("R0",'Model output'!V157)), ISNUMBER(SEARCH("1 mm",'Model output'!V157)), ISNUMBER(SEARCH("0.1 CM",'Model output'!V157)), ISNUMBER(SEARCH("less than 0.2 mm",'Model output'!V157)), ISNUMBER(SEARCH("less than 1.0 mm",'Model output'!V157)), ISNUMBER(SEARCH("less than 0.5 mm",'Model output'!V157)), ISNUMBER(SEARCH("abut",'Model output'!V157))), "negative", "positive")</f>
        <v>negative</v>
      </c>
      <c r="AE158" s="39" t="str" cm="1">
        <f t="array" aca="1" ref="AE158" ca="1">IF(OR(AC158="positive",Z158="positive",AND(OR(ISNUMBER(SEARCH("Follicular carcinoma",N158)),ISNUMBER(SEARCH("Follicular thyroid carcinoma",N158))),V158="extensive"),AND(AND(ISNUMBER(J158),J158&gt;0),AND(ISNUMBER(M158),M158&gt;3)),OR(H158="positive",AH158=1)),"high",IF(OR(ISNUMBER(SEARCH("lateral",G158,1)),ISNUMBER(SEARCH("positive",Y158,1)),ISNUMBER(SEARCH("tall",O158,1)),ISNUMBER(SEARCH("hobnail",O158,1)),ISNUMBER(SEARCH("cribriform",O158,1)),ISNUMBER(SEARCH("diffuse",O158,1)),ISNUMBER(SEARCH("columnar",O158,1)),ISNUMBER(SEARCH("solid",O158,1)),ISNUMBER(SEARCH("tall",N158,1)),ISNUMBER(SEARCH("hobnail",N158,1)),ISNUMBER(SEARCH("cribriform",N158,1)),ISNUMBER(SEARCH("diffuse",N158,1)),ISNUMBER(SEARCH("columnar",N158,1)),ISNUMBER(SEARCH("solid",N158,1)),AND(OR(ISNUMBER(SEARCH("papillary",N158,1)),ISNUMBER(SEARCH("papillary carcinoma",O158,1))),S158="positive"),AND(AND(ISNUMBER(J158),J158&gt;=5),M158=""),AND(AND(ISNUMBER(J158),J158&gt;=5),AND(ISNUMBER(M158),M158&gt;=1)),AND(ISNUMBER(SERACH("papillary",N158)),OR(Y158="positive",Z158="positive"), ISNUMBER(SEARCH("BRAF",AB158)))),"intermediate","low"))</f>
        <v>intermediate</v>
      </c>
      <c r="AF158" s="40" t="str">
        <f t="shared" si="31"/>
        <v>2</v>
      </c>
      <c r="AG158" s="40" t="str">
        <f t="shared" si="32"/>
        <v>0</v>
      </c>
      <c r="AH158" s="40" t="str">
        <f t="shared" si="33"/>
        <v>0</v>
      </c>
      <c r="AI158" s="45" t="str">
        <f t="shared" si="34"/>
        <v>I</v>
      </c>
      <c r="AJ158" s="39" t="s">
        <v>636</v>
      </c>
      <c r="AK158" s="44" t="s">
        <v>898</v>
      </c>
      <c r="AL158" s="44" t="s">
        <v>896</v>
      </c>
      <c r="AM158" s="44" t="s">
        <v>899</v>
      </c>
      <c r="AN158" s="44" t="s">
        <v>59</v>
      </c>
      <c r="AO158" s="12">
        <f t="shared" ca="1" si="36"/>
        <v>1</v>
      </c>
      <c r="AP158" s="15">
        <f t="shared" si="37"/>
        <v>1</v>
      </c>
      <c r="AQ158" s="15">
        <f t="shared" si="38"/>
        <v>1</v>
      </c>
      <c r="AR158" s="15">
        <f t="shared" si="39"/>
        <v>1</v>
      </c>
      <c r="AS158" s="26">
        <f t="shared" si="35"/>
        <v>1</v>
      </c>
    </row>
    <row r="159" spans="1:45">
      <c r="A159" t="str">
        <f>'Model output'!A158</f>
        <v>TCGA-EM-A22K</v>
      </c>
      <c r="B159" s="51">
        <v>46</v>
      </c>
      <c r="C159" s="1" t="str">
        <f>IF(OR(ISNUMBER(SEARCH("0",'Model output'!D158)), ISNUMBER(SEARCH("1",'Model output'!D158)), ISNUMBER(SEARCH("1a",'Model output'!D158)), ISNUMBER(SEARCH("1b",'Model output'!D158)), ISNUMBER(SEARCH("2",'Model output'!D158)), ISNUMBER(SEARCH("3",'Model output'!D158)), ISNUMBER(SEARCH("4a",'Model output'!D158)), ISNUMBER(SEARCH("4b",'Model output'!D158))), IF(ISNUMBER(SEARCH("pT",'Model output'!D158)),IF(OR(ISNUMBER(SEARCH("a",'Model output'!D158)),ISNUMBER(SEARCH("b",'Model output'!D158))),MID(SUBSTITUTE('Model output'!D158," ",""),SEARCH("pT",'Model output'!D158)+2,2),MID(SUBSTITUTE('Model output'!D158," ",""),SEARCH("pT",'Model output'!D158)+2,1)),IF(ISNUMBER(SEARCH("T",'Model output'!D158)),IF(OR(ISNUMBER(SEARCH("a",'Model output'!D158)),ISNUMBER(SEARCH("b",'Model output'!D158))),MID(SUBSTITUTE('Model output'!D158," ",""),SEARCH("T",'Model output'!D158)+1,2),MID(SUBSTITUTE('Model output'!D158," ",""),SEARCH("T",'Model output'!D158)+1,1)),SUBSTITUTE('Model output'!D158," ",""))),"")</f>
        <v>1b</v>
      </c>
      <c r="D159" s="1" t="str">
        <f>IF(ISNUMBER(SEARCH("lymph node",'Model output'!E158)),"1", IF(AND('Model output'!E158&lt;&gt;"",ISNUMBER('Model output'!E158),'Model output'!E158&gt;0),"1",IF(OR(ISNUMBER(SEARCH("0",'Model output'!E158)), ISNUMBER(SEARCH("1",'Model output'!E158)), ISNUMBER(SEARCH("1a",'Model output'!E158)), ISNUMBER(SEARCH("1b",'Model output'!E158)), ISNUMBER(SEARCH("X",'Model output'!E158))), IF(ISNUMBER(SEARCH("pN",'Model output'!E158)),IF(OR(ISNUMBER(SEARCH("a",'Model output'!E158)),ISNUMBER(SEARCH("b",'Model output'!E158))),MID(SUBSTITUTE('Model output'!E158," ",""),SEARCH("pN",'Model output'!E158)+2,2),MID(SUBSTITUTE('Model output'!E158," ",""),SEARCH("pN",'Model output'!E158)+2,1)),IF(ISNUMBER(SEARCH("N",'Model output'!E158)),IF(OR(ISNUMBER(SEARCH("a",'Model output'!E158)),ISNUMBER(SEARCH("b",'Model output'!E158))),MID(SUBSTITUTE('Model output'!E158," ",""),SEARCH("N",'Model output'!E158)+1,2),MID(SUBSTITUTE('Model output'!E158," ",""),SEARCH("N",'Model output'!E158)+1,1)),SUBSTITUTE('Model output'!E158," ",""))),"")))</f>
        <v>1b</v>
      </c>
      <c r="E159" s="1" t="str">
        <f>IF(OR(ISNUMBER(SEARCH("Not applicable",'Model output'!F158)), ISNUMBER(SEARCH("N/A",'Model output'!F158))),"0",IF(OR(ISNUMBER(SEARCH("0",'Model output'!F158)), ISNUMBER(SEARCH("1",'Model output'!F158)), ISNUMBER(SEARCH("X",'Model output'!F158))), IF(ISNUMBER(SEARCH("pM",'Model output'!F158)),MID(SUBSTITUTE('Model output'!F158," ",""),SEARCH("pM",'Model output'!F158)+2,1),IF(ISNUMBER(SEARCH("M",'Model output'!F158)),MID(SUBSTITUTE('Model output'!F158," ",""),SEARCH("M",'Model output'!F158)+1,1),SUBSTITUTE('Model output'!F158," ",""))),""))</f>
        <v/>
      </c>
      <c r="F159" t="str">
        <f t="shared" si="28"/>
        <v>positive</v>
      </c>
      <c r="G159" t="str">
        <f>IF(OR('Model output'!G158="",AND(ISNUMBER('Model output'!J158),'Model output'!J158&lt;1)),"",IF(OR(ISNUMBER(SEARCH("lateral",'Model output'!G158)),ISNUMBER(SEARCH("cervical",'Model output'!G158)),ISNUMBER(SEARCH("jugular",'Model output'!G158)),ISNUMBER(SEARCH("left neck",'Model output'!G158)),ISNUMBER(SEARCH("left anterior neck",'Model output'!G158)),ISNUMBER(SEARCH("left posterior neck",'Model output'!G158)),ISNUMBER(SEARCH("right neck",'Model output'!G158)),ISNUMBER(SEARCH("right anterior neck",'Model output'!G158)),ISNUMBER(SEARCH("right posterior neck",'Model output'!G158)),AND(ISNUMBER(SEARCH("level",'Model output'!G158)),OR(,ISNUMBER(SEARCH("II",'Model output'!G158)),ISNUMBER(SEARCH("two",'Model output'!G158)),ISNUMBER(SEARCH("2",'Model output'!G158)),ISNUMBER(SEARCH("III",'Model output'!G158)),ISNUMBER(SEARCH("three",'Model output'!G158)),ISNUMBER(SEARCH("3",'Model output'!G158)),ISNUMBER(SEARCH("IV",'Model output'!G158)),ISNUMBER(SEARCH("four",'Model output'!G158)),ISNUMBER(SEARCH("4",'Model output'!G158)),ISNUMBER(SEARCH("V ",'Model output'!G158)),ISNUMBER(SEARCH("five",'Model output'!G158)),ISNUMBER(SEARCH("5",'Model output'!G158))))), "lateral", "central"))</f>
        <v>central</v>
      </c>
      <c r="H159" t="str">
        <f>IF('Model output'!H158="","negative", IF('Model output'!H158=" ", "negative", IF('Model output'!H158="[]", "negative", IF(ISNUMBER(SEARCH("lymph node",'Model output'!H158)),"negative", IF(ISNUMBER(SEARCH("adipose tissue",'Model output'!H158)), "negative", IF(ISNUMBER(SEARCH("neck dissection",'Model output'!H158)),"negative","positive"))))))</f>
        <v>negative</v>
      </c>
      <c r="I159">
        <f>IF('Model output'!I158="","",IF(ISNUMBER('Model output'!I158),'Model output'!I158,1))</f>
        <v>83</v>
      </c>
      <c r="J159">
        <f>IF('Model output'!J158="","",IF(AND(ISNUMBER('Model output'!J158),'Model output'!J158&lt;=I159),'Model output'!J158,IF(ISNUMBER(SEARCH("0/",'Model output'!J158)),0,1)))</f>
        <v>10</v>
      </c>
      <c r="K159" t="str" cm="1">
        <f t="array" ref="K159">IF(COUNT(FIND({0,1,2,3,4,5,6,7,8,9},'Model output'!K158))&gt;0,'Model output'!K158,"")</f>
        <v/>
      </c>
      <c r="L159" s="32" t="str">
        <f t="shared" si="30"/>
        <v/>
      </c>
      <c r="M159" t="str" cm="1">
        <f t="array" ref="M159">IF(L159="","",IF(ISNUMBER(SEARCH("cm",L159)),MAX(VALUE(SUBSTITUTE(_xlfn.FILTERXML("&lt;t&gt;&lt;s&gt;"&amp;SUBSTITUTE(L159,",","&lt;/s&gt;&lt;s&gt;")&amp;"&lt;/s&gt;&lt;/t&gt;","//s"),"cm",""))),MAX(VALUE(SUBSTITUTE(_xlfn.FILTERXML("&lt;t&gt;&lt;s&gt;"&amp;SUBSTITUTE(L159,",","&lt;/s&gt;&lt;s&gt;")&amp;"&lt;/s&gt;&lt;/t&gt;","//s"),"mm","")))/10))</f>
        <v/>
      </c>
      <c r="N159" t="str">
        <f>IF('Model output'!L158="","",'Model output'!L158)</f>
        <v>papillary</v>
      </c>
      <c r="O159" t="str">
        <f>IF('Model output'!M158="","",'Model output'!M158)</f>
        <v>classic, columnar cell variant, follicular variant</v>
      </c>
      <c r="P159" t="str">
        <f>IF('Model output'!N158="","",'Model output'!N158)</f>
        <v>1.1 cm</v>
      </c>
      <c r="Q159" t="str">
        <f t="shared" si="29"/>
        <v>1.1cm</v>
      </c>
      <c r="R159" cm="1">
        <f t="array" ref="R159">IF(Q159="","",IF(ISNUMBER(SEARCH("cm",Q159)),MAX(VALUE(SUBSTITUTE(_xlfn.FILTERXML("&lt;t&gt;&lt;s&gt;"&amp;SUBSTITUTE(Q159,",","&lt;/s&gt;&lt;s&gt;")&amp;"&lt;/s&gt;&lt;/t&gt;","//s"),"cm",""))),IF(ISNUMBER(SEARCH("mm",Q159)), MAX(VALUE(SUBSTITUTE(_xlfn.FILTERXML("&lt;t&gt;&lt;s&gt;"&amp;SUBSTITUTE(Q159,",","&lt;/s&gt;&lt;s&gt;")&amp;"&lt;/s&gt;&lt;/t&gt;","//s"),"mm","")))/10, MAX(VALUE(_xlfn.FILTERXML("&lt;t&gt;&lt;s&gt;"&amp;SUBSTITUTE(Q159,",","&lt;/s&gt;&lt;s&gt;")&amp;"&lt;/s&gt;&lt;/t&gt;","//s"))))))</f>
        <v>1.1000000000000001</v>
      </c>
      <c r="S159" t="str">
        <f>IF(OR('Model output'!P158="",'Model output'!P158="C",ISNUMBER(SEARCH("Not identified", 'Model output'!P158)),ISNUMBER(SEARCH("Absent",'Model output'!P158)),ISNUMBER(SEARCH("Absence",'Model output'!P158)),AND(ISNUMBER(SEARCH("No",'Model output'!P158)),NOT(ISNUMBER(SEARCH("diagnostic",'Model output'!P158)))),ISNUMBER(SEARCH("Negative",'Model output'!P158))),"negative","positive")</f>
        <v>negative</v>
      </c>
      <c r="T159">
        <f>IF('Model output'!O158="","",'Model output'!O158)</f>
        <v>2</v>
      </c>
      <c r="U159" t="str">
        <f>IF('Model output'!Q158&lt;&gt;"",'Model output'!Q158,IF('Classification result'!S159="positive",IF(ISNUMBER(SEARCH("single",'Model output'!P158)),1,IF(OR(ISNUMBER(SEARCH("&lt;4",'Model output'!P158)),ISNUMBER(SEARCH("&lt; 4",'Model output'!P158)),ISNUMBER(SEARCH("less than 4",'Model output'!P158))),"&lt;4",IF(OR(ISNUMBER(SEARCH("&gt;4",'Model output'!P158)),ISNUMBER(SEARCH("&gt; 4",'Model output'!P158)),ISNUMBER(SEARCH("4 or more",'Model output'!P158))),"&gt;4",""))),""))</f>
        <v/>
      </c>
      <c r="V159" t="str">
        <f>IF(S159="negative","",IF(OR(ISNUMBER(SEARCH("Focal",'Model output'!P158)),'Classification result'!U159&lt;4,ISNUMBER(SEARCH("Focal",'Classification result'!U159)),ISNUMBER(SEARCH("&lt;4",'Classification result'!U159)),ISNUMBER(SEARCH("&lt; 4",'Classification result'!U159))),"minimal", IF(OR(ISNUMBER(SEARCH("Extensive",'Model output'!P158)),ISNUMBER(SEARCH("Extensive",'Classification result'!U159)),ISNUMBER(SEARCH("&gt;4",'Classification result'!U159)),ISNUMBER(SEARCH("&gt; 4",'Classification result'!U159)),ISNUMBER(SEARCH("4 or more",'Classification result'!U159))),"extensive","")))</f>
        <v/>
      </c>
      <c r="W159" t="str">
        <f>IF(OR('Model output'!R158="",ISNUMBER(SEARCH("Not identified", 'Model output'!R158)),ISNUMBER(SEARCH("Absent",'Model output'!R158)),ISNUMBER(SEARCH("No",'Model output'!R158)),ISNUMBER(SEARCH("Negative",'Model output'!R158)),ISNUMBER(SEARCH("None seen",'Model output'!R158)),ISNUMBER(SEARCH("Free",'Model output'!R158)),ISNUMBER(SEARCH("Cannot be assessed",'Model output'!R158))),"negative","positive")</f>
        <v>positive</v>
      </c>
      <c r="X159" s="19" t="str">
        <f>IF('Model output'!S158="","",'Model output'!S158)</f>
        <v/>
      </c>
      <c r="Y159" t="str">
        <f>IF(OR('Model output'!S158="",ISNUMBER(SEARCH("No extension",'Model output'!S158)),ISNUMBER(SEARCH("Absent",'Model output'!S158)),ISNUMBER(SEARCH("Not identified",'Model output'!S158)),AND(ISNUMBER(SEARCH("No",'Model output'!S158)),NOT(ISNUMBER(SEARCH("carcinoma",'Model output'!S158)))),ISNUMBER(SEARCH("negative",'Model output'!S158))),"negative",IF(Z159="positive","gETE", "positive"))</f>
        <v>negative</v>
      </c>
      <c r="Z159" t="str">
        <f>IF(OR('Model output'!S158="",ISNUMBER(SEARCH("Absent",'Model output'!S158)),ISNUMBER(SEARCH("Not identified",'Model output'!S158)),ISNUMBER(SEARCH("No",'Model output'!S158)),ISNUMBER(SEARCH("Minimal",'Model output'!S158)),ISNUMBER(SEARCH("negative",'Model output'!S158))),"negative",IF(OR(ISNUMBER(SEARCH("extensive",X159)),ISNUMBER(SEARCH("skeletal muscle",X159)),ISNUMBER(SEARCH("larynx",X159)),ISNUMBER(SEARCH("trachea",X159)),ISNUMBER(SEARCH("esophagus",X159)),ISNUMBER(SEARCH("recurrent laryngeal nerve",X159))),"positive","negative"))</f>
        <v>negative</v>
      </c>
      <c r="AA159" t="str">
        <f>IF('Model output'!T158="","",IF('Model output'!T158="Not mentioned", "No", "Yes"))</f>
        <v/>
      </c>
      <c r="AB159" t="str">
        <f>IF(AA159&lt;&gt;"Yes","",IF(OR('Model output'!U158="",ISNUMBER(SEARCH("Not identified",'Model output'!U158))),"",'Model output'!U158))</f>
        <v/>
      </c>
      <c r="AC159" s="8" t="str">
        <f>IF(OR('Model output'!V158="", AND(ISERROR(SEARCH("Positive",'Model output'!V158)), ISNUMBER(SEARCH("Negative",'Model output'!V158))), ISNUMBER(SEARCH("Cannot be assessed",'Model output'!V158)), AND(ISNUMBER(SEARCH("Uninvolved",'Model output'!V158)),NOT(ISNUMBER(SEARCH("margin(s) involved",'Model output'!V158)))), ISNUMBER(SEARCH("No involvement",'Model output'!V158)), AND(NOT(ISNUMBER(SEARCH("focal",'Model output'!V158))),ISNUMBER(SEARCH("Free",'Model output'!V158))), ISNUMBER(SEARCH("narrowly excised",'Model output'!V158)), ISNUMBER(SEARCH("none",'Model output'!V158)), ISNUMBER(SEARCH("R0",'Model output'!V158)), ISNUMBER(SEARCH("1 mm",'Model output'!V158)), ISNUMBER(SEARCH("0.1 CM",'Model output'!V158)), ISNUMBER(SEARCH("less than 0.2 mm",'Model output'!V158)), ISNUMBER(SEARCH("less than 1.0 mm",'Model output'!V158)), ISNUMBER(SEARCH("less than 0.5 mm",'Model output'!V158)), ISNUMBER(SEARCH("abut",'Model output'!V158))), "negative", "positive")</f>
        <v>positive</v>
      </c>
      <c r="AE159" s="39" t="str" cm="1">
        <f t="array" ref="AE159">IF(OR(AC159="positive",Z159="positive",AND(OR(ISNUMBER(SEARCH("Follicular carcinoma",N159)),ISNUMBER(SEARCH("Follicular thyroid carcinoma",N159))),V159="extensive"),AND(AND(ISNUMBER(J159),J159&gt;0),AND(ISNUMBER(M159),M159&gt;3)),OR(H159="positive",AH159=1)),"high",IF(OR(ISNUMBER(SEARCH("lateral",G159,1)),ISNUMBER(SEARCH("positive",Y159,1)),ISNUMBER(SEARCH("tall",O159,1)),ISNUMBER(SEARCH("hobnail",O159,1)),ISNUMBER(SEARCH("cribriform",O159,1)),ISNUMBER(SEARCH("diffuse",O159,1)),ISNUMBER(SEARCH("columnar",O159,1)),ISNUMBER(SEARCH("solid",O159,1)),ISNUMBER(SEARCH("tall",N159,1)),ISNUMBER(SEARCH("hobnail",N159,1)),ISNUMBER(SEARCH("cribriform",N159,1)),ISNUMBER(SEARCH("diffuse",N159,1)),ISNUMBER(SEARCH("columnar",N159,1)),ISNUMBER(SEARCH("solid",N159,1)),AND(OR(ISNUMBER(SEARCH("papillary",N159,1)),ISNUMBER(SEARCH("papillary carcinoma",O159,1))),S159="positive"),AND(AND(ISNUMBER(J159),J159&gt;=5),M159=""),AND(AND(ISNUMBER(J159),J159&gt;=5),AND(ISNUMBER(M159),M159&gt;=1)),AND(ISNUMBER(SERACH("papillary",N159)),OR(Y159="positive",Z159="positive"), ISNUMBER(SEARCH("BRAF",AB159)))),"intermediate","low"))</f>
        <v>high</v>
      </c>
      <c r="AF159" s="40" t="str">
        <f t="shared" si="31"/>
        <v>1b</v>
      </c>
      <c r="AG159" s="40" t="str">
        <f t="shared" si="32"/>
        <v>1a</v>
      </c>
      <c r="AH159" s="40" t="str">
        <f t="shared" si="33"/>
        <v>0</v>
      </c>
      <c r="AI159" s="45" t="str">
        <f t="shared" si="34"/>
        <v>I</v>
      </c>
      <c r="AJ159" s="39" t="s">
        <v>631</v>
      </c>
      <c r="AK159" s="44" t="s">
        <v>895</v>
      </c>
      <c r="AL159" s="44" t="s">
        <v>895</v>
      </c>
      <c r="AM159" s="44" t="s">
        <v>899</v>
      </c>
      <c r="AN159" s="44" t="s">
        <v>59</v>
      </c>
      <c r="AO159" s="12">
        <f t="shared" si="36"/>
        <v>1</v>
      </c>
      <c r="AP159" s="15">
        <f t="shared" si="37"/>
        <v>1</v>
      </c>
      <c r="AQ159" s="15">
        <f t="shared" si="38"/>
        <v>0</v>
      </c>
      <c r="AR159" s="15">
        <f t="shared" si="39"/>
        <v>1</v>
      </c>
      <c r="AS159" s="26">
        <f t="shared" si="35"/>
        <v>1</v>
      </c>
    </row>
    <row r="160" spans="1:45">
      <c r="A160" t="str">
        <f>'Model output'!A159</f>
        <v>TCGA-EM-A22L</v>
      </c>
      <c r="B160" s="51">
        <v>33</v>
      </c>
      <c r="C160" s="1" t="str">
        <f>IF(OR(ISNUMBER(SEARCH("0",'Model output'!D159)), ISNUMBER(SEARCH("1",'Model output'!D159)), ISNUMBER(SEARCH("1a",'Model output'!D159)), ISNUMBER(SEARCH("1b",'Model output'!D159)), ISNUMBER(SEARCH("2",'Model output'!D159)), ISNUMBER(SEARCH("3",'Model output'!D159)), ISNUMBER(SEARCH("4a",'Model output'!D159)), ISNUMBER(SEARCH("4b",'Model output'!D159))), IF(ISNUMBER(SEARCH("pT",'Model output'!D159)),IF(OR(ISNUMBER(SEARCH("a",'Model output'!D159)),ISNUMBER(SEARCH("b",'Model output'!D159))),MID(SUBSTITUTE('Model output'!D159," ",""),SEARCH("pT",'Model output'!D159)+2,2),MID(SUBSTITUTE('Model output'!D159," ",""),SEARCH("pT",'Model output'!D159)+2,1)),IF(ISNUMBER(SEARCH("T",'Model output'!D159)),IF(OR(ISNUMBER(SEARCH("a",'Model output'!D159)),ISNUMBER(SEARCH("b",'Model output'!D159))),MID(SUBSTITUTE('Model output'!D159," ",""),SEARCH("T",'Model output'!D159)+1,2),MID(SUBSTITUTE('Model output'!D159," ",""),SEARCH("T",'Model output'!D159)+1,1)),SUBSTITUTE('Model output'!D159," ",""))),"")</f>
        <v>2</v>
      </c>
      <c r="D160" s="1" t="str">
        <f>IF(ISNUMBER(SEARCH("lymph node",'Model output'!E159)),"1", IF(AND('Model output'!E159&lt;&gt;"",ISNUMBER('Model output'!E159),'Model output'!E159&gt;0),"1",IF(OR(ISNUMBER(SEARCH("0",'Model output'!E159)), ISNUMBER(SEARCH("1",'Model output'!E159)), ISNUMBER(SEARCH("1a",'Model output'!E159)), ISNUMBER(SEARCH("1b",'Model output'!E159)), ISNUMBER(SEARCH("X",'Model output'!E159))), IF(ISNUMBER(SEARCH("pN",'Model output'!E159)),IF(OR(ISNUMBER(SEARCH("a",'Model output'!E159)),ISNUMBER(SEARCH("b",'Model output'!E159))),MID(SUBSTITUTE('Model output'!E159," ",""),SEARCH("pN",'Model output'!E159)+2,2),MID(SUBSTITUTE('Model output'!E159," ",""),SEARCH("pN",'Model output'!E159)+2,1)),IF(ISNUMBER(SEARCH("N",'Model output'!E159)),IF(OR(ISNUMBER(SEARCH("a",'Model output'!E159)),ISNUMBER(SEARCH("b",'Model output'!E159))),MID(SUBSTITUTE('Model output'!E159," ",""),SEARCH("N",'Model output'!E159)+1,2),MID(SUBSTITUTE('Model output'!E159," ",""),SEARCH("N",'Model output'!E159)+1,1)),SUBSTITUTE('Model output'!E159," ",""))),"")))</f>
        <v>0</v>
      </c>
      <c r="E160" s="1" t="str">
        <f>IF(OR(ISNUMBER(SEARCH("Not applicable",'Model output'!F159)), ISNUMBER(SEARCH("N/A",'Model output'!F159))),"0",IF(OR(ISNUMBER(SEARCH("0",'Model output'!F159)), ISNUMBER(SEARCH("1",'Model output'!F159)), ISNUMBER(SEARCH("X",'Model output'!F159))), IF(ISNUMBER(SEARCH("pM",'Model output'!F159)),MID(SUBSTITUTE('Model output'!F159," ",""),SEARCH("pM",'Model output'!F159)+2,1),IF(ISNUMBER(SEARCH("M",'Model output'!F159)),MID(SUBSTITUTE('Model output'!F159," ",""),SEARCH("M",'Model output'!F159)+1,1),SUBSTITUTE('Model output'!F159," ",""))),""))</f>
        <v/>
      </c>
      <c r="F160" t="str">
        <f t="shared" si="28"/>
        <v>negative</v>
      </c>
      <c r="G160" t="str">
        <f>IF(OR('Model output'!G159="",AND(ISNUMBER('Model output'!J159),'Model output'!J159&lt;1)),"",IF(OR(ISNUMBER(SEARCH("lateral",'Model output'!G159)),ISNUMBER(SEARCH("cervical",'Model output'!G159)),ISNUMBER(SEARCH("jugular",'Model output'!G159)),ISNUMBER(SEARCH("left neck",'Model output'!G159)),ISNUMBER(SEARCH("left anterior neck",'Model output'!G159)),ISNUMBER(SEARCH("left posterior neck",'Model output'!G159)),ISNUMBER(SEARCH("right neck",'Model output'!G159)),ISNUMBER(SEARCH("right anterior neck",'Model output'!G159)),ISNUMBER(SEARCH("right posterior neck",'Model output'!G159)),AND(ISNUMBER(SEARCH("level",'Model output'!G159)),OR(,ISNUMBER(SEARCH("II",'Model output'!G159)),ISNUMBER(SEARCH("two",'Model output'!G159)),ISNUMBER(SEARCH("2",'Model output'!G159)),ISNUMBER(SEARCH("III",'Model output'!G159)),ISNUMBER(SEARCH("three",'Model output'!G159)),ISNUMBER(SEARCH("3",'Model output'!G159)),ISNUMBER(SEARCH("IV",'Model output'!G159)),ISNUMBER(SEARCH("four",'Model output'!G159)),ISNUMBER(SEARCH("4",'Model output'!G159)),ISNUMBER(SEARCH("V ",'Model output'!G159)),ISNUMBER(SEARCH("five",'Model output'!G159)),ISNUMBER(SEARCH("5",'Model output'!G159))))), "lateral", "central"))</f>
        <v/>
      </c>
      <c r="H160" t="str">
        <f>IF('Model output'!H159="","negative", IF('Model output'!H159=" ", "negative", IF('Model output'!H159="[]", "negative", IF(ISNUMBER(SEARCH("lymph node",'Model output'!H159)),"negative", IF(ISNUMBER(SEARCH("adipose tissue",'Model output'!H159)), "negative", IF(ISNUMBER(SEARCH("neck dissection",'Model output'!H159)),"negative","positive"))))))</f>
        <v>negative</v>
      </c>
      <c r="I160">
        <f>IF('Model output'!I159="","",IF(ISNUMBER('Model output'!I159),'Model output'!I159,1))</f>
        <v>1</v>
      </c>
      <c r="J160">
        <f>IF('Model output'!J159="","",IF(AND(ISNUMBER('Model output'!J159),'Model output'!J159&lt;=I160),'Model output'!J159,IF(ISNUMBER(SEARCH("0/",'Model output'!J159)),0,1)))</f>
        <v>0</v>
      </c>
      <c r="K160" t="str" cm="1">
        <f t="array" ref="K160">IF(COUNT(FIND({0,1,2,3,4,5,6,7,8,9},'Model output'!K159))&gt;0,'Model output'!K159,"")</f>
        <v/>
      </c>
      <c r="L160" s="32" t="str">
        <f t="shared" si="30"/>
        <v/>
      </c>
      <c r="M160" t="str" cm="1">
        <f t="array" ref="M160">IF(L160="","",IF(ISNUMBER(SEARCH("cm",L160)),MAX(VALUE(SUBSTITUTE(_xlfn.FILTERXML("&lt;t&gt;&lt;s&gt;"&amp;SUBSTITUTE(L160,",","&lt;/s&gt;&lt;s&gt;")&amp;"&lt;/s&gt;&lt;/t&gt;","//s"),"cm",""))),MAX(VALUE(SUBSTITUTE(_xlfn.FILTERXML("&lt;t&gt;&lt;s&gt;"&amp;SUBSTITUTE(L160,",","&lt;/s&gt;&lt;s&gt;")&amp;"&lt;/s&gt;&lt;/t&gt;","//s"),"mm","")))/10))</f>
        <v/>
      </c>
      <c r="N160" t="str">
        <f>IF('Model output'!L159="","",'Model output'!L159)</f>
        <v>papillary</v>
      </c>
      <c r="O160" t="str">
        <f>IF('Model output'!M159="","",'Model output'!M159)</f>
        <v>follicular variant, macrofollicular variant</v>
      </c>
      <c r="P160" t="str">
        <f>IF('Model output'!N159="","",'Model output'!N159)</f>
        <v>2.2 cm</v>
      </c>
      <c r="Q160" t="str">
        <f t="shared" si="29"/>
        <v>2.2cm</v>
      </c>
      <c r="R160" cm="1">
        <f t="array" ref="R160">IF(Q160="","",IF(ISNUMBER(SEARCH("cm",Q160)),MAX(VALUE(SUBSTITUTE(_xlfn.FILTERXML("&lt;t&gt;&lt;s&gt;"&amp;SUBSTITUTE(Q160,",","&lt;/s&gt;&lt;s&gt;")&amp;"&lt;/s&gt;&lt;/t&gt;","//s"),"cm",""))),IF(ISNUMBER(SEARCH("mm",Q160)), MAX(VALUE(SUBSTITUTE(_xlfn.FILTERXML("&lt;t&gt;&lt;s&gt;"&amp;SUBSTITUTE(Q160,",","&lt;/s&gt;&lt;s&gt;")&amp;"&lt;/s&gt;&lt;/t&gt;","//s"),"mm","")))/10, MAX(VALUE(_xlfn.FILTERXML("&lt;t&gt;&lt;s&gt;"&amp;SUBSTITUTE(Q160,",","&lt;/s&gt;&lt;s&gt;")&amp;"&lt;/s&gt;&lt;/t&gt;","//s"))))))</f>
        <v>2.2000000000000002</v>
      </c>
      <c r="S160" t="str">
        <f>IF(OR('Model output'!P159="",'Model output'!P159="C",ISNUMBER(SEARCH("Not identified", 'Model output'!P159)),ISNUMBER(SEARCH("Absent",'Model output'!P159)),ISNUMBER(SEARCH("Absence",'Model output'!P159)),AND(ISNUMBER(SEARCH("No",'Model output'!P159)),NOT(ISNUMBER(SEARCH("diagnostic",'Model output'!P159)))),ISNUMBER(SEARCH("Negative",'Model output'!P159))),"negative","positive")</f>
        <v>positive</v>
      </c>
      <c r="T160">
        <f>IF('Model output'!O159="","",'Model output'!O159)</f>
        <v>2</v>
      </c>
      <c r="U160" t="str">
        <f>IF('Model output'!Q159&lt;&gt;"",'Model output'!Q159,IF('Classification result'!S160="positive",IF(ISNUMBER(SEARCH("single",'Model output'!P159)),1,IF(OR(ISNUMBER(SEARCH("&lt;4",'Model output'!P159)),ISNUMBER(SEARCH("&lt; 4",'Model output'!P159)),ISNUMBER(SEARCH("less than 4",'Model output'!P159))),"&lt;4",IF(OR(ISNUMBER(SEARCH("&gt;4",'Model output'!P159)),ISNUMBER(SEARCH("&gt; 4",'Model output'!P159)),ISNUMBER(SEARCH("4 or more",'Model output'!P159))),"&gt;4",""))),""))</f>
        <v/>
      </c>
      <c r="V160" t="str">
        <f>IF(S160="negative","",IF(OR(ISNUMBER(SEARCH("Focal",'Model output'!P159)),'Classification result'!U160&lt;4,ISNUMBER(SEARCH("Focal",'Classification result'!U160)),ISNUMBER(SEARCH("&lt;4",'Classification result'!U160)),ISNUMBER(SEARCH("&lt; 4",'Classification result'!U160))),"minimal", IF(OR(ISNUMBER(SEARCH("Extensive",'Model output'!P159)),ISNUMBER(SEARCH("Extensive",'Classification result'!U160)),ISNUMBER(SEARCH("&gt;4",'Classification result'!U160)),ISNUMBER(SEARCH("&gt; 4",'Classification result'!U160)),ISNUMBER(SEARCH("4 or more",'Classification result'!U160))),"extensive","")))</f>
        <v/>
      </c>
      <c r="W160" t="str">
        <f>IF(OR('Model output'!R159="",ISNUMBER(SEARCH("Not identified", 'Model output'!R159)),ISNUMBER(SEARCH("Absent",'Model output'!R159)),ISNUMBER(SEARCH("No",'Model output'!R159)),ISNUMBER(SEARCH("Negative",'Model output'!R159)),ISNUMBER(SEARCH("None seen",'Model output'!R159)),ISNUMBER(SEARCH("Free",'Model output'!R159)),ISNUMBER(SEARCH("Cannot be assessed",'Model output'!R159))),"negative","positive")</f>
        <v>positive</v>
      </c>
      <c r="X160" s="19" t="str">
        <f>IF('Model output'!S159="","",'Model output'!S159)</f>
        <v>Not identified</v>
      </c>
      <c r="Y160" t="str">
        <f>IF(OR('Model output'!S159="",ISNUMBER(SEARCH("No extension",'Model output'!S159)),ISNUMBER(SEARCH("Absent",'Model output'!S159)),ISNUMBER(SEARCH("Not identified",'Model output'!S159)),AND(ISNUMBER(SEARCH("No",'Model output'!S159)),NOT(ISNUMBER(SEARCH("carcinoma",'Model output'!S159)))),ISNUMBER(SEARCH("negative",'Model output'!S159))),"negative",IF(Z160="positive","gETE", "positive"))</f>
        <v>negative</v>
      </c>
      <c r="Z160" t="str">
        <f>IF(OR('Model output'!S159="",ISNUMBER(SEARCH("Absent",'Model output'!S159)),ISNUMBER(SEARCH("Not identified",'Model output'!S159)),ISNUMBER(SEARCH("No",'Model output'!S159)),ISNUMBER(SEARCH("Minimal",'Model output'!S159)),ISNUMBER(SEARCH("negative",'Model output'!S159))),"negative",IF(OR(ISNUMBER(SEARCH("extensive",X160)),ISNUMBER(SEARCH("skeletal muscle",X160)),ISNUMBER(SEARCH("larynx",X160)),ISNUMBER(SEARCH("trachea",X160)),ISNUMBER(SEARCH("esophagus",X160)),ISNUMBER(SEARCH("recurrent laryngeal nerve",X160))),"positive","negative"))</f>
        <v>negative</v>
      </c>
      <c r="AA160" t="str">
        <f>IF('Model output'!T159="","",IF('Model output'!T159="Not mentioned", "No", "Yes"))</f>
        <v/>
      </c>
      <c r="AB160" t="str">
        <f>IF(AA160&lt;&gt;"Yes","",IF(OR('Model output'!U159="",ISNUMBER(SEARCH("Not identified",'Model output'!U159))),"",'Model output'!U159))</f>
        <v/>
      </c>
      <c r="AC160" s="8" t="str">
        <f>IF(OR('Model output'!V159="", AND(ISERROR(SEARCH("Positive",'Model output'!V159)), ISNUMBER(SEARCH("Negative",'Model output'!V159))), ISNUMBER(SEARCH("Cannot be assessed",'Model output'!V159)), AND(ISNUMBER(SEARCH("Uninvolved",'Model output'!V159)),NOT(ISNUMBER(SEARCH("margin(s) involved",'Model output'!V159)))), ISNUMBER(SEARCH("No involvement",'Model output'!V159)), AND(NOT(ISNUMBER(SEARCH("focal",'Model output'!V159))),ISNUMBER(SEARCH("Free",'Model output'!V159))), ISNUMBER(SEARCH("narrowly excised",'Model output'!V159)), ISNUMBER(SEARCH("none",'Model output'!V159)), ISNUMBER(SEARCH("R0",'Model output'!V159)), ISNUMBER(SEARCH("1 mm",'Model output'!V159)), ISNUMBER(SEARCH("0.1 CM",'Model output'!V159)), ISNUMBER(SEARCH("less than 0.2 mm",'Model output'!V159)), ISNUMBER(SEARCH("less than 1.0 mm",'Model output'!V159)), ISNUMBER(SEARCH("less than 0.5 mm",'Model output'!V159)), ISNUMBER(SEARCH("abut",'Model output'!V159))), "negative", "positive")</f>
        <v>negative</v>
      </c>
      <c r="AE160" s="39" t="str" cm="1">
        <f t="array" aca="1" ref="AE160" ca="1">IF(OR(AC160="positive",Z160="positive",AND(OR(ISNUMBER(SEARCH("Follicular carcinoma",N160)),ISNUMBER(SEARCH("Follicular thyroid carcinoma",N160))),V160="extensive"),AND(AND(ISNUMBER(J160),J160&gt;0),AND(ISNUMBER(M160),M160&gt;3)),OR(H160="positive",AH160=1)),"high",IF(OR(ISNUMBER(SEARCH("lateral",G160,1)),ISNUMBER(SEARCH("positive",Y160,1)),ISNUMBER(SEARCH("tall",O160,1)),ISNUMBER(SEARCH("hobnail",O160,1)),ISNUMBER(SEARCH("cribriform",O160,1)),ISNUMBER(SEARCH("diffuse",O160,1)),ISNUMBER(SEARCH("columnar",O160,1)),ISNUMBER(SEARCH("solid",O160,1)),ISNUMBER(SEARCH("tall",N160,1)),ISNUMBER(SEARCH("hobnail",N160,1)),ISNUMBER(SEARCH("cribriform",N160,1)),ISNUMBER(SEARCH("diffuse",N160,1)),ISNUMBER(SEARCH("columnar",N160,1)),ISNUMBER(SEARCH("solid",N160,1)),AND(OR(ISNUMBER(SEARCH("papillary",N160,1)),ISNUMBER(SEARCH("papillary carcinoma",O160,1))),S160="positive"),AND(AND(ISNUMBER(J160),J160&gt;=5),M160=""),AND(AND(ISNUMBER(J160),J160&gt;=5),AND(ISNUMBER(M160),M160&gt;=1)),AND(ISNUMBER(SERACH("papillary",N160)),OR(Y160="positive",Z160="positive"), ISNUMBER(SEARCH("BRAF",AB160)))),"intermediate","low"))</f>
        <v>intermediate</v>
      </c>
      <c r="AF160" s="40" t="str">
        <f t="shared" si="31"/>
        <v>2</v>
      </c>
      <c r="AG160" s="40" t="str">
        <f t="shared" si="32"/>
        <v>0</v>
      </c>
      <c r="AH160" s="40" t="str">
        <f t="shared" si="33"/>
        <v>0</v>
      </c>
      <c r="AI160" s="45" t="str">
        <f t="shared" si="34"/>
        <v>I</v>
      </c>
      <c r="AJ160" s="39" t="s">
        <v>636</v>
      </c>
      <c r="AK160" s="44" t="s">
        <v>898</v>
      </c>
      <c r="AL160" s="44" t="s">
        <v>896</v>
      </c>
      <c r="AM160" s="44" t="s">
        <v>899</v>
      </c>
      <c r="AN160" s="44" t="s">
        <v>59</v>
      </c>
      <c r="AO160" s="12">
        <f t="shared" ca="1" si="36"/>
        <v>1</v>
      </c>
      <c r="AP160" s="15">
        <f t="shared" si="37"/>
        <v>1</v>
      </c>
      <c r="AQ160" s="15">
        <f t="shared" si="38"/>
        <v>1</v>
      </c>
      <c r="AR160" s="15">
        <f t="shared" si="39"/>
        <v>1</v>
      </c>
      <c r="AS160" s="26">
        <f t="shared" si="35"/>
        <v>1</v>
      </c>
    </row>
    <row r="161" spans="1:45">
      <c r="A161" t="str">
        <f>'Model output'!A160</f>
        <v>TCGA-EM-A22M</v>
      </c>
      <c r="B161" s="51">
        <v>52</v>
      </c>
      <c r="C161" s="1" t="str">
        <f>IF(OR(ISNUMBER(SEARCH("0",'Model output'!D160)), ISNUMBER(SEARCH("1",'Model output'!D160)), ISNUMBER(SEARCH("1a",'Model output'!D160)), ISNUMBER(SEARCH("1b",'Model output'!D160)), ISNUMBER(SEARCH("2",'Model output'!D160)), ISNUMBER(SEARCH("3",'Model output'!D160)), ISNUMBER(SEARCH("4a",'Model output'!D160)), ISNUMBER(SEARCH("4b",'Model output'!D160))), IF(ISNUMBER(SEARCH("pT",'Model output'!D160)),IF(OR(ISNUMBER(SEARCH("a",'Model output'!D160)),ISNUMBER(SEARCH("b",'Model output'!D160))),MID(SUBSTITUTE('Model output'!D160," ",""),SEARCH("pT",'Model output'!D160)+2,2),MID(SUBSTITUTE('Model output'!D160," ",""),SEARCH("pT",'Model output'!D160)+2,1)),IF(ISNUMBER(SEARCH("T",'Model output'!D160)),IF(OR(ISNUMBER(SEARCH("a",'Model output'!D160)),ISNUMBER(SEARCH("b",'Model output'!D160))),MID(SUBSTITUTE('Model output'!D160," ",""),SEARCH("T",'Model output'!D160)+1,2),MID(SUBSTITUTE('Model output'!D160," ",""),SEARCH("T",'Model output'!D160)+1,1)),SUBSTITUTE('Model output'!D160," ",""))),"")</f>
        <v>1b</v>
      </c>
      <c r="D161" s="1" t="str">
        <f>IF(ISNUMBER(SEARCH("lymph node",'Model output'!E160)),"1", IF(AND('Model output'!E160&lt;&gt;"",ISNUMBER('Model output'!E160),'Model output'!E160&gt;0),"1",IF(OR(ISNUMBER(SEARCH("0",'Model output'!E160)), ISNUMBER(SEARCH("1",'Model output'!E160)), ISNUMBER(SEARCH("1a",'Model output'!E160)), ISNUMBER(SEARCH("1b",'Model output'!E160)), ISNUMBER(SEARCH("X",'Model output'!E160))), IF(ISNUMBER(SEARCH("pN",'Model output'!E160)),IF(OR(ISNUMBER(SEARCH("a",'Model output'!E160)),ISNUMBER(SEARCH("b",'Model output'!E160))),MID(SUBSTITUTE('Model output'!E160," ",""),SEARCH("pN",'Model output'!E160)+2,2),MID(SUBSTITUTE('Model output'!E160," ",""),SEARCH("pN",'Model output'!E160)+2,1)),IF(ISNUMBER(SEARCH("N",'Model output'!E160)),IF(OR(ISNUMBER(SEARCH("a",'Model output'!E160)),ISNUMBER(SEARCH("b",'Model output'!E160))),MID(SUBSTITUTE('Model output'!E160," ",""),SEARCH("N",'Model output'!E160)+1,2),MID(SUBSTITUTE('Model output'!E160," ",""),SEARCH("N",'Model output'!E160)+1,1)),SUBSTITUTE('Model output'!E160," ",""))),"")))</f>
        <v>0</v>
      </c>
      <c r="E161" s="1" t="str">
        <f>IF(OR(ISNUMBER(SEARCH("Not applicable",'Model output'!F160)), ISNUMBER(SEARCH("N/A",'Model output'!F160))),"0",IF(OR(ISNUMBER(SEARCH("0",'Model output'!F160)), ISNUMBER(SEARCH("1",'Model output'!F160)), ISNUMBER(SEARCH("X",'Model output'!F160))), IF(ISNUMBER(SEARCH("pM",'Model output'!F160)),MID(SUBSTITUTE('Model output'!F160," ",""),SEARCH("pM",'Model output'!F160)+2,1),IF(ISNUMBER(SEARCH("M",'Model output'!F160)),MID(SUBSTITUTE('Model output'!F160," ",""),SEARCH("M",'Model output'!F160)+1,1),SUBSTITUTE('Model output'!F160," ",""))),""))</f>
        <v/>
      </c>
      <c r="F161" t="str">
        <f t="shared" si="28"/>
        <v>negative</v>
      </c>
      <c r="G161" t="str">
        <f>IF(OR('Model output'!G160="",AND(ISNUMBER('Model output'!J160),'Model output'!J160&lt;1)),"",IF(OR(ISNUMBER(SEARCH("lateral",'Model output'!G160)),ISNUMBER(SEARCH("cervical",'Model output'!G160)),ISNUMBER(SEARCH("jugular",'Model output'!G160)),ISNUMBER(SEARCH("left neck",'Model output'!G160)),ISNUMBER(SEARCH("left anterior neck",'Model output'!G160)),ISNUMBER(SEARCH("left posterior neck",'Model output'!G160)),ISNUMBER(SEARCH("right neck",'Model output'!G160)),ISNUMBER(SEARCH("right anterior neck",'Model output'!G160)),ISNUMBER(SEARCH("right posterior neck",'Model output'!G160)),AND(ISNUMBER(SEARCH("level",'Model output'!G160)),OR(,ISNUMBER(SEARCH("II",'Model output'!G160)),ISNUMBER(SEARCH("two",'Model output'!G160)),ISNUMBER(SEARCH("2",'Model output'!G160)),ISNUMBER(SEARCH("III",'Model output'!G160)),ISNUMBER(SEARCH("three",'Model output'!G160)),ISNUMBER(SEARCH("3",'Model output'!G160)),ISNUMBER(SEARCH("IV",'Model output'!G160)),ISNUMBER(SEARCH("four",'Model output'!G160)),ISNUMBER(SEARCH("4",'Model output'!G160)),ISNUMBER(SEARCH("V ",'Model output'!G160)),ISNUMBER(SEARCH("five",'Model output'!G160)),ISNUMBER(SEARCH("5",'Model output'!G160))))), "lateral", "central"))</f>
        <v/>
      </c>
      <c r="H161" t="str">
        <f>IF('Model output'!H160="","negative", IF('Model output'!H160=" ", "negative", IF('Model output'!H160="[]", "negative", IF(ISNUMBER(SEARCH("lymph node",'Model output'!H160)),"negative", IF(ISNUMBER(SEARCH("adipose tissue",'Model output'!H160)), "negative", IF(ISNUMBER(SEARCH("neck dissection",'Model output'!H160)),"negative","positive"))))))</f>
        <v>negative</v>
      </c>
      <c r="I161" t="str">
        <f>IF('Model output'!I160="","",IF(ISNUMBER('Model output'!I160),'Model output'!I160,1))</f>
        <v/>
      </c>
      <c r="J161" t="str">
        <f>IF('Model output'!J160="","",IF(AND(ISNUMBER('Model output'!J160),'Model output'!J160&lt;=I161),'Model output'!J160,IF(ISNUMBER(SEARCH("0/",'Model output'!J160)),0,1)))</f>
        <v/>
      </c>
      <c r="K161" t="str" cm="1">
        <f t="array" ref="K161">IF(COUNT(FIND({0,1,2,3,4,5,6,7,8,9},'Model output'!K160))&gt;0,'Model output'!K160,"")</f>
        <v/>
      </c>
      <c r="L161" s="32" t="str">
        <f t="shared" si="30"/>
        <v/>
      </c>
      <c r="M161" t="str" cm="1">
        <f t="array" ref="M161">IF(L161="","",IF(ISNUMBER(SEARCH("cm",L161)),MAX(VALUE(SUBSTITUTE(_xlfn.FILTERXML("&lt;t&gt;&lt;s&gt;"&amp;SUBSTITUTE(L161,",","&lt;/s&gt;&lt;s&gt;")&amp;"&lt;/s&gt;&lt;/t&gt;","//s"),"cm",""))),MAX(VALUE(SUBSTITUTE(_xlfn.FILTERXML("&lt;t&gt;&lt;s&gt;"&amp;SUBSTITUTE(L161,",","&lt;/s&gt;&lt;s&gt;")&amp;"&lt;/s&gt;&lt;/t&gt;","//s"),"mm","")))/10))</f>
        <v/>
      </c>
      <c r="N161" t="str">
        <f>IF('Model output'!L160="","",'Model output'!L160)</f>
        <v>Papillary</v>
      </c>
      <c r="O161" t="str">
        <f>IF('Model output'!M160="","",'Model output'!M160)</f>
        <v>Columnar cell variant, Follicular variant, Other variant (focal tall cell change and Warthin-like component)</v>
      </c>
      <c r="P161" t="str">
        <f>IF('Model output'!N160="","",'Model output'!N160)</f>
        <v>1.7 cm</v>
      </c>
      <c r="Q161" t="str">
        <f t="shared" si="29"/>
        <v>1.7cm</v>
      </c>
      <c r="R161" cm="1">
        <f t="array" ref="R161">IF(Q161="","",IF(ISNUMBER(SEARCH("cm",Q161)),MAX(VALUE(SUBSTITUTE(_xlfn.FILTERXML("&lt;t&gt;&lt;s&gt;"&amp;SUBSTITUTE(Q161,",","&lt;/s&gt;&lt;s&gt;")&amp;"&lt;/s&gt;&lt;/t&gt;","//s"),"cm",""))),IF(ISNUMBER(SEARCH("mm",Q161)), MAX(VALUE(SUBSTITUTE(_xlfn.FILTERXML("&lt;t&gt;&lt;s&gt;"&amp;SUBSTITUTE(Q161,",","&lt;/s&gt;&lt;s&gt;")&amp;"&lt;/s&gt;&lt;/t&gt;","//s"),"mm","")))/10, MAX(VALUE(_xlfn.FILTERXML("&lt;t&gt;&lt;s&gt;"&amp;SUBSTITUTE(Q161,",","&lt;/s&gt;&lt;s&gt;")&amp;"&lt;/s&gt;&lt;/t&gt;","//s"))))))</f>
        <v>1.7</v>
      </c>
      <c r="S161" t="str">
        <f>IF(OR('Model output'!P160="",'Model output'!P160="C",ISNUMBER(SEARCH("Not identified", 'Model output'!P160)),ISNUMBER(SEARCH("Absent",'Model output'!P160)),ISNUMBER(SEARCH("Absence",'Model output'!P160)),AND(ISNUMBER(SEARCH("No",'Model output'!P160)),NOT(ISNUMBER(SEARCH("diagnostic",'Model output'!P160)))),ISNUMBER(SEARCH("Negative",'Model output'!P160))),"negative","positive")</f>
        <v>negative</v>
      </c>
      <c r="T161">
        <f>IF('Model output'!O160="","",'Model output'!O160)</f>
        <v>2</v>
      </c>
      <c r="U161" t="str">
        <f>IF('Model output'!Q160&lt;&gt;"",'Model output'!Q160,IF('Classification result'!S161="positive",IF(ISNUMBER(SEARCH("single",'Model output'!P160)),1,IF(OR(ISNUMBER(SEARCH("&lt;4",'Model output'!P160)),ISNUMBER(SEARCH("&lt; 4",'Model output'!P160)),ISNUMBER(SEARCH("less than 4",'Model output'!P160))),"&lt;4",IF(OR(ISNUMBER(SEARCH("&gt;4",'Model output'!P160)),ISNUMBER(SEARCH("&gt; 4",'Model output'!P160)),ISNUMBER(SEARCH("4 or more",'Model output'!P160))),"&gt;4",""))),""))</f>
        <v/>
      </c>
      <c r="V161" t="str">
        <f>IF(S161="negative","",IF(OR(ISNUMBER(SEARCH("Focal",'Model output'!P160)),'Classification result'!U161&lt;4,ISNUMBER(SEARCH("Focal",'Classification result'!U161)),ISNUMBER(SEARCH("&lt;4",'Classification result'!U161)),ISNUMBER(SEARCH("&lt; 4",'Classification result'!U161))),"minimal", IF(OR(ISNUMBER(SEARCH("Extensive",'Model output'!P160)),ISNUMBER(SEARCH("Extensive",'Classification result'!U161)),ISNUMBER(SEARCH("&gt;4",'Classification result'!U161)),ISNUMBER(SEARCH("&gt; 4",'Classification result'!U161)),ISNUMBER(SEARCH("4 or more",'Classification result'!U161))),"extensive","")))</f>
        <v/>
      </c>
      <c r="W161" t="str">
        <f>IF(OR('Model output'!R160="",ISNUMBER(SEARCH("Not identified", 'Model output'!R160)),ISNUMBER(SEARCH("Absent",'Model output'!R160)),ISNUMBER(SEARCH("No",'Model output'!R160)),ISNUMBER(SEARCH("Negative",'Model output'!R160)),ISNUMBER(SEARCH("None seen",'Model output'!R160)),ISNUMBER(SEARCH("Free",'Model output'!R160)),ISNUMBER(SEARCH("Cannot be assessed",'Model output'!R160))),"negative","positive")</f>
        <v>positive</v>
      </c>
      <c r="X161" s="19" t="str">
        <f>IF('Model output'!S160="","",'Model output'!S160)</f>
        <v/>
      </c>
      <c r="Y161" t="str">
        <f>IF(OR('Model output'!S160="",ISNUMBER(SEARCH("No extension",'Model output'!S160)),ISNUMBER(SEARCH("Absent",'Model output'!S160)),ISNUMBER(SEARCH("Not identified",'Model output'!S160)),AND(ISNUMBER(SEARCH("No",'Model output'!S160)),NOT(ISNUMBER(SEARCH("carcinoma",'Model output'!S160)))),ISNUMBER(SEARCH("negative",'Model output'!S160))),"negative",IF(Z161="positive","gETE", "positive"))</f>
        <v>negative</v>
      </c>
      <c r="Z161" t="str">
        <f>IF(OR('Model output'!S160="",ISNUMBER(SEARCH("Absent",'Model output'!S160)),ISNUMBER(SEARCH("Not identified",'Model output'!S160)),ISNUMBER(SEARCH("No",'Model output'!S160)),ISNUMBER(SEARCH("Minimal",'Model output'!S160)),ISNUMBER(SEARCH("negative",'Model output'!S160))),"negative",IF(OR(ISNUMBER(SEARCH("extensive",X161)),ISNUMBER(SEARCH("skeletal muscle",X161)),ISNUMBER(SEARCH("larynx",X161)),ISNUMBER(SEARCH("trachea",X161)),ISNUMBER(SEARCH("esophagus",X161)),ISNUMBER(SEARCH("recurrent laryngeal nerve",X161))),"positive","negative"))</f>
        <v>negative</v>
      </c>
      <c r="AA161" t="str">
        <f>IF('Model output'!T160="","",IF('Model output'!T160="Not mentioned", "No", "Yes"))</f>
        <v/>
      </c>
      <c r="AB161" t="str">
        <f>IF(AA161&lt;&gt;"Yes","",IF(OR('Model output'!U160="",ISNUMBER(SEARCH("Not identified",'Model output'!U160))),"",'Model output'!U160))</f>
        <v/>
      </c>
      <c r="AC161" s="8" t="str">
        <f>IF(OR('Model output'!V160="", AND(ISERROR(SEARCH("Positive",'Model output'!V160)), ISNUMBER(SEARCH("Negative",'Model output'!V160))), ISNUMBER(SEARCH("Cannot be assessed",'Model output'!V160)), AND(ISNUMBER(SEARCH("Uninvolved",'Model output'!V160)),NOT(ISNUMBER(SEARCH("margin(s) involved",'Model output'!V160)))), ISNUMBER(SEARCH("No involvement",'Model output'!V160)), AND(NOT(ISNUMBER(SEARCH("focal",'Model output'!V160))),ISNUMBER(SEARCH("Free",'Model output'!V160))), ISNUMBER(SEARCH("narrowly excised",'Model output'!V160)), ISNUMBER(SEARCH("none",'Model output'!V160)), ISNUMBER(SEARCH("R0",'Model output'!V160)), ISNUMBER(SEARCH("1 mm",'Model output'!V160)), ISNUMBER(SEARCH("0.1 CM",'Model output'!V160)), ISNUMBER(SEARCH("less than 0.2 mm",'Model output'!V160)), ISNUMBER(SEARCH("less than 1.0 mm",'Model output'!V160)), ISNUMBER(SEARCH("less than 0.5 mm",'Model output'!V160)), ISNUMBER(SEARCH("abut",'Model output'!V160))), "negative", "positive")</f>
        <v>negative</v>
      </c>
      <c r="AE161" s="39" t="str" cm="1">
        <f t="array" aca="1" ref="AE161" ca="1">IF(OR(AC161="positive",Z161="positive",AND(OR(ISNUMBER(SEARCH("Follicular carcinoma",N161)),ISNUMBER(SEARCH("Follicular thyroid carcinoma",N161))),V161="extensive"),AND(AND(ISNUMBER(J161),J161&gt;0),AND(ISNUMBER(M161),M161&gt;3)),OR(H161="positive",AH161=1)),"high",IF(OR(ISNUMBER(SEARCH("lateral",G161,1)),ISNUMBER(SEARCH("positive",Y161,1)),ISNUMBER(SEARCH("tall",O161,1)),ISNUMBER(SEARCH("hobnail",O161,1)),ISNUMBER(SEARCH("cribriform",O161,1)),ISNUMBER(SEARCH("diffuse",O161,1)),ISNUMBER(SEARCH("columnar",O161,1)),ISNUMBER(SEARCH("solid",O161,1)),ISNUMBER(SEARCH("tall",N161,1)),ISNUMBER(SEARCH("hobnail",N161,1)),ISNUMBER(SEARCH("cribriform",N161,1)),ISNUMBER(SEARCH("diffuse",N161,1)),ISNUMBER(SEARCH("columnar",N161,1)),ISNUMBER(SEARCH("solid",N161,1)),AND(OR(ISNUMBER(SEARCH("papillary",N161,1)),ISNUMBER(SEARCH("papillary carcinoma",O161,1))),S161="positive"),AND(AND(ISNUMBER(J161),J161&gt;=5),M161=""),AND(AND(ISNUMBER(J161),J161&gt;=5),AND(ISNUMBER(M161),M161&gt;=1)),AND(ISNUMBER(SERACH("papillary",N161)),OR(Y161="positive",Z161="positive"), ISNUMBER(SEARCH("BRAF",AB161)))),"intermediate","low"))</f>
        <v>intermediate</v>
      </c>
      <c r="AF161" s="40" t="str">
        <f t="shared" si="31"/>
        <v>1b</v>
      </c>
      <c r="AG161" s="40" t="str">
        <f t="shared" si="32"/>
        <v>0</v>
      </c>
      <c r="AH161" s="40" t="str">
        <f t="shared" si="33"/>
        <v>0</v>
      </c>
      <c r="AI161" s="45" t="str">
        <f t="shared" si="34"/>
        <v>I</v>
      </c>
      <c r="AJ161" s="39" t="s">
        <v>636</v>
      </c>
      <c r="AK161" s="44" t="s">
        <v>895</v>
      </c>
      <c r="AL161" s="44" t="s">
        <v>896</v>
      </c>
      <c r="AM161" s="44" t="s">
        <v>899</v>
      </c>
      <c r="AN161" s="44" t="s">
        <v>59</v>
      </c>
      <c r="AO161" s="12">
        <f t="shared" ca="1" si="36"/>
        <v>1</v>
      </c>
      <c r="AP161" s="15">
        <f t="shared" si="37"/>
        <v>1</v>
      </c>
      <c r="AQ161" s="15">
        <f t="shared" si="38"/>
        <v>1</v>
      </c>
      <c r="AR161" s="15">
        <f t="shared" si="39"/>
        <v>1</v>
      </c>
      <c r="AS161" s="26">
        <f t="shared" si="35"/>
        <v>1</v>
      </c>
    </row>
    <row r="162" spans="1:45">
      <c r="A162" t="str">
        <f>'Model output'!A161</f>
        <v>TCGA-EM-A22N</v>
      </c>
      <c r="B162" s="51">
        <v>68</v>
      </c>
      <c r="C162" s="1" t="str">
        <f>IF(OR(ISNUMBER(SEARCH("0",'Model output'!D161)), ISNUMBER(SEARCH("1",'Model output'!D161)), ISNUMBER(SEARCH("1a",'Model output'!D161)), ISNUMBER(SEARCH("1b",'Model output'!D161)), ISNUMBER(SEARCH("2",'Model output'!D161)), ISNUMBER(SEARCH("3",'Model output'!D161)), ISNUMBER(SEARCH("4a",'Model output'!D161)), ISNUMBER(SEARCH("4b",'Model output'!D161))), IF(ISNUMBER(SEARCH("pT",'Model output'!D161)),IF(OR(ISNUMBER(SEARCH("a",'Model output'!D161)),ISNUMBER(SEARCH("b",'Model output'!D161))),MID(SUBSTITUTE('Model output'!D161," ",""),SEARCH("pT",'Model output'!D161)+2,2),MID(SUBSTITUTE('Model output'!D161," ",""),SEARCH("pT",'Model output'!D161)+2,1)),IF(ISNUMBER(SEARCH("T",'Model output'!D161)),IF(OR(ISNUMBER(SEARCH("a",'Model output'!D161)),ISNUMBER(SEARCH("b",'Model output'!D161))),MID(SUBSTITUTE('Model output'!D161," ",""),SEARCH("T",'Model output'!D161)+1,2),MID(SUBSTITUTE('Model output'!D161," ",""),SEARCH("T",'Model output'!D161)+1,1)),SUBSTITUTE('Model output'!D161," ",""))),"")</f>
        <v>1b</v>
      </c>
      <c r="D162" s="1" t="str">
        <f>IF(ISNUMBER(SEARCH("lymph node",'Model output'!E161)),"1", IF(AND('Model output'!E161&lt;&gt;"",ISNUMBER('Model output'!E161),'Model output'!E161&gt;0),"1",IF(OR(ISNUMBER(SEARCH("0",'Model output'!E161)), ISNUMBER(SEARCH("1",'Model output'!E161)), ISNUMBER(SEARCH("1a",'Model output'!E161)), ISNUMBER(SEARCH("1b",'Model output'!E161)), ISNUMBER(SEARCH("X",'Model output'!E161))), IF(ISNUMBER(SEARCH("pN",'Model output'!E161)),IF(OR(ISNUMBER(SEARCH("a",'Model output'!E161)),ISNUMBER(SEARCH("b",'Model output'!E161))),MID(SUBSTITUTE('Model output'!E161," ",""),SEARCH("pN",'Model output'!E161)+2,2),MID(SUBSTITUTE('Model output'!E161," ",""),SEARCH("pN",'Model output'!E161)+2,1)),IF(ISNUMBER(SEARCH("N",'Model output'!E161)),IF(OR(ISNUMBER(SEARCH("a",'Model output'!E161)),ISNUMBER(SEARCH("b",'Model output'!E161))),MID(SUBSTITUTE('Model output'!E161," ",""),SEARCH("N",'Model output'!E161)+1,2),MID(SUBSTITUTE('Model output'!E161," ",""),SEARCH("N",'Model output'!E161)+1,1)),SUBSTITUTE('Model output'!E161," ",""))),"")))</f>
        <v>0</v>
      </c>
      <c r="E162" s="1" t="str">
        <f>IF(OR(ISNUMBER(SEARCH("Not applicable",'Model output'!F161)), ISNUMBER(SEARCH("N/A",'Model output'!F161))),"0",IF(OR(ISNUMBER(SEARCH("0",'Model output'!F161)), ISNUMBER(SEARCH("1",'Model output'!F161)), ISNUMBER(SEARCH("X",'Model output'!F161))), IF(ISNUMBER(SEARCH("pM",'Model output'!F161)),MID(SUBSTITUTE('Model output'!F161," ",""),SEARCH("pM",'Model output'!F161)+2,1),IF(ISNUMBER(SEARCH("M",'Model output'!F161)),MID(SUBSTITUTE('Model output'!F161," ",""),SEARCH("M",'Model output'!F161)+1,1),SUBSTITUTE('Model output'!F161," ",""))),""))</f>
        <v/>
      </c>
      <c r="F162" t="str">
        <f t="shared" si="28"/>
        <v>negative</v>
      </c>
      <c r="G162" t="str">
        <f>IF(OR('Model output'!G161="",AND(ISNUMBER('Model output'!J161),'Model output'!J161&lt;1)),"",IF(OR(ISNUMBER(SEARCH("lateral",'Model output'!G161)),ISNUMBER(SEARCH("cervical",'Model output'!G161)),ISNUMBER(SEARCH("jugular",'Model output'!G161)),ISNUMBER(SEARCH("left neck",'Model output'!G161)),ISNUMBER(SEARCH("left anterior neck",'Model output'!G161)),ISNUMBER(SEARCH("left posterior neck",'Model output'!G161)),ISNUMBER(SEARCH("right neck",'Model output'!G161)),ISNUMBER(SEARCH("right anterior neck",'Model output'!G161)),ISNUMBER(SEARCH("right posterior neck",'Model output'!G161)),AND(ISNUMBER(SEARCH("level",'Model output'!G161)),OR(,ISNUMBER(SEARCH("II",'Model output'!G161)),ISNUMBER(SEARCH("two",'Model output'!G161)),ISNUMBER(SEARCH("2",'Model output'!G161)),ISNUMBER(SEARCH("III",'Model output'!G161)),ISNUMBER(SEARCH("three",'Model output'!G161)),ISNUMBER(SEARCH("3",'Model output'!G161)),ISNUMBER(SEARCH("IV",'Model output'!G161)),ISNUMBER(SEARCH("four",'Model output'!G161)),ISNUMBER(SEARCH("4",'Model output'!G161)),ISNUMBER(SEARCH("V ",'Model output'!G161)),ISNUMBER(SEARCH("five",'Model output'!G161)),ISNUMBER(SEARCH("5",'Model output'!G161))))), "lateral", "central"))</f>
        <v/>
      </c>
      <c r="H162" t="str">
        <f>IF('Model output'!H161="","negative", IF('Model output'!H161=" ", "negative", IF('Model output'!H161="[]", "negative", IF(ISNUMBER(SEARCH("lymph node",'Model output'!H161)),"negative", IF(ISNUMBER(SEARCH("adipose tissue",'Model output'!H161)), "negative", IF(ISNUMBER(SEARCH("neck dissection",'Model output'!H161)),"negative","positive"))))))</f>
        <v>negative</v>
      </c>
      <c r="I162">
        <f>IF('Model output'!I161="","",IF(ISNUMBER('Model output'!I161),'Model output'!I161,1))</f>
        <v>2</v>
      </c>
      <c r="J162">
        <f>IF('Model output'!J161="","",IF(AND(ISNUMBER('Model output'!J161),'Model output'!J161&lt;=I162),'Model output'!J161,IF(ISNUMBER(SEARCH("0/",'Model output'!J161)),0,1)))</f>
        <v>0</v>
      </c>
      <c r="K162" t="str" cm="1">
        <f t="array" ref="K162">IF(COUNT(FIND({0,1,2,3,4,5,6,7,8,9},'Model output'!K161))&gt;0,'Model output'!K161,"")</f>
        <v/>
      </c>
      <c r="L162" s="32" t="str">
        <f t="shared" si="30"/>
        <v/>
      </c>
      <c r="M162" t="str" cm="1">
        <f t="array" ref="M162">IF(L162="","",IF(ISNUMBER(SEARCH("cm",L162)),MAX(VALUE(SUBSTITUTE(_xlfn.FILTERXML("&lt;t&gt;&lt;s&gt;"&amp;SUBSTITUTE(L162,",","&lt;/s&gt;&lt;s&gt;")&amp;"&lt;/s&gt;&lt;/t&gt;","//s"),"cm",""))),MAX(VALUE(SUBSTITUTE(_xlfn.FILTERXML("&lt;t&gt;&lt;s&gt;"&amp;SUBSTITUTE(L162,",","&lt;/s&gt;&lt;s&gt;")&amp;"&lt;/s&gt;&lt;/t&gt;","//s"),"mm","")))/10))</f>
        <v/>
      </c>
      <c r="N162" t="str">
        <f>IF('Model output'!L161="","",'Model output'!L161)</f>
        <v>papillary</v>
      </c>
      <c r="O162" t="str">
        <f>IF('Model output'!M161="","",'Model output'!M161)</f>
        <v>oncocytic or oxyphilic variant, follicular architecture, classical cytomorphology</v>
      </c>
      <c r="P162" t="str">
        <f>IF('Model output'!N161="","",'Model output'!N161)</f>
        <v>2.0 cm</v>
      </c>
      <c r="Q162" t="str">
        <f t="shared" si="29"/>
        <v>2.0cm</v>
      </c>
      <c r="R162" cm="1">
        <f t="array" ref="R162">IF(Q162="","",IF(ISNUMBER(SEARCH("cm",Q162)),MAX(VALUE(SUBSTITUTE(_xlfn.FILTERXML("&lt;t&gt;&lt;s&gt;"&amp;SUBSTITUTE(Q162,",","&lt;/s&gt;&lt;s&gt;")&amp;"&lt;/s&gt;&lt;/t&gt;","//s"),"cm",""))),IF(ISNUMBER(SEARCH("mm",Q162)), MAX(VALUE(SUBSTITUTE(_xlfn.FILTERXML("&lt;t&gt;&lt;s&gt;"&amp;SUBSTITUTE(Q162,",","&lt;/s&gt;&lt;s&gt;")&amp;"&lt;/s&gt;&lt;/t&gt;","//s"),"mm","")))/10, MAX(VALUE(_xlfn.FILTERXML("&lt;t&gt;&lt;s&gt;"&amp;SUBSTITUTE(Q162,",","&lt;/s&gt;&lt;s&gt;")&amp;"&lt;/s&gt;&lt;/t&gt;","//s"))))))</f>
        <v>2</v>
      </c>
      <c r="S162" t="str">
        <f>IF(OR('Model output'!P161="",'Model output'!P161="C",ISNUMBER(SEARCH("Not identified", 'Model output'!P161)),ISNUMBER(SEARCH("Absent",'Model output'!P161)),ISNUMBER(SEARCH("Absence",'Model output'!P161)),AND(ISNUMBER(SEARCH("No",'Model output'!P161)),NOT(ISNUMBER(SEARCH("diagnostic",'Model output'!P161)))),ISNUMBER(SEARCH("Negative",'Model output'!P161))),"negative","positive")</f>
        <v>negative</v>
      </c>
      <c r="T162">
        <f>IF('Model output'!O161="","",'Model output'!O161)</f>
        <v>2</v>
      </c>
      <c r="U162" t="str">
        <f>IF('Model output'!Q161&lt;&gt;"",'Model output'!Q161,IF('Classification result'!S162="positive",IF(ISNUMBER(SEARCH("single",'Model output'!P161)),1,IF(OR(ISNUMBER(SEARCH("&lt;4",'Model output'!P161)),ISNUMBER(SEARCH("&lt; 4",'Model output'!P161)),ISNUMBER(SEARCH("less than 4",'Model output'!P161))),"&lt;4",IF(OR(ISNUMBER(SEARCH("&gt;4",'Model output'!P161)),ISNUMBER(SEARCH("&gt; 4",'Model output'!P161)),ISNUMBER(SEARCH("4 or more",'Model output'!P161))),"&gt;4",""))),""))</f>
        <v/>
      </c>
      <c r="V162" t="str">
        <f>IF(S162="negative","",IF(OR(ISNUMBER(SEARCH("Focal",'Model output'!P161)),'Classification result'!U162&lt;4,ISNUMBER(SEARCH("Focal",'Classification result'!U162)),ISNUMBER(SEARCH("&lt;4",'Classification result'!U162)),ISNUMBER(SEARCH("&lt; 4",'Classification result'!U162))),"minimal", IF(OR(ISNUMBER(SEARCH("Extensive",'Model output'!P161)),ISNUMBER(SEARCH("Extensive",'Classification result'!U162)),ISNUMBER(SEARCH("&gt;4",'Classification result'!U162)),ISNUMBER(SEARCH("&gt; 4",'Classification result'!U162)),ISNUMBER(SEARCH("4 or more",'Classification result'!U162))),"extensive","")))</f>
        <v/>
      </c>
      <c r="W162" t="str">
        <f>IF(OR('Model output'!R161="",ISNUMBER(SEARCH("Not identified", 'Model output'!R161)),ISNUMBER(SEARCH("Absent",'Model output'!R161)),ISNUMBER(SEARCH("No",'Model output'!R161)),ISNUMBER(SEARCH("Negative",'Model output'!R161)),ISNUMBER(SEARCH("None seen",'Model output'!R161)),ISNUMBER(SEARCH("Free",'Model output'!R161)),ISNUMBER(SEARCH("Cannot be assessed",'Model output'!R161))),"negative","positive")</f>
        <v>positive</v>
      </c>
      <c r="X162" s="19" t="str">
        <f>IF('Model output'!S161="","",'Model output'!S161)</f>
        <v>Not identified</v>
      </c>
      <c r="Y162" t="str">
        <f>IF(OR('Model output'!S161="",ISNUMBER(SEARCH("No extension",'Model output'!S161)),ISNUMBER(SEARCH("Absent",'Model output'!S161)),ISNUMBER(SEARCH("Not identified",'Model output'!S161)),AND(ISNUMBER(SEARCH("No",'Model output'!S161)),NOT(ISNUMBER(SEARCH("carcinoma",'Model output'!S161)))),ISNUMBER(SEARCH("negative",'Model output'!S161))),"negative",IF(Z162="positive","gETE", "positive"))</f>
        <v>negative</v>
      </c>
      <c r="Z162" t="str">
        <f>IF(OR('Model output'!S161="",ISNUMBER(SEARCH("Absent",'Model output'!S161)),ISNUMBER(SEARCH("Not identified",'Model output'!S161)),ISNUMBER(SEARCH("No",'Model output'!S161)),ISNUMBER(SEARCH("Minimal",'Model output'!S161)),ISNUMBER(SEARCH("negative",'Model output'!S161))),"negative",IF(OR(ISNUMBER(SEARCH("extensive",X162)),ISNUMBER(SEARCH("skeletal muscle",X162)),ISNUMBER(SEARCH("larynx",X162)),ISNUMBER(SEARCH("trachea",X162)),ISNUMBER(SEARCH("esophagus",X162)),ISNUMBER(SEARCH("recurrent laryngeal nerve",X162))),"positive","negative"))</f>
        <v>negative</v>
      </c>
      <c r="AA162" t="str">
        <f>IF('Model output'!T161="","",IF('Model output'!T161="Not mentioned", "No", "Yes"))</f>
        <v/>
      </c>
      <c r="AB162" t="str">
        <f>IF(AA162&lt;&gt;"Yes","",IF(OR('Model output'!U161="",ISNUMBER(SEARCH("Not identified",'Model output'!U161))),"",'Model output'!U161))</f>
        <v/>
      </c>
      <c r="AC162" s="8" t="str">
        <f>IF(OR('Model output'!V161="", AND(ISERROR(SEARCH("Positive",'Model output'!V161)), ISNUMBER(SEARCH("Negative",'Model output'!V161))), ISNUMBER(SEARCH("Cannot be assessed",'Model output'!V161)), AND(ISNUMBER(SEARCH("Uninvolved",'Model output'!V161)),NOT(ISNUMBER(SEARCH("margin(s) involved",'Model output'!V161)))), ISNUMBER(SEARCH("No involvement",'Model output'!V161)), AND(NOT(ISNUMBER(SEARCH("focal",'Model output'!V161))),ISNUMBER(SEARCH("Free",'Model output'!V161))), ISNUMBER(SEARCH("narrowly excised",'Model output'!V161)), ISNUMBER(SEARCH("none",'Model output'!V161)), ISNUMBER(SEARCH("R0",'Model output'!V161)), ISNUMBER(SEARCH("1 mm",'Model output'!V161)), ISNUMBER(SEARCH("0.1 CM",'Model output'!V161)), ISNUMBER(SEARCH("less than 0.2 mm",'Model output'!V161)), ISNUMBER(SEARCH("less than 1.0 mm",'Model output'!V161)), ISNUMBER(SEARCH("less than 0.5 mm",'Model output'!V161)), ISNUMBER(SEARCH("abut",'Model output'!V161))), "negative", "positive")</f>
        <v>negative</v>
      </c>
      <c r="AE162" s="39" t="str" cm="1">
        <f t="array" aca="1" ref="AE162" ca="1">IF(OR(AC162="positive",Z162="positive",AND(OR(ISNUMBER(SEARCH("Follicular carcinoma",N162)),ISNUMBER(SEARCH("Follicular thyroid carcinoma",N162))),V162="extensive"),AND(AND(ISNUMBER(J162),J162&gt;0),AND(ISNUMBER(M162),M162&gt;3)),OR(H162="positive",AH162=1)),"high",IF(OR(ISNUMBER(SEARCH("lateral",G162,1)),ISNUMBER(SEARCH("positive",Y162,1)),ISNUMBER(SEARCH("tall",O162,1)),ISNUMBER(SEARCH("hobnail",O162,1)),ISNUMBER(SEARCH("cribriform",O162,1)),ISNUMBER(SEARCH("diffuse",O162,1)),ISNUMBER(SEARCH("columnar",O162,1)),ISNUMBER(SEARCH("solid",O162,1)),ISNUMBER(SEARCH("tall",N162,1)),ISNUMBER(SEARCH("hobnail",N162,1)),ISNUMBER(SEARCH("cribriform",N162,1)),ISNUMBER(SEARCH("diffuse",N162,1)),ISNUMBER(SEARCH("columnar",N162,1)),ISNUMBER(SEARCH("solid",N162,1)),AND(OR(ISNUMBER(SEARCH("papillary",N162,1)),ISNUMBER(SEARCH("papillary carcinoma",O162,1))),S162="positive"),AND(AND(ISNUMBER(J162),J162&gt;=5),M162=""),AND(AND(ISNUMBER(J162),J162&gt;=5),AND(ISNUMBER(M162),M162&gt;=1)),AND(ISNUMBER(SERACH("papillary",N162)),OR(Y162="positive",Z162="positive"), ISNUMBER(SEARCH("BRAF",AB162)))),"intermediate","low"))</f>
        <v>low</v>
      </c>
      <c r="AF162" s="40" t="str">
        <f t="shared" si="31"/>
        <v>1b</v>
      </c>
      <c r="AG162" s="40" t="str">
        <f t="shared" si="32"/>
        <v>0</v>
      </c>
      <c r="AH162" s="40" t="str">
        <f t="shared" si="33"/>
        <v>0</v>
      </c>
      <c r="AI162" s="45" t="str">
        <f t="shared" si="34"/>
        <v>I</v>
      </c>
      <c r="AJ162" s="39" t="s">
        <v>634</v>
      </c>
      <c r="AK162" s="44" t="s">
        <v>895</v>
      </c>
      <c r="AL162" s="44" t="s">
        <v>896</v>
      </c>
      <c r="AM162" s="44" t="s">
        <v>899</v>
      </c>
      <c r="AN162" s="44" t="s">
        <v>59</v>
      </c>
      <c r="AO162" s="12">
        <f t="shared" ca="1" si="36"/>
        <v>1</v>
      </c>
      <c r="AP162" s="15">
        <f t="shared" si="37"/>
        <v>1</v>
      </c>
      <c r="AQ162" s="15">
        <f t="shared" si="38"/>
        <v>1</v>
      </c>
      <c r="AR162" s="15">
        <f t="shared" si="39"/>
        <v>1</v>
      </c>
      <c r="AS162" s="26">
        <f t="shared" si="35"/>
        <v>1</v>
      </c>
    </row>
    <row r="163" spans="1:45">
      <c r="A163" t="str">
        <f>'Model output'!A162</f>
        <v>TCGA-EM-A22O</v>
      </c>
      <c r="B163" s="51">
        <v>75</v>
      </c>
      <c r="C163" s="1" t="str">
        <f>IF(OR(ISNUMBER(SEARCH("0",'Model output'!D162)), ISNUMBER(SEARCH("1",'Model output'!D162)), ISNUMBER(SEARCH("1a",'Model output'!D162)), ISNUMBER(SEARCH("1b",'Model output'!D162)), ISNUMBER(SEARCH("2",'Model output'!D162)), ISNUMBER(SEARCH("3",'Model output'!D162)), ISNUMBER(SEARCH("4a",'Model output'!D162)), ISNUMBER(SEARCH("4b",'Model output'!D162))), IF(ISNUMBER(SEARCH("pT",'Model output'!D162)),IF(OR(ISNUMBER(SEARCH("a",'Model output'!D162)),ISNUMBER(SEARCH("b",'Model output'!D162))),MID(SUBSTITUTE('Model output'!D162," ",""),SEARCH("pT",'Model output'!D162)+2,2),MID(SUBSTITUTE('Model output'!D162," ",""),SEARCH("pT",'Model output'!D162)+2,1)),IF(ISNUMBER(SEARCH("T",'Model output'!D162)),IF(OR(ISNUMBER(SEARCH("a",'Model output'!D162)),ISNUMBER(SEARCH("b",'Model output'!D162))),MID(SUBSTITUTE('Model output'!D162," ",""),SEARCH("T",'Model output'!D162)+1,2),MID(SUBSTITUTE('Model output'!D162," ",""),SEARCH("T",'Model output'!D162)+1,1)),SUBSTITUTE('Model output'!D162," ",""))),"")</f>
        <v>4a</v>
      </c>
      <c r="D163" s="1" t="str">
        <f>IF(ISNUMBER(SEARCH("lymph node",'Model output'!E162)),"1", IF(AND('Model output'!E162&lt;&gt;"",ISNUMBER('Model output'!E162),'Model output'!E162&gt;0),"1",IF(OR(ISNUMBER(SEARCH("0",'Model output'!E162)), ISNUMBER(SEARCH("1",'Model output'!E162)), ISNUMBER(SEARCH("1a",'Model output'!E162)), ISNUMBER(SEARCH("1b",'Model output'!E162)), ISNUMBER(SEARCH("X",'Model output'!E162))), IF(ISNUMBER(SEARCH("pN",'Model output'!E162)),IF(OR(ISNUMBER(SEARCH("a",'Model output'!E162)),ISNUMBER(SEARCH("b",'Model output'!E162))),MID(SUBSTITUTE('Model output'!E162," ",""),SEARCH("pN",'Model output'!E162)+2,2),MID(SUBSTITUTE('Model output'!E162," ",""),SEARCH("pN",'Model output'!E162)+2,1)),IF(ISNUMBER(SEARCH("N",'Model output'!E162)),IF(OR(ISNUMBER(SEARCH("a",'Model output'!E162)),ISNUMBER(SEARCH("b",'Model output'!E162))),MID(SUBSTITUTE('Model output'!E162," ",""),SEARCH("N",'Model output'!E162)+1,2),MID(SUBSTITUTE('Model output'!E162," ",""),SEARCH("N",'Model output'!E162)+1,1)),SUBSTITUTE('Model output'!E162," ",""))),"")))</f>
        <v>1a</v>
      </c>
      <c r="E163" s="1" t="str">
        <f>IF(OR(ISNUMBER(SEARCH("Not applicable",'Model output'!F162)), ISNUMBER(SEARCH("N/A",'Model output'!F162))),"0",IF(OR(ISNUMBER(SEARCH("0",'Model output'!F162)), ISNUMBER(SEARCH("1",'Model output'!F162)), ISNUMBER(SEARCH("X",'Model output'!F162))), IF(ISNUMBER(SEARCH("pM",'Model output'!F162)),MID(SUBSTITUTE('Model output'!F162," ",""),SEARCH("pM",'Model output'!F162)+2,1),IF(ISNUMBER(SEARCH("M",'Model output'!F162)),MID(SUBSTITUTE('Model output'!F162," ",""),SEARCH("M",'Model output'!F162)+1,1),SUBSTITUTE('Model output'!F162," ",""))),""))</f>
        <v/>
      </c>
      <c r="F163" t="str">
        <f t="shared" si="28"/>
        <v>positive</v>
      </c>
      <c r="G163" t="str">
        <f>IF(OR('Model output'!G162="",AND(ISNUMBER('Model output'!J162),'Model output'!J162&lt;1)),"",IF(OR(ISNUMBER(SEARCH("lateral",'Model output'!G162)),ISNUMBER(SEARCH("cervical",'Model output'!G162)),ISNUMBER(SEARCH("jugular",'Model output'!G162)),ISNUMBER(SEARCH("left neck",'Model output'!G162)),ISNUMBER(SEARCH("left anterior neck",'Model output'!G162)),ISNUMBER(SEARCH("left posterior neck",'Model output'!G162)),ISNUMBER(SEARCH("right neck",'Model output'!G162)),ISNUMBER(SEARCH("right anterior neck",'Model output'!G162)),ISNUMBER(SEARCH("right posterior neck",'Model output'!G162)),AND(ISNUMBER(SEARCH("level",'Model output'!G162)),OR(,ISNUMBER(SEARCH("II",'Model output'!G162)),ISNUMBER(SEARCH("two",'Model output'!G162)),ISNUMBER(SEARCH("2",'Model output'!G162)),ISNUMBER(SEARCH("III",'Model output'!G162)),ISNUMBER(SEARCH("three",'Model output'!G162)),ISNUMBER(SEARCH("3",'Model output'!G162)),ISNUMBER(SEARCH("IV",'Model output'!G162)),ISNUMBER(SEARCH("four",'Model output'!G162)),ISNUMBER(SEARCH("4",'Model output'!G162)),ISNUMBER(SEARCH("V ",'Model output'!G162)),ISNUMBER(SEARCH("five",'Model output'!G162)),ISNUMBER(SEARCH("5",'Model output'!G162))))), "lateral", "central"))</f>
        <v>central</v>
      </c>
      <c r="H163" t="str">
        <f>IF('Model output'!H162="","negative", IF('Model output'!H162=" ", "negative", IF('Model output'!H162="[]", "negative", IF(ISNUMBER(SEARCH("lymph node",'Model output'!H162)),"negative", IF(ISNUMBER(SEARCH("adipose tissue",'Model output'!H162)), "negative", IF(ISNUMBER(SEARCH("neck dissection",'Model output'!H162)),"negative","positive"))))))</f>
        <v>negative</v>
      </c>
      <c r="I163">
        <f>IF('Model output'!I162="","",IF(ISNUMBER('Model output'!I162),'Model output'!I162,1))</f>
        <v>1</v>
      </c>
      <c r="J163">
        <f>IF('Model output'!J162="","",IF(AND(ISNUMBER('Model output'!J162),'Model output'!J162&lt;=I163),'Model output'!J162,IF(ISNUMBER(SEARCH("0/",'Model output'!J162)),0,1)))</f>
        <v>1</v>
      </c>
      <c r="K163" t="str" cm="1">
        <f t="array" ref="K163">IF(COUNT(FIND({0,1,2,3,4,5,6,7,8,9},'Model output'!K162))&gt;0,'Model output'!K162,"")</f>
        <v/>
      </c>
      <c r="L163" s="32" t="str">
        <f t="shared" si="30"/>
        <v/>
      </c>
      <c r="M163" t="str" cm="1">
        <f t="array" ref="M163">IF(L163="","",IF(ISNUMBER(SEARCH("cm",L163)),MAX(VALUE(SUBSTITUTE(_xlfn.FILTERXML("&lt;t&gt;&lt;s&gt;"&amp;SUBSTITUTE(L163,",","&lt;/s&gt;&lt;s&gt;")&amp;"&lt;/s&gt;&lt;/t&gt;","//s"),"cm",""))),MAX(VALUE(SUBSTITUTE(_xlfn.FILTERXML("&lt;t&gt;&lt;s&gt;"&amp;SUBSTITUTE(L163,",","&lt;/s&gt;&lt;s&gt;")&amp;"&lt;/s&gt;&lt;/t&gt;","//s"),"mm","")))/10))</f>
        <v/>
      </c>
      <c r="N163" t="str">
        <f>IF('Model output'!L162="","",'Model output'!L162)</f>
        <v>papillary</v>
      </c>
      <c r="O163" t="str">
        <f>IF('Model output'!M162="","",'Model output'!M162)</f>
        <v>classical (usual), angioinvasive and widely invasive classical variant with focal dedifferentiation, tall cell change</v>
      </c>
      <c r="P163" t="str">
        <f>IF('Model output'!N162="","",'Model output'!N162)</f>
        <v>6.6 cm</v>
      </c>
      <c r="Q163" t="str">
        <f t="shared" si="29"/>
        <v>6.6cm</v>
      </c>
      <c r="R163" cm="1">
        <f t="array" ref="R163">IF(Q163="","",IF(ISNUMBER(SEARCH("cm",Q163)),MAX(VALUE(SUBSTITUTE(_xlfn.FILTERXML("&lt;t&gt;&lt;s&gt;"&amp;SUBSTITUTE(Q163,",","&lt;/s&gt;&lt;s&gt;")&amp;"&lt;/s&gt;&lt;/t&gt;","//s"),"cm",""))),IF(ISNUMBER(SEARCH("mm",Q163)), MAX(VALUE(SUBSTITUTE(_xlfn.FILTERXML("&lt;t&gt;&lt;s&gt;"&amp;SUBSTITUTE(Q163,",","&lt;/s&gt;&lt;s&gt;")&amp;"&lt;/s&gt;&lt;/t&gt;","//s"),"mm","")))/10, MAX(VALUE(_xlfn.FILTERXML("&lt;t&gt;&lt;s&gt;"&amp;SUBSTITUTE(Q163,",","&lt;/s&gt;&lt;s&gt;")&amp;"&lt;/s&gt;&lt;/t&gt;","//s"))))))</f>
        <v>6.6</v>
      </c>
      <c r="S163" t="str">
        <f>IF(OR('Model output'!P162="",'Model output'!P162="C",ISNUMBER(SEARCH("Not identified", 'Model output'!P162)),ISNUMBER(SEARCH("Absent",'Model output'!P162)),ISNUMBER(SEARCH("Absence",'Model output'!P162)),AND(ISNUMBER(SEARCH("No",'Model output'!P162)),NOT(ISNUMBER(SEARCH("diagnostic",'Model output'!P162)))),ISNUMBER(SEARCH("Negative",'Model output'!P162))),"negative","positive")</f>
        <v>positive</v>
      </c>
      <c r="T163">
        <f>IF('Model output'!O162="","",'Model output'!O162)</f>
        <v>2</v>
      </c>
      <c r="U163" t="str">
        <f>IF('Model output'!Q162&lt;&gt;"",'Model output'!Q162,IF('Classification result'!S163="positive",IF(ISNUMBER(SEARCH("single",'Model output'!P162)),1,IF(OR(ISNUMBER(SEARCH("&lt;4",'Model output'!P162)),ISNUMBER(SEARCH("&lt; 4",'Model output'!P162)),ISNUMBER(SEARCH("less than 4",'Model output'!P162))),"&lt;4",IF(OR(ISNUMBER(SEARCH("&gt;4",'Model output'!P162)),ISNUMBER(SEARCH("&gt; 4",'Model output'!P162)),ISNUMBER(SEARCH("4 or more",'Model output'!P162))),"&gt;4",""))),""))</f>
        <v>&lt;4</v>
      </c>
      <c r="V163" t="str">
        <f>IF(S163="negative","",IF(OR(ISNUMBER(SEARCH("Focal",'Model output'!P162)),'Classification result'!U163&lt;4,ISNUMBER(SEARCH("Focal",'Classification result'!U163)),ISNUMBER(SEARCH("&lt;4",'Classification result'!U163)),ISNUMBER(SEARCH("&lt; 4",'Classification result'!U163))),"minimal", IF(OR(ISNUMBER(SEARCH("Extensive",'Model output'!P162)),ISNUMBER(SEARCH("Extensive",'Classification result'!U163)),ISNUMBER(SEARCH("&gt;4",'Classification result'!U163)),ISNUMBER(SEARCH("&gt; 4",'Classification result'!U163)),ISNUMBER(SEARCH("4 or more",'Classification result'!U163))),"extensive","")))</f>
        <v>minimal</v>
      </c>
      <c r="W163" t="str">
        <f>IF(OR('Model output'!R162="",ISNUMBER(SEARCH("Not identified", 'Model output'!R162)),ISNUMBER(SEARCH("Absent",'Model output'!R162)),ISNUMBER(SEARCH("No",'Model output'!R162)),ISNUMBER(SEARCH("Negative",'Model output'!R162)),ISNUMBER(SEARCH("None seen",'Model output'!R162)),ISNUMBER(SEARCH("Free",'Model output'!R162)),ISNUMBER(SEARCH("Cannot be assessed",'Model output'!R162))),"negative","positive")</f>
        <v>positive</v>
      </c>
      <c r="X163" s="19" t="str">
        <f>IF('Model output'!S162="","",'Model output'!S162)</f>
        <v>Present, extensive</v>
      </c>
      <c r="Y163" t="str">
        <f>IF(OR('Model output'!S162="",ISNUMBER(SEARCH("No extension",'Model output'!S162)),ISNUMBER(SEARCH("Absent",'Model output'!S162)),ISNUMBER(SEARCH("Not identified",'Model output'!S162)),AND(ISNUMBER(SEARCH("No",'Model output'!S162)),NOT(ISNUMBER(SEARCH("carcinoma",'Model output'!S162)))),ISNUMBER(SEARCH("negative",'Model output'!S162))),"negative",IF(Z163="positive","gETE", "positive"))</f>
        <v>gETE</v>
      </c>
      <c r="Z163" t="str">
        <f>IF(OR('Model output'!S162="",ISNUMBER(SEARCH("Absent",'Model output'!S162)),ISNUMBER(SEARCH("Not identified",'Model output'!S162)),ISNUMBER(SEARCH("No",'Model output'!S162)),ISNUMBER(SEARCH("Minimal",'Model output'!S162)),ISNUMBER(SEARCH("negative",'Model output'!S162))),"negative",IF(OR(ISNUMBER(SEARCH("extensive",X163)),ISNUMBER(SEARCH("skeletal muscle",X163)),ISNUMBER(SEARCH("larynx",X163)),ISNUMBER(SEARCH("trachea",X163)),ISNUMBER(SEARCH("esophagus",X163)),ISNUMBER(SEARCH("recurrent laryngeal nerve",X163))),"positive","negative"))</f>
        <v>positive</v>
      </c>
      <c r="AA163" t="str">
        <f>IF('Model output'!T162="","",IF('Model output'!T162="Not mentioned", "No", "Yes"))</f>
        <v/>
      </c>
      <c r="AB163" t="str">
        <f>IF(AA163&lt;&gt;"Yes","",IF(OR('Model output'!U162="",ISNUMBER(SEARCH("Not identified",'Model output'!U162))),"",'Model output'!U162))</f>
        <v/>
      </c>
      <c r="AC163" s="8" t="str">
        <f>IF(OR('Model output'!V162="", AND(ISERROR(SEARCH("Positive",'Model output'!V162)), ISNUMBER(SEARCH("Negative",'Model output'!V162))), ISNUMBER(SEARCH("Cannot be assessed",'Model output'!V162)), AND(ISNUMBER(SEARCH("Uninvolved",'Model output'!V162)),NOT(ISNUMBER(SEARCH("margin(s) involved",'Model output'!V162)))), ISNUMBER(SEARCH("No involvement",'Model output'!V162)), AND(NOT(ISNUMBER(SEARCH("focal",'Model output'!V162))),ISNUMBER(SEARCH("Free",'Model output'!V162))), ISNUMBER(SEARCH("narrowly excised",'Model output'!V162)), ISNUMBER(SEARCH("none",'Model output'!V162)), ISNUMBER(SEARCH("R0",'Model output'!V162)), ISNUMBER(SEARCH("1 mm",'Model output'!V162)), ISNUMBER(SEARCH("0.1 CM",'Model output'!V162)), ISNUMBER(SEARCH("less than 0.2 mm",'Model output'!V162)), ISNUMBER(SEARCH("less than 1.0 mm",'Model output'!V162)), ISNUMBER(SEARCH("less than 0.5 mm",'Model output'!V162)), ISNUMBER(SEARCH("abut",'Model output'!V162))), "negative", "positive")</f>
        <v>positive</v>
      </c>
      <c r="AE163" s="39" t="str" cm="1">
        <f t="array" ref="AE163">IF(OR(AC163="positive",Z163="positive",AND(OR(ISNUMBER(SEARCH("Follicular carcinoma",N163)),ISNUMBER(SEARCH("Follicular thyroid carcinoma",N163))),V163="extensive"),AND(AND(ISNUMBER(J163),J163&gt;0),AND(ISNUMBER(M163),M163&gt;3)),OR(H163="positive",AH163=1)),"high",IF(OR(ISNUMBER(SEARCH("lateral",G163,1)),ISNUMBER(SEARCH("positive",Y163,1)),ISNUMBER(SEARCH("tall",O163,1)),ISNUMBER(SEARCH("hobnail",O163,1)),ISNUMBER(SEARCH("cribriform",O163,1)),ISNUMBER(SEARCH("diffuse",O163,1)),ISNUMBER(SEARCH("columnar",O163,1)),ISNUMBER(SEARCH("solid",O163,1)),ISNUMBER(SEARCH("tall",N163,1)),ISNUMBER(SEARCH("hobnail",N163,1)),ISNUMBER(SEARCH("cribriform",N163,1)),ISNUMBER(SEARCH("diffuse",N163,1)),ISNUMBER(SEARCH("columnar",N163,1)),ISNUMBER(SEARCH("solid",N163,1)),AND(OR(ISNUMBER(SEARCH("papillary",N163,1)),ISNUMBER(SEARCH("papillary carcinoma",O163,1))),S163="positive"),AND(AND(ISNUMBER(J163),J163&gt;=5),M163=""),AND(AND(ISNUMBER(J163),J163&gt;=5),AND(ISNUMBER(M163),M163&gt;=1)),AND(ISNUMBER(SERACH("papillary",N163)),OR(Y163="positive",Z163="positive"), ISNUMBER(SEARCH("BRAF",AB163)))),"intermediate","low"))</f>
        <v>high</v>
      </c>
      <c r="AF163" s="40" t="str">
        <f t="shared" si="31"/>
        <v>3b</v>
      </c>
      <c r="AG163" s="40" t="str">
        <f t="shared" si="32"/>
        <v>1a</v>
      </c>
      <c r="AH163" s="40" t="str">
        <f t="shared" si="33"/>
        <v>0</v>
      </c>
      <c r="AI163" s="45" t="str">
        <f t="shared" si="34"/>
        <v>II</v>
      </c>
      <c r="AJ163" s="39" t="s">
        <v>631</v>
      </c>
      <c r="AK163" s="44" t="s">
        <v>902</v>
      </c>
      <c r="AL163" s="44" t="s">
        <v>900</v>
      </c>
      <c r="AM163" s="44" t="s">
        <v>899</v>
      </c>
      <c r="AN163" s="44" t="s">
        <v>903</v>
      </c>
      <c r="AO163" s="12">
        <f t="shared" si="36"/>
        <v>1</v>
      </c>
      <c r="AP163" s="15">
        <f t="shared" si="37"/>
        <v>0</v>
      </c>
      <c r="AQ163" s="15">
        <f t="shared" si="38"/>
        <v>1</v>
      </c>
      <c r="AR163" s="15">
        <f t="shared" si="39"/>
        <v>1</v>
      </c>
      <c r="AS163" s="26">
        <f t="shared" si="35"/>
        <v>0</v>
      </c>
    </row>
    <row r="164" spans="1:45">
      <c r="A164" t="str">
        <f>'Model output'!A163</f>
        <v>TCGA-EM-A22P</v>
      </c>
      <c r="B164" s="51">
        <v>64</v>
      </c>
      <c r="C164" s="1" t="str">
        <f>IF(OR(ISNUMBER(SEARCH("0",'Model output'!D163)), ISNUMBER(SEARCH("1",'Model output'!D163)), ISNUMBER(SEARCH("1a",'Model output'!D163)), ISNUMBER(SEARCH("1b",'Model output'!D163)), ISNUMBER(SEARCH("2",'Model output'!D163)), ISNUMBER(SEARCH("3",'Model output'!D163)), ISNUMBER(SEARCH("4a",'Model output'!D163)), ISNUMBER(SEARCH("4b",'Model output'!D163))), IF(ISNUMBER(SEARCH("pT",'Model output'!D163)),IF(OR(ISNUMBER(SEARCH("a",'Model output'!D163)),ISNUMBER(SEARCH("b",'Model output'!D163))),MID(SUBSTITUTE('Model output'!D163," ",""),SEARCH("pT",'Model output'!D163)+2,2),MID(SUBSTITUTE('Model output'!D163," ",""),SEARCH("pT",'Model output'!D163)+2,1)),IF(ISNUMBER(SEARCH("T",'Model output'!D163)),IF(OR(ISNUMBER(SEARCH("a",'Model output'!D163)),ISNUMBER(SEARCH("b",'Model output'!D163))),MID(SUBSTITUTE('Model output'!D163," ",""),SEARCH("T",'Model output'!D163)+1,2),MID(SUBSTITUTE('Model output'!D163," ",""),SEARCH("T",'Model output'!D163)+1,1)),SUBSTITUTE('Model output'!D163," ",""))),"")</f>
        <v>1b</v>
      </c>
      <c r="D164" s="1" t="str">
        <f>IF(ISNUMBER(SEARCH("lymph node",'Model output'!E163)),"1", IF(AND('Model output'!E163&lt;&gt;"",ISNUMBER('Model output'!E163),'Model output'!E163&gt;0),"1",IF(OR(ISNUMBER(SEARCH("0",'Model output'!E163)), ISNUMBER(SEARCH("1",'Model output'!E163)), ISNUMBER(SEARCH("1a",'Model output'!E163)), ISNUMBER(SEARCH("1b",'Model output'!E163)), ISNUMBER(SEARCH("X",'Model output'!E163))), IF(ISNUMBER(SEARCH("pN",'Model output'!E163)),IF(OR(ISNUMBER(SEARCH("a",'Model output'!E163)),ISNUMBER(SEARCH("b",'Model output'!E163))),MID(SUBSTITUTE('Model output'!E163," ",""),SEARCH("pN",'Model output'!E163)+2,2),MID(SUBSTITUTE('Model output'!E163," ",""),SEARCH("pN",'Model output'!E163)+2,1)),IF(ISNUMBER(SEARCH("N",'Model output'!E163)),IF(OR(ISNUMBER(SEARCH("a",'Model output'!E163)),ISNUMBER(SEARCH("b",'Model output'!E163))),MID(SUBSTITUTE('Model output'!E163," ",""),SEARCH("N",'Model output'!E163)+1,2),MID(SUBSTITUTE('Model output'!E163," ",""),SEARCH("N",'Model output'!E163)+1,1)),SUBSTITUTE('Model output'!E163," ",""))),"")))</f>
        <v>1b</v>
      </c>
      <c r="E164" s="1" t="str">
        <f>IF(OR(ISNUMBER(SEARCH("Not applicable",'Model output'!F163)), ISNUMBER(SEARCH("N/A",'Model output'!F163))),"0",IF(OR(ISNUMBER(SEARCH("0",'Model output'!F163)), ISNUMBER(SEARCH("1",'Model output'!F163)), ISNUMBER(SEARCH("X",'Model output'!F163))), IF(ISNUMBER(SEARCH("pM",'Model output'!F163)),MID(SUBSTITUTE('Model output'!F163," ",""),SEARCH("pM",'Model output'!F163)+2,1),IF(ISNUMBER(SEARCH("M",'Model output'!F163)),MID(SUBSTITUTE('Model output'!F163," ",""),SEARCH("M",'Model output'!F163)+1,1),SUBSTITUTE('Model output'!F163," ",""))),""))</f>
        <v/>
      </c>
      <c r="F164" t="str">
        <f t="shared" si="28"/>
        <v>positive</v>
      </c>
      <c r="G164" t="str">
        <f>IF(OR('Model output'!G163="",AND(ISNUMBER('Model output'!J163),'Model output'!J163&lt;1)),"",IF(OR(ISNUMBER(SEARCH("lateral",'Model output'!G163)),ISNUMBER(SEARCH("cervical",'Model output'!G163)),ISNUMBER(SEARCH("jugular",'Model output'!G163)),ISNUMBER(SEARCH("left neck",'Model output'!G163)),ISNUMBER(SEARCH("left anterior neck",'Model output'!G163)),ISNUMBER(SEARCH("left posterior neck",'Model output'!G163)),ISNUMBER(SEARCH("right neck",'Model output'!G163)),ISNUMBER(SEARCH("right anterior neck",'Model output'!G163)),ISNUMBER(SEARCH("right posterior neck",'Model output'!G163)),AND(ISNUMBER(SEARCH("level",'Model output'!G163)),OR(,ISNUMBER(SEARCH("II",'Model output'!G163)),ISNUMBER(SEARCH("two",'Model output'!G163)),ISNUMBER(SEARCH("2",'Model output'!G163)),ISNUMBER(SEARCH("III",'Model output'!G163)),ISNUMBER(SEARCH("three",'Model output'!G163)),ISNUMBER(SEARCH("3",'Model output'!G163)),ISNUMBER(SEARCH("IV",'Model output'!G163)),ISNUMBER(SEARCH("four",'Model output'!G163)),ISNUMBER(SEARCH("4",'Model output'!G163)),ISNUMBER(SEARCH("V ",'Model output'!G163)),ISNUMBER(SEARCH("five",'Model output'!G163)),ISNUMBER(SEARCH("5",'Model output'!G163))))), "lateral", "central"))</f>
        <v>lateral</v>
      </c>
      <c r="H164" t="str">
        <f>IF('Model output'!H163="","negative", IF('Model output'!H163=" ", "negative", IF('Model output'!H163="[]", "negative", IF(ISNUMBER(SEARCH("lymph node",'Model output'!H163)),"negative", IF(ISNUMBER(SEARCH("adipose tissue",'Model output'!H163)), "negative", IF(ISNUMBER(SEARCH("neck dissection",'Model output'!H163)),"negative","positive"))))))</f>
        <v>negative</v>
      </c>
      <c r="I164" t="str">
        <f>IF('Model output'!I163="","",IF(ISNUMBER('Model output'!I163),'Model output'!I163,1))</f>
        <v/>
      </c>
      <c r="J164">
        <f>IF('Model output'!J163="","",IF(AND(ISNUMBER('Model output'!J163),'Model output'!J163&lt;=I164),'Model output'!J163,IF(ISNUMBER(SEARCH("0/",'Model output'!J163)),0,1)))</f>
        <v>14</v>
      </c>
      <c r="K164" t="str" cm="1">
        <f t="array" ref="K164">IF(COUNT(FIND({0,1,2,3,4,5,6,7,8,9},'Model output'!K163))&gt;0,'Model output'!K163,"")</f>
        <v>3.0 cm</v>
      </c>
      <c r="L164" s="32" t="str">
        <f t="shared" si="30"/>
        <v>3.0cm</v>
      </c>
      <c r="M164" cm="1">
        <f t="array" ref="M164">IF(L164="","",IF(ISNUMBER(SEARCH("cm",L164)),MAX(VALUE(SUBSTITUTE(_xlfn.FILTERXML("&lt;t&gt;&lt;s&gt;"&amp;SUBSTITUTE(L164,",","&lt;/s&gt;&lt;s&gt;")&amp;"&lt;/s&gt;&lt;/t&gt;","//s"),"cm",""))),MAX(VALUE(SUBSTITUTE(_xlfn.FILTERXML("&lt;t&gt;&lt;s&gt;"&amp;SUBSTITUTE(L164,",","&lt;/s&gt;&lt;s&gt;")&amp;"&lt;/s&gt;&lt;/t&gt;","//s"),"mm","")))/10))</f>
        <v>3</v>
      </c>
      <c r="N164" t="str">
        <f>IF('Model output'!L163="","",'Model output'!L163)</f>
        <v>papillary</v>
      </c>
      <c r="O164" t="str">
        <f>IF('Model output'!M163="","",'Model output'!M163)</f>
        <v>classical (usual)</v>
      </c>
      <c r="P164" t="str">
        <f>IF('Model output'!N163="","",'Model output'!N163)</f>
        <v>1.2 cm</v>
      </c>
      <c r="Q164" t="str">
        <f t="shared" si="29"/>
        <v>1.2cm</v>
      </c>
      <c r="R164" cm="1">
        <f t="array" ref="R164">IF(Q164="","",IF(ISNUMBER(SEARCH("cm",Q164)),MAX(VALUE(SUBSTITUTE(_xlfn.FILTERXML("&lt;t&gt;&lt;s&gt;"&amp;SUBSTITUTE(Q164,",","&lt;/s&gt;&lt;s&gt;")&amp;"&lt;/s&gt;&lt;/t&gt;","//s"),"cm",""))),IF(ISNUMBER(SEARCH("mm",Q164)), MAX(VALUE(SUBSTITUTE(_xlfn.FILTERXML("&lt;t&gt;&lt;s&gt;"&amp;SUBSTITUTE(Q164,",","&lt;/s&gt;&lt;s&gt;")&amp;"&lt;/s&gt;&lt;/t&gt;","//s"),"mm","")))/10, MAX(VALUE(_xlfn.FILTERXML("&lt;t&gt;&lt;s&gt;"&amp;SUBSTITUTE(Q164,",","&lt;/s&gt;&lt;s&gt;")&amp;"&lt;/s&gt;&lt;/t&gt;","//s"))))))</f>
        <v>1.2</v>
      </c>
      <c r="S164" t="str">
        <f>IF(OR('Model output'!P163="",'Model output'!P163="C",ISNUMBER(SEARCH("Not identified", 'Model output'!P163)),ISNUMBER(SEARCH("Absent",'Model output'!P163)),ISNUMBER(SEARCH("Absence",'Model output'!P163)),AND(ISNUMBER(SEARCH("No",'Model output'!P163)),NOT(ISNUMBER(SEARCH("diagnostic",'Model output'!P163)))),ISNUMBER(SEARCH("Negative",'Model output'!P163))),"negative","positive")</f>
        <v>negative</v>
      </c>
      <c r="T164">
        <f>IF('Model output'!O163="","",'Model output'!O163)</f>
        <v>2</v>
      </c>
      <c r="U164" t="str">
        <f>IF('Model output'!Q163&lt;&gt;"",'Model output'!Q163,IF('Classification result'!S164="positive",IF(ISNUMBER(SEARCH("single",'Model output'!P163)),1,IF(OR(ISNUMBER(SEARCH("&lt;4",'Model output'!P163)),ISNUMBER(SEARCH("&lt; 4",'Model output'!P163)),ISNUMBER(SEARCH("less than 4",'Model output'!P163))),"&lt;4",IF(OR(ISNUMBER(SEARCH("&gt;4",'Model output'!P163)),ISNUMBER(SEARCH("&gt; 4",'Model output'!P163)),ISNUMBER(SEARCH("4 or more",'Model output'!P163))),"&gt;4",""))),""))</f>
        <v/>
      </c>
      <c r="V164" t="str">
        <f>IF(S164="negative","",IF(OR(ISNUMBER(SEARCH("Focal",'Model output'!P163)),'Classification result'!U164&lt;4,ISNUMBER(SEARCH("Focal",'Classification result'!U164)),ISNUMBER(SEARCH("&lt;4",'Classification result'!U164)),ISNUMBER(SEARCH("&lt; 4",'Classification result'!U164))),"minimal", IF(OR(ISNUMBER(SEARCH("Extensive",'Model output'!P163)),ISNUMBER(SEARCH("Extensive",'Classification result'!U164)),ISNUMBER(SEARCH("&gt;4",'Classification result'!U164)),ISNUMBER(SEARCH("&gt; 4",'Classification result'!U164)),ISNUMBER(SEARCH("4 or more",'Classification result'!U164))),"extensive","")))</f>
        <v/>
      </c>
      <c r="W164" t="str">
        <f>IF(OR('Model output'!R163="",ISNUMBER(SEARCH("Not identified", 'Model output'!R163)),ISNUMBER(SEARCH("Absent",'Model output'!R163)),ISNUMBER(SEARCH("No",'Model output'!R163)),ISNUMBER(SEARCH("Negative",'Model output'!R163)),ISNUMBER(SEARCH("None seen",'Model output'!R163)),ISNUMBER(SEARCH("Free",'Model output'!R163)),ISNUMBER(SEARCH("Cannot be assessed",'Model output'!R163))),"negative","positive")</f>
        <v>positive</v>
      </c>
      <c r="X164" s="19" t="str">
        <f>IF('Model output'!S163="","",'Model output'!S163)</f>
        <v/>
      </c>
      <c r="Y164" t="str">
        <f>IF(OR('Model output'!S163="",ISNUMBER(SEARCH("No extension",'Model output'!S163)),ISNUMBER(SEARCH("Absent",'Model output'!S163)),ISNUMBER(SEARCH("Not identified",'Model output'!S163)),AND(ISNUMBER(SEARCH("No",'Model output'!S163)),NOT(ISNUMBER(SEARCH("carcinoma",'Model output'!S163)))),ISNUMBER(SEARCH("negative",'Model output'!S163))),"negative",IF(Z164="positive","gETE", "positive"))</f>
        <v>negative</v>
      </c>
      <c r="Z164" t="str">
        <f>IF(OR('Model output'!S163="",ISNUMBER(SEARCH("Absent",'Model output'!S163)),ISNUMBER(SEARCH("Not identified",'Model output'!S163)),ISNUMBER(SEARCH("No",'Model output'!S163)),ISNUMBER(SEARCH("Minimal",'Model output'!S163)),ISNUMBER(SEARCH("negative",'Model output'!S163))),"negative",IF(OR(ISNUMBER(SEARCH("extensive",X164)),ISNUMBER(SEARCH("skeletal muscle",X164)),ISNUMBER(SEARCH("larynx",X164)),ISNUMBER(SEARCH("trachea",X164)),ISNUMBER(SEARCH("esophagus",X164)),ISNUMBER(SEARCH("recurrent laryngeal nerve",X164))),"positive","negative"))</f>
        <v>negative</v>
      </c>
      <c r="AA164" t="str">
        <f>IF('Model output'!T163="","",IF('Model output'!T163="Not mentioned", "No", "Yes"))</f>
        <v/>
      </c>
      <c r="AB164" t="str">
        <f>IF(AA164&lt;&gt;"Yes","",IF(OR('Model output'!U163="",ISNUMBER(SEARCH("Not identified",'Model output'!U163))),"",'Model output'!U163))</f>
        <v/>
      </c>
      <c r="AC164" s="8" t="str">
        <f>IF(OR('Model output'!V163="", AND(ISERROR(SEARCH("Positive",'Model output'!V163)), ISNUMBER(SEARCH("Negative",'Model output'!V163))), ISNUMBER(SEARCH("Cannot be assessed",'Model output'!V163)), AND(ISNUMBER(SEARCH("Uninvolved",'Model output'!V163)),NOT(ISNUMBER(SEARCH("margin(s) involved",'Model output'!V163)))), ISNUMBER(SEARCH("No involvement",'Model output'!V163)), AND(NOT(ISNUMBER(SEARCH("focal",'Model output'!V163))),ISNUMBER(SEARCH("Free",'Model output'!V163))), ISNUMBER(SEARCH("narrowly excised",'Model output'!V163)), ISNUMBER(SEARCH("none",'Model output'!V163)), ISNUMBER(SEARCH("R0",'Model output'!V163)), ISNUMBER(SEARCH("1 mm",'Model output'!V163)), ISNUMBER(SEARCH("0.1 CM",'Model output'!V163)), ISNUMBER(SEARCH("less than 0.2 mm",'Model output'!V163)), ISNUMBER(SEARCH("less than 1.0 mm",'Model output'!V163)), ISNUMBER(SEARCH("less than 0.5 mm",'Model output'!V163)), ISNUMBER(SEARCH("abut",'Model output'!V163))), "negative", "positive")</f>
        <v>negative</v>
      </c>
      <c r="AE164" s="39" t="str" cm="1">
        <f t="array" aca="1" ref="AE164" ca="1">IF(OR(AC164="positive",Z164="positive",AND(OR(ISNUMBER(SEARCH("Follicular carcinoma",N164)),ISNUMBER(SEARCH("Follicular thyroid carcinoma",N164))),V164="extensive"),AND(AND(ISNUMBER(J164),J164&gt;0),AND(ISNUMBER(M164),M164&gt;3)),OR(H164="positive",AH164=1)),"high",IF(OR(ISNUMBER(SEARCH("lateral",G164,1)),ISNUMBER(SEARCH("positive",Y164,1)),ISNUMBER(SEARCH("tall",O164,1)),ISNUMBER(SEARCH("hobnail",O164,1)),ISNUMBER(SEARCH("cribriform",O164,1)),ISNUMBER(SEARCH("diffuse",O164,1)),ISNUMBER(SEARCH("columnar",O164,1)),ISNUMBER(SEARCH("solid",O164,1)),ISNUMBER(SEARCH("tall",N164,1)),ISNUMBER(SEARCH("hobnail",N164,1)),ISNUMBER(SEARCH("cribriform",N164,1)),ISNUMBER(SEARCH("diffuse",N164,1)),ISNUMBER(SEARCH("columnar",N164,1)),ISNUMBER(SEARCH("solid",N164,1)),AND(OR(ISNUMBER(SEARCH("papillary",N164,1)),ISNUMBER(SEARCH("papillary carcinoma",O164,1))),S164="positive"),AND(AND(ISNUMBER(J164),J164&gt;=5),M164=""),AND(AND(ISNUMBER(J164),J164&gt;=5),AND(ISNUMBER(M164),M164&gt;=1)),AND(ISNUMBER(SERACH("papillary",N164)),OR(Y164="positive",Z164="positive"), ISNUMBER(SEARCH("BRAF",AB164)))),"intermediate","low"))</f>
        <v>intermediate</v>
      </c>
      <c r="AF164" s="40" t="str">
        <f t="shared" si="31"/>
        <v>1b</v>
      </c>
      <c r="AG164" s="40" t="str">
        <f t="shared" si="32"/>
        <v>1b</v>
      </c>
      <c r="AH164" s="40" t="str">
        <f t="shared" si="33"/>
        <v>0</v>
      </c>
      <c r="AI164" s="45" t="str">
        <f t="shared" si="34"/>
        <v>II</v>
      </c>
      <c r="AJ164" s="39" t="s">
        <v>631</v>
      </c>
      <c r="AK164" s="44" t="s">
        <v>895</v>
      </c>
      <c r="AL164" s="44" t="s">
        <v>895</v>
      </c>
      <c r="AM164" s="44" t="s">
        <v>899</v>
      </c>
      <c r="AN164" s="44" t="s">
        <v>897</v>
      </c>
      <c r="AO164" s="12">
        <f t="shared" ref="AO164:AO191" ca="1" si="40">IF(AE164=AJ164,1,0)</f>
        <v>0</v>
      </c>
      <c r="AP164" s="15">
        <f t="shared" ref="AP164:AP191" si="41">IF(AF164=AK164, 1, IF(AND(AF164="x", AK164="0"), 1, IF(AND(AF164="0", AK164="x"), 1, 0)))</f>
        <v>1</v>
      </c>
      <c r="AQ164" s="15">
        <f t="shared" ref="AQ164:AQ191" si="42">IF(AG164=AL164, 1, IF(AND(AG164="x", AL164="0"), 1, IF(AND(AG164="0", AL164="x"), 1, 0)))</f>
        <v>1</v>
      </c>
      <c r="AR164" s="15">
        <f t="shared" ref="AR164:AR191" si="43">IF(AH164=AM164, 1, IF(AND(AH164="x", AM164="0"), 1, IF(AND(AH164="0", AM164="x"), 1, 0)))</f>
        <v>1</v>
      </c>
      <c r="AS164" s="26">
        <f t="shared" si="35"/>
        <v>1</v>
      </c>
    </row>
    <row r="165" spans="1:45">
      <c r="A165" t="str">
        <f>'Model output'!A164</f>
        <v>TCGA-EM-A22Q</v>
      </c>
      <c r="B165" s="51">
        <v>36</v>
      </c>
      <c r="C165" s="1" t="str">
        <f>IF(OR(ISNUMBER(SEARCH("0",'Model output'!D164)), ISNUMBER(SEARCH("1",'Model output'!D164)), ISNUMBER(SEARCH("1a",'Model output'!D164)), ISNUMBER(SEARCH("1b",'Model output'!D164)), ISNUMBER(SEARCH("2",'Model output'!D164)), ISNUMBER(SEARCH("3",'Model output'!D164)), ISNUMBER(SEARCH("4a",'Model output'!D164)), ISNUMBER(SEARCH("4b",'Model output'!D164))), IF(ISNUMBER(SEARCH("pT",'Model output'!D164)),IF(OR(ISNUMBER(SEARCH("a",'Model output'!D164)),ISNUMBER(SEARCH("b",'Model output'!D164))),MID(SUBSTITUTE('Model output'!D164," ",""),SEARCH("pT",'Model output'!D164)+2,2),MID(SUBSTITUTE('Model output'!D164," ",""),SEARCH("pT",'Model output'!D164)+2,1)),IF(ISNUMBER(SEARCH("T",'Model output'!D164)),IF(OR(ISNUMBER(SEARCH("a",'Model output'!D164)),ISNUMBER(SEARCH("b",'Model output'!D164))),MID(SUBSTITUTE('Model output'!D164," ",""),SEARCH("T",'Model output'!D164)+1,2),MID(SUBSTITUTE('Model output'!D164," ",""),SEARCH("T",'Model output'!D164)+1,1)),SUBSTITUTE('Model output'!D164," ",""))),"")</f>
        <v>3</v>
      </c>
      <c r="D165" s="1" t="str">
        <f>IF(ISNUMBER(SEARCH("lymph node",'Model output'!E164)),"1", IF(AND('Model output'!E164&lt;&gt;"",ISNUMBER('Model output'!E164),'Model output'!E164&gt;0),"1",IF(OR(ISNUMBER(SEARCH("0",'Model output'!E164)), ISNUMBER(SEARCH("1",'Model output'!E164)), ISNUMBER(SEARCH("1a",'Model output'!E164)), ISNUMBER(SEARCH("1b",'Model output'!E164)), ISNUMBER(SEARCH("X",'Model output'!E164))), IF(ISNUMBER(SEARCH("pN",'Model output'!E164)),IF(OR(ISNUMBER(SEARCH("a",'Model output'!E164)),ISNUMBER(SEARCH("b",'Model output'!E164))),MID(SUBSTITUTE('Model output'!E164," ",""),SEARCH("pN",'Model output'!E164)+2,2),MID(SUBSTITUTE('Model output'!E164," ",""),SEARCH("pN",'Model output'!E164)+2,1)),IF(ISNUMBER(SEARCH("N",'Model output'!E164)),IF(OR(ISNUMBER(SEARCH("a",'Model output'!E164)),ISNUMBER(SEARCH("b",'Model output'!E164))),MID(SUBSTITUTE('Model output'!E164," ",""),SEARCH("N",'Model output'!E164)+1,2),MID(SUBSTITUTE('Model output'!E164," ",""),SEARCH("N",'Model output'!E164)+1,1)),SUBSTITUTE('Model output'!E164," ",""))),"")))</f>
        <v>0</v>
      </c>
      <c r="E165" s="1" t="str">
        <f>IF(OR(ISNUMBER(SEARCH("Not applicable",'Model output'!F164)), ISNUMBER(SEARCH("N/A",'Model output'!F164))),"0",IF(OR(ISNUMBER(SEARCH("0",'Model output'!F164)), ISNUMBER(SEARCH("1",'Model output'!F164)), ISNUMBER(SEARCH("X",'Model output'!F164))), IF(ISNUMBER(SEARCH("pM",'Model output'!F164)),MID(SUBSTITUTE('Model output'!F164," ",""),SEARCH("pM",'Model output'!F164)+2,1),IF(ISNUMBER(SEARCH("M",'Model output'!F164)),MID(SUBSTITUTE('Model output'!F164," ",""),SEARCH("M",'Model output'!F164)+1,1),SUBSTITUTE('Model output'!F164," ",""))),""))</f>
        <v/>
      </c>
      <c r="F165" t="str">
        <f t="shared" si="28"/>
        <v>negative</v>
      </c>
      <c r="G165" t="str">
        <f>IF(OR('Model output'!G164="",AND(ISNUMBER('Model output'!J164),'Model output'!J164&lt;1)),"",IF(OR(ISNUMBER(SEARCH("lateral",'Model output'!G164)),ISNUMBER(SEARCH("cervical",'Model output'!G164)),ISNUMBER(SEARCH("jugular",'Model output'!G164)),ISNUMBER(SEARCH("left neck",'Model output'!G164)),ISNUMBER(SEARCH("left anterior neck",'Model output'!G164)),ISNUMBER(SEARCH("left posterior neck",'Model output'!G164)),ISNUMBER(SEARCH("right neck",'Model output'!G164)),ISNUMBER(SEARCH("right anterior neck",'Model output'!G164)),ISNUMBER(SEARCH("right posterior neck",'Model output'!G164)),AND(ISNUMBER(SEARCH("level",'Model output'!G164)),OR(,ISNUMBER(SEARCH("II",'Model output'!G164)),ISNUMBER(SEARCH("two",'Model output'!G164)),ISNUMBER(SEARCH("2",'Model output'!G164)),ISNUMBER(SEARCH("III",'Model output'!G164)),ISNUMBER(SEARCH("three",'Model output'!G164)),ISNUMBER(SEARCH("3",'Model output'!G164)),ISNUMBER(SEARCH("IV",'Model output'!G164)),ISNUMBER(SEARCH("four",'Model output'!G164)),ISNUMBER(SEARCH("4",'Model output'!G164)),ISNUMBER(SEARCH("V ",'Model output'!G164)),ISNUMBER(SEARCH("five",'Model output'!G164)),ISNUMBER(SEARCH("5",'Model output'!G164))))), "lateral", "central"))</f>
        <v/>
      </c>
      <c r="H165" t="str">
        <f>IF('Model output'!H164="","negative", IF('Model output'!H164=" ", "negative", IF('Model output'!H164="[]", "negative", IF(ISNUMBER(SEARCH("lymph node",'Model output'!H164)),"negative", IF(ISNUMBER(SEARCH("adipose tissue",'Model output'!H164)), "negative", IF(ISNUMBER(SEARCH("neck dissection",'Model output'!H164)),"negative","positive"))))))</f>
        <v>negative</v>
      </c>
      <c r="I165" t="str">
        <f>IF('Model output'!I164="","",IF(ISNUMBER('Model output'!I164),'Model output'!I164,1))</f>
        <v/>
      </c>
      <c r="J165">
        <f>IF('Model output'!J164="","",IF(AND(ISNUMBER('Model output'!J164),'Model output'!J164&lt;=I165),'Model output'!J164,IF(ISNUMBER(SEARCH("0/",'Model output'!J164)),0,1)))</f>
        <v>0</v>
      </c>
      <c r="K165" t="str" cm="1">
        <f t="array" ref="K165">IF(COUNT(FIND({0,1,2,3,4,5,6,7,8,9},'Model output'!K164))&gt;0,'Model output'!K164,"")</f>
        <v/>
      </c>
      <c r="L165" s="32" t="str">
        <f t="shared" si="30"/>
        <v/>
      </c>
      <c r="M165" t="str" cm="1">
        <f t="array" ref="M165">IF(L165="","",IF(ISNUMBER(SEARCH("cm",L165)),MAX(VALUE(SUBSTITUTE(_xlfn.FILTERXML("&lt;t&gt;&lt;s&gt;"&amp;SUBSTITUTE(L165,",","&lt;/s&gt;&lt;s&gt;")&amp;"&lt;/s&gt;&lt;/t&gt;","//s"),"cm",""))),MAX(VALUE(SUBSTITUTE(_xlfn.FILTERXML("&lt;t&gt;&lt;s&gt;"&amp;SUBSTITUTE(L165,",","&lt;/s&gt;&lt;s&gt;")&amp;"&lt;/s&gt;&lt;/t&gt;","//s"),"mm","")))/10))</f>
        <v/>
      </c>
      <c r="N165" t="str">
        <f>IF('Model output'!L164="","",'Model output'!L164)</f>
        <v>papillary, follicular variant</v>
      </c>
      <c r="O165" t="str">
        <f>IF('Model output'!M164="","",'Model output'!M164)</f>
        <v>follicular variant</v>
      </c>
      <c r="P165" t="str">
        <f>IF('Model output'!N164="","",'Model output'!N164)</f>
        <v>5.4 cm</v>
      </c>
      <c r="Q165" t="str">
        <f t="shared" si="29"/>
        <v>5.4cm</v>
      </c>
      <c r="R165" cm="1">
        <f t="array" ref="R165">IF(Q165="","",IF(ISNUMBER(SEARCH("cm",Q165)),MAX(VALUE(SUBSTITUTE(_xlfn.FILTERXML("&lt;t&gt;&lt;s&gt;"&amp;SUBSTITUTE(Q165,",","&lt;/s&gt;&lt;s&gt;")&amp;"&lt;/s&gt;&lt;/t&gt;","//s"),"cm",""))),IF(ISNUMBER(SEARCH("mm",Q165)), MAX(VALUE(SUBSTITUTE(_xlfn.FILTERXML("&lt;t&gt;&lt;s&gt;"&amp;SUBSTITUTE(Q165,",","&lt;/s&gt;&lt;s&gt;")&amp;"&lt;/s&gt;&lt;/t&gt;","//s"),"mm","")))/10, MAX(VALUE(_xlfn.FILTERXML("&lt;t&gt;&lt;s&gt;"&amp;SUBSTITUTE(Q165,",","&lt;/s&gt;&lt;s&gt;")&amp;"&lt;/s&gt;&lt;/t&gt;","//s"))))))</f>
        <v>5.4</v>
      </c>
      <c r="S165" t="str">
        <f>IF(OR('Model output'!P164="",'Model output'!P164="C",ISNUMBER(SEARCH("Not identified", 'Model output'!P164)),ISNUMBER(SEARCH("Absent",'Model output'!P164)),ISNUMBER(SEARCH("Absence",'Model output'!P164)),AND(ISNUMBER(SEARCH("No",'Model output'!P164)),NOT(ISNUMBER(SEARCH("diagnostic",'Model output'!P164)))),ISNUMBER(SEARCH("Negative",'Model output'!P164))),"negative","positive")</f>
        <v>negative</v>
      </c>
      <c r="T165">
        <f>IF('Model output'!O164="","",'Model output'!O164)</f>
        <v>1</v>
      </c>
      <c r="U165" t="str">
        <f>IF('Model output'!Q164&lt;&gt;"",'Model output'!Q164,IF('Classification result'!S165="positive",IF(ISNUMBER(SEARCH("single",'Model output'!P164)),1,IF(OR(ISNUMBER(SEARCH("&lt;4",'Model output'!P164)),ISNUMBER(SEARCH("&lt; 4",'Model output'!P164)),ISNUMBER(SEARCH("less than 4",'Model output'!P164))),"&lt;4",IF(OR(ISNUMBER(SEARCH("&gt;4",'Model output'!P164)),ISNUMBER(SEARCH("&gt; 4",'Model output'!P164)),ISNUMBER(SEARCH("4 or more",'Model output'!P164))),"&gt;4",""))),""))</f>
        <v/>
      </c>
      <c r="V165" t="str">
        <f>IF(S165="negative","",IF(OR(ISNUMBER(SEARCH("Focal",'Model output'!P164)),'Classification result'!U165&lt;4,ISNUMBER(SEARCH("Focal",'Classification result'!U165)),ISNUMBER(SEARCH("&lt;4",'Classification result'!U165)),ISNUMBER(SEARCH("&lt; 4",'Classification result'!U165))),"minimal", IF(OR(ISNUMBER(SEARCH("Extensive",'Model output'!P164)),ISNUMBER(SEARCH("Extensive",'Classification result'!U165)),ISNUMBER(SEARCH("&gt;4",'Classification result'!U165)),ISNUMBER(SEARCH("&gt; 4",'Classification result'!U165)),ISNUMBER(SEARCH("4 or more",'Classification result'!U165))),"extensive","")))</f>
        <v/>
      </c>
      <c r="W165" t="str">
        <f>IF(OR('Model output'!R164="",ISNUMBER(SEARCH("Not identified", 'Model output'!R164)),ISNUMBER(SEARCH("Absent",'Model output'!R164)),ISNUMBER(SEARCH("No",'Model output'!R164)),ISNUMBER(SEARCH("Negative",'Model output'!R164)),ISNUMBER(SEARCH("None seen",'Model output'!R164)),ISNUMBER(SEARCH("Free",'Model output'!R164)),ISNUMBER(SEARCH("Cannot be assessed",'Model output'!R164))),"negative","positive")</f>
        <v>positive</v>
      </c>
      <c r="X165" s="19" t="str">
        <f>IF('Model output'!S164="","",'Model output'!S164)</f>
        <v/>
      </c>
      <c r="Y165" t="str">
        <f>IF(OR('Model output'!S164="",ISNUMBER(SEARCH("No extension",'Model output'!S164)),ISNUMBER(SEARCH("Absent",'Model output'!S164)),ISNUMBER(SEARCH("Not identified",'Model output'!S164)),AND(ISNUMBER(SEARCH("No",'Model output'!S164)),NOT(ISNUMBER(SEARCH("carcinoma",'Model output'!S164)))),ISNUMBER(SEARCH("negative",'Model output'!S164))),"negative",IF(Z165="positive","gETE", "positive"))</f>
        <v>negative</v>
      </c>
      <c r="Z165" t="str">
        <f>IF(OR('Model output'!S164="",ISNUMBER(SEARCH("Absent",'Model output'!S164)),ISNUMBER(SEARCH("Not identified",'Model output'!S164)),ISNUMBER(SEARCH("No",'Model output'!S164)),ISNUMBER(SEARCH("Minimal",'Model output'!S164)),ISNUMBER(SEARCH("negative",'Model output'!S164))),"negative",IF(OR(ISNUMBER(SEARCH("extensive",X165)),ISNUMBER(SEARCH("skeletal muscle",X165)),ISNUMBER(SEARCH("larynx",X165)),ISNUMBER(SEARCH("trachea",X165)),ISNUMBER(SEARCH("esophagus",X165)),ISNUMBER(SEARCH("recurrent laryngeal nerve",X165))),"positive","negative"))</f>
        <v>negative</v>
      </c>
      <c r="AA165" t="str">
        <f>IF('Model output'!T164="","",IF('Model output'!T164="Not mentioned", "No", "Yes"))</f>
        <v/>
      </c>
      <c r="AB165" t="str">
        <f>IF(AA165&lt;&gt;"Yes","",IF(OR('Model output'!U164="",ISNUMBER(SEARCH("Not identified",'Model output'!U164))),"",'Model output'!U164))</f>
        <v/>
      </c>
      <c r="AC165" s="8" t="str">
        <f>IF(OR('Model output'!V164="", AND(ISERROR(SEARCH("Positive",'Model output'!V164)), ISNUMBER(SEARCH("Negative",'Model output'!V164))), ISNUMBER(SEARCH("Cannot be assessed",'Model output'!V164)), AND(ISNUMBER(SEARCH("Uninvolved",'Model output'!V164)),NOT(ISNUMBER(SEARCH("margin(s) involved",'Model output'!V164)))), ISNUMBER(SEARCH("No involvement",'Model output'!V164)), AND(NOT(ISNUMBER(SEARCH("focal",'Model output'!V164))),ISNUMBER(SEARCH("Free",'Model output'!V164))), ISNUMBER(SEARCH("narrowly excised",'Model output'!V164)), ISNUMBER(SEARCH("none",'Model output'!V164)), ISNUMBER(SEARCH("R0",'Model output'!V164)), ISNUMBER(SEARCH("1 mm",'Model output'!V164)), ISNUMBER(SEARCH("0.1 CM",'Model output'!V164)), ISNUMBER(SEARCH("less than 0.2 mm",'Model output'!V164)), ISNUMBER(SEARCH("less than 1.0 mm",'Model output'!V164)), ISNUMBER(SEARCH("less than 0.5 mm",'Model output'!V164)), ISNUMBER(SEARCH("abut",'Model output'!V164))), "negative", "positive")</f>
        <v>negative</v>
      </c>
      <c r="AE165" s="39" t="str" cm="1">
        <f t="array" aca="1" ref="AE165" ca="1">IF(OR(AC165="positive",Z165="positive",AND(OR(ISNUMBER(SEARCH("Follicular carcinoma",N165)),ISNUMBER(SEARCH("Follicular thyroid carcinoma",N165))),V165="extensive"),AND(AND(ISNUMBER(J165),J165&gt;0),AND(ISNUMBER(M165),M165&gt;3)),OR(H165="positive",AH165=1)),"high",IF(OR(ISNUMBER(SEARCH("lateral",G165,1)),ISNUMBER(SEARCH("positive",Y165,1)),ISNUMBER(SEARCH("tall",O165,1)),ISNUMBER(SEARCH("hobnail",O165,1)),ISNUMBER(SEARCH("cribriform",O165,1)),ISNUMBER(SEARCH("diffuse",O165,1)),ISNUMBER(SEARCH("columnar",O165,1)),ISNUMBER(SEARCH("solid",O165,1)),ISNUMBER(SEARCH("tall",N165,1)),ISNUMBER(SEARCH("hobnail",N165,1)),ISNUMBER(SEARCH("cribriform",N165,1)),ISNUMBER(SEARCH("diffuse",N165,1)),ISNUMBER(SEARCH("columnar",N165,1)),ISNUMBER(SEARCH("solid",N165,1)),AND(OR(ISNUMBER(SEARCH("papillary",N165,1)),ISNUMBER(SEARCH("papillary carcinoma",O165,1))),S165="positive"),AND(AND(ISNUMBER(J165),J165&gt;=5),M165=""),AND(AND(ISNUMBER(J165),J165&gt;=5),AND(ISNUMBER(M165),M165&gt;=1)),AND(ISNUMBER(SERACH("papillary",N165)),OR(Y165="positive",Z165="positive"), ISNUMBER(SEARCH("BRAF",AB165)))),"intermediate","low"))</f>
        <v>low</v>
      </c>
      <c r="AF165" s="40" t="str">
        <f t="shared" si="31"/>
        <v>3a</v>
      </c>
      <c r="AG165" s="40" t="str">
        <f t="shared" si="32"/>
        <v>0</v>
      </c>
      <c r="AH165" s="40" t="str">
        <f t="shared" si="33"/>
        <v>0</v>
      </c>
      <c r="AI165" s="45" t="str">
        <f t="shared" si="34"/>
        <v>I</v>
      </c>
      <c r="AJ165" s="39" t="s">
        <v>634</v>
      </c>
      <c r="AK165" s="44" t="s">
        <v>901</v>
      </c>
      <c r="AL165" s="44" t="s">
        <v>896</v>
      </c>
      <c r="AM165" s="44" t="s">
        <v>899</v>
      </c>
      <c r="AN165" s="44" t="s">
        <v>59</v>
      </c>
      <c r="AO165" s="12">
        <f t="shared" ca="1" si="40"/>
        <v>1</v>
      </c>
      <c r="AP165" s="15">
        <f t="shared" si="41"/>
        <v>1</v>
      </c>
      <c r="AQ165" s="15">
        <f t="shared" si="42"/>
        <v>1</v>
      </c>
      <c r="AR165" s="15">
        <f t="shared" si="43"/>
        <v>1</v>
      </c>
      <c r="AS165" s="26">
        <f t="shared" si="35"/>
        <v>1</v>
      </c>
    </row>
    <row r="166" spans="1:45">
      <c r="A166" t="str">
        <f>'Model output'!A165</f>
        <v>TCGA-EM-A2CJ</v>
      </c>
      <c r="B166" s="51">
        <v>49</v>
      </c>
      <c r="C166" s="1" t="str">
        <f>IF(OR(ISNUMBER(SEARCH("0",'Model output'!D165)), ISNUMBER(SEARCH("1",'Model output'!D165)), ISNUMBER(SEARCH("1a",'Model output'!D165)), ISNUMBER(SEARCH("1b",'Model output'!D165)), ISNUMBER(SEARCH("2",'Model output'!D165)), ISNUMBER(SEARCH("3",'Model output'!D165)), ISNUMBER(SEARCH("4a",'Model output'!D165)), ISNUMBER(SEARCH("4b",'Model output'!D165))), IF(ISNUMBER(SEARCH("pT",'Model output'!D165)),IF(OR(ISNUMBER(SEARCH("a",'Model output'!D165)),ISNUMBER(SEARCH("b",'Model output'!D165))),MID(SUBSTITUTE('Model output'!D165," ",""),SEARCH("pT",'Model output'!D165)+2,2),MID(SUBSTITUTE('Model output'!D165," ",""),SEARCH("pT",'Model output'!D165)+2,1)),IF(ISNUMBER(SEARCH("T",'Model output'!D165)),IF(OR(ISNUMBER(SEARCH("a",'Model output'!D165)),ISNUMBER(SEARCH("b",'Model output'!D165))),MID(SUBSTITUTE('Model output'!D165," ",""),SEARCH("T",'Model output'!D165)+1,2),MID(SUBSTITUTE('Model output'!D165," ",""),SEARCH("T",'Model output'!D165)+1,1)),SUBSTITUTE('Model output'!D165," ",""))),"")</f>
        <v>1b</v>
      </c>
      <c r="D166" s="1" t="str">
        <f>IF(ISNUMBER(SEARCH("lymph node",'Model output'!E165)),"1", IF(AND('Model output'!E165&lt;&gt;"",ISNUMBER('Model output'!E165),'Model output'!E165&gt;0),"1",IF(OR(ISNUMBER(SEARCH("0",'Model output'!E165)), ISNUMBER(SEARCH("1",'Model output'!E165)), ISNUMBER(SEARCH("1a",'Model output'!E165)), ISNUMBER(SEARCH("1b",'Model output'!E165)), ISNUMBER(SEARCH("X",'Model output'!E165))), IF(ISNUMBER(SEARCH("pN",'Model output'!E165)),IF(OR(ISNUMBER(SEARCH("a",'Model output'!E165)),ISNUMBER(SEARCH("b",'Model output'!E165))),MID(SUBSTITUTE('Model output'!E165," ",""),SEARCH("pN",'Model output'!E165)+2,2),MID(SUBSTITUTE('Model output'!E165," ",""),SEARCH("pN",'Model output'!E165)+2,1)),IF(ISNUMBER(SEARCH("N",'Model output'!E165)),IF(OR(ISNUMBER(SEARCH("a",'Model output'!E165)),ISNUMBER(SEARCH("b",'Model output'!E165))),MID(SUBSTITUTE('Model output'!E165," ",""),SEARCH("N",'Model output'!E165)+1,2),MID(SUBSTITUTE('Model output'!E165," ",""),SEARCH("N",'Model output'!E165)+1,1)),SUBSTITUTE('Model output'!E165," ",""))),"")))</f>
        <v>X</v>
      </c>
      <c r="E166" s="1" t="str">
        <f>IF(OR(ISNUMBER(SEARCH("Not applicable",'Model output'!F165)), ISNUMBER(SEARCH("N/A",'Model output'!F165))),"0",IF(OR(ISNUMBER(SEARCH("0",'Model output'!F165)), ISNUMBER(SEARCH("1",'Model output'!F165)), ISNUMBER(SEARCH("X",'Model output'!F165))), IF(ISNUMBER(SEARCH("pM",'Model output'!F165)),MID(SUBSTITUTE('Model output'!F165," ",""),SEARCH("pM",'Model output'!F165)+2,1),IF(ISNUMBER(SEARCH("M",'Model output'!F165)),MID(SUBSTITUTE('Model output'!F165," ",""),SEARCH("M",'Model output'!F165)+1,1),SUBSTITUTE('Model output'!F165," ",""))),""))</f>
        <v/>
      </c>
      <c r="F166" t="str">
        <f t="shared" si="28"/>
        <v>negative</v>
      </c>
      <c r="G166" t="str">
        <f>IF(OR('Model output'!G165="",AND(ISNUMBER('Model output'!J165),'Model output'!J165&lt;1)),"",IF(OR(ISNUMBER(SEARCH("lateral",'Model output'!G165)),ISNUMBER(SEARCH("cervical",'Model output'!G165)),ISNUMBER(SEARCH("jugular",'Model output'!G165)),ISNUMBER(SEARCH("left neck",'Model output'!G165)),ISNUMBER(SEARCH("left anterior neck",'Model output'!G165)),ISNUMBER(SEARCH("left posterior neck",'Model output'!G165)),ISNUMBER(SEARCH("right neck",'Model output'!G165)),ISNUMBER(SEARCH("right anterior neck",'Model output'!G165)),ISNUMBER(SEARCH("right posterior neck",'Model output'!G165)),AND(ISNUMBER(SEARCH("level",'Model output'!G165)),OR(,ISNUMBER(SEARCH("II",'Model output'!G165)),ISNUMBER(SEARCH("two",'Model output'!G165)),ISNUMBER(SEARCH("2",'Model output'!G165)),ISNUMBER(SEARCH("III",'Model output'!G165)),ISNUMBER(SEARCH("three",'Model output'!G165)),ISNUMBER(SEARCH("3",'Model output'!G165)),ISNUMBER(SEARCH("IV",'Model output'!G165)),ISNUMBER(SEARCH("four",'Model output'!G165)),ISNUMBER(SEARCH("4",'Model output'!G165)),ISNUMBER(SEARCH("V ",'Model output'!G165)),ISNUMBER(SEARCH("five",'Model output'!G165)),ISNUMBER(SEARCH("5",'Model output'!G165))))), "lateral", "central"))</f>
        <v/>
      </c>
      <c r="H166" t="str">
        <f>IF('Model output'!H165="","negative", IF('Model output'!H165=" ", "negative", IF('Model output'!H165="[]", "negative", IF(ISNUMBER(SEARCH("lymph node",'Model output'!H165)),"negative", IF(ISNUMBER(SEARCH("adipose tissue",'Model output'!H165)), "negative", IF(ISNUMBER(SEARCH("neck dissection",'Model output'!H165)),"negative","positive"))))))</f>
        <v>negative</v>
      </c>
      <c r="I166">
        <f>IF('Model output'!I165="","",IF(ISNUMBER('Model output'!I165),'Model output'!I165,1))</f>
        <v>0</v>
      </c>
      <c r="J166">
        <f>IF('Model output'!J165="","",IF(AND(ISNUMBER('Model output'!J165),'Model output'!J165&lt;=I166),'Model output'!J165,IF(ISNUMBER(SEARCH("0/",'Model output'!J165)),0,1)))</f>
        <v>0</v>
      </c>
      <c r="K166" t="str" cm="1">
        <f t="array" ref="K166">IF(COUNT(FIND({0,1,2,3,4,5,6,7,8,9},'Model output'!K165))&gt;0,'Model output'!K165,"")</f>
        <v/>
      </c>
      <c r="L166" s="32" t="str">
        <f t="shared" si="30"/>
        <v/>
      </c>
      <c r="M166" t="str" cm="1">
        <f t="array" ref="M166">IF(L166="","",IF(ISNUMBER(SEARCH("cm",L166)),MAX(VALUE(SUBSTITUTE(_xlfn.FILTERXML("&lt;t&gt;&lt;s&gt;"&amp;SUBSTITUTE(L166,",","&lt;/s&gt;&lt;s&gt;")&amp;"&lt;/s&gt;&lt;/t&gt;","//s"),"cm",""))),MAX(VALUE(SUBSTITUTE(_xlfn.FILTERXML("&lt;t&gt;&lt;s&gt;"&amp;SUBSTITUTE(L166,",","&lt;/s&gt;&lt;s&gt;")&amp;"&lt;/s&gt;&lt;/t&gt;","//s"),"mm","")))/10))</f>
        <v/>
      </c>
      <c r="N166" t="str">
        <f>IF('Model output'!L165="","",'Model output'!L165)</f>
        <v>papillary</v>
      </c>
      <c r="O166" t="str">
        <f>IF('Model output'!M165="","",'Model output'!M165)</f>
        <v>follicular variant, microcarcinoma (occult, small or microscopic) variant</v>
      </c>
      <c r="P166" t="str">
        <f>IF('Model output'!N165="","",'Model output'!N165)</f>
        <v>1.2 cm</v>
      </c>
      <c r="Q166" t="str">
        <f t="shared" si="29"/>
        <v>1.2cm</v>
      </c>
      <c r="R166" cm="1">
        <f t="array" ref="R166">IF(Q166="","",IF(ISNUMBER(SEARCH("cm",Q166)),MAX(VALUE(SUBSTITUTE(_xlfn.FILTERXML("&lt;t&gt;&lt;s&gt;"&amp;SUBSTITUTE(Q166,",","&lt;/s&gt;&lt;s&gt;")&amp;"&lt;/s&gt;&lt;/t&gt;","//s"),"cm",""))),IF(ISNUMBER(SEARCH("mm",Q166)), MAX(VALUE(SUBSTITUTE(_xlfn.FILTERXML("&lt;t&gt;&lt;s&gt;"&amp;SUBSTITUTE(Q166,",","&lt;/s&gt;&lt;s&gt;")&amp;"&lt;/s&gt;&lt;/t&gt;","//s"),"mm","")))/10, MAX(VALUE(_xlfn.FILTERXML("&lt;t&gt;&lt;s&gt;"&amp;SUBSTITUTE(Q166,",","&lt;/s&gt;&lt;s&gt;")&amp;"&lt;/s&gt;&lt;/t&gt;","//s"))))))</f>
        <v>1.2</v>
      </c>
      <c r="S166" t="str">
        <f>IF(OR('Model output'!P165="",'Model output'!P165="C",ISNUMBER(SEARCH("Not identified", 'Model output'!P165)),ISNUMBER(SEARCH("Absent",'Model output'!P165)),ISNUMBER(SEARCH("Absence",'Model output'!P165)),AND(ISNUMBER(SEARCH("No",'Model output'!P165)),NOT(ISNUMBER(SEARCH("diagnostic",'Model output'!P165)))),ISNUMBER(SEARCH("Negative",'Model output'!P165))),"negative","positive")</f>
        <v>negative</v>
      </c>
      <c r="T166">
        <f>IF('Model output'!O165="","",'Model output'!O165)</f>
        <v>2</v>
      </c>
      <c r="U166" t="str">
        <f>IF('Model output'!Q165&lt;&gt;"",'Model output'!Q165,IF('Classification result'!S166="positive",IF(ISNUMBER(SEARCH("single",'Model output'!P165)),1,IF(OR(ISNUMBER(SEARCH("&lt;4",'Model output'!P165)),ISNUMBER(SEARCH("&lt; 4",'Model output'!P165)),ISNUMBER(SEARCH("less than 4",'Model output'!P165))),"&lt;4",IF(OR(ISNUMBER(SEARCH("&gt;4",'Model output'!P165)),ISNUMBER(SEARCH("&gt; 4",'Model output'!P165)),ISNUMBER(SEARCH("4 or more",'Model output'!P165))),"&gt;4",""))),""))</f>
        <v/>
      </c>
      <c r="V166" t="str">
        <f>IF(S166="negative","",IF(OR(ISNUMBER(SEARCH("Focal",'Model output'!P165)),'Classification result'!U166&lt;4,ISNUMBER(SEARCH("Focal",'Classification result'!U166)),ISNUMBER(SEARCH("&lt;4",'Classification result'!U166)),ISNUMBER(SEARCH("&lt; 4",'Classification result'!U166))),"minimal", IF(OR(ISNUMBER(SEARCH("Extensive",'Model output'!P165)),ISNUMBER(SEARCH("Extensive",'Classification result'!U166)),ISNUMBER(SEARCH("&gt;4",'Classification result'!U166)),ISNUMBER(SEARCH("&gt; 4",'Classification result'!U166)),ISNUMBER(SEARCH("4 or more",'Classification result'!U166))),"extensive","")))</f>
        <v/>
      </c>
      <c r="W166" t="str">
        <f>IF(OR('Model output'!R165="",ISNUMBER(SEARCH("Not identified", 'Model output'!R165)),ISNUMBER(SEARCH("Absent",'Model output'!R165)),ISNUMBER(SEARCH("No",'Model output'!R165)),ISNUMBER(SEARCH("Negative",'Model output'!R165)),ISNUMBER(SEARCH("None seen",'Model output'!R165)),ISNUMBER(SEARCH("Free",'Model output'!R165)),ISNUMBER(SEARCH("Cannot be assessed",'Model output'!R165))),"negative","positive")</f>
        <v>positive</v>
      </c>
      <c r="X166" s="19" t="str">
        <f>IF('Model output'!S165="","",'Model output'!S165)</f>
        <v/>
      </c>
      <c r="Y166" t="str">
        <f>IF(OR('Model output'!S165="",ISNUMBER(SEARCH("No extension",'Model output'!S165)),ISNUMBER(SEARCH("Absent",'Model output'!S165)),ISNUMBER(SEARCH("Not identified",'Model output'!S165)),AND(ISNUMBER(SEARCH("No",'Model output'!S165)),NOT(ISNUMBER(SEARCH("carcinoma",'Model output'!S165)))),ISNUMBER(SEARCH("negative",'Model output'!S165))),"negative",IF(Z166="positive","gETE", "positive"))</f>
        <v>negative</v>
      </c>
      <c r="Z166" t="str">
        <f>IF(OR('Model output'!S165="",ISNUMBER(SEARCH("Absent",'Model output'!S165)),ISNUMBER(SEARCH("Not identified",'Model output'!S165)),ISNUMBER(SEARCH("No",'Model output'!S165)),ISNUMBER(SEARCH("Minimal",'Model output'!S165)),ISNUMBER(SEARCH("negative",'Model output'!S165))),"negative",IF(OR(ISNUMBER(SEARCH("extensive",X166)),ISNUMBER(SEARCH("skeletal muscle",X166)),ISNUMBER(SEARCH("larynx",X166)),ISNUMBER(SEARCH("trachea",X166)),ISNUMBER(SEARCH("esophagus",X166)),ISNUMBER(SEARCH("recurrent laryngeal nerve",X166))),"positive","negative"))</f>
        <v>negative</v>
      </c>
      <c r="AA166" t="str">
        <f>IF('Model output'!T165="","",IF('Model output'!T165="Not mentioned", "No", "Yes"))</f>
        <v/>
      </c>
      <c r="AB166" t="str">
        <f>IF(AA166&lt;&gt;"Yes","",IF(OR('Model output'!U165="",ISNUMBER(SEARCH("Not identified",'Model output'!U165))),"",'Model output'!U165))</f>
        <v/>
      </c>
      <c r="AC166" s="8" t="str">
        <f>IF(OR('Model output'!V165="", AND(ISERROR(SEARCH("Positive",'Model output'!V165)), ISNUMBER(SEARCH("Negative",'Model output'!V165))), ISNUMBER(SEARCH("Cannot be assessed",'Model output'!V165)), AND(ISNUMBER(SEARCH("Uninvolved",'Model output'!V165)),NOT(ISNUMBER(SEARCH("margin(s) involved",'Model output'!V165)))), ISNUMBER(SEARCH("No involvement",'Model output'!V165)), AND(NOT(ISNUMBER(SEARCH("focal",'Model output'!V165))),ISNUMBER(SEARCH("Free",'Model output'!V165))), ISNUMBER(SEARCH("narrowly excised",'Model output'!V165)), ISNUMBER(SEARCH("none",'Model output'!V165)), ISNUMBER(SEARCH("R0",'Model output'!V165)), ISNUMBER(SEARCH("1 mm",'Model output'!V165)), ISNUMBER(SEARCH("0.1 CM",'Model output'!V165)), ISNUMBER(SEARCH("less than 0.2 mm",'Model output'!V165)), ISNUMBER(SEARCH("less than 1.0 mm",'Model output'!V165)), ISNUMBER(SEARCH("less than 0.5 mm",'Model output'!V165)), ISNUMBER(SEARCH("abut",'Model output'!V165))), "negative", "positive")</f>
        <v>negative</v>
      </c>
      <c r="AE166" s="39" t="str" cm="1">
        <f t="array" aca="1" ref="AE166" ca="1">IF(OR(AC166="positive",Z166="positive",AND(OR(ISNUMBER(SEARCH("Follicular carcinoma",N166)),ISNUMBER(SEARCH("Follicular thyroid carcinoma",N166))),V166="extensive"),AND(AND(ISNUMBER(J166),J166&gt;0),AND(ISNUMBER(M166),M166&gt;3)),OR(H166="positive",AH166=1)),"high",IF(OR(ISNUMBER(SEARCH("lateral",G166,1)),ISNUMBER(SEARCH("positive",Y166,1)),ISNUMBER(SEARCH("tall",O166,1)),ISNUMBER(SEARCH("hobnail",O166,1)),ISNUMBER(SEARCH("cribriform",O166,1)),ISNUMBER(SEARCH("diffuse",O166,1)),ISNUMBER(SEARCH("columnar",O166,1)),ISNUMBER(SEARCH("solid",O166,1)),ISNUMBER(SEARCH("tall",N166,1)),ISNUMBER(SEARCH("hobnail",N166,1)),ISNUMBER(SEARCH("cribriform",N166,1)),ISNUMBER(SEARCH("diffuse",N166,1)),ISNUMBER(SEARCH("columnar",N166,1)),ISNUMBER(SEARCH("solid",N166,1)),AND(OR(ISNUMBER(SEARCH("papillary",N166,1)),ISNUMBER(SEARCH("papillary carcinoma",O166,1))),S166="positive"),AND(AND(ISNUMBER(J166),J166&gt;=5),M166=""),AND(AND(ISNUMBER(J166),J166&gt;=5),AND(ISNUMBER(M166),M166&gt;=1)),AND(ISNUMBER(SERACH("papillary",N166)),OR(Y166="positive",Z166="positive"), ISNUMBER(SEARCH("BRAF",AB166)))),"intermediate","low"))</f>
        <v>low</v>
      </c>
      <c r="AF166" s="40" t="str">
        <f t="shared" si="31"/>
        <v>1b</v>
      </c>
      <c r="AG166" s="40" t="str">
        <f t="shared" si="32"/>
        <v>0</v>
      </c>
      <c r="AH166" s="40" t="str">
        <f t="shared" si="33"/>
        <v>0</v>
      </c>
      <c r="AI166" s="45" t="str">
        <f t="shared" si="34"/>
        <v>I</v>
      </c>
      <c r="AJ166" s="39" t="s">
        <v>634</v>
      </c>
      <c r="AK166" s="44" t="s">
        <v>895</v>
      </c>
      <c r="AL166" s="44" t="s">
        <v>899</v>
      </c>
      <c r="AM166" s="44" t="s">
        <v>899</v>
      </c>
      <c r="AN166" s="44" t="s">
        <v>59</v>
      </c>
      <c r="AO166" s="12">
        <f t="shared" ca="1" si="40"/>
        <v>1</v>
      </c>
      <c r="AP166" s="15">
        <f t="shared" si="41"/>
        <v>1</v>
      </c>
      <c r="AQ166" s="15">
        <f t="shared" si="42"/>
        <v>1</v>
      </c>
      <c r="AR166" s="15">
        <f t="shared" si="43"/>
        <v>1</v>
      </c>
      <c r="AS166" s="26">
        <f t="shared" si="35"/>
        <v>1</v>
      </c>
    </row>
    <row r="167" spans="1:45">
      <c r="A167" t="str">
        <f>'Model output'!A166</f>
        <v>TCGA-EM-A2CK</v>
      </c>
      <c r="B167" s="51">
        <v>28</v>
      </c>
      <c r="C167" s="1" t="str">
        <f>IF(OR(ISNUMBER(SEARCH("0",'Model output'!D166)), ISNUMBER(SEARCH("1",'Model output'!D166)), ISNUMBER(SEARCH("1a",'Model output'!D166)), ISNUMBER(SEARCH("1b",'Model output'!D166)), ISNUMBER(SEARCH("2",'Model output'!D166)), ISNUMBER(SEARCH("3",'Model output'!D166)), ISNUMBER(SEARCH("4a",'Model output'!D166)), ISNUMBER(SEARCH("4b",'Model output'!D166))), IF(ISNUMBER(SEARCH("pT",'Model output'!D166)),IF(OR(ISNUMBER(SEARCH("a",'Model output'!D166)),ISNUMBER(SEARCH("b",'Model output'!D166))),MID(SUBSTITUTE('Model output'!D166," ",""),SEARCH("pT",'Model output'!D166)+2,2),MID(SUBSTITUTE('Model output'!D166," ",""),SEARCH("pT",'Model output'!D166)+2,1)),IF(ISNUMBER(SEARCH("T",'Model output'!D166)),IF(OR(ISNUMBER(SEARCH("a",'Model output'!D166)),ISNUMBER(SEARCH("b",'Model output'!D166))),MID(SUBSTITUTE('Model output'!D166," ",""),SEARCH("T",'Model output'!D166)+1,2),MID(SUBSTITUTE('Model output'!D166," ",""),SEARCH("T",'Model output'!D166)+1,1)),SUBSTITUTE('Model output'!D166," ",""))),"")</f>
        <v>2</v>
      </c>
      <c r="D167" s="1" t="str">
        <f>IF(ISNUMBER(SEARCH("lymph node",'Model output'!E166)),"1", IF(AND('Model output'!E166&lt;&gt;"",ISNUMBER('Model output'!E166),'Model output'!E166&gt;0),"1",IF(OR(ISNUMBER(SEARCH("0",'Model output'!E166)), ISNUMBER(SEARCH("1",'Model output'!E166)), ISNUMBER(SEARCH("1a",'Model output'!E166)), ISNUMBER(SEARCH("1b",'Model output'!E166)), ISNUMBER(SEARCH("X",'Model output'!E166))), IF(ISNUMBER(SEARCH("pN",'Model output'!E166)),IF(OR(ISNUMBER(SEARCH("a",'Model output'!E166)),ISNUMBER(SEARCH("b",'Model output'!E166))),MID(SUBSTITUTE('Model output'!E166," ",""),SEARCH("pN",'Model output'!E166)+2,2),MID(SUBSTITUTE('Model output'!E166," ",""),SEARCH("pN",'Model output'!E166)+2,1)),IF(ISNUMBER(SEARCH("N",'Model output'!E166)),IF(OR(ISNUMBER(SEARCH("a",'Model output'!E166)),ISNUMBER(SEARCH("b",'Model output'!E166))),MID(SUBSTITUTE('Model output'!E166," ",""),SEARCH("N",'Model output'!E166)+1,2),MID(SUBSTITUTE('Model output'!E166," ",""),SEARCH("N",'Model output'!E166)+1,1)),SUBSTITUTE('Model output'!E166," ",""))),"")))</f>
        <v>1b</v>
      </c>
      <c r="E167" s="1" t="str">
        <f>IF(OR(ISNUMBER(SEARCH("Not applicable",'Model output'!F166)), ISNUMBER(SEARCH("N/A",'Model output'!F166))),"0",IF(OR(ISNUMBER(SEARCH("0",'Model output'!F166)), ISNUMBER(SEARCH("1",'Model output'!F166)), ISNUMBER(SEARCH("X",'Model output'!F166))), IF(ISNUMBER(SEARCH("pM",'Model output'!F166)),MID(SUBSTITUTE('Model output'!F166," ",""),SEARCH("pM",'Model output'!F166)+2,1),IF(ISNUMBER(SEARCH("M",'Model output'!F166)),MID(SUBSTITUTE('Model output'!F166," ",""),SEARCH("M",'Model output'!F166)+1,1),SUBSTITUTE('Model output'!F166," ",""))),""))</f>
        <v/>
      </c>
      <c r="F167" t="str">
        <f t="shared" si="28"/>
        <v>positive</v>
      </c>
      <c r="G167" t="str">
        <f>IF(OR('Model output'!G166="",AND(ISNUMBER('Model output'!J166),'Model output'!J166&lt;1)),"",IF(OR(ISNUMBER(SEARCH("lateral",'Model output'!G166)),ISNUMBER(SEARCH("cervical",'Model output'!G166)),ISNUMBER(SEARCH("jugular",'Model output'!G166)),ISNUMBER(SEARCH("left neck",'Model output'!G166)),ISNUMBER(SEARCH("left anterior neck",'Model output'!G166)),ISNUMBER(SEARCH("left posterior neck",'Model output'!G166)),ISNUMBER(SEARCH("right neck",'Model output'!G166)),ISNUMBER(SEARCH("right anterior neck",'Model output'!G166)),ISNUMBER(SEARCH("right posterior neck",'Model output'!G166)),AND(ISNUMBER(SEARCH("level",'Model output'!G166)),OR(,ISNUMBER(SEARCH("II",'Model output'!G166)),ISNUMBER(SEARCH("two",'Model output'!G166)),ISNUMBER(SEARCH("2",'Model output'!G166)),ISNUMBER(SEARCH("III",'Model output'!G166)),ISNUMBER(SEARCH("three",'Model output'!G166)),ISNUMBER(SEARCH("3",'Model output'!G166)),ISNUMBER(SEARCH("IV",'Model output'!G166)),ISNUMBER(SEARCH("four",'Model output'!G166)),ISNUMBER(SEARCH("4",'Model output'!G166)),ISNUMBER(SEARCH("V ",'Model output'!G166)),ISNUMBER(SEARCH("five",'Model output'!G166)),ISNUMBER(SEARCH("5",'Model output'!G166))))), "lateral", "central"))</f>
        <v>lateral</v>
      </c>
      <c r="H167" t="str">
        <f>IF('Model output'!H166="","negative", IF('Model output'!H166=" ", "negative", IF('Model output'!H166="[]", "negative", IF(ISNUMBER(SEARCH("lymph node",'Model output'!H166)),"negative", IF(ISNUMBER(SEARCH("adipose tissue",'Model output'!H166)), "negative", IF(ISNUMBER(SEARCH("neck dissection",'Model output'!H166)),"negative","positive"))))))</f>
        <v>negative</v>
      </c>
      <c r="I167">
        <f>IF('Model output'!I166="","",IF(ISNUMBER('Model output'!I166),'Model output'!I166,1))</f>
        <v>1</v>
      </c>
      <c r="J167">
        <f>IF('Model output'!J166="","",IF(AND(ISNUMBER('Model output'!J166),'Model output'!J166&lt;=I167),'Model output'!J166,IF(ISNUMBER(SEARCH("0/",'Model output'!J166)),0,1)))</f>
        <v>1</v>
      </c>
      <c r="K167" t="str" cm="1">
        <f t="array" ref="K167">IF(COUNT(FIND({0,1,2,3,4,5,6,7,8,9},'Model output'!K166))&gt;0,'Model output'!K166,"")</f>
        <v>3.5 cm</v>
      </c>
      <c r="L167" s="32" t="str">
        <f t="shared" si="30"/>
        <v>3.5cm</v>
      </c>
      <c r="M167" cm="1">
        <f t="array" ref="M167">IF(L167="","",IF(ISNUMBER(SEARCH("cm",L167)),MAX(VALUE(SUBSTITUTE(_xlfn.FILTERXML("&lt;t&gt;&lt;s&gt;"&amp;SUBSTITUTE(L167,",","&lt;/s&gt;&lt;s&gt;")&amp;"&lt;/s&gt;&lt;/t&gt;","//s"),"cm",""))),MAX(VALUE(SUBSTITUTE(_xlfn.FILTERXML("&lt;t&gt;&lt;s&gt;"&amp;SUBSTITUTE(L167,",","&lt;/s&gt;&lt;s&gt;")&amp;"&lt;/s&gt;&lt;/t&gt;","//s"),"mm","")))/10))</f>
        <v>3.5</v>
      </c>
      <c r="N167" t="str">
        <f>IF('Model output'!L166="","",'Model output'!L166)</f>
        <v>papillary</v>
      </c>
      <c r="O167" t="str">
        <f>IF('Model output'!M166="","",'Model output'!M166)</f>
        <v>follicular variant, classical variant</v>
      </c>
      <c r="P167" t="str">
        <f>IF('Model output'!N166="","",'Model output'!N166)</f>
        <v>2.3 cm</v>
      </c>
      <c r="Q167" t="str">
        <f t="shared" si="29"/>
        <v>2.3cm</v>
      </c>
      <c r="R167" cm="1">
        <f t="array" ref="R167">IF(Q167="","",IF(ISNUMBER(SEARCH("cm",Q167)),MAX(VALUE(SUBSTITUTE(_xlfn.FILTERXML("&lt;t&gt;&lt;s&gt;"&amp;SUBSTITUTE(Q167,",","&lt;/s&gt;&lt;s&gt;")&amp;"&lt;/s&gt;&lt;/t&gt;","//s"),"cm",""))),IF(ISNUMBER(SEARCH("mm",Q167)), MAX(VALUE(SUBSTITUTE(_xlfn.FILTERXML("&lt;t&gt;&lt;s&gt;"&amp;SUBSTITUTE(Q167,",","&lt;/s&gt;&lt;s&gt;")&amp;"&lt;/s&gt;&lt;/t&gt;","//s"),"mm","")))/10, MAX(VALUE(_xlfn.FILTERXML("&lt;t&gt;&lt;s&gt;"&amp;SUBSTITUTE(Q167,",","&lt;/s&gt;&lt;s&gt;")&amp;"&lt;/s&gt;&lt;/t&gt;","//s"))))))</f>
        <v>2.2999999999999998</v>
      </c>
      <c r="S167" t="str">
        <f>IF(OR('Model output'!P166="",'Model output'!P166="C",ISNUMBER(SEARCH("Not identified", 'Model output'!P166)),ISNUMBER(SEARCH("Absent",'Model output'!P166)),ISNUMBER(SEARCH("Absence",'Model output'!P166)),AND(ISNUMBER(SEARCH("No",'Model output'!P166)),NOT(ISNUMBER(SEARCH("diagnostic",'Model output'!P166)))),ISNUMBER(SEARCH("Negative",'Model output'!P166))),"negative","positive")</f>
        <v>negative</v>
      </c>
      <c r="T167">
        <f>IF('Model output'!O166="","",'Model output'!O166)</f>
        <v>2</v>
      </c>
      <c r="U167" t="str">
        <f>IF('Model output'!Q166&lt;&gt;"",'Model output'!Q166,IF('Classification result'!S167="positive",IF(ISNUMBER(SEARCH("single",'Model output'!P166)),1,IF(OR(ISNUMBER(SEARCH("&lt;4",'Model output'!P166)),ISNUMBER(SEARCH("&lt; 4",'Model output'!P166)),ISNUMBER(SEARCH("less than 4",'Model output'!P166))),"&lt;4",IF(OR(ISNUMBER(SEARCH("&gt;4",'Model output'!P166)),ISNUMBER(SEARCH("&gt; 4",'Model output'!P166)),ISNUMBER(SEARCH("4 or more",'Model output'!P166))),"&gt;4",""))),""))</f>
        <v/>
      </c>
      <c r="V167" t="str">
        <f>IF(S167="negative","",IF(OR(ISNUMBER(SEARCH("Focal",'Model output'!P166)),'Classification result'!U167&lt;4,ISNUMBER(SEARCH("Focal",'Classification result'!U167)),ISNUMBER(SEARCH("&lt;4",'Classification result'!U167)),ISNUMBER(SEARCH("&lt; 4",'Classification result'!U167))),"minimal", IF(OR(ISNUMBER(SEARCH("Extensive",'Model output'!P166)),ISNUMBER(SEARCH("Extensive",'Classification result'!U167)),ISNUMBER(SEARCH("&gt;4",'Classification result'!U167)),ISNUMBER(SEARCH("&gt; 4",'Classification result'!U167)),ISNUMBER(SEARCH("4 or more",'Classification result'!U167))),"extensive","")))</f>
        <v/>
      </c>
      <c r="W167" t="str">
        <f>IF(OR('Model output'!R166="",ISNUMBER(SEARCH("Not identified", 'Model output'!R166)),ISNUMBER(SEARCH("Absent",'Model output'!R166)),ISNUMBER(SEARCH("No",'Model output'!R166)),ISNUMBER(SEARCH("Negative",'Model output'!R166)),ISNUMBER(SEARCH("None seen",'Model output'!R166)),ISNUMBER(SEARCH("Free",'Model output'!R166)),ISNUMBER(SEARCH("Cannot be assessed",'Model output'!R166))),"negative","positive")</f>
        <v>negative</v>
      </c>
      <c r="X167" s="19" t="str">
        <f>IF('Model output'!S166="","",'Model output'!S166)</f>
        <v/>
      </c>
      <c r="Y167" t="str">
        <f>IF(OR('Model output'!S166="",ISNUMBER(SEARCH("No extension",'Model output'!S166)),ISNUMBER(SEARCH("Absent",'Model output'!S166)),ISNUMBER(SEARCH("Not identified",'Model output'!S166)),AND(ISNUMBER(SEARCH("No",'Model output'!S166)),NOT(ISNUMBER(SEARCH("carcinoma",'Model output'!S166)))),ISNUMBER(SEARCH("negative",'Model output'!S166))),"negative",IF(Z167="positive","gETE", "positive"))</f>
        <v>negative</v>
      </c>
      <c r="Z167" t="str">
        <f>IF(OR('Model output'!S166="",ISNUMBER(SEARCH("Absent",'Model output'!S166)),ISNUMBER(SEARCH("Not identified",'Model output'!S166)),ISNUMBER(SEARCH("No",'Model output'!S166)),ISNUMBER(SEARCH("Minimal",'Model output'!S166)),ISNUMBER(SEARCH("negative",'Model output'!S166))),"negative",IF(OR(ISNUMBER(SEARCH("extensive",X167)),ISNUMBER(SEARCH("skeletal muscle",X167)),ISNUMBER(SEARCH("larynx",X167)),ISNUMBER(SEARCH("trachea",X167)),ISNUMBER(SEARCH("esophagus",X167)),ISNUMBER(SEARCH("recurrent laryngeal nerve",X167))),"positive","negative"))</f>
        <v>negative</v>
      </c>
      <c r="AA167" t="str">
        <f>IF('Model output'!T166="","",IF('Model output'!T166="Not mentioned", "No", "Yes"))</f>
        <v/>
      </c>
      <c r="AB167" t="str">
        <f>IF(AA167&lt;&gt;"Yes","",IF(OR('Model output'!U166="",ISNUMBER(SEARCH("Not identified",'Model output'!U166))),"",'Model output'!U166))</f>
        <v/>
      </c>
      <c r="AC167" s="8" t="str">
        <f>IF(OR('Model output'!V166="", AND(ISERROR(SEARCH("Positive",'Model output'!V166)), ISNUMBER(SEARCH("Negative",'Model output'!V166))), ISNUMBER(SEARCH("Cannot be assessed",'Model output'!V166)), AND(ISNUMBER(SEARCH("Uninvolved",'Model output'!V166)),NOT(ISNUMBER(SEARCH("margin(s) involved",'Model output'!V166)))), ISNUMBER(SEARCH("No involvement",'Model output'!V166)), AND(NOT(ISNUMBER(SEARCH("focal",'Model output'!V166))),ISNUMBER(SEARCH("Free",'Model output'!V166))), ISNUMBER(SEARCH("narrowly excised",'Model output'!V166)), ISNUMBER(SEARCH("none",'Model output'!V166)), ISNUMBER(SEARCH("R0",'Model output'!V166)), ISNUMBER(SEARCH("1 mm",'Model output'!V166)), ISNUMBER(SEARCH("0.1 CM",'Model output'!V166)), ISNUMBER(SEARCH("less than 0.2 mm",'Model output'!V166)), ISNUMBER(SEARCH("less than 1.0 mm",'Model output'!V166)), ISNUMBER(SEARCH("less than 0.5 mm",'Model output'!V166)), ISNUMBER(SEARCH("abut",'Model output'!V166))), "negative", "positive")</f>
        <v>negative</v>
      </c>
      <c r="AE167" s="39" t="str" cm="1">
        <f t="array" ref="AE167">IF(OR(AC167="positive",Z167="positive",AND(OR(ISNUMBER(SEARCH("Follicular carcinoma",N167)),ISNUMBER(SEARCH("Follicular thyroid carcinoma",N167))),V167="extensive"),AND(AND(ISNUMBER(J167),J167&gt;0),AND(ISNUMBER(M167),M167&gt;3)),OR(H167="positive",AH167=1)),"high",IF(OR(ISNUMBER(SEARCH("lateral",G167,1)),ISNUMBER(SEARCH("positive",Y167,1)),ISNUMBER(SEARCH("tall",O167,1)),ISNUMBER(SEARCH("hobnail",O167,1)),ISNUMBER(SEARCH("cribriform",O167,1)),ISNUMBER(SEARCH("diffuse",O167,1)),ISNUMBER(SEARCH("columnar",O167,1)),ISNUMBER(SEARCH("solid",O167,1)),ISNUMBER(SEARCH("tall",N167,1)),ISNUMBER(SEARCH("hobnail",N167,1)),ISNUMBER(SEARCH("cribriform",N167,1)),ISNUMBER(SEARCH("diffuse",N167,1)),ISNUMBER(SEARCH("columnar",N167,1)),ISNUMBER(SEARCH("solid",N167,1)),AND(OR(ISNUMBER(SEARCH("papillary",N167,1)),ISNUMBER(SEARCH("papillary carcinoma",O167,1))),S167="positive"),AND(AND(ISNUMBER(J167),J167&gt;=5),M167=""),AND(AND(ISNUMBER(J167),J167&gt;=5),AND(ISNUMBER(M167),M167&gt;=1)),AND(ISNUMBER(SERACH("papillary",N167)),OR(Y167="positive",Z167="positive"), ISNUMBER(SEARCH("BRAF",AB167)))),"intermediate","low"))</f>
        <v>high</v>
      </c>
      <c r="AF167" s="40" t="str">
        <f t="shared" si="31"/>
        <v>2</v>
      </c>
      <c r="AG167" s="40" t="str">
        <f t="shared" si="32"/>
        <v>1b</v>
      </c>
      <c r="AH167" s="40" t="str">
        <f t="shared" si="33"/>
        <v>0</v>
      </c>
      <c r="AI167" s="45" t="str">
        <f t="shared" si="34"/>
        <v>I</v>
      </c>
      <c r="AJ167" s="39" t="s">
        <v>636</v>
      </c>
      <c r="AK167" s="44" t="s">
        <v>898</v>
      </c>
      <c r="AL167" s="44" t="s">
        <v>895</v>
      </c>
      <c r="AM167" s="44" t="s">
        <v>899</v>
      </c>
      <c r="AN167" s="44" t="s">
        <v>59</v>
      </c>
      <c r="AO167" s="12">
        <f t="shared" si="40"/>
        <v>0</v>
      </c>
      <c r="AP167" s="15">
        <f t="shared" si="41"/>
        <v>1</v>
      </c>
      <c r="AQ167" s="15">
        <f t="shared" si="42"/>
        <v>1</v>
      </c>
      <c r="AR167" s="15">
        <f t="shared" si="43"/>
        <v>1</v>
      </c>
      <c r="AS167" s="26">
        <f t="shared" si="35"/>
        <v>1</v>
      </c>
    </row>
    <row r="168" spans="1:45">
      <c r="A168" t="str">
        <f>'Model output'!A167</f>
        <v>TCGA-EM-A2CL</v>
      </c>
      <c r="B168" s="51">
        <v>31</v>
      </c>
      <c r="C168" s="1" t="str">
        <f>IF(OR(ISNUMBER(SEARCH("0",'Model output'!D167)), ISNUMBER(SEARCH("1",'Model output'!D167)), ISNUMBER(SEARCH("1a",'Model output'!D167)), ISNUMBER(SEARCH("1b",'Model output'!D167)), ISNUMBER(SEARCH("2",'Model output'!D167)), ISNUMBER(SEARCH("3",'Model output'!D167)), ISNUMBER(SEARCH("4a",'Model output'!D167)), ISNUMBER(SEARCH("4b",'Model output'!D167))), IF(ISNUMBER(SEARCH("pT",'Model output'!D167)),IF(OR(ISNUMBER(SEARCH("a",'Model output'!D167)),ISNUMBER(SEARCH("b",'Model output'!D167))),MID(SUBSTITUTE('Model output'!D167," ",""),SEARCH("pT",'Model output'!D167)+2,2),MID(SUBSTITUTE('Model output'!D167," ",""),SEARCH("pT",'Model output'!D167)+2,1)),IF(ISNUMBER(SEARCH("T",'Model output'!D167)),IF(OR(ISNUMBER(SEARCH("a",'Model output'!D167)),ISNUMBER(SEARCH("b",'Model output'!D167))),MID(SUBSTITUTE('Model output'!D167," ",""),SEARCH("T",'Model output'!D167)+1,2),MID(SUBSTITUTE('Model output'!D167," ",""),SEARCH("T",'Model output'!D167)+1,1)),SUBSTITUTE('Model output'!D167," ",""))),"")</f>
        <v>2</v>
      </c>
      <c r="D168" s="1" t="str">
        <f>IF(ISNUMBER(SEARCH("lymph node",'Model output'!E167)),"1", IF(AND('Model output'!E167&lt;&gt;"",ISNUMBER('Model output'!E167),'Model output'!E167&gt;0),"1",IF(OR(ISNUMBER(SEARCH("0",'Model output'!E167)), ISNUMBER(SEARCH("1",'Model output'!E167)), ISNUMBER(SEARCH("1a",'Model output'!E167)), ISNUMBER(SEARCH("1b",'Model output'!E167)), ISNUMBER(SEARCH("X",'Model output'!E167))), IF(ISNUMBER(SEARCH("pN",'Model output'!E167)),IF(OR(ISNUMBER(SEARCH("a",'Model output'!E167)),ISNUMBER(SEARCH("b",'Model output'!E167))),MID(SUBSTITUTE('Model output'!E167," ",""),SEARCH("pN",'Model output'!E167)+2,2),MID(SUBSTITUTE('Model output'!E167," ",""),SEARCH("pN",'Model output'!E167)+2,1)),IF(ISNUMBER(SEARCH("N",'Model output'!E167)),IF(OR(ISNUMBER(SEARCH("a",'Model output'!E167)),ISNUMBER(SEARCH("b",'Model output'!E167))),MID(SUBSTITUTE('Model output'!E167," ",""),SEARCH("N",'Model output'!E167)+1,2),MID(SUBSTITUTE('Model output'!E167," ",""),SEARCH("N",'Model output'!E167)+1,1)),SUBSTITUTE('Model output'!E167," ",""))),"")))</f>
        <v>X</v>
      </c>
      <c r="E168" s="1" t="str">
        <f>IF(OR(ISNUMBER(SEARCH("Not applicable",'Model output'!F167)), ISNUMBER(SEARCH("N/A",'Model output'!F167))),"0",IF(OR(ISNUMBER(SEARCH("0",'Model output'!F167)), ISNUMBER(SEARCH("1",'Model output'!F167)), ISNUMBER(SEARCH("X",'Model output'!F167))), IF(ISNUMBER(SEARCH("pM",'Model output'!F167)),MID(SUBSTITUTE('Model output'!F167," ",""),SEARCH("pM",'Model output'!F167)+2,1),IF(ISNUMBER(SEARCH("M",'Model output'!F167)),MID(SUBSTITUTE('Model output'!F167," ",""),SEARCH("M",'Model output'!F167)+1,1),SUBSTITUTE('Model output'!F167," ",""))),""))</f>
        <v/>
      </c>
      <c r="F168" t="str">
        <f t="shared" si="28"/>
        <v>negative</v>
      </c>
      <c r="G168" t="str">
        <f>IF(OR('Model output'!G167="",AND(ISNUMBER('Model output'!J167),'Model output'!J167&lt;1)),"",IF(OR(ISNUMBER(SEARCH("lateral",'Model output'!G167)),ISNUMBER(SEARCH("cervical",'Model output'!G167)),ISNUMBER(SEARCH("jugular",'Model output'!G167)),ISNUMBER(SEARCH("left neck",'Model output'!G167)),ISNUMBER(SEARCH("left anterior neck",'Model output'!G167)),ISNUMBER(SEARCH("left posterior neck",'Model output'!G167)),ISNUMBER(SEARCH("right neck",'Model output'!G167)),ISNUMBER(SEARCH("right anterior neck",'Model output'!G167)),ISNUMBER(SEARCH("right posterior neck",'Model output'!G167)),AND(ISNUMBER(SEARCH("level",'Model output'!G167)),OR(,ISNUMBER(SEARCH("II",'Model output'!G167)),ISNUMBER(SEARCH("two",'Model output'!G167)),ISNUMBER(SEARCH("2",'Model output'!G167)),ISNUMBER(SEARCH("III",'Model output'!G167)),ISNUMBER(SEARCH("three",'Model output'!G167)),ISNUMBER(SEARCH("3",'Model output'!G167)),ISNUMBER(SEARCH("IV",'Model output'!G167)),ISNUMBER(SEARCH("four",'Model output'!G167)),ISNUMBER(SEARCH("4",'Model output'!G167)),ISNUMBER(SEARCH("V ",'Model output'!G167)),ISNUMBER(SEARCH("five",'Model output'!G167)),ISNUMBER(SEARCH("5",'Model output'!G167))))), "lateral", "central"))</f>
        <v/>
      </c>
      <c r="H168" t="str">
        <f>IF('Model output'!H167="","negative", IF('Model output'!H167=" ", "negative", IF('Model output'!H167="[]", "negative", IF(ISNUMBER(SEARCH("lymph node",'Model output'!H167)),"negative", IF(ISNUMBER(SEARCH("adipose tissue",'Model output'!H167)), "negative", IF(ISNUMBER(SEARCH("neck dissection",'Model output'!H167)),"negative","positive"))))))</f>
        <v>negative</v>
      </c>
      <c r="I168" t="str">
        <f>IF('Model output'!I167="","",IF(ISNUMBER('Model output'!I167),'Model output'!I167,1))</f>
        <v/>
      </c>
      <c r="J168" t="str">
        <f>IF('Model output'!J167="","",IF(AND(ISNUMBER('Model output'!J167),'Model output'!J167&lt;=I168),'Model output'!J167,IF(ISNUMBER(SEARCH("0/",'Model output'!J167)),0,1)))</f>
        <v/>
      </c>
      <c r="K168" t="str" cm="1">
        <f t="array" ref="K168">IF(COUNT(FIND({0,1,2,3,4,5,6,7,8,9},'Model output'!K167))&gt;0,'Model output'!K167,"")</f>
        <v/>
      </c>
      <c r="L168" s="32" t="str">
        <f t="shared" si="30"/>
        <v/>
      </c>
      <c r="M168" t="str" cm="1">
        <f t="array" ref="M168">IF(L168="","",IF(ISNUMBER(SEARCH("cm",L168)),MAX(VALUE(SUBSTITUTE(_xlfn.FILTERXML("&lt;t&gt;&lt;s&gt;"&amp;SUBSTITUTE(L168,",","&lt;/s&gt;&lt;s&gt;")&amp;"&lt;/s&gt;&lt;/t&gt;","//s"),"cm",""))),MAX(VALUE(SUBSTITUTE(_xlfn.FILTERXML("&lt;t&gt;&lt;s&gt;"&amp;SUBSTITUTE(L168,",","&lt;/s&gt;&lt;s&gt;")&amp;"&lt;/s&gt;&lt;/t&gt;","//s"),"mm","")))/10))</f>
        <v/>
      </c>
      <c r="N168" t="str">
        <f>IF('Model output'!L167="","",'Model output'!L167)</f>
        <v>papillary</v>
      </c>
      <c r="O168" t="str">
        <f>IF('Model output'!M167="","",'Model output'!M167)</f>
        <v>follicular variant, microcarcinoma (occult, small or microscopic) variant</v>
      </c>
      <c r="P168" t="str">
        <f>IF('Model output'!N167="","",'Model output'!N167)</f>
        <v>2.5 cm</v>
      </c>
      <c r="Q168" t="str">
        <f t="shared" si="29"/>
        <v>2.5cm</v>
      </c>
      <c r="R168" cm="1">
        <f t="array" ref="R168">IF(Q168="","",IF(ISNUMBER(SEARCH("cm",Q168)),MAX(VALUE(SUBSTITUTE(_xlfn.FILTERXML("&lt;t&gt;&lt;s&gt;"&amp;SUBSTITUTE(Q168,",","&lt;/s&gt;&lt;s&gt;")&amp;"&lt;/s&gt;&lt;/t&gt;","//s"),"cm",""))),IF(ISNUMBER(SEARCH("mm",Q168)), MAX(VALUE(SUBSTITUTE(_xlfn.FILTERXML("&lt;t&gt;&lt;s&gt;"&amp;SUBSTITUTE(Q168,",","&lt;/s&gt;&lt;s&gt;")&amp;"&lt;/s&gt;&lt;/t&gt;","//s"),"mm","")))/10, MAX(VALUE(_xlfn.FILTERXML("&lt;t&gt;&lt;s&gt;"&amp;SUBSTITUTE(Q168,",","&lt;/s&gt;&lt;s&gt;")&amp;"&lt;/s&gt;&lt;/t&gt;","//s"))))))</f>
        <v>2.5</v>
      </c>
      <c r="S168" t="str">
        <f>IF(OR('Model output'!P167="",'Model output'!P167="C",ISNUMBER(SEARCH("Not identified", 'Model output'!P167)),ISNUMBER(SEARCH("Absent",'Model output'!P167)),ISNUMBER(SEARCH("Absence",'Model output'!P167)),AND(ISNUMBER(SEARCH("No",'Model output'!P167)),NOT(ISNUMBER(SEARCH("diagnostic",'Model output'!P167)))),ISNUMBER(SEARCH("Negative",'Model output'!P167))),"negative","positive")</f>
        <v>negative</v>
      </c>
      <c r="T168">
        <f>IF('Model output'!O167="","",'Model output'!O167)</f>
        <v>2</v>
      </c>
      <c r="U168" t="str">
        <f>IF('Model output'!Q167&lt;&gt;"",'Model output'!Q167,IF('Classification result'!S168="positive",IF(ISNUMBER(SEARCH("single",'Model output'!P167)),1,IF(OR(ISNUMBER(SEARCH("&lt;4",'Model output'!P167)),ISNUMBER(SEARCH("&lt; 4",'Model output'!P167)),ISNUMBER(SEARCH("less than 4",'Model output'!P167))),"&lt;4",IF(OR(ISNUMBER(SEARCH("&gt;4",'Model output'!P167)),ISNUMBER(SEARCH("&gt; 4",'Model output'!P167)),ISNUMBER(SEARCH("4 or more",'Model output'!P167))),"&gt;4",""))),""))</f>
        <v/>
      </c>
      <c r="V168" t="str">
        <f>IF(S168="negative","",IF(OR(ISNUMBER(SEARCH("Focal",'Model output'!P167)),'Classification result'!U168&lt;4,ISNUMBER(SEARCH("Focal",'Classification result'!U168)),ISNUMBER(SEARCH("&lt;4",'Classification result'!U168)),ISNUMBER(SEARCH("&lt; 4",'Classification result'!U168))),"minimal", IF(OR(ISNUMBER(SEARCH("Extensive",'Model output'!P167)),ISNUMBER(SEARCH("Extensive",'Classification result'!U168)),ISNUMBER(SEARCH("&gt;4",'Classification result'!U168)),ISNUMBER(SEARCH("&gt; 4",'Classification result'!U168)),ISNUMBER(SEARCH("4 or more",'Classification result'!U168))),"extensive","")))</f>
        <v/>
      </c>
      <c r="W168" t="str">
        <f>IF(OR('Model output'!R167="",ISNUMBER(SEARCH("Not identified", 'Model output'!R167)),ISNUMBER(SEARCH("Absent",'Model output'!R167)),ISNUMBER(SEARCH("No",'Model output'!R167)),ISNUMBER(SEARCH("Negative",'Model output'!R167)),ISNUMBER(SEARCH("None seen",'Model output'!R167)),ISNUMBER(SEARCH("Free",'Model output'!R167)),ISNUMBER(SEARCH("Cannot be assessed",'Model output'!R167))),"negative","positive")</f>
        <v>negative</v>
      </c>
      <c r="X168" s="19" t="str">
        <f>IF('Model output'!S167="","",'Model output'!S167)</f>
        <v>Not identified</v>
      </c>
      <c r="Y168" t="str">
        <f>IF(OR('Model output'!S167="",ISNUMBER(SEARCH("No extension",'Model output'!S167)),ISNUMBER(SEARCH("Absent",'Model output'!S167)),ISNUMBER(SEARCH("Not identified",'Model output'!S167)),AND(ISNUMBER(SEARCH("No",'Model output'!S167)),NOT(ISNUMBER(SEARCH("carcinoma",'Model output'!S167)))),ISNUMBER(SEARCH("negative",'Model output'!S167))),"negative",IF(Z168="positive","gETE", "positive"))</f>
        <v>negative</v>
      </c>
      <c r="Z168" t="str">
        <f>IF(OR('Model output'!S167="",ISNUMBER(SEARCH("Absent",'Model output'!S167)),ISNUMBER(SEARCH("Not identified",'Model output'!S167)),ISNUMBER(SEARCH("No",'Model output'!S167)),ISNUMBER(SEARCH("Minimal",'Model output'!S167)),ISNUMBER(SEARCH("negative",'Model output'!S167))),"negative",IF(OR(ISNUMBER(SEARCH("extensive",X168)),ISNUMBER(SEARCH("skeletal muscle",X168)),ISNUMBER(SEARCH("larynx",X168)),ISNUMBER(SEARCH("trachea",X168)),ISNUMBER(SEARCH("esophagus",X168)),ISNUMBER(SEARCH("recurrent laryngeal nerve",X168))),"positive","negative"))</f>
        <v>negative</v>
      </c>
      <c r="AA168" t="str">
        <f>IF('Model output'!T167="","",IF('Model output'!T167="Not mentioned", "No", "Yes"))</f>
        <v/>
      </c>
      <c r="AB168" t="str">
        <f>IF(AA168&lt;&gt;"Yes","",IF(OR('Model output'!U167="",ISNUMBER(SEARCH("Not identified",'Model output'!U167))),"",'Model output'!U167))</f>
        <v/>
      </c>
      <c r="AC168" s="8" t="str">
        <f>IF(OR('Model output'!V167="", AND(ISERROR(SEARCH("Positive",'Model output'!V167)), ISNUMBER(SEARCH("Negative",'Model output'!V167))), ISNUMBER(SEARCH("Cannot be assessed",'Model output'!V167)), AND(ISNUMBER(SEARCH("Uninvolved",'Model output'!V167)),NOT(ISNUMBER(SEARCH("margin(s) involved",'Model output'!V167)))), ISNUMBER(SEARCH("No involvement",'Model output'!V167)), AND(NOT(ISNUMBER(SEARCH("focal",'Model output'!V167))),ISNUMBER(SEARCH("Free",'Model output'!V167))), ISNUMBER(SEARCH("narrowly excised",'Model output'!V167)), ISNUMBER(SEARCH("none",'Model output'!V167)), ISNUMBER(SEARCH("R0",'Model output'!V167)), ISNUMBER(SEARCH("1 mm",'Model output'!V167)), ISNUMBER(SEARCH("0.1 CM",'Model output'!V167)), ISNUMBER(SEARCH("less than 0.2 mm",'Model output'!V167)), ISNUMBER(SEARCH("less than 1.0 mm",'Model output'!V167)), ISNUMBER(SEARCH("less than 0.5 mm",'Model output'!V167)), ISNUMBER(SEARCH("abut",'Model output'!V167))), "negative", "positive")</f>
        <v>negative</v>
      </c>
      <c r="AE168" s="39" t="str" cm="1">
        <f t="array" aca="1" ref="AE168" ca="1">IF(OR(AC168="positive",Z168="positive",AND(OR(ISNUMBER(SEARCH("Follicular carcinoma",N168)),ISNUMBER(SEARCH("Follicular thyroid carcinoma",N168))),V168="extensive"),AND(AND(ISNUMBER(J168),J168&gt;0),AND(ISNUMBER(M168),M168&gt;3)),OR(H168="positive",AH168=1)),"high",IF(OR(ISNUMBER(SEARCH("lateral",G168,1)),ISNUMBER(SEARCH("positive",Y168,1)),ISNUMBER(SEARCH("tall",O168,1)),ISNUMBER(SEARCH("hobnail",O168,1)),ISNUMBER(SEARCH("cribriform",O168,1)),ISNUMBER(SEARCH("diffuse",O168,1)),ISNUMBER(SEARCH("columnar",O168,1)),ISNUMBER(SEARCH("solid",O168,1)),ISNUMBER(SEARCH("tall",N168,1)),ISNUMBER(SEARCH("hobnail",N168,1)),ISNUMBER(SEARCH("cribriform",N168,1)),ISNUMBER(SEARCH("diffuse",N168,1)),ISNUMBER(SEARCH("columnar",N168,1)),ISNUMBER(SEARCH("solid",N168,1)),AND(OR(ISNUMBER(SEARCH("papillary",N168,1)),ISNUMBER(SEARCH("papillary carcinoma",O168,1))),S168="positive"),AND(AND(ISNUMBER(J168),J168&gt;=5),M168=""),AND(AND(ISNUMBER(J168),J168&gt;=5),AND(ISNUMBER(M168),M168&gt;=1)),AND(ISNUMBER(SERACH("papillary",N168)),OR(Y168="positive",Z168="positive"), ISNUMBER(SEARCH("BRAF",AB168)))),"intermediate","low"))</f>
        <v>low</v>
      </c>
      <c r="AF168" s="40" t="str">
        <f t="shared" si="31"/>
        <v>2</v>
      </c>
      <c r="AG168" s="40" t="str">
        <f t="shared" si="32"/>
        <v>0</v>
      </c>
      <c r="AH168" s="40" t="str">
        <f t="shared" si="33"/>
        <v>0</v>
      </c>
      <c r="AI168" s="45" t="str">
        <f t="shared" si="34"/>
        <v>I</v>
      </c>
      <c r="AJ168" s="39" t="s">
        <v>634</v>
      </c>
      <c r="AK168" s="44" t="s">
        <v>898</v>
      </c>
      <c r="AL168" s="44" t="s">
        <v>899</v>
      </c>
      <c r="AM168" s="44" t="s">
        <v>899</v>
      </c>
      <c r="AN168" s="44" t="s">
        <v>59</v>
      </c>
      <c r="AO168" s="12">
        <f t="shared" ca="1" si="40"/>
        <v>1</v>
      </c>
      <c r="AP168" s="15">
        <f t="shared" si="41"/>
        <v>1</v>
      </c>
      <c r="AQ168" s="15">
        <f t="shared" si="42"/>
        <v>1</v>
      </c>
      <c r="AR168" s="15">
        <f t="shared" si="43"/>
        <v>1</v>
      </c>
      <c r="AS168" s="26">
        <f t="shared" si="35"/>
        <v>1</v>
      </c>
    </row>
    <row r="169" spans="1:45">
      <c r="A169" t="str">
        <f>'Model output'!A168</f>
        <v>TCGA-EM-A2CM</v>
      </c>
      <c r="B169" s="51">
        <v>62</v>
      </c>
      <c r="C169" s="1" t="str">
        <f>IF(OR(ISNUMBER(SEARCH("0",'Model output'!D168)), ISNUMBER(SEARCH("1",'Model output'!D168)), ISNUMBER(SEARCH("1a",'Model output'!D168)), ISNUMBER(SEARCH("1b",'Model output'!D168)), ISNUMBER(SEARCH("2",'Model output'!D168)), ISNUMBER(SEARCH("3",'Model output'!D168)), ISNUMBER(SEARCH("4a",'Model output'!D168)), ISNUMBER(SEARCH("4b",'Model output'!D168))), IF(ISNUMBER(SEARCH("pT",'Model output'!D168)),IF(OR(ISNUMBER(SEARCH("a",'Model output'!D168)),ISNUMBER(SEARCH("b",'Model output'!D168))),MID(SUBSTITUTE('Model output'!D168," ",""),SEARCH("pT",'Model output'!D168)+2,2),MID(SUBSTITUTE('Model output'!D168," ",""),SEARCH("pT",'Model output'!D168)+2,1)),IF(ISNUMBER(SEARCH("T",'Model output'!D168)),IF(OR(ISNUMBER(SEARCH("a",'Model output'!D168)),ISNUMBER(SEARCH("b",'Model output'!D168))),MID(SUBSTITUTE('Model output'!D168," ",""),SEARCH("T",'Model output'!D168)+1,2),MID(SUBSTITUTE('Model output'!D168," ",""),SEARCH("T",'Model output'!D168)+1,1)),SUBSTITUTE('Model output'!D168," ",""))),"")</f>
        <v>3</v>
      </c>
      <c r="D169" s="1" t="str">
        <f>IF(ISNUMBER(SEARCH("lymph node",'Model output'!E168)),"1", IF(AND('Model output'!E168&lt;&gt;"",ISNUMBER('Model output'!E168),'Model output'!E168&gt;0),"1",IF(OR(ISNUMBER(SEARCH("0",'Model output'!E168)), ISNUMBER(SEARCH("1",'Model output'!E168)), ISNUMBER(SEARCH("1a",'Model output'!E168)), ISNUMBER(SEARCH("1b",'Model output'!E168)), ISNUMBER(SEARCH("X",'Model output'!E168))), IF(ISNUMBER(SEARCH("pN",'Model output'!E168)),IF(OR(ISNUMBER(SEARCH("a",'Model output'!E168)),ISNUMBER(SEARCH("b",'Model output'!E168))),MID(SUBSTITUTE('Model output'!E168," ",""),SEARCH("pN",'Model output'!E168)+2,2),MID(SUBSTITUTE('Model output'!E168," ",""),SEARCH("pN",'Model output'!E168)+2,1)),IF(ISNUMBER(SEARCH("N",'Model output'!E168)),IF(OR(ISNUMBER(SEARCH("a",'Model output'!E168)),ISNUMBER(SEARCH("b",'Model output'!E168))),MID(SUBSTITUTE('Model output'!E168," ",""),SEARCH("N",'Model output'!E168)+1,2),MID(SUBSTITUTE('Model output'!E168," ",""),SEARCH("N",'Model output'!E168)+1,1)),SUBSTITUTE('Model output'!E168," ",""))),"")))</f>
        <v>0</v>
      </c>
      <c r="E169" s="1" t="str">
        <f>IF(OR(ISNUMBER(SEARCH("Not applicable",'Model output'!F168)), ISNUMBER(SEARCH("N/A",'Model output'!F168))),"0",IF(OR(ISNUMBER(SEARCH("0",'Model output'!F168)), ISNUMBER(SEARCH("1",'Model output'!F168)), ISNUMBER(SEARCH("X",'Model output'!F168))), IF(ISNUMBER(SEARCH("pM",'Model output'!F168)),MID(SUBSTITUTE('Model output'!F168," ",""),SEARCH("pM",'Model output'!F168)+2,1),IF(ISNUMBER(SEARCH("M",'Model output'!F168)),MID(SUBSTITUTE('Model output'!F168," ",""),SEARCH("M",'Model output'!F168)+1,1),SUBSTITUTE('Model output'!F168," ",""))),""))</f>
        <v/>
      </c>
      <c r="F169" t="str">
        <f t="shared" ref="F169:F232" si="44">IF(OR(G169&lt;&gt;"",AND(J169&lt;&gt;"",ISNUMBER(J169),J169&gt;0),AND(M169&lt;&gt;"",M169&gt;0)),"positive","negative")</f>
        <v>negative</v>
      </c>
      <c r="G169" t="str">
        <f>IF(OR('Model output'!G168="",AND(ISNUMBER('Model output'!J168),'Model output'!J168&lt;1)),"",IF(OR(ISNUMBER(SEARCH("lateral",'Model output'!G168)),ISNUMBER(SEARCH("cervical",'Model output'!G168)),ISNUMBER(SEARCH("jugular",'Model output'!G168)),ISNUMBER(SEARCH("left neck",'Model output'!G168)),ISNUMBER(SEARCH("left anterior neck",'Model output'!G168)),ISNUMBER(SEARCH("left posterior neck",'Model output'!G168)),ISNUMBER(SEARCH("right neck",'Model output'!G168)),ISNUMBER(SEARCH("right anterior neck",'Model output'!G168)),ISNUMBER(SEARCH("right posterior neck",'Model output'!G168)),AND(ISNUMBER(SEARCH("level",'Model output'!G168)),OR(,ISNUMBER(SEARCH("II",'Model output'!G168)),ISNUMBER(SEARCH("two",'Model output'!G168)),ISNUMBER(SEARCH("2",'Model output'!G168)),ISNUMBER(SEARCH("III",'Model output'!G168)),ISNUMBER(SEARCH("three",'Model output'!G168)),ISNUMBER(SEARCH("3",'Model output'!G168)),ISNUMBER(SEARCH("IV",'Model output'!G168)),ISNUMBER(SEARCH("four",'Model output'!G168)),ISNUMBER(SEARCH("4",'Model output'!G168)),ISNUMBER(SEARCH("V ",'Model output'!G168)),ISNUMBER(SEARCH("five",'Model output'!G168)),ISNUMBER(SEARCH("5",'Model output'!G168))))), "lateral", "central"))</f>
        <v/>
      </c>
      <c r="H169" t="str">
        <f>IF('Model output'!H168="","negative", IF('Model output'!H168=" ", "negative", IF('Model output'!H168="[]", "negative", IF(ISNUMBER(SEARCH("lymph node",'Model output'!H168)),"negative", IF(ISNUMBER(SEARCH("adipose tissue",'Model output'!H168)), "negative", IF(ISNUMBER(SEARCH("neck dissection",'Model output'!H168)),"negative","positive"))))))</f>
        <v>negative</v>
      </c>
      <c r="I169">
        <f>IF('Model output'!I168="","",IF(ISNUMBER('Model output'!I168),'Model output'!I168,1))</f>
        <v>3</v>
      </c>
      <c r="J169">
        <f>IF('Model output'!J168="","",IF(AND(ISNUMBER('Model output'!J168),'Model output'!J168&lt;=I169),'Model output'!J168,IF(ISNUMBER(SEARCH("0/",'Model output'!J168)),0,1)))</f>
        <v>0</v>
      </c>
      <c r="K169" t="str" cm="1">
        <f t="array" ref="K169">IF(COUNT(FIND({0,1,2,3,4,5,6,7,8,9},'Model output'!K168))&gt;0,'Model output'!K168,"")</f>
        <v/>
      </c>
      <c r="L169" s="32" t="str">
        <f t="shared" si="30"/>
        <v/>
      </c>
      <c r="M169" t="str" cm="1">
        <f t="array" ref="M169">IF(L169="","",IF(ISNUMBER(SEARCH("cm",L169)),MAX(VALUE(SUBSTITUTE(_xlfn.FILTERXML("&lt;t&gt;&lt;s&gt;"&amp;SUBSTITUTE(L169,",","&lt;/s&gt;&lt;s&gt;")&amp;"&lt;/s&gt;&lt;/t&gt;","//s"),"cm",""))),MAX(VALUE(SUBSTITUTE(_xlfn.FILTERXML("&lt;t&gt;&lt;s&gt;"&amp;SUBSTITUTE(L169,",","&lt;/s&gt;&lt;s&gt;")&amp;"&lt;/s&gt;&lt;/t&gt;","//s"),"mm","")))/10))</f>
        <v/>
      </c>
      <c r="N169" t="str">
        <f>IF('Model output'!L168="","",'Model output'!L168)</f>
        <v>Poorly differentiated</v>
      </c>
      <c r="O169" t="str">
        <f>IF('Model output'!M168="","",'Model output'!M168)</f>
        <v>Angioinvasive</v>
      </c>
      <c r="P169" t="str">
        <f>IF('Model output'!N168="","",'Model output'!N168)</f>
        <v>9.6 cm</v>
      </c>
      <c r="Q169" t="str">
        <f t="shared" si="29"/>
        <v>9.6cm</v>
      </c>
      <c r="R169" cm="1">
        <f t="array" ref="R169">IF(Q169="","",IF(ISNUMBER(SEARCH("cm",Q169)),MAX(VALUE(SUBSTITUTE(_xlfn.FILTERXML("&lt;t&gt;&lt;s&gt;"&amp;SUBSTITUTE(Q169,",","&lt;/s&gt;&lt;s&gt;")&amp;"&lt;/s&gt;&lt;/t&gt;","//s"),"cm",""))),IF(ISNUMBER(SEARCH("mm",Q169)), MAX(VALUE(SUBSTITUTE(_xlfn.FILTERXML("&lt;t&gt;&lt;s&gt;"&amp;SUBSTITUTE(Q169,",","&lt;/s&gt;&lt;s&gt;")&amp;"&lt;/s&gt;&lt;/t&gt;","//s"),"mm","")))/10, MAX(VALUE(_xlfn.FILTERXML("&lt;t&gt;&lt;s&gt;"&amp;SUBSTITUTE(Q169,",","&lt;/s&gt;&lt;s&gt;")&amp;"&lt;/s&gt;&lt;/t&gt;","//s"))))))</f>
        <v>9.6</v>
      </c>
      <c r="S169" t="str">
        <f>IF(OR('Model output'!P168="",'Model output'!P168="C",ISNUMBER(SEARCH("Not identified", 'Model output'!P168)),ISNUMBER(SEARCH("Absent",'Model output'!P168)),ISNUMBER(SEARCH("Absence",'Model output'!P168)),AND(ISNUMBER(SEARCH("No",'Model output'!P168)),NOT(ISNUMBER(SEARCH("diagnostic",'Model output'!P168)))),ISNUMBER(SEARCH("Negative",'Model output'!P168))),"negative","positive")</f>
        <v>positive</v>
      </c>
      <c r="T169">
        <f>IF('Model output'!O168="","",'Model output'!O168)</f>
        <v>1</v>
      </c>
      <c r="U169" t="str">
        <f>IF('Model output'!Q168&lt;&gt;"",'Model output'!Q168,IF('Classification result'!S169="positive",IF(ISNUMBER(SEARCH("single",'Model output'!P168)),1,IF(OR(ISNUMBER(SEARCH("&lt;4",'Model output'!P168)),ISNUMBER(SEARCH("&lt; 4",'Model output'!P168)),ISNUMBER(SEARCH("less than 4",'Model output'!P168))),"&lt;4",IF(OR(ISNUMBER(SEARCH("&gt;4",'Model output'!P168)),ISNUMBER(SEARCH("&gt; 4",'Model output'!P168)),ISNUMBER(SEARCH("4 or more",'Model output'!P168))),"&gt;4",""))),""))</f>
        <v>&lt;4</v>
      </c>
      <c r="V169" t="str">
        <f>IF(S169="negative","",IF(OR(ISNUMBER(SEARCH("Focal",'Model output'!P168)),'Classification result'!U169&lt;4,ISNUMBER(SEARCH("Focal",'Classification result'!U169)),ISNUMBER(SEARCH("&lt;4",'Classification result'!U169)),ISNUMBER(SEARCH("&lt; 4",'Classification result'!U169))),"minimal", IF(OR(ISNUMBER(SEARCH("Extensive",'Model output'!P168)),ISNUMBER(SEARCH("Extensive",'Classification result'!U169)),ISNUMBER(SEARCH("&gt;4",'Classification result'!U169)),ISNUMBER(SEARCH("&gt; 4",'Classification result'!U169)),ISNUMBER(SEARCH("4 or more",'Classification result'!U169))),"extensive","")))</f>
        <v>minimal</v>
      </c>
      <c r="W169" t="str">
        <f>IF(OR('Model output'!R168="",ISNUMBER(SEARCH("Not identified", 'Model output'!R168)),ISNUMBER(SEARCH("Absent",'Model output'!R168)),ISNUMBER(SEARCH("No",'Model output'!R168)),ISNUMBER(SEARCH("Negative",'Model output'!R168)),ISNUMBER(SEARCH("None seen",'Model output'!R168)),ISNUMBER(SEARCH("Free",'Model output'!R168)),ISNUMBER(SEARCH("Cannot be assessed",'Model output'!R168))),"negative","positive")</f>
        <v>positive</v>
      </c>
      <c r="X169" s="19" t="str">
        <f>IF('Model output'!S168="","",'Model output'!S168)</f>
        <v/>
      </c>
      <c r="Y169" t="str">
        <f>IF(OR('Model output'!S168="",ISNUMBER(SEARCH("No extension",'Model output'!S168)),ISNUMBER(SEARCH("Absent",'Model output'!S168)),ISNUMBER(SEARCH("Not identified",'Model output'!S168)),AND(ISNUMBER(SEARCH("No",'Model output'!S168)),NOT(ISNUMBER(SEARCH("carcinoma",'Model output'!S168)))),ISNUMBER(SEARCH("negative",'Model output'!S168))),"negative",IF(Z169="positive","gETE", "positive"))</f>
        <v>negative</v>
      </c>
      <c r="Z169" t="str">
        <f>IF(OR('Model output'!S168="",ISNUMBER(SEARCH("Absent",'Model output'!S168)),ISNUMBER(SEARCH("Not identified",'Model output'!S168)),ISNUMBER(SEARCH("No",'Model output'!S168)),ISNUMBER(SEARCH("Minimal",'Model output'!S168)),ISNUMBER(SEARCH("negative",'Model output'!S168))),"negative",IF(OR(ISNUMBER(SEARCH("extensive",X169)),ISNUMBER(SEARCH("skeletal muscle",X169)),ISNUMBER(SEARCH("larynx",X169)),ISNUMBER(SEARCH("trachea",X169)),ISNUMBER(SEARCH("esophagus",X169)),ISNUMBER(SEARCH("recurrent laryngeal nerve",X169))),"positive","negative"))</f>
        <v>negative</v>
      </c>
      <c r="AA169" t="str">
        <f>IF('Model output'!T168="","",IF('Model output'!T168="Not mentioned", "No", "Yes"))</f>
        <v/>
      </c>
      <c r="AB169" t="str">
        <f>IF(AA169&lt;&gt;"Yes","",IF(OR('Model output'!U168="",ISNUMBER(SEARCH("Not identified",'Model output'!U168))),"",'Model output'!U168))</f>
        <v/>
      </c>
      <c r="AC169" s="8" t="str">
        <f>IF(OR('Model output'!V168="", AND(ISERROR(SEARCH("Positive",'Model output'!V168)), ISNUMBER(SEARCH("Negative",'Model output'!V168))), ISNUMBER(SEARCH("Cannot be assessed",'Model output'!V168)), AND(ISNUMBER(SEARCH("Uninvolved",'Model output'!V168)),NOT(ISNUMBER(SEARCH("margin(s) involved",'Model output'!V168)))), ISNUMBER(SEARCH("No involvement",'Model output'!V168)), AND(NOT(ISNUMBER(SEARCH("focal",'Model output'!V168))),ISNUMBER(SEARCH("Free",'Model output'!V168))), ISNUMBER(SEARCH("narrowly excised",'Model output'!V168)), ISNUMBER(SEARCH("none",'Model output'!V168)), ISNUMBER(SEARCH("R0",'Model output'!V168)), ISNUMBER(SEARCH("1 mm",'Model output'!V168)), ISNUMBER(SEARCH("0.1 CM",'Model output'!V168)), ISNUMBER(SEARCH("less than 0.2 mm",'Model output'!V168)), ISNUMBER(SEARCH("less than 1.0 mm",'Model output'!V168)), ISNUMBER(SEARCH("less than 0.5 mm",'Model output'!V168)), ISNUMBER(SEARCH("abut",'Model output'!V168))), "negative", "positive")</f>
        <v>negative</v>
      </c>
      <c r="AE169" s="39" t="str" cm="1">
        <f t="array" aca="1" ref="AE169" ca="1">IF(OR(AC169="positive",Z169="positive",AND(OR(ISNUMBER(SEARCH("Follicular carcinoma",N169)),ISNUMBER(SEARCH("Follicular thyroid carcinoma",N169))),V169="extensive"),AND(AND(ISNUMBER(J169),J169&gt;0),AND(ISNUMBER(M169),M169&gt;3)),OR(H169="positive",AH169=1)),"high",IF(OR(ISNUMBER(SEARCH("lateral",G169,1)),ISNUMBER(SEARCH("positive",Y169,1)),ISNUMBER(SEARCH("tall",O169,1)),ISNUMBER(SEARCH("hobnail",O169,1)),ISNUMBER(SEARCH("cribriform",O169,1)),ISNUMBER(SEARCH("diffuse",O169,1)),ISNUMBER(SEARCH("columnar",O169,1)),ISNUMBER(SEARCH("solid",O169,1)),ISNUMBER(SEARCH("tall",N169,1)),ISNUMBER(SEARCH("hobnail",N169,1)),ISNUMBER(SEARCH("cribriform",N169,1)),ISNUMBER(SEARCH("diffuse",N169,1)),ISNUMBER(SEARCH("columnar",N169,1)),ISNUMBER(SEARCH("solid",N169,1)),AND(OR(ISNUMBER(SEARCH("papillary",N169,1)),ISNUMBER(SEARCH("papillary carcinoma",O169,1))),S169="positive"),AND(AND(ISNUMBER(J169),J169&gt;=5),M169=""),AND(AND(ISNUMBER(J169),J169&gt;=5),AND(ISNUMBER(M169),M169&gt;=1)),AND(ISNUMBER(SERACH("papillary",N169)),OR(Y169="positive",Z169="positive"), ISNUMBER(SEARCH("BRAF",AB169)))),"intermediate","low"))</f>
        <v>low</v>
      </c>
      <c r="AF169" s="40" t="str">
        <f t="shared" si="31"/>
        <v>3a</v>
      </c>
      <c r="AG169" s="40" t="str">
        <f t="shared" si="32"/>
        <v>0</v>
      </c>
      <c r="AH169" s="40" t="str">
        <f t="shared" si="33"/>
        <v>0</v>
      </c>
      <c r="AI169" s="45" t="str">
        <f t="shared" si="34"/>
        <v>II</v>
      </c>
      <c r="AJ169" s="39" t="s">
        <v>636</v>
      </c>
      <c r="AK169" s="44" t="s">
        <v>901</v>
      </c>
      <c r="AL169" s="44" t="s">
        <v>896</v>
      </c>
      <c r="AM169" s="44" t="s">
        <v>899</v>
      </c>
      <c r="AN169" s="44" t="s">
        <v>897</v>
      </c>
      <c r="AO169" s="12">
        <f t="shared" ca="1" si="40"/>
        <v>0</v>
      </c>
      <c r="AP169" s="15">
        <f t="shared" si="41"/>
        <v>1</v>
      </c>
      <c r="AQ169" s="15">
        <f t="shared" si="42"/>
        <v>1</v>
      </c>
      <c r="AR169" s="15">
        <f t="shared" si="43"/>
        <v>1</v>
      </c>
      <c r="AS169" s="26">
        <f t="shared" si="35"/>
        <v>1</v>
      </c>
    </row>
    <row r="170" spans="1:45">
      <c r="A170" t="str">
        <f>'Model output'!A169</f>
        <v>TCGA-EM-A2CO</v>
      </c>
      <c r="B170" s="51">
        <v>77</v>
      </c>
      <c r="C170" s="1" t="str">
        <f>IF(OR(ISNUMBER(SEARCH("0",'Model output'!D169)), ISNUMBER(SEARCH("1",'Model output'!D169)), ISNUMBER(SEARCH("1a",'Model output'!D169)), ISNUMBER(SEARCH("1b",'Model output'!D169)), ISNUMBER(SEARCH("2",'Model output'!D169)), ISNUMBER(SEARCH("3",'Model output'!D169)), ISNUMBER(SEARCH("4a",'Model output'!D169)), ISNUMBER(SEARCH("4b",'Model output'!D169))), IF(ISNUMBER(SEARCH("pT",'Model output'!D169)),IF(OR(ISNUMBER(SEARCH("a",'Model output'!D169)),ISNUMBER(SEARCH("b",'Model output'!D169))),MID(SUBSTITUTE('Model output'!D169," ",""),SEARCH("pT",'Model output'!D169)+2,2),MID(SUBSTITUTE('Model output'!D169," ",""),SEARCH("pT",'Model output'!D169)+2,1)),IF(ISNUMBER(SEARCH("T",'Model output'!D169)),IF(OR(ISNUMBER(SEARCH("a",'Model output'!D169)),ISNUMBER(SEARCH("b",'Model output'!D169))),MID(SUBSTITUTE('Model output'!D169," ",""),SEARCH("T",'Model output'!D169)+1,2),MID(SUBSTITUTE('Model output'!D169," ",""),SEARCH("T",'Model output'!D169)+1,1)),SUBSTITUTE('Model output'!D169," ",""))),"")</f>
        <v>2</v>
      </c>
      <c r="D170" s="1" t="str">
        <f>IF(ISNUMBER(SEARCH("lymph node",'Model output'!E169)),"1", IF(AND('Model output'!E169&lt;&gt;"",ISNUMBER('Model output'!E169),'Model output'!E169&gt;0),"1",IF(OR(ISNUMBER(SEARCH("0",'Model output'!E169)), ISNUMBER(SEARCH("1",'Model output'!E169)), ISNUMBER(SEARCH("1a",'Model output'!E169)), ISNUMBER(SEARCH("1b",'Model output'!E169)), ISNUMBER(SEARCH("X",'Model output'!E169))), IF(ISNUMBER(SEARCH("pN",'Model output'!E169)),IF(OR(ISNUMBER(SEARCH("a",'Model output'!E169)),ISNUMBER(SEARCH("b",'Model output'!E169))),MID(SUBSTITUTE('Model output'!E169," ",""),SEARCH("pN",'Model output'!E169)+2,2),MID(SUBSTITUTE('Model output'!E169," ",""),SEARCH("pN",'Model output'!E169)+2,1)),IF(ISNUMBER(SEARCH("N",'Model output'!E169)),IF(OR(ISNUMBER(SEARCH("a",'Model output'!E169)),ISNUMBER(SEARCH("b",'Model output'!E169))),MID(SUBSTITUTE('Model output'!E169," ",""),SEARCH("N",'Model output'!E169)+1,2),MID(SUBSTITUTE('Model output'!E169," ",""),SEARCH("N",'Model output'!E169)+1,1)),SUBSTITUTE('Model output'!E169," ",""))),"")))</f>
        <v>X</v>
      </c>
      <c r="E170" s="1" t="str">
        <f>IF(OR(ISNUMBER(SEARCH("Not applicable",'Model output'!F169)), ISNUMBER(SEARCH("N/A",'Model output'!F169))),"0",IF(OR(ISNUMBER(SEARCH("0",'Model output'!F169)), ISNUMBER(SEARCH("1",'Model output'!F169)), ISNUMBER(SEARCH("X",'Model output'!F169))), IF(ISNUMBER(SEARCH("pM",'Model output'!F169)),MID(SUBSTITUTE('Model output'!F169," ",""),SEARCH("pM",'Model output'!F169)+2,1),IF(ISNUMBER(SEARCH("M",'Model output'!F169)),MID(SUBSTITUTE('Model output'!F169," ",""),SEARCH("M",'Model output'!F169)+1,1),SUBSTITUTE('Model output'!F169," ",""))),""))</f>
        <v/>
      </c>
      <c r="F170" t="str">
        <f t="shared" si="44"/>
        <v>negative</v>
      </c>
      <c r="G170" t="str">
        <f>IF(OR('Model output'!G169="",AND(ISNUMBER('Model output'!J169),'Model output'!J169&lt;1)),"",IF(OR(ISNUMBER(SEARCH("lateral",'Model output'!G169)),ISNUMBER(SEARCH("cervical",'Model output'!G169)),ISNUMBER(SEARCH("jugular",'Model output'!G169)),ISNUMBER(SEARCH("left neck",'Model output'!G169)),ISNUMBER(SEARCH("left anterior neck",'Model output'!G169)),ISNUMBER(SEARCH("left posterior neck",'Model output'!G169)),ISNUMBER(SEARCH("right neck",'Model output'!G169)),ISNUMBER(SEARCH("right anterior neck",'Model output'!G169)),ISNUMBER(SEARCH("right posterior neck",'Model output'!G169)),AND(ISNUMBER(SEARCH("level",'Model output'!G169)),OR(,ISNUMBER(SEARCH("II",'Model output'!G169)),ISNUMBER(SEARCH("two",'Model output'!G169)),ISNUMBER(SEARCH("2",'Model output'!G169)),ISNUMBER(SEARCH("III",'Model output'!G169)),ISNUMBER(SEARCH("three",'Model output'!G169)),ISNUMBER(SEARCH("3",'Model output'!G169)),ISNUMBER(SEARCH("IV",'Model output'!G169)),ISNUMBER(SEARCH("four",'Model output'!G169)),ISNUMBER(SEARCH("4",'Model output'!G169)),ISNUMBER(SEARCH("V ",'Model output'!G169)),ISNUMBER(SEARCH("five",'Model output'!G169)),ISNUMBER(SEARCH("5",'Model output'!G169))))), "lateral", "central"))</f>
        <v/>
      </c>
      <c r="H170" t="str">
        <f>IF('Model output'!H169="","negative", IF('Model output'!H169=" ", "negative", IF('Model output'!H169="[]", "negative", IF(ISNUMBER(SEARCH("lymph node",'Model output'!H169)),"negative", IF(ISNUMBER(SEARCH("adipose tissue",'Model output'!H169)), "negative", IF(ISNUMBER(SEARCH("neck dissection",'Model output'!H169)),"negative","positive"))))))</f>
        <v>negative</v>
      </c>
      <c r="I170">
        <f>IF('Model output'!I169="","",IF(ISNUMBER('Model output'!I169),'Model output'!I169,1))</f>
        <v>0</v>
      </c>
      <c r="J170">
        <f>IF('Model output'!J169="","",IF(AND(ISNUMBER('Model output'!J169),'Model output'!J169&lt;=I170),'Model output'!J169,IF(ISNUMBER(SEARCH("0/",'Model output'!J169)),0,1)))</f>
        <v>0</v>
      </c>
      <c r="K170" t="str" cm="1">
        <f t="array" ref="K170">IF(COUNT(FIND({0,1,2,3,4,5,6,7,8,9},'Model output'!K169))&gt;0,'Model output'!K169,"")</f>
        <v/>
      </c>
      <c r="L170" s="32" t="str">
        <f t="shared" si="30"/>
        <v/>
      </c>
      <c r="M170" t="str" cm="1">
        <f t="array" ref="M170">IF(L170="","",IF(ISNUMBER(SEARCH("cm",L170)),MAX(VALUE(SUBSTITUTE(_xlfn.FILTERXML("&lt;t&gt;&lt;s&gt;"&amp;SUBSTITUTE(L170,",","&lt;/s&gt;&lt;s&gt;")&amp;"&lt;/s&gt;&lt;/t&gt;","//s"),"cm",""))),MAX(VALUE(SUBSTITUTE(_xlfn.FILTERXML("&lt;t&gt;&lt;s&gt;"&amp;SUBSTITUTE(L170,",","&lt;/s&gt;&lt;s&gt;")&amp;"&lt;/s&gt;&lt;/t&gt;","//s"),"mm","")))/10))</f>
        <v/>
      </c>
      <c r="N170" t="str">
        <f>IF('Model output'!L169="","",'Model output'!L169)</f>
        <v>papillary</v>
      </c>
      <c r="O170" t="str">
        <f>IF('Model output'!M169="","",'Model output'!M169)</f>
        <v>oncocytic</v>
      </c>
      <c r="P170" t="str">
        <f>IF('Model output'!N169="","",'Model output'!N169)</f>
        <v>2.9 cm</v>
      </c>
      <c r="Q170" t="str">
        <f t="shared" si="29"/>
        <v>2.9cm</v>
      </c>
      <c r="R170" cm="1">
        <f t="array" ref="R170">IF(Q170="","",IF(ISNUMBER(SEARCH("cm",Q170)),MAX(VALUE(SUBSTITUTE(_xlfn.FILTERXML("&lt;t&gt;&lt;s&gt;"&amp;SUBSTITUTE(Q170,",","&lt;/s&gt;&lt;s&gt;")&amp;"&lt;/s&gt;&lt;/t&gt;","//s"),"cm",""))),IF(ISNUMBER(SEARCH("mm",Q170)), MAX(VALUE(SUBSTITUTE(_xlfn.FILTERXML("&lt;t&gt;&lt;s&gt;"&amp;SUBSTITUTE(Q170,",","&lt;/s&gt;&lt;s&gt;")&amp;"&lt;/s&gt;&lt;/t&gt;","//s"),"mm","")))/10, MAX(VALUE(_xlfn.FILTERXML("&lt;t&gt;&lt;s&gt;"&amp;SUBSTITUTE(Q170,",","&lt;/s&gt;&lt;s&gt;")&amp;"&lt;/s&gt;&lt;/t&gt;","//s"))))))</f>
        <v>2.9</v>
      </c>
      <c r="S170" t="str">
        <f>IF(OR('Model output'!P169="",'Model output'!P169="C",ISNUMBER(SEARCH("Not identified", 'Model output'!P169)),ISNUMBER(SEARCH("Absent",'Model output'!P169)),ISNUMBER(SEARCH("Absence",'Model output'!P169)),AND(ISNUMBER(SEARCH("No",'Model output'!P169)),NOT(ISNUMBER(SEARCH("diagnostic",'Model output'!P169)))),ISNUMBER(SEARCH("Negative",'Model output'!P169))),"negative","positive")</f>
        <v>negative</v>
      </c>
      <c r="T170">
        <f>IF('Model output'!O169="","",'Model output'!O169)</f>
        <v>1</v>
      </c>
      <c r="U170" t="str">
        <f>IF('Model output'!Q169&lt;&gt;"",'Model output'!Q169,IF('Classification result'!S170="positive",IF(ISNUMBER(SEARCH("single",'Model output'!P169)),1,IF(OR(ISNUMBER(SEARCH("&lt;4",'Model output'!P169)),ISNUMBER(SEARCH("&lt; 4",'Model output'!P169)),ISNUMBER(SEARCH("less than 4",'Model output'!P169))),"&lt;4",IF(OR(ISNUMBER(SEARCH("&gt;4",'Model output'!P169)),ISNUMBER(SEARCH("&gt; 4",'Model output'!P169)),ISNUMBER(SEARCH("4 or more",'Model output'!P169))),"&gt;4",""))),""))</f>
        <v/>
      </c>
      <c r="V170" t="str">
        <f>IF(S170="negative","",IF(OR(ISNUMBER(SEARCH("Focal",'Model output'!P169)),'Classification result'!U170&lt;4,ISNUMBER(SEARCH("Focal",'Classification result'!U170)),ISNUMBER(SEARCH("&lt;4",'Classification result'!U170)),ISNUMBER(SEARCH("&lt; 4",'Classification result'!U170))),"minimal", IF(OR(ISNUMBER(SEARCH("Extensive",'Model output'!P169)),ISNUMBER(SEARCH("Extensive",'Classification result'!U170)),ISNUMBER(SEARCH("&gt;4",'Classification result'!U170)),ISNUMBER(SEARCH("&gt; 4",'Classification result'!U170)),ISNUMBER(SEARCH("4 or more",'Classification result'!U170))),"extensive","")))</f>
        <v/>
      </c>
      <c r="W170" t="str">
        <f>IF(OR('Model output'!R169="",ISNUMBER(SEARCH("Not identified", 'Model output'!R169)),ISNUMBER(SEARCH("Absent",'Model output'!R169)),ISNUMBER(SEARCH("No",'Model output'!R169)),ISNUMBER(SEARCH("Negative",'Model output'!R169)),ISNUMBER(SEARCH("None seen",'Model output'!R169)),ISNUMBER(SEARCH("Free",'Model output'!R169)),ISNUMBER(SEARCH("Cannot be assessed",'Model output'!R169))),"negative","positive")</f>
        <v>positive</v>
      </c>
      <c r="X170" s="19" t="str">
        <f>IF('Model output'!S169="","",'Model output'!S169)</f>
        <v>Not identified</v>
      </c>
      <c r="Y170" t="str">
        <f>IF(OR('Model output'!S169="",ISNUMBER(SEARCH("No extension",'Model output'!S169)),ISNUMBER(SEARCH("Absent",'Model output'!S169)),ISNUMBER(SEARCH("Not identified",'Model output'!S169)),AND(ISNUMBER(SEARCH("No",'Model output'!S169)),NOT(ISNUMBER(SEARCH("carcinoma",'Model output'!S169)))),ISNUMBER(SEARCH("negative",'Model output'!S169))),"negative",IF(Z170="positive","gETE", "positive"))</f>
        <v>negative</v>
      </c>
      <c r="Z170" t="str">
        <f>IF(OR('Model output'!S169="",ISNUMBER(SEARCH("Absent",'Model output'!S169)),ISNUMBER(SEARCH("Not identified",'Model output'!S169)),ISNUMBER(SEARCH("No",'Model output'!S169)),ISNUMBER(SEARCH("Minimal",'Model output'!S169)),ISNUMBER(SEARCH("negative",'Model output'!S169))),"negative",IF(OR(ISNUMBER(SEARCH("extensive",X170)),ISNUMBER(SEARCH("skeletal muscle",X170)),ISNUMBER(SEARCH("larynx",X170)),ISNUMBER(SEARCH("trachea",X170)),ISNUMBER(SEARCH("esophagus",X170)),ISNUMBER(SEARCH("recurrent laryngeal nerve",X170))),"positive","negative"))</f>
        <v>negative</v>
      </c>
      <c r="AA170" t="str">
        <f>IF('Model output'!T169="","",IF('Model output'!T169="Not mentioned", "No", "Yes"))</f>
        <v/>
      </c>
      <c r="AB170" t="str">
        <f>IF(AA170&lt;&gt;"Yes","",IF(OR('Model output'!U169="",ISNUMBER(SEARCH("Not identified",'Model output'!U169))),"",'Model output'!U169))</f>
        <v/>
      </c>
      <c r="AC170" s="8" t="str">
        <f>IF(OR('Model output'!V169="", AND(ISERROR(SEARCH("Positive",'Model output'!V169)), ISNUMBER(SEARCH("Negative",'Model output'!V169))), ISNUMBER(SEARCH("Cannot be assessed",'Model output'!V169)), AND(ISNUMBER(SEARCH("Uninvolved",'Model output'!V169)),NOT(ISNUMBER(SEARCH("margin(s) involved",'Model output'!V169)))), ISNUMBER(SEARCH("No involvement",'Model output'!V169)), AND(NOT(ISNUMBER(SEARCH("focal",'Model output'!V169))),ISNUMBER(SEARCH("Free",'Model output'!V169))), ISNUMBER(SEARCH("narrowly excised",'Model output'!V169)), ISNUMBER(SEARCH("none",'Model output'!V169)), ISNUMBER(SEARCH("R0",'Model output'!V169)), ISNUMBER(SEARCH("1 mm",'Model output'!V169)), ISNUMBER(SEARCH("0.1 CM",'Model output'!V169)), ISNUMBER(SEARCH("less than 0.2 mm",'Model output'!V169)), ISNUMBER(SEARCH("less than 1.0 mm",'Model output'!V169)), ISNUMBER(SEARCH("less than 0.5 mm",'Model output'!V169)), ISNUMBER(SEARCH("abut",'Model output'!V169))), "negative", "positive")</f>
        <v>negative</v>
      </c>
      <c r="AE170" s="39" t="str" cm="1">
        <f t="array" aca="1" ref="AE170" ca="1">IF(OR(AC170="positive",Z170="positive",AND(OR(ISNUMBER(SEARCH("Follicular carcinoma",N170)),ISNUMBER(SEARCH("Follicular thyroid carcinoma",N170))),V170="extensive"),AND(AND(ISNUMBER(J170),J170&gt;0),AND(ISNUMBER(M170),M170&gt;3)),OR(H170="positive",AH170=1)),"high",IF(OR(ISNUMBER(SEARCH("lateral",G170,1)),ISNUMBER(SEARCH("positive",Y170,1)),ISNUMBER(SEARCH("tall",O170,1)),ISNUMBER(SEARCH("hobnail",O170,1)),ISNUMBER(SEARCH("cribriform",O170,1)),ISNUMBER(SEARCH("diffuse",O170,1)),ISNUMBER(SEARCH("columnar",O170,1)),ISNUMBER(SEARCH("solid",O170,1)),ISNUMBER(SEARCH("tall",N170,1)),ISNUMBER(SEARCH("hobnail",N170,1)),ISNUMBER(SEARCH("cribriform",N170,1)),ISNUMBER(SEARCH("diffuse",N170,1)),ISNUMBER(SEARCH("columnar",N170,1)),ISNUMBER(SEARCH("solid",N170,1)),AND(OR(ISNUMBER(SEARCH("papillary",N170,1)),ISNUMBER(SEARCH("papillary carcinoma",O170,1))),S170="positive"),AND(AND(ISNUMBER(J170),J170&gt;=5),M170=""),AND(AND(ISNUMBER(J170),J170&gt;=5),AND(ISNUMBER(M170),M170&gt;=1)),AND(ISNUMBER(SERACH("papillary",N170)),OR(Y170="positive",Z170="positive"), ISNUMBER(SEARCH("BRAF",AB170)))),"intermediate","low"))</f>
        <v>low</v>
      </c>
      <c r="AF170" s="40" t="str">
        <f t="shared" si="31"/>
        <v>2</v>
      </c>
      <c r="AG170" s="40" t="str">
        <f t="shared" si="32"/>
        <v>0</v>
      </c>
      <c r="AH170" s="40" t="str">
        <f t="shared" si="33"/>
        <v>0</v>
      </c>
      <c r="AI170" s="45" t="str">
        <f t="shared" si="34"/>
        <v>I</v>
      </c>
      <c r="AJ170" s="39" t="s">
        <v>634</v>
      </c>
      <c r="AK170" s="44" t="s">
        <v>898</v>
      </c>
      <c r="AL170" s="44" t="s">
        <v>899</v>
      </c>
      <c r="AM170" s="44" t="s">
        <v>899</v>
      </c>
      <c r="AN170" s="44" t="s">
        <v>59</v>
      </c>
      <c r="AO170" s="12">
        <f t="shared" ca="1" si="40"/>
        <v>1</v>
      </c>
      <c r="AP170" s="15">
        <f t="shared" si="41"/>
        <v>1</v>
      </c>
      <c r="AQ170" s="15">
        <f t="shared" si="42"/>
        <v>1</v>
      </c>
      <c r="AR170" s="15">
        <f t="shared" si="43"/>
        <v>1</v>
      </c>
      <c r="AS170" s="26">
        <f t="shared" si="35"/>
        <v>1</v>
      </c>
    </row>
    <row r="171" spans="1:45">
      <c r="A171" t="str">
        <f>'Model output'!A170</f>
        <v>TCGA-EM-A2CP</v>
      </c>
      <c r="B171" s="51">
        <v>26</v>
      </c>
      <c r="C171" s="1" t="str">
        <f>IF(OR(ISNUMBER(SEARCH("0",'Model output'!D170)), ISNUMBER(SEARCH("1",'Model output'!D170)), ISNUMBER(SEARCH("1a",'Model output'!D170)), ISNUMBER(SEARCH("1b",'Model output'!D170)), ISNUMBER(SEARCH("2",'Model output'!D170)), ISNUMBER(SEARCH("3",'Model output'!D170)), ISNUMBER(SEARCH("4a",'Model output'!D170)), ISNUMBER(SEARCH("4b",'Model output'!D170))), IF(ISNUMBER(SEARCH("pT",'Model output'!D170)),IF(OR(ISNUMBER(SEARCH("a",'Model output'!D170)),ISNUMBER(SEARCH("b",'Model output'!D170))),MID(SUBSTITUTE('Model output'!D170," ",""),SEARCH("pT",'Model output'!D170)+2,2),MID(SUBSTITUTE('Model output'!D170," ",""),SEARCH("pT",'Model output'!D170)+2,1)),IF(ISNUMBER(SEARCH("T",'Model output'!D170)),IF(OR(ISNUMBER(SEARCH("a",'Model output'!D170)),ISNUMBER(SEARCH("b",'Model output'!D170))),MID(SUBSTITUTE('Model output'!D170," ",""),SEARCH("T",'Model output'!D170)+1,2),MID(SUBSTITUTE('Model output'!D170," ",""),SEARCH("T",'Model output'!D170)+1,1)),SUBSTITUTE('Model output'!D170," ",""))),"")</f>
        <v>2</v>
      </c>
      <c r="D171" s="1" t="str">
        <f>IF(ISNUMBER(SEARCH("lymph node",'Model output'!E170)),"1", IF(AND('Model output'!E170&lt;&gt;"",ISNUMBER('Model output'!E170),'Model output'!E170&gt;0),"1",IF(OR(ISNUMBER(SEARCH("0",'Model output'!E170)), ISNUMBER(SEARCH("1",'Model output'!E170)), ISNUMBER(SEARCH("1a",'Model output'!E170)), ISNUMBER(SEARCH("1b",'Model output'!E170)), ISNUMBER(SEARCH("X",'Model output'!E170))), IF(ISNUMBER(SEARCH("pN",'Model output'!E170)),IF(OR(ISNUMBER(SEARCH("a",'Model output'!E170)),ISNUMBER(SEARCH("b",'Model output'!E170))),MID(SUBSTITUTE('Model output'!E170," ",""),SEARCH("pN",'Model output'!E170)+2,2),MID(SUBSTITUTE('Model output'!E170," ",""),SEARCH("pN",'Model output'!E170)+2,1)),IF(ISNUMBER(SEARCH("N",'Model output'!E170)),IF(OR(ISNUMBER(SEARCH("a",'Model output'!E170)),ISNUMBER(SEARCH("b",'Model output'!E170))),MID(SUBSTITUTE('Model output'!E170," ",""),SEARCH("N",'Model output'!E170)+1,2),MID(SUBSTITUTE('Model output'!E170," ",""),SEARCH("N",'Model output'!E170)+1,1)),SUBSTITUTE('Model output'!E170," ",""))),"")))</f>
        <v>0</v>
      </c>
      <c r="E171" s="1" t="str">
        <f>IF(OR(ISNUMBER(SEARCH("Not applicable",'Model output'!F170)), ISNUMBER(SEARCH("N/A",'Model output'!F170))),"0",IF(OR(ISNUMBER(SEARCH("0",'Model output'!F170)), ISNUMBER(SEARCH("1",'Model output'!F170)), ISNUMBER(SEARCH("X",'Model output'!F170))), IF(ISNUMBER(SEARCH("pM",'Model output'!F170)),MID(SUBSTITUTE('Model output'!F170," ",""),SEARCH("pM",'Model output'!F170)+2,1),IF(ISNUMBER(SEARCH("M",'Model output'!F170)),MID(SUBSTITUTE('Model output'!F170," ",""),SEARCH("M",'Model output'!F170)+1,1),SUBSTITUTE('Model output'!F170," ",""))),""))</f>
        <v/>
      </c>
      <c r="F171" t="str">
        <f t="shared" si="44"/>
        <v>negative</v>
      </c>
      <c r="G171" t="str">
        <f>IF(OR('Model output'!G170="",AND(ISNUMBER('Model output'!J170),'Model output'!J170&lt;1)),"",IF(OR(ISNUMBER(SEARCH("lateral",'Model output'!G170)),ISNUMBER(SEARCH("cervical",'Model output'!G170)),ISNUMBER(SEARCH("jugular",'Model output'!G170)),ISNUMBER(SEARCH("left neck",'Model output'!G170)),ISNUMBER(SEARCH("left anterior neck",'Model output'!G170)),ISNUMBER(SEARCH("left posterior neck",'Model output'!G170)),ISNUMBER(SEARCH("right neck",'Model output'!G170)),ISNUMBER(SEARCH("right anterior neck",'Model output'!G170)),ISNUMBER(SEARCH("right posterior neck",'Model output'!G170)),AND(ISNUMBER(SEARCH("level",'Model output'!G170)),OR(,ISNUMBER(SEARCH("II",'Model output'!G170)),ISNUMBER(SEARCH("two",'Model output'!G170)),ISNUMBER(SEARCH("2",'Model output'!G170)),ISNUMBER(SEARCH("III",'Model output'!G170)),ISNUMBER(SEARCH("three",'Model output'!G170)),ISNUMBER(SEARCH("3",'Model output'!G170)),ISNUMBER(SEARCH("IV",'Model output'!G170)),ISNUMBER(SEARCH("four",'Model output'!G170)),ISNUMBER(SEARCH("4",'Model output'!G170)),ISNUMBER(SEARCH("V ",'Model output'!G170)),ISNUMBER(SEARCH("five",'Model output'!G170)),ISNUMBER(SEARCH("5",'Model output'!G170))))), "lateral", "central"))</f>
        <v/>
      </c>
      <c r="H171" t="str">
        <f>IF('Model output'!H170="","negative", IF('Model output'!H170=" ", "negative", IF('Model output'!H170="[]", "negative", IF(ISNUMBER(SEARCH("lymph node",'Model output'!H170)),"negative", IF(ISNUMBER(SEARCH("adipose tissue",'Model output'!H170)), "negative", IF(ISNUMBER(SEARCH("neck dissection",'Model output'!H170)),"negative","positive"))))))</f>
        <v>negative</v>
      </c>
      <c r="I171">
        <f>IF('Model output'!I170="","",IF(ISNUMBER('Model output'!I170),'Model output'!I170,1))</f>
        <v>27</v>
      </c>
      <c r="J171">
        <f>IF('Model output'!J170="","",IF(AND(ISNUMBER('Model output'!J170),'Model output'!J170&lt;=I171),'Model output'!J170,IF(ISNUMBER(SEARCH("0/",'Model output'!J170)),0,1)))</f>
        <v>0</v>
      </c>
      <c r="K171" t="str" cm="1">
        <f t="array" ref="K171">IF(COUNT(FIND({0,1,2,3,4,5,6,7,8,9},'Model output'!K170))&gt;0,'Model output'!K170,"")</f>
        <v/>
      </c>
      <c r="L171" s="32" t="str">
        <f t="shared" si="30"/>
        <v/>
      </c>
      <c r="M171" t="str" cm="1">
        <f t="array" ref="M171">IF(L171="","",IF(ISNUMBER(SEARCH("cm",L171)),MAX(VALUE(SUBSTITUTE(_xlfn.FILTERXML("&lt;t&gt;&lt;s&gt;"&amp;SUBSTITUTE(L171,",","&lt;/s&gt;&lt;s&gt;")&amp;"&lt;/s&gt;&lt;/t&gt;","//s"),"cm",""))),MAX(VALUE(SUBSTITUTE(_xlfn.FILTERXML("&lt;t&gt;&lt;s&gt;"&amp;SUBSTITUTE(L171,",","&lt;/s&gt;&lt;s&gt;")&amp;"&lt;/s&gt;&lt;/t&gt;","//s"),"mm","")))/10))</f>
        <v/>
      </c>
      <c r="N171" t="str">
        <f>IF('Model output'!L170="","",'Model output'!L170)</f>
        <v>papillary</v>
      </c>
      <c r="O171" t="str">
        <f>IF('Model output'!M170="","",'Model output'!M170)</f>
        <v>follicular variant</v>
      </c>
      <c r="P171" t="str">
        <f>IF('Model output'!N170="","",'Model output'!N170)</f>
        <v>3.2cm</v>
      </c>
      <c r="Q171" t="str">
        <f t="shared" ref="Q171:Q234" si="45">LOWER(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IF(AND(ISNUMBER(SEARCH("cm", P171)), ISNUMBER(SEARCH("mm", P171))), SUBSTITUTE(P171, "cm", "mm"), P171),"cm.","cm"),"cm;","cm,"), "the", ""), "Microcarcinoma:", ","), "tumor", ""), "Tumor", ""), "microcarcinoma", ""), "nodule.", ""), "nodule", ""), "lobe and isthmus", ""), "isthmus and", ""), "isthmic", ""), "isthmus", ""), ", right lobe.", ""), "lobe,",""), "lobe", ""), "pole;", ","), "pole", ""), "upper", ""), "lower", ""), "thyroid", ""), "largest", ""), "superior to inferior", ""), "superior/middle", ""), "anterior to posterior", ""), "classical type", ""), "follicular variant", ""), "left", ""), "right", ""), "Right", ""), "Ranging from", ""), "by gross examination", ""), "grossly", ""), "greatest dimension,", ""), "greatest dimension", ""), "for", ""), "in", ""), "In", ""), ", and", ","), "and", ","), "to", ","), "(", ""), ")", ""), "A", ""), " : ", ""), ":", ","), "&lt;", ""), "x", ","), "X", ","), ";", ""), " ",""))</f>
        <v>3.2cm</v>
      </c>
      <c r="R171" cm="1">
        <f t="array" ref="R171">IF(Q171="","",IF(ISNUMBER(SEARCH("cm",Q171)),MAX(VALUE(SUBSTITUTE(_xlfn.FILTERXML("&lt;t&gt;&lt;s&gt;"&amp;SUBSTITUTE(Q171,",","&lt;/s&gt;&lt;s&gt;")&amp;"&lt;/s&gt;&lt;/t&gt;","//s"),"cm",""))),IF(ISNUMBER(SEARCH("mm",Q171)), MAX(VALUE(SUBSTITUTE(_xlfn.FILTERXML("&lt;t&gt;&lt;s&gt;"&amp;SUBSTITUTE(Q171,",","&lt;/s&gt;&lt;s&gt;")&amp;"&lt;/s&gt;&lt;/t&gt;","//s"),"mm","")))/10, MAX(VALUE(_xlfn.FILTERXML("&lt;t&gt;&lt;s&gt;"&amp;SUBSTITUTE(Q171,",","&lt;/s&gt;&lt;s&gt;")&amp;"&lt;/s&gt;&lt;/t&gt;","//s"))))))</f>
        <v>3.2</v>
      </c>
      <c r="S171" t="str">
        <f>IF(OR('Model output'!P170="",'Model output'!P170="C",ISNUMBER(SEARCH("Not identified", 'Model output'!P170)),ISNUMBER(SEARCH("Absent",'Model output'!P170)),ISNUMBER(SEARCH("Absence",'Model output'!P170)),AND(ISNUMBER(SEARCH("No",'Model output'!P170)),NOT(ISNUMBER(SEARCH("diagnostic",'Model output'!P170)))),ISNUMBER(SEARCH("Negative",'Model output'!P170))),"negative","positive")</f>
        <v>negative</v>
      </c>
      <c r="T171">
        <f>IF('Model output'!O170="","",'Model output'!O170)</f>
        <v>2</v>
      </c>
      <c r="U171" t="str">
        <f>IF('Model output'!Q170&lt;&gt;"",'Model output'!Q170,IF('Classification result'!S171="positive",IF(ISNUMBER(SEARCH("single",'Model output'!P170)),1,IF(OR(ISNUMBER(SEARCH("&lt;4",'Model output'!P170)),ISNUMBER(SEARCH("&lt; 4",'Model output'!P170)),ISNUMBER(SEARCH("less than 4",'Model output'!P170))),"&lt;4",IF(OR(ISNUMBER(SEARCH("&gt;4",'Model output'!P170)),ISNUMBER(SEARCH("&gt; 4",'Model output'!P170)),ISNUMBER(SEARCH("4 or more",'Model output'!P170))),"&gt;4",""))),""))</f>
        <v/>
      </c>
      <c r="V171" t="str">
        <f>IF(S171="negative","",IF(OR(ISNUMBER(SEARCH("Focal",'Model output'!P170)),'Classification result'!U171&lt;4,ISNUMBER(SEARCH("Focal",'Classification result'!U171)),ISNUMBER(SEARCH("&lt;4",'Classification result'!U171)),ISNUMBER(SEARCH("&lt; 4",'Classification result'!U171))),"minimal", IF(OR(ISNUMBER(SEARCH("Extensive",'Model output'!P170)),ISNUMBER(SEARCH("Extensive",'Classification result'!U171)),ISNUMBER(SEARCH("&gt;4",'Classification result'!U171)),ISNUMBER(SEARCH("&gt; 4",'Classification result'!U171)),ISNUMBER(SEARCH("4 or more",'Classification result'!U171))),"extensive","")))</f>
        <v/>
      </c>
      <c r="W171" t="str">
        <f>IF(OR('Model output'!R170="",ISNUMBER(SEARCH("Not identified", 'Model output'!R170)),ISNUMBER(SEARCH("Absent",'Model output'!R170)),ISNUMBER(SEARCH("No",'Model output'!R170)),ISNUMBER(SEARCH("Negative",'Model output'!R170)),ISNUMBER(SEARCH("None seen",'Model output'!R170)),ISNUMBER(SEARCH("Free",'Model output'!R170)),ISNUMBER(SEARCH("Cannot be assessed",'Model output'!R170))),"negative","positive")</f>
        <v>positive</v>
      </c>
      <c r="X171" s="19" t="str">
        <f>IF('Model output'!S170="","",'Model output'!S170)</f>
        <v>Not identified</v>
      </c>
      <c r="Y171" t="str">
        <f>IF(OR('Model output'!S170="",ISNUMBER(SEARCH("No extension",'Model output'!S170)),ISNUMBER(SEARCH("Absent",'Model output'!S170)),ISNUMBER(SEARCH("Not identified",'Model output'!S170)),AND(ISNUMBER(SEARCH("No",'Model output'!S170)),NOT(ISNUMBER(SEARCH("carcinoma",'Model output'!S170)))),ISNUMBER(SEARCH("negative",'Model output'!S170))),"negative",IF(Z171="positive","gETE", "positive"))</f>
        <v>negative</v>
      </c>
      <c r="Z171" t="str">
        <f>IF(OR('Model output'!S170="",ISNUMBER(SEARCH("Absent",'Model output'!S170)),ISNUMBER(SEARCH("Not identified",'Model output'!S170)),ISNUMBER(SEARCH("No",'Model output'!S170)),ISNUMBER(SEARCH("Minimal",'Model output'!S170)),ISNUMBER(SEARCH("negative",'Model output'!S170))),"negative",IF(OR(ISNUMBER(SEARCH("extensive",X171)),ISNUMBER(SEARCH("skeletal muscle",X171)),ISNUMBER(SEARCH("larynx",X171)),ISNUMBER(SEARCH("trachea",X171)),ISNUMBER(SEARCH("esophagus",X171)),ISNUMBER(SEARCH("recurrent laryngeal nerve",X171))),"positive","negative"))</f>
        <v>negative</v>
      </c>
      <c r="AA171" t="str">
        <f>IF('Model output'!T170="","",IF('Model output'!T170="Not mentioned", "No", "Yes"))</f>
        <v/>
      </c>
      <c r="AB171" t="str">
        <f>IF(AA171&lt;&gt;"Yes","",IF(OR('Model output'!U170="",ISNUMBER(SEARCH("Not identified",'Model output'!U170))),"",'Model output'!U170))</f>
        <v/>
      </c>
      <c r="AC171" s="8" t="str">
        <f>IF(OR('Model output'!V170="", AND(ISERROR(SEARCH("Positive",'Model output'!V170)), ISNUMBER(SEARCH("Negative",'Model output'!V170))), ISNUMBER(SEARCH("Cannot be assessed",'Model output'!V170)), AND(ISNUMBER(SEARCH("Uninvolved",'Model output'!V170)),NOT(ISNUMBER(SEARCH("margin(s) involved",'Model output'!V170)))), ISNUMBER(SEARCH("No involvement",'Model output'!V170)), AND(NOT(ISNUMBER(SEARCH("focal",'Model output'!V170))),ISNUMBER(SEARCH("Free",'Model output'!V170))), ISNUMBER(SEARCH("narrowly excised",'Model output'!V170)), ISNUMBER(SEARCH("none",'Model output'!V170)), ISNUMBER(SEARCH("R0",'Model output'!V170)), ISNUMBER(SEARCH("1 mm",'Model output'!V170)), ISNUMBER(SEARCH("0.1 CM",'Model output'!V170)), ISNUMBER(SEARCH("less than 0.2 mm",'Model output'!V170)), ISNUMBER(SEARCH("less than 1.0 mm",'Model output'!V170)), ISNUMBER(SEARCH("less than 0.5 mm",'Model output'!V170)), ISNUMBER(SEARCH("abut",'Model output'!V170))), "negative", "positive")</f>
        <v>negative</v>
      </c>
      <c r="AE171" s="39" t="str" cm="1">
        <f t="array" aca="1" ref="AE171" ca="1">IF(OR(AC171="positive",Z171="positive",AND(OR(ISNUMBER(SEARCH("Follicular carcinoma",N171)),ISNUMBER(SEARCH("Follicular thyroid carcinoma",N171))),V171="extensive"),AND(AND(ISNUMBER(J171),J171&gt;0),AND(ISNUMBER(M171),M171&gt;3)),OR(H171="positive",AH171=1)),"high",IF(OR(ISNUMBER(SEARCH("lateral",G171,1)),ISNUMBER(SEARCH("positive",Y171,1)),ISNUMBER(SEARCH("tall",O171,1)),ISNUMBER(SEARCH("hobnail",O171,1)),ISNUMBER(SEARCH("cribriform",O171,1)),ISNUMBER(SEARCH("diffuse",O171,1)),ISNUMBER(SEARCH("columnar",O171,1)),ISNUMBER(SEARCH("solid",O171,1)),ISNUMBER(SEARCH("tall",N171,1)),ISNUMBER(SEARCH("hobnail",N171,1)),ISNUMBER(SEARCH("cribriform",N171,1)),ISNUMBER(SEARCH("diffuse",N171,1)),ISNUMBER(SEARCH("columnar",N171,1)),ISNUMBER(SEARCH("solid",N171,1)),AND(OR(ISNUMBER(SEARCH("papillary",N171,1)),ISNUMBER(SEARCH("papillary carcinoma",O171,1))),S171="positive"),AND(AND(ISNUMBER(J171),J171&gt;=5),M171=""),AND(AND(ISNUMBER(J171),J171&gt;=5),AND(ISNUMBER(M171),M171&gt;=1)),AND(ISNUMBER(SERACH("papillary",N171)),OR(Y171="positive",Z171="positive"), ISNUMBER(SEARCH("BRAF",AB171)))),"intermediate","low"))</f>
        <v>low</v>
      </c>
      <c r="AF171" s="40" t="str">
        <f t="shared" si="31"/>
        <v>2</v>
      </c>
      <c r="AG171" s="40" t="str">
        <f t="shared" si="32"/>
        <v>0</v>
      </c>
      <c r="AH171" s="40" t="str">
        <f t="shared" si="33"/>
        <v>0</v>
      </c>
      <c r="AI171" s="45" t="str">
        <f t="shared" si="34"/>
        <v>I</v>
      </c>
      <c r="AJ171" s="39" t="s">
        <v>634</v>
      </c>
      <c r="AK171" s="44" t="s">
        <v>898</v>
      </c>
      <c r="AL171" s="44" t="s">
        <v>896</v>
      </c>
      <c r="AM171" s="44" t="s">
        <v>899</v>
      </c>
      <c r="AN171" s="44" t="s">
        <v>59</v>
      </c>
      <c r="AO171" s="12">
        <f t="shared" ca="1" si="40"/>
        <v>1</v>
      </c>
      <c r="AP171" s="15">
        <f t="shared" si="41"/>
        <v>1</v>
      </c>
      <c r="AQ171" s="15">
        <f t="shared" si="42"/>
        <v>1</v>
      </c>
      <c r="AR171" s="15">
        <f t="shared" si="43"/>
        <v>1</v>
      </c>
      <c r="AS171" s="26">
        <f t="shared" si="35"/>
        <v>1</v>
      </c>
    </row>
    <row r="172" spans="1:45">
      <c r="A172" t="str">
        <f>'Model output'!A171</f>
        <v>TCGA-EM-A2CQ</v>
      </c>
      <c r="B172" s="51">
        <v>40</v>
      </c>
      <c r="C172" s="1" t="str">
        <f>IF(OR(ISNUMBER(SEARCH("0",'Model output'!D171)), ISNUMBER(SEARCH("1",'Model output'!D171)), ISNUMBER(SEARCH("1a",'Model output'!D171)), ISNUMBER(SEARCH("1b",'Model output'!D171)), ISNUMBER(SEARCH("2",'Model output'!D171)), ISNUMBER(SEARCH("3",'Model output'!D171)), ISNUMBER(SEARCH("4a",'Model output'!D171)), ISNUMBER(SEARCH("4b",'Model output'!D171))), IF(ISNUMBER(SEARCH("pT",'Model output'!D171)),IF(OR(ISNUMBER(SEARCH("a",'Model output'!D171)),ISNUMBER(SEARCH("b",'Model output'!D171))),MID(SUBSTITUTE('Model output'!D171," ",""),SEARCH("pT",'Model output'!D171)+2,2),MID(SUBSTITUTE('Model output'!D171," ",""),SEARCH("pT",'Model output'!D171)+2,1)),IF(ISNUMBER(SEARCH("T",'Model output'!D171)),IF(OR(ISNUMBER(SEARCH("a",'Model output'!D171)),ISNUMBER(SEARCH("b",'Model output'!D171))),MID(SUBSTITUTE('Model output'!D171," ",""),SEARCH("T",'Model output'!D171)+1,2),MID(SUBSTITUTE('Model output'!D171," ",""),SEARCH("T",'Model output'!D171)+1,1)),SUBSTITUTE('Model output'!D171," ",""))),"")</f>
        <v>1b</v>
      </c>
      <c r="D172" s="1" t="str">
        <f>IF(ISNUMBER(SEARCH("lymph node",'Model output'!E171)),"1", IF(AND('Model output'!E171&lt;&gt;"",ISNUMBER('Model output'!E171),'Model output'!E171&gt;0),"1",IF(OR(ISNUMBER(SEARCH("0",'Model output'!E171)), ISNUMBER(SEARCH("1",'Model output'!E171)), ISNUMBER(SEARCH("1a",'Model output'!E171)), ISNUMBER(SEARCH("1b",'Model output'!E171)), ISNUMBER(SEARCH("X",'Model output'!E171))), IF(ISNUMBER(SEARCH("pN",'Model output'!E171)),IF(OR(ISNUMBER(SEARCH("a",'Model output'!E171)),ISNUMBER(SEARCH("b",'Model output'!E171))),MID(SUBSTITUTE('Model output'!E171," ",""),SEARCH("pN",'Model output'!E171)+2,2),MID(SUBSTITUTE('Model output'!E171," ",""),SEARCH("pN",'Model output'!E171)+2,1)),IF(ISNUMBER(SEARCH("N",'Model output'!E171)),IF(OR(ISNUMBER(SEARCH("a",'Model output'!E171)),ISNUMBER(SEARCH("b",'Model output'!E171))),MID(SUBSTITUTE('Model output'!E171," ",""),SEARCH("N",'Model output'!E171)+1,2),MID(SUBSTITUTE('Model output'!E171," ",""),SEARCH("N",'Model output'!E171)+1,1)),SUBSTITUTE('Model output'!E171," ",""))),"")))</f>
        <v>1a</v>
      </c>
      <c r="E172" s="1" t="str">
        <f>IF(OR(ISNUMBER(SEARCH("Not applicable",'Model output'!F171)), ISNUMBER(SEARCH("N/A",'Model output'!F171))),"0",IF(OR(ISNUMBER(SEARCH("0",'Model output'!F171)), ISNUMBER(SEARCH("1",'Model output'!F171)), ISNUMBER(SEARCH("X",'Model output'!F171))), IF(ISNUMBER(SEARCH("pM",'Model output'!F171)),MID(SUBSTITUTE('Model output'!F171," ",""),SEARCH("pM",'Model output'!F171)+2,1),IF(ISNUMBER(SEARCH("M",'Model output'!F171)),MID(SUBSTITUTE('Model output'!F171," ",""),SEARCH("M",'Model output'!F171)+1,1),SUBSTITUTE('Model output'!F171," ",""))),""))</f>
        <v/>
      </c>
      <c r="F172" t="str">
        <f t="shared" si="44"/>
        <v>positive</v>
      </c>
      <c r="G172" t="str">
        <f>IF(OR('Model output'!G171="",AND(ISNUMBER('Model output'!J171),'Model output'!J171&lt;1)),"",IF(OR(ISNUMBER(SEARCH("lateral",'Model output'!G171)),ISNUMBER(SEARCH("cervical",'Model output'!G171)),ISNUMBER(SEARCH("jugular",'Model output'!G171)),ISNUMBER(SEARCH("left neck",'Model output'!G171)),ISNUMBER(SEARCH("left anterior neck",'Model output'!G171)),ISNUMBER(SEARCH("left posterior neck",'Model output'!G171)),ISNUMBER(SEARCH("right neck",'Model output'!G171)),ISNUMBER(SEARCH("right anterior neck",'Model output'!G171)),ISNUMBER(SEARCH("right posterior neck",'Model output'!G171)),AND(ISNUMBER(SEARCH("level",'Model output'!G171)),OR(,ISNUMBER(SEARCH("II",'Model output'!G171)),ISNUMBER(SEARCH("two",'Model output'!G171)),ISNUMBER(SEARCH("2",'Model output'!G171)),ISNUMBER(SEARCH("III",'Model output'!G171)),ISNUMBER(SEARCH("three",'Model output'!G171)),ISNUMBER(SEARCH("3",'Model output'!G171)),ISNUMBER(SEARCH("IV",'Model output'!G171)),ISNUMBER(SEARCH("four",'Model output'!G171)),ISNUMBER(SEARCH("4",'Model output'!G171)),ISNUMBER(SEARCH("V ",'Model output'!G171)),ISNUMBER(SEARCH("five",'Model output'!G171)),ISNUMBER(SEARCH("5",'Model output'!G171))))), "lateral", "central"))</f>
        <v>central</v>
      </c>
      <c r="H172" t="str">
        <f>IF('Model output'!H171="","negative", IF('Model output'!H171=" ", "negative", IF('Model output'!H171="[]", "negative", IF(ISNUMBER(SEARCH("lymph node",'Model output'!H171)),"negative", IF(ISNUMBER(SEARCH("adipose tissue",'Model output'!H171)), "negative", IF(ISNUMBER(SEARCH("neck dissection",'Model output'!H171)),"negative","positive"))))))</f>
        <v>negative</v>
      </c>
      <c r="I172" t="str">
        <f>IF('Model output'!I171="","",IF(ISNUMBER('Model output'!I171),'Model output'!I171,1))</f>
        <v/>
      </c>
      <c r="J172">
        <f>IF('Model output'!J171="","",IF(AND(ISNUMBER('Model output'!J171),'Model output'!J171&lt;=I172),'Model output'!J171,IF(ISNUMBER(SEARCH("0/",'Model output'!J171)),0,1)))</f>
        <v>1</v>
      </c>
      <c r="K172" t="str" cm="1">
        <f t="array" ref="K172">IF(COUNT(FIND({0,1,2,3,4,5,6,7,8,9},'Model output'!K171))&gt;0,'Model output'!K171,"")</f>
        <v/>
      </c>
      <c r="L172" s="32" t="str">
        <f t="shared" si="30"/>
        <v/>
      </c>
      <c r="M172" t="str" cm="1">
        <f t="array" ref="M172">IF(L172="","",IF(ISNUMBER(SEARCH("cm",L172)),MAX(VALUE(SUBSTITUTE(_xlfn.FILTERXML("&lt;t&gt;&lt;s&gt;"&amp;SUBSTITUTE(L172,",","&lt;/s&gt;&lt;s&gt;")&amp;"&lt;/s&gt;&lt;/t&gt;","//s"),"cm",""))),MAX(VALUE(SUBSTITUTE(_xlfn.FILTERXML("&lt;t&gt;&lt;s&gt;"&amp;SUBSTITUTE(L172,",","&lt;/s&gt;&lt;s&gt;")&amp;"&lt;/s&gt;&lt;/t&gt;","//s"),"mm","")))/10))</f>
        <v/>
      </c>
      <c r="N172" t="str">
        <f>IF('Model output'!L171="","",'Model output'!L171)</f>
        <v>papillary</v>
      </c>
      <c r="O172" t="str">
        <f>IF('Model output'!M171="","",'Model output'!M171)</f>
        <v>follicular variant</v>
      </c>
      <c r="P172" t="str">
        <f>IF('Model output'!N171="","",'Model output'!N171)</f>
        <v>1.8 cm</v>
      </c>
      <c r="Q172" t="str">
        <f t="shared" si="45"/>
        <v>1.8cm</v>
      </c>
      <c r="R172" cm="1">
        <f t="array" ref="R172">IF(Q172="","",IF(ISNUMBER(SEARCH("cm",Q172)),MAX(VALUE(SUBSTITUTE(_xlfn.FILTERXML("&lt;t&gt;&lt;s&gt;"&amp;SUBSTITUTE(Q172,",","&lt;/s&gt;&lt;s&gt;")&amp;"&lt;/s&gt;&lt;/t&gt;","//s"),"cm",""))),IF(ISNUMBER(SEARCH("mm",Q172)), MAX(VALUE(SUBSTITUTE(_xlfn.FILTERXML("&lt;t&gt;&lt;s&gt;"&amp;SUBSTITUTE(Q172,",","&lt;/s&gt;&lt;s&gt;")&amp;"&lt;/s&gt;&lt;/t&gt;","//s"),"mm","")))/10, MAX(VALUE(_xlfn.FILTERXML("&lt;t&gt;&lt;s&gt;"&amp;SUBSTITUTE(Q172,",","&lt;/s&gt;&lt;s&gt;")&amp;"&lt;/s&gt;&lt;/t&gt;","//s"))))))</f>
        <v>1.8</v>
      </c>
      <c r="S172" t="str">
        <f>IF(OR('Model output'!P171="",'Model output'!P171="C",ISNUMBER(SEARCH("Not identified", 'Model output'!P171)),ISNUMBER(SEARCH("Absent",'Model output'!P171)),ISNUMBER(SEARCH("Absence",'Model output'!P171)),AND(ISNUMBER(SEARCH("No",'Model output'!P171)),NOT(ISNUMBER(SEARCH("diagnostic",'Model output'!P171)))),ISNUMBER(SEARCH("Negative",'Model output'!P171))),"negative","positive")</f>
        <v>negative</v>
      </c>
      <c r="T172">
        <f>IF('Model output'!O171="","",'Model output'!O171)</f>
        <v>2</v>
      </c>
      <c r="U172" t="str">
        <f>IF('Model output'!Q171&lt;&gt;"",'Model output'!Q171,IF('Classification result'!S172="positive",IF(ISNUMBER(SEARCH("single",'Model output'!P171)),1,IF(OR(ISNUMBER(SEARCH("&lt;4",'Model output'!P171)),ISNUMBER(SEARCH("&lt; 4",'Model output'!P171)),ISNUMBER(SEARCH("less than 4",'Model output'!P171))),"&lt;4",IF(OR(ISNUMBER(SEARCH("&gt;4",'Model output'!P171)),ISNUMBER(SEARCH("&gt; 4",'Model output'!P171)),ISNUMBER(SEARCH("4 or more",'Model output'!P171))),"&gt;4",""))),""))</f>
        <v/>
      </c>
      <c r="V172" t="str">
        <f>IF(S172="negative","",IF(OR(ISNUMBER(SEARCH("Focal",'Model output'!P171)),'Classification result'!U172&lt;4,ISNUMBER(SEARCH("Focal",'Classification result'!U172)),ISNUMBER(SEARCH("&lt;4",'Classification result'!U172)),ISNUMBER(SEARCH("&lt; 4",'Classification result'!U172))),"minimal", IF(OR(ISNUMBER(SEARCH("Extensive",'Model output'!P171)),ISNUMBER(SEARCH("Extensive",'Classification result'!U172)),ISNUMBER(SEARCH("&gt;4",'Classification result'!U172)),ISNUMBER(SEARCH("&gt; 4",'Classification result'!U172)),ISNUMBER(SEARCH("4 or more",'Classification result'!U172))),"extensive","")))</f>
        <v/>
      </c>
      <c r="W172" t="str">
        <f>IF(OR('Model output'!R171="",ISNUMBER(SEARCH("Not identified", 'Model output'!R171)),ISNUMBER(SEARCH("Absent",'Model output'!R171)),ISNUMBER(SEARCH("No",'Model output'!R171)),ISNUMBER(SEARCH("Negative",'Model output'!R171)),ISNUMBER(SEARCH("None seen",'Model output'!R171)),ISNUMBER(SEARCH("Free",'Model output'!R171)),ISNUMBER(SEARCH("Cannot be assessed",'Model output'!R171))),"negative","positive")</f>
        <v>negative</v>
      </c>
      <c r="X172" s="19" t="str">
        <f>IF('Model output'!S171="","",'Model output'!S171)</f>
        <v>Not identified</v>
      </c>
      <c r="Y172" t="str">
        <f>IF(OR('Model output'!S171="",ISNUMBER(SEARCH("No extension",'Model output'!S171)),ISNUMBER(SEARCH("Absent",'Model output'!S171)),ISNUMBER(SEARCH("Not identified",'Model output'!S171)),AND(ISNUMBER(SEARCH("No",'Model output'!S171)),NOT(ISNUMBER(SEARCH("carcinoma",'Model output'!S171)))),ISNUMBER(SEARCH("negative",'Model output'!S171))),"negative",IF(Z172="positive","gETE", "positive"))</f>
        <v>negative</v>
      </c>
      <c r="Z172" t="str">
        <f>IF(OR('Model output'!S171="",ISNUMBER(SEARCH("Absent",'Model output'!S171)),ISNUMBER(SEARCH("Not identified",'Model output'!S171)),ISNUMBER(SEARCH("No",'Model output'!S171)),ISNUMBER(SEARCH("Minimal",'Model output'!S171)),ISNUMBER(SEARCH("negative",'Model output'!S171))),"negative",IF(OR(ISNUMBER(SEARCH("extensive",X172)),ISNUMBER(SEARCH("skeletal muscle",X172)),ISNUMBER(SEARCH("larynx",X172)),ISNUMBER(SEARCH("trachea",X172)),ISNUMBER(SEARCH("esophagus",X172)),ISNUMBER(SEARCH("recurrent laryngeal nerve",X172))),"positive","negative"))</f>
        <v>negative</v>
      </c>
      <c r="AA172" t="str">
        <f>IF('Model output'!T171="","",IF('Model output'!T171="Not mentioned", "No", "Yes"))</f>
        <v/>
      </c>
      <c r="AB172" t="str">
        <f>IF(AA172&lt;&gt;"Yes","",IF(OR('Model output'!U171="",ISNUMBER(SEARCH("Not identified",'Model output'!U171))),"",'Model output'!U171))</f>
        <v/>
      </c>
      <c r="AC172" s="8" t="str">
        <f>IF(OR('Model output'!V171="", AND(ISERROR(SEARCH("Positive",'Model output'!V171)), ISNUMBER(SEARCH("Negative",'Model output'!V171))), ISNUMBER(SEARCH("Cannot be assessed",'Model output'!V171)), AND(ISNUMBER(SEARCH("Uninvolved",'Model output'!V171)),NOT(ISNUMBER(SEARCH("margin(s) involved",'Model output'!V171)))), ISNUMBER(SEARCH("No involvement",'Model output'!V171)), AND(NOT(ISNUMBER(SEARCH("focal",'Model output'!V171))),ISNUMBER(SEARCH("Free",'Model output'!V171))), ISNUMBER(SEARCH("narrowly excised",'Model output'!V171)), ISNUMBER(SEARCH("none",'Model output'!V171)), ISNUMBER(SEARCH("R0",'Model output'!V171)), ISNUMBER(SEARCH("1 mm",'Model output'!V171)), ISNUMBER(SEARCH("0.1 CM",'Model output'!V171)), ISNUMBER(SEARCH("less than 0.2 mm",'Model output'!V171)), ISNUMBER(SEARCH("less than 1.0 mm",'Model output'!V171)), ISNUMBER(SEARCH("less than 0.5 mm",'Model output'!V171)), ISNUMBER(SEARCH("abut",'Model output'!V171))), "negative", "positive")</f>
        <v>negative</v>
      </c>
      <c r="AE172" s="39" t="str" cm="1">
        <f t="array" aca="1" ref="AE172" ca="1">IF(OR(AC172="positive",Z172="positive",AND(OR(ISNUMBER(SEARCH("Follicular carcinoma",N172)),ISNUMBER(SEARCH("Follicular thyroid carcinoma",N172))),V172="extensive"),AND(AND(ISNUMBER(J172),J172&gt;0),AND(ISNUMBER(M172),M172&gt;3)),OR(H172="positive",AH172=1)),"high",IF(OR(ISNUMBER(SEARCH("lateral",G172,1)),ISNUMBER(SEARCH("positive",Y172,1)),ISNUMBER(SEARCH("tall",O172,1)),ISNUMBER(SEARCH("hobnail",O172,1)),ISNUMBER(SEARCH("cribriform",O172,1)),ISNUMBER(SEARCH("diffuse",O172,1)),ISNUMBER(SEARCH("columnar",O172,1)),ISNUMBER(SEARCH("solid",O172,1)),ISNUMBER(SEARCH("tall",N172,1)),ISNUMBER(SEARCH("hobnail",N172,1)),ISNUMBER(SEARCH("cribriform",N172,1)),ISNUMBER(SEARCH("diffuse",N172,1)),ISNUMBER(SEARCH("columnar",N172,1)),ISNUMBER(SEARCH("solid",N172,1)),AND(OR(ISNUMBER(SEARCH("papillary",N172,1)),ISNUMBER(SEARCH("papillary carcinoma",O172,1))),S172="positive"),AND(AND(ISNUMBER(J172),J172&gt;=5),M172=""),AND(AND(ISNUMBER(J172),J172&gt;=5),AND(ISNUMBER(M172),M172&gt;=1)),AND(ISNUMBER(SERACH("papillary",N172)),OR(Y172="positive",Z172="positive"), ISNUMBER(SEARCH("BRAF",AB172)))),"intermediate","low"))</f>
        <v>low</v>
      </c>
      <c r="AF172" s="40" t="str">
        <f t="shared" si="31"/>
        <v>1b</v>
      </c>
      <c r="AG172" s="40" t="str">
        <f t="shared" si="32"/>
        <v>1a</v>
      </c>
      <c r="AH172" s="40" t="str">
        <f t="shared" si="33"/>
        <v>0</v>
      </c>
      <c r="AI172" s="45" t="str">
        <f t="shared" si="34"/>
        <v>I</v>
      </c>
      <c r="AJ172" s="39" t="s">
        <v>634</v>
      </c>
      <c r="AK172" s="44" t="s">
        <v>895</v>
      </c>
      <c r="AL172" s="44" t="s">
        <v>900</v>
      </c>
      <c r="AM172" s="44" t="s">
        <v>899</v>
      </c>
      <c r="AN172" s="44" t="s">
        <v>59</v>
      </c>
      <c r="AO172" s="12">
        <f t="shared" ca="1" si="40"/>
        <v>1</v>
      </c>
      <c r="AP172" s="15">
        <f t="shared" si="41"/>
        <v>1</v>
      </c>
      <c r="AQ172" s="15">
        <f t="shared" si="42"/>
        <v>1</v>
      </c>
      <c r="AR172" s="15">
        <f t="shared" si="43"/>
        <v>1</v>
      </c>
      <c r="AS172" s="26">
        <f t="shared" si="35"/>
        <v>1</v>
      </c>
    </row>
    <row r="173" spans="1:45">
      <c r="A173" t="str">
        <f>'Model output'!A172</f>
        <v>TCGA-EM-A2CS</v>
      </c>
      <c r="B173" s="51">
        <v>51</v>
      </c>
      <c r="C173" s="1" t="str">
        <f>IF(OR(ISNUMBER(SEARCH("0",'Model output'!D172)), ISNUMBER(SEARCH("1",'Model output'!D172)), ISNUMBER(SEARCH("1a",'Model output'!D172)), ISNUMBER(SEARCH("1b",'Model output'!D172)), ISNUMBER(SEARCH("2",'Model output'!D172)), ISNUMBER(SEARCH("3",'Model output'!D172)), ISNUMBER(SEARCH("4a",'Model output'!D172)), ISNUMBER(SEARCH("4b",'Model output'!D172))), IF(ISNUMBER(SEARCH("pT",'Model output'!D172)),IF(OR(ISNUMBER(SEARCH("a",'Model output'!D172)),ISNUMBER(SEARCH("b",'Model output'!D172))),MID(SUBSTITUTE('Model output'!D172," ",""),SEARCH("pT",'Model output'!D172)+2,2),MID(SUBSTITUTE('Model output'!D172," ",""),SEARCH("pT",'Model output'!D172)+2,1)),IF(ISNUMBER(SEARCH("T",'Model output'!D172)),IF(OR(ISNUMBER(SEARCH("a",'Model output'!D172)),ISNUMBER(SEARCH("b",'Model output'!D172))),MID(SUBSTITUTE('Model output'!D172," ",""),SEARCH("T",'Model output'!D172)+1,2),MID(SUBSTITUTE('Model output'!D172," ",""),SEARCH("T",'Model output'!D172)+1,1)),SUBSTITUTE('Model output'!D172," ",""))),"")</f>
        <v>3</v>
      </c>
      <c r="D173" s="1" t="str">
        <f>IF(ISNUMBER(SEARCH("lymph node",'Model output'!E172)),"1", IF(AND('Model output'!E172&lt;&gt;"",ISNUMBER('Model output'!E172),'Model output'!E172&gt;0),"1",IF(OR(ISNUMBER(SEARCH("0",'Model output'!E172)), ISNUMBER(SEARCH("1",'Model output'!E172)), ISNUMBER(SEARCH("1a",'Model output'!E172)), ISNUMBER(SEARCH("1b",'Model output'!E172)), ISNUMBER(SEARCH("X",'Model output'!E172))), IF(ISNUMBER(SEARCH("pN",'Model output'!E172)),IF(OR(ISNUMBER(SEARCH("a",'Model output'!E172)),ISNUMBER(SEARCH("b",'Model output'!E172))),MID(SUBSTITUTE('Model output'!E172," ",""),SEARCH("pN",'Model output'!E172)+2,2),MID(SUBSTITUTE('Model output'!E172," ",""),SEARCH("pN",'Model output'!E172)+2,1)),IF(ISNUMBER(SEARCH("N",'Model output'!E172)),IF(OR(ISNUMBER(SEARCH("a",'Model output'!E172)),ISNUMBER(SEARCH("b",'Model output'!E172))),MID(SUBSTITUTE('Model output'!E172," ",""),SEARCH("N",'Model output'!E172)+1,2),MID(SUBSTITUTE('Model output'!E172," ",""),SEARCH("N",'Model output'!E172)+1,1)),SUBSTITUTE('Model output'!E172," ",""))),"")))</f>
        <v>1b</v>
      </c>
      <c r="E173" s="1" t="str">
        <f>IF(OR(ISNUMBER(SEARCH("Not applicable",'Model output'!F172)), ISNUMBER(SEARCH("N/A",'Model output'!F172))),"0",IF(OR(ISNUMBER(SEARCH("0",'Model output'!F172)), ISNUMBER(SEARCH("1",'Model output'!F172)), ISNUMBER(SEARCH("X",'Model output'!F172))), IF(ISNUMBER(SEARCH("pM",'Model output'!F172)),MID(SUBSTITUTE('Model output'!F172," ",""),SEARCH("pM",'Model output'!F172)+2,1),IF(ISNUMBER(SEARCH("M",'Model output'!F172)),MID(SUBSTITUTE('Model output'!F172," ",""),SEARCH("M",'Model output'!F172)+1,1),SUBSTITUTE('Model output'!F172," ",""))),""))</f>
        <v/>
      </c>
      <c r="F173" t="str">
        <f t="shared" si="44"/>
        <v>positive</v>
      </c>
      <c r="G173" t="str">
        <f>IF(OR('Model output'!G172="",AND(ISNUMBER('Model output'!J172),'Model output'!J172&lt;1)),"",IF(OR(ISNUMBER(SEARCH("lateral",'Model output'!G172)),ISNUMBER(SEARCH("cervical",'Model output'!G172)),ISNUMBER(SEARCH("jugular",'Model output'!G172)),ISNUMBER(SEARCH("left neck",'Model output'!G172)),ISNUMBER(SEARCH("left anterior neck",'Model output'!G172)),ISNUMBER(SEARCH("left posterior neck",'Model output'!G172)),ISNUMBER(SEARCH("right neck",'Model output'!G172)),ISNUMBER(SEARCH("right anterior neck",'Model output'!G172)),ISNUMBER(SEARCH("right posterior neck",'Model output'!G172)),AND(ISNUMBER(SEARCH("level",'Model output'!G172)),OR(,ISNUMBER(SEARCH("II",'Model output'!G172)),ISNUMBER(SEARCH("two",'Model output'!G172)),ISNUMBER(SEARCH("2",'Model output'!G172)),ISNUMBER(SEARCH("III",'Model output'!G172)),ISNUMBER(SEARCH("three",'Model output'!G172)),ISNUMBER(SEARCH("3",'Model output'!G172)),ISNUMBER(SEARCH("IV",'Model output'!G172)),ISNUMBER(SEARCH("four",'Model output'!G172)),ISNUMBER(SEARCH("4",'Model output'!G172)),ISNUMBER(SEARCH("V ",'Model output'!G172)),ISNUMBER(SEARCH("five",'Model output'!G172)),ISNUMBER(SEARCH("5",'Model output'!G172))))), "lateral", "central"))</f>
        <v>lateral</v>
      </c>
      <c r="H173" t="str">
        <f>IF('Model output'!H172="","negative", IF('Model output'!H172=" ", "negative", IF('Model output'!H172="[]", "negative", IF(ISNUMBER(SEARCH("lymph node",'Model output'!H172)),"negative", IF(ISNUMBER(SEARCH("adipose tissue",'Model output'!H172)), "negative", IF(ISNUMBER(SEARCH("neck dissection",'Model output'!H172)),"negative","positive"))))))</f>
        <v>negative</v>
      </c>
      <c r="I173">
        <f>IF('Model output'!I172="","",IF(ISNUMBER('Model output'!I172),'Model output'!I172,1))</f>
        <v>35</v>
      </c>
      <c r="J173">
        <f>IF('Model output'!J172="","",IF(AND(ISNUMBER('Model output'!J172),'Model output'!J172&lt;=I173),'Model output'!J172,IF(ISNUMBER(SEARCH("0/",'Model output'!J172)),0,1)))</f>
        <v>35</v>
      </c>
      <c r="K173" t="str" cm="1">
        <f t="array" ref="K173">IF(COUNT(FIND({0,1,2,3,4,5,6,7,8,9},'Model output'!K172))&gt;0,'Model output'!K172,"")</f>
        <v/>
      </c>
      <c r="L173" s="32" t="str">
        <f t="shared" si="30"/>
        <v/>
      </c>
      <c r="M173" t="str" cm="1">
        <f t="array" ref="M173">IF(L173="","",IF(ISNUMBER(SEARCH("cm",L173)),MAX(VALUE(SUBSTITUTE(_xlfn.FILTERXML("&lt;t&gt;&lt;s&gt;"&amp;SUBSTITUTE(L173,",","&lt;/s&gt;&lt;s&gt;")&amp;"&lt;/s&gt;&lt;/t&gt;","//s"),"cm",""))),MAX(VALUE(SUBSTITUTE(_xlfn.FILTERXML("&lt;t&gt;&lt;s&gt;"&amp;SUBSTITUTE(L173,",","&lt;/s&gt;&lt;s&gt;")&amp;"&lt;/s&gt;&lt;/t&gt;","//s"),"mm","")))/10))</f>
        <v/>
      </c>
      <c r="N173" t="str">
        <f>IF('Model output'!L172="","",'Model output'!L172)</f>
        <v>papillary</v>
      </c>
      <c r="O173" t="str">
        <f>IF('Model output'!M172="","",'Model output'!M172)</f>
        <v>classical (usual)</v>
      </c>
      <c r="P173" t="str">
        <f>IF('Model output'!N172="","",'Model output'!N172)</f>
        <v>6.3 cm</v>
      </c>
      <c r="Q173" t="str">
        <f t="shared" si="45"/>
        <v>6.3cm</v>
      </c>
      <c r="R173" cm="1">
        <f t="array" ref="R173">IF(Q173="","",IF(ISNUMBER(SEARCH("cm",Q173)),MAX(VALUE(SUBSTITUTE(_xlfn.FILTERXML("&lt;t&gt;&lt;s&gt;"&amp;SUBSTITUTE(Q173,",","&lt;/s&gt;&lt;s&gt;")&amp;"&lt;/s&gt;&lt;/t&gt;","//s"),"cm",""))),IF(ISNUMBER(SEARCH("mm",Q173)), MAX(VALUE(SUBSTITUTE(_xlfn.FILTERXML("&lt;t&gt;&lt;s&gt;"&amp;SUBSTITUTE(Q173,",","&lt;/s&gt;&lt;s&gt;")&amp;"&lt;/s&gt;&lt;/t&gt;","//s"),"mm","")))/10, MAX(VALUE(_xlfn.FILTERXML("&lt;t&gt;&lt;s&gt;"&amp;SUBSTITUTE(Q173,",","&lt;/s&gt;&lt;s&gt;")&amp;"&lt;/s&gt;&lt;/t&gt;","//s"))))))</f>
        <v>6.3</v>
      </c>
      <c r="S173" t="str">
        <f>IF(OR('Model output'!P172="",'Model output'!P172="C",ISNUMBER(SEARCH("Not identified", 'Model output'!P172)),ISNUMBER(SEARCH("Absent",'Model output'!P172)),ISNUMBER(SEARCH("Absence",'Model output'!P172)),AND(ISNUMBER(SEARCH("No",'Model output'!P172)),NOT(ISNUMBER(SEARCH("diagnostic",'Model output'!P172)))),ISNUMBER(SEARCH("Negative",'Model output'!P172))),"negative","positive")</f>
        <v>positive</v>
      </c>
      <c r="T173">
        <f>IF('Model output'!O172="","",'Model output'!O172)</f>
        <v>1</v>
      </c>
      <c r="U173" t="str">
        <f>IF('Model output'!Q172&lt;&gt;"",'Model output'!Q172,IF('Classification result'!S173="positive",IF(ISNUMBER(SEARCH("single",'Model output'!P172)),1,IF(OR(ISNUMBER(SEARCH("&lt;4",'Model output'!P172)),ISNUMBER(SEARCH("&lt; 4",'Model output'!P172)),ISNUMBER(SEARCH("less than 4",'Model output'!P172))),"&lt;4",IF(OR(ISNUMBER(SEARCH("&gt;4",'Model output'!P172)),ISNUMBER(SEARCH("&gt; 4",'Model output'!P172)),ISNUMBER(SEARCH("4 or more",'Model output'!P172))),"&gt;4",""))),""))</f>
        <v>&lt;4</v>
      </c>
      <c r="V173" t="str">
        <f>IF(S173="negative","",IF(OR(ISNUMBER(SEARCH("Focal",'Model output'!P172)),'Classification result'!U173&lt;4,ISNUMBER(SEARCH("Focal",'Classification result'!U173)),ISNUMBER(SEARCH("&lt;4",'Classification result'!U173)),ISNUMBER(SEARCH("&lt; 4",'Classification result'!U173))),"minimal", IF(OR(ISNUMBER(SEARCH("Extensive",'Model output'!P172)),ISNUMBER(SEARCH("Extensive",'Classification result'!U173)),ISNUMBER(SEARCH("&gt;4",'Classification result'!U173)),ISNUMBER(SEARCH("&gt; 4",'Classification result'!U173)),ISNUMBER(SEARCH("4 or more",'Classification result'!U173))),"extensive","")))</f>
        <v>minimal</v>
      </c>
      <c r="W173" t="str">
        <f>IF(OR('Model output'!R172="",ISNUMBER(SEARCH("Not identified", 'Model output'!R172)),ISNUMBER(SEARCH("Absent",'Model output'!R172)),ISNUMBER(SEARCH("No",'Model output'!R172)),ISNUMBER(SEARCH("Negative",'Model output'!R172)),ISNUMBER(SEARCH("None seen",'Model output'!R172)),ISNUMBER(SEARCH("Free",'Model output'!R172)),ISNUMBER(SEARCH("Cannot be assessed",'Model output'!R172))),"negative","positive")</f>
        <v>positive</v>
      </c>
      <c r="X173" s="19" t="str">
        <f>IF('Model output'!S172="","",'Model output'!S172)</f>
        <v/>
      </c>
      <c r="Y173" t="str">
        <f>IF(OR('Model output'!S172="",ISNUMBER(SEARCH("No extension",'Model output'!S172)),ISNUMBER(SEARCH("Absent",'Model output'!S172)),ISNUMBER(SEARCH("Not identified",'Model output'!S172)),AND(ISNUMBER(SEARCH("No",'Model output'!S172)),NOT(ISNUMBER(SEARCH("carcinoma",'Model output'!S172)))),ISNUMBER(SEARCH("negative",'Model output'!S172))),"negative",IF(Z173="positive","gETE", "positive"))</f>
        <v>negative</v>
      </c>
      <c r="Z173" t="str">
        <f>IF(OR('Model output'!S172="",ISNUMBER(SEARCH("Absent",'Model output'!S172)),ISNUMBER(SEARCH("Not identified",'Model output'!S172)),ISNUMBER(SEARCH("No",'Model output'!S172)),ISNUMBER(SEARCH("Minimal",'Model output'!S172)),ISNUMBER(SEARCH("negative",'Model output'!S172))),"negative",IF(OR(ISNUMBER(SEARCH("extensive",X173)),ISNUMBER(SEARCH("skeletal muscle",X173)),ISNUMBER(SEARCH("larynx",X173)),ISNUMBER(SEARCH("trachea",X173)),ISNUMBER(SEARCH("esophagus",X173)),ISNUMBER(SEARCH("recurrent laryngeal nerve",X173))),"positive","negative"))</f>
        <v>negative</v>
      </c>
      <c r="AA173" t="str">
        <f>IF('Model output'!T172="","",IF('Model output'!T172="Not mentioned", "No", "Yes"))</f>
        <v/>
      </c>
      <c r="AB173" t="str">
        <f>IF(AA173&lt;&gt;"Yes","",IF(OR('Model output'!U172="",ISNUMBER(SEARCH("Not identified",'Model output'!U172))),"",'Model output'!U172))</f>
        <v/>
      </c>
      <c r="AC173" s="8" t="str">
        <f>IF(OR('Model output'!V172="", AND(ISERROR(SEARCH("Positive",'Model output'!V172)), ISNUMBER(SEARCH("Negative",'Model output'!V172))), ISNUMBER(SEARCH("Cannot be assessed",'Model output'!V172)), AND(ISNUMBER(SEARCH("Uninvolved",'Model output'!V172)),NOT(ISNUMBER(SEARCH("margin(s) involved",'Model output'!V172)))), ISNUMBER(SEARCH("No involvement",'Model output'!V172)), AND(NOT(ISNUMBER(SEARCH("focal",'Model output'!V172))),ISNUMBER(SEARCH("Free",'Model output'!V172))), ISNUMBER(SEARCH("narrowly excised",'Model output'!V172)), ISNUMBER(SEARCH("none",'Model output'!V172)), ISNUMBER(SEARCH("R0",'Model output'!V172)), ISNUMBER(SEARCH("1 mm",'Model output'!V172)), ISNUMBER(SEARCH("0.1 CM",'Model output'!V172)), ISNUMBER(SEARCH("less than 0.2 mm",'Model output'!V172)), ISNUMBER(SEARCH("less than 1.0 mm",'Model output'!V172)), ISNUMBER(SEARCH("less than 0.5 mm",'Model output'!V172)), ISNUMBER(SEARCH("abut",'Model output'!V172))), "negative", "positive")</f>
        <v>positive</v>
      </c>
      <c r="AE173" s="39" t="str" cm="1">
        <f t="array" ref="AE173">IF(OR(AC173="positive",Z173="positive",AND(OR(ISNUMBER(SEARCH("Follicular carcinoma",N173)),ISNUMBER(SEARCH("Follicular thyroid carcinoma",N173))),V173="extensive"),AND(AND(ISNUMBER(J173),J173&gt;0),AND(ISNUMBER(M173),M173&gt;3)),OR(H173="positive",AH173=1)),"high",IF(OR(ISNUMBER(SEARCH("lateral",G173,1)),ISNUMBER(SEARCH("positive",Y173,1)),ISNUMBER(SEARCH("tall",O173,1)),ISNUMBER(SEARCH("hobnail",O173,1)),ISNUMBER(SEARCH("cribriform",O173,1)),ISNUMBER(SEARCH("diffuse",O173,1)),ISNUMBER(SEARCH("columnar",O173,1)),ISNUMBER(SEARCH("solid",O173,1)),ISNUMBER(SEARCH("tall",N173,1)),ISNUMBER(SEARCH("hobnail",N173,1)),ISNUMBER(SEARCH("cribriform",N173,1)),ISNUMBER(SEARCH("diffuse",N173,1)),ISNUMBER(SEARCH("columnar",N173,1)),ISNUMBER(SEARCH("solid",N173,1)),AND(OR(ISNUMBER(SEARCH("papillary",N173,1)),ISNUMBER(SEARCH("papillary carcinoma",O173,1))),S173="positive"),AND(AND(ISNUMBER(J173),J173&gt;=5),M173=""),AND(AND(ISNUMBER(J173),J173&gt;=5),AND(ISNUMBER(M173),M173&gt;=1)),AND(ISNUMBER(SERACH("papillary",N173)),OR(Y173="positive",Z173="positive"), ISNUMBER(SEARCH("BRAF",AB173)))),"intermediate","low"))</f>
        <v>high</v>
      </c>
      <c r="AF173" s="40" t="str">
        <f t="shared" si="31"/>
        <v>3a</v>
      </c>
      <c r="AG173" s="40" t="str">
        <f t="shared" si="32"/>
        <v>1b</v>
      </c>
      <c r="AH173" s="40" t="str">
        <f t="shared" si="33"/>
        <v>0</v>
      </c>
      <c r="AI173" s="45" t="str">
        <f t="shared" si="34"/>
        <v>I</v>
      </c>
      <c r="AJ173" s="39" t="s">
        <v>631</v>
      </c>
      <c r="AK173" s="44" t="s">
        <v>901</v>
      </c>
      <c r="AL173" s="44" t="s">
        <v>895</v>
      </c>
      <c r="AM173" s="44" t="s">
        <v>899</v>
      </c>
      <c r="AN173" s="44" t="s">
        <v>59</v>
      </c>
      <c r="AO173" s="12">
        <f t="shared" si="40"/>
        <v>1</v>
      </c>
      <c r="AP173" s="15">
        <f t="shared" si="41"/>
        <v>1</v>
      </c>
      <c r="AQ173" s="15">
        <f t="shared" si="42"/>
        <v>1</v>
      </c>
      <c r="AR173" s="15">
        <f t="shared" si="43"/>
        <v>1</v>
      </c>
      <c r="AS173" s="26">
        <f t="shared" si="35"/>
        <v>1</v>
      </c>
    </row>
    <row r="174" spans="1:45">
      <c r="A174" t="str">
        <f>'Model output'!A173</f>
        <v>TCGA-EM-A2CT</v>
      </c>
      <c r="B174" s="51">
        <v>20</v>
      </c>
      <c r="C174" s="1" t="str">
        <f>IF(OR(ISNUMBER(SEARCH("0",'Model output'!D173)), ISNUMBER(SEARCH("1",'Model output'!D173)), ISNUMBER(SEARCH("1a",'Model output'!D173)), ISNUMBER(SEARCH("1b",'Model output'!D173)), ISNUMBER(SEARCH("2",'Model output'!D173)), ISNUMBER(SEARCH("3",'Model output'!D173)), ISNUMBER(SEARCH("4a",'Model output'!D173)), ISNUMBER(SEARCH("4b",'Model output'!D173))), IF(ISNUMBER(SEARCH("pT",'Model output'!D173)),IF(OR(ISNUMBER(SEARCH("a",'Model output'!D173)),ISNUMBER(SEARCH("b",'Model output'!D173))),MID(SUBSTITUTE('Model output'!D173," ",""),SEARCH("pT",'Model output'!D173)+2,2),MID(SUBSTITUTE('Model output'!D173," ",""),SEARCH("pT",'Model output'!D173)+2,1)),IF(ISNUMBER(SEARCH("T",'Model output'!D173)),IF(OR(ISNUMBER(SEARCH("a",'Model output'!D173)),ISNUMBER(SEARCH("b",'Model output'!D173))),MID(SUBSTITUTE('Model output'!D173," ",""),SEARCH("T",'Model output'!D173)+1,2),MID(SUBSTITUTE('Model output'!D173," ",""),SEARCH("T",'Model output'!D173)+1,1)),SUBSTITUTE('Model output'!D173," ",""))),"")</f>
        <v>1b</v>
      </c>
      <c r="D174" s="1" t="str">
        <f>IF(ISNUMBER(SEARCH("lymph node",'Model output'!E173)),"1", IF(AND('Model output'!E173&lt;&gt;"",ISNUMBER('Model output'!E173),'Model output'!E173&gt;0),"1",IF(OR(ISNUMBER(SEARCH("0",'Model output'!E173)), ISNUMBER(SEARCH("1",'Model output'!E173)), ISNUMBER(SEARCH("1a",'Model output'!E173)), ISNUMBER(SEARCH("1b",'Model output'!E173)), ISNUMBER(SEARCH("X",'Model output'!E173))), IF(ISNUMBER(SEARCH("pN",'Model output'!E173)),IF(OR(ISNUMBER(SEARCH("a",'Model output'!E173)),ISNUMBER(SEARCH("b",'Model output'!E173))),MID(SUBSTITUTE('Model output'!E173," ",""),SEARCH("pN",'Model output'!E173)+2,2),MID(SUBSTITUTE('Model output'!E173," ",""),SEARCH("pN",'Model output'!E173)+2,1)),IF(ISNUMBER(SEARCH("N",'Model output'!E173)),IF(OR(ISNUMBER(SEARCH("a",'Model output'!E173)),ISNUMBER(SEARCH("b",'Model output'!E173))),MID(SUBSTITUTE('Model output'!E173," ",""),SEARCH("N",'Model output'!E173)+1,2),MID(SUBSTITUTE('Model output'!E173," ",""),SEARCH("N",'Model output'!E173)+1,1)),SUBSTITUTE('Model output'!E173," ",""))),"")))</f>
        <v>0</v>
      </c>
      <c r="E174" s="1" t="str">
        <f>IF(OR(ISNUMBER(SEARCH("Not applicable",'Model output'!F173)), ISNUMBER(SEARCH("N/A",'Model output'!F173))),"0",IF(OR(ISNUMBER(SEARCH("0",'Model output'!F173)), ISNUMBER(SEARCH("1",'Model output'!F173)), ISNUMBER(SEARCH("X",'Model output'!F173))), IF(ISNUMBER(SEARCH("pM",'Model output'!F173)),MID(SUBSTITUTE('Model output'!F173," ",""),SEARCH("pM",'Model output'!F173)+2,1),IF(ISNUMBER(SEARCH("M",'Model output'!F173)),MID(SUBSTITUTE('Model output'!F173," ",""),SEARCH("M",'Model output'!F173)+1,1),SUBSTITUTE('Model output'!F173," ",""))),""))</f>
        <v/>
      </c>
      <c r="F174" t="str">
        <f t="shared" si="44"/>
        <v>negative</v>
      </c>
      <c r="G174" t="str">
        <f>IF(OR('Model output'!G173="",AND(ISNUMBER('Model output'!J173),'Model output'!J173&lt;1)),"",IF(OR(ISNUMBER(SEARCH("lateral",'Model output'!G173)),ISNUMBER(SEARCH("cervical",'Model output'!G173)),ISNUMBER(SEARCH("jugular",'Model output'!G173)),ISNUMBER(SEARCH("left neck",'Model output'!G173)),ISNUMBER(SEARCH("left anterior neck",'Model output'!G173)),ISNUMBER(SEARCH("left posterior neck",'Model output'!G173)),ISNUMBER(SEARCH("right neck",'Model output'!G173)),ISNUMBER(SEARCH("right anterior neck",'Model output'!G173)),ISNUMBER(SEARCH("right posterior neck",'Model output'!G173)),AND(ISNUMBER(SEARCH("level",'Model output'!G173)),OR(,ISNUMBER(SEARCH("II",'Model output'!G173)),ISNUMBER(SEARCH("two",'Model output'!G173)),ISNUMBER(SEARCH("2",'Model output'!G173)),ISNUMBER(SEARCH("III",'Model output'!G173)),ISNUMBER(SEARCH("three",'Model output'!G173)),ISNUMBER(SEARCH("3",'Model output'!G173)),ISNUMBER(SEARCH("IV",'Model output'!G173)),ISNUMBER(SEARCH("four",'Model output'!G173)),ISNUMBER(SEARCH("4",'Model output'!G173)),ISNUMBER(SEARCH("V ",'Model output'!G173)),ISNUMBER(SEARCH("five",'Model output'!G173)),ISNUMBER(SEARCH("5",'Model output'!G173))))), "lateral", "central"))</f>
        <v/>
      </c>
      <c r="H174" t="str">
        <f>IF('Model output'!H173="","negative", IF('Model output'!H173=" ", "negative", IF('Model output'!H173="[]", "negative", IF(ISNUMBER(SEARCH("lymph node",'Model output'!H173)),"negative", IF(ISNUMBER(SEARCH("adipose tissue",'Model output'!H173)), "negative", IF(ISNUMBER(SEARCH("neck dissection",'Model output'!H173)),"negative","positive"))))))</f>
        <v>negative</v>
      </c>
      <c r="I174">
        <f>IF('Model output'!I173="","",IF(ISNUMBER('Model output'!I173),'Model output'!I173,1))</f>
        <v>5</v>
      </c>
      <c r="J174">
        <f>IF('Model output'!J173="","",IF(AND(ISNUMBER('Model output'!J173),'Model output'!J173&lt;=I174),'Model output'!J173,IF(ISNUMBER(SEARCH("0/",'Model output'!J173)),0,1)))</f>
        <v>0</v>
      </c>
      <c r="K174" t="str" cm="1">
        <f t="array" ref="K174">IF(COUNT(FIND({0,1,2,3,4,5,6,7,8,9},'Model output'!K173))&gt;0,'Model output'!K173,"")</f>
        <v/>
      </c>
      <c r="L174" s="32" t="str">
        <f t="shared" si="30"/>
        <v/>
      </c>
      <c r="M174" t="str" cm="1">
        <f t="array" ref="M174">IF(L174="","",IF(ISNUMBER(SEARCH("cm",L174)),MAX(VALUE(SUBSTITUTE(_xlfn.FILTERXML("&lt;t&gt;&lt;s&gt;"&amp;SUBSTITUTE(L174,",","&lt;/s&gt;&lt;s&gt;")&amp;"&lt;/s&gt;&lt;/t&gt;","//s"),"cm",""))),MAX(VALUE(SUBSTITUTE(_xlfn.FILTERXML("&lt;t&gt;&lt;s&gt;"&amp;SUBSTITUTE(L174,",","&lt;/s&gt;&lt;s&gt;")&amp;"&lt;/s&gt;&lt;/t&gt;","//s"),"mm","")))/10))</f>
        <v/>
      </c>
      <c r="N174" t="str">
        <f>IF('Model output'!L173="","",'Model output'!L173)</f>
        <v>papillary</v>
      </c>
      <c r="O174" t="str">
        <f>IF('Model output'!M173="","",'Model output'!M173)</f>
        <v>oncocytic</v>
      </c>
      <c r="P174" t="str">
        <f>IF('Model output'!N173="","",'Model output'!N173)</f>
        <v>1.1 cm</v>
      </c>
      <c r="Q174" t="str">
        <f t="shared" si="45"/>
        <v>1.1cm</v>
      </c>
      <c r="R174" cm="1">
        <f t="array" ref="R174">IF(Q174="","",IF(ISNUMBER(SEARCH("cm",Q174)),MAX(VALUE(SUBSTITUTE(_xlfn.FILTERXML("&lt;t&gt;&lt;s&gt;"&amp;SUBSTITUTE(Q174,",","&lt;/s&gt;&lt;s&gt;")&amp;"&lt;/s&gt;&lt;/t&gt;","//s"),"cm",""))),IF(ISNUMBER(SEARCH("mm",Q174)), MAX(VALUE(SUBSTITUTE(_xlfn.FILTERXML("&lt;t&gt;&lt;s&gt;"&amp;SUBSTITUTE(Q174,",","&lt;/s&gt;&lt;s&gt;")&amp;"&lt;/s&gt;&lt;/t&gt;","//s"),"mm","")))/10, MAX(VALUE(_xlfn.FILTERXML("&lt;t&gt;&lt;s&gt;"&amp;SUBSTITUTE(Q174,",","&lt;/s&gt;&lt;s&gt;")&amp;"&lt;/s&gt;&lt;/t&gt;","//s"))))))</f>
        <v>1.1000000000000001</v>
      </c>
      <c r="S174" t="str">
        <f>IF(OR('Model output'!P173="",'Model output'!P173="C",ISNUMBER(SEARCH("Not identified", 'Model output'!P173)),ISNUMBER(SEARCH("Absent",'Model output'!P173)),ISNUMBER(SEARCH("Absence",'Model output'!P173)),AND(ISNUMBER(SEARCH("No",'Model output'!P173)),NOT(ISNUMBER(SEARCH("diagnostic",'Model output'!P173)))),ISNUMBER(SEARCH("Negative",'Model output'!P173))),"negative","positive")</f>
        <v>negative</v>
      </c>
      <c r="T174">
        <f>IF('Model output'!O173="","",'Model output'!O173)</f>
        <v>1</v>
      </c>
      <c r="U174" t="str">
        <f>IF('Model output'!Q173&lt;&gt;"",'Model output'!Q173,IF('Classification result'!S174="positive",IF(ISNUMBER(SEARCH("single",'Model output'!P173)),1,IF(OR(ISNUMBER(SEARCH("&lt;4",'Model output'!P173)),ISNUMBER(SEARCH("&lt; 4",'Model output'!P173)),ISNUMBER(SEARCH("less than 4",'Model output'!P173))),"&lt;4",IF(OR(ISNUMBER(SEARCH("&gt;4",'Model output'!P173)),ISNUMBER(SEARCH("&gt; 4",'Model output'!P173)),ISNUMBER(SEARCH("4 or more",'Model output'!P173))),"&gt;4",""))),""))</f>
        <v/>
      </c>
      <c r="V174" t="str">
        <f>IF(S174="negative","",IF(OR(ISNUMBER(SEARCH("Focal",'Model output'!P173)),'Classification result'!U174&lt;4,ISNUMBER(SEARCH("Focal",'Classification result'!U174)),ISNUMBER(SEARCH("&lt;4",'Classification result'!U174)),ISNUMBER(SEARCH("&lt; 4",'Classification result'!U174))),"minimal", IF(OR(ISNUMBER(SEARCH("Extensive",'Model output'!P173)),ISNUMBER(SEARCH("Extensive",'Classification result'!U174)),ISNUMBER(SEARCH("&gt;4",'Classification result'!U174)),ISNUMBER(SEARCH("&gt; 4",'Classification result'!U174)),ISNUMBER(SEARCH("4 or more",'Classification result'!U174))),"extensive","")))</f>
        <v/>
      </c>
      <c r="W174" t="str">
        <f>IF(OR('Model output'!R173="",ISNUMBER(SEARCH("Not identified", 'Model output'!R173)),ISNUMBER(SEARCH("Absent",'Model output'!R173)),ISNUMBER(SEARCH("No",'Model output'!R173)),ISNUMBER(SEARCH("Negative",'Model output'!R173)),ISNUMBER(SEARCH("None seen",'Model output'!R173)),ISNUMBER(SEARCH("Free",'Model output'!R173)),ISNUMBER(SEARCH("Cannot be assessed",'Model output'!R173))),"negative","positive")</f>
        <v>negative</v>
      </c>
      <c r="X174" s="19" t="str">
        <f>IF('Model output'!S173="","",'Model output'!S173)</f>
        <v>Not identified</v>
      </c>
      <c r="Y174" t="str">
        <f>IF(OR('Model output'!S173="",ISNUMBER(SEARCH("No extension",'Model output'!S173)),ISNUMBER(SEARCH("Absent",'Model output'!S173)),ISNUMBER(SEARCH("Not identified",'Model output'!S173)),AND(ISNUMBER(SEARCH("No",'Model output'!S173)),NOT(ISNUMBER(SEARCH("carcinoma",'Model output'!S173)))),ISNUMBER(SEARCH("negative",'Model output'!S173))),"negative",IF(Z174="positive","gETE", "positive"))</f>
        <v>negative</v>
      </c>
      <c r="Z174" t="str">
        <f>IF(OR('Model output'!S173="",ISNUMBER(SEARCH("Absent",'Model output'!S173)),ISNUMBER(SEARCH("Not identified",'Model output'!S173)),ISNUMBER(SEARCH("No",'Model output'!S173)),ISNUMBER(SEARCH("Minimal",'Model output'!S173)),ISNUMBER(SEARCH("negative",'Model output'!S173))),"negative",IF(OR(ISNUMBER(SEARCH("extensive",X174)),ISNUMBER(SEARCH("skeletal muscle",X174)),ISNUMBER(SEARCH("larynx",X174)),ISNUMBER(SEARCH("trachea",X174)),ISNUMBER(SEARCH("esophagus",X174)),ISNUMBER(SEARCH("recurrent laryngeal nerve",X174))),"positive","negative"))</f>
        <v>negative</v>
      </c>
      <c r="AA174" t="str">
        <f>IF('Model output'!T173="","",IF('Model output'!T173="Not mentioned", "No", "Yes"))</f>
        <v/>
      </c>
      <c r="AB174" t="str">
        <f>IF(AA174&lt;&gt;"Yes","",IF(OR('Model output'!U173="",ISNUMBER(SEARCH("Not identified",'Model output'!U173))),"",'Model output'!U173))</f>
        <v/>
      </c>
      <c r="AC174" s="8" t="str">
        <f>IF(OR('Model output'!V173="", AND(ISERROR(SEARCH("Positive",'Model output'!V173)), ISNUMBER(SEARCH("Negative",'Model output'!V173))), ISNUMBER(SEARCH("Cannot be assessed",'Model output'!V173)), AND(ISNUMBER(SEARCH("Uninvolved",'Model output'!V173)),NOT(ISNUMBER(SEARCH("margin(s) involved",'Model output'!V173)))), ISNUMBER(SEARCH("No involvement",'Model output'!V173)), AND(NOT(ISNUMBER(SEARCH("focal",'Model output'!V173))),ISNUMBER(SEARCH("Free",'Model output'!V173))), ISNUMBER(SEARCH("narrowly excised",'Model output'!V173)), ISNUMBER(SEARCH("none",'Model output'!V173)), ISNUMBER(SEARCH("R0",'Model output'!V173)), ISNUMBER(SEARCH("1 mm",'Model output'!V173)), ISNUMBER(SEARCH("0.1 CM",'Model output'!V173)), ISNUMBER(SEARCH("less than 0.2 mm",'Model output'!V173)), ISNUMBER(SEARCH("less than 1.0 mm",'Model output'!V173)), ISNUMBER(SEARCH("less than 0.5 mm",'Model output'!V173)), ISNUMBER(SEARCH("abut",'Model output'!V173))), "negative", "positive")</f>
        <v>negative</v>
      </c>
      <c r="AE174" s="39" t="str" cm="1">
        <f t="array" aca="1" ref="AE174" ca="1">IF(OR(AC174="positive",Z174="positive",AND(OR(ISNUMBER(SEARCH("Follicular carcinoma",N174)),ISNUMBER(SEARCH("Follicular thyroid carcinoma",N174))),V174="extensive"),AND(AND(ISNUMBER(J174),J174&gt;0),AND(ISNUMBER(M174),M174&gt;3)),OR(H174="positive",AH174=1)),"high",IF(OR(ISNUMBER(SEARCH("lateral",G174,1)),ISNUMBER(SEARCH("positive",Y174,1)),ISNUMBER(SEARCH("tall",O174,1)),ISNUMBER(SEARCH("hobnail",O174,1)),ISNUMBER(SEARCH("cribriform",O174,1)),ISNUMBER(SEARCH("diffuse",O174,1)),ISNUMBER(SEARCH("columnar",O174,1)),ISNUMBER(SEARCH("solid",O174,1)),ISNUMBER(SEARCH("tall",N174,1)),ISNUMBER(SEARCH("hobnail",N174,1)),ISNUMBER(SEARCH("cribriform",N174,1)),ISNUMBER(SEARCH("diffuse",N174,1)),ISNUMBER(SEARCH("columnar",N174,1)),ISNUMBER(SEARCH("solid",N174,1)),AND(OR(ISNUMBER(SEARCH("papillary",N174,1)),ISNUMBER(SEARCH("papillary carcinoma",O174,1))),S174="positive"),AND(AND(ISNUMBER(J174),J174&gt;=5),M174=""),AND(AND(ISNUMBER(J174),J174&gt;=5),AND(ISNUMBER(M174),M174&gt;=1)),AND(ISNUMBER(SERACH("papillary",N174)),OR(Y174="positive",Z174="positive"), ISNUMBER(SEARCH("BRAF",AB174)))),"intermediate","low"))</f>
        <v>low</v>
      </c>
      <c r="AF174" s="40" t="str">
        <f t="shared" si="31"/>
        <v>1b</v>
      </c>
      <c r="AG174" s="40" t="str">
        <f t="shared" si="32"/>
        <v>0</v>
      </c>
      <c r="AH174" s="40" t="str">
        <f t="shared" si="33"/>
        <v>0</v>
      </c>
      <c r="AI174" s="45" t="str">
        <f t="shared" si="34"/>
        <v>I</v>
      </c>
      <c r="AJ174" s="39" t="s">
        <v>634</v>
      </c>
      <c r="AK174" s="44" t="s">
        <v>895</v>
      </c>
      <c r="AL174" s="44" t="s">
        <v>896</v>
      </c>
      <c r="AM174" s="44" t="s">
        <v>899</v>
      </c>
      <c r="AN174" s="44" t="s">
        <v>59</v>
      </c>
      <c r="AO174" s="12">
        <f t="shared" ca="1" si="40"/>
        <v>1</v>
      </c>
      <c r="AP174" s="15">
        <f t="shared" si="41"/>
        <v>1</v>
      </c>
      <c r="AQ174" s="15">
        <f t="shared" si="42"/>
        <v>1</v>
      </c>
      <c r="AR174" s="15">
        <f t="shared" si="43"/>
        <v>1</v>
      </c>
      <c r="AS174" s="26">
        <f t="shared" si="35"/>
        <v>1</v>
      </c>
    </row>
    <row r="175" spans="1:45">
      <c r="A175" t="str">
        <f>'Model output'!A174</f>
        <v>TCGA-EM-A2CU</v>
      </c>
      <c r="B175" s="51">
        <v>47</v>
      </c>
      <c r="C175" s="1" t="str">
        <f>IF(OR(ISNUMBER(SEARCH("0",'Model output'!D174)), ISNUMBER(SEARCH("1",'Model output'!D174)), ISNUMBER(SEARCH("1a",'Model output'!D174)), ISNUMBER(SEARCH("1b",'Model output'!D174)), ISNUMBER(SEARCH("2",'Model output'!D174)), ISNUMBER(SEARCH("3",'Model output'!D174)), ISNUMBER(SEARCH("4a",'Model output'!D174)), ISNUMBER(SEARCH("4b",'Model output'!D174))), IF(ISNUMBER(SEARCH("pT",'Model output'!D174)),IF(OR(ISNUMBER(SEARCH("a",'Model output'!D174)),ISNUMBER(SEARCH("b",'Model output'!D174))),MID(SUBSTITUTE('Model output'!D174," ",""),SEARCH("pT",'Model output'!D174)+2,2),MID(SUBSTITUTE('Model output'!D174," ",""),SEARCH("pT",'Model output'!D174)+2,1)),IF(ISNUMBER(SEARCH("T",'Model output'!D174)),IF(OR(ISNUMBER(SEARCH("a",'Model output'!D174)),ISNUMBER(SEARCH("b",'Model output'!D174))),MID(SUBSTITUTE('Model output'!D174," ",""),SEARCH("T",'Model output'!D174)+1,2),MID(SUBSTITUTE('Model output'!D174," ",""),SEARCH("T",'Model output'!D174)+1,1)),SUBSTITUTE('Model output'!D174," ",""))),"")</f>
        <v>2</v>
      </c>
      <c r="D175" s="1" t="str">
        <f>IF(ISNUMBER(SEARCH("lymph node",'Model output'!E174)),"1", IF(AND('Model output'!E174&lt;&gt;"",ISNUMBER('Model output'!E174),'Model output'!E174&gt;0),"1",IF(OR(ISNUMBER(SEARCH("0",'Model output'!E174)), ISNUMBER(SEARCH("1",'Model output'!E174)), ISNUMBER(SEARCH("1a",'Model output'!E174)), ISNUMBER(SEARCH("1b",'Model output'!E174)), ISNUMBER(SEARCH("X",'Model output'!E174))), IF(ISNUMBER(SEARCH("pN",'Model output'!E174)),IF(OR(ISNUMBER(SEARCH("a",'Model output'!E174)),ISNUMBER(SEARCH("b",'Model output'!E174))),MID(SUBSTITUTE('Model output'!E174," ",""),SEARCH("pN",'Model output'!E174)+2,2),MID(SUBSTITUTE('Model output'!E174," ",""),SEARCH("pN",'Model output'!E174)+2,1)),IF(ISNUMBER(SEARCH("N",'Model output'!E174)),IF(OR(ISNUMBER(SEARCH("a",'Model output'!E174)),ISNUMBER(SEARCH("b",'Model output'!E174))),MID(SUBSTITUTE('Model output'!E174," ",""),SEARCH("N",'Model output'!E174)+1,2),MID(SUBSTITUTE('Model output'!E174," ",""),SEARCH("N",'Model output'!E174)+1,1)),SUBSTITUTE('Model output'!E174," ",""))),"")))</f>
        <v>1a</v>
      </c>
      <c r="E175" s="1" t="str">
        <f>IF(OR(ISNUMBER(SEARCH("Not applicable",'Model output'!F174)), ISNUMBER(SEARCH("N/A",'Model output'!F174))),"0",IF(OR(ISNUMBER(SEARCH("0",'Model output'!F174)), ISNUMBER(SEARCH("1",'Model output'!F174)), ISNUMBER(SEARCH("X",'Model output'!F174))), IF(ISNUMBER(SEARCH("pM",'Model output'!F174)),MID(SUBSTITUTE('Model output'!F174," ",""),SEARCH("pM",'Model output'!F174)+2,1),IF(ISNUMBER(SEARCH("M",'Model output'!F174)),MID(SUBSTITUTE('Model output'!F174," ",""),SEARCH("M",'Model output'!F174)+1,1),SUBSTITUTE('Model output'!F174," ",""))),""))</f>
        <v/>
      </c>
      <c r="F175" t="str">
        <f t="shared" si="44"/>
        <v>positive</v>
      </c>
      <c r="G175" t="str">
        <f>IF(OR('Model output'!G174="",AND(ISNUMBER('Model output'!J174),'Model output'!J174&lt;1)),"",IF(OR(ISNUMBER(SEARCH("lateral",'Model output'!G174)),ISNUMBER(SEARCH("cervical",'Model output'!G174)),ISNUMBER(SEARCH("jugular",'Model output'!G174)),ISNUMBER(SEARCH("left neck",'Model output'!G174)),ISNUMBER(SEARCH("left anterior neck",'Model output'!G174)),ISNUMBER(SEARCH("left posterior neck",'Model output'!G174)),ISNUMBER(SEARCH("right neck",'Model output'!G174)),ISNUMBER(SEARCH("right anterior neck",'Model output'!G174)),ISNUMBER(SEARCH("right posterior neck",'Model output'!G174)),AND(ISNUMBER(SEARCH("level",'Model output'!G174)),OR(,ISNUMBER(SEARCH("II",'Model output'!G174)),ISNUMBER(SEARCH("two",'Model output'!G174)),ISNUMBER(SEARCH("2",'Model output'!G174)),ISNUMBER(SEARCH("III",'Model output'!G174)),ISNUMBER(SEARCH("three",'Model output'!G174)),ISNUMBER(SEARCH("3",'Model output'!G174)),ISNUMBER(SEARCH("IV",'Model output'!G174)),ISNUMBER(SEARCH("four",'Model output'!G174)),ISNUMBER(SEARCH("4",'Model output'!G174)),ISNUMBER(SEARCH("V ",'Model output'!G174)),ISNUMBER(SEARCH("five",'Model output'!G174)),ISNUMBER(SEARCH("5",'Model output'!G174))))), "lateral", "central"))</f>
        <v>central</v>
      </c>
      <c r="H175" t="str">
        <f>IF('Model output'!H174="","negative", IF('Model output'!H174=" ", "negative", IF('Model output'!H174="[]", "negative", IF(ISNUMBER(SEARCH("lymph node",'Model output'!H174)),"negative", IF(ISNUMBER(SEARCH("adipose tissue",'Model output'!H174)), "negative", IF(ISNUMBER(SEARCH("neck dissection",'Model output'!H174)),"negative","positive"))))))</f>
        <v>negative</v>
      </c>
      <c r="I175">
        <f>IF('Model output'!I174="","",IF(ISNUMBER('Model output'!I174),'Model output'!I174,1))</f>
        <v>30</v>
      </c>
      <c r="J175">
        <f>IF('Model output'!J174="","",IF(AND(ISNUMBER('Model output'!J174),'Model output'!J174&lt;=I175),'Model output'!J174,IF(ISNUMBER(SEARCH("0/",'Model output'!J174)),0,1)))</f>
        <v>4</v>
      </c>
      <c r="K175" t="str" cm="1">
        <f t="array" ref="K175">IF(COUNT(FIND({0,1,2,3,4,5,6,7,8,9},'Model output'!K174))&gt;0,'Model output'!K174,"")</f>
        <v/>
      </c>
      <c r="L175" s="32" t="str">
        <f t="shared" si="30"/>
        <v/>
      </c>
      <c r="M175" t="str" cm="1">
        <f t="array" ref="M175">IF(L175="","",IF(ISNUMBER(SEARCH("cm",L175)),MAX(VALUE(SUBSTITUTE(_xlfn.FILTERXML("&lt;t&gt;&lt;s&gt;"&amp;SUBSTITUTE(L175,",","&lt;/s&gt;&lt;s&gt;")&amp;"&lt;/s&gt;&lt;/t&gt;","//s"),"cm",""))),MAX(VALUE(SUBSTITUTE(_xlfn.FILTERXML("&lt;t&gt;&lt;s&gt;"&amp;SUBSTITUTE(L175,",","&lt;/s&gt;&lt;s&gt;")&amp;"&lt;/s&gt;&lt;/t&gt;","//s"),"mm","")))/10))</f>
        <v/>
      </c>
      <c r="N175" t="str">
        <f>IF('Model output'!L174="","",'Model output'!L174)</f>
        <v>papillary</v>
      </c>
      <c r="O175" t="str">
        <f>IF('Model output'!M174="","",'Model output'!M174)</f>
        <v>follicular variant</v>
      </c>
      <c r="P175" t="str">
        <f>IF('Model output'!N174="","",'Model output'!N174)</f>
        <v>4.0 cm</v>
      </c>
      <c r="Q175" t="str">
        <f t="shared" si="45"/>
        <v>4.0cm</v>
      </c>
      <c r="R175" cm="1">
        <f t="array" ref="R175">IF(Q175="","",IF(ISNUMBER(SEARCH("cm",Q175)),MAX(VALUE(SUBSTITUTE(_xlfn.FILTERXML("&lt;t&gt;&lt;s&gt;"&amp;SUBSTITUTE(Q175,",","&lt;/s&gt;&lt;s&gt;")&amp;"&lt;/s&gt;&lt;/t&gt;","//s"),"cm",""))),IF(ISNUMBER(SEARCH("mm",Q175)), MAX(VALUE(SUBSTITUTE(_xlfn.FILTERXML("&lt;t&gt;&lt;s&gt;"&amp;SUBSTITUTE(Q175,",","&lt;/s&gt;&lt;s&gt;")&amp;"&lt;/s&gt;&lt;/t&gt;","//s"),"mm","")))/10, MAX(VALUE(_xlfn.FILTERXML("&lt;t&gt;&lt;s&gt;"&amp;SUBSTITUTE(Q175,",","&lt;/s&gt;&lt;s&gt;")&amp;"&lt;/s&gt;&lt;/t&gt;","//s"))))))</f>
        <v>4</v>
      </c>
      <c r="S175" t="str">
        <f>IF(OR('Model output'!P174="",'Model output'!P174="C",ISNUMBER(SEARCH("Not identified", 'Model output'!P174)),ISNUMBER(SEARCH("Absent",'Model output'!P174)),ISNUMBER(SEARCH("Absence",'Model output'!P174)),AND(ISNUMBER(SEARCH("No",'Model output'!P174)),NOT(ISNUMBER(SEARCH("diagnostic",'Model output'!P174)))),ISNUMBER(SEARCH("Negative",'Model output'!P174))),"negative","positive")</f>
        <v>negative</v>
      </c>
      <c r="T175">
        <f>IF('Model output'!O174="","",'Model output'!O174)</f>
        <v>1</v>
      </c>
      <c r="U175" t="str">
        <f>IF('Model output'!Q174&lt;&gt;"",'Model output'!Q174,IF('Classification result'!S175="positive",IF(ISNUMBER(SEARCH("single",'Model output'!P174)),1,IF(OR(ISNUMBER(SEARCH("&lt;4",'Model output'!P174)),ISNUMBER(SEARCH("&lt; 4",'Model output'!P174)),ISNUMBER(SEARCH("less than 4",'Model output'!P174))),"&lt;4",IF(OR(ISNUMBER(SEARCH("&gt;4",'Model output'!P174)),ISNUMBER(SEARCH("&gt; 4",'Model output'!P174)),ISNUMBER(SEARCH("4 or more",'Model output'!P174))),"&gt;4",""))),""))</f>
        <v/>
      </c>
      <c r="V175" t="str">
        <f>IF(S175="negative","",IF(OR(ISNUMBER(SEARCH("Focal",'Model output'!P174)),'Classification result'!U175&lt;4,ISNUMBER(SEARCH("Focal",'Classification result'!U175)),ISNUMBER(SEARCH("&lt;4",'Classification result'!U175)),ISNUMBER(SEARCH("&lt; 4",'Classification result'!U175))),"minimal", IF(OR(ISNUMBER(SEARCH("Extensive",'Model output'!P174)),ISNUMBER(SEARCH("Extensive",'Classification result'!U175)),ISNUMBER(SEARCH("&gt;4",'Classification result'!U175)),ISNUMBER(SEARCH("&gt; 4",'Classification result'!U175)),ISNUMBER(SEARCH("4 or more",'Classification result'!U175))),"extensive","")))</f>
        <v/>
      </c>
      <c r="W175" t="str">
        <f>IF(OR('Model output'!R174="",ISNUMBER(SEARCH("Not identified", 'Model output'!R174)),ISNUMBER(SEARCH("Absent",'Model output'!R174)),ISNUMBER(SEARCH("No",'Model output'!R174)),ISNUMBER(SEARCH("Negative",'Model output'!R174)),ISNUMBER(SEARCH("None seen",'Model output'!R174)),ISNUMBER(SEARCH("Free",'Model output'!R174)),ISNUMBER(SEARCH("Cannot be assessed",'Model output'!R174))),"negative","positive")</f>
        <v>positive</v>
      </c>
      <c r="X175" s="19" t="str">
        <f>IF('Model output'!S174="","",'Model output'!S174)</f>
        <v>Not identified</v>
      </c>
      <c r="Y175" t="str">
        <f>IF(OR('Model output'!S174="",ISNUMBER(SEARCH("No extension",'Model output'!S174)),ISNUMBER(SEARCH("Absent",'Model output'!S174)),ISNUMBER(SEARCH("Not identified",'Model output'!S174)),AND(ISNUMBER(SEARCH("No",'Model output'!S174)),NOT(ISNUMBER(SEARCH("carcinoma",'Model output'!S174)))),ISNUMBER(SEARCH("negative",'Model output'!S174))),"negative",IF(Z175="positive","gETE", "positive"))</f>
        <v>negative</v>
      </c>
      <c r="Z175" t="str">
        <f>IF(OR('Model output'!S174="",ISNUMBER(SEARCH("Absent",'Model output'!S174)),ISNUMBER(SEARCH("Not identified",'Model output'!S174)),ISNUMBER(SEARCH("No",'Model output'!S174)),ISNUMBER(SEARCH("Minimal",'Model output'!S174)),ISNUMBER(SEARCH("negative",'Model output'!S174))),"negative",IF(OR(ISNUMBER(SEARCH("extensive",X175)),ISNUMBER(SEARCH("skeletal muscle",X175)),ISNUMBER(SEARCH("larynx",X175)),ISNUMBER(SEARCH("trachea",X175)),ISNUMBER(SEARCH("esophagus",X175)),ISNUMBER(SEARCH("recurrent laryngeal nerve",X175))),"positive","negative"))</f>
        <v>negative</v>
      </c>
      <c r="AA175" t="str">
        <f>IF('Model output'!T174="","",IF('Model output'!T174="Not mentioned", "No", "Yes"))</f>
        <v/>
      </c>
      <c r="AB175" t="str">
        <f>IF(AA175&lt;&gt;"Yes","",IF(OR('Model output'!U174="",ISNUMBER(SEARCH("Not identified",'Model output'!U174))),"",'Model output'!U174))</f>
        <v/>
      </c>
      <c r="AC175" s="8" t="str">
        <f>IF(OR('Model output'!V174="", AND(ISERROR(SEARCH("Positive",'Model output'!V174)), ISNUMBER(SEARCH("Negative",'Model output'!V174))), ISNUMBER(SEARCH("Cannot be assessed",'Model output'!V174)), AND(ISNUMBER(SEARCH("Uninvolved",'Model output'!V174)),NOT(ISNUMBER(SEARCH("margin(s) involved",'Model output'!V174)))), ISNUMBER(SEARCH("No involvement",'Model output'!V174)), AND(NOT(ISNUMBER(SEARCH("focal",'Model output'!V174))),ISNUMBER(SEARCH("Free",'Model output'!V174))), ISNUMBER(SEARCH("narrowly excised",'Model output'!V174)), ISNUMBER(SEARCH("none",'Model output'!V174)), ISNUMBER(SEARCH("R0",'Model output'!V174)), ISNUMBER(SEARCH("1 mm",'Model output'!V174)), ISNUMBER(SEARCH("0.1 CM",'Model output'!V174)), ISNUMBER(SEARCH("less than 0.2 mm",'Model output'!V174)), ISNUMBER(SEARCH("less than 1.0 mm",'Model output'!V174)), ISNUMBER(SEARCH("less than 0.5 mm",'Model output'!V174)), ISNUMBER(SEARCH("abut",'Model output'!V174))), "negative", "positive")</f>
        <v>negative</v>
      </c>
      <c r="AE175" s="39" t="str" cm="1">
        <f t="array" aca="1" ref="AE175" ca="1">IF(OR(AC175="positive",Z175="positive",AND(OR(ISNUMBER(SEARCH("Follicular carcinoma",N175)),ISNUMBER(SEARCH("Follicular thyroid carcinoma",N175))),V175="extensive"),AND(AND(ISNUMBER(J175),J175&gt;0),AND(ISNUMBER(M175),M175&gt;3)),OR(H175="positive",AH175=1)),"high",IF(OR(ISNUMBER(SEARCH("lateral",G175,1)),ISNUMBER(SEARCH("positive",Y175,1)),ISNUMBER(SEARCH("tall",O175,1)),ISNUMBER(SEARCH("hobnail",O175,1)),ISNUMBER(SEARCH("cribriform",O175,1)),ISNUMBER(SEARCH("diffuse",O175,1)),ISNUMBER(SEARCH("columnar",O175,1)),ISNUMBER(SEARCH("solid",O175,1)),ISNUMBER(SEARCH("tall",N175,1)),ISNUMBER(SEARCH("hobnail",N175,1)),ISNUMBER(SEARCH("cribriform",N175,1)),ISNUMBER(SEARCH("diffuse",N175,1)),ISNUMBER(SEARCH("columnar",N175,1)),ISNUMBER(SEARCH("solid",N175,1)),AND(OR(ISNUMBER(SEARCH("papillary",N175,1)),ISNUMBER(SEARCH("papillary carcinoma",O175,1))),S175="positive"),AND(AND(ISNUMBER(J175),J175&gt;=5),M175=""),AND(AND(ISNUMBER(J175),J175&gt;=5),AND(ISNUMBER(M175),M175&gt;=1)),AND(ISNUMBER(SERACH("papillary",N175)),OR(Y175="positive",Z175="positive"), ISNUMBER(SEARCH("BRAF",AB175)))),"intermediate","low"))</f>
        <v>low</v>
      </c>
      <c r="AF175" s="40" t="str">
        <f t="shared" si="31"/>
        <v>2</v>
      </c>
      <c r="AG175" s="40" t="str">
        <f t="shared" si="32"/>
        <v>1a</v>
      </c>
      <c r="AH175" s="40" t="str">
        <f t="shared" si="33"/>
        <v>0</v>
      </c>
      <c r="AI175" s="45" t="str">
        <f t="shared" si="34"/>
        <v>I</v>
      </c>
      <c r="AJ175" s="39" t="s">
        <v>634</v>
      </c>
      <c r="AK175" s="44" t="s">
        <v>898</v>
      </c>
      <c r="AL175" s="44" t="s">
        <v>900</v>
      </c>
      <c r="AM175" s="44" t="s">
        <v>899</v>
      </c>
      <c r="AN175" s="44" t="s">
        <v>59</v>
      </c>
      <c r="AO175" s="12">
        <f t="shared" ca="1" si="40"/>
        <v>1</v>
      </c>
      <c r="AP175" s="15">
        <f t="shared" si="41"/>
        <v>1</v>
      </c>
      <c r="AQ175" s="15">
        <f t="shared" si="42"/>
        <v>1</v>
      </c>
      <c r="AR175" s="15">
        <f t="shared" si="43"/>
        <v>1</v>
      </c>
      <c r="AS175" s="26">
        <f t="shared" si="35"/>
        <v>1</v>
      </c>
    </row>
    <row r="176" spans="1:45">
      <c r="A176" t="str">
        <f>'Model output'!A175</f>
        <v>TCGA-EM-A2OV</v>
      </c>
      <c r="B176" s="51">
        <v>64</v>
      </c>
      <c r="C176" s="1" t="str">
        <f>IF(OR(ISNUMBER(SEARCH("0",'Model output'!D175)), ISNUMBER(SEARCH("1",'Model output'!D175)), ISNUMBER(SEARCH("1a",'Model output'!D175)), ISNUMBER(SEARCH("1b",'Model output'!D175)), ISNUMBER(SEARCH("2",'Model output'!D175)), ISNUMBER(SEARCH("3",'Model output'!D175)), ISNUMBER(SEARCH("4a",'Model output'!D175)), ISNUMBER(SEARCH("4b",'Model output'!D175))), IF(ISNUMBER(SEARCH("pT",'Model output'!D175)),IF(OR(ISNUMBER(SEARCH("a",'Model output'!D175)),ISNUMBER(SEARCH("b",'Model output'!D175))),MID(SUBSTITUTE('Model output'!D175," ",""),SEARCH("pT",'Model output'!D175)+2,2),MID(SUBSTITUTE('Model output'!D175," ",""),SEARCH("pT",'Model output'!D175)+2,1)),IF(ISNUMBER(SEARCH("T",'Model output'!D175)),IF(OR(ISNUMBER(SEARCH("a",'Model output'!D175)),ISNUMBER(SEARCH("b",'Model output'!D175))),MID(SUBSTITUTE('Model output'!D175," ",""),SEARCH("T",'Model output'!D175)+1,2),MID(SUBSTITUTE('Model output'!D175," ",""),SEARCH("T",'Model output'!D175)+1,1)),SUBSTITUTE('Model output'!D175," ",""))),"")</f>
        <v>2</v>
      </c>
      <c r="D176" s="1" t="str">
        <f>IF(ISNUMBER(SEARCH("lymph node",'Model output'!E175)),"1", IF(AND('Model output'!E175&lt;&gt;"",ISNUMBER('Model output'!E175),'Model output'!E175&gt;0),"1",IF(OR(ISNUMBER(SEARCH("0",'Model output'!E175)), ISNUMBER(SEARCH("1",'Model output'!E175)), ISNUMBER(SEARCH("1a",'Model output'!E175)), ISNUMBER(SEARCH("1b",'Model output'!E175)), ISNUMBER(SEARCH("X",'Model output'!E175))), IF(ISNUMBER(SEARCH("pN",'Model output'!E175)),IF(OR(ISNUMBER(SEARCH("a",'Model output'!E175)),ISNUMBER(SEARCH("b",'Model output'!E175))),MID(SUBSTITUTE('Model output'!E175," ",""),SEARCH("pN",'Model output'!E175)+2,2),MID(SUBSTITUTE('Model output'!E175," ",""),SEARCH("pN",'Model output'!E175)+2,1)),IF(ISNUMBER(SEARCH("N",'Model output'!E175)),IF(OR(ISNUMBER(SEARCH("a",'Model output'!E175)),ISNUMBER(SEARCH("b",'Model output'!E175))),MID(SUBSTITUTE('Model output'!E175," ",""),SEARCH("N",'Model output'!E175)+1,2),MID(SUBSTITUTE('Model output'!E175," ",""),SEARCH("N",'Model output'!E175)+1,1)),SUBSTITUTE('Model output'!E175," ",""))),"")))</f>
        <v>0</v>
      </c>
      <c r="E176" s="1" t="str">
        <f>IF(OR(ISNUMBER(SEARCH("Not applicable",'Model output'!F175)), ISNUMBER(SEARCH("N/A",'Model output'!F175))),"0",IF(OR(ISNUMBER(SEARCH("0",'Model output'!F175)), ISNUMBER(SEARCH("1",'Model output'!F175)), ISNUMBER(SEARCH("X",'Model output'!F175))), IF(ISNUMBER(SEARCH("pM",'Model output'!F175)),MID(SUBSTITUTE('Model output'!F175," ",""),SEARCH("pM",'Model output'!F175)+2,1),IF(ISNUMBER(SEARCH("M",'Model output'!F175)),MID(SUBSTITUTE('Model output'!F175," ",""),SEARCH("M",'Model output'!F175)+1,1),SUBSTITUTE('Model output'!F175," ",""))),""))</f>
        <v/>
      </c>
      <c r="F176" t="str">
        <f t="shared" si="44"/>
        <v>negative</v>
      </c>
      <c r="G176" t="str">
        <f>IF(OR('Model output'!G175="",AND(ISNUMBER('Model output'!J175),'Model output'!J175&lt;1)),"",IF(OR(ISNUMBER(SEARCH("lateral",'Model output'!G175)),ISNUMBER(SEARCH("cervical",'Model output'!G175)),ISNUMBER(SEARCH("jugular",'Model output'!G175)),ISNUMBER(SEARCH("left neck",'Model output'!G175)),ISNUMBER(SEARCH("left anterior neck",'Model output'!G175)),ISNUMBER(SEARCH("left posterior neck",'Model output'!G175)),ISNUMBER(SEARCH("right neck",'Model output'!G175)),ISNUMBER(SEARCH("right anterior neck",'Model output'!G175)),ISNUMBER(SEARCH("right posterior neck",'Model output'!G175)),AND(ISNUMBER(SEARCH("level",'Model output'!G175)),OR(,ISNUMBER(SEARCH("II",'Model output'!G175)),ISNUMBER(SEARCH("two",'Model output'!G175)),ISNUMBER(SEARCH("2",'Model output'!G175)),ISNUMBER(SEARCH("III",'Model output'!G175)),ISNUMBER(SEARCH("three",'Model output'!G175)),ISNUMBER(SEARCH("3",'Model output'!G175)),ISNUMBER(SEARCH("IV",'Model output'!G175)),ISNUMBER(SEARCH("four",'Model output'!G175)),ISNUMBER(SEARCH("4",'Model output'!G175)),ISNUMBER(SEARCH("V ",'Model output'!G175)),ISNUMBER(SEARCH("five",'Model output'!G175)),ISNUMBER(SEARCH("5",'Model output'!G175))))), "lateral", "central"))</f>
        <v/>
      </c>
      <c r="H176" t="str">
        <f>IF('Model output'!H175="","negative", IF('Model output'!H175=" ", "negative", IF('Model output'!H175="[]", "negative", IF(ISNUMBER(SEARCH("lymph node",'Model output'!H175)),"negative", IF(ISNUMBER(SEARCH("adipose tissue",'Model output'!H175)), "negative", IF(ISNUMBER(SEARCH("neck dissection",'Model output'!H175)),"negative","positive"))))))</f>
        <v>negative</v>
      </c>
      <c r="I176">
        <f>IF('Model output'!I175="","",IF(ISNUMBER('Model output'!I175),'Model output'!I175,1))</f>
        <v>1</v>
      </c>
      <c r="J176">
        <f>IF('Model output'!J175="","",IF(AND(ISNUMBER('Model output'!J175),'Model output'!J175&lt;=I176),'Model output'!J175,IF(ISNUMBER(SEARCH("0/",'Model output'!J175)),0,1)))</f>
        <v>0</v>
      </c>
      <c r="K176" t="str" cm="1">
        <f t="array" ref="K176">IF(COUNT(FIND({0,1,2,3,4,5,6,7,8,9},'Model output'!K175))&gt;0,'Model output'!K175,"")</f>
        <v/>
      </c>
      <c r="L176" s="32" t="str">
        <f t="shared" si="30"/>
        <v/>
      </c>
      <c r="M176" t="str" cm="1">
        <f t="array" ref="M176">IF(L176="","",IF(ISNUMBER(SEARCH("cm",L176)),MAX(VALUE(SUBSTITUTE(_xlfn.FILTERXML("&lt;t&gt;&lt;s&gt;"&amp;SUBSTITUTE(L176,",","&lt;/s&gt;&lt;s&gt;")&amp;"&lt;/s&gt;&lt;/t&gt;","//s"),"cm",""))),MAX(VALUE(SUBSTITUTE(_xlfn.FILTERXML("&lt;t&gt;&lt;s&gt;"&amp;SUBSTITUTE(L176,",","&lt;/s&gt;&lt;s&gt;")&amp;"&lt;/s&gt;&lt;/t&gt;","//s"),"mm","")))/10))</f>
        <v/>
      </c>
      <c r="N176" t="str">
        <f>IF('Model output'!L175="","",'Model output'!L175)</f>
        <v>papillary</v>
      </c>
      <c r="O176" t="str">
        <f>IF('Model output'!M175="","",'Model output'!M175)</f>
        <v>oncocytic</v>
      </c>
      <c r="P176" t="str">
        <f>IF('Model output'!N175="","",'Model output'!N175)</f>
        <v>2.1 cm</v>
      </c>
      <c r="Q176" t="str">
        <f t="shared" si="45"/>
        <v>2.1cm</v>
      </c>
      <c r="R176" cm="1">
        <f t="array" ref="R176">IF(Q176="","",IF(ISNUMBER(SEARCH("cm",Q176)),MAX(VALUE(SUBSTITUTE(_xlfn.FILTERXML("&lt;t&gt;&lt;s&gt;"&amp;SUBSTITUTE(Q176,",","&lt;/s&gt;&lt;s&gt;")&amp;"&lt;/s&gt;&lt;/t&gt;","//s"),"cm",""))),IF(ISNUMBER(SEARCH("mm",Q176)), MAX(VALUE(SUBSTITUTE(_xlfn.FILTERXML("&lt;t&gt;&lt;s&gt;"&amp;SUBSTITUTE(Q176,",","&lt;/s&gt;&lt;s&gt;")&amp;"&lt;/s&gt;&lt;/t&gt;","//s"),"mm","")))/10, MAX(VALUE(_xlfn.FILTERXML("&lt;t&gt;&lt;s&gt;"&amp;SUBSTITUTE(Q176,",","&lt;/s&gt;&lt;s&gt;")&amp;"&lt;/s&gt;&lt;/t&gt;","//s"))))))</f>
        <v>2.1</v>
      </c>
      <c r="S176" t="str">
        <f>IF(OR('Model output'!P175="",'Model output'!P175="C",ISNUMBER(SEARCH("Not identified", 'Model output'!P175)),ISNUMBER(SEARCH("Absent",'Model output'!P175)),ISNUMBER(SEARCH("Absence",'Model output'!P175)),AND(ISNUMBER(SEARCH("No",'Model output'!P175)),NOT(ISNUMBER(SEARCH("diagnostic",'Model output'!P175)))),ISNUMBER(SEARCH("Negative",'Model output'!P175))),"negative","positive")</f>
        <v>negative</v>
      </c>
      <c r="T176">
        <f>IF('Model output'!O175="","",'Model output'!O175)</f>
        <v>2</v>
      </c>
      <c r="U176" t="str">
        <f>IF('Model output'!Q175&lt;&gt;"",'Model output'!Q175,IF('Classification result'!S176="positive",IF(ISNUMBER(SEARCH("single",'Model output'!P175)),1,IF(OR(ISNUMBER(SEARCH("&lt;4",'Model output'!P175)),ISNUMBER(SEARCH("&lt; 4",'Model output'!P175)),ISNUMBER(SEARCH("less than 4",'Model output'!P175))),"&lt;4",IF(OR(ISNUMBER(SEARCH("&gt;4",'Model output'!P175)),ISNUMBER(SEARCH("&gt; 4",'Model output'!P175)),ISNUMBER(SEARCH("4 or more",'Model output'!P175))),"&gt;4",""))),""))</f>
        <v/>
      </c>
      <c r="V176" t="str">
        <f>IF(S176="negative","",IF(OR(ISNUMBER(SEARCH("Focal",'Model output'!P175)),'Classification result'!U176&lt;4,ISNUMBER(SEARCH("Focal",'Classification result'!U176)),ISNUMBER(SEARCH("&lt;4",'Classification result'!U176)),ISNUMBER(SEARCH("&lt; 4",'Classification result'!U176))),"minimal", IF(OR(ISNUMBER(SEARCH("Extensive",'Model output'!P175)),ISNUMBER(SEARCH("Extensive",'Classification result'!U176)),ISNUMBER(SEARCH("&gt;4",'Classification result'!U176)),ISNUMBER(SEARCH("&gt; 4",'Classification result'!U176)),ISNUMBER(SEARCH("4 or more",'Classification result'!U176))),"extensive","")))</f>
        <v/>
      </c>
      <c r="W176" t="str">
        <f>IF(OR('Model output'!R175="",ISNUMBER(SEARCH("Not identified", 'Model output'!R175)),ISNUMBER(SEARCH("Absent",'Model output'!R175)),ISNUMBER(SEARCH("No",'Model output'!R175)),ISNUMBER(SEARCH("Negative",'Model output'!R175)),ISNUMBER(SEARCH("None seen",'Model output'!R175)),ISNUMBER(SEARCH("Free",'Model output'!R175)),ISNUMBER(SEARCH("Cannot be assessed",'Model output'!R175))),"negative","positive")</f>
        <v>negative</v>
      </c>
      <c r="X176" s="19" t="str">
        <f>IF('Model output'!S175="","",'Model output'!S175)</f>
        <v>Not identified</v>
      </c>
      <c r="Y176" t="str">
        <f>IF(OR('Model output'!S175="",ISNUMBER(SEARCH("No extension",'Model output'!S175)),ISNUMBER(SEARCH("Absent",'Model output'!S175)),ISNUMBER(SEARCH("Not identified",'Model output'!S175)),AND(ISNUMBER(SEARCH("No",'Model output'!S175)),NOT(ISNUMBER(SEARCH("carcinoma",'Model output'!S175)))),ISNUMBER(SEARCH("negative",'Model output'!S175))),"negative",IF(Z176="positive","gETE", "positive"))</f>
        <v>negative</v>
      </c>
      <c r="Z176" t="str">
        <f>IF(OR('Model output'!S175="",ISNUMBER(SEARCH("Absent",'Model output'!S175)),ISNUMBER(SEARCH("Not identified",'Model output'!S175)),ISNUMBER(SEARCH("No",'Model output'!S175)),ISNUMBER(SEARCH("Minimal",'Model output'!S175)),ISNUMBER(SEARCH("negative",'Model output'!S175))),"negative",IF(OR(ISNUMBER(SEARCH("extensive",X176)),ISNUMBER(SEARCH("skeletal muscle",X176)),ISNUMBER(SEARCH("larynx",X176)),ISNUMBER(SEARCH("trachea",X176)),ISNUMBER(SEARCH("esophagus",X176)),ISNUMBER(SEARCH("recurrent laryngeal nerve",X176))),"positive","negative"))</f>
        <v>negative</v>
      </c>
      <c r="AA176" t="str">
        <f>IF('Model output'!T175="","",IF('Model output'!T175="Not mentioned", "No", "Yes"))</f>
        <v/>
      </c>
      <c r="AB176" t="str">
        <f>IF(AA176&lt;&gt;"Yes","",IF(OR('Model output'!U175="",ISNUMBER(SEARCH("Not identified",'Model output'!U175))),"",'Model output'!U175))</f>
        <v/>
      </c>
      <c r="AC176" s="8" t="str">
        <f>IF(OR('Model output'!V175="", AND(ISERROR(SEARCH("Positive",'Model output'!V175)), ISNUMBER(SEARCH("Negative",'Model output'!V175))), ISNUMBER(SEARCH("Cannot be assessed",'Model output'!V175)), AND(ISNUMBER(SEARCH("Uninvolved",'Model output'!V175)),NOT(ISNUMBER(SEARCH("margin(s) involved",'Model output'!V175)))), ISNUMBER(SEARCH("No involvement",'Model output'!V175)), AND(NOT(ISNUMBER(SEARCH("focal",'Model output'!V175))),ISNUMBER(SEARCH("Free",'Model output'!V175))), ISNUMBER(SEARCH("narrowly excised",'Model output'!V175)), ISNUMBER(SEARCH("none",'Model output'!V175)), ISNUMBER(SEARCH("R0",'Model output'!V175)), ISNUMBER(SEARCH("1 mm",'Model output'!V175)), ISNUMBER(SEARCH("0.1 CM",'Model output'!V175)), ISNUMBER(SEARCH("less than 0.2 mm",'Model output'!V175)), ISNUMBER(SEARCH("less than 1.0 mm",'Model output'!V175)), ISNUMBER(SEARCH("less than 0.5 mm",'Model output'!V175)), ISNUMBER(SEARCH("abut",'Model output'!V175))), "negative", "positive")</f>
        <v>negative</v>
      </c>
      <c r="AE176" s="39" t="str" cm="1">
        <f t="array" aca="1" ref="AE176" ca="1">IF(OR(AC176="positive",Z176="positive",AND(OR(ISNUMBER(SEARCH("Follicular carcinoma",N176)),ISNUMBER(SEARCH("Follicular thyroid carcinoma",N176))),V176="extensive"),AND(AND(ISNUMBER(J176),J176&gt;0),AND(ISNUMBER(M176),M176&gt;3)),OR(H176="positive",AH176=1)),"high",IF(OR(ISNUMBER(SEARCH("lateral",G176,1)),ISNUMBER(SEARCH("positive",Y176,1)),ISNUMBER(SEARCH("tall",O176,1)),ISNUMBER(SEARCH("hobnail",O176,1)),ISNUMBER(SEARCH("cribriform",O176,1)),ISNUMBER(SEARCH("diffuse",O176,1)),ISNUMBER(SEARCH("columnar",O176,1)),ISNUMBER(SEARCH("solid",O176,1)),ISNUMBER(SEARCH("tall",N176,1)),ISNUMBER(SEARCH("hobnail",N176,1)),ISNUMBER(SEARCH("cribriform",N176,1)),ISNUMBER(SEARCH("diffuse",N176,1)),ISNUMBER(SEARCH("columnar",N176,1)),ISNUMBER(SEARCH("solid",N176,1)),AND(OR(ISNUMBER(SEARCH("papillary",N176,1)),ISNUMBER(SEARCH("papillary carcinoma",O176,1))),S176="positive"),AND(AND(ISNUMBER(J176),J176&gt;=5),M176=""),AND(AND(ISNUMBER(J176),J176&gt;=5),AND(ISNUMBER(M176),M176&gt;=1)),AND(ISNUMBER(SERACH("papillary",N176)),OR(Y176="positive",Z176="positive"), ISNUMBER(SEARCH("BRAF",AB176)))),"intermediate","low"))</f>
        <v>low</v>
      </c>
      <c r="AF176" s="40" t="str">
        <f t="shared" si="31"/>
        <v>2</v>
      </c>
      <c r="AG176" s="40" t="str">
        <f t="shared" si="32"/>
        <v>0</v>
      </c>
      <c r="AH176" s="40" t="str">
        <f t="shared" si="33"/>
        <v>0</v>
      </c>
      <c r="AI176" s="45" t="str">
        <f t="shared" si="34"/>
        <v>I</v>
      </c>
      <c r="AJ176" s="39" t="s">
        <v>634</v>
      </c>
      <c r="AK176" s="44" t="s">
        <v>898</v>
      </c>
      <c r="AL176" s="44" t="s">
        <v>896</v>
      </c>
      <c r="AM176" s="44" t="s">
        <v>899</v>
      </c>
      <c r="AN176" s="44" t="s">
        <v>59</v>
      </c>
      <c r="AO176" s="12">
        <f t="shared" ca="1" si="40"/>
        <v>1</v>
      </c>
      <c r="AP176" s="15">
        <f t="shared" si="41"/>
        <v>1</v>
      </c>
      <c r="AQ176" s="15">
        <f t="shared" si="42"/>
        <v>1</v>
      </c>
      <c r="AR176" s="15">
        <f t="shared" si="43"/>
        <v>1</v>
      </c>
      <c r="AS176" s="26">
        <f t="shared" si="35"/>
        <v>1</v>
      </c>
    </row>
    <row r="177" spans="1:45">
      <c r="A177" t="str">
        <f>'Model output'!A176</f>
        <v>TCGA-EM-A2OW</v>
      </c>
      <c r="B177" s="51">
        <v>37</v>
      </c>
      <c r="C177" s="1" t="str">
        <f>IF(OR(ISNUMBER(SEARCH("0",'Model output'!D176)), ISNUMBER(SEARCH("1",'Model output'!D176)), ISNUMBER(SEARCH("1a",'Model output'!D176)), ISNUMBER(SEARCH("1b",'Model output'!D176)), ISNUMBER(SEARCH("2",'Model output'!D176)), ISNUMBER(SEARCH("3",'Model output'!D176)), ISNUMBER(SEARCH("4a",'Model output'!D176)), ISNUMBER(SEARCH("4b",'Model output'!D176))), IF(ISNUMBER(SEARCH("pT",'Model output'!D176)),IF(OR(ISNUMBER(SEARCH("a",'Model output'!D176)),ISNUMBER(SEARCH("b",'Model output'!D176))),MID(SUBSTITUTE('Model output'!D176," ",""),SEARCH("pT",'Model output'!D176)+2,2),MID(SUBSTITUTE('Model output'!D176," ",""),SEARCH("pT",'Model output'!D176)+2,1)),IF(ISNUMBER(SEARCH("T",'Model output'!D176)),IF(OR(ISNUMBER(SEARCH("a",'Model output'!D176)),ISNUMBER(SEARCH("b",'Model output'!D176))),MID(SUBSTITUTE('Model output'!D176," ",""),SEARCH("T",'Model output'!D176)+1,2),MID(SUBSTITUTE('Model output'!D176," ",""),SEARCH("T",'Model output'!D176)+1,1)),SUBSTITUTE('Model output'!D176," ",""))),"")</f>
        <v>1b</v>
      </c>
      <c r="D177" s="1" t="str">
        <f>IF(ISNUMBER(SEARCH("lymph node",'Model output'!E176)),"1", IF(AND('Model output'!E176&lt;&gt;"",ISNUMBER('Model output'!E176),'Model output'!E176&gt;0),"1",IF(OR(ISNUMBER(SEARCH("0",'Model output'!E176)), ISNUMBER(SEARCH("1",'Model output'!E176)), ISNUMBER(SEARCH("1a",'Model output'!E176)), ISNUMBER(SEARCH("1b",'Model output'!E176)), ISNUMBER(SEARCH("X",'Model output'!E176))), IF(ISNUMBER(SEARCH("pN",'Model output'!E176)),IF(OR(ISNUMBER(SEARCH("a",'Model output'!E176)),ISNUMBER(SEARCH("b",'Model output'!E176))),MID(SUBSTITUTE('Model output'!E176," ",""),SEARCH("pN",'Model output'!E176)+2,2),MID(SUBSTITUTE('Model output'!E176," ",""),SEARCH("pN",'Model output'!E176)+2,1)),IF(ISNUMBER(SEARCH("N",'Model output'!E176)),IF(OR(ISNUMBER(SEARCH("a",'Model output'!E176)),ISNUMBER(SEARCH("b",'Model output'!E176))),MID(SUBSTITUTE('Model output'!E176," ",""),SEARCH("N",'Model output'!E176)+1,2),MID(SUBSTITUTE('Model output'!E176," ",""),SEARCH("N",'Model output'!E176)+1,1)),SUBSTITUTE('Model output'!E176," ",""))),"")))</f>
        <v>X</v>
      </c>
      <c r="E177" s="1" t="str">
        <f>IF(OR(ISNUMBER(SEARCH("Not applicable",'Model output'!F176)), ISNUMBER(SEARCH("N/A",'Model output'!F176))),"0",IF(OR(ISNUMBER(SEARCH("0",'Model output'!F176)), ISNUMBER(SEARCH("1",'Model output'!F176)), ISNUMBER(SEARCH("X",'Model output'!F176))), IF(ISNUMBER(SEARCH("pM",'Model output'!F176)),MID(SUBSTITUTE('Model output'!F176," ",""),SEARCH("pM",'Model output'!F176)+2,1),IF(ISNUMBER(SEARCH("M",'Model output'!F176)),MID(SUBSTITUTE('Model output'!F176," ",""),SEARCH("M",'Model output'!F176)+1,1),SUBSTITUTE('Model output'!F176," ",""))),""))</f>
        <v/>
      </c>
      <c r="F177" t="str">
        <f t="shared" si="44"/>
        <v>negative</v>
      </c>
      <c r="G177" t="str">
        <f>IF(OR('Model output'!G176="",AND(ISNUMBER('Model output'!J176),'Model output'!J176&lt;1)),"",IF(OR(ISNUMBER(SEARCH("lateral",'Model output'!G176)),ISNUMBER(SEARCH("cervical",'Model output'!G176)),ISNUMBER(SEARCH("jugular",'Model output'!G176)),ISNUMBER(SEARCH("left neck",'Model output'!G176)),ISNUMBER(SEARCH("left anterior neck",'Model output'!G176)),ISNUMBER(SEARCH("left posterior neck",'Model output'!G176)),ISNUMBER(SEARCH("right neck",'Model output'!G176)),ISNUMBER(SEARCH("right anterior neck",'Model output'!G176)),ISNUMBER(SEARCH("right posterior neck",'Model output'!G176)),AND(ISNUMBER(SEARCH("level",'Model output'!G176)),OR(,ISNUMBER(SEARCH("II",'Model output'!G176)),ISNUMBER(SEARCH("two",'Model output'!G176)),ISNUMBER(SEARCH("2",'Model output'!G176)),ISNUMBER(SEARCH("III",'Model output'!G176)),ISNUMBER(SEARCH("three",'Model output'!G176)),ISNUMBER(SEARCH("3",'Model output'!G176)),ISNUMBER(SEARCH("IV",'Model output'!G176)),ISNUMBER(SEARCH("four",'Model output'!G176)),ISNUMBER(SEARCH("4",'Model output'!G176)),ISNUMBER(SEARCH("V ",'Model output'!G176)),ISNUMBER(SEARCH("five",'Model output'!G176)),ISNUMBER(SEARCH("5",'Model output'!G176))))), "lateral", "central"))</f>
        <v/>
      </c>
      <c r="H177" t="str">
        <f>IF('Model output'!H176="","negative", IF('Model output'!H176=" ", "negative", IF('Model output'!H176="[]", "negative", IF(ISNUMBER(SEARCH("lymph node",'Model output'!H176)),"negative", IF(ISNUMBER(SEARCH("adipose tissue",'Model output'!H176)), "negative", IF(ISNUMBER(SEARCH("neck dissection",'Model output'!H176)),"negative","positive"))))))</f>
        <v>negative</v>
      </c>
      <c r="I177" t="str">
        <f>IF('Model output'!I176="","",IF(ISNUMBER('Model output'!I176),'Model output'!I176,1))</f>
        <v/>
      </c>
      <c r="J177" t="str">
        <f>IF('Model output'!J176="","",IF(AND(ISNUMBER('Model output'!J176),'Model output'!J176&lt;=I177),'Model output'!J176,IF(ISNUMBER(SEARCH("0/",'Model output'!J176)),0,1)))</f>
        <v/>
      </c>
      <c r="K177" t="str" cm="1">
        <f t="array" ref="K177">IF(COUNT(FIND({0,1,2,3,4,5,6,7,8,9},'Model output'!K176))&gt;0,'Model output'!K176,"")</f>
        <v/>
      </c>
      <c r="L177" s="32" t="str">
        <f t="shared" si="30"/>
        <v/>
      </c>
      <c r="M177" t="str" cm="1">
        <f t="array" ref="M177">IF(L177="","",IF(ISNUMBER(SEARCH("cm",L177)),MAX(VALUE(SUBSTITUTE(_xlfn.FILTERXML("&lt;t&gt;&lt;s&gt;"&amp;SUBSTITUTE(L177,",","&lt;/s&gt;&lt;s&gt;")&amp;"&lt;/s&gt;&lt;/t&gt;","//s"),"cm",""))),MAX(VALUE(SUBSTITUTE(_xlfn.FILTERXML("&lt;t&gt;&lt;s&gt;"&amp;SUBSTITUTE(L177,",","&lt;/s&gt;&lt;s&gt;")&amp;"&lt;/s&gt;&lt;/t&gt;","//s"),"mm","")))/10))</f>
        <v/>
      </c>
      <c r="N177" t="str">
        <f>IF('Model output'!L176="","",'Model output'!L176)</f>
        <v>papillary</v>
      </c>
      <c r="O177" t="str">
        <f>IF('Model output'!M176="","",'Model output'!M176)</f>
        <v>follicular, macrofollicular, oncocytic or oxyphilic</v>
      </c>
      <c r="P177" t="str">
        <f>IF('Model output'!N176="","",'Model output'!N176)</f>
        <v>1.3 cm</v>
      </c>
      <c r="Q177" t="str">
        <f t="shared" si="45"/>
        <v>1.3cm</v>
      </c>
      <c r="R177" cm="1">
        <f t="array" ref="R177">IF(Q177="","",IF(ISNUMBER(SEARCH("cm",Q177)),MAX(VALUE(SUBSTITUTE(_xlfn.FILTERXML("&lt;t&gt;&lt;s&gt;"&amp;SUBSTITUTE(Q177,",","&lt;/s&gt;&lt;s&gt;")&amp;"&lt;/s&gt;&lt;/t&gt;","//s"),"cm",""))),IF(ISNUMBER(SEARCH("mm",Q177)), MAX(VALUE(SUBSTITUTE(_xlfn.FILTERXML("&lt;t&gt;&lt;s&gt;"&amp;SUBSTITUTE(Q177,",","&lt;/s&gt;&lt;s&gt;")&amp;"&lt;/s&gt;&lt;/t&gt;","//s"),"mm","")))/10, MAX(VALUE(_xlfn.FILTERXML("&lt;t&gt;&lt;s&gt;"&amp;SUBSTITUTE(Q177,",","&lt;/s&gt;&lt;s&gt;")&amp;"&lt;/s&gt;&lt;/t&gt;","//s"))))))</f>
        <v>1.3</v>
      </c>
      <c r="S177" t="str">
        <f>IF(OR('Model output'!P176="",'Model output'!P176="C",ISNUMBER(SEARCH("Not identified", 'Model output'!P176)),ISNUMBER(SEARCH("Absent",'Model output'!P176)),ISNUMBER(SEARCH("Absence",'Model output'!P176)),AND(ISNUMBER(SEARCH("No",'Model output'!P176)),NOT(ISNUMBER(SEARCH("diagnostic",'Model output'!P176)))),ISNUMBER(SEARCH("Negative",'Model output'!P176))),"negative","positive")</f>
        <v>negative</v>
      </c>
      <c r="T177">
        <f>IF('Model output'!O176="","",'Model output'!O176)</f>
        <v>2</v>
      </c>
      <c r="U177" t="str">
        <f>IF('Model output'!Q176&lt;&gt;"",'Model output'!Q176,IF('Classification result'!S177="positive",IF(ISNUMBER(SEARCH("single",'Model output'!P176)),1,IF(OR(ISNUMBER(SEARCH("&lt;4",'Model output'!P176)),ISNUMBER(SEARCH("&lt; 4",'Model output'!P176)),ISNUMBER(SEARCH("less than 4",'Model output'!P176))),"&lt;4",IF(OR(ISNUMBER(SEARCH("&gt;4",'Model output'!P176)),ISNUMBER(SEARCH("&gt; 4",'Model output'!P176)),ISNUMBER(SEARCH("4 or more",'Model output'!P176))),"&gt;4",""))),""))</f>
        <v/>
      </c>
      <c r="V177" t="str">
        <f>IF(S177="negative","",IF(OR(ISNUMBER(SEARCH("Focal",'Model output'!P176)),'Classification result'!U177&lt;4,ISNUMBER(SEARCH("Focal",'Classification result'!U177)),ISNUMBER(SEARCH("&lt;4",'Classification result'!U177)),ISNUMBER(SEARCH("&lt; 4",'Classification result'!U177))),"minimal", IF(OR(ISNUMBER(SEARCH("Extensive",'Model output'!P176)),ISNUMBER(SEARCH("Extensive",'Classification result'!U177)),ISNUMBER(SEARCH("&gt;4",'Classification result'!U177)),ISNUMBER(SEARCH("&gt; 4",'Classification result'!U177)),ISNUMBER(SEARCH("4 or more",'Classification result'!U177))),"extensive","")))</f>
        <v/>
      </c>
      <c r="W177" t="str">
        <f>IF(OR('Model output'!R176="",ISNUMBER(SEARCH("Not identified", 'Model output'!R176)),ISNUMBER(SEARCH("Absent",'Model output'!R176)),ISNUMBER(SEARCH("No",'Model output'!R176)),ISNUMBER(SEARCH("Negative",'Model output'!R176)),ISNUMBER(SEARCH("None seen",'Model output'!R176)),ISNUMBER(SEARCH("Free",'Model output'!R176)),ISNUMBER(SEARCH("Cannot be assessed",'Model output'!R176))),"negative","positive")</f>
        <v>negative</v>
      </c>
      <c r="X177" s="19" t="str">
        <f>IF('Model output'!S176="","",'Model output'!S176)</f>
        <v>Not identified</v>
      </c>
      <c r="Y177" t="str">
        <f>IF(OR('Model output'!S176="",ISNUMBER(SEARCH("No extension",'Model output'!S176)),ISNUMBER(SEARCH("Absent",'Model output'!S176)),ISNUMBER(SEARCH("Not identified",'Model output'!S176)),AND(ISNUMBER(SEARCH("No",'Model output'!S176)),NOT(ISNUMBER(SEARCH("carcinoma",'Model output'!S176)))),ISNUMBER(SEARCH("negative",'Model output'!S176))),"negative",IF(Z177="positive","gETE", "positive"))</f>
        <v>negative</v>
      </c>
      <c r="Z177" t="str">
        <f>IF(OR('Model output'!S176="",ISNUMBER(SEARCH("Absent",'Model output'!S176)),ISNUMBER(SEARCH("Not identified",'Model output'!S176)),ISNUMBER(SEARCH("No",'Model output'!S176)),ISNUMBER(SEARCH("Minimal",'Model output'!S176)),ISNUMBER(SEARCH("negative",'Model output'!S176))),"negative",IF(OR(ISNUMBER(SEARCH("extensive",X177)),ISNUMBER(SEARCH("skeletal muscle",X177)),ISNUMBER(SEARCH("larynx",X177)),ISNUMBER(SEARCH("trachea",X177)),ISNUMBER(SEARCH("esophagus",X177)),ISNUMBER(SEARCH("recurrent laryngeal nerve",X177))),"positive","negative"))</f>
        <v>negative</v>
      </c>
      <c r="AA177" t="str">
        <f>IF('Model output'!T176="","",IF('Model output'!T176="Not mentioned", "No", "Yes"))</f>
        <v/>
      </c>
      <c r="AB177" t="str">
        <f>IF(AA177&lt;&gt;"Yes","",IF(OR('Model output'!U176="",ISNUMBER(SEARCH("Not identified",'Model output'!U176))),"",'Model output'!U176))</f>
        <v/>
      </c>
      <c r="AC177" s="8" t="str">
        <f>IF(OR('Model output'!V176="", AND(ISERROR(SEARCH("Positive",'Model output'!V176)), ISNUMBER(SEARCH("Negative",'Model output'!V176))), ISNUMBER(SEARCH("Cannot be assessed",'Model output'!V176)), AND(ISNUMBER(SEARCH("Uninvolved",'Model output'!V176)),NOT(ISNUMBER(SEARCH("margin(s) involved",'Model output'!V176)))), ISNUMBER(SEARCH("No involvement",'Model output'!V176)), AND(NOT(ISNUMBER(SEARCH("focal",'Model output'!V176))),ISNUMBER(SEARCH("Free",'Model output'!V176))), ISNUMBER(SEARCH("narrowly excised",'Model output'!V176)), ISNUMBER(SEARCH("none",'Model output'!V176)), ISNUMBER(SEARCH("R0",'Model output'!V176)), ISNUMBER(SEARCH("1 mm",'Model output'!V176)), ISNUMBER(SEARCH("0.1 CM",'Model output'!V176)), ISNUMBER(SEARCH("less than 0.2 mm",'Model output'!V176)), ISNUMBER(SEARCH("less than 1.0 mm",'Model output'!V176)), ISNUMBER(SEARCH("less than 0.5 mm",'Model output'!V176)), ISNUMBER(SEARCH("abut",'Model output'!V176))), "negative", "positive")</f>
        <v>negative</v>
      </c>
      <c r="AE177" s="39" t="str" cm="1">
        <f t="array" aca="1" ref="AE177" ca="1">IF(OR(AC177="positive",Z177="positive",AND(OR(ISNUMBER(SEARCH("Follicular carcinoma",N177)),ISNUMBER(SEARCH("Follicular thyroid carcinoma",N177))),V177="extensive"),AND(AND(ISNUMBER(J177),J177&gt;0),AND(ISNUMBER(M177),M177&gt;3)),OR(H177="positive",AH177=1)),"high",IF(OR(ISNUMBER(SEARCH("lateral",G177,1)),ISNUMBER(SEARCH("positive",Y177,1)),ISNUMBER(SEARCH("tall",O177,1)),ISNUMBER(SEARCH("hobnail",O177,1)),ISNUMBER(SEARCH("cribriform",O177,1)),ISNUMBER(SEARCH("diffuse",O177,1)),ISNUMBER(SEARCH("columnar",O177,1)),ISNUMBER(SEARCH("solid",O177,1)),ISNUMBER(SEARCH("tall",N177,1)),ISNUMBER(SEARCH("hobnail",N177,1)),ISNUMBER(SEARCH("cribriform",N177,1)),ISNUMBER(SEARCH("diffuse",N177,1)),ISNUMBER(SEARCH("columnar",N177,1)),ISNUMBER(SEARCH("solid",N177,1)),AND(OR(ISNUMBER(SEARCH("papillary",N177,1)),ISNUMBER(SEARCH("papillary carcinoma",O177,1))),S177="positive"),AND(AND(ISNUMBER(J177),J177&gt;=5),M177=""),AND(AND(ISNUMBER(J177),J177&gt;=5),AND(ISNUMBER(M177),M177&gt;=1)),AND(ISNUMBER(SERACH("papillary",N177)),OR(Y177="positive",Z177="positive"), ISNUMBER(SEARCH("BRAF",AB177)))),"intermediate","low"))</f>
        <v>low</v>
      </c>
      <c r="AF177" s="40" t="str">
        <f t="shared" si="31"/>
        <v>1b</v>
      </c>
      <c r="AG177" s="40" t="str">
        <f t="shared" si="32"/>
        <v>0</v>
      </c>
      <c r="AH177" s="40" t="str">
        <f t="shared" si="33"/>
        <v>0</v>
      </c>
      <c r="AI177" s="45" t="str">
        <f t="shared" si="34"/>
        <v>I</v>
      </c>
      <c r="AJ177" s="39" t="s">
        <v>634</v>
      </c>
      <c r="AK177" s="44" t="s">
        <v>895</v>
      </c>
      <c r="AL177" s="44" t="s">
        <v>899</v>
      </c>
      <c r="AM177" s="44" t="s">
        <v>899</v>
      </c>
      <c r="AN177" s="44" t="s">
        <v>59</v>
      </c>
      <c r="AO177" s="12">
        <f t="shared" ca="1" si="40"/>
        <v>1</v>
      </c>
      <c r="AP177" s="15">
        <f t="shared" si="41"/>
        <v>1</v>
      </c>
      <c r="AQ177" s="15">
        <f t="shared" si="42"/>
        <v>1</v>
      </c>
      <c r="AR177" s="15">
        <f t="shared" si="43"/>
        <v>1</v>
      </c>
      <c r="AS177" s="26">
        <f t="shared" si="35"/>
        <v>1</v>
      </c>
    </row>
    <row r="178" spans="1:45">
      <c r="A178" t="str">
        <f>'Model output'!A177</f>
        <v>TCGA-EM-A2OX</v>
      </c>
      <c r="B178" s="51">
        <v>46</v>
      </c>
      <c r="C178" s="1" t="str">
        <f>IF(OR(ISNUMBER(SEARCH("0",'Model output'!D177)), ISNUMBER(SEARCH("1",'Model output'!D177)), ISNUMBER(SEARCH("1a",'Model output'!D177)), ISNUMBER(SEARCH("1b",'Model output'!D177)), ISNUMBER(SEARCH("2",'Model output'!D177)), ISNUMBER(SEARCH("3",'Model output'!D177)), ISNUMBER(SEARCH("4a",'Model output'!D177)), ISNUMBER(SEARCH("4b",'Model output'!D177))), IF(ISNUMBER(SEARCH("pT",'Model output'!D177)),IF(OR(ISNUMBER(SEARCH("a",'Model output'!D177)),ISNUMBER(SEARCH("b",'Model output'!D177))),MID(SUBSTITUTE('Model output'!D177," ",""),SEARCH("pT",'Model output'!D177)+2,2),MID(SUBSTITUTE('Model output'!D177," ",""),SEARCH("pT",'Model output'!D177)+2,1)),IF(ISNUMBER(SEARCH("T",'Model output'!D177)),IF(OR(ISNUMBER(SEARCH("a",'Model output'!D177)),ISNUMBER(SEARCH("b",'Model output'!D177))),MID(SUBSTITUTE('Model output'!D177," ",""),SEARCH("T",'Model output'!D177)+1,2),MID(SUBSTITUTE('Model output'!D177," ",""),SEARCH("T",'Model output'!D177)+1,1)),SUBSTITUTE('Model output'!D177," ",""))),"")</f>
        <v>1b</v>
      </c>
      <c r="D178" s="1" t="str">
        <f>IF(ISNUMBER(SEARCH("lymph node",'Model output'!E177)),"1", IF(AND('Model output'!E177&lt;&gt;"",ISNUMBER('Model output'!E177),'Model output'!E177&gt;0),"1",IF(OR(ISNUMBER(SEARCH("0",'Model output'!E177)), ISNUMBER(SEARCH("1",'Model output'!E177)), ISNUMBER(SEARCH("1a",'Model output'!E177)), ISNUMBER(SEARCH("1b",'Model output'!E177)), ISNUMBER(SEARCH("X",'Model output'!E177))), IF(ISNUMBER(SEARCH("pN",'Model output'!E177)),IF(OR(ISNUMBER(SEARCH("a",'Model output'!E177)),ISNUMBER(SEARCH("b",'Model output'!E177))),MID(SUBSTITUTE('Model output'!E177," ",""),SEARCH("pN",'Model output'!E177)+2,2),MID(SUBSTITUTE('Model output'!E177," ",""),SEARCH("pN",'Model output'!E177)+2,1)),IF(ISNUMBER(SEARCH("N",'Model output'!E177)),IF(OR(ISNUMBER(SEARCH("a",'Model output'!E177)),ISNUMBER(SEARCH("b",'Model output'!E177))),MID(SUBSTITUTE('Model output'!E177," ",""),SEARCH("N",'Model output'!E177)+1,2),MID(SUBSTITUTE('Model output'!E177," ",""),SEARCH("N",'Model output'!E177)+1,1)),SUBSTITUTE('Model output'!E177," ",""))),"")))</f>
        <v>1b</v>
      </c>
      <c r="E178" s="1" t="str">
        <f>IF(OR(ISNUMBER(SEARCH("Not applicable",'Model output'!F177)), ISNUMBER(SEARCH("N/A",'Model output'!F177))),"0",IF(OR(ISNUMBER(SEARCH("0",'Model output'!F177)), ISNUMBER(SEARCH("1",'Model output'!F177)), ISNUMBER(SEARCH("X",'Model output'!F177))), IF(ISNUMBER(SEARCH("pM",'Model output'!F177)),MID(SUBSTITUTE('Model output'!F177," ",""),SEARCH("pM",'Model output'!F177)+2,1),IF(ISNUMBER(SEARCH("M",'Model output'!F177)),MID(SUBSTITUTE('Model output'!F177," ",""),SEARCH("M",'Model output'!F177)+1,1),SUBSTITUTE('Model output'!F177," ",""))),""))</f>
        <v/>
      </c>
      <c r="F178" t="str">
        <f t="shared" si="44"/>
        <v>positive</v>
      </c>
      <c r="G178" t="str">
        <f>IF(OR('Model output'!G177="",AND(ISNUMBER('Model output'!J177),'Model output'!J177&lt;1)),"",IF(OR(ISNUMBER(SEARCH("lateral",'Model output'!G177)),ISNUMBER(SEARCH("cervical",'Model output'!G177)),ISNUMBER(SEARCH("jugular",'Model output'!G177)),ISNUMBER(SEARCH("left neck",'Model output'!G177)),ISNUMBER(SEARCH("left anterior neck",'Model output'!G177)),ISNUMBER(SEARCH("left posterior neck",'Model output'!G177)),ISNUMBER(SEARCH("right neck",'Model output'!G177)),ISNUMBER(SEARCH("right anterior neck",'Model output'!G177)),ISNUMBER(SEARCH("right posterior neck",'Model output'!G177)),AND(ISNUMBER(SEARCH("level",'Model output'!G177)),OR(,ISNUMBER(SEARCH("II",'Model output'!G177)),ISNUMBER(SEARCH("two",'Model output'!G177)),ISNUMBER(SEARCH("2",'Model output'!G177)),ISNUMBER(SEARCH("III",'Model output'!G177)),ISNUMBER(SEARCH("three",'Model output'!G177)),ISNUMBER(SEARCH("3",'Model output'!G177)),ISNUMBER(SEARCH("IV",'Model output'!G177)),ISNUMBER(SEARCH("four",'Model output'!G177)),ISNUMBER(SEARCH("4",'Model output'!G177)),ISNUMBER(SEARCH("V ",'Model output'!G177)),ISNUMBER(SEARCH("five",'Model output'!G177)),ISNUMBER(SEARCH("5",'Model output'!G177))))), "lateral", "central"))</f>
        <v>central</v>
      </c>
      <c r="H178" t="str">
        <f>IF('Model output'!H177="","negative", IF('Model output'!H177=" ", "negative", IF('Model output'!H177="[]", "negative", IF(ISNUMBER(SEARCH("lymph node",'Model output'!H177)),"negative", IF(ISNUMBER(SEARCH("adipose tissue",'Model output'!H177)), "negative", IF(ISNUMBER(SEARCH("neck dissection",'Model output'!H177)),"negative","positive"))))))</f>
        <v>negative</v>
      </c>
      <c r="I178">
        <f>IF('Model output'!I177="","",IF(ISNUMBER('Model output'!I177),'Model output'!I177,1))</f>
        <v>9</v>
      </c>
      <c r="J178">
        <f>IF('Model output'!J177="","",IF(AND(ISNUMBER('Model output'!J177),'Model output'!J177&lt;=I178),'Model output'!J177,IF(ISNUMBER(SEARCH("0/",'Model output'!J177)),0,1)))</f>
        <v>8</v>
      </c>
      <c r="K178" t="str" cm="1">
        <f t="array" ref="K178">IF(COUNT(FIND({0,1,2,3,4,5,6,7,8,9},'Model output'!K177))&gt;0,'Model output'!K177,"")</f>
        <v/>
      </c>
      <c r="L178" s="32" t="str">
        <f t="shared" si="30"/>
        <v/>
      </c>
      <c r="M178" t="str" cm="1">
        <f t="array" ref="M178">IF(L178="","",IF(ISNUMBER(SEARCH("cm",L178)),MAX(VALUE(SUBSTITUTE(_xlfn.FILTERXML("&lt;t&gt;&lt;s&gt;"&amp;SUBSTITUTE(L178,",","&lt;/s&gt;&lt;s&gt;")&amp;"&lt;/s&gt;&lt;/t&gt;","//s"),"cm",""))),MAX(VALUE(SUBSTITUTE(_xlfn.FILTERXML("&lt;t&gt;&lt;s&gt;"&amp;SUBSTITUTE(L178,",","&lt;/s&gt;&lt;s&gt;")&amp;"&lt;/s&gt;&lt;/t&gt;","//s"),"mm","")))/10))</f>
        <v/>
      </c>
      <c r="N178" t="str">
        <f>IF('Model output'!L177="","",'Model output'!L177)</f>
        <v>papillary</v>
      </c>
      <c r="O178" t="str">
        <f>IF('Model output'!M177="","",'Model output'!M177)</f>
        <v>classical (usual)</v>
      </c>
      <c r="P178" t="str">
        <f>IF('Model output'!N177="","",'Model output'!N177)</f>
        <v>1.8 cm</v>
      </c>
      <c r="Q178" t="str">
        <f t="shared" si="45"/>
        <v>1.8cm</v>
      </c>
      <c r="R178" cm="1">
        <f t="array" ref="R178">IF(Q178="","",IF(ISNUMBER(SEARCH("cm",Q178)),MAX(VALUE(SUBSTITUTE(_xlfn.FILTERXML("&lt;t&gt;&lt;s&gt;"&amp;SUBSTITUTE(Q178,",","&lt;/s&gt;&lt;s&gt;")&amp;"&lt;/s&gt;&lt;/t&gt;","//s"),"cm",""))),IF(ISNUMBER(SEARCH("mm",Q178)), MAX(VALUE(SUBSTITUTE(_xlfn.FILTERXML("&lt;t&gt;&lt;s&gt;"&amp;SUBSTITUTE(Q178,",","&lt;/s&gt;&lt;s&gt;")&amp;"&lt;/s&gt;&lt;/t&gt;","//s"),"mm","")))/10, MAX(VALUE(_xlfn.FILTERXML("&lt;t&gt;&lt;s&gt;"&amp;SUBSTITUTE(Q178,",","&lt;/s&gt;&lt;s&gt;")&amp;"&lt;/s&gt;&lt;/t&gt;","//s"))))))</f>
        <v>1.8</v>
      </c>
      <c r="S178" t="str">
        <f>IF(OR('Model output'!P177="",'Model output'!P177="C",ISNUMBER(SEARCH("Not identified", 'Model output'!P177)),ISNUMBER(SEARCH("Absent",'Model output'!P177)),ISNUMBER(SEARCH("Absence",'Model output'!P177)),AND(ISNUMBER(SEARCH("No",'Model output'!P177)),NOT(ISNUMBER(SEARCH("diagnostic",'Model output'!P177)))),ISNUMBER(SEARCH("Negative",'Model output'!P177))),"negative","positive")</f>
        <v>positive</v>
      </c>
      <c r="T178">
        <f>IF('Model output'!O177="","",'Model output'!O177)</f>
        <v>2</v>
      </c>
      <c r="U178" t="str">
        <f>IF('Model output'!Q177&lt;&gt;"",'Model output'!Q177,IF('Classification result'!S178="positive",IF(ISNUMBER(SEARCH("single",'Model output'!P177)),1,IF(OR(ISNUMBER(SEARCH("&lt;4",'Model output'!P177)),ISNUMBER(SEARCH("&lt; 4",'Model output'!P177)),ISNUMBER(SEARCH("less than 4",'Model output'!P177))),"&lt;4",IF(OR(ISNUMBER(SEARCH("&gt;4",'Model output'!P177)),ISNUMBER(SEARCH("&gt; 4",'Model output'!P177)),ISNUMBER(SEARCH("4 or more",'Model output'!P177))),"&gt;4",""))),""))</f>
        <v/>
      </c>
      <c r="V178" t="str">
        <f>IF(S178="negative","",IF(OR(ISNUMBER(SEARCH("Focal",'Model output'!P177)),'Classification result'!U178&lt;4,ISNUMBER(SEARCH("Focal",'Classification result'!U178)),ISNUMBER(SEARCH("&lt;4",'Classification result'!U178)),ISNUMBER(SEARCH("&lt; 4",'Classification result'!U178))),"minimal", IF(OR(ISNUMBER(SEARCH("Extensive",'Model output'!P177)),ISNUMBER(SEARCH("Extensive",'Classification result'!U178)),ISNUMBER(SEARCH("&gt;4",'Classification result'!U178)),ISNUMBER(SEARCH("&gt; 4",'Classification result'!U178)),ISNUMBER(SEARCH("4 or more",'Classification result'!U178))),"extensive","")))</f>
        <v/>
      </c>
      <c r="W178" t="str">
        <f>IF(OR('Model output'!R177="",ISNUMBER(SEARCH("Not identified", 'Model output'!R177)),ISNUMBER(SEARCH("Absent",'Model output'!R177)),ISNUMBER(SEARCH("No",'Model output'!R177)),ISNUMBER(SEARCH("Negative",'Model output'!R177)),ISNUMBER(SEARCH("None seen",'Model output'!R177)),ISNUMBER(SEARCH("Free",'Model output'!R177)),ISNUMBER(SEARCH("Cannot be assessed",'Model output'!R177))),"negative","positive")</f>
        <v>positive</v>
      </c>
      <c r="X178" s="19" t="str">
        <f>IF('Model output'!S177="","",'Model output'!S177)</f>
        <v>Not identified</v>
      </c>
      <c r="Y178" t="str">
        <f>IF(OR('Model output'!S177="",ISNUMBER(SEARCH("No extension",'Model output'!S177)),ISNUMBER(SEARCH("Absent",'Model output'!S177)),ISNUMBER(SEARCH("Not identified",'Model output'!S177)),AND(ISNUMBER(SEARCH("No",'Model output'!S177)),NOT(ISNUMBER(SEARCH("carcinoma",'Model output'!S177)))),ISNUMBER(SEARCH("negative",'Model output'!S177))),"negative",IF(Z178="positive","gETE", "positive"))</f>
        <v>negative</v>
      </c>
      <c r="Z178" t="str">
        <f>IF(OR('Model output'!S177="",ISNUMBER(SEARCH("Absent",'Model output'!S177)),ISNUMBER(SEARCH("Not identified",'Model output'!S177)),ISNUMBER(SEARCH("No",'Model output'!S177)),ISNUMBER(SEARCH("Minimal",'Model output'!S177)),ISNUMBER(SEARCH("negative",'Model output'!S177))),"negative",IF(OR(ISNUMBER(SEARCH("extensive",X178)),ISNUMBER(SEARCH("skeletal muscle",X178)),ISNUMBER(SEARCH("larynx",X178)),ISNUMBER(SEARCH("trachea",X178)),ISNUMBER(SEARCH("esophagus",X178)),ISNUMBER(SEARCH("recurrent laryngeal nerve",X178))),"positive","negative"))</f>
        <v>negative</v>
      </c>
      <c r="AA178" t="str">
        <f>IF('Model output'!T177="","",IF('Model output'!T177="Not mentioned", "No", "Yes"))</f>
        <v/>
      </c>
      <c r="AB178" t="str">
        <f>IF(AA178&lt;&gt;"Yes","",IF(OR('Model output'!U177="",ISNUMBER(SEARCH("Not identified",'Model output'!U177))),"",'Model output'!U177))</f>
        <v/>
      </c>
      <c r="AC178" s="8" t="str">
        <f>IF(OR('Model output'!V177="", AND(ISERROR(SEARCH("Positive",'Model output'!V177)), ISNUMBER(SEARCH("Negative",'Model output'!V177))), ISNUMBER(SEARCH("Cannot be assessed",'Model output'!V177)), AND(ISNUMBER(SEARCH("Uninvolved",'Model output'!V177)),NOT(ISNUMBER(SEARCH("margin(s) involved",'Model output'!V177)))), ISNUMBER(SEARCH("No involvement",'Model output'!V177)), AND(NOT(ISNUMBER(SEARCH("focal",'Model output'!V177))),ISNUMBER(SEARCH("Free",'Model output'!V177))), ISNUMBER(SEARCH("narrowly excised",'Model output'!V177)), ISNUMBER(SEARCH("none",'Model output'!V177)), ISNUMBER(SEARCH("R0",'Model output'!V177)), ISNUMBER(SEARCH("1 mm",'Model output'!V177)), ISNUMBER(SEARCH("0.1 CM",'Model output'!V177)), ISNUMBER(SEARCH("less than 0.2 mm",'Model output'!V177)), ISNUMBER(SEARCH("less than 1.0 mm",'Model output'!V177)), ISNUMBER(SEARCH("less than 0.5 mm",'Model output'!V177)), ISNUMBER(SEARCH("abut",'Model output'!V177))), "negative", "positive")</f>
        <v>negative</v>
      </c>
      <c r="AE178" s="39" t="str" cm="1">
        <f t="array" aca="1" ref="AE178" ca="1">IF(OR(AC178="positive",Z178="positive",AND(OR(ISNUMBER(SEARCH("Follicular carcinoma",N178)),ISNUMBER(SEARCH("Follicular thyroid carcinoma",N178))),V178="extensive"),AND(AND(ISNUMBER(J178),J178&gt;0),AND(ISNUMBER(M178),M178&gt;3)),OR(H178="positive",AH178=1)),"high",IF(OR(ISNUMBER(SEARCH("lateral",G178,1)),ISNUMBER(SEARCH("positive",Y178,1)),ISNUMBER(SEARCH("tall",O178,1)),ISNUMBER(SEARCH("hobnail",O178,1)),ISNUMBER(SEARCH("cribriform",O178,1)),ISNUMBER(SEARCH("diffuse",O178,1)),ISNUMBER(SEARCH("columnar",O178,1)),ISNUMBER(SEARCH("solid",O178,1)),ISNUMBER(SEARCH("tall",N178,1)),ISNUMBER(SEARCH("hobnail",N178,1)),ISNUMBER(SEARCH("cribriform",N178,1)),ISNUMBER(SEARCH("diffuse",N178,1)),ISNUMBER(SEARCH("columnar",N178,1)),ISNUMBER(SEARCH("solid",N178,1)),AND(OR(ISNUMBER(SEARCH("papillary",N178,1)),ISNUMBER(SEARCH("papillary carcinoma",O178,1))),S178="positive"),AND(AND(ISNUMBER(J178),J178&gt;=5),M178=""),AND(AND(ISNUMBER(J178),J178&gt;=5),AND(ISNUMBER(M178),M178&gt;=1)),AND(ISNUMBER(SERACH("papillary",N178)),OR(Y178="positive",Z178="positive"), ISNUMBER(SEARCH("BRAF",AB178)))),"intermediate","low"))</f>
        <v>intermediate</v>
      </c>
      <c r="AF178" s="40" t="str">
        <f t="shared" si="31"/>
        <v>1b</v>
      </c>
      <c r="AG178" s="40" t="str">
        <f t="shared" si="32"/>
        <v>1a</v>
      </c>
      <c r="AH178" s="40" t="str">
        <f t="shared" si="33"/>
        <v>0</v>
      </c>
      <c r="AI178" s="45" t="str">
        <f t="shared" si="34"/>
        <v>I</v>
      </c>
      <c r="AJ178" s="39" t="s">
        <v>636</v>
      </c>
      <c r="AK178" s="44" t="s">
        <v>895</v>
      </c>
      <c r="AL178" s="44" t="s">
        <v>895</v>
      </c>
      <c r="AM178" s="44" t="s">
        <v>899</v>
      </c>
      <c r="AN178" s="44" t="s">
        <v>59</v>
      </c>
      <c r="AO178" s="12">
        <f t="shared" ca="1" si="40"/>
        <v>1</v>
      </c>
      <c r="AP178" s="15">
        <f t="shared" si="41"/>
        <v>1</v>
      </c>
      <c r="AQ178" s="15">
        <f t="shared" si="42"/>
        <v>0</v>
      </c>
      <c r="AR178" s="15">
        <f t="shared" si="43"/>
        <v>1</v>
      </c>
      <c r="AS178" s="26">
        <f t="shared" si="35"/>
        <v>1</v>
      </c>
    </row>
    <row r="179" spans="1:45">
      <c r="A179" t="str">
        <f>'Model output'!A178</f>
        <v>TCGA-EM-A2OY</v>
      </c>
      <c r="B179" s="51">
        <v>46</v>
      </c>
      <c r="C179" s="1" t="str">
        <f>IF(OR(ISNUMBER(SEARCH("0",'Model output'!D178)), ISNUMBER(SEARCH("1",'Model output'!D178)), ISNUMBER(SEARCH("1a",'Model output'!D178)), ISNUMBER(SEARCH("1b",'Model output'!D178)), ISNUMBER(SEARCH("2",'Model output'!D178)), ISNUMBER(SEARCH("3",'Model output'!D178)), ISNUMBER(SEARCH("4a",'Model output'!D178)), ISNUMBER(SEARCH("4b",'Model output'!D178))), IF(ISNUMBER(SEARCH("pT",'Model output'!D178)),IF(OR(ISNUMBER(SEARCH("a",'Model output'!D178)),ISNUMBER(SEARCH("b",'Model output'!D178))),MID(SUBSTITUTE('Model output'!D178," ",""),SEARCH("pT",'Model output'!D178)+2,2),MID(SUBSTITUTE('Model output'!D178," ",""),SEARCH("pT",'Model output'!D178)+2,1)),IF(ISNUMBER(SEARCH("T",'Model output'!D178)),IF(OR(ISNUMBER(SEARCH("a",'Model output'!D178)),ISNUMBER(SEARCH("b",'Model output'!D178))),MID(SUBSTITUTE('Model output'!D178," ",""),SEARCH("T",'Model output'!D178)+1,2),MID(SUBSTITUTE('Model output'!D178," ",""),SEARCH("T",'Model output'!D178)+1,1)),SUBSTITUTE('Model output'!D178," ",""))),"")</f>
        <v>2</v>
      </c>
      <c r="D179" s="1" t="str">
        <f>IF(ISNUMBER(SEARCH("lymph node",'Model output'!E178)),"1", IF(AND('Model output'!E178&lt;&gt;"",ISNUMBER('Model output'!E178),'Model output'!E178&gt;0),"1",IF(OR(ISNUMBER(SEARCH("0",'Model output'!E178)), ISNUMBER(SEARCH("1",'Model output'!E178)), ISNUMBER(SEARCH("1a",'Model output'!E178)), ISNUMBER(SEARCH("1b",'Model output'!E178)), ISNUMBER(SEARCH("X",'Model output'!E178))), IF(ISNUMBER(SEARCH("pN",'Model output'!E178)),IF(OR(ISNUMBER(SEARCH("a",'Model output'!E178)),ISNUMBER(SEARCH("b",'Model output'!E178))),MID(SUBSTITUTE('Model output'!E178," ",""),SEARCH("pN",'Model output'!E178)+2,2),MID(SUBSTITUTE('Model output'!E178," ",""),SEARCH("pN",'Model output'!E178)+2,1)),IF(ISNUMBER(SEARCH("N",'Model output'!E178)),IF(OR(ISNUMBER(SEARCH("a",'Model output'!E178)),ISNUMBER(SEARCH("b",'Model output'!E178))),MID(SUBSTITUTE('Model output'!E178," ",""),SEARCH("N",'Model output'!E178)+1,2),MID(SUBSTITUTE('Model output'!E178," ",""),SEARCH("N",'Model output'!E178)+1,1)),SUBSTITUTE('Model output'!E178," ",""))),"")))</f>
        <v>0</v>
      </c>
      <c r="E179" s="1" t="str">
        <f>IF(OR(ISNUMBER(SEARCH("Not applicable",'Model output'!F178)), ISNUMBER(SEARCH("N/A",'Model output'!F178))),"0",IF(OR(ISNUMBER(SEARCH("0",'Model output'!F178)), ISNUMBER(SEARCH("1",'Model output'!F178)), ISNUMBER(SEARCH("X",'Model output'!F178))), IF(ISNUMBER(SEARCH("pM",'Model output'!F178)),MID(SUBSTITUTE('Model output'!F178," ",""),SEARCH("pM",'Model output'!F178)+2,1),IF(ISNUMBER(SEARCH("M",'Model output'!F178)),MID(SUBSTITUTE('Model output'!F178," ",""),SEARCH("M",'Model output'!F178)+1,1),SUBSTITUTE('Model output'!F178," ",""))),""))</f>
        <v/>
      </c>
      <c r="F179" t="str">
        <f t="shared" si="44"/>
        <v>negative</v>
      </c>
      <c r="G179" t="str">
        <f>IF(OR('Model output'!G178="",AND(ISNUMBER('Model output'!J178),'Model output'!J178&lt;1)),"",IF(OR(ISNUMBER(SEARCH("lateral",'Model output'!G178)),ISNUMBER(SEARCH("cervical",'Model output'!G178)),ISNUMBER(SEARCH("jugular",'Model output'!G178)),ISNUMBER(SEARCH("left neck",'Model output'!G178)),ISNUMBER(SEARCH("left anterior neck",'Model output'!G178)),ISNUMBER(SEARCH("left posterior neck",'Model output'!G178)),ISNUMBER(SEARCH("right neck",'Model output'!G178)),ISNUMBER(SEARCH("right anterior neck",'Model output'!G178)),ISNUMBER(SEARCH("right posterior neck",'Model output'!G178)),AND(ISNUMBER(SEARCH("level",'Model output'!G178)),OR(,ISNUMBER(SEARCH("II",'Model output'!G178)),ISNUMBER(SEARCH("two",'Model output'!G178)),ISNUMBER(SEARCH("2",'Model output'!G178)),ISNUMBER(SEARCH("III",'Model output'!G178)),ISNUMBER(SEARCH("three",'Model output'!G178)),ISNUMBER(SEARCH("3",'Model output'!G178)),ISNUMBER(SEARCH("IV",'Model output'!G178)),ISNUMBER(SEARCH("four",'Model output'!G178)),ISNUMBER(SEARCH("4",'Model output'!G178)),ISNUMBER(SEARCH("V ",'Model output'!G178)),ISNUMBER(SEARCH("five",'Model output'!G178)),ISNUMBER(SEARCH("5",'Model output'!G178))))), "lateral", "central"))</f>
        <v/>
      </c>
      <c r="H179" t="str">
        <f>IF('Model output'!H178="","negative", IF('Model output'!H178=" ", "negative", IF('Model output'!H178="[]", "negative", IF(ISNUMBER(SEARCH("lymph node",'Model output'!H178)),"negative", IF(ISNUMBER(SEARCH("adipose tissue",'Model output'!H178)), "negative", IF(ISNUMBER(SEARCH("neck dissection",'Model output'!H178)),"negative","positive"))))))</f>
        <v>negative</v>
      </c>
      <c r="I179">
        <f>IF('Model output'!I178="","",IF(ISNUMBER('Model output'!I178),'Model output'!I178,1))</f>
        <v>1</v>
      </c>
      <c r="J179">
        <f>IF('Model output'!J178="","",IF(AND(ISNUMBER('Model output'!J178),'Model output'!J178&lt;=I179),'Model output'!J178,IF(ISNUMBER(SEARCH("0/",'Model output'!J178)),0,1)))</f>
        <v>0</v>
      </c>
      <c r="K179" t="str" cm="1">
        <f t="array" ref="K179">IF(COUNT(FIND({0,1,2,3,4,5,6,7,8,9},'Model output'!K178))&gt;0,'Model output'!K178,"")</f>
        <v/>
      </c>
      <c r="L179" s="32" t="str">
        <f t="shared" si="30"/>
        <v/>
      </c>
      <c r="M179" t="str" cm="1">
        <f t="array" ref="M179">IF(L179="","",IF(ISNUMBER(SEARCH("cm",L179)),MAX(VALUE(SUBSTITUTE(_xlfn.FILTERXML("&lt;t&gt;&lt;s&gt;"&amp;SUBSTITUTE(L179,",","&lt;/s&gt;&lt;s&gt;")&amp;"&lt;/s&gt;&lt;/t&gt;","//s"),"cm",""))),MAX(VALUE(SUBSTITUTE(_xlfn.FILTERXML("&lt;t&gt;&lt;s&gt;"&amp;SUBSTITUTE(L179,",","&lt;/s&gt;&lt;s&gt;")&amp;"&lt;/s&gt;&lt;/t&gt;","//s"),"mm","")))/10))</f>
        <v/>
      </c>
      <c r="N179" t="str">
        <f>IF('Model output'!L178="","",'Model output'!L178)</f>
        <v>papillary</v>
      </c>
      <c r="O179" t="str">
        <f>IF('Model output'!M178="","",'Model output'!M178)</f>
        <v>oncocytic</v>
      </c>
      <c r="P179" t="str">
        <f>IF('Model output'!N178="","",'Model output'!N178)</f>
        <v>2.6 cm</v>
      </c>
      <c r="Q179" t="str">
        <f t="shared" si="45"/>
        <v>2.6cm</v>
      </c>
      <c r="R179" cm="1">
        <f t="array" ref="R179">IF(Q179="","",IF(ISNUMBER(SEARCH("cm",Q179)),MAX(VALUE(SUBSTITUTE(_xlfn.FILTERXML("&lt;t&gt;&lt;s&gt;"&amp;SUBSTITUTE(Q179,",","&lt;/s&gt;&lt;s&gt;")&amp;"&lt;/s&gt;&lt;/t&gt;","//s"),"cm",""))),IF(ISNUMBER(SEARCH("mm",Q179)), MAX(VALUE(SUBSTITUTE(_xlfn.FILTERXML("&lt;t&gt;&lt;s&gt;"&amp;SUBSTITUTE(Q179,",","&lt;/s&gt;&lt;s&gt;")&amp;"&lt;/s&gt;&lt;/t&gt;","//s"),"mm","")))/10, MAX(VALUE(_xlfn.FILTERXML("&lt;t&gt;&lt;s&gt;"&amp;SUBSTITUTE(Q179,",","&lt;/s&gt;&lt;s&gt;")&amp;"&lt;/s&gt;&lt;/t&gt;","//s"))))))</f>
        <v>2.6</v>
      </c>
      <c r="S179" t="str">
        <f>IF(OR('Model output'!P178="",'Model output'!P178="C",ISNUMBER(SEARCH("Not identified", 'Model output'!P178)),ISNUMBER(SEARCH("Absent",'Model output'!P178)),ISNUMBER(SEARCH("Absence",'Model output'!P178)),AND(ISNUMBER(SEARCH("No",'Model output'!P178)),NOT(ISNUMBER(SEARCH("diagnostic",'Model output'!P178)))),ISNUMBER(SEARCH("Negative",'Model output'!P178))),"negative","positive")</f>
        <v>negative</v>
      </c>
      <c r="T179">
        <f>IF('Model output'!O178="","",'Model output'!O178)</f>
        <v>2</v>
      </c>
      <c r="U179" t="str">
        <f>IF('Model output'!Q178&lt;&gt;"",'Model output'!Q178,IF('Classification result'!S179="positive",IF(ISNUMBER(SEARCH("single",'Model output'!P178)),1,IF(OR(ISNUMBER(SEARCH("&lt;4",'Model output'!P178)),ISNUMBER(SEARCH("&lt; 4",'Model output'!P178)),ISNUMBER(SEARCH("less than 4",'Model output'!P178))),"&lt;4",IF(OR(ISNUMBER(SEARCH("&gt;4",'Model output'!P178)),ISNUMBER(SEARCH("&gt; 4",'Model output'!P178)),ISNUMBER(SEARCH("4 or more",'Model output'!P178))),"&gt;4",""))),""))</f>
        <v/>
      </c>
      <c r="V179" t="str">
        <f>IF(S179="negative","",IF(OR(ISNUMBER(SEARCH("Focal",'Model output'!P178)),'Classification result'!U179&lt;4,ISNUMBER(SEARCH("Focal",'Classification result'!U179)),ISNUMBER(SEARCH("&lt;4",'Classification result'!U179)),ISNUMBER(SEARCH("&lt; 4",'Classification result'!U179))),"minimal", IF(OR(ISNUMBER(SEARCH("Extensive",'Model output'!P178)),ISNUMBER(SEARCH("Extensive",'Classification result'!U179)),ISNUMBER(SEARCH("&gt;4",'Classification result'!U179)),ISNUMBER(SEARCH("&gt; 4",'Classification result'!U179)),ISNUMBER(SEARCH("4 or more",'Classification result'!U179))),"extensive","")))</f>
        <v/>
      </c>
      <c r="W179" t="str">
        <f>IF(OR('Model output'!R178="",ISNUMBER(SEARCH("Not identified", 'Model output'!R178)),ISNUMBER(SEARCH("Absent",'Model output'!R178)),ISNUMBER(SEARCH("No",'Model output'!R178)),ISNUMBER(SEARCH("Negative",'Model output'!R178)),ISNUMBER(SEARCH("None seen",'Model output'!R178)),ISNUMBER(SEARCH("Free",'Model output'!R178)),ISNUMBER(SEARCH("Cannot be assessed",'Model output'!R178))),"negative","positive")</f>
        <v>positive</v>
      </c>
      <c r="X179" s="19" t="str">
        <f>IF('Model output'!S178="","",'Model output'!S178)</f>
        <v>Not identified</v>
      </c>
      <c r="Y179" t="str">
        <f>IF(OR('Model output'!S178="",ISNUMBER(SEARCH("No extension",'Model output'!S178)),ISNUMBER(SEARCH("Absent",'Model output'!S178)),ISNUMBER(SEARCH("Not identified",'Model output'!S178)),AND(ISNUMBER(SEARCH("No",'Model output'!S178)),NOT(ISNUMBER(SEARCH("carcinoma",'Model output'!S178)))),ISNUMBER(SEARCH("negative",'Model output'!S178))),"negative",IF(Z179="positive","gETE", "positive"))</f>
        <v>negative</v>
      </c>
      <c r="Z179" t="str">
        <f>IF(OR('Model output'!S178="",ISNUMBER(SEARCH("Absent",'Model output'!S178)),ISNUMBER(SEARCH("Not identified",'Model output'!S178)),ISNUMBER(SEARCH("No",'Model output'!S178)),ISNUMBER(SEARCH("Minimal",'Model output'!S178)),ISNUMBER(SEARCH("negative",'Model output'!S178))),"negative",IF(OR(ISNUMBER(SEARCH("extensive",X179)),ISNUMBER(SEARCH("skeletal muscle",X179)),ISNUMBER(SEARCH("larynx",X179)),ISNUMBER(SEARCH("trachea",X179)),ISNUMBER(SEARCH("esophagus",X179)),ISNUMBER(SEARCH("recurrent laryngeal nerve",X179))),"positive","negative"))</f>
        <v>negative</v>
      </c>
      <c r="AA179" t="str">
        <f>IF('Model output'!T178="","",IF('Model output'!T178="Not mentioned", "No", "Yes"))</f>
        <v/>
      </c>
      <c r="AB179" t="str">
        <f>IF(AA179&lt;&gt;"Yes","",IF(OR('Model output'!U178="",ISNUMBER(SEARCH("Not identified",'Model output'!U178))),"",'Model output'!U178))</f>
        <v/>
      </c>
      <c r="AC179" s="8" t="str">
        <f>IF(OR('Model output'!V178="", AND(ISERROR(SEARCH("Positive",'Model output'!V178)), ISNUMBER(SEARCH("Negative",'Model output'!V178))), ISNUMBER(SEARCH("Cannot be assessed",'Model output'!V178)), AND(ISNUMBER(SEARCH("Uninvolved",'Model output'!V178)),NOT(ISNUMBER(SEARCH("margin(s) involved",'Model output'!V178)))), ISNUMBER(SEARCH("No involvement",'Model output'!V178)), AND(NOT(ISNUMBER(SEARCH("focal",'Model output'!V178))),ISNUMBER(SEARCH("Free",'Model output'!V178))), ISNUMBER(SEARCH("narrowly excised",'Model output'!V178)), ISNUMBER(SEARCH("none",'Model output'!V178)), ISNUMBER(SEARCH("R0",'Model output'!V178)), ISNUMBER(SEARCH("1 mm",'Model output'!V178)), ISNUMBER(SEARCH("0.1 CM",'Model output'!V178)), ISNUMBER(SEARCH("less than 0.2 mm",'Model output'!V178)), ISNUMBER(SEARCH("less than 1.0 mm",'Model output'!V178)), ISNUMBER(SEARCH("less than 0.5 mm",'Model output'!V178)), ISNUMBER(SEARCH("abut",'Model output'!V178))), "negative", "positive")</f>
        <v>negative</v>
      </c>
      <c r="AE179" s="39" t="str" cm="1">
        <f t="array" aca="1" ref="AE179" ca="1">IF(OR(AC179="positive",Z179="positive",AND(OR(ISNUMBER(SEARCH("Follicular carcinoma",N179)),ISNUMBER(SEARCH("Follicular thyroid carcinoma",N179))),V179="extensive"),AND(AND(ISNUMBER(J179),J179&gt;0),AND(ISNUMBER(M179),M179&gt;3)),OR(H179="positive",AH179=1)),"high",IF(OR(ISNUMBER(SEARCH("lateral",G179,1)),ISNUMBER(SEARCH("positive",Y179,1)),ISNUMBER(SEARCH("tall",O179,1)),ISNUMBER(SEARCH("hobnail",O179,1)),ISNUMBER(SEARCH("cribriform",O179,1)),ISNUMBER(SEARCH("diffuse",O179,1)),ISNUMBER(SEARCH("columnar",O179,1)),ISNUMBER(SEARCH("solid",O179,1)),ISNUMBER(SEARCH("tall",N179,1)),ISNUMBER(SEARCH("hobnail",N179,1)),ISNUMBER(SEARCH("cribriform",N179,1)),ISNUMBER(SEARCH("diffuse",N179,1)),ISNUMBER(SEARCH("columnar",N179,1)),ISNUMBER(SEARCH("solid",N179,1)),AND(OR(ISNUMBER(SEARCH("papillary",N179,1)),ISNUMBER(SEARCH("papillary carcinoma",O179,1))),S179="positive"),AND(AND(ISNUMBER(J179),J179&gt;=5),M179=""),AND(AND(ISNUMBER(J179),J179&gt;=5),AND(ISNUMBER(M179),M179&gt;=1)),AND(ISNUMBER(SERACH("papillary",N179)),OR(Y179="positive",Z179="positive"), ISNUMBER(SEARCH("BRAF",AB179)))),"intermediate","low"))</f>
        <v>low</v>
      </c>
      <c r="AF179" s="40" t="str">
        <f t="shared" si="31"/>
        <v>2</v>
      </c>
      <c r="AG179" s="40" t="str">
        <f t="shared" si="32"/>
        <v>0</v>
      </c>
      <c r="AH179" s="40" t="str">
        <f t="shared" si="33"/>
        <v>0</v>
      </c>
      <c r="AI179" s="45" t="str">
        <f t="shared" si="34"/>
        <v>I</v>
      </c>
      <c r="AJ179" s="39" t="s">
        <v>636</v>
      </c>
      <c r="AK179" s="44" t="s">
        <v>898</v>
      </c>
      <c r="AL179" s="44" t="s">
        <v>896</v>
      </c>
      <c r="AM179" s="44" t="s">
        <v>899</v>
      </c>
      <c r="AN179" s="44" t="s">
        <v>59</v>
      </c>
      <c r="AO179" s="12">
        <f t="shared" ca="1" si="40"/>
        <v>0</v>
      </c>
      <c r="AP179" s="15">
        <f t="shared" si="41"/>
        <v>1</v>
      </c>
      <c r="AQ179" s="15">
        <f t="shared" si="42"/>
        <v>1</v>
      </c>
      <c r="AR179" s="15">
        <f t="shared" si="43"/>
        <v>1</v>
      </c>
      <c r="AS179" s="26">
        <f t="shared" si="35"/>
        <v>1</v>
      </c>
    </row>
    <row r="180" spans="1:45">
      <c r="A180" t="str">
        <f>'Model output'!A179</f>
        <v>TCGA-EM-A2OZ</v>
      </c>
      <c r="B180" s="51">
        <v>66</v>
      </c>
      <c r="C180" s="1" t="str">
        <f>IF(OR(ISNUMBER(SEARCH("0",'Model output'!D179)), ISNUMBER(SEARCH("1",'Model output'!D179)), ISNUMBER(SEARCH("1a",'Model output'!D179)), ISNUMBER(SEARCH("1b",'Model output'!D179)), ISNUMBER(SEARCH("2",'Model output'!D179)), ISNUMBER(SEARCH("3",'Model output'!D179)), ISNUMBER(SEARCH("4a",'Model output'!D179)), ISNUMBER(SEARCH("4b",'Model output'!D179))), IF(ISNUMBER(SEARCH("pT",'Model output'!D179)),IF(OR(ISNUMBER(SEARCH("a",'Model output'!D179)),ISNUMBER(SEARCH("b",'Model output'!D179))),MID(SUBSTITUTE('Model output'!D179," ",""),SEARCH("pT",'Model output'!D179)+2,2),MID(SUBSTITUTE('Model output'!D179," ",""),SEARCH("pT",'Model output'!D179)+2,1)),IF(ISNUMBER(SEARCH("T",'Model output'!D179)),IF(OR(ISNUMBER(SEARCH("a",'Model output'!D179)),ISNUMBER(SEARCH("b",'Model output'!D179))),MID(SUBSTITUTE('Model output'!D179," ",""),SEARCH("T",'Model output'!D179)+1,2),MID(SUBSTITUTE('Model output'!D179," ",""),SEARCH("T",'Model output'!D179)+1,1)),SUBSTITUTE('Model output'!D179," ",""))),"")</f>
        <v>1b</v>
      </c>
      <c r="D180" s="1" t="str">
        <f>IF(ISNUMBER(SEARCH("lymph node",'Model output'!E179)),"1", IF(AND('Model output'!E179&lt;&gt;"",ISNUMBER('Model output'!E179),'Model output'!E179&gt;0),"1",IF(OR(ISNUMBER(SEARCH("0",'Model output'!E179)), ISNUMBER(SEARCH("1",'Model output'!E179)), ISNUMBER(SEARCH("1a",'Model output'!E179)), ISNUMBER(SEARCH("1b",'Model output'!E179)), ISNUMBER(SEARCH("X",'Model output'!E179))), IF(ISNUMBER(SEARCH("pN",'Model output'!E179)),IF(OR(ISNUMBER(SEARCH("a",'Model output'!E179)),ISNUMBER(SEARCH("b",'Model output'!E179))),MID(SUBSTITUTE('Model output'!E179," ",""),SEARCH("pN",'Model output'!E179)+2,2),MID(SUBSTITUTE('Model output'!E179," ",""),SEARCH("pN",'Model output'!E179)+2,1)),IF(ISNUMBER(SEARCH("N",'Model output'!E179)),IF(OR(ISNUMBER(SEARCH("a",'Model output'!E179)),ISNUMBER(SEARCH("b",'Model output'!E179))),MID(SUBSTITUTE('Model output'!E179," ",""),SEARCH("N",'Model output'!E179)+1,2),MID(SUBSTITUTE('Model output'!E179," ",""),SEARCH("N",'Model output'!E179)+1,1)),SUBSTITUTE('Model output'!E179," ",""))),"")))</f>
        <v>0</v>
      </c>
      <c r="E180" s="1" t="str">
        <f>IF(OR(ISNUMBER(SEARCH("Not applicable",'Model output'!F179)), ISNUMBER(SEARCH("N/A",'Model output'!F179))),"0",IF(OR(ISNUMBER(SEARCH("0",'Model output'!F179)), ISNUMBER(SEARCH("1",'Model output'!F179)), ISNUMBER(SEARCH("X",'Model output'!F179))), IF(ISNUMBER(SEARCH("pM",'Model output'!F179)),MID(SUBSTITUTE('Model output'!F179," ",""),SEARCH("pM",'Model output'!F179)+2,1),IF(ISNUMBER(SEARCH("M",'Model output'!F179)),MID(SUBSTITUTE('Model output'!F179," ",""),SEARCH("M",'Model output'!F179)+1,1),SUBSTITUTE('Model output'!F179," ",""))),""))</f>
        <v/>
      </c>
      <c r="F180" t="str">
        <f t="shared" si="44"/>
        <v>negative</v>
      </c>
      <c r="G180" t="str">
        <f>IF(OR('Model output'!G179="",AND(ISNUMBER('Model output'!J179),'Model output'!J179&lt;1)),"",IF(OR(ISNUMBER(SEARCH("lateral",'Model output'!G179)),ISNUMBER(SEARCH("cervical",'Model output'!G179)),ISNUMBER(SEARCH("jugular",'Model output'!G179)),ISNUMBER(SEARCH("left neck",'Model output'!G179)),ISNUMBER(SEARCH("left anterior neck",'Model output'!G179)),ISNUMBER(SEARCH("left posterior neck",'Model output'!G179)),ISNUMBER(SEARCH("right neck",'Model output'!G179)),ISNUMBER(SEARCH("right anterior neck",'Model output'!G179)),ISNUMBER(SEARCH("right posterior neck",'Model output'!G179)),AND(ISNUMBER(SEARCH("level",'Model output'!G179)),OR(,ISNUMBER(SEARCH("II",'Model output'!G179)),ISNUMBER(SEARCH("two",'Model output'!G179)),ISNUMBER(SEARCH("2",'Model output'!G179)),ISNUMBER(SEARCH("III",'Model output'!G179)),ISNUMBER(SEARCH("three",'Model output'!G179)),ISNUMBER(SEARCH("3",'Model output'!G179)),ISNUMBER(SEARCH("IV",'Model output'!G179)),ISNUMBER(SEARCH("four",'Model output'!G179)),ISNUMBER(SEARCH("4",'Model output'!G179)),ISNUMBER(SEARCH("V ",'Model output'!G179)),ISNUMBER(SEARCH("five",'Model output'!G179)),ISNUMBER(SEARCH("5",'Model output'!G179))))), "lateral", "central"))</f>
        <v/>
      </c>
      <c r="H180" t="str">
        <f>IF('Model output'!H179="","negative", IF('Model output'!H179=" ", "negative", IF('Model output'!H179="[]", "negative", IF(ISNUMBER(SEARCH("lymph node",'Model output'!H179)),"negative", IF(ISNUMBER(SEARCH("adipose tissue",'Model output'!H179)), "negative", IF(ISNUMBER(SEARCH("neck dissection",'Model output'!H179)),"negative","positive"))))))</f>
        <v>negative</v>
      </c>
      <c r="I180">
        <f>IF('Model output'!I179="","",IF(ISNUMBER('Model output'!I179),'Model output'!I179,1))</f>
        <v>2</v>
      </c>
      <c r="J180">
        <f>IF('Model output'!J179="","",IF(AND(ISNUMBER('Model output'!J179),'Model output'!J179&lt;=I180),'Model output'!J179,IF(ISNUMBER(SEARCH("0/",'Model output'!J179)),0,1)))</f>
        <v>0</v>
      </c>
      <c r="K180" t="str" cm="1">
        <f t="array" ref="K180">IF(COUNT(FIND({0,1,2,3,4,5,6,7,8,9},'Model output'!K179))&gt;0,'Model output'!K179,"")</f>
        <v/>
      </c>
      <c r="L180" s="32" t="str">
        <f t="shared" si="30"/>
        <v/>
      </c>
      <c r="M180" t="str" cm="1">
        <f t="array" ref="M180">IF(L180="","",IF(ISNUMBER(SEARCH("cm",L180)),MAX(VALUE(SUBSTITUTE(_xlfn.FILTERXML("&lt;t&gt;&lt;s&gt;"&amp;SUBSTITUTE(L180,",","&lt;/s&gt;&lt;s&gt;")&amp;"&lt;/s&gt;&lt;/t&gt;","//s"),"cm",""))),MAX(VALUE(SUBSTITUTE(_xlfn.FILTERXML("&lt;t&gt;&lt;s&gt;"&amp;SUBSTITUTE(L180,",","&lt;/s&gt;&lt;s&gt;")&amp;"&lt;/s&gt;&lt;/t&gt;","//s"),"mm","")))/10))</f>
        <v/>
      </c>
      <c r="N180" t="str">
        <f>IF('Model output'!L179="","",'Model output'!L179)</f>
        <v>papillary</v>
      </c>
      <c r="O180" t="str">
        <f>IF('Model output'!M179="","",'Model output'!M179)</f>
        <v>classical</v>
      </c>
      <c r="P180" t="str">
        <f>IF('Model output'!N179="","",'Model output'!N179)</f>
        <v>1.7cm</v>
      </c>
      <c r="Q180" t="str">
        <f t="shared" si="45"/>
        <v>1.7cm</v>
      </c>
      <c r="R180" cm="1">
        <f t="array" ref="R180">IF(Q180="","",IF(ISNUMBER(SEARCH("cm",Q180)),MAX(VALUE(SUBSTITUTE(_xlfn.FILTERXML("&lt;t&gt;&lt;s&gt;"&amp;SUBSTITUTE(Q180,",","&lt;/s&gt;&lt;s&gt;")&amp;"&lt;/s&gt;&lt;/t&gt;","//s"),"cm",""))),IF(ISNUMBER(SEARCH("mm",Q180)), MAX(VALUE(SUBSTITUTE(_xlfn.FILTERXML("&lt;t&gt;&lt;s&gt;"&amp;SUBSTITUTE(Q180,",","&lt;/s&gt;&lt;s&gt;")&amp;"&lt;/s&gt;&lt;/t&gt;","//s"),"mm","")))/10, MAX(VALUE(_xlfn.FILTERXML("&lt;t&gt;&lt;s&gt;"&amp;SUBSTITUTE(Q180,",","&lt;/s&gt;&lt;s&gt;")&amp;"&lt;/s&gt;&lt;/t&gt;","//s"))))))</f>
        <v>1.7</v>
      </c>
      <c r="S180" t="str">
        <f>IF(OR('Model output'!P179="",'Model output'!P179="C",ISNUMBER(SEARCH("Not identified", 'Model output'!P179)),ISNUMBER(SEARCH("Absent",'Model output'!P179)),ISNUMBER(SEARCH("Absence",'Model output'!P179)),AND(ISNUMBER(SEARCH("No",'Model output'!P179)),NOT(ISNUMBER(SEARCH("diagnostic",'Model output'!P179)))),ISNUMBER(SEARCH("Negative",'Model output'!P179))),"negative","positive")</f>
        <v>negative</v>
      </c>
      <c r="T180">
        <f>IF('Model output'!O179="","",'Model output'!O179)</f>
        <v>2</v>
      </c>
      <c r="U180" t="str">
        <f>IF('Model output'!Q179&lt;&gt;"",'Model output'!Q179,IF('Classification result'!S180="positive",IF(ISNUMBER(SEARCH("single",'Model output'!P179)),1,IF(OR(ISNUMBER(SEARCH("&lt;4",'Model output'!P179)),ISNUMBER(SEARCH("&lt; 4",'Model output'!P179)),ISNUMBER(SEARCH("less than 4",'Model output'!P179))),"&lt;4",IF(OR(ISNUMBER(SEARCH("&gt;4",'Model output'!P179)),ISNUMBER(SEARCH("&gt; 4",'Model output'!P179)),ISNUMBER(SEARCH("4 or more",'Model output'!P179))),"&gt;4",""))),""))</f>
        <v/>
      </c>
      <c r="V180" t="str">
        <f>IF(S180="negative","",IF(OR(ISNUMBER(SEARCH("Focal",'Model output'!P179)),'Classification result'!U180&lt;4,ISNUMBER(SEARCH("Focal",'Classification result'!U180)),ISNUMBER(SEARCH("&lt;4",'Classification result'!U180)),ISNUMBER(SEARCH("&lt; 4",'Classification result'!U180))),"minimal", IF(OR(ISNUMBER(SEARCH("Extensive",'Model output'!P179)),ISNUMBER(SEARCH("Extensive",'Classification result'!U180)),ISNUMBER(SEARCH("&gt;4",'Classification result'!U180)),ISNUMBER(SEARCH("&gt; 4",'Classification result'!U180)),ISNUMBER(SEARCH("4 or more",'Classification result'!U180))),"extensive","")))</f>
        <v/>
      </c>
      <c r="W180" t="str">
        <f>IF(OR('Model output'!R179="",ISNUMBER(SEARCH("Not identified", 'Model output'!R179)),ISNUMBER(SEARCH("Absent",'Model output'!R179)),ISNUMBER(SEARCH("No",'Model output'!R179)),ISNUMBER(SEARCH("Negative",'Model output'!R179)),ISNUMBER(SEARCH("None seen",'Model output'!R179)),ISNUMBER(SEARCH("Free",'Model output'!R179)),ISNUMBER(SEARCH("Cannot be assessed",'Model output'!R179))),"negative","positive")</f>
        <v>positive</v>
      </c>
      <c r="X180" s="19" t="str">
        <f>IF('Model output'!S179="","",'Model output'!S179)</f>
        <v>Not identified</v>
      </c>
      <c r="Y180" t="str">
        <f>IF(OR('Model output'!S179="",ISNUMBER(SEARCH("No extension",'Model output'!S179)),ISNUMBER(SEARCH("Absent",'Model output'!S179)),ISNUMBER(SEARCH("Not identified",'Model output'!S179)),AND(ISNUMBER(SEARCH("No",'Model output'!S179)),NOT(ISNUMBER(SEARCH("carcinoma",'Model output'!S179)))),ISNUMBER(SEARCH("negative",'Model output'!S179))),"negative",IF(Z180="positive","gETE", "positive"))</f>
        <v>negative</v>
      </c>
      <c r="Z180" t="str">
        <f>IF(OR('Model output'!S179="",ISNUMBER(SEARCH("Absent",'Model output'!S179)),ISNUMBER(SEARCH("Not identified",'Model output'!S179)),ISNUMBER(SEARCH("No",'Model output'!S179)),ISNUMBER(SEARCH("Minimal",'Model output'!S179)),ISNUMBER(SEARCH("negative",'Model output'!S179))),"negative",IF(OR(ISNUMBER(SEARCH("extensive",X180)),ISNUMBER(SEARCH("skeletal muscle",X180)),ISNUMBER(SEARCH("larynx",X180)),ISNUMBER(SEARCH("trachea",X180)),ISNUMBER(SEARCH("esophagus",X180)),ISNUMBER(SEARCH("recurrent laryngeal nerve",X180))),"positive","negative"))</f>
        <v>negative</v>
      </c>
      <c r="AA180" t="str">
        <f>IF('Model output'!T179="","",IF('Model output'!T179="Not mentioned", "No", "Yes"))</f>
        <v/>
      </c>
      <c r="AB180" t="str">
        <f>IF(AA180&lt;&gt;"Yes","",IF(OR('Model output'!U179="",ISNUMBER(SEARCH("Not identified",'Model output'!U179))),"",'Model output'!U179))</f>
        <v/>
      </c>
      <c r="AC180" s="8" t="str">
        <f>IF(OR('Model output'!V179="", AND(ISERROR(SEARCH("Positive",'Model output'!V179)), ISNUMBER(SEARCH("Negative",'Model output'!V179))), ISNUMBER(SEARCH("Cannot be assessed",'Model output'!V179)), AND(ISNUMBER(SEARCH("Uninvolved",'Model output'!V179)),NOT(ISNUMBER(SEARCH("margin(s) involved",'Model output'!V179)))), ISNUMBER(SEARCH("No involvement",'Model output'!V179)), AND(NOT(ISNUMBER(SEARCH("focal",'Model output'!V179))),ISNUMBER(SEARCH("Free",'Model output'!V179))), ISNUMBER(SEARCH("narrowly excised",'Model output'!V179)), ISNUMBER(SEARCH("none",'Model output'!V179)), ISNUMBER(SEARCH("R0",'Model output'!V179)), ISNUMBER(SEARCH("1 mm",'Model output'!V179)), ISNUMBER(SEARCH("0.1 CM",'Model output'!V179)), ISNUMBER(SEARCH("less than 0.2 mm",'Model output'!V179)), ISNUMBER(SEARCH("less than 1.0 mm",'Model output'!V179)), ISNUMBER(SEARCH("less than 0.5 mm",'Model output'!V179)), ISNUMBER(SEARCH("abut",'Model output'!V179))), "negative", "positive")</f>
        <v>negative</v>
      </c>
      <c r="AE180" s="39" t="str" cm="1">
        <f t="array" aca="1" ref="AE180" ca="1">IF(OR(AC180="positive",Z180="positive",AND(OR(ISNUMBER(SEARCH("Follicular carcinoma",N180)),ISNUMBER(SEARCH("Follicular thyroid carcinoma",N180))),V180="extensive"),AND(AND(ISNUMBER(J180),J180&gt;0),AND(ISNUMBER(M180),M180&gt;3)),OR(H180="positive",AH180=1)),"high",IF(OR(ISNUMBER(SEARCH("lateral",G180,1)),ISNUMBER(SEARCH("positive",Y180,1)),ISNUMBER(SEARCH("tall",O180,1)),ISNUMBER(SEARCH("hobnail",O180,1)),ISNUMBER(SEARCH("cribriform",O180,1)),ISNUMBER(SEARCH("diffuse",O180,1)),ISNUMBER(SEARCH("columnar",O180,1)),ISNUMBER(SEARCH("solid",O180,1)),ISNUMBER(SEARCH("tall",N180,1)),ISNUMBER(SEARCH("hobnail",N180,1)),ISNUMBER(SEARCH("cribriform",N180,1)),ISNUMBER(SEARCH("diffuse",N180,1)),ISNUMBER(SEARCH("columnar",N180,1)),ISNUMBER(SEARCH("solid",N180,1)),AND(OR(ISNUMBER(SEARCH("papillary",N180,1)),ISNUMBER(SEARCH("papillary carcinoma",O180,1))),S180="positive"),AND(AND(ISNUMBER(J180),J180&gt;=5),M180=""),AND(AND(ISNUMBER(J180),J180&gt;=5),AND(ISNUMBER(M180),M180&gt;=1)),AND(ISNUMBER(SERACH("papillary",N180)),OR(Y180="positive",Z180="positive"), ISNUMBER(SEARCH("BRAF",AB180)))),"intermediate","low"))</f>
        <v>low</v>
      </c>
      <c r="AF180" s="40" t="str">
        <f t="shared" si="31"/>
        <v>1b</v>
      </c>
      <c r="AG180" s="40" t="str">
        <f t="shared" si="32"/>
        <v>0</v>
      </c>
      <c r="AH180" s="40" t="str">
        <f t="shared" si="33"/>
        <v>0</v>
      </c>
      <c r="AI180" s="45" t="str">
        <f t="shared" si="34"/>
        <v>I</v>
      </c>
      <c r="AJ180" s="39" t="s">
        <v>636</v>
      </c>
      <c r="AK180" s="44" t="s">
        <v>895</v>
      </c>
      <c r="AL180" s="44" t="s">
        <v>896</v>
      </c>
      <c r="AM180" s="44" t="s">
        <v>899</v>
      </c>
      <c r="AN180" s="44" t="s">
        <v>59</v>
      </c>
      <c r="AO180" s="12">
        <f t="shared" ca="1" si="40"/>
        <v>0</v>
      </c>
      <c r="AP180" s="15">
        <f t="shared" si="41"/>
        <v>1</v>
      </c>
      <c r="AQ180" s="15">
        <f t="shared" si="42"/>
        <v>1</v>
      </c>
      <c r="AR180" s="15">
        <f t="shared" si="43"/>
        <v>1</v>
      </c>
      <c r="AS180" s="26">
        <f t="shared" si="35"/>
        <v>1</v>
      </c>
    </row>
    <row r="181" spans="1:45">
      <c r="A181" t="str">
        <f>'Model output'!A180</f>
        <v>TCGA-EM-A2P0</v>
      </c>
      <c r="B181" s="51">
        <v>33</v>
      </c>
      <c r="C181" s="1" t="str">
        <f>IF(OR(ISNUMBER(SEARCH("0",'Model output'!D180)), ISNUMBER(SEARCH("1",'Model output'!D180)), ISNUMBER(SEARCH("1a",'Model output'!D180)), ISNUMBER(SEARCH("1b",'Model output'!D180)), ISNUMBER(SEARCH("2",'Model output'!D180)), ISNUMBER(SEARCH("3",'Model output'!D180)), ISNUMBER(SEARCH("4a",'Model output'!D180)), ISNUMBER(SEARCH("4b",'Model output'!D180))), IF(ISNUMBER(SEARCH("pT",'Model output'!D180)),IF(OR(ISNUMBER(SEARCH("a",'Model output'!D180)),ISNUMBER(SEARCH("b",'Model output'!D180))),MID(SUBSTITUTE('Model output'!D180," ",""),SEARCH("pT",'Model output'!D180)+2,2),MID(SUBSTITUTE('Model output'!D180," ",""),SEARCH("pT",'Model output'!D180)+2,1)),IF(ISNUMBER(SEARCH("T",'Model output'!D180)),IF(OR(ISNUMBER(SEARCH("a",'Model output'!D180)),ISNUMBER(SEARCH("b",'Model output'!D180))),MID(SUBSTITUTE('Model output'!D180," ",""),SEARCH("T",'Model output'!D180)+1,2),MID(SUBSTITUTE('Model output'!D180," ",""),SEARCH("T",'Model output'!D180)+1,1)),SUBSTITUTE('Model output'!D180," ",""))),"")</f>
        <v>2</v>
      </c>
      <c r="D181" s="1" t="str">
        <f>IF(ISNUMBER(SEARCH("lymph node",'Model output'!E180)),"1", IF(AND('Model output'!E180&lt;&gt;"",ISNUMBER('Model output'!E180),'Model output'!E180&gt;0),"1",IF(OR(ISNUMBER(SEARCH("0",'Model output'!E180)), ISNUMBER(SEARCH("1",'Model output'!E180)), ISNUMBER(SEARCH("1a",'Model output'!E180)), ISNUMBER(SEARCH("1b",'Model output'!E180)), ISNUMBER(SEARCH("X",'Model output'!E180))), IF(ISNUMBER(SEARCH("pN",'Model output'!E180)),IF(OR(ISNUMBER(SEARCH("a",'Model output'!E180)),ISNUMBER(SEARCH("b",'Model output'!E180))),MID(SUBSTITUTE('Model output'!E180," ",""),SEARCH("pN",'Model output'!E180)+2,2),MID(SUBSTITUTE('Model output'!E180," ",""),SEARCH("pN",'Model output'!E180)+2,1)),IF(ISNUMBER(SEARCH("N",'Model output'!E180)),IF(OR(ISNUMBER(SEARCH("a",'Model output'!E180)),ISNUMBER(SEARCH("b",'Model output'!E180))),MID(SUBSTITUTE('Model output'!E180," ",""),SEARCH("N",'Model output'!E180)+1,2),MID(SUBSTITUTE('Model output'!E180," ",""),SEARCH("N",'Model output'!E180)+1,1)),SUBSTITUTE('Model output'!E180," ",""))),"")))</f>
        <v>1b</v>
      </c>
      <c r="E181" s="1" t="str">
        <f>IF(OR(ISNUMBER(SEARCH("Not applicable",'Model output'!F180)), ISNUMBER(SEARCH("N/A",'Model output'!F180))),"0",IF(OR(ISNUMBER(SEARCH("0",'Model output'!F180)), ISNUMBER(SEARCH("1",'Model output'!F180)), ISNUMBER(SEARCH("X",'Model output'!F180))), IF(ISNUMBER(SEARCH("pM",'Model output'!F180)),MID(SUBSTITUTE('Model output'!F180," ",""),SEARCH("pM",'Model output'!F180)+2,1),IF(ISNUMBER(SEARCH("M",'Model output'!F180)),MID(SUBSTITUTE('Model output'!F180," ",""),SEARCH("M",'Model output'!F180)+1,1),SUBSTITUTE('Model output'!F180," ",""))),""))</f>
        <v/>
      </c>
      <c r="F181" t="str">
        <f t="shared" si="44"/>
        <v>positive</v>
      </c>
      <c r="G181" t="str">
        <f>IF(OR('Model output'!G180="",AND(ISNUMBER('Model output'!J180),'Model output'!J180&lt;1)),"",IF(OR(ISNUMBER(SEARCH("lateral",'Model output'!G180)),ISNUMBER(SEARCH("cervical",'Model output'!G180)),ISNUMBER(SEARCH("jugular",'Model output'!G180)),ISNUMBER(SEARCH("left neck",'Model output'!G180)),ISNUMBER(SEARCH("left anterior neck",'Model output'!G180)),ISNUMBER(SEARCH("left posterior neck",'Model output'!G180)),ISNUMBER(SEARCH("right neck",'Model output'!G180)),ISNUMBER(SEARCH("right anterior neck",'Model output'!G180)),ISNUMBER(SEARCH("right posterior neck",'Model output'!G180)),AND(ISNUMBER(SEARCH("level",'Model output'!G180)),OR(,ISNUMBER(SEARCH("II",'Model output'!G180)),ISNUMBER(SEARCH("two",'Model output'!G180)),ISNUMBER(SEARCH("2",'Model output'!G180)),ISNUMBER(SEARCH("III",'Model output'!G180)),ISNUMBER(SEARCH("three",'Model output'!G180)),ISNUMBER(SEARCH("3",'Model output'!G180)),ISNUMBER(SEARCH("IV",'Model output'!G180)),ISNUMBER(SEARCH("four",'Model output'!G180)),ISNUMBER(SEARCH("4",'Model output'!G180)),ISNUMBER(SEARCH("V ",'Model output'!G180)),ISNUMBER(SEARCH("five",'Model output'!G180)),ISNUMBER(SEARCH("5",'Model output'!G180))))), "lateral", "central"))</f>
        <v>central</v>
      </c>
      <c r="H181" t="str">
        <f>IF('Model output'!H180="","negative", IF('Model output'!H180=" ", "negative", IF('Model output'!H180="[]", "negative", IF(ISNUMBER(SEARCH("lymph node",'Model output'!H180)),"negative", IF(ISNUMBER(SEARCH("adipose tissue",'Model output'!H180)), "negative", IF(ISNUMBER(SEARCH("neck dissection",'Model output'!H180)),"negative","positive"))))))</f>
        <v>negative</v>
      </c>
      <c r="I181">
        <f>IF('Model output'!I180="","",IF(ISNUMBER('Model output'!I180),'Model output'!I180,1))</f>
        <v>34</v>
      </c>
      <c r="J181">
        <f>IF('Model output'!J180="","",IF(AND(ISNUMBER('Model output'!J180),'Model output'!J180&lt;=I181),'Model output'!J180,IF(ISNUMBER(SEARCH("0/",'Model output'!J180)),0,1)))</f>
        <v>9</v>
      </c>
      <c r="K181" t="str" cm="1">
        <f t="array" ref="K181">IF(COUNT(FIND({0,1,2,3,4,5,6,7,8,9},'Model output'!K180))&gt;0,'Model output'!K180,"")</f>
        <v>1.8 cm</v>
      </c>
      <c r="L181" s="32" t="str">
        <f t="shared" si="30"/>
        <v>1.8cm</v>
      </c>
      <c r="M181" cm="1">
        <f t="array" ref="M181">IF(L181="","",IF(ISNUMBER(SEARCH("cm",L181)),MAX(VALUE(SUBSTITUTE(_xlfn.FILTERXML("&lt;t&gt;&lt;s&gt;"&amp;SUBSTITUTE(L181,",","&lt;/s&gt;&lt;s&gt;")&amp;"&lt;/s&gt;&lt;/t&gt;","//s"),"cm",""))),MAX(VALUE(SUBSTITUTE(_xlfn.FILTERXML("&lt;t&gt;&lt;s&gt;"&amp;SUBSTITUTE(L181,",","&lt;/s&gt;&lt;s&gt;")&amp;"&lt;/s&gt;&lt;/t&gt;","//s"),"mm","")))/10))</f>
        <v>1.8</v>
      </c>
      <c r="N181" t="str">
        <f>IF('Model output'!L180="","",'Model output'!L180)</f>
        <v>papillary</v>
      </c>
      <c r="O181" t="str">
        <f>IF('Model output'!M180="","",'Model output'!M180)</f>
        <v>classical (usual) with hobnail cell change, classical (papillary) architecture</v>
      </c>
      <c r="P181" t="str">
        <f>IF('Model output'!N180="","",'Model output'!N180)</f>
        <v>2.1 cm</v>
      </c>
      <c r="Q181" t="str">
        <f t="shared" si="45"/>
        <v>2.1cm</v>
      </c>
      <c r="R181" cm="1">
        <f t="array" ref="R181">IF(Q181="","",IF(ISNUMBER(SEARCH("cm",Q181)),MAX(VALUE(SUBSTITUTE(_xlfn.FILTERXML("&lt;t&gt;&lt;s&gt;"&amp;SUBSTITUTE(Q181,",","&lt;/s&gt;&lt;s&gt;")&amp;"&lt;/s&gt;&lt;/t&gt;","//s"),"cm",""))),IF(ISNUMBER(SEARCH("mm",Q181)), MAX(VALUE(SUBSTITUTE(_xlfn.FILTERXML("&lt;t&gt;&lt;s&gt;"&amp;SUBSTITUTE(Q181,",","&lt;/s&gt;&lt;s&gt;")&amp;"&lt;/s&gt;&lt;/t&gt;","//s"),"mm","")))/10, MAX(VALUE(_xlfn.FILTERXML("&lt;t&gt;&lt;s&gt;"&amp;SUBSTITUTE(Q181,",","&lt;/s&gt;&lt;s&gt;")&amp;"&lt;/s&gt;&lt;/t&gt;","//s"))))))</f>
        <v>2.1</v>
      </c>
      <c r="S181" t="str">
        <f>IF(OR('Model output'!P180="",'Model output'!P180="C",ISNUMBER(SEARCH("Not identified", 'Model output'!P180)),ISNUMBER(SEARCH("Absent",'Model output'!P180)),ISNUMBER(SEARCH("Absence",'Model output'!P180)),AND(ISNUMBER(SEARCH("No",'Model output'!P180)),NOT(ISNUMBER(SEARCH("diagnostic",'Model output'!P180)))),ISNUMBER(SEARCH("Negative",'Model output'!P180))),"negative","positive")</f>
        <v>negative</v>
      </c>
      <c r="T181">
        <f>IF('Model output'!O180="","",'Model output'!O180)</f>
        <v>1</v>
      </c>
      <c r="U181" t="str">
        <f>IF('Model output'!Q180&lt;&gt;"",'Model output'!Q180,IF('Classification result'!S181="positive",IF(ISNUMBER(SEARCH("single",'Model output'!P180)),1,IF(OR(ISNUMBER(SEARCH("&lt;4",'Model output'!P180)),ISNUMBER(SEARCH("&lt; 4",'Model output'!P180)),ISNUMBER(SEARCH("less than 4",'Model output'!P180))),"&lt;4",IF(OR(ISNUMBER(SEARCH("&gt;4",'Model output'!P180)),ISNUMBER(SEARCH("&gt; 4",'Model output'!P180)),ISNUMBER(SEARCH("4 or more",'Model output'!P180))),"&gt;4",""))),""))</f>
        <v/>
      </c>
      <c r="V181" t="str">
        <f>IF(S181="negative","",IF(OR(ISNUMBER(SEARCH("Focal",'Model output'!P180)),'Classification result'!U181&lt;4,ISNUMBER(SEARCH("Focal",'Classification result'!U181)),ISNUMBER(SEARCH("&lt;4",'Classification result'!U181)),ISNUMBER(SEARCH("&lt; 4",'Classification result'!U181))),"minimal", IF(OR(ISNUMBER(SEARCH("Extensive",'Model output'!P180)),ISNUMBER(SEARCH("Extensive",'Classification result'!U181)),ISNUMBER(SEARCH("&gt;4",'Classification result'!U181)),ISNUMBER(SEARCH("&gt; 4",'Classification result'!U181)),ISNUMBER(SEARCH("4 or more",'Classification result'!U181))),"extensive","")))</f>
        <v/>
      </c>
      <c r="W181" t="str">
        <f>IF(OR('Model output'!R180="",ISNUMBER(SEARCH("Not identified", 'Model output'!R180)),ISNUMBER(SEARCH("Absent",'Model output'!R180)),ISNUMBER(SEARCH("No",'Model output'!R180)),ISNUMBER(SEARCH("Negative",'Model output'!R180)),ISNUMBER(SEARCH("None seen",'Model output'!R180)),ISNUMBER(SEARCH("Free",'Model output'!R180)),ISNUMBER(SEARCH("Cannot be assessed",'Model output'!R180))),"negative","positive")</f>
        <v>positive</v>
      </c>
      <c r="X181" s="19" t="str">
        <f>IF('Model output'!S180="","",'Model output'!S180)</f>
        <v/>
      </c>
      <c r="Y181" t="str">
        <f>IF(OR('Model output'!S180="",ISNUMBER(SEARCH("No extension",'Model output'!S180)),ISNUMBER(SEARCH("Absent",'Model output'!S180)),ISNUMBER(SEARCH("Not identified",'Model output'!S180)),AND(ISNUMBER(SEARCH("No",'Model output'!S180)),NOT(ISNUMBER(SEARCH("carcinoma",'Model output'!S180)))),ISNUMBER(SEARCH("negative",'Model output'!S180))),"negative",IF(Z181="positive","gETE", "positive"))</f>
        <v>negative</v>
      </c>
      <c r="Z181" t="str">
        <f>IF(OR('Model output'!S180="",ISNUMBER(SEARCH("Absent",'Model output'!S180)),ISNUMBER(SEARCH("Not identified",'Model output'!S180)),ISNUMBER(SEARCH("No",'Model output'!S180)),ISNUMBER(SEARCH("Minimal",'Model output'!S180)),ISNUMBER(SEARCH("negative",'Model output'!S180))),"negative",IF(OR(ISNUMBER(SEARCH("extensive",X181)),ISNUMBER(SEARCH("skeletal muscle",X181)),ISNUMBER(SEARCH("larynx",X181)),ISNUMBER(SEARCH("trachea",X181)),ISNUMBER(SEARCH("esophagus",X181)),ISNUMBER(SEARCH("recurrent laryngeal nerve",X181))),"positive","negative"))</f>
        <v>negative</v>
      </c>
      <c r="AA181" t="str">
        <f>IF('Model output'!T180="","",IF('Model output'!T180="Not mentioned", "No", "Yes"))</f>
        <v/>
      </c>
      <c r="AB181" t="str">
        <f>IF(AA181&lt;&gt;"Yes","",IF(OR('Model output'!U180="",ISNUMBER(SEARCH("Not identified",'Model output'!U180))),"",'Model output'!U180))</f>
        <v/>
      </c>
      <c r="AC181" s="8" t="str">
        <f>IF(OR('Model output'!V180="", AND(ISERROR(SEARCH("Positive",'Model output'!V180)), ISNUMBER(SEARCH("Negative",'Model output'!V180))), ISNUMBER(SEARCH("Cannot be assessed",'Model output'!V180)), AND(ISNUMBER(SEARCH("Uninvolved",'Model output'!V180)),NOT(ISNUMBER(SEARCH("margin(s) involved",'Model output'!V180)))), ISNUMBER(SEARCH("No involvement",'Model output'!V180)), AND(NOT(ISNUMBER(SEARCH("focal",'Model output'!V180))),ISNUMBER(SEARCH("Free",'Model output'!V180))), ISNUMBER(SEARCH("narrowly excised",'Model output'!V180)), ISNUMBER(SEARCH("none",'Model output'!V180)), ISNUMBER(SEARCH("R0",'Model output'!V180)), ISNUMBER(SEARCH("1 mm",'Model output'!V180)), ISNUMBER(SEARCH("0.1 CM",'Model output'!V180)), ISNUMBER(SEARCH("less than 0.2 mm",'Model output'!V180)), ISNUMBER(SEARCH("less than 1.0 mm",'Model output'!V180)), ISNUMBER(SEARCH("less than 0.5 mm",'Model output'!V180)), ISNUMBER(SEARCH("abut",'Model output'!V180))), "negative", "positive")</f>
        <v>negative</v>
      </c>
      <c r="AE181" s="39" t="str" cm="1">
        <f t="array" aca="1" ref="AE181" ca="1">IF(OR(AC181="positive",Z181="positive",AND(OR(ISNUMBER(SEARCH("Follicular carcinoma",N181)),ISNUMBER(SEARCH("Follicular thyroid carcinoma",N181))),V181="extensive"),AND(AND(ISNUMBER(J181),J181&gt;0),AND(ISNUMBER(M181),M181&gt;3)),OR(H181="positive",AH181=1)),"high",IF(OR(ISNUMBER(SEARCH("lateral",G181,1)),ISNUMBER(SEARCH("positive",Y181,1)),ISNUMBER(SEARCH("tall",O181,1)),ISNUMBER(SEARCH("hobnail",O181,1)),ISNUMBER(SEARCH("cribriform",O181,1)),ISNUMBER(SEARCH("diffuse",O181,1)),ISNUMBER(SEARCH("columnar",O181,1)),ISNUMBER(SEARCH("solid",O181,1)),ISNUMBER(SEARCH("tall",N181,1)),ISNUMBER(SEARCH("hobnail",N181,1)),ISNUMBER(SEARCH("cribriform",N181,1)),ISNUMBER(SEARCH("diffuse",N181,1)),ISNUMBER(SEARCH("columnar",N181,1)),ISNUMBER(SEARCH("solid",N181,1)),AND(OR(ISNUMBER(SEARCH("papillary",N181,1)),ISNUMBER(SEARCH("papillary carcinoma",O181,1))),S181="positive"),AND(AND(ISNUMBER(J181),J181&gt;=5),M181=""),AND(AND(ISNUMBER(J181),J181&gt;=5),AND(ISNUMBER(M181),M181&gt;=1)),AND(ISNUMBER(SERACH("papillary",N181)),OR(Y181="positive",Z181="positive"), ISNUMBER(SEARCH("BRAF",AB181)))),"intermediate","low"))</f>
        <v>intermediate</v>
      </c>
      <c r="AF181" s="40" t="str">
        <f t="shared" si="31"/>
        <v>2</v>
      </c>
      <c r="AG181" s="40" t="str">
        <f t="shared" si="32"/>
        <v>1a</v>
      </c>
      <c r="AH181" s="40" t="str">
        <f t="shared" si="33"/>
        <v>0</v>
      </c>
      <c r="AI181" s="45" t="str">
        <f t="shared" si="34"/>
        <v>I</v>
      </c>
      <c r="AJ181" s="39" t="s">
        <v>636</v>
      </c>
      <c r="AK181" s="44" t="s">
        <v>898</v>
      </c>
      <c r="AL181" s="44" t="s">
        <v>895</v>
      </c>
      <c r="AM181" s="44" t="s">
        <v>899</v>
      </c>
      <c r="AN181" s="44" t="s">
        <v>59</v>
      </c>
      <c r="AO181" s="12">
        <f t="shared" ca="1" si="40"/>
        <v>1</v>
      </c>
      <c r="AP181" s="15">
        <f t="shared" si="41"/>
        <v>1</v>
      </c>
      <c r="AQ181" s="15">
        <f t="shared" si="42"/>
        <v>0</v>
      </c>
      <c r="AR181" s="15">
        <f t="shared" si="43"/>
        <v>1</v>
      </c>
      <c r="AS181" s="26">
        <f t="shared" si="35"/>
        <v>1</v>
      </c>
    </row>
    <row r="182" spans="1:45">
      <c r="A182" t="str">
        <f>'Model output'!A181</f>
        <v>TCGA-EM-A2P1</v>
      </c>
      <c r="B182" s="51">
        <v>33</v>
      </c>
      <c r="C182" s="1" t="str">
        <f>IF(OR(ISNUMBER(SEARCH("0",'Model output'!D181)), ISNUMBER(SEARCH("1",'Model output'!D181)), ISNUMBER(SEARCH("1a",'Model output'!D181)), ISNUMBER(SEARCH("1b",'Model output'!D181)), ISNUMBER(SEARCH("2",'Model output'!D181)), ISNUMBER(SEARCH("3",'Model output'!D181)), ISNUMBER(SEARCH("4a",'Model output'!D181)), ISNUMBER(SEARCH("4b",'Model output'!D181))), IF(ISNUMBER(SEARCH("pT",'Model output'!D181)),IF(OR(ISNUMBER(SEARCH("a",'Model output'!D181)),ISNUMBER(SEARCH("b",'Model output'!D181))),MID(SUBSTITUTE('Model output'!D181," ",""),SEARCH("pT",'Model output'!D181)+2,2),MID(SUBSTITUTE('Model output'!D181," ",""),SEARCH("pT",'Model output'!D181)+2,1)),IF(ISNUMBER(SEARCH("T",'Model output'!D181)),IF(OR(ISNUMBER(SEARCH("a",'Model output'!D181)),ISNUMBER(SEARCH("b",'Model output'!D181))),MID(SUBSTITUTE('Model output'!D181," ",""),SEARCH("T",'Model output'!D181)+1,2),MID(SUBSTITUTE('Model output'!D181," ",""),SEARCH("T",'Model output'!D181)+1,1)),SUBSTITUTE('Model output'!D181," ",""))),"")</f>
        <v>2</v>
      </c>
      <c r="D182" s="1" t="str">
        <f>IF(ISNUMBER(SEARCH("lymph node",'Model output'!E181)),"1", IF(AND('Model output'!E181&lt;&gt;"",ISNUMBER('Model output'!E181),'Model output'!E181&gt;0),"1",IF(OR(ISNUMBER(SEARCH("0",'Model output'!E181)), ISNUMBER(SEARCH("1",'Model output'!E181)), ISNUMBER(SEARCH("1a",'Model output'!E181)), ISNUMBER(SEARCH("1b",'Model output'!E181)), ISNUMBER(SEARCH("X",'Model output'!E181))), IF(ISNUMBER(SEARCH("pN",'Model output'!E181)),IF(OR(ISNUMBER(SEARCH("a",'Model output'!E181)),ISNUMBER(SEARCH("b",'Model output'!E181))),MID(SUBSTITUTE('Model output'!E181," ",""),SEARCH("pN",'Model output'!E181)+2,2),MID(SUBSTITUTE('Model output'!E181," ",""),SEARCH("pN",'Model output'!E181)+2,1)),IF(ISNUMBER(SEARCH("N",'Model output'!E181)),IF(OR(ISNUMBER(SEARCH("a",'Model output'!E181)),ISNUMBER(SEARCH("b",'Model output'!E181))),MID(SUBSTITUTE('Model output'!E181," ",""),SEARCH("N",'Model output'!E181)+1,2),MID(SUBSTITUTE('Model output'!E181," ",""),SEARCH("N",'Model output'!E181)+1,1)),SUBSTITUTE('Model output'!E181," ",""))),"")))</f>
        <v>1b</v>
      </c>
      <c r="E182" s="1" t="str">
        <f>IF(OR(ISNUMBER(SEARCH("Not applicable",'Model output'!F181)), ISNUMBER(SEARCH("N/A",'Model output'!F181))),"0",IF(OR(ISNUMBER(SEARCH("0",'Model output'!F181)), ISNUMBER(SEARCH("1",'Model output'!F181)), ISNUMBER(SEARCH("X",'Model output'!F181))), IF(ISNUMBER(SEARCH("pM",'Model output'!F181)),MID(SUBSTITUTE('Model output'!F181," ",""),SEARCH("pM",'Model output'!F181)+2,1),IF(ISNUMBER(SEARCH("M",'Model output'!F181)),MID(SUBSTITUTE('Model output'!F181," ",""),SEARCH("M",'Model output'!F181)+1,1),SUBSTITUTE('Model output'!F181," ",""))),""))</f>
        <v/>
      </c>
      <c r="F182" t="str">
        <f t="shared" si="44"/>
        <v>positive</v>
      </c>
      <c r="G182" t="str">
        <f>IF(OR('Model output'!G181="",AND(ISNUMBER('Model output'!J181),'Model output'!J181&lt;1)),"",IF(OR(ISNUMBER(SEARCH("lateral",'Model output'!G181)),ISNUMBER(SEARCH("cervical",'Model output'!G181)),ISNUMBER(SEARCH("jugular",'Model output'!G181)),ISNUMBER(SEARCH("left neck",'Model output'!G181)),ISNUMBER(SEARCH("left anterior neck",'Model output'!G181)),ISNUMBER(SEARCH("left posterior neck",'Model output'!G181)),ISNUMBER(SEARCH("right neck",'Model output'!G181)),ISNUMBER(SEARCH("right anterior neck",'Model output'!G181)),ISNUMBER(SEARCH("right posterior neck",'Model output'!G181)),AND(ISNUMBER(SEARCH("level",'Model output'!G181)),OR(,ISNUMBER(SEARCH("II",'Model output'!G181)),ISNUMBER(SEARCH("two",'Model output'!G181)),ISNUMBER(SEARCH("2",'Model output'!G181)),ISNUMBER(SEARCH("III",'Model output'!G181)),ISNUMBER(SEARCH("three",'Model output'!G181)),ISNUMBER(SEARCH("3",'Model output'!G181)),ISNUMBER(SEARCH("IV",'Model output'!G181)),ISNUMBER(SEARCH("four",'Model output'!G181)),ISNUMBER(SEARCH("4",'Model output'!G181)),ISNUMBER(SEARCH("V ",'Model output'!G181)),ISNUMBER(SEARCH("five",'Model output'!G181)),ISNUMBER(SEARCH("5",'Model output'!G181))))), "lateral", "central"))</f>
        <v>lateral</v>
      </c>
      <c r="H182" t="str">
        <f>IF('Model output'!H181="","negative", IF('Model output'!H181=" ", "negative", IF('Model output'!H181="[]", "negative", IF(ISNUMBER(SEARCH("lymph node",'Model output'!H181)),"negative", IF(ISNUMBER(SEARCH("adipose tissue",'Model output'!H181)), "negative", IF(ISNUMBER(SEARCH("neck dissection",'Model output'!H181)),"negative","positive"))))))</f>
        <v>negative</v>
      </c>
      <c r="I182">
        <f>IF('Model output'!I181="","",IF(ISNUMBER('Model output'!I181),'Model output'!I181,1))</f>
        <v>54</v>
      </c>
      <c r="J182">
        <f>IF('Model output'!J181="","",IF(AND(ISNUMBER('Model output'!J181),'Model output'!J181&lt;=I182),'Model output'!J181,IF(ISNUMBER(SEARCH("0/",'Model output'!J181)),0,1)))</f>
        <v>15</v>
      </c>
      <c r="K182" t="str" cm="1">
        <f t="array" ref="K182">IF(COUNT(FIND({0,1,2,3,4,5,6,7,8,9},'Model output'!K181))&gt;0,'Model output'!K181,"")</f>
        <v/>
      </c>
      <c r="L182" s="32" t="str">
        <f t="shared" si="30"/>
        <v/>
      </c>
      <c r="M182" t="str" cm="1">
        <f t="array" ref="M182">IF(L182="","",IF(ISNUMBER(SEARCH("cm",L182)),MAX(VALUE(SUBSTITUTE(_xlfn.FILTERXML("&lt;t&gt;&lt;s&gt;"&amp;SUBSTITUTE(L182,",","&lt;/s&gt;&lt;s&gt;")&amp;"&lt;/s&gt;&lt;/t&gt;","//s"),"cm",""))),MAX(VALUE(SUBSTITUTE(_xlfn.FILTERXML("&lt;t&gt;&lt;s&gt;"&amp;SUBSTITUTE(L182,",","&lt;/s&gt;&lt;s&gt;")&amp;"&lt;/s&gt;&lt;/t&gt;","//s"),"mm","")))/10))</f>
        <v/>
      </c>
      <c r="N182" t="str">
        <f>IF('Model output'!L181="","",'Model output'!L181)</f>
        <v>papillary</v>
      </c>
      <c r="O182" t="str">
        <f>IF('Model output'!M181="","",'Model output'!M181)</f>
        <v>Warthin-like variant with focal follicular growth</v>
      </c>
      <c r="P182" t="str">
        <f>IF('Model output'!N181="","",'Model output'!N181)</f>
        <v>3.1 cm</v>
      </c>
      <c r="Q182" t="str">
        <f t="shared" si="45"/>
        <v>3.1cm</v>
      </c>
      <c r="R182" cm="1">
        <f t="array" ref="R182">IF(Q182="","",IF(ISNUMBER(SEARCH("cm",Q182)),MAX(VALUE(SUBSTITUTE(_xlfn.FILTERXML("&lt;t&gt;&lt;s&gt;"&amp;SUBSTITUTE(Q182,",","&lt;/s&gt;&lt;s&gt;")&amp;"&lt;/s&gt;&lt;/t&gt;","//s"),"cm",""))),IF(ISNUMBER(SEARCH("mm",Q182)), MAX(VALUE(SUBSTITUTE(_xlfn.FILTERXML("&lt;t&gt;&lt;s&gt;"&amp;SUBSTITUTE(Q182,",","&lt;/s&gt;&lt;s&gt;")&amp;"&lt;/s&gt;&lt;/t&gt;","//s"),"mm","")))/10, MAX(VALUE(_xlfn.FILTERXML("&lt;t&gt;&lt;s&gt;"&amp;SUBSTITUTE(Q182,",","&lt;/s&gt;&lt;s&gt;")&amp;"&lt;/s&gt;&lt;/t&gt;","//s"))))))</f>
        <v>3.1</v>
      </c>
      <c r="S182" t="str">
        <f>IF(OR('Model output'!P181="",'Model output'!P181="C",ISNUMBER(SEARCH("Not identified", 'Model output'!P181)),ISNUMBER(SEARCH("Absent",'Model output'!P181)),ISNUMBER(SEARCH("Absence",'Model output'!P181)),AND(ISNUMBER(SEARCH("No",'Model output'!P181)),NOT(ISNUMBER(SEARCH("diagnostic",'Model output'!P181)))),ISNUMBER(SEARCH("Negative",'Model output'!P181))),"negative","positive")</f>
        <v>positive</v>
      </c>
      <c r="T182">
        <f>IF('Model output'!O181="","",'Model output'!O181)</f>
        <v>2</v>
      </c>
      <c r="U182" t="str">
        <f>IF('Model output'!Q181&lt;&gt;"",'Model output'!Q181,IF('Classification result'!S182="positive",IF(ISNUMBER(SEARCH("single",'Model output'!P181)),1,IF(OR(ISNUMBER(SEARCH("&lt;4",'Model output'!P181)),ISNUMBER(SEARCH("&lt; 4",'Model output'!P181)),ISNUMBER(SEARCH("less than 4",'Model output'!P181))),"&lt;4",IF(OR(ISNUMBER(SEARCH("&gt;4",'Model output'!P181)),ISNUMBER(SEARCH("&gt; 4",'Model output'!P181)),ISNUMBER(SEARCH("4 or more",'Model output'!P181))),"&gt;4",""))),""))</f>
        <v/>
      </c>
      <c r="V182" t="str">
        <f>IF(S182="negative","",IF(OR(ISNUMBER(SEARCH("Focal",'Model output'!P181)),'Classification result'!U182&lt;4,ISNUMBER(SEARCH("Focal",'Classification result'!U182)),ISNUMBER(SEARCH("&lt;4",'Classification result'!U182)),ISNUMBER(SEARCH("&lt; 4",'Classification result'!U182))),"minimal", IF(OR(ISNUMBER(SEARCH("Extensive",'Model output'!P181)),ISNUMBER(SEARCH("Extensive",'Classification result'!U182)),ISNUMBER(SEARCH("&gt;4",'Classification result'!U182)),ISNUMBER(SEARCH("&gt; 4",'Classification result'!U182)),ISNUMBER(SEARCH("4 or more",'Classification result'!U182))),"extensive","")))</f>
        <v/>
      </c>
      <c r="W182" t="str">
        <f>IF(OR('Model output'!R181="",ISNUMBER(SEARCH("Not identified", 'Model output'!R181)),ISNUMBER(SEARCH("Absent",'Model output'!R181)),ISNUMBER(SEARCH("No",'Model output'!R181)),ISNUMBER(SEARCH("Negative",'Model output'!R181)),ISNUMBER(SEARCH("None seen",'Model output'!R181)),ISNUMBER(SEARCH("Free",'Model output'!R181)),ISNUMBER(SEARCH("Cannot be assessed",'Model output'!R181))),"negative","positive")</f>
        <v>positive</v>
      </c>
      <c r="X182" s="19" t="str">
        <f>IF('Model output'!S181="","",'Model output'!S181)</f>
        <v>Not identified</v>
      </c>
      <c r="Y182" t="str">
        <f>IF(OR('Model output'!S181="",ISNUMBER(SEARCH("No extension",'Model output'!S181)),ISNUMBER(SEARCH("Absent",'Model output'!S181)),ISNUMBER(SEARCH("Not identified",'Model output'!S181)),AND(ISNUMBER(SEARCH("No",'Model output'!S181)),NOT(ISNUMBER(SEARCH("carcinoma",'Model output'!S181)))),ISNUMBER(SEARCH("negative",'Model output'!S181))),"negative",IF(Z182="positive","gETE", "positive"))</f>
        <v>negative</v>
      </c>
      <c r="Z182" t="str">
        <f>IF(OR('Model output'!S181="",ISNUMBER(SEARCH("Absent",'Model output'!S181)),ISNUMBER(SEARCH("Not identified",'Model output'!S181)),ISNUMBER(SEARCH("No",'Model output'!S181)),ISNUMBER(SEARCH("Minimal",'Model output'!S181)),ISNUMBER(SEARCH("negative",'Model output'!S181))),"negative",IF(OR(ISNUMBER(SEARCH("extensive",X182)),ISNUMBER(SEARCH("skeletal muscle",X182)),ISNUMBER(SEARCH("larynx",X182)),ISNUMBER(SEARCH("trachea",X182)),ISNUMBER(SEARCH("esophagus",X182)),ISNUMBER(SEARCH("recurrent laryngeal nerve",X182))),"positive","negative"))</f>
        <v>negative</v>
      </c>
      <c r="AA182" t="str">
        <f>IF('Model output'!T181="","",IF('Model output'!T181="Not mentioned", "No", "Yes"))</f>
        <v/>
      </c>
      <c r="AB182" t="str">
        <f>IF(AA182&lt;&gt;"Yes","",IF(OR('Model output'!U181="",ISNUMBER(SEARCH("Not identified",'Model output'!U181))),"",'Model output'!U181))</f>
        <v/>
      </c>
      <c r="AC182" s="8" t="str">
        <f>IF(OR('Model output'!V181="", AND(ISERROR(SEARCH("Positive",'Model output'!V181)), ISNUMBER(SEARCH("Negative",'Model output'!V181))), ISNUMBER(SEARCH("Cannot be assessed",'Model output'!V181)), AND(ISNUMBER(SEARCH("Uninvolved",'Model output'!V181)),NOT(ISNUMBER(SEARCH("margin(s) involved",'Model output'!V181)))), ISNUMBER(SEARCH("No involvement",'Model output'!V181)), AND(NOT(ISNUMBER(SEARCH("focal",'Model output'!V181))),ISNUMBER(SEARCH("Free",'Model output'!V181))), ISNUMBER(SEARCH("narrowly excised",'Model output'!V181)), ISNUMBER(SEARCH("none",'Model output'!V181)), ISNUMBER(SEARCH("R0",'Model output'!V181)), ISNUMBER(SEARCH("1 mm",'Model output'!V181)), ISNUMBER(SEARCH("0.1 CM",'Model output'!V181)), ISNUMBER(SEARCH("less than 0.2 mm",'Model output'!V181)), ISNUMBER(SEARCH("less than 1.0 mm",'Model output'!V181)), ISNUMBER(SEARCH("less than 0.5 mm",'Model output'!V181)), ISNUMBER(SEARCH("abut",'Model output'!V181))), "negative", "positive")</f>
        <v>negative</v>
      </c>
      <c r="AE182" s="39" t="str" cm="1">
        <f t="array" aca="1" ref="AE182" ca="1">IF(OR(AC182="positive",Z182="positive",AND(OR(ISNUMBER(SEARCH("Follicular carcinoma",N182)),ISNUMBER(SEARCH("Follicular thyroid carcinoma",N182))),V182="extensive"),AND(AND(ISNUMBER(J182),J182&gt;0),AND(ISNUMBER(M182),M182&gt;3)),OR(H182="positive",AH182=1)),"high",IF(OR(ISNUMBER(SEARCH("lateral",G182,1)),ISNUMBER(SEARCH("positive",Y182,1)),ISNUMBER(SEARCH("tall",O182,1)),ISNUMBER(SEARCH("hobnail",O182,1)),ISNUMBER(SEARCH("cribriform",O182,1)),ISNUMBER(SEARCH("diffuse",O182,1)),ISNUMBER(SEARCH("columnar",O182,1)),ISNUMBER(SEARCH("solid",O182,1)),ISNUMBER(SEARCH("tall",N182,1)),ISNUMBER(SEARCH("hobnail",N182,1)),ISNUMBER(SEARCH("cribriform",N182,1)),ISNUMBER(SEARCH("diffuse",N182,1)),ISNUMBER(SEARCH("columnar",N182,1)),ISNUMBER(SEARCH("solid",N182,1)),AND(OR(ISNUMBER(SEARCH("papillary",N182,1)),ISNUMBER(SEARCH("papillary carcinoma",O182,1))),S182="positive"),AND(AND(ISNUMBER(J182),J182&gt;=5),M182=""),AND(AND(ISNUMBER(J182),J182&gt;=5),AND(ISNUMBER(M182),M182&gt;=1)),AND(ISNUMBER(SERACH("papillary",N182)),OR(Y182="positive",Z182="positive"), ISNUMBER(SEARCH("BRAF",AB182)))),"intermediate","low"))</f>
        <v>intermediate</v>
      </c>
      <c r="AF182" s="40" t="str">
        <f t="shared" si="31"/>
        <v>2</v>
      </c>
      <c r="AG182" s="40" t="str">
        <f t="shared" si="32"/>
        <v>1b</v>
      </c>
      <c r="AH182" s="40" t="str">
        <f t="shared" si="33"/>
        <v>0</v>
      </c>
      <c r="AI182" s="45" t="str">
        <f t="shared" si="34"/>
        <v>I</v>
      </c>
      <c r="AJ182" s="39" t="s">
        <v>636</v>
      </c>
      <c r="AK182" s="44" t="s">
        <v>898</v>
      </c>
      <c r="AL182" s="44" t="s">
        <v>895</v>
      </c>
      <c r="AM182" s="44" t="s">
        <v>899</v>
      </c>
      <c r="AN182" s="44" t="s">
        <v>59</v>
      </c>
      <c r="AO182" s="12">
        <f t="shared" ca="1" si="40"/>
        <v>1</v>
      </c>
      <c r="AP182" s="15">
        <f t="shared" si="41"/>
        <v>1</v>
      </c>
      <c r="AQ182" s="15">
        <f t="shared" si="42"/>
        <v>1</v>
      </c>
      <c r="AR182" s="15">
        <f t="shared" si="43"/>
        <v>1</v>
      </c>
      <c r="AS182" s="26">
        <f t="shared" si="35"/>
        <v>1</v>
      </c>
    </row>
    <row r="183" spans="1:45">
      <c r="A183" t="str">
        <f>'Model output'!A182</f>
        <v>TCGA-EM-A2P2</v>
      </c>
      <c r="B183" s="51">
        <v>46</v>
      </c>
      <c r="C183" s="1" t="str">
        <f>IF(OR(ISNUMBER(SEARCH("0",'Model output'!D182)), ISNUMBER(SEARCH("1",'Model output'!D182)), ISNUMBER(SEARCH("1a",'Model output'!D182)), ISNUMBER(SEARCH("1b",'Model output'!D182)), ISNUMBER(SEARCH("2",'Model output'!D182)), ISNUMBER(SEARCH("3",'Model output'!D182)), ISNUMBER(SEARCH("4a",'Model output'!D182)), ISNUMBER(SEARCH("4b",'Model output'!D182))), IF(ISNUMBER(SEARCH("pT",'Model output'!D182)),IF(OR(ISNUMBER(SEARCH("a",'Model output'!D182)),ISNUMBER(SEARCH("b",'Model output'!D182))),MID(SUBSTITUTE('Model output'!D182," ",""),SEARCH("pT",'Model output'!D182)+2,2),MID(SUBSTITUTE('Model output'!D182," ",""),SEARCH("pT",'Model output'!D182)+2,1)),IF(ISNUMBER(SEARCH("T",'Model output'!D182)),IF(OR(ISNUMBER(SEARCH("a",'Model output'!D182)),ISNUMBER(SEARCH("b",'Model output'!D182))),MID(SUBSTITUTE('Model output'!D182," ",""),SEARCH("T",'Model output'!D182)+1,2),MID(SUBSTITUTE('Model output'!D182," ",""),SEARCH("T",'Model output'!D182)+1,1)),SUBSTITUTE('Model output'!D182," ",""))),"")</f>
        <v>3</v>
      </c>
      <c r="D183" s="1" t="str">
        <f>IF(ISNUMBER(SEARCH("lymph node",'Model output'!E182)),"1", IF(AND('Model output'!E182&lt;&gt;"",ISNUMBER('Model output'!E182),'Model output'!E182&gt;0),"1",IF(OR(ISNUMBER(SEARCH("0",'Model output'!E182)), ISNUMBER(SEARCH("1",'Model output'!E182)), ISNUMBER(SEARCH("1a",'Model output'!E182)), ISNUMBER(SEARCH("1b",'Model output'!E182)), ISNUMBER(SEARCH("X",'Model output'!E182))), IF(ISNUMBER(SEARCH("pN",'Model output'!E182)),IF(OR(ISNUMBER(SEARCH("a",'Model output'!E182)),ISNUMBER(SEARCH("b",'Model output'!E182))),MID(SUBSTITUTE('Model output'!E182," ",""),SEARCH("pN",'Model output'!E182)+2,2),MID(SUBSTITUTE('Model output'!E182," ",""),SEARCH("pN",'Model output'!E182)+2,1)),IF(ISNUMBER(SEARCH("N",'Model output'!E182)),IF(OR(ISNUMBER(SEARCH("a",'Model output'!E182)),ISNUMBER(SEARCH("b",'Model output'!E182))),MID(SUBSTITUTE('Model output'!E182," ",""),SEARCH("N",'Model output'!E182)+1,2),MID(SUBSTITUTE('Model output'!E182," ",""),SEARCH("N",'Model output'!E182)+1,1)),SUBSTITUTE('Model output'!E182," ",""))),"")))</f>
        <v>0</v>
      </c>
      <c r="E183" s="1" t="str">
        <f>IF(OR(ISNUMBER(SEARCH("Not applicable",'Model output'!F182)), ISNUMBER(SEARCH("N/A",'Model output'!F182))),"0",IF(OR(ISNUMBER(SEARCH("0",'Model output'!F182)), ISNUMBER(SEARCH("1",'Model output'!F182)), ISNUMBER(SEARCH("X",'Model output'!F182))), IF(ISNUMBER(SEARCH("pM",'Model output'!F182)),MID(SUBSTITUTE('Model output'!F182," ",""),SEARCH("pM",'Model output'!F182)+2,1),IF(ISNUMBER(SEARCH("M",'Model output'!F182)),MID(SUBSTITUTE('Model output'!F182," ",""),SEARCH("M",'Model output'!F182)+1,1),SUBSTITUTE('Model output'!F182," ",""))),""))</f>
        <v/>
      </c>
      <c r="F183" t="str">
        <f t="shared" si="44"/>
        <v>negative</v>
      </c>
      <c r="G183" t="str">
        <f>IF(OR('Model output'!G182="",AND(ISNUMBER('Model output'!J182),'Model output'!J182&lt;1)),"",IF(OR(ISNUMBER(SEARCH("lateral",'Model output'!G182)),ISNUMBER(SEARCH("cervical",'Model output'!G182)),ISNUMBER(SEARCH("jugular",'Model output'!G182)),ISNUMBER(SEARCH("left neck",'Model output'!G182)),ISNUMBER(SEARCH("left anterior neck",'Model output'!G182)),ISNUMBER(SEARCH("left posterior neck",'Model output'!G182)),ISNUMBER(SEARCH("right neck",'Model output'!G182)),ISNUMBER(SEARCH("right anterior neck",'Model output'!G182)),ISNUMBER(SEARCH("right posterior neck",'Model output'!G182)),AND(ISNUMBER(SEARCH("level",'Model output'!G182)),OR(,ISNUMBER(SEARCH("II",'Model output'!G182)),ISNUMBER(SEARCH("two",'Model output'!G182)),ISNUMBER(SEARCH("2",'Model output'!G182)),ISNUMBER(SEARCH("III",'Model output'!G182)),ISNUMBER(SEARCH("three",'Model output'!G182)),ISNUMBER(SEARCH("3",'Model output'!G182)),ISNUMBER(SEARCH("IV",'Model output'!G182)),ISNUMBER(SEARCH("four",'Model output'!G182)),ISNUMBER(SEARCH("4",'Model output'!G182)),ISNUMBER(SEARCH("V ",'Model output'!G182)),ISNUMBER(SEARCH("five",'Model output'!G182)),ISNUMBER(SEARCH("5",'Model output'!G182))))), "lateral", "central"))</f>
        <v/>
      </c>
      <c r="H183" t="str">
        <f>IF('Model output'!H182="","negative", IF('Model output'!H182=" ", "negative", IF('Model output'!H182="[]", "negative", IF(ISNUMBER(SEARCH("lymph node",'Model output'!H182)),"negative", IF(ISNUMBER(SEARCH("adipose tissue",'Model output'!H182)), "negative", IF(ISNUMBER(SEARCH("neck dissection",'Model output'!H182)),"negative","positive"))))))</f>
        <v>negative</v>
      </c>
      <c r="I183">
        <f>IF('Model output'!I182="","",IF(ISNUMBER('Model output'!I182),'Model output'!I182,1))</f>
        <v>5</v>
      </c>
      <c r="J183">
        <f>IF('Model output'!J182="","",IF(AND(ISNUMBER('Model output'!J182),'Model output'!J182&lt;=I183),'Model output'!J182,IF(ISNUMBER(SEARCH("0/",'Model output'!J182)),0,1)))</f>
        <v>0</v>
      </c>
      <c r="K183" t="str" cm="1">
        <f t="array" ref="K183">IF(COUNT(FIND({0,1,2,3,4,5,6,7,8,9},'Model output'!K182))&gt;0,'Model output'!K182,"")</f>
        <v/>
      </c>
      <c r="L183" s="32" t="str">
        <f t="shared" si="30"/>
        <v/>
      </c>
      <c r="M183" t="str" cm="1">
        <f t="array" ref="M183">IF(L183="","",IF(ISNUMBER(SEARCH("cm",L183)),MAX(VALUE(SUBSTITUTE(_xlfn.FILTERXML("&lt;t&gt;&lt;s&gt;"&amp;SUBSTITUTE(L183,",","&lt;/s&gt;&lt;s&gt;")&amp;"&lt;/s&gt;&lt;/t&gt;","//s"),"cm",""))),MAX(VALUE(SUBSTITUTE(_xlfn.FILTERXML("&lt;t&gt;&lt;s&gt;"&amp;SUBSTITUTE(L183,",","&lt;/s&gt;&lt;s&gt;")&amp;"&lt;/s&gt;&lt;/t&gt;","//s"),"mm","")))/10))</f>
        <v/>
      </c>
      <c r="N183" t="str">
        <f>IF('Model output'!L182="","",'Model output'!L182)</f>
        <v>papillary</v>
      </c>
      <c r="O183" t="str">
        <f>IF('Model output'!M182="","",'Model output'!M182)</f>
        <v>follicular variant, solid variant, trabecular Pet, classical (usual), microcarcinoma (occult, small or microscopic)</v>
      </c>
      <c r="P183" t="str">
        <f>IF('Model output'!N182="","",'Model output'!N182)</f>
        <v>5.0 cm</v>
      </c>
      <c r="Q183" t="str">
        <f t="shared" si="45"/>
        <v>5.0cm</v>
      </c>
      <c r="R183" cm="1">
        <f t="array" ref="R183">IF(Q183="","",IF(ISNUMBER(SEARCH("cm",Q183)),MAX(VALUE(SUBSTITUTE(_xlfn.FILTERXML("&lt;t&gt;&lt;s&gt;"&amp;SUBSTITUTE(Q183,",","&lt;/s&gt;&lt;s&gt;")&amp;"&lt;/s&gt;&lt;/t&gt;","//s"),"cm",""))),IF(ISNUMBER(SEARCH("mm",Q183)), MAX(VALUE(SUBSTITUTE(_xlfn.FILTERXML("&lt;t&gt;&lt;s&gt;"&amp;SUBSTITUTE(Q183,",","&lt;/s&gt;&lt;s&gt;")&amp;"&lt;/s&gt;&lt;/t&gt;","//s"),"mm","")))/10, MAX(VALUE(_xlfn.FILTERXML("&lt;t&gt;&lt;s&gt;"&amp;SUBSTITUTE(Q183,",","&lt;/s&gt;&lt;s&gt;")&amp;"&lt;/s&gt;&lt;/t&gt;","//s"))))))</f>
        <v>5</v>
      </c>
      <c r="S183" t="str">
        <f>IF(OR('Model output'!P182="",'Model output'!P182="C",ISNUMBER(SEARCH("Not identified", 'Model output'!P182)),ISNUMBER(SEARCH("Absent",'Model output'!P182)),ISNUMBER(SEARCH("Absence",'Model output'!P182)),AND(ISNUMBER(SEARCH("No",'Model output'!P182)),NOT(ISNUMBER(SEARCH("diagnostic",'Model output'!P182)))),ISNUMBER(SEARCH("Negative",'Model output'!P182))),"negative","positive")</f>
        <v>positive</v>
      </c>
      <c r="T183">
        <f>IF('Model output'!O182="","",'Model output'!O182)</f>
        <v>2</v>
      </c>
      <c r="U183" t="str">
        <f>IF('Model output'!Q182&lt;&gt;"",'Model output'!Q182,IF('Classification result'!S183="positive",IF(ISNUMBER(SEARCH("single",'Model output'!P182)),1,IF(OR(ISNUMBER(SEARCH("&lt;4",'Model output'!P182)),ISNUMBER(SEARCH("&lt; 4",'Model output'!P182)),ISNUMBER(SEARCH("less than 4",'Model output'!P182))),"&lt;4",IF(OR(ISNUMBER(SEARCH("&gt;4",'Model output'!P182)),ISNUMBER(SEARCH("&gt; 4",'Model output'!P182)),ISNUMBER(SEARCH("4 or more",'Model output'!P182))),"&gt;4",""))),""))</f>
        <v/>
      </c>
      <c r="V183" t="str">
        <f>IF(S183="negative","",IF(OR(ISNUMBER(SEARCH("Focal",'Model output'!P182)),'Classification result'!U183&lt;4,ISNUMBER(SEARCH("Focal",'Classification result'!U183)),ISNUMBER(SEARCH("&lt;4",'Classification result'!U183)),ISNUMBER(SEARCH("&lt; 4",'Classification result'!U183))),"minimal", IF(OR(ISNUMBER(SEARCH("Extensive",'Model output'!P182)),ISNUMBER(SEARCH("Extensive",'Classification result'!U183)),ISNUMBER(SEARCH("&gt;4",'Classification result'!U183)),ISNUMBER(SEARCH("&gt; 4",'Classification result'!U183)),ISNUMBER(SEARCH("4 or more",'Classification result'!U183))),"extensive","")))</f>
        <v/>
      </c>
      <c r="W183" t="str">
        <f>IF(OR('Model output'!R182="",ISNUMBER(SEARCH("Not identified", 'Model output'!R182)),ISNUMBER(SEARCH("Absent",'Model output'!R182)),ISNUMBER(SEARCH("No",'Model output'!R182)),ISNUMBER(SEARCH("Negative",'Model output'!R182)),ISNUMBER(SEARCH("None seen",'Model output'!R182)),ISNUMBER(SEARCH("Free",'Model output'!R182)),ISNUMBER(SEARCH("Cannot be assessed",'Model output'!R182))),"negative","positive")</f>
        <v>positive</v>
      </c>
      <c r="X183" s="19" t="str">
        <f>IF('Model output'!S182="","",'Model output'!S182)</f>
        <v>Not identified</v>
      </c>
      <c r="Y183" t="str">
        <f>IF(OR('Model output'!S182="",ISNUMBER(SEARCH("No extension",'Model output'!S182)),ISNUMBER(SEARCH("Absent",'Model output'!S182)),ISNUMBER(SEARCH("Not identified",'Model output'!S182)),AND(ISNUMBER(SEARCH("No",'Model output'!S182)),NOT(ISNUMBER(SEARCH("carcinoma",'Model output'!S182)))),ISNUMBER(SEARCH("negative",'Model output'!S182))),"negative",IF(Z183="positive","gETE", "positive"))</f>
        <v>negative</v>
      </c>
      <c r="Z183" t="str">
        <f>IF(OR('Model output'!S182="",ISNUMBER(SEARCH("Absent",'Model output'!S182)),ISNUMBER(SEARCH("Not identified",'Model output'!S182)),ISNUMBER(SEARCH("No",'Model output'!S182)),ISNUMBER(SEARCH("Minimal",'Model output'!S182)),ISNUMBER(SEARCH("negative",'Model output'!S182))),"negative",IF(OR(ISNUMBER(SEARCH("extensive",X183)),ISNUMBER(SEARCH("skeletal muscle",X183)),ISNUMBER(SEARCH("larynx",X183)),ISNUMBER(SEARCH("trachea",X183)),ISNUMBER(SEARCH("esophagus",X183)),ISNUMBER(SEARCH("recurrent laryngeal nerve",X183))),"positive","negative"))</f>
        <v>negative</v>
      </c>
      <c r="AA183" t="str">
        <f>IF('Model output'!T182="","",IF('Model output'!T182="Not mentioned", "No", "Yes"))</f>
        <v/>
      </c>
      <c r="AB183" t="str">
        <f>IF(AA183&lt;&gt;"Yes","",IF(OR('Model output'!U182="",ISNUMBER(SEARCH("Not identified",'Model output'!U182))),"",'Model output'!U182))</f>
        <v/>
      </c>
      <c r="AC183" s="8" t="str">
        <f>IF(OR('Model output'!V182="", AND(ISERROR(SEARCH("Positive",'Model output'!V182)), ISNUMBER(SEARCH("Negative",'Model output'!V182))), ISNUMBER(SEARCH("Cannot be assessed",'Model output'!V182)), AND(ISNUMBER(SEARCH("Uninvolved",'Model output'!V182)),NOT(ISNUMBER(SEARCH("margin(s) involved",'Model output'!V182)))), ISNUMBER(SEARCH("No involvement",'Model output'!V182)), AND(NOT(ISNUMBER(SEARCH("focal",'Model output'!V182))),ISNUMBER(SEARCH("Free",'Model output'!V182))), ISNUMBER(SEARCH("narrowly excised",'Model output'!V182)), ISNUMBER(SEARCH("none",'Model output'!V182)), ISNUMBER(SEARCH("R0",'Model output'!V182)), ISNUMBER(SEARCH("1 mm",'Model output'!V182)), ISNUMBER(SEARCH("0.1 CM",'Model output'!V182)), ISNUMBER(SEARCH("less than 0.2 mm",'Model output'!V182)), ISNUMBER(SEARCH("less than 1.0 mm",'Model output'!V182)), ISNUMBER(SEARCH("less than 0.5 mm",'Model output'!V182)), ISNUMBER(SEARCH("abut",'Model output'!V182))), "negative", "positive")</f>
        <v>negative</v>
      </c>
      <c r="AE183" s="39" t="str" cm="1">
        <f t="array" aca="1" ref="AE183" ca="1">IF(OR(AC183="positive",Z183="positive",AND(OR(ISNUMBER(SEARCH("Follicular carcinoma",N183)),ISNUMBER(SEARCH("Follicular thyroid carcinoma",N183))),V183="extensive"),AND(AND(ISNUMBER(J183),J183&gt;0),AND(ISNUMBER(M183),M183&gt;3)),OR(H183="positive",AH183=1)),"high",IF(OR(ISNUMBER(SEARCH("lateral",G183,1)),ISNUMBER(SEARCH("positive",Y183,1)),ISNUMBER(SEARCH("tall",O183,1)),ISNUMBER(SEARCH("hobnail",O183,1)),ISNUMBER(SEARCH("cribriform",O183,1)),ISNUMBER(SEARCH("diffuse",O183,1)),ISNUMBER(SEARCH("columnar",O183,1)),ISNUMBER(SEARCH("solid",O183,1)),ISNUMBER(SEARCH("tall",N183,1)),ISNUMBER(SEARCH("hobnail",N183,1)),ISNUMBER(SEARCH("cribriform",N183,1)),ISNUMBER(SEARCH("diffuse",N183,1)),ISNUMBER(SEARCH("columnar",N183,1)),ISNUMBER(SEARCH("solid",N183,1)),AND(OR(ISNUMBER(SEARCH("papillary",N183,1)),ISNUMBER(SEARCH("papillary carcinoma",O183,1))),S183="positive"),AND(AND(ISNUMBER(J183),J183&gt;=5),M183=""),AND(AND(ISNUMBER(J183),J183&gt;=5),AND(ISNUMBER(M183),M183&gt;=1)),AND(ISNUMBER(SERACH("papillary",N183)),OR(Y183="positive",Z183="positive"), ISNUMBER(SEARCH("BRAF",AB183)))),"intermediate","low"))</f>
        <v>intermediate</v>
      </c>
      <c r="AF183" s="40" t="str">
        <f t="shared" si="31"/>
        <v>3a</v>
      </c>
      <c r="AG183" s="40" t="str">
        <f t="shared" si="32"/>
        <v>0</v>
      </c>
      <c r="AH183" s="40" t="str">
        <f t="shared" si="33"/>
        <v>0</v>
      </c>
      <c r="AI183" s="45" t="str">
        <f t="shared" si="34"/>
        <v>I</v>
      </c>
      <c r="AJ183" s="39" t="s">
        <v>636</v>
      </c>
      <c r="AK183" s="44" t="s">
        <v>901</v>
      </c>
      <c r="AL183" s="44" t="s">
        <v>896</v>
      </c>
      <c r="AM183" s="44" t="s">
        <v>899</v>
      </c>
      <c r="AN183" s="44" t="s">
        <v>59</v>
      </c>
      <c r="AO183" s="12">
        <f t="shared" ca="1" si="40"/>
        <v>1</v>
      </c>
      <c r="AP183" s="15">
        <f t="shared" si="41"/>
        <v>1</v>
      </c>
      <c r="AQ183" s="15">
        <f t="shared" si="42"/>
        <v>1</v>
      </c>
      <c r="AR183" s="15">
        <f t="shared" si="43"/>
        <v>1</v>
      </c>
      <c r="AS183" s="26">
        <f t="shared" si="35"/>
        <v>1</v>
      </c>
    </row>
    <row r="184" spans="1:45">
      <c r="A184" t="str">
        <f>'Model output'!A183</f>
        <v>TCGA-EM-A2P3</v>
      </c>
      <c r="B184" s="51">
        <v>47</v>
      </c>
      <c r="C184" s="1" t="str">
        <f>IF(OR(ISNUMBER(SEARCH("0",'Model output'!D183)), ISNUMBER(SEARCH("1",'Model output'!D183)), ISNUMBER(SEARCH("1a",'Model output'!D183)), ISNUMBER(SEARCH("1b",'Model output'!D183)), ISNUMBER(SEARCH("2",'Model output'!D183)), ISNUMBER(SEARCH("3",'Model output'!D183)), ISNUMBER(SEARCH("4a",'Model output'!D183)), ISNUMBER(SEARCH("4b",'Model output'!D183))), IF(ISNUMBER(SEARCH("pT",'Model output'!D183)),IF(OR(ISNUMBER(SEARCH("a",'Model output'!D183)),ISNUMBER(SEARCH("b",'Model output'!D183))),MID(SUBSTITUTE('Model output'!D183," ",""),SEARCH("pT",'Model output'!D183)+2,2),MID(SUBSTITUTE('Model output'!D183," ",""),SEARCH("pT",'Model output'!D183)+2,1)),IF(ISNUMBER(SEARCH("T",'Model output'!D183)),IF(OR(ISNUMBER(SEARCH("a",'Model output'!D183)),ISNUMBER(SEARCH("b",'Model output'!D183))),MID(SUBSTITUTE('Model output'!D183," ",""),SEARCH("T",'Model output'!D183)+1,2),MID(SUBSTITUTE('Model output'!D183," ",""),SEARCH("T",'Model output'!D183)+1,1)),SUBSTITUTE('Model output'!D183," ",""))),"")</f>
        <v>1b</v>
      </c>
      <c r="D184" s="1" t="str">
        <f>IF(ISNUMBER(SEARCH("lymph node",'Model output'!E183)),"1", IF(AND('Model output'!E183&lt;&gt;"",ISNUMBER('Model output'!E183),'Model output'!E183&gt;0),"1",IF(OR(ISNUMBER(SEARCH("0",'Model output'!E183)), ISNUMBER(SEARCH("1",'Model output'!E183)), ISNUMBER(SEARCH("1a",'Model output'!E183)), ISNUMBER(SEARCH("1b",'Model output'!E183)), ISNUMBER(SEARCH("X",'Model output'!E183))), IF(ISNUMBER(SEARCH("pN",'Model output'!E183)),IF(OR(ISNUMBER(SEARCH("a",'Model output'!E183)),ISNUMBER(SEARCH("b",'Model output'!E183))),MID(SUBSTITUTE('Model output'!E183," ",""),SEARCH("pN",'Model output'!E183)+2,2),MID(SUBSTITUTE('Model output'!E183," ",""),SEARCH("pN",'Model output'!E183)+2,1)),IF(ISNUMBER(SEARCH("N",'Model output'!E183)),IF(OR(ISNUMBER(SEARCH("a",'Model output'!E183)),ISNUMBER(SEARCH("b",'Model output'!E183))),MID(SUBSTITUTE('Model output'!E183," ",""),SEARCH("N",'Model output'!E183)+1,2),MID(SUBSTITUTE('Model output'!E183," ",""),SEARCH("N",'Model output'!E183)+1,1)),SUBSTITUTE('Model output'!E183," ",""))),"")))</f>
        <v>X</v>
      </c>
      <c r="E184" s="1" t="str">
        <f>IF(OR(ISNUMBER(SEARCH("Not applicable",'Model output'!F183)), ISNUMBER(SEARCH("N/A",'Model output'!F183))),"0",IF(OR(ISNUMBER(SEARCH("0",'Model output'!F183)), ISNUMBER(SEARCH("1",'Model output'!F183)), ISNUMBER(SEARCH("X",'Model output'!F183))), IF(ISNUMBER(SEARCH("pM",'Model output'!F183)),MID(SUBSTITUTE('Model output'!F183," ",""),SEARCH("pM",'Model output'!F183)+2,1),IF(ISNUMBER(SEARCH("M",'Model output'!F183)),MID(SUBSTITUTE('Model output'!F183," ",""),SEARCH("M",'Model output'!F183)+1,1),SUBSTITUTE('Model output'!F183," ",""))),""))</f>
        <v/>
      </c>
      <c r="F184" t="str">
        <f t="shared" si="44"/>
        <v>negative</v>
      </c>
      <c r="G184" t="str">
        <f>IF(OR('Model output'!G183="",AND(ISNUMBER('Model output'!J183),'Model output'!J183&lt;1)),"",IF(OR(ISNUMBER(SEARCH("lateral",'Model output'!G183)),ISNUMBER(SEARCH("cervical",'Model output'!G183)),ISNUMBER(SEARCH("jugular",'Model output'!G183)),ISNUMBER(SEARCH("left neck",'Model output'!G183)),ISNUMBER(SEARCH("left anterior neck",'Model output'!G183)),ISNUMBER(SEARCH("left posterior neck",'Model output'!G183)),ISNUMBER(SEARCH("right neck",'Model output'!G183)),ISNUMBER(SEARCH("right anterior neck",'Model output'!G183)),ISNUMBER(SEARCH("right posterior neck",'Model output'!G183)),AND(ISNUMBER(SEARCH("level",'Model output'!G183)),OR(,ISNUMBER(SEARCH("II",'Model output'!G183)),ISNUMBER(SEARCH("two",'Model output'!G183)),ISNUMBER(SEARCH("2",'Model output'!G183)),ISNUMBER(SEARCH("III",'Model output'!G183)),ISNUMBER(SEARCH("three",'Model output'!G183)),ISNUMBER(SEARCH("3",'Model output'!G183)),ISNUMBER(SEARCH("IV",'Model output'!G183)),ISNUMBER(SEARCH("four",'Model output'!G183)),ISNUMBER(SEARCH("4",'Model output'!G183)),ISNUMBER(SEARCH("V ",'Model output'!G183)),ISNUMBER(SEARCH("five",'Model output'!G183)),ISNUMBER(SEARCH("5",'Model output'!G183))))), "lateral", "central"))</f>
        <v/>
      </c>
      <c r="H184" t="str">
        <f>IF('Model output'!H183="","negative", IF('Model output'!H183=" ", "negative", IF('Model output'!H183="[]", "negative", IF(ISNUMBER(SEARCH("lymph node",'Model output'!H183)),"negative", IF(ISNUMBER(SEARCH("adipose tissue",'Model output'!H183)), "negative", IF(ISNUMBER(SEARCH("neck dissection",'Model output'!H183)),"negative","positive"))))))</f>
        <v>negative</v>
      </c>
      <c r="I184" t="str">
        <f>IF('Model output'!I183="","",IF(ISNUMBER('Model output'!I183),'Model output'!I183,1))</f>
        <v/>
      </c>
      <c r="J184" t="str">
        <f>IF('Model output'!J183="","",IF(AND(ISNUMBER('Model output'!J183),'Model output'!J183&lt;=I184),'Model output'!J183,IF(ISNUMBER(SEARCH("0/",'Model output'!J183)),0,1)))</f>
        <v/>
      </c>
      <c r="K184" t="str" cm="1">
        <f t="array" ref="K184">IF(COUNT(FIND({0,1,2,3,4,5,6,7,8,9},'Model output'!K183))&gt;0,'Model output'!K183,"")</f>
        <v/>
      </c>
      <c r="L184" s="32" t="str">
        <f t="shared" si="30"/>
        <v/>
      </c>
      <c r="M184" t="str" cm="1">
        <f t="array" ref="M184">IF(L184="","",IF(ISNUMBER(SEARCH("cm",L184)),MAX(VALUE(SUBSTITUTE(_xlfn.FILTERXML("&lt;t&gt;&lt;s&gt;"&amp;SUBSTITUTE(L184,",","&lt;/s&gt;&lt;s&gt;")&amp;"&lt;/s&gt;&lt;/t&gt;","//s"),"cm",""))),MAX(VALUE(SUBSTITUTE(_xlfn.FILTERXML("&lt;t&gt;&lt;s&gt;"&amp;SUBSTITUTE(L184,",","&lt;/s&gt;&lt;s&gt;")&amp;"&lt;/s&gt;&lt;/t&gt;","//s"),"mm","")))/10))</f>
        <v/>
      </c>
      <c r="N184" t="str">
        <f>IF('Model output'!L183="","",'Model output'!L183)</f>
        <v>papillary</v>
      </c>
      <c r="O184" t="str">
        <f>IF('Model output'!M183="","",'Model output'!M183)</f>
        <v>classic, follicular variant</v>
      </c>
      <c r="P184" t="str">
        <f>IF('Model output'!N183="","",'Model output'!N183)</f>
        <v>1.4 cm</v>
      </c>
      <c r="Q184" t="str">
        <f t="shared" si="45"/>
        <v>1.4cm</v>
      </c>
      <c r="R184" cm="1">
        <f t="array" ref="R184">IF(Q184="","",IF(ISNUMBER(SEARCH("cm",Q184)),MAX(VALUE(SUBSTITUTE(_xlfn.FILTERXML("&lt;t&gt;&lt;s&gt;"&amp;SUBSTITUTE(Q184,",","&lt;/s&gt;&lt;s&gt;")&amp;"&lt;/s&gt;&lt;/t&gt;","//s"),"cm",""))),IF(ISNUMBER(SEARCH("mm",Q184)), MAX(VALUE(SUBSTITUTE(_xlfn.FILTERXML("&lt;t&gt;&lt;s&gt;"&amp;SUBSTITUTE(Q184,",","&lt;/s&gt;&lt;s&gt;")&amp;"&lt;/s&gt;&lt;/t&gt;","//s"),"mm","")))/10, MAX(VALUE(_xlfn.FILTERXML("&lt;t&gt;&lt;s&gt;"&amp;SUBSTITUTE(Q184,",","&lt;/s&gt;&lt;s&gt;")&amp;"&lt;/s&gt;&lt;/t&gt;","//s"))))))</f>
        <v>1.4</v>
      </c>
      <c r="S184" t="str">
        <f>IF(OR('Model output'!P183="",'Model output'!P183="C",ISNUMBER(SEARCH("Not identified", 'Model output'!P183)),ISNUMBER(SEARCH("Absent",'Model output'!P183)),ISNUMBER(SEARCH("Absence",'Model output'!P183)),AND(ISNUMBER(SEARCH("No",'Model output'!P183)),NOT(ISNUMBER(SEARCH("diagnostic",'Model output'!P183)))),ISNUMBER(SEARCH("Negative",'Model output'!P183))),"negative","positive")</f>
        <v>negative</v>
      </c>
      <c r="T184">
        <f>IF('Model output'!O183="","",'Model output'!O183)</f>
        <v>2</v>
      </c>
      <c r="U184" t="str">
        <f>IF('Model output'!Q183&lt;&gt;"",'Model output'!Q183,IF('Classification result'!S184="positive",IF(ISNUMBER(SEARCH("single",'Model output'!P183)),1,IF(OR(ISNUMBER(SEARCH("&lt;4",'Model output'!P183)),ISNUMBER(SEARCH("&lt; 4",'Model output'!P183)),ISNUMBER(SEARCH("less than 4",'Model output'!P183))),"&lt;4",IF(OR(ISNUMBER(SEARCH("&gt;4",'Model output'!P183)),ISNUMBER(SEARCH("&gt; 4",'Model output'!P183)),ISNUMBER(SEARCH("4 or more",'Model output'!P183))),"&gt;4",""))),""))</f>
        <v/>
      </c>
      <c r="V184" t="str">
        <f>IF(S184="negative","",IF(OR(ISNUMBER(SEARCH("Focal",'Model output'!P183)),'Classification result'!U184&lt;4,ISNUMBER(SEARCH("Focal",'Classification result'!U184)),ISNUMBER(SEARCH("&lt;4",'Classification result'!U184)),ISNUMBER(SEARCH("&lt; 4",'Classification result'!U184))),"minimal", IF(OR(ISNUMBER(SEARCH("Extensive",'Model output'!P183)),ISNUMBER(SEARCH("Extensive",'Classification result'!U184)),ISNUMBER(SEARCH("&gt;4",'Classification result'!U184)),ISNUMBER(SEARCH("&gt; 4",'Classification result'!U184)),ISNUMBER(SEARCH("4 or more",'Classification result'!U184))),"extensive","")))</f>
        <v/>
      </c>
      <c r="W184" t="str">
        <f>IF(OR('Model output'!R183="",ISNUMBER(SEARCH("Not identified", 'Model output'!R183)),ISNUMBER(SEARCH("Absent",'Model output'!R183)),ISNUMBER(SEARCH("No",'Model output'!R183)),ISNUMBER(SEARCH("Negative",'Model output'!R183)),ISNUMBER(SEARCH("None seen",'Model output'!R183)),ISNUMBER(SEARCH("Free",'Model output'!R183)),ISNUMBER(SEARCH("Cannot be assessed",'Model output'!R183))),"negative","positive")</f>
        <v>positive</v>
      </c>
      <c r="X184" s="19" t="str">
        <f>IF('Model output'!S183="","",'Model output'!S183)</f>
        <v>Not identified</v>
      </c>
      <c r="Y184" t="str">
        <f>IF(OR('Model output'!S183="",ISNUMBER(SEARCH("No extension",'Model output'!S183)),ISNUMBER(SEARCH("Absent",'Model output'!S183)),ISNUMBER(SEARCH("Not identified",'Model output'!S183)),AND(ISNUMBER(SEARCH("No",'Model output'!S183)),NOT(ISNUMBER(SEARCH("carcinoma",'Model output'!S183)))),ISNUMBER(SEARCH("negative",'Model output'!S183))),"negative",IF(Z184="positive","gETE", "positive"))</f>
        <v>negative</v>
      </c>
      <c r="Z184" t="str">
        <f>IF(OR('Model output'!S183="",ISNUMBER(SEARCH("Absent",'Model output'!S183)),ISNUMBER(SEARCH("Not identified",'Model output'!S183)),ISNUMBER(SEARCH("No",'Model output'!S183)),ISNUMBER(SEARCH("Minimal",'Model output'!S183)),ISNUMBER(SEARCH("negative",'Model output'!S183))),"negative",IF(OR(ISNUMBER(SEARCH("extensive",X184)),ISNUMBER(SEARCH("skeletal muscle",X184)),ISNUMBER(SEARCH("larynx",X184)),ISNUMBER(SEARCH("trachea",X184)),ISNUMBER(SEARCH("esophagus",X184)),ISNUMBER(SEARCH("recurrent laryngeal nerve",X184))),"positive","negative"))</f>
        <v>negative</v>
      </c>
      <c r="AA184" t="str">
        <f>IF('Model output'!T183="","",IF('Model output'!T183="Not mentioned", "No", "Yes"))</f>
        <v/>
      </c>
      <c r="AB184" t="str">
        <f>IF(AA184&lt;&gt;"Yes","",IF(OR('Model output'!U183="",ISNUMBER(SEARCH("Not identified",'Model output'!U183))),"",'Model output'!U183))</f>
        <v/>
      </c>
      <c r="AC184" s="8" t="str">
        <f>IF(OR('Model output'!V183="", AND(ISERROR(SEARCH("Positive",'Model output'!V183)), ISNUMBER(SEARCH("Negative",'Model output'!V183))), ISNUMBER(SEARCH("Cannot be assessed",'Model output'!V183)), AND(ISNUMBER(SEARCH("Uninvolved",'Model output'!V183)),NOT(ISNUMBER(SEARCH("margin(s) involved",'Model output'!V183)))), ISNUMBER(SEARCH("No involvement",'Model output'!V183)), AND(NOT(ISNUMBER(SEARCH("focal",'Model output'!V183))),ISNUMBER(SEARCH("Free",'Model output'!V183))), ISNUMBER(SEARCH("narrowly excised",'Model output'!V183)), ISNUMBER(SEARCH("none",'Model output'!V183)), ISNUMBER(SEARCH("R0",'Model output'!V183)), ISNUMBER(SEARCH("1 mm",'Model output'!V183)), ISNUMBER(SEARCH("0.1 CM",'Model output'!V183)), ISNUMBER(SEARCH("less than 0.2 mm",'Model output'!V183)), ISNUMBER(SEARCH("less than 1.0 mm",'Model output'!V183)), ISNUMBER(SEARCH("less than 0.5 mm",'Model output'!V183)), ISNUMBER(SEARCH("abut",'Model output'!V183))), "negative", "positive")</f>
        <v>negative</v>
      </c>
      <c r="AE184" s="39" t="str" cm="1">
        <f t="array" aca="1" ref="AE184" ca="1">IF(OR(AC184="positive",Z184="positive",AND(OR(ISNUMBER(SEARCH("Follicular carcinoma",N184)),ISNUMBER(SEARCH("Follicular thyroid carcinoma",N184))),V184="extensive"),AND(AND(ISNUMBER(J184),J184&gt;0),AND(ISNUMBER(M184),M184&gt;3)),OR(H184="positive",AH184=1)),"high",IF(OR(ISNUMBER(SEARCH("lateral",G184,1)),ISNUMBER(SEARCH("positive",Y184,1)),ISNUMBER(SEARCH("tall",O184,1)),ISNUMBER(SEARCH("hobnail",O184,1)),ISNUMBER(SEARCH("cribriform",O184,1)),ISNUMBER(SEARCH("diffuse",O184,1)),ISNUMBER(SEARCH("columnar",O184,1)),ISNUMBER(SEARCH("solid",O184,1)),ISNUMBER(SEARCH("tall",N184,1)),ISNUMBER(SEARCH("hobnail",N184,1)),ISNUMBER(SEARCH("cribriform",N184,1)),ISNUMBER(SEARCH("diffuse",N184,1)),ISNUMBER(SEARCH("columnar",N184,1)),ISNUMBER(SEARCH("solid",N184,1)),AND(OR(ISNUMBER(SEARCH("papillary",N184,1)),ISNUMBER(SEARCH("papillary carcinoma",O184,1))),S184="positive"),AND(AND(ISNUMBER(J184),J184&gt;=5),M184=""),AND(AND(ISNUMBER(J184),J184&gt;=5),AND(ISNUMBER(M184),M184&gt;=1)),AND(ISNUMBER(SERACH("papillary",N184)),OR(Y184="positive",Z184="positive"), ISNUMBER(SEARCH("BRAF",AB184)))),"intermediate","low"))</f>
        <v>low</v>
      </c>
      <c r="AF184" s="40" t="str">
        <f t="shared" si="31"/>
        <v>1b</v>
      </c>
      <c r="AG184" s="40" t="str">
        <f t="shared" si="32"/>
        <v>0</v>
      </c>
      <c r="AH184" s="40" t="str">
        <f t="shared" si="33"/>
        <v>0</v>
      </c>
      <c r="AI184" s="45" t="str">
        <f t="shared" si="34"/>
        <v>I</v>
      </c>
      <c r="AJ184" s="39" t="s">
        <v>634</v>
      </c>
      <c r="AK184" s="44" t="s">
        <v>895</v>
      </c>
      <c r="AL184" s="44" t="s">
        <v>899</v>
      </c>
      <c r="AM184" s="44" t="s">
        <v>899</v>
      </c>
      <c r="AN184" s="44" t="s">
        <v>59</v>
      </c>
      <c r="AO184" s="12">
        <f t="shared" ca="1" si="40"/>
        <v>1</v>
      </c>
      <c r="AP184" s="15">
        <f t="shared" si="41"/>
        <v>1</v>
      </c>
      <c r="AQ184" s="15">
        <f t="shared" si="42"/>
        <v>1</v>
      </c>
      <c r="AR184" s="15">
        <f t="shared" si="43"/>
        <v>1</v>
      </c>
      <c r="AS184" s="26">
        <f t="shared" si="35"/>
        <v>1</v>
      </c>
    </row>
    <row r="185" spans="1:45">
      <c r="A185" t="str">
        <f>'Model output'!A184</f>
        <v>TCGA-EM-A3AI</v>
      </c>
      <c r="B185" s="51">
        <v>67</v>
      </c>
      <c r="C185" s="1" t="str">
        <f>IF(OR(ISNUMBER(SEARCH("0",'Model output'!D184)), ISNUMBER(SEARCH("1",'Model output'!D184)), ISNUMBER(SEARCH("1a",'Model output'!D184)), ISNUMBER(SEARCH("1b",'Model output'!D184)), ISNUMBER(SEARCH("2",'Model output'!D184)), ISNUMBER(SEARCH("3",'Model output'!D184)), ISNUMBER(SEARCH("4a",'Model output'!D184)), ISNUMBER(SEARCH("4b",'Model output'!D184))), IF(ISNUMBER(SEARCH("pT",'Model output'!D184)),IF(OR(ISNUMBER(SEARCH("a",'Model output'!D184)),ISNUMBER(SEARCH("b",'Model output'!D184))),MID(SUBSTITUTE('Model output'!D184," ",""),SEARCH("pT",'Model output'!D184)+2,2),MID(SUBSTITUTE('Model output'!D184," ",""),SEARCH("pT",'Model output'!D184)+2,1)),IF(ISNUMBER(SEARCH("T",'Model output'!D184)),IF(OR(ISNUMBER(SEARCH("a",'Model output'!D184)),ISNUMBER(SEARCH("b",'Model output'!D184))),MID(SUBSTITUTE('Model output'!D184," ",""),SEARCH("T",'Model output'!D184)+1,2),MID(SUBSTITUTE('Model output'!D184," ",""),SEARCH("T",'Model output'!D184)+1,1)),SUBSTITUTE('Model output'!D184," ",""))),"")</f>
        <v>2</v>
      </c>
      <c r="D185" s="1" t="str">
        <f>IF(ISNUMBER(SEARCH("lymph node",'Model output'!E184)),"1", IF(AND('Model output'!E184&lt;&gt;"",ISNUMBER('Model output'!E184),'Model output'!E184&gt;0),"1",IF(OR(ISNUMBER(SEARCH("0",'Model output'!E184)), ISNUMBER(SEARCH("1",'Model output'!E184)), ISNUMBER(SEARCH("1a",'Model output'!E184)), ISNUMBER(SEARCH("1b",'Model output'!E184)), ISNUMBER(SEARCH("X",'Model output'!E184))), IF(ISNUMBER(SEARCH("pN",'Model output'!E184)),IF(OR(ISNUMBER(SEARCH("a",'Model output'!E184)),ISNUMBER(SEARCH("b",'Model output'!E184))),MID(SUBSTITUTE('Model output'!E184," ",""),SEARCH("pN",'Model output'!E184)+2,2),MID(SUBSTITUTE('Model output'!E184," ",""),SEARCH("pN",'Model output'!E184)+2,1)),IF(ISNUMBER(SEARCH("N",'Model output'!E184)),IF(OR(ISNUMBER(SEARCH("a",'Model output'!E184)),ISNUMBER(SEARCH("b",'Model output'!E184))),MID(SUBSTITUTE('Model output'!E184," ",""),SEARCH("N",'Model output'!E184)+1,2),MID(SUBSTITUTE('Model output'!E184," ",""),SEARCH("N",'Model output'!E184)+1,1)),SUBSTITUTE('Model output'!E184," ",""))),"")))</f>
        <v>X</v>
      </c>
      <c r="E185" s="1" t="str">
        <f>IF(OR(ISNUMBER(SEARCH("Not applicable",'Model output'!F184)), ISNUMBER(SEARCH("N/A",'Model output'!F184))),"0",IF(OR(ISNUMBER(SEARCH("0",'Model output'!F184)), ISNUMBER(SEARCH("1",'Model output'!F184)), ISNUMBER(SEARCH("X",'Model output'!F184))), IF(ISNUMBER(SEARCH("pM",'Model output'!F184)),MID(SUBSTITUTE('Model output'!F184," ",""),SEARCH("pM",'Model output'!F184)+2,1),IF(ISNUMBER(SEARCH("M",'Model output'!F184)),MID(SUBSTITUTE('Model output'!F184," ",""),SEARCH("M",'Model output'!F184)+1,1),SUBSTITUTE('Model output'!F184," ",""))),""))</f>
        <v/>
      </c>
      <c r="F185" t="str">
        <f t="shared" si="44"/>
        <v>negative</v>
      </c>
      <c r="G185" t="str">
        <f>IF(OR('Model output'!G184="",AND(ISNUMBER('Model output'!J184),'Model output'!J184&lt;1)),"",IF(OR(ISNUMBER(SEARCH("lateral",'Model output'!G184)),ISNUMBER(SEARCH("cervical",'Model output'!G184)),ISNUMBER(SEARCH("jugular",'Model output'!G184)),ISNUMBER(SEARCH("left neck",'Model output'!G184)),ISNUMBER(SEARCH("left anterior neck",'Model output'!G184)),ISNUMBER(SEARCH("left posterior neck",'Model output'!G184)),ISNUMBER(SEARCH("right neck",'Model output'!G184)),ISNUMBER(SEARCH("right anterior neck",'Model output'!G184)),ISNUMBER(SEARCH("right posterior neck",'Model output'!G184)),AND(ISNUMBER(SEARCH("level",'Model output'!G184)),OR(,ISNUMBER(SEARCH("II",'Model output'!G184)),ISNUMBER(SEARCH("two",'Model output'!G184)),ISNUMBER(SEARCH("2",'Model output'!G184)),ISNUMBER(SEARCH("III",'Model output'!G184)),ISNUMBER(SEARCH("three",'Model output'!G184)),ISNUMBER(SEARCH("3",'Model output'!G184)),ISNUMBER(SEARCH("IV",'Model output'!G184)),ISNUMBER(SEARCH("four",'Model output'!G184)),ISNUMBER(SEARCH("4",'Model output'!G184)),ISNUMBER(SEARCH("V ",'Model output'!G184)),ISNUMBER(SEARCH("five",'Model output'!G184)),ISNUMBER(SEARCH("5",'Model output'!G184))))), "lateral", "central"))</f>
        <v/>
      </c>
      <c r="H185" t="str">
        <f>IF('Model output'!H184="","negative", IF('Model output'!H184=" ", "negative", IF('Model output'!H184="[]", "negative", IF(ISNUMBER(SEARCH("lymph node",'Model output'!H184)),"negative", IF(ISNUMBER(SEARCH("adipose tissue",'Model output'!H184)), "negative", IF(ISNUMBER(SEARCH("neck dissection",'Model output'!H184)),"negative","positive"))))))</f>
        <v>negative</v>
      </c>
      <c r="I185">
        <f>IF('Model output'!I184="","",IF(ISNUMBER('Model output'!I184),'Model output'!I184,1))</f>
        <v>0</v>
      </c>
      <c r="J185">
        <f>IF('Model output'!J184="","",IF(AND(ISNUMBER('Model output'!J184),'Model output'!J184&lt;=I185),'Model output'!J184,IF(ISNUMBER(SEARCH("0/",'Model output'!J184)),0,1)))</f>
        <v>0</v>
      </c>
      <c r="K185" t="str" cm="1">
        <f t="array" ref="K185">IF(COUNT(FIND({0,1,2,3,4,5,6,7,8,9},'Model output'!K184))&gt;0,'Model output'!K184,"")</f>
        <v/>
      </c>
      <c r="L185" s="32" t="str">
        <f t="shared" si="30"/>
        <v/>
      </c>
      <c r="M185" t="str" cm="1">
        <f t="array" ref="M185">IF(L185="","",IF(ISNUMBER(SEARCH("cm",L185)),MAX(VALUE(SUBSTITUTE(_xlfn.FILTERXML("&lt;t&gt;&lt;s&gt;"&amp;SUBSTITUTE(L185,",","&lt;/s&gt;&lt;s&gt;")&amp;"&lt;/s&gt;&lt;/t&gt;","//s"),"cm",""))),MAX(VALUE(SUBSTITUTE(_xlfn.FILTERXML("&lt;t&gt;&lt;s&gt;"&amp;SUBSTITUTE(L185,",","&lt;/s&gt;&lt;s&gt;")&amp;"&lt;/s&gt;&lt;/t&gt;","//s"),"mm","")))/10))</f>
        <v/>
      </c>
      <c r="N185" t="str">
        <f>IF('Model output'!L184="","",'Model output'!L184)</f>
        <v>papillary</v>
      </c>
      <c r="O185" t="str">
        <f>IF('Model output'!M184="","",'Model output'!M184)</f>
        <v>follicular variant</v>
      </c>
      <c r="P185" t="str">
        <f>IF('Model output'!N184="","",'Model output'!N184)</f>
        <v>2.3 cm</v>
      </c>
      <c r="Q185" t="str">
        <f t="shared" si="45"/>
        <v>2.3cm</v>
      </c>
      <c r="R185" cm="1">
        <f t="array" ref="R185">IF(Q185="","",IF(ISNUMBER(SEARCH("cm",Q185)),MAX(VALUE(SUBSTITUTE(_xlfn.FILTERXML("&lt;t&gt;&lt;s&gt;"&amp;SUBSTITUTE(Q185,",","&lt;/s&gt;&lt;s&gt;")&amp;"&lt;/s&gt;&lt;/t&gt;","//s"),"cm",""))),IF(ISNUMBER(SEARCH("mm",Q185)), MAX(VALUE(SUBSTITUTE(_xlfn.FILTERXML("&lt;t&gt;&lt;s&gt;"&amp;SUBSTITUTE(Q185,",","&lt;/s&gt;&lt;s&gt;")&amp;"&lt;/s&gt;&lt;/t&gt;","//s"),"mm","")))/10, MAX(VALUE(_xlfn.FILTERXML("&lt;t&gt;&lt;s&gt;"&amp;SUBSTITUTE(Q185,",","&lt;/s&gt;&lt;s&gt;")&amp;"&lt;/s&gt;&lt;/t&gt;","//s"))))))</f>
        <v>2.2999999999999998</v>
      </c>
      <c r="S185" t="str">
        <f>IF(OR('Model output'!P184="",'Model output'!P184="C",ISNUMBER(SEARCH("Not identified", 'Model output'!P184)),ISNUMBER(SEARCH("Absent",'Model output'!P184)),ISNUMBER(SEARCH("Absence",'Model output'!P184)),AND(ISNUMBER(SEARCH("No",'Model output'!P184)),NOT(ISNUMBER(SEARCH("diagnostic",'Model output'!P184)))),ISNUMBER(SEARCH("Negative",'Model output'!P184))),"negative","positive")</f>
        <v>negative</v>
      </c>
      <c r="T185">
        <f>IF('Model output'!O184="","",'Model output'!O184)</f>
        <v>2</v>
      </c>
      <c r="U185" t="str">
        <f>IF('Model output'!Q184&lt;&gt;"",'Model output'!Q184,IF('Classification result'!S185="positive",IF(ISNUMBER(SEARCH("single",'Model output'!P184)),1,IF(OR(ISNUMBER(SEARCH("&lt;4",'Model output'!P184)),ISNUMBER(SEARCH("&lt; 4",'Model output'!P184)),ISNUMBER(SEARCH("less than 4",'Model output'!P184))),"&lt;4",IF(OR(ISNUMBER(SEARCH("&gt;4",'Model output'!P184)),ISNUMBER(SEARCH("&gt; 4",'Model output'!P184)),ISNUMBER(SEARCH("4 or more",'Model output'!P184))),"&gt;4",""))),""))</f>
        <v/>
      </c>
      <c r="V185" t="str">
        <f>IF(S185="negative","",IF(OR(ISNUMBER(SEARCH("Focal",'Model output'!P184)),'Classification result'!U185&lt;4,ISNUMBER(SEARCH("Focal",'Classification result'!U185)),ISNUMBER(SEARCH("&lt;4",'Classification result'!U185)),ISNUMBER(SEARCH("&lt; 4",'Classification result'!U185))),"minimal", IF(OR(ISNUMBER(SEARCH("Extensive",'Model output'!P184)),ISNUMBER(SEARCH("Extensive",'Classification result'!U185)),ISNUMBER(SEARCH("&gt;4",'Classification result'!U185)),ISNUMBER(SEARCH("&gt; 4",'Classification result'!U185)),ISNUMBER(SEARCH("4 or more",'Classification result'!U185))),"extensive","")))</f>
        <v/>
      </c>
      <c r="W185" t="str">
        <f>IF(OR('Model output'!R184="",ISNUMBER(SEARCH("Not identified", 'Model output'!R184)),ISNUMBER(SEARCH("Absent",'Model output'!R184)),ISNUMBER(SEARCH("No",'Model output'!R184)),ISNUMBER(SEARCH("Negative",'Model output'!R184)),ISNUMBER(SEARCH("None seen",'Model output'!R184)),ISNUMBER(SEARCH("Free",'Model output'!R184)),ISNUMBER(SEARCH("Cannot be assessed",'Model output'!R184))),"negative","positive")</f>
        <v>negative</v>
      </c>
      <c r="X185" s="19" t="str">
        <f>IF('Model output'!S184="","",'Model output'!S184)</f>
        <v>Not identified</v>
      </c>
      <c r="Y185" t="str">
        <f>IF(OR('Model output'!S184="",ISNUMBER(SEARCH("No extension",'Model output'!S184)),ISNUMBER(SEARCH("Absent",'Model output'!S184)),ISNUMBER(SEARCH("Not identified",'Model output'!S184)),AND(ISNUMBER(SEARCH("No",'Model output'!S184)),NOT(ISNUMBER(SEARCH("carcinoma",'Model output'!S184)))),ISNUMBER(SEARCH("negative",'Model output'!S184))),"negative",IF(Z185="positive","gETE", "positive"))</f>
        <v>negative</v>
      </c>
      <c r="Z185" t="str">
        <f>IF(OR('Model output'!S184="",ISNUMBER(SEARCH("Absent",'Model output'!S184)),ISNUMBER(SEARCH("Not identified",'Model output'!S184)),ISNUMBER(SEARCH("No",'Model output'!S184)),ISNUMBER(SEARCH("Minimal",'Model output'!S184)),ISNUMBER(SEARCH("negative",'Model output'!S184))),"negative",IF(OR(ISNUMBER(SEARCH("extensive",X185)),ISNUMBER(SEARCH("skeletal muscle",X185)),ISNUMBER(SEARCH("larynx",X185)),ISNUMBER(SEARCH("trachea",X185)),ISNUMBER(SEARCH("esophagus",X185)),ISNUMBER(SEARCH("recurrent laryngeal nerve",X185))),"positive","negative"))</f>
        <v>negative</v>
      </c>
      <c r="AA185" t="str">
        <f>IF('Model output'!T184="","",IF('Model output'!T184="Not mentioned", "No", "Yes"))</f>
        <v/>
      </c>
      <c r="AB185" t="str">
        <f>IF(AA185&lt;&gt;"Yes","",IF(OR('Model output'!U184="",ISNUMBER(SEARCH("Not identified",'Model output'!U184))),"",'Model output'!U184))</f>
        <v/>
      </c>
      <c r="AC185" s="8" t="str">
        <f>IF(OR('Model output'!V184="", AND(ISERROR(SEARCH("Positive",'Model output'!V184)), ISNUMBER(SEARCH("Negative",'Model output'!V184))), ISNUMBER(SEARCH("Cannot be assessed",'Model output'!V184)), AND(ISNUMBER(SEARCH("Uninvolved",'Model output'!V184)),NOT(ISNUMBER(SEARCH("margin(s) involved",'Model output'!V184)))), ISNUMBER(SEARCH("No involvement",'Model output'!V184)), AND(NOT(ISNUMBER(SEARCH("focal",'Model output'!V184))),ISNUMBER(SEARCH("Free",'Model output'!V184))), ISNUMBER(SEARCH("narrowly excised",'Model output'!V184)), ISNUMBER(SEARCH("none",'Model output'!V184)), ISNUMBER(SEARCH("R0",'Model output'!V184)), ISNUMBER(SEARCH("1 mm",'Model output'!V184)), ISNUMBER(SEARCH("0.1 CM",'Model output'!V184)), ISNUMBER(SEARCH("less than 0.2 mm",'Model output'!V184)), ISNUMBER(SEARCH("less than 1.0 mm",'Model output'!V184)), ISNUMBER(SEARCH("less than 0.5 mm",'Model output'!V184)), ISNUMBER(SEARCH("abut",'Model output'!V184))), "negative", "positive")</f>
        <v>negative</v>
      </c>
      <c r="AE185" s="39" t="str" cm="1">
        <f t="array" aca="1" ref="AE185" ca="1">IF(OR(AC185="positive",Z185="positive",AND(OR(ISNUMBER(SEARCH("Follicular carcinoma",N185)),ISNUMBER(SEARCH("Follicular thyroid carcinoma",N185))),V185="extensive"),AND(AND(ISNUMBER(J185),J185&gt;0),AND(ISNUMBER(M185),M185&gt;3)),OR(H185="positive",AH185=1)),"high",IF(OR(ISNUMBER(SEARCH("lateral",G185,1)),ISNUMBER(SEARCH("positive",Y185,1)),ISNUMBER(SEARCH("tall",O185,1)),ISNUMBER(SEARCH("hobnail",O185,1)),ISNUMBER(SEARCH("cribriform",O185,1)),ISNUMBER(SEARCH("diffuse",O185,1)),ISNUMBER(SEARCH("columnar",O185,1)),ISNUMBER(SEARCH("solid",O185,1)),ISNUMBER(SEARCH("tall",N185,1)),ISNUMBER(SEARCH("hobnail",N185,1)),ISNUMBER(SEARCH("cribriform",N185,1)),ISNUMBER(SEARCH("diffuse",N185,1)),ISNUMBER(SEARCH("columnar",N185,1)),ISNUMBER(SEARCH("solid",N185,1)),AND(OR(ISNUMBER(SEARCH("papillary",N185,1)),ISNUMBER(SEARCH("papillary carcinoma",O185,1))),S185="positive"),AND(AND(ISNUMBER(J185),J185&gt;=5),M185=""),AND(AND(ISNUMBER(J185),J185&gt;=5),AND(ISNUMBER(M185),M185&gt;=1)),AND(ISNUMBER(SERACH("papillary",N185)),OR(Y185="positive",Z185="positive"), ISNUMBER(SEARCH("BRAF",AB185)))),"intermediate","low"))</f>
        <v>low</v>
      </c>
      <c r="AF185" s="40" t="str">
        <f t="shared" si="31"/>
        <v>2</v>
      </c>
      <c r="AG185" s="40" t="str">
        <f t="shared" si="32"/>
        <v>0</v>
      </c>
      <c r="AH185" s="40" t="str">
        <f t="shared" si="33"/>
        <v>0</v>
      </c>
      <c r="AI185" s="45" t="str">
        <f t="shared" si="34"/>
        <v>I</v>
      </c>
      <c r="AJ185" s="39" t="s">
        <v>634</v>
      </c>
      <c r="AK185" s="44" t="s">
        <v>898</v>
      </c>
      <c r="AL185" s="44" t="s">
        <v>899</v>
      </c>
      <c r="AM185" s="44" t="s">
        <v>899</v>
      </c>
      <c r="AN185" s="44" t="s">
        <v>59</v>
      </c>
      <c r="AO185" s="12">
        <f t="shared" ca="1" si="40"/>
        <v>1</v>
      </c>
      <c r="AP185" s="15">
        <f t="shared" si="41"/>
        <v>1</v>
      </c>
      <c r="AQ185" s="15">
        <f t="shared" si="42"/>
        <v>1</v>
      </c>
      <c r="AR185" s="15">
        <f t="shared" si="43"/>
        <v>1</v>
      </c>
      <c r="AS185" s="26">
        <f t="shared" si="35"/>
        <v>1</v>
      </c>
    </row>
    <row r="186" spans="1:45">
      <c r="A186" t="str">
        <f>'Model output'!A185</f>
        <v>TCGA-EM-A3AJ</v>
      </c>
      <c r="B186" s="51">
        <v>39</v>
      </c>
      <c r="C186" s="1" t="str">
        <f>IF(OR(ISNUMBER(SEARCH("0",'Model output'!D185)), ISNUMBER(SEARCH("1",'Model output'!D185)), ISNUMBER(SEARCH("1a",'Model output'!D185)), ISNUMBER(SEARCH("1b",'Model output'!D185)), ISNUMBER(SEARCH("2",'Model output'!D185)), ISNUMBER(SEARCH("3",'Model output'!D185)), ISNUMBER(SEARCH("4a",'Model output'!D185)), ISNUMBER(SEARCH("4b",'Model output'!D185))), IF(ISNUMBER(SEARCH("pT",'Model output'!D185)),IF(OR(ISNUMBER(SEARCH("a",'Model output'!D185)),ISNUMBER(SEARCH("b",'Model output'!D185))),MID(SUBSTITUTE('Model output'!D185," ",""),SEARCH("pT",'Model output'!D185)+2,2),MID(SUBSTITUTE('Model output'!D185," ",""),SEARCH("pT",'Model output'!D185)+2,1)),IF(ISNUMBER(SEARCH("T",'Model output'!D185)),IF(OR(ISNUMBER(SEARCH("a",'Model output'!D185)),ISNUMBER(SEARCH("b",'Model output'!D185))),MID(SUBSTITUTE('Model output'!D185," ",""),SEARCH("T",'Model output'!D185)+1,2),MID(SUBSTITUTE('Model output'!D185," ",""),SEARCH("T",'Model output'!D185)+1,1)),SUBSTITUTE('Model output'!D185," ",""))),"")</f>
        <v>3</v>
      </c>
      <c r="D186" s="1" t="str">
        <f>IF(ISNUMBER(SEARCH("lymph node",'Model output'!E185)),"1", IF(AND('Model output'!E185&lt;&gt;"",ISNUMBER('Model output'!E185),'Model output'!E185&gt;0),"1",IF(OR(ISNUMBER(SEARCH("0",'Model output'!E185)), ISNUMBER(SEARCH("1",'Model output'!E185)), ISNUMBER(SEARCH("1a",'Model output'!E185)), ISNUMBER(SEARCH("1b",'Model output'!E185)), ISNUMBER(SEARCH("X",'Model output'!E185))), IF(ISNUMBER(SEARCH("pN",'Model output'!E185)),IF(OR(ISNUMBER(SEARCH("a",'Model output'!E185)),ISNUMBER(SEARCH("b",'Model output'!E185))),MID(SUBSTITUTE('Model output'!E185," ",""),SEARCH("pN",'Model output'!E185)+2,2),MID(SUBSTITUTE('Model output'!E185," ",""),SEARCH("pN",'Model output'!E185)+2,1)),IF(ISNUMBER(SEARCH("N",'Model output'!E185)),IF(OR(ISNUMBER(SEARCH("a",'Model output'!E185)),ISNUMBER(SEARCH("b",'Model output'!E185))),MID(SUBSTITUTE('Model output'!E185," ",""),SEARCH("N",'Model output'!E185)+1,2),MID(SUBSTITUTE('Model output'!E185," ",""),SEARCH("N",'Model output'!E185)+1,1)),SUBSTITUTE('Model output'!E185," ",""))),"")))</f>
        <v>1a</v>
      </c>
      <c r="E186" s="1" t="str">
        <f>IF(OR(ISNUMBER(SEARCH("Not applicable",'Model output'!F185)), ISNUMBER(SEARCH("N/A",'Model output'!F185))),"0",IF(OR(ISNUMBER(SEARCH("0",'Model output'!F185)), ISNUMBER(SEARCH("1",'Model output'!F185)), ISNUMBER(SEARCH("X",'Model output'!F185))), IF(ISNUMBER(SEARCH("pM",'Model output'!F185)),MID(SUBSTITUTE('Model output'!F185," ",""),SEARCH("pM",'Model output'!F185)+2,1),IF(ISNUMBER(SEARCH("M",'Model output'!F185)),MID(SUBSTITUTE('Model output'!F185," ",""),SEARCH("M",'Model output'!F185)+1,1),SUBSTITUTE('Model output'!F185," ",""))),""))</f>
        <v/>
      </c>
      <c r="F186" t="str">
        <f t="shared" si="44"/>
        <v>positive</v>
      </c>
      <c r="G186" t="str">
        <f>IF(OR('Model output'!G185="",AND(ISNUMBER('Model output'!J185),'Model output'!J185&lt;1)),"",IF(OR(ISNUMBER(SEARCH("lateral",'Model output'!G185)),ISNUMBER(SEARCH("cervical",'Model output'!G185)),ISNUMBER(SEARCH("jugular",'Model output'!G185)),ISNUMBER(SEARCH("left neck",'Model output'!G185)),ISNUMBER(SEARCH("left anterior neck",'Model output'!G185)),ISNUMBER(SEARCH("left posterior neck",'Model output'!G185)),ISNUMBER(SEARCH("right neck",'Model output'!G185)),ISNUMBER(SEARCH("right anterior neck",'Model output'!G185)),ISNUMBER(SEARCH("right posterior neck",'Model output'!G185)),AND(ISNUMBER(SEARCH("level",'Model output'!G185)),OR(,ISNUMBER(SEARCH("II",'Model output'!G185)),ISNUMBER(SEARCH("two",'Model output'!G185)),ISNUMBER(SEARCH("2",'Model output'!G185)),ISNUMBER(SEARCH("III",'Model output'!G185)),ISNUMBER(SEARCH("three",'Model output'!G185)),ISNUMBER(SEARCH("3",'Model output'!G185)),ISNUMBER(SEARCH("IV",'Model output'!G185)),ISNUMBER(SEARCH("four",'Model output'!G185)),ISNUMBER(SEARCH("4",'Model output'!G185)),ISNUMBER(SEARCH("V ",'Model output'!G185)),ISNUMBER(SEARCH("five",'Model output'!G185)),ISNUMBER(SEARCH("5",'Model output'!G185))))), "lateral", "central"))</f>
        <v>central</v>
      </c>
      <c r="H186" t="str">
        <f>IF('Model output'!H185="","negative", IF('Model output'!H185=" ", "negative", IF('Model output'!H185="[]", "negative", IF(ISNUMBER(SEARCH("lymph node",'Model output'!H185)),"negative", IF(ISNUMBER(SEARCH("adipose tissue",'Model output'!H185)), "negative", IF(ISNUMBER(SEARCH("neck dissection",'Model output'!H185)),"negative","positive"))))))</f>
        <v>negative</v>
      </c>
      <c r="I186" t="str">
        <f>IF('Model output'!I185="","",IF(ISNUMBER('Model output'!I185),'Model output'!I185,1))</f>
        <v/>
      </c>
      <c r="J186">
        <f>IF('Model output'!J185="","",IF(AND(ISNUMBER('Model output'!J185),'Model output'!J185&lt;=I186),'Model output'!J185,IF(ISNUMBER(SEARCH("0/",'Model output'!J185)),0,1)))</f>
        <v>4</v>
      </c>
      <c r="K186" t="str" cm="1">
        <f t="array" ref="K186">IF(COUNT(FIND({0,1,2,3,4,5,6,7,8,9},'Model output'!K185))&gt;0,'Model output'!K185,"")</f>
        <v/>
      </c>
      <c r="L186" s="32" t="str">
        <f t="shared" si="30"/>
        <v/>
      </c>
      <c r="M186" t="str" cm="1">
        <f t="array" ref="M186">IF(L186="","",IF(ISNUMBER(SEARCH("cm",L186)),MAX(VALUE(SUBSTITUTE(_xlfn.FILTERXML("&lt;t&gt;&lt;s&gt;"&amp;SUBSTITUTE(L186,",","&lt;/s&gt;&lt;s&gt;")&amp;"&lt;/s&gt;&lt;/t&gt;","//s"),"cm",""))),MAX(VALUE(SUBSTITUTE(_xlfn.FILTERXML("&lt;t&gt;&lt;s&gt;"&amp;SUBSTITUTE(L186,",","&lt;/s&gt;&lt;s&gt;")&amp;"&lt;/s&gt;&lt;/t&gt;","//s"),"mm","")))/10))</f>
        <v/>
      </c>
      <c r="N186" t="str">
        <f>IF('Model output'!L185="","",'Model output'!L185)</f>
        <v>papillary</v>
      </c>
      <c r="O186" t="str">
        <f>IF('Model output'!M185="","",'Model output'!M185)</f>
        <v>follicular variant, classical (usual), papillary microcarcinoma with focal hobnail cell change</v>
      </c>
      <c r="P186" t="str">
        <f>IF('Model output'!N185="","",'Model output'!N185)</f>
        <v>4.1 cm</v>
      </c>
      <c r="Q186" t="str">
        <f t="shared" si="45"/>
        <v>4.1cm</v>
      </c>
      <c r="R186" cm="1">
        <f t="array" ref="R186">IF(Q186="","",IF(ISNUMBER(SEARCH("cm",Q186)),MAX(VALUE(SUBSTITUTE(_xlfn.FILTERXML("&lt;t&gt;&lt;s&gt;"&amp;SUBSTITUTE(Q186,",","&lt;/s&gt;&lt;s&gt;")&amp;"&lt;/s&gt;&lt;/t&gt;","//s"),"cm",""))),IF(ISNUMBER(SEARCH("mm",Q186)), MAX(VALUE(SUBSTITUTE(_xlfn.FILTERXML("&lt;t&gt;&lt;s&gt;"&amp;SUBSTITUTE(Q186,",","&lt;/s&gt;&lt;s&gt;")&amp;"&lt;/s&gt;&lt;/t&gt;","//s"),"mm","")))/10, MAX(VALUE(_xlfn.FILTERXML("&lt;t&gt;&lt;s&gt;"&amp;SUBSTITUTE(Q186,",","&lt;/s&gt;&lt;s&gt;")&amp;"&lt;/s&gt;&lt;/t&gt;","//s"))))))</f>
        <v>4.0999999999999996</v>
      </c>
      <c r="S186" t="str">
        <f>IF(OR('Model output'!P185="",'Model output'!P185="C",ISNUMBER(SEARCH("Not identified", 'Model output'!P185)),ISNUMBER(SEARCH("Absent",'Model output'!P185)),ISNUMBER(SEARCH("Absence",'Model output'!P185)),AND(ISNUMBER(SEARCH("No",'Model output'!P185)),NOT(ISNUMBER(SEARCH("diagnostic",'Model output'!P185)))),ISNUMBER(SEARCH("Negative",'Model output'!P185))),"negative","positive")</f>
        <v>negative</v>
      </c>
      <c r="T186">
        <f>IF('Model output'!O185="","",'Model output'!O185)</f>
        <v>2</v>
      </c>
      <c r="U186" t="str">
        <f>IF('Model output'!Q185&lt;&gt;"",'Model output'!Q185,IF('Classification result'!S186="positive",IF(ISNUMBER(SEARCH("single",'Model output'!P185)),1,IF(OR(ISNUMBER(SEARCH("&lt;4",'Model output'!P185)),ISNUMBER(SEARCH("&lt; 4",'Model output'!P185)),ISNUMBER(SEARCH("less than 4",'Model output'!P185))),"&lt;4",IF(OR(ISNUMBER(SEARCH("&gt;4",'Model output'!P185)),ISNUMBER(SEARCH("&gt; 4",'Model output'!P185)),ISNUMBER(SEARCH("4 or more",'Model output'!P185))),"&gt;4",""))),""))</f>
        <v/>
      </c>
      <c r="V186" t="str">
        <f>IF(S186="negative","",IF(OR(ISNUMBER(SEARCH("Focal",'Model output'!P185)),'Classification result'!U186&lt;4,ISNUMBER(SEARCH("Focal",'Classification result'!U186)),ISNUMBER(SEARCH("&lt;4",'Classification result'!U186)),ISNUMBER(SEARCH("&lt; 4",'Classification result'!U186))),"minimal", IF(OR(ISNUMBER(SEARCH("Extensive",'Model output'!P185)),ISNUMBER(SEARCH("Extensive",'Classification result'!U186)),ISNUMBER(SEARCH("&gt;4",'Classification result'!U186)),ISNUMBER(SEARCH("&gt; 4",'Classification result'!U186)),ISNUMBER(SEARCH("4 or more",'Classification result'!U186))),"extensive","")))</f>
        <v/>
      </c>
      <c r="W186" t="str">
        <f>IF(OR('Model output'!R185="",ISNUMBER(SEARCH("Not identified", 'Model output'!R185)),ISNUMBER(SEARCH("Absent",'Model output'!R185)),ISNUMBER(SEARCH("No",'Model output'!R185)),ISNUMBER(SEARCH("Negative",'Model output'!R185)),ISNUMBER(SEARCH("None seen",'Model output'!R185)),ISNUMBER(SEARCH("Free",'Model output'!R185)),ISNUMBER(SEARCH("Cannot be assessed",'Model output'!R185))),"negative","positive")</f>
        <v>positive</v>
      </c>
      <c r="X186" s="19" t="str">
        <f>IF('Model output'!S185="","",'Model output'!S185)</f>
        <v>Not identified</v>
      </c>
      <c r="Y186" t="str">
        <f>IF(OR('Model output'!S185="",ISNUMBER(SEARCH("No extension",'Model output'!S185)),ISNUMBER(SEARCH("Absent",'Model output'!S185)),ISNUMBER(SEARCH("Not identified",'Model output'!S185)),AND(ISNUMBER(SEARCH("No",'Model output'!S185)),NOT(ISNUMBER(SEARCH("carcinoma",'Model output'!S185)))),ISNUMBER(SEARCH("negative",'Model output'!S185))),"negative",IF(Z186="positive","gETE", "positive"))</f>
        <v>negative</v>
      </c>
      <c r="Z186" t="str">
        <f>IF(OR('Model output'!S185="",ISNUMBER(SEARCH("Absent",'Model output'!S185)),ISNUMBER(SEARCH("Not identified",'Model output'!S185)),ISNUMBER(SEARCH("No",'Model output'!S185)),ISNUMBER(SEARCH("Minimal",'Model output'!S185)),ISNUMBER(SEARCH("negative",'Model output'!S185))),"negative",IF(OR(ISNUMBER(SEARCH("extensive",X186)),ISNUMBER(SEARCH("skeletal muscle",X186)),ISNUMBER(SEARCH("larynx",X186)),ISNUMBER(SEARCH("trachea",X186)),ISNUMBER(SEARCH("esophagus",X186)),ISNUMBER(SEARCH("recurrent laryngeal nerve",X186))),"positive","negative"))</f>
        <v>negative</v>
      </c>
      <c r="AA186" t="str">
        <f>IF('Model output'!T185="","",IF('Model output'!T185="Not mentioned", "No", "Yes"))</f>
        <v/>
      </c>
      <c r="AB186" t="str">
        <f>IF(AA186&lt;&gt;"Yes","",IF(OR('Model output'!U185="",ISNUMBER(SEARCH("Not identified",'Model output'!U185))),"",'Model output'!U185))</f>
        <v/>
      </c>
      <c r="AC186" s="8" t="str">
        <f>IF(OR('Model output'!V185="", AND(ISERROR(SEARCH("Positive",'Model output'!V185)), ISNUMBER(SEARCH("Negative",'Model output'!V185))), ISNUMBER(SEARCH("Cannot be assessed",'Model output'!V185)), AND(ISNUMBER(SEARCH("Uninvolved",'Model output'!V185)),NOT(ISNUMBER(SEARCH("margin(s) involved",'Model output'!V185)))), ISNUMBER(SEARCH("No involvement",'Model output'!V185)), AND(NOT(ISNUMBER(SEARCH("focal",'Model output'!V185))),ISNUMBER(SEARCH("Free",'Model output'!V185))), ISNUMBER(SEARCH("narrowly excised",'Model output'!V185)), ISNUMBER(SEARCH("none",'Model output'!V185)), ISNUMBER(SEARCH("R0",'Model output'!V185)), ISNUMBER(SEARCH("1 mm",'Model output'!V185)), ISNUMBER(SEARCH("0.1 CM",'Model output'!V185)), ISNUMBER(SEARCH("less than 0.2 mm",'Model output'!V185)), ISNUMBER(SEARCH("less than 1.0 mm",'Model output'!V185)), ISNUMBER(SEARCH("less than 0.5 mm",'Model output'!V185)), ISNUMBER(SEARCH("abut",'Model output'!V185))), "negative", "positive")</f>
        <v>negative</v>
      </c>
      <c r="AE186" s="39" t="str" cm="1">
        <f t="array" aca="1" ref="AE186" ca="1">IF(OR(AC186="positive",Z186="positive",AND(OR(ISNUMBER(SEARCH("Follicular carcinoma",N186)),ISNUMBER(SEARCH("Follicular thyroid carcinoma",N186))),V186="extensive"),AND(AND(ISNUMBER(J186),J186&gt;0),AND(ISNUMBER(M186),M186&gt;3)),OR(H186="positive",AH186=1)),"high",IF(OR(ISNUMBER(SEARCH("lateral",G186,1)),ISNUMBER(SEARCH("positive",Y186,1)),ISNUMBER(SEARCH("tall",O186,1)),ISNUMBER(SEARCH("hobnail",O186,1)),ISNUMBER(SEARCH("cribriform",O186,1)),ISNUMBER(SEARCH("diffuse",O186,1)),ISNUMBER(SEARCH("columnar",O186,1)),ISNUMBER(SEARCH("solid",O186,1)),ISNUMBER(SEARCH("tall",N186,1)),ISNUMBER(SEARCH("hobnail",N186,1)),ISNUMBER(SEARCH("cribriform",N186,1)),ISNUMBER(SEARCH("diffuse",N186,1)),ISNUMBER(SEARCH("columnar",N186,1)),ISNUMBER(SEARCH("solid",N186,1)),AND(OR(ISNUMBER(SEARCH("papillary",N186,1)),ISNUMBER(SEARCH("papillary carcinoma",O186,1))),S186="positive"),AND(AND(ISNUMBER(J186),J186&gt;=5),M186=""),AND(AND(ISNUMBER(J186),J186&gt;=5),AND(ISNUMBER(M186),M186&gt;=1)),AND(ISNUMBER(SERACH("papillary",N186)),OR(Y186="positive",Z186="positive"), ISNUMBER(SEARCH("BRAF",AB186)))),"intermediate","low"))</f>
        <v>intermediate</v>
      </c>
      <c r="AF186" s="40" t="str">
        <f t="shared" si="31"/>
        <v>3a</v>
      </c>
      <c r="AG186" s="40" t="str">
        <f t="shared" si="32"/>
        <v>1a</v>
      </c>
      <c r="AH186" s="40" t="str">
        <f t="shared" si="33"/>
        <v>0</v>
      </c>
      <c r="AI186" s="45" t="str">
        <f t="shared" si="34"/>
        <v>I</v>
      </c>
      <c r="AJ186" s="39" t="s">
        <v>631</v>
      </c>
      <c r="AK186" s="44" t="s">
        <v>901</v>
      </c>
      <c r="AL186" s="44" t="s">
        <v>900</v>
      </c>
      <c r="AM186" s="44" t="s">
        <v>899</v>
      </c>
      <c r="AN186" s="44" t="s">
        <v>59</v>
      </c>
      <c r="AO186" s="12">
        <f t="shared" ca="1" si="40"/>
        <v>0</v>
      </c>
      <c r="AP186" s="15">
        <f t="shared" si="41"/>
        <v>1</v>
      </c>
      <c r="AQ186" s="15">
        <f t="shared" si="42"/>
        <v>1</v>
      </c>
      <c r="AR186" s="15">
        <f t="shared" si="43"/>
        <v>1</v>
      </c>
      <c r="AS186" s="26">
        <f t="shared" si="35"/>
        <v>1</v>
      </c>
    </row>
    <row r="187" spans="1:45">
      <c r="A187" t="str">
        <f>'Model output'!A186</f>
        <v>TCGA-EM-A3AK</v>
      </c>
      <c r="B187" s="51">
        <v>62</v>
      </c>
      <c r="C187" s="1" t="str">
        <f>IF(OR(ISNUMBER(SEARCH("0",'Model output'!D186)), ISNUMBER(SEARCH("1",'Model output'!D186)), ISNUMBER(SEARCH("1a",'Model output'!D186)), ISNUMBER(SEARCH("1b",'Model output'!D186)), ISNUMBER(SEARCH("2",'Model output'!D186)), ISNUMBER(SEARCH("3",'Model output'!D186)), ISNUMBER(SEARCH("4a",'Model output'!D186)), ISNUMBER(SEARCH("4b",'Model output'!D186))), IF(ISNUMBER(SEARCH("pT",'Model output'!D186)),IF(OR(ISNUMBER(SEARCH("a",'Model output'!D186)),ISNUMBER(SEARCH("b",'Model output'!D186))),MID(SUBSTITUTE('Model output'!D186," ",""),SEARCH("pT",'Model output'!D186)+2,2),MID(SUBSTITUTE('Model output'!D186," ",""),SEARCH("pT",'Model output'!D186)+2,1)),IF(ISNUMBER(SEARCH("T",'Model output'!D186)),IF(OR(ISNUMBER(SEARCH("a",'Model output'!D186)),ISNUMBER(SEARCH("b",'Model output'!D186))),MID(SUBSTITUTE('Model output'!D186," ",""),SEARCH("T",'Model output'!D186)+1,2),MID(SUBSTITUTE('Model output'!D186," ",""),SEARCH("T",'Model output'!D186)+1,1)),SUBSTITUTE('Model output'!D186," ",""))),"")</f>
        <v>1b</v>
      </c>
      <c r="D187" s="1" t="str">
        <f>IF(ISNUMBER(SEARCH("lymph node",'Model output'!E186)),"1", IF(AND('Model output'!E186&lt;&gt;"",ISNUMBER('Model output'!E186),'Model output'!E186&gt;0),"1",IF(OR(ISNUMBER(SEARCH("0",'Model output'!E186)), ISNUMBER(SEARCH("1",'Model output'!E186)), ISNUMBER(SEARCH("1a",'Model output'!E186)), ISNUMBER(SEARCH("1b",'Model output'!E186)), ISNUMBER(SEARCH("X",'Model output'!E186))), IF(ISNUMBER(SEARCH("pN",'Model output'!E186)),IF(OR(ISNUMBER(SEARCH("a",'Model output'!E186)),ISNUMBER(SEARCH("b",'Model output'!E186))),MID(SUBSTITUTE('Model output'!E186," ",""),SEARCH("pN",'Model output'!E186)+2,2),MID(SUBSTITUTE('Model output'!E186," ",""),SEARCH("pN",'Model output'!E186)+2,1)),IF(ISNUMBER(SEARCH("N",'Model output'!E186)),IF(OR(ISNUMBER(SEARCH("a",'Model output'!E186)),ISNUMBER(SEARCH("b",'Model output'!E186))),MID(SUBSTITUTE('Model output'!E186," ",""),SEARCH("N",'Model output'!E186)+1,2),MID(SUBSTITUTE('Model output'!E186," ",""),SEARCH("N",'Model output'!E186)+1,1)),SUBSTITUTE('Model output'!E186," ",""))),"")))</f>
        <v>0</v>
      </c>
      <c r="E187" s="1" t="str">
        <f>IF(OR(ISNUMBER(SEARCH("Not applicable",'Model output'!F186)), ISNUMBER(SEARCH("N/A",'Model output'!F186))),"0",IF(OR(ISNUMBER(SEARCH("0",'Model output'!F186)), ISNUMBER(SEARCH("1",'Model output'!F186)), ISNUMBER(SEARCH("X",'Model output'!F186))), IF(ISNUMBER(SEARCH("pM",'Model output'!F186)),MID(SUBSTITUTE('Model output'!F186," ",""),SEARCH("pM",'Model output'!F186)+2,1),IF(ISNUMBER(SEARCH("M",'Model output'!F186)),MID(SUBSTITUTE('Model output'!F186," ",""),SEARCH("M",'Model output'!F186)+1,1),SUBSTITUTE('Model output'!F186," ",""))),""))</f>
        <v/>
      </c>
      <c r="F187" t="str">
        <f t="shared" si="44"/>
        <v>negative</v>
      </c>
      <c r="G187" t="str">
        <f>IF(OR('Model output'!G186="",AND(ISNUMBER('Model output'!J186),'Model output'!J186&lt;1)),"",IF(OR(ISNUMBER(SEARCH("lateral",'Model output'!G186)),ISNUMBER(SEARCH("cervical",'Model output'!G186)),ISNUMBER(SEARCH("jugular",'Model output'!G186)),ISNUMBER(SEARCH("left neck",'Model output'!G186)),ISNUMBER(SEARCH("left anterior neck",'Model output'!G186)),ISNUMBER(SEARCH("left posterior neck",'Model output'!G186)),ISNUMBER(SEARCH("right neck",'Model output'!G186)),ISNUMBER(SEARCH("right anterior neck",'Model output'!G186)),ISNUMBER(SEARCH("right posterior neck",'Model output'!G186)),AND(ISNUMBER(SEARCH("level",'Model output'!G186)),OR(,ISNUMBER(SEARCH("II",'Model output'!G186)),ISNUMBER(SEARCH("two",'Model output'!G186)),ISNUMBER(SEARCH("2",'Model output'!G186)),ISNUMBER(SEARCH("III",'Model output'!G186)),ISNUMBER(SEARCH("three",'Model output'!G186)),ISNUMBER(SEARCH("3",'Model output'!G186)),ISNUMBER(SEARCH("IV",'Model output'!G186)),ISNUMBER(SEARCH("four",'Model output'!G186)),ISNUMBER(SEARCH("4",'Model output'!G186)),ISNUMBER(SEARCH("V ",'Model output'!G186)),ISNUMBER(SEARCH("five",'Model output'!G186)),ISNUMBER(SEARCH("5",'Model output'!G186))))), "lateral", "central"))</f>
        <v/>
      </c>
      <c r="H187" t="str">
        <f>IF('Model output'!H186="","negative", IF('Model output'!H186=" ", "negative", IF('Model output'!H186="[]", "negative", IF(ISNUMBER(SEARCH("lymph node",'Model output'!H186)),"negative", IF(ISNUMBER(SEARCH("adipose tissue",'Model output'!H186)), "negative", IF(ISNUMBER(SEARCH("neck dissection",'Model output'!H186)),"negative","positive"))))))</f>
        <v>negative</v>
      </c>
      <c r="I187">
        <f>IF('Model output'!I186="","",IF(ISNUMBER('Model output'!I186),'Model output'!I186,1))</f>
        <v>2</v>
      </c>
      <c r="J187">
        <f>IF('Model output'!J186="","",IF(AND(ISNUMBER('Model output'!J186),'Model output'!J186&lt;=I187),'Model output'!J186,IF(ISNUMBER(SEARCH("0/",'Model output'!J186)),0,1)))</f>
        <v>0</v>
      </c>
      <c r="K187" t="str" cm="1">
        <f t="array" ref="K187">IF(COUNT(FIND({0,1,2,3,4,5,6,7,8,9},'Model output'!K186))&gt;0,'Model output'!K186,"")</f>
        <v/>
      </c>
      <c r="L187" s="32" t="str">
        <f t="shared" si="30"/>
        <v/>
      </c>
      <c r="M187" t="str" cm="1">
        <f t="array" ref="M187">IF(L187="","",IF(ISNUMBER(SEARCH("cm",L187)),MAX(VALUE(SUBSTITUTE(_xlfn.FILTERXML("&lt;t&gt;&lt;s&gt;"&amp;SUBSTITUTE(L187,",","&lt;/s&gt;&lt;s&gt;")&amp;"&lt;/s&gt;&lt;/t&gt;","//s"),"cm",""))),MAX(VALUE(SUBSTITUTE(_xlfn.FILTERXML("&lt;t&gt;&lt;s&gt;"&amp;SUBSTITUTE(L187,",","&lt;/s&gt;&lt;s&gt;")&amp;"&lt;/s&gt;&lt;/t&gt;","//s"),"mm","")))/10))</f>
        <v/>
      </c>
      <c r="N187" t="str">
        <f>IF('Model output'!L186="","",'Model output'!L186)</f>
        <v>papillary</v>
      </c>
      <c r="O187" t="str">
        <f>IF('Model output'!M186="","",'Model output'!M186)</f>
        <v>classical (usual)</v>
      </c>
      <c r="P187" t="str">
        <f>IF('Model output'!N186="","",'Model output'!N186)</f>
        <v>2.0 cm</v>
      </c>
      <c r="Q187" t="str">
        <f t="shared" si="45"/>
        <v>2.0cm</v>
      </c>
      <c r="R187" cm="1">
        <f t="array" ref="R187">IF(Q187="","",IF(ISNUMBER(SEARCH("cm",Q187)),MAX(VALUE(SUBSTITUTE(_xlfn.FILTERXML("&lt;t&gt;&lt;s&gt;"&amp;SUBSTITUTE(Q187,",","&lt;/s&gt;&lt;s&gt;")&amp;"&lt;/s&gt;&lt;/t&gt;","//s"),"cm",""))),IF(ISNUMBER(SEARCH("mm",Q187)), MAX(VALUE(SUBSTITUTE(_xlfn.FILTERXML("&lt;t&gt;&lt;s&gt;"&amp;SUBSTITUTE(Q187,",","&lt;/s&gt;&lt;s&gt;")&amp;"&lt;/s&gt;&lt;/t&gt;","//s"),"mm","")))/10, MAX(VALUE(_xlfn.FILTERXML("&lt;t&gt;&lt;s&gt;"&amp;SUBSTITUTE(Q187,",","&lt;/s&gt;&lt;s&gt;")&amp;"&lt;/s&gt;&lt;/t&gt;","//s"))))))</f>
        <v>2</v>
      </c>
      <c r="S187" t="str">
        <f>IF(OR('Model output'!P186="",'Model output'!P186="C",ISNUMBER(SEARCH("Not identified", 'Model output'!P186)),ISNUMBER(SEARCH("Absent",'Model output'!P186)),ISNUMBER(SEARCH("Absence",'Model output'!P186)),AND(ISNUMBER(SEARCH("No",'Model output'!P186)),NOT(ISNUMBER(SEARCH("diagnostic",'Model output'!P186)))),ISNUMBER(SEARCH("Negative",'Model output'!P186))),"negative","positive")</f>
        <v>negative</v>
      </c>
      <c r="T187">
        <f>IF('Model output'!O186="","",'Model output'!O186)</f>
        <v>2</v>
      </c>
      <c r="U187" t="str">
        <f>IF('Model output'!Q186&lt;&gt;"",'Model output'!Q186,IF('Classification result'!S187="positive",IF(ISNUMBER(SEARCH("single",'Model output'!P186)),1,IF(OR(ISNUMBER(SEARCH("&lt;4",'Model output'!P186)),ISNUMBER(SEARCH("&lt; 4",'Model output'!P186)),ISNUMBER(SEARCH("less than 4",'Model output'!P186))),"&lt;4",IF(OR(ISNUMBER(SEARCH("&gt;4",'Model output'!P186)),ISNUMBER(SEARCH("&gt; 4",'Model output'!P186)),ISNUMBER(SEARCH("4 or more",'Model output'!P186))),"&gt;4",""))),""))</f>
        <v/>
      </c>
      <c r="V187" t="str">
        <f>IF(S187="negative","",IF(OR(ISNUMBER(SEARCH("Focal",'Model output'!P186)),'Classification result'!U187&lt;4,ISNUMBER(SEARCH("Focal",'Classification result'!U187)),ISNUMBER(SEARCH("&lt;4",'Classification result'!U187)),ISNUMBER(SEARCH("&lt; 4",'Classification result'!U187))),"minimal", IF(OR(ISNUMBER(SEARCH("Extensive",'Model output'!P186)),ISNUMBER(SEARCH("Extensive",'Classification result'!U187)),ISNUMBER(SEARCH("&gt;4",'Classification result'!U187)),ISNUMBER(SEARCH("&gt; 4",'Classification result'!U187)),ISNUMBER(SEARCH("4 or more",'Classification result'!U187))),"extensive","")))</f>
        <v/>
      </c>
      <c r="W187" t="str">
        <f>IF(OR('Model output'!R186="",ISNUMBER(SEARCH("Not identified", 'Model output'!R186)),ISNUMBER(SEARCH("Absent",'Model output'!R186)),ISNUMBER(SEARCH("No",'Model output'!R186)),ISNUMBER(SEARCH("Negative",'Model output'!R186)),ISNUMBER(SEARCH("None seen",'Model output'!R186)),ISNUMBER(SEARCH("Free",'Model output'!R186)),ISNUMBER(SEARCH("Cannot be assessed",'Model output'!R186))),"negative","positive")</f>
        <v>positive</v>
      </c>
      <c r="X187" s="19" t="str">
        <f>IF('Model output'!S186="","",'Model output'!S186)</f>
        <v>Not identified</v>
      </c>
      <c r="Y187" t="str">
        <f>IF(OR('Model output'!S186="",ISNUMBER(SEARCH("No extension",'Model output'!S186)),ISNUMBER(SEARCH("Absent",'Model output'!S186)),ISNUMBER(SEARCH("Not identified",'Model output'!S186)),AND(ISNUMBER(SEARCH("No",'Model output'!S186)),NOT(ISNUMBER(SEARCH("carcinoma",'Model output'!S186)))),ISNUMBER(SEARCH("negative",'Model output'!S186))),"negative",IF(Z187="positive","gETE", "positive"))</f>
        <v>negative</v>
      </c>
      <c r="Z187" t="str">
        <f>IF(OR('Model output'!S186="",ISNUMBER(SEARCH("Absent",'Model output'!S186)),ISNUMBER(SEARCH("Not identified",'Model output'!S186)),ISNUMBER(SEARCH("No",'Model output'!S186)),ISNUMBER(SEARCH("Minimal",'Model output'!S186)),ISNUMBER(SEARCH("negative",'Model output'!S186))),"negative",IF(OR(ISNUMBER(SEARCH("extensive",X187)),ISNUMBER(SEARCH("skeletal muscle",X187)),ISNUMBER(SEARCH("larynx",X187)),ISNUMBER(SEARCH("trachea",X187)),ISNUMBER(SEARCH("esophagus",X187)),ISNUMBER(SEARCH("recurrent laryngeal nerve",X187))),"positive","negative"))</f>
        <v>negative</v>
      </c>
      <c r="AA187" t="str">
        <f>IF('Model output'!T186="","",IF('Model output'!T186="Not mentioned", "No", "Yes"))</f>
        <v/>
      </c>
      <c r="AB187" t="str">
        <f>IF(AA187&lt;&gt;"Yes","",IF(OR('Model output'!U186="",ISNUMBER(SEARCH("Not identified",'Model output'!U186))),"",'Model output'!U186))</f>
        <v/>
      </c>
      <c r="AC187" s="8" t="str">
        <f>IF(OR('Model output'!V186="", AND(ISERROR(SEARCH("Positive",'Model output'!V186)), ISNUMBER(SEARCH("Negative",'Model output'!V186))), ISNUMBER(SEARCH("Cannot be assessed",'Model output'!V186)), AND(ISNUMBER(SEARCH("Uninvolved",'Model output'!V186)),NOT(ISNUMBER(SEARCH("margin(s) involved",'Model output'!V186)))), ISNUMBER(SEARCH("No involvement",'Model output'!V186)), AND(NOT(ISNUMBER(SEARCH("focal",'Model output'!V186))),ISNUMBER(SEARCH("Free",'Model output'!V186))), ISNUMBER(SEARCH("narrowly excised",'Model output'!V186)), ISNUMBER(SEARCH("none",'Model output'!V186)), ISNUMBER(SEARCH("R0",'Model output'!V186)), ISNUMBER(SEARCH("1 mm",'Model output'!V186)), ISNUMBER(SEARCH("0.1 CM",'Model output'!V186)), ISNUMBER(SEARCH("less than 0.2 mm",'Model output'!V186)), ISNUMBER(SEARCH("less than 1.0 mm",'Model output'!V186)), ISNUMBER(SEARCH("less than 0.5 mm",'Model output'!V186)), ISNUMBER(SEARCH("abut",'Model output'!V186))), "negative", "positive")</f>
        <v>negative</v>
      </c>
      <c r="AE187" s="39" t="str" cm="1">
        <f t="array" aca="1" ref="AE187" ca="1">IF(OR(AC187="positive",Z187="positive",AND(OR(ISNUMBER(SEARCH("Follicular carcinoma",N187)),ISNUMBER(SEARCH("Follicular thyroid carcinoma",N187))),V187="extensive"),AND(AND(ISNUMBER(J187),J187&gt;0),AND(ISNUMBER(M187),M187&gt;3)),OR(H187="positive",AH187=1)),"high",IF(OR(ISNUMBER(SEARCH("lateral",G187,1)),ISNUMBER(SEARCH("positive",Y187,1)),ISNUMBER(SEARCH("tall",O187,1)),ISNUMBER(SEARCH("hobnail",O187,1)),ISNUMBER(SEARCH("cribriform",O187,1)),ISNUMBER(SEARCH("diffuse",O187,1)),ISNUMBER(SEARCH("columnar",O187,1)),ISNUMBER(SEARCH("solid",O187,1)),ISNUMBER(SEARCH("tall",N187,1)),ISNUMBER(SEARCH("hobnail",N187,1)),ISNUMBER(SEARCH("cribriform",N187,1)),ISNUMBER(SEARCH("diffuse",N187,1)),ISNUMBER(SEARCH("columnar",N187,1)),ISNUMBER(SEARCH("solid",N187,1)),AND(OR(ISNUMBER(SEARCH("papillary",N187,1)),ISNUMBER(SEARCH("papillary carcinoma",O187,1))),S187="positive"),AND(AND(ISNUMBER(J187),J187&gt;=5),M187=""),AND(AND(ISNUMBER(J187),J187&gt;=5),AND(ISNUMBER(M187),M187&gt;=1)),AND(ISNUMBER(SERACH("papillary",N187)),OR(Y187="positive",Z187="positive"), ISNUMBER(SEARCH("BRAF",AB187)))),"intermediate","low"))</f>
        <v>low</v>
      </c>
      <c r="AF187" s="40" t="str">
        <f t="shared" si="31"/>
        <v>1b</v>
      </c>
      <c r="AG187" s="40" t="str">
        <f t="shared" si="32"/>
        <v>0</v>
      </c>
      <c r="AH187" s="40" t="str">
        <f t="shared" si="33"/>
        <v>0</v>
      </c>
      <c r="AI187" s="45" t="str">
        <f t="shared" si="34"/>
        <v>I</v>
      </c>
      <c r="AJ187" s="39" t="s">
        <v>636</v>
      </c>
      <c r="AK187" s="44" t="s">
        <v>895</v>
      </c>
      <c r="AL187" s="44" t="s">
        <v>896</v>
      </c>
      <c r="AM187" s="44" t="s">
        <v>899</v>
      </c>
      <c r="AN187" s="44" t="s">
        <v>59</v>
      </c>
      <c r="AO187" s="12">
        <f t="shared" ca="1" si="40"/>
        <v>0</v>
      </c>
      <c r="AP187" s="15">
        <f t="shared" si="41"/>
        <v>1</v>
      </c>
      <c r="AQ187" s="15">
        <f t="shared" si="42"/>
        <v>1</v>
      </c>
      <c r="AR187" s="15">
        <f t="shared" si="43"/>
        <v>1</v>
      </c>
      <c r="AS187" s="26">
        <f t="shared" si="35"/>
        <v>1</v>
      </c>
    </row>
    <row r="188" spans="1:45">
      <c r="A188" t="str">
        <f>'Model output'!A187</f>
        <v>TCGA-EM-A3AL</v>
      </c>
      <c r="B188" s="51">
        <v>45</v>
      </c>
      <c r="C188" s="1" t="str">
        <f>IF(OR(ISNUMBER(SEARCH("0",'Model output'!D187)), ISNUMBER(SEARCH("1",'Model output'!D187)), ISNUMBER(SEARCH("1a",'Model output'!D187)), ISNUMBER(SEARCH("1b",'Model output'!D187)), ISNUMBER(SEARCH("2",'Model output'!D187)), ISNUMBER(SEARCH("3",'Model output'!D187)), ISNUMBER(SEARCH("4a",'Model output'!D187)), ISNUMBER(SEARCH("4b",'Model output'!D187))), IF(ISNUMBER(SEARCH("pT",'Model output'!D187)),IF(OR(ISNUMBER(SEARCH("a",'Model output'!D187)),ISNUMBER(SEARCH("b",'Model output'!D187))),MID(SUBSTITUTE('Model output'!D187," ",""),SEARCH("pT",'Model output'!D187)+2,2),MID(SUBSTITUTE('Model output'!D187," ",""),SEARCH("pT",'Model output'!D187)+2,1)),IF(ISNUMBER(SEARCH("T",'Model output'!D187)),IF(OR(ISNUMBER(SEARCH("a",'Model output'!D187)),ISNUMBER(SEARCH("b",'Model output'!D187))),MID(SUBSTITUTE('Model output'!D187," ",""),SEARCH("T",'Model output'!D187)+1,2),MID(SUBSTITUTE('Model output'!D187," ",""),SEARCH("T",'Model output'!D187)+1,1)),SUBSTITUTE('Model output'!D187," ",""))),"")</f>
        <v>1b</v>
      </c>
      <c r="D188" s="1" t="str">
        <f>IF(ISNUMBER(SEARCH("lymph node",'Model output'!E187)),"1", IF(AND('Model output'!E187&lt;&gt;"",ISNUMBER('Model output'!E187),'Model output'!E187&gt;0),"1",IF(OR(ISNUMBER(SEARCH("0",'Model output'!E187)), ISNUMBER(SEARCH("1",'Model output'!E187)), ISNUMBER(SEARCH("1a",'Model output'!E187)), ISNUMBER(SEARCH("1b",'Model output'!E187)), ISNUMBER(SEARCH("X",'Model output'!E187))), IF(ISNUMBER(SEARCH("pN",'Model output'!E187)),IF(OR(ISNUMBER(SEARCH("a",'Model output'!E187)),ISNUMBER(SEARCH("b",'Model output'!E187))),MID(SUBSTITUTE('Model output'!E187," ",""),SEARCH("pN",'Model output'!E187)+2,2),MID(SUBSTITUTE('Model output'!E187," ",""),SEARCH("pN",'Model output'!E187)+2,1)),IF(ISNUMBER(SEARCH("N",'Model output'!E187)),IF(OR(ISNUMBER(SEARCH("a",'Model output'!E187)),ISNUMBER(SEARCH("b",'Model output'!E187))),MID(SUBSTITUTE('Model output'!E187," ",""),SEARCH("N",'Model output'!E187)+1,2),MID(SUBSTITUTE('Model output'!E187," ",""),SEARCH("N",'Model output'!E187)+1,1)),SUBSTITUTE('Model output'!E187," ",""))),"")))</f>
        <v>0</v>
      </c>
      <c r="E188" s="1" t="str">
        <f>IF(OR(ISNUMBER(SEARCH("Not applicable",'Model output'!F187)), ISNUMBER(SEARCH("N/A",'Model output'!F187))),"0",IF(OR(ISNUMBER(SEARCH("0",'Model output'!F187)), ISNUMBER(SEARCH("1",'Model output'!F187)), ISNUMBER(SEARCH("X",'Model output'!F187))), IF(ISNUMBER(SEARCH("pM",'Model output'!F187)),MID(SUBSTITUTE('Model output'!F187," ",""),SEARCH("pM",'Model output'!F187)+2,1),IF(ISNUMBER(SEARCH("M",'Model output'!F187)),MID(SUBSTITUTE('Model output'!F187," ",""),SEARCH("M",'Model output'!F187)+1,1),SUBSTITUTE('Model output'!F187," ",""))),""))</f>
        <v/>
      </c>
      <c r="F188" t="str">
        <f t="shared" si="44"/>
        <v>negative</v>
      </c>
      <c r="G188" t="str">
        <f>IF(OR('Model output'!G187="",AND(ISNUMBER('Model output'!J187),'Model output'!J187&lt;1)),"",IF(OR(ISNUMBER(SEARCH("lateral",'Model output'!G187)),ISNUMBER(SEARCH("cervical",'Model output'!G187)),ISNUMBER(SEARCH("jugular",'Model output'!G187)),ISNUMBER(SEARCH("left neck",'Model output'!G187)),ISNUMBER(SEARCH("left anterior neck",'Model output'!G187)),ISNUMBER(SEARCH("left posterior neck",'Model output'!G187)),ISNUMBER(SEARCH("right neck",'Model output'!G187)),ISNUMBER(SEARCH("right anterior neck",'Model output'!G187)),ISNUMBER(SEARCH("right posterior neck",'Model output'!G187)),AND(ISNUMBER(SEARCH("level",'Model output'!G187)),OR(,ISNUMBER(SEARCH("II",'Model output'!G187)),ISNUMBER(SEARCH("two",'Model output'!G187)),ISNUMBER(SEARCH("2",'Model output'!G187)),ISNUMBER(SEARCH("III",'Model output'!G187)),ISNUMBER(SEARCH("three",'Model output'!G187)),ISNUMBER(SEARCH("3",'Model output'!G187)),ISNUMBER(SEARCH("IV",'Model output'!G187)),ISNUMBER(SEARCH("four",'Model output'!G187)),ISNUMBER(SEARCH("4",'Model output'!G187)),ISNUMBER(SEARCH("V ",'Model output'!G187)),ISNUMBER(SEARCH("five",'Model output'!G187)),ISNUMBER(SEARCH("5",'Model output'!G187))))), "lateral", "central"))</f>
        <v/>
      </c>
      <c r="H188" t="str">
        <f>IF('Model output'!H187="","negative", IF('Model output'!H187=" ", "negative", IF('Model output'!H187="[]", "negative", IF(ISNUMBER(SEARCH("lymph node",'Model output'!H187)),"negative", IF(ISNUMBER(SEARCH("adipose tissue",'Model output'!H187)), "negative", IF(ISNUMBER(SEARCH("neck dissection",'Model output'!H187)),"negative","positive"))))))</f>
        <v>negative</v>
      </c>
      <c r="I188" t="str">
        <f>IF('Model output'!I187="","",IF(ISNUMBER('Model output'!I187),'Model output'!I187,1))</f>
        <v/>
      </c>
      <c r="J188">
        <f>IF('Model output'!J187="","",IF(AND(ISNUMBER('Model output'!J187),'Model output'!J187&lt;=I188),'Model output'!J187,IF(ISNUMBER(SEARCH("0/",'Model output'!J187)),0,1)))</f>
        <v>0</v>
      </c>
      <c r="K188" t="str" cm="1">
        <f t="array" ref="K188">IF(COUNT(FIND({0,1,2,3,4,5,6,7,8,9},'Model output'!K187))&gt;0,'Model output'!K187,"")</f>
        <v/>
      </c>
      <c r="L188" s="32" t="str">
        <f t="shared" si="30"/>
        <v/>
      </c>
      <c r="M188" t="str" cm="1">
        <f t="array" ref="M188">IF(L188="","",IF(ISNUMBER(SEARCH("cm",L188)),MAX(VALUE(SUBSTITUTE(_xlfn.FILTERXML("&lt;t&gt;&lt;s&gt;"&amp;SUBSTITUTE(L188,",","&lt;/s&gt;&lt;s&gt;")&amp;"&lt;/s&gt;&lt;/t&gt;","//s"),"cm",""))),MAX(VALUE(SUBSTITUTE(_xlfn.FILTERXML("&lt;t&gt;&lt;s&gt;"&amp;SUBSTITUTE(L188,",","&lt;/s&gt;&lt;s&gt;")&amp;"&lt;/s&gt;&lt;/t&gt;","//s"),"mm","")))/10))</f>
        <v/>
      </c>
      <c r="N188" t="str">
        <f>IF('Model output'!L187="","",'Model output'!L187)</f>
        <v>papillary</v>
      </c>
      <c r="O188" t="str">
        <f>IF('Model output'!M187="","",'Model output'!M187)</f>
        <v>follicular variant</v>
      </c>
      <c r="P188" t="str">
        <f>IF('Model output'!N187="","",'Model output'!N187)</f>
        <v>1.9 cm</v>
      </c>
      <c r="Q188" t="str">
        <f t="shared" si="45"/>
        <v>1.9cm</v>
      </c>
      <c r="R188" cm="1">
        <f t="array" ref="R188">IF(Q188="","",IF(ISNUMBER(SEARCH("cm",Q188)),MAX(VALUE(SUBSTITUTE(_xlfn.FILTERXML("&lt;t&gt;&lt;s&gt;"&amp;SUBSTITUTE(Q188,",","&lt;/s&gt;&lt;s&gt;")&amp;"&lt;/s&gt;&lt;/t&gt;","//s"),"cm",""))),IF(ISNUMBER(SEARCH("mm",Q188)), MAX(VALUE(SUBSTITUTE(_xlfn.FILTERXML("&lt;t&gt;&lt;s&gt;"&amp;SUBSTITUTE(Q188,",","&lt;/s&gt;&lt;s&gt;")&amp;"&lt;/s&gt;&lt;/t&gt;","//s"),"mm","")))/10, MAX(VALUE(_xlfn.FILTERXML("&lt;t&gt;&lt;s&gt;"&amp;SUBSTITUTE(Q188,",","&lt;/s&gt;&lt;s&gt;")&amp;"&lt;/s&gt;&lt;/t&gt;","//s"))))))</f>
        <v>1.9</v>
      </c>
      <c r="S188" t="str">
        <f>IF(OR('Model output'!P187="",'Model output'!P187="C",ISNUMBER(SEARCH("Not identified", 'Model output'!P187)),ISNUMBER(SEARCH("Absent",'Model output'!P187)),ISNUMBER(SEARCH("Absence",'Model output'!P187)),AND(ISNUMBER(SEARCH("No",'Model output'!P187)),NOT(ISNUMBER(SEARCH("diagnostic",'Model output'!P187)))),ISNUMBER(SEARCH("Negative",'Model output'!P187))),"negative","positive")</f>
        <v>negative</v>
      </c>
      <c r="T188">
        <f>IF('Model output'!O187="","",'Model output'!O187)</f>
        <v>2</v>
      </c>
      <c r="U188" t="str">
        <f>IF('Model output'!Q187&lt;&gt;"",'Model output'!Q187,IF('Classification result'!S188="positive",IF(ISNUMBER(SEARCH("single",'Model output'!P187)),1,IF(OR(ISNUMBER(SEARCH("&lt;4",'Model output'!P187)),ISNUMBER(SEARCH("&lt; 4",'Model output'!P187)),ISNUMBER(SEARCH("less than 4",'Model output'!P187))),"&lt;4",IF(OR(ISNUMBER(SEARCH("&gt;4",'Model output'!P187)),ISNUMBER(SEARCH("&gt; 4",'Model output'!P187)),ISNUMBER(SEARCH("4 or more",'Model output'!P187))),"&gt;4",""))),""))</f>
        <v/>
      </c>
      <c r="V188" t="str">
        <f>IF(S188="negative","",IF(OR(ISNUMBER(SEARCH("Focal",'Model output'!P187)),'Classification result'!U188&lt;4,ISNUMBER(SEARCH("Focal",'Classification result'!U188)),ISNUMBER(SEARCH("&lt;4",'Classification result'!U188)),ISNUMBER(SEARCH("&lt; 4",'Classification result'!U188))),"minimal", IF(OR(ISNUMBER(SEARCH("Extensive",'Model output'!P187)),ISNUMBER(SEARCH("Extensive",'Classification result'!U188)),ISNUMBER(SEARCH("&gt;4",'Classification result'!U188)),ISNUMBER(SEARCH("&gt; 4",'Classification result'!U188)),ISNUMBER(SEARCH("4 or more",'Classification result'!U188))),"extensive","")))</f>
        <v/>
      </c>
      <c r="W188" t="str">
        <f>IF(OR('Model output'!R187="",ISNUMBER(SEARCH("Not identified", 'Model output'!R187)),ISNUMBER(SEARCH("Absent",'Model output'!R187)),ISNUMBER(SEARCH("No",'Model output'!R187)),ISNUMBER(SEARCH("Negative",'Model output'!R187)),ISNUMBER(SEARCH("None seen",'Model output'!R187)),ISNUMBER(SEARCH("Free",'Model output'!R187)),ISNUMBER(SEARCH("Cannot be assessed",'Model output'!R187))),"negative","positive")</f>
        <v>positive</v>
      </c>
      <c r="X188" s="19" t="str">
        <f>IF('Model output'!S187="","",'Model output'!S187)</f>
        <v>Not identified</v>
      </c>
      <c r="Y188" t="str">
        <f>IF(OR('Model output'!S187="",ISNUMBER(SEARCH("No extension",'Model output'!S187)),ISNUMBER(SEARCH("Absent",'Model output'!S187)),ISNUMBER(SEARCH("Not identified",'Model output'!S187)),AND(ISNUMBER(SEARCH("No",'Model output'!S187)),NOT(ISNUMBER(SEARCH("carcinoma",'Model output'!S187)))),ISNUMBER(SEARCH("negative",'Model output'!S187))),"negative",IF(Z188="positive","gETE", "positive"))</f>
        <v>negative</v>
      </c>
      <c r="Z188" t="str">
        <f>IF(OR('Model output'!S187="",ISNUMBER(SEARCH("Absent",'Model output'!S187)),ISNUMBER(SEARCH("Not identified",'Model output'!S187)),ISNUMBER(SEARCH("No",'Model output'!S187)),ISNUMBER(SEARCH("Minimal",'Model output'!S187)),ISNUMBER(SEARCH("negative",'Model output'!S187))),"negative",IF(OR(ISNUMBER(SEARCH("extensive",X188)),ISNUMBER(SEARCH("skeletal muscle",X188)),ISNUMBER(SEARCH("larynx",X188)),ISNUMBER(SEARCH("trachea",X188)),ISNUMBER(SEARCH("esophagus",X188)),ISNUMBER(SEARCH("recurrent laryngeal nerve",X188))),"positive","negative"))</f>
        <v>negative</v>
      </c>
      <c r="AA188" t="str">
        <f>IF('Model output'!T187="","",IF('Model output'!T187="Not mentioned", "No", "Yes"))</f>
        <v/>
      </c>
      <c r="AB188" t="str">
        <f>IF(AA188&lt;&gt;"Yes","",IF(OR('Model output'!U187="",ISNUMBER(SEARCH("Not identified",'Model output'!U187))),"",'Model output'!U187))</f>
        <v/>
      </c>
      <c r="AC188" s="8" t="str">
        <f>IF(OR('Model output'!V187="", AND(ISERROR(SEARCH("Positive",'Model output'!V187)), ISNUMBER(SEARCH("Negative",'Model output'!V187))), ISNUMBER(SEARCH("Cannot be assessed",'Model output'!V187)), AND(ISNUMBER(SEARCH("Uninvolved",'Model output'!V187)),NOT(ISNUMBER(SEARCH("margin(s) involved",'Model output'!V187)))), ISNUMBER(SEARCH("No involvement",'Model output'!V187)), AND(NOT(ISNUMBER(SEARCH("focal",'Model output'!V187))),ISNUMBER(SEARCH("Free",'Model output'!V187))), ISNUMBER(SEARCH("narrowly excised",'Model output'!V187)), ISNUMBER(SEARCH("none",'Model output'!V187)), ISNUMBER(SEARCH("R0",'Model output'!V187)), ISNUMBER(SEARCH("1 mm",'Model output'!V187)), ISNUMBER(SEARCH("0.1 CM",'Model output'!V187)), ISNUMBER(SEARCH("less than 0.2 mm",'Model output'!V187)), ISNUMBER(SEARCH("less than 1.0 mm",'Model output'!V187)), ISNUMBER(SEARCH("less than 0.5 mm",'Model output'!V187)), ISNUMBER(SEARCH("abut",'Model output'!V187))), "negative", "positive")</f>
        <v>negative</v>
      </c>
      <c r="AE188" s="39" t="str" cm="1">
        <f t="array" aca="1" ref="AE188" ca="1">IF(OR(AC188="positive",Z188="positive",AND(OR(ISNUMBER(SEARCH("Follicular carcinoma",N188)),ISNUMBER(SEARCH("Follicular thyroid carcinoma",N188))),V188="extensive"),AND(AND(ISNUMBER(J188),J188&gt;0),AND(ISNUMBER(M188),M188&gt;3)),OR(H188="positive",AH188=1)),"high",IF(OR(ISNUMBER(SEARCH("lateral",G188,1)),ISNUMBER(SEARCH("positive",Y188,1)),ISNUMBER(SEARCH("tall",O188,1)),ISNUMBER(SEARCH("hobnail",O188,1)),ISNUMBER(SEARCH("cribriform",O188,1)),ISNUMBER(SEARCH("diffuse",O188,1)),ISNUMBER(SEARCH("columnar",O188,1)),ISNUMBER(SEARCH("solid",O188,1)),ISNUMBER(SEARCH("tall",N188,1)),ISNUMBER(SEARCH("hobnail",N188,1)),ISNUMBER(SEARCH("cribriform",N188,1)),ISNUMBER(SEARCH("diffuse",N188,1)),ISNUMBER(SEARCH("columnar",N188,1)),ISNUMBER(SEARCH("solid",N188,1)),AND(OR(ISNUMBER(SEARCH("papillary",N188,1)),ISNUMBER(SEARCH("papillary carcinoma",O188,1))),S188="positive"),AND(AND(ISNUMBER(J188),J188&gt;=5),M188=""),AND(AND(ISNUMBER(J188),J188&gt;=5),AND(ISNUMBER(M188),M188&gt;=1)),AND(ISNUMBER(SERACH("papillary",N188)),OR(Y188="positive",Z188="positive"), ISNUMBER(SEARCH("BRAF",AB188)))),"intermediate","low"))</f>
        <v>low</v>
      </c>
      <c r="AF188" s="40" t="str">
        <f t="shared" si="31"/>
        <v>1b</v>
      </c>
      <c r="AG188" s="40" t="str">
        <f t="shared" si="32"/>
        <v>0</v>
      </c>
      <c r="AH188" s="40" t="str">
        <f t="shared" si="33"/>
        <v>0</v>
      </c>
      <c r="AI188" s="45" t="str">
        <f t="shared" si="34"/>
        <v>I</v>
      </c>
      <c r="AJ188" s="39" t="s">
        <v>634</v>
      </c>
      <c r="AK188" s="44" t="s">
        <v>895</v>
      </c>
      <c r="AL188" s="44" t="s">
        <v>896</v>
      </c>
      <c r="AM188" s="44" t="s">
        <v>899</v>
      </c>
      <c r="AN188" s="44" t="s">
        <v>59</v>
      </c>
      <c r="AO188" s="12">
        <f t="shared" ca="1" si="40"/>
        <v>1</v>
      </c>
      <c r="AP188" s="15">
        <f t="shared" si="41"/>
        <v>1</v>
      </c>
      <c r="AQ188" s="15">
        <f t="shared" si="42"/>
        <v>1</v>
      </c>
      <c r="AR188" s="15">
        <f t="shared" si="43"/>
        <v>1</v>
      </c>
      <c r="AS188" s="26">
        <f t="shared" si="35"/>
        <v>1</v>
      </c>
    </row>
    <row r="189" spans="1:45">
      <c r="A189" t="str">
        <f>'Model output'!A188</f>
        <v>TCGA-EM-A3AN</v>
      </c>
      <c r="B189" s="51">
        <v>36</v>
      </c>
      <c r="C189" s="1" t="str">
        <f>IF(OR(ISNUMBER(SEARCH("0",'Model output'!D188)), ISNUMBER(SEARCH("1",'Model output'!D188)), ISNUMBER(SEARCH("1a",'Model output'!D188)), ISNUMBER(SEARCH("1b",'Model output'!D188)), ISNUMBER(SEARCH("2",'Model output'!D188)), ISNUMBER(SEARCH("3",'Model output'!D188)), ISNUMBER(SEARCH("4a",'Model output'!D188)), ISNUMBER(SEARCH("4b",'Model output'!D188))), IF(ISNUMBER(SEARCH("pT",'Model output'!D188)),IF(OR(ISNUMBER(SEARCH("a",'Model output'!D188)),ISNUMBER(SEARCH("b",'Model output'!D188))),MID(SUBSTITUTE('Model output'!D188," ",""),SEARCH("pT",'Model output'!D188)+2,2),MID(SUBSTITUTE('Model output'!D188," ",""),SEARCH("pT",'Model output'!D188)+2,1)),IF(ISNUMBER(SEARCH("T",'Model output'!D188)),IF(OR(ISNUMBER(SEARCH("a",'Model output'!D188)),ISNUMBER(SEARCH("b",'Model output'!D188))),MID(SUBSTITUTE('Model output'!D188," ",""),SEARCH("T",'Model output'!D188)+1,2),MID(SUBSTITUTE('Model output'!D188," ",""),SEARCH("T",'Model output'!D188)+1,1)),SUBSTITUTE('Model output'!D188," ",""))),"")</f>
        <v>1b</v>
      </c>
      <c r="D189" s="1" t="str">
        <f>IF(ISNUMBER(SEARCH("lymph node",'Model output'!E188)),"1", IF(AND('Model output'!E188&lt;&gt;"",ISNUMBER('Model output'!E188),'Model output'!E188&gt;0),"1",IF(OR(ISNUMBER(SEARCH("0",'Model output'!E188)), ISNUMBER(SEARCH("1",'Model output'!E188)), ISNUMBER(SEARCH("1a",'Model output'!E188)), ISNUMBER(SEARCH("1b",'Model output'!E188)), ISNUMBER(SEARCH("X",'Model output'!E188))), IF(ISNUMBER(SEARCH("pN",'Model output'!E188)),IF(OR(ISNUMBER(SEARCH("a",'Model output'!E188)),ISNUMBER(SEARCH("b",'Model output'!E188))),MID(SUBSTITUTE('Model output'!E188," ",""),SEARCH("pN",'Model output'!E188)+2,2),MID(SUBSTITUTE('Model output'!E188," ",""),SEARCH("pN",'Model output'!E188)+2,1)),IF(ISNUMBER(SEARCH("N",'Model output'!E188)),IF(OR(ISNUMBER(SEARCH("a",'Model output'!E188)),ISNUMBER(SEARCH("b",'Model output'!E188))),MID(SUBSTITUTE('Model output'!E188," ",""),SEARCH("N",'Model output'!E188)+1,2),MID(SUBSTITUTE('Model output'!E188," ",""),SEARCH("N",'Model output'!E188)+1,1)),SUBSTITUTE('Model output'!E188," ",""))),"")))</f>
        <v>1b</v>
      </c>
      <c r="E189" s="1" t="str">
        <f>IF(OR(ISNUMBER(SEARCH("Not applicable",'Model output'!F188)), ISNUMBER(SEARCH("N/A",'Model output'!F188))),"0",IF(OR(ISNUMBER(SEARCH("0",'Model output'!F188)), ISNUMBER(SEARCH("1",'Model output'!F188)), ISNUMBER(SEARCH("X",'Model output'!F188))), IF(ISNUMBER(SEARCH("pM",'Model output'!F188)),MID(SUBSTITUTE('Model output'!F188," ",""),SEARCH("pM",'Model output'!F188)+2,1),IF(ISNUMBER(SEARCH("M",'Model output'!F188)),MID(SUBSTITUTE('Model output'!F188," ",""),SEARCH("M",'Model output'!F188)+1,1),SUBSTITUTE('Model output'!F188," ",""))),""))</f>
        <v/>
      </c>
      <c r="F189" t="str">
        <f t="shared" si="44"/>
        <v>positive</v>
      </c>
      <c r="G189" t="str">
        <f>IF(OR('Model output'!G188="",AND(ISNUMBER('Model output'!J188),'Model output'!J188&lt;1)),"",IF(OR(ISNUMBER(SEARCH("lateral",'Model output'!G188)),ISNUMBER(SEARCH("cervical",'Model output'!G188)),ISNUMBER(SEARCH("jugular",'Model output'!G188)),ISNUMBER(SEARCH("left neck",'Model output'!G188)),ISNUMBER(SEARCH("left anterior neck",'Model output'!G188)),ISNUMBER(SEARCH("left posterior neck",'Model output'!G188)),ISNUMBER(SEARCH("right neck",'Model output'!G188)),ISNUMBER(SEARCH("right anterior neck",'Model output'!G188)),ISNUMBER(SEARCH("right posterior neck",'Model output'!G188)),AND(ISNUMBER(SEARCH("level",'Model output'!G188)),OR(,ISNUMBER(SEARCH("II",'Model output'!G188)),ISNUMBER(SEARCH("two",'Model output'!G188)),ISNUMBER(SEARCH("2",'Model output'!G188)),ISNUMBER(SEARCH("III",'Model output'!G188)),ISNUMBER(SEARCH("three",'Model output'!G188)),ISNUMBER(SEARCH("3",'Model output'!G188)),ISNUMBER(SEARCH("IV",'Model output'!G188)),ISNUMBER(SEARCH("four",'Model output'!G188)),ISNUMBER(SEARCH("4",'Model output'!G188)),ISNUMBER(SEARCH("V ",'Model output'!G188)),ISNUMBER(SEARCH("five",'Model output'!G188)),ISNUMBER(SEARCH("5",'Model output'!G188))))), "lateral", "central"))</f>
        <v>lateral</v>
      </c>
      <c r="H189" t="str">
        <f>IF('Model output'!H188="","negative", IF('Model output'!H188=" ", "negative", IF('Model output'!H188="[]", "negative", IF(ISNUMBER(SEARCH("lymph node",'Model output'!H188)),"negative", IF(ISNUMBER(SEARCH("adipose tissue",'Model output'!H188)), "negative", IF(ISNUMBER(SEARCH("neck dissection",'Model output'!H188)),"negative","positive"))))))</f>
        <v>negative</v>
      </c>
      <c r="I189">
        <f>IF('Model output'!I188="","",IF(ISNUMBER('Model output'!I188),'Model output'!I188,1))</f>
        <v>80</v>
      </c>
      <c r="J189">
        <f>IF('Model output'!J188="","",IF(AND(ISNUMBER('Model output'!J188),'Model output'!J188&lt;=I189),'Model output'!J188,IF(ISNUMBER(SEARCH("0/",'Model output'!J188)),0,1)))</f>
        <v>27</v>
      </c>
      <c r="K189" t="str" cm="1">
        <f t="array" ref="K189">IF(COUNT(FIND({0,1,2,3,4,5,6,7,8,9},'Model output'!K188))&gt;0,'Model output'!K188,"")</f>
        <v>3.8 cm</v>
      </c>
      <c r="L189" s="32" t="str">
        <f t="shared" si="30"/>
        <v>3.8cm</v>
      </c>
      <c r="M189" cm="1">
        <f t="array" ref="M189">IF(L189="","",IF(ISNUMBER(SEARCH("cm",L189)),MAX(VALUE(SUBSTITUTE(_xlfn.FILTERXML("&lt;t&gt;&lt;s&gt;"&amp;SUBSTITUTE(L189,",","&lt;/s&gt;&lt;s&gt;")&amp;"&lt;/s&gt;&lt;/t&gt;","//s"),"cm",""))),MAX(VALUE(SUBSTITUTE(_xlfn.FILTERXML("&lt;t&gt;&lt;s&gt;"&amp;SUBSTITUTE(L189,",","&lt;/s&gt;&lt;s&gt;")&amp;"&lt;/s&gt;&lt;/t&gt;","//s"),"mm","")))/10))</f>
        <v>3.8</v>
      </c>
      <c r="N189" t="str">
        <f>IF('Model output'!L188="","",'Model output'!L188)</f>
        <v>papillary</v>
      </c>
      <c r="O189" t="str">
        <f>IF('Model output'!M188="","",'Model output'!M188)</f>
        <v>classical, follicular variant</v>
      </c>
      <c r="P189" t="str">
        <f>IF('Model output'!N188="","",'Model output'!N188)</f>
        <v>1.2 cm</v>
      </c>
      <c r="Q189" t="str">
        <f t="shared" si="45"/>
        <v>1.2cm</v>
      </c>
      <c r="R189" cm="1">
        <f t="array" ref="R189">IF(Q189="","",IF(ISNUMBER(SEARCH("cm",Q189)),MAX(VALUE(SUBSTITUTE(_xlfn.FILTERXML("&lt;t&gt;&lt;s&gt;"&amp;SUBSTITUTE(Q189,",","&lt;/s&gt;&lt;s&gt;")&amp;"&lt;/s&gt;&lt;/t&gt;","//s"),"cm",""))),IF(ISNUMBER(SEARCH("mm",Q189)), MAX(VALUE(SUBSTITUTE(_xlfn.FILTERXML("&lt;t&gt;&lt;s&gt;"&amp;SUBSTITUTE(Q189,",","&lt;/s&gt;&lt;s&gt;")&amp;"&lt;/s&gt;&lt;/t&gt;","//s"),"mm","")))/10, MAX(VALUE(_xlfn.FILTERXML("&lt;t&gt;&lt;s&gt;"&amp;SUBSTITUTE(Q189,",","&lt;/s&gt;&lt;s&gt;")&amp;"&lt;/s&gt;&lt;/t&gt;","//s"))))))</f>
        <v>1.2</v>
      </c>
      <c r="S189" t="str">
        <f>IF(OR('Model output'!P188="",'Model output'!P188="C",ISNUMBER(SEARCH("Not identified", 'Model output'!P188)),ISNUMBER(SEARCH("Absent",'Model output'!P188)),ISNUMBER(SEARCH("Absence",'Model output'!P188)),AND(ISNUMBER(SEARCH("No",'Model output'!P188)),NOT(ISNUMBER(SEARCH("diagnostic",'Model output'!P188)))),ISNUMBER(SEARCH("Negative",'Model output'!P188))),"negative","positive")</f>
        <v>positive</v>
      </c>
      <c r="T189">
        <f>IF('Model output'!O188="","",'Model output'!O188)</f>
        <v>1</v>
      </c>
      <c r="U189" t="str">
        <f>IF('Model output'!Q188&lt;&gt;"",'Model output'!Q188,IF('Classification result'!S189="positive",IF(ISNUMBER(SEARCH("single",'Model output'!P188)),1,IF(OR(ISNUMBER(SEARCH("&lt;4",'Model output'!P188)),ISNUMBER(SEARCH("&lt; 4",'Model output'!P188)),ISNUMBER(SEARCH("less than 4",'Model output'!P188))),"&lt;4",IF(OR(ISNUMBER(SEARCH("&gt;4",'Model output'!P188)),ISNUMBER(SEARCH("&gt; 4",'Model output'!P188)),ISNUMBER(SEARCH("4 or more",'Model output'!P188))),"&gt;4",""))),""))</f>
        <v/>
      </c>
      <c r="V189" t="str">
        <f>IF(S189="negative","",IF(OR(ISNUMBER(SEARCH("Focal",'Model output'!P188)),'Classification result'!U189&lt;4,ISNUMBER(SEARCH("Focal",'Classification result'!U189)),ISNUMBER(SEARCH("&lt;4",'Classification result'!U189)),ISNUMBER(SEARCH("&lt; 4",'Classification result'!U189))),"minimal", IF(OR(ISNUMBER(SEARCH("Extensive",'Model output'!P188)),ISNUMBER(SEARCH("Extensive",'Classification result'!U189)),ISNUMBER(SEARCH("&gt;4",'Classification result'!U189)),ISNUMBER(SEARCH("&gt; 4",'Classification result'!U189)),ISNUMBER(SEARCH("4 or more",'Classification result'!U189))),"extensive","")))</f>
        <v/>
      </c>
      <c r="W189" t="str">
        <f>IF(OR('Model output'!R188="",ISNUMBER(SEARCH("Not identified", 'Model output'!R188)),ISNUMBER(SEARCH("Absent",'Model output'!R188)),ISNUMBER(SEARCH("No",'Model output'!R188)),ISNUMBER(SEARCH("Negative",'Model output'!R188)),ISNUMBER(SEARCH("None seen",'Model output'!R188)),ISNUMBER(SEARCH("Free",'Model output'!R188)),ISNUMBER(SEARCH("Cannot be assessed",'Model output'!R188))),"negative","positive")</f>
        <v>positive</v>
      </c>
      <c r="X189" s="19" t="str">
        <f>IF('Model output'!S188="","",'Model output'!S188)</f>
        <v>Cannot be assessed</v>
      </c>
      <c r="Y189" t="str">
        <f>IF(OR('Model output'!S188="",ISNUMBER(SEARCH("No extension",'Model output'!S188)),ISNUMBER(SEARCH("Absent",'Model output'!S188)),ISNUMBER(SEARCH("Not identified",'Model output'!S188)),AND(ISNUMBER(SEARCH("No",'Model output'!S188)),NOT(ISNUMBER(SEARCH("carcinoma",'Model output'!S188)))),ISNUMBER(SEARCH("negative",'Model output'!S188))),"negative",IF(Z189="positive","gETE", "positive"))</f>
        <v>negative</v>
      </c>
      <c r="Z189" t="str">
        <f>IF(OR('Model output'!S188="",ISNUMBER(SEARCH("Absent",'Model output'!S188)),ISNUMBER(SEARCH("Not identified",'Model output'!S188)),ISNUMBER(SEARCH("No",'Model output'!S188)),ISNUMBER(SEARCH("Minimal",'Model output'!S188)),ISNUMBER(SEARCH("negative",'Model output'!S188))),"negative",IF(OR(ISNUMBER(SEARCH("extensive",X189)),ISNUMBER(SEARCH("skeletal muscle",X189)),ISNUMBER(SEARCH("larynx",X189)),ISNUMBER(SEARCH("trachea",X189)),ISNUMBER(SEARCH("esophagus",X189)),ISNUMBER(SEARCH("recurrent laryngeal nerve",X189))),"positive","negative"))</f>
        <v>negative</v>
      </c>
      <c r="AA189" t="str">
        <f>IF('Model output'!T188="","",IF('Model output'!T188="Not mentioned", "No", "Yes"))</f>
        <v/>
      </c>
      <c r="AB189" t="str">
        <f>IF(AA189&lt;&gt;"Yes","",IF(OR('Model output'!U188="",ISNUMBER(SEARCH("Not identified",'Model output'!U188))),"",'Model output'!U188))</f>
        <v/>
      </c>
      <c r="AC189" s="8" t="str">
        <f>IF(OR('Model output'!V188="", AND(ISERROR(SEARCH("Positive",'Model output'!V188)), ISNUMBER(SEARCH("Negative",'Model output'!V188))), ISNUMBER(SEARCH("Cannot be assessed",'Model output'!V188)), AND(ISNUMBER(SEARCH("Uninvolved",'Model output'!V188)),NOT(ISNUMBER(SEARCH("margin(s) involved",'Model output'!V188)))), ISNUMBER(SEARCH("No involvement",'Model output'!V188)), AND(NOT(ISNUMBER(SEARCH("focal",'Model output'!V188))),ISNUMBER(SEARCH("Free",'Model output'!V188))), ISNUMBER(SEARCH("narrowly excised",'Model output'!V188)), ISNUMBER(SEARCH("none",'Model output'!V188)), ISNUMBER(SEARCH("R0",'Model output'!V188)), ISNUMBER(SEARCH("1 mm",'Model output'!V188)), ISNUMBER(SEARCH("0.1 CM",'Model output'!V188)), ISNUMBER(SEARCH("less than 0.2 mm",'Model output'!V188)), ISNUMBER(SEARCH("less than 1.0 mm",'Model output'!V188)), ISNUMBER(SEARCH("less than 0.5 mm",'Model output'!V188)), ISNUMBER(SEARCH("abut",'Model output'!V188))), "negative", "positive")</f>
        <v>positive</v>
      </c>
      <c r="AE189" s="39" t="str" cm="1">
        <f t="array" ref="AE189">IF(OR(AC189="positive",Z189="positive",AND(OR(ISNUMBER(SEARCH("Follicular carcinoma",N189)),ISNUMBER(SEARCH("Follicular thyroid carcinoma",N189))),V189="extensive"),AND(AND(ISNUMBER(J189),J189&gt;0),AND(ISNUMBER(M189),M189&gt;3)),OR(H189="positive",AH189=1)),"high",IF(OR(ISNUMBER(SEARCH("lateral",G189,1)),ISNUMBER(SEARCH("positive",Y189,1)),ISNUMBER(SEARCH("tall",O189,1)),ISNUMBER(SEARCH("hobnail",O189,1)),ISNUMBER(SEARCH("cribriform",O189,1)),ISNUMBER(SEARCH("diffuse",O189,1)),ISNUMBER(SEARCH("columnar",O189,1)),ISNUMBER(SEARCH("solid",O189,1)),ISNUMBER(SEARCH("tall",N189,1)),ISNUMBER(SEARCH("hobnail",N189,1)),ISNUMBER(SEARCH("cribriform",N189,1)),ISNUMBER(SEARCH("diffuse",N189,1)),ISNUMBER(SEARCH("columnar",N189,1)),ISNUMBER(SEARCH("solid",N189,1)),AND(OR(ISNUMBER(SEARCH("papillary",N189,1)),ISNUMBER(SEARCH("papillary carcinoma",O189,1))),S189="positive"),AND(AND(ISNUMBER(J189),J189&gt;=5),M189=""),AND(AND(ISNUMBER(J189),J189&gt;=5),AND(ISNUMBER(M189),M189&gt;=1)),AND(ISNUMBER(SERACH("papillary",N189)),OR(Y189="positive",Z189="positive"), ISNUMBER(SEARCH("BRAF",AB189)))),"intermediate","low"))</f>
        <v>high</v>
      </c>
      <c r="AF189" s="40" t="str">
        <f t="shared" si="31"/>
        <v>1b</v>
      </c>
      <c r="AG189" s="40" t="str">
        <f t="shared" si="32"/>
        <v>1b</v>
      </c>
      <c r="AH189" s="40" t="str">
        <f t="shared" si="33"/>
        <v>0</v>
      </c>
      <c r="AI189" s="45" t="str">
        <f t="shared" si="34"/>
        <v>I</v>
      </c>
      <c r="AJ189" s="39" t="s">
        <v>631</v>
      </c>
      <c r="AK189" s="44" t="s">
        <v>895</v>
      </c>
      <c r="AL189" s="44" t="s">
        <v>895</v>
      </c>
      <c r="AM189" s="44" t="s">
        <v>899</v>
      </c>
      <c r="AN189" s="44" t="s">
        <v>59</v>
      </c>
      <c r="AO189" s="12">
        <f t="shared" si="40"/>
        <v>1</v>
      </c>
      <c r="AP189" s="15">
        <f t="shared" si="41"/>
        <v>1</v>
      </c>
      <c r="AQ189" s="15">
        <f t="shared" si="42"/>
        <v>1</v>
      </c>
      <c r="AR189" s="15">
        <f t="shared" si="43"/>
        <v>1</v>
      </c>
      <c r="AS189" s="26">
        <f t="shared" si="35"/>
        <v>1</v>
      </c>
    </row>
    <row r="190" spans="1:45">
      <c r="A190" t="str">
        <f>'Model output'!A189</f>
        <v>TCGA-EM-A3AO</v>
      </c>
      <c r="B190" s="51">
        <v>61</v>
      </c>
      <c r="C190" s="1" t="str">
        <f>IF(OR(ISNUMBER(SEARCH("0",'Model output'!D189)), ISNUMBER(SEARCH("1",'Model output'!D189)), ISNUMBER(SEARCH("1a",'Model output'!D189)), ISNUMBER(SEARCH("1b",'Model output'!D189)), ISNUMBER(SEARCH("2",'Model output'!D189)), ISNUMBER(SEARCH("3",'Model output'!D189)), ISNUMBER(SEARCH("4a",'Model output'!D189)), ISNUMBER(SEARCH("4b",'Model output'!D189))), IF(ISNUMBER(SEARCH("pT",'Model output'!D189)),IF(OR(ISNUMBER(SEARCH("a",'Model output'!D189)),ISNUMBER(SEARCH("b",'Model output'!D189))),MID(SUBSTITUTE('Model output'!D189," ",""),SEARCH("pT",'Model output'!D189)+2,2),MID(SUBSTITUTE('Model output'!D189," ",""),SEARCH("pT",'Model output'!D189)+2,1)),IF(ISNUMBER(SEARCH("T",'Model output'!D189)),IF(OR(ISNUMBER(SEARCH("a",'Model output'!D189)),ISNUMBER(SEARCH("b",'Model output'!D189))),MID(SUBSTITUTE('Model output'!D189," ",""),SEARCH("T",'Model output'!D189)+1,2),MID(SUBSTITUTE('Model output'!D189," ",""),SEARCH("T",'Model output'!D189)+1,1)),SUBSTITUTE('Model output'!D189," ",""))),"")</f>
        <v>2</v>
      </c>
      <c r="D190" s="1" t="str">
        <f>IF(ISNUMBER(SEARCH("lymph node",'Model output'!E189)),"1", IF(AND('Model output'!E189&lt;&gt;"",ISNUMBER('Model output'!E189),'Model output'!E189&gt;0),"1",IF(OR(ISNUMBER(SEARCH("0",'Model output'!E189)), ISNUMBER(SEARCH("1",'Model output'!E189)), ISNUMBER(SEARCH("1a",'Model output'!E189)), ISNUMBER(SEARCH("1b",'Model output'!E189)), ISNUMBER(SEARCH("X",'Model output'!E189))), IF(ISNUMBER(SEARCH("pN",'Model output'!E189)),IF(OR(ISNUMBER(SEARCH("a",'Model output'!E189)),ISNUMBER(SEARCH("b",'Model output'!E189))),MID(SUBSTITUTE('Model output'!E189," ",""),SEARCH("pN",'Model output'!E189)+2,2),MID(SUBSTITUTE('Model output'!E189," ",""),SEARCH("pN",'Model output'!E189)+2,1)),IF(ISNUMBER(SEARCH("N",'Model output'!E189)),IF(OR(ISNUMBER(SEARCH("a",'Model output'!E189)),ISNUMBER(SEARCH("b",'Model output'!E189))),MID(SUBSTITUTE('Model output'!E189," ",""),SEARCH("N",'Model output'!E189)+1,2),MID(SUBSTITUTE('Model output'!E189," ",""),SEARCH("N",'Model output'!E189)+1,1)),SUBSTITUTE('Model output'!E189," ",""))),"")))</f>
        <v>1b</v>
      </c>
      <c r="E190" s="1" t="str">
        <f>IF(OR(ISNUMBER(SEARCH("Not applicable",'Model output'!F189)), ISNUMBER(SEARCH("N/A",'Model output'!F189))),"0",IF(OR(ISNUMBER(SEARCH("0",'Model output'!F189)), ISNUMBER(SEARCH("1",'Model output'!F189)), ISNUMBER(SEARCH("X",'Model output'!F189))), IF(ISNUMBER(SEARCH("pM",'Model output'!F189)),MID(SUBSTITUTE('Model output'!F189," ",""),SEARCH("pM",'Model output'!F189)+2,1),IF(ISNUMBER(SEARCH("M",'Model output'!F189)),MID(SUBSTITUTE('Model output'!F189," ",""),SEARCH("M",'Model output'!F189)+1,1),SUBSTITUTE('Model output'!F189," ",""))),""))</f>
        <v/>
      </c>
      <c r="F190" t="str">
        <f t="shared" si="44"/>
        <v>positive</v>
      </c>
      <c r="G190" t="str">
        <f>IF(OR('Model output'!G189="",AND(ISNUMBER('Model output'!J189),'Model output'!J189&lt;1)),"",IF(OR(ISNUMBER(SEARCH("lateral",'Model output'!G189)),ISNUMBER(SEARCH("cervical",'Model output'!G189)),ISNUMBER(SEARCH("jugular",'Model output'!G189)),ISNUMBER(SEARCH("left neck",'Model output'!G189)),ISNUMBER(SEARCH("left anterior neck",'Model output'!G189)),ISNUMBER(SEARCH("left posterior neck",'Model output'!G189)),ISNUMBER(SEARCH("right neck",'Model output'!G189)),ISNUMBER(SEARCH("right anterior neck",'Model output'!G189)),ISNUMBER(SEARCH("right posterior neck",'Model output'!G189)),AND(ISNUMBER(SEARCH("level",'Model output'!G189)),OR(,ISNUMBER(SEARCH("II",'Model output'!G189)),ISNUMBER(SEARCH("two",'Model output'!G189)),ISNUMBER(SEARCH("2",'Model output'!G189)),ISNUMBER(SEARCH("III",'Model output'!G189)),ISNUMBER(SEARCH("three",'Model output'!G189)),ISNUMBER(SEARCH("3",'Model output'!G189)),ISNUMBER(SEARCH("IV",'Model output'!G189)),ISNUMBER(SEARCH("four",'Model output'!G189)),ISNUMBER(SEARCH("4",'Model output'!G189)),ISNUMBER(SEARCH("V ",'Model output'!G189)),ISNUMBER(SEARCH("five",'Model output'!G189)),ISNUMBER(SEARCH("5",'Model output'!G189))))), "lateral", "central"))</f>
        <v>lateral</v>
      </c>
      <c r="H190" t="str">
        <f>IF('Model output'!H189="","negative", IF('Model output'!H189=" ", "negative", IF('Model output'!H189="[]", "negative", IF(ISNUMBER(SEARCH("lymph node",'Model output'!H189)),"negative", IF(ISNUMBER(SEARCH("adipose tissue",'Model output'!H189)), "negative", IF(ISNUMBER(SEARCH("neck dissection",'Model output'!H189)),"negative","positive"))))))</f>
        <v>negative</v>
      </c>
      <c r="I190">
        <f>IF('Model output'!I189="","",IF(ISNUMBER('Model output'!I189),'Model output'!I189,1))</f>
        <v>28</v>
      </c>
      <c r="J190">
        <f>IF('Model output'!J189="","",IF(AND(ISNUMBER('Model output'!J189),'Model output'!J189&lt;=I190),'Model output'!J189,IF(ISNUMBER(SEARCH("0/",'Model output'!J189)),0,1)))</f>
        <v>10</v>
      </c>
      <c r="K190" t="str" cm="1">
        <f t="array" ref="K190">IF(COUNT(FIND({0,1,2,3,4,5,6,7,8,9},'Model output'!K189))&gt;0,'Model output'!K189,"")</f>
        <v>3.5 x 3 x 2.2 cm</v>
      </c>
      <c r="L190" s="32" t="str">
        <f t="shared" si="30"/>
        <v>3.5,3,2.2cm</v>
      </c>
      <c r="M190" cm="1">
        <f t="array" ref="M190">IF(L190="","",IF(ISNUMBER(SEARCH("cm",L190)),MAX(VALUE(SUBSTITUTE(_xlfn.FILTERXML("&lt;t&gt;&lt;s&gt;"&amp;SUBSTITUTE(L190,",","&lt;/s&gt;&lt;s&gt;")&amp;"&lt;/s&gt;&lt;/t&gt;","//s"),"cm",""))),MAX(VALUE(SUBSTITUTE(_xlfn.FILTERXML("&lt;t&gt;&lt;s&gt;"&amp;SUBSTITUTE(L190,",","&lt;/s&gt;&lt;s&gt;")&amp;"&lt;/s&gt;&lt;/t&gt;","//s"),"mm","")))/10))</f>
        <v>3.5</v>
      </c>
      <c r="N190" t="str">
        <f>IF('Model output'!L189="","",'Model output'!L189)</f>
        <v>papillary</v>
      </c>
      <c r="O190" t="str">
        <f>IF('Model output'!M189="","",'Model output'!M189)</f>
        <v>classic, follicular variant</v>
      </c>
      <c r="P190" t="str">
        <f>IF('Model output'!N189="","",'Model output'!N189)</f>
        <v>3.0 cm</v>
      </c>
      <c r="Q190" t="str">
        <f t="shared" si="45"/>
        <v>3.0cm</v>
      </c>
      <c r="R190" cm="1">
        <f t="array" ref="R190">IF(Q190="","",IF(ISNUMBER(SEARCH("cm",Q190)),MAX(VALUE(SUBSTITUTE(_xlfn.FILTERXML("&lt;t&gt;&lt;s&gt;"&amp;SUBSTITUTE(Q190,",","&lt;/s&gt;&lt;s&gt;")&amp;"&lt;/s&gt;&lt;/t&gt;","//s"),"cm",""))),IF(ISNUMBER(SEARCH("mm",Q190)), MAX(VALUE(SUBSTITUTE(_xlfn.FILTERXML("&lt;t&gt;&lt;s&gt;"&amp;SUBSTITUTE(Q190,",","&lt;/s&gt;&lt;s&gt;")&amp;"&lt;/s&gt;&lt;/t&gt;","//s"),"mm","")))/10, MAX(VALUE(_xlfn.FILTERXML("&lt;t&gt;&lt;s&gt;"&amp;SUBSTITUTE(Q190,",","&lt;/s&gt;&lt;s&gt;")&amp;"&lt;/s&gt;&lt;/t&gt;","//s"))))))</f>
        <v>3</v>
      </c>
      <c r="S190" t="str">
        <f>IF(OR('Model output'!P189="",'Model output'!P189="C",ISNUMBER(SEARCH("Not identified", 'Model output'!P189)),ISNUMBER(SEARCH("Absent",'Model output'!P189)),ISNUMBER(SEARCH("Absence",'Model output'!P189)),AND(ISNUMBER(SEARCH("No",'Model output'!P189)),NOT(ISNUMBER(SEARCH("diagnostic",'Model output'!P189)))),ISNUMBER(SEARCH("Negative",'Model output'!P189))),"negative","positive")</f>
        <v>negative</v>
      </c>
      <c r="T190">
        <f>IF('Model output'!O189="","",'Model output'!O189)</f>
        <v>2</v>
      </c>
      <c r="U190" t="str">
        <f>IF('Model output'!Q189&lt;&gt;"",'Model output'!Q189,IF('Classification result'!S190="positive",IF(ISNUMBER(SEARCH("single",'Model output'!P189)),1,IF(OR(ISNUMBER(SEARCH("&lt;4",'Model output'!P189)),ISNUMBER(SEARCH("&lt; 4",'Model output'!P189)),ISNUMBER(SEARCH("less than 4",'Model output'!P189))),"&lt;4",IF(OR(ISNUMBER(SEARCH("&gt;4",'Model output'!P189)),ISNUMBER(SEARCH("&gt; 4",'Model output'!P189)),ISNUMBER(SEARCH("4 or more",'Model output'!P189))),"&gt;4",""))),""))</f>
        <v/>
      </c>
      <c r="V190" t="str">
        <f>IF(S190="negative","",IF(OR(ISNUMBER(SEARCH("Focal",'Model output'!P189)),'Classification result'!U190&lt;4,ISNUMBER(SEARCH("Focal",'Classification result'!U190)),ISNUMBER(SEARCH("&lt;4",'Classification result'!U190)),ISNUMBER(SEARCH("&lt; 4",'Classification result'!U190))),"minimal", IF(OR(ISNUMBER(SEARCH("Extensive",'Model output'!P189)),ISNUMBER(SEARCH("Extensive",'Classification result'!U190)),ISNUMBER(SEARCH("&gt;4",'Classification result'!U190)),ISNUMBER(SEARCH("&gt; 4",'Classification result'!U190)),ISNUMBER(SEARCH("4 or more",'Classification result'!U190))),"extensive","")))</f>
        <v/>
      </c>
      <c r="W190" t="str">
        <f>IF(OR('Model output'!R189="",ISNUMBER(SEARCH("Not identified", 'Model output'!R189)),ISNUMBER(SEARCH("Absent",'Model output'!R189)),ISNUMBER(SEARCH("No",'Model output'!R189)),ISNUMBER(SEARCH("Negative",'Model output'!R189)),ISNUMBER(SEARCH("None seen",'Model output'!R189)),ISNUMBER(SEARCH("Free",'Model output'!R189)),ISNUMBER(SEARCH("Cannot be assessed",'Model output'!R189))),"negative","positive")</f>
        <v>positive</v>
      </c>
      <c r="X190" s="19" t="str">
        <f>IF('Model output'!S189="","",'Model output'!S189)</f>
        <v/>
      </c>
      <c r="Y190" t="str">
        <f>IF(OR('Model output'!S189="",ISNUMBER(SEARCH("No extension",'Model output'!S189)),ISNUMBER(SEARCH("Absent",'Model output'!S189)),ISNUMBER(SEARCH("Not identified",'Model output'!S189)),AND(ISNUMBER(SEARCH("No",'Model output'!S189)),NOT(ISNUMBER(SEARCH("carcinoma",'Model output'!S189)))),ISNUMBER(SEARCH("negative",'Model output'!S189))),"negative",IF(Z190="positive","gETE", "positive"))</f>
        <v>negative</v>
      </c>
      <c r="Z190" t="str">
        <f>IF(OR('Model output'!S189="",ISNUMBER(SEARCH("Absent",'Model output'!S189)),ISNUMBER(SEARCH("Not identified",'Model output'!S189)),ISNUMBER(SEARCH("No",'Model output'!S189)),ISNUMBER(SEARCH("Minimal",'Model output'!S189)),ISNUMBER(SEARCH("negative",'Model output'!S189))),"negative",IF(OR(ISNUMBER(SEARCH("extensive",X190)),ISNUMBER(SEARCH("skeletal muscle",X190)),ISNUMBER(SEARCH("larynx",X190)),ISNUMBER(SEARCH("trachea",X190)),ISNUMBER(SEARCH("esophagus",X190)),ISNUMBER(SEARCH("recurrent laryngeal nerve",X190))),"positive","negative"))</f>
        <v>negative</v>
      </c>
      <c r="AA190" t="str">
        <f>IF('Model output'!T189="","",IF('Model output'!T189="Not mentioned", "No", "Yes"))</f>
        <v/>
      </c>
      <c r="AB190" t="str">
        <f>IF(AA190&lt;&gt;"Yes","",IF(OR('Model output'!U189="",ISNUMBER(SEARCH("Not identified",'Model output'!U189))),"",'Model output'!U189))</f>
        <v/>
      </c>
      <c r="AC190" s="8" t="str">
        <f>IF(OR('Model output'!V189="", AND(ISERROR(SEARCH("Positive",'Model output'!V189)), ISNUMBER(SEARCH("Negative",'Model output'!V189))), ISNUMBER(SEARCH("Cannot be assessed",'Model output'!V189)), AND(ISNUMBER(SEARCH("Uninvolved",'Model output'!V189)),NOT(ISNUMBER(SEARCH("margin(s) involved",'Model output'!V189)))), ISNUMBER(SEARCH("No involvement",'Model output'!V189)), AND(NOT(ISNUMBER(SEARCH("focal",'Model output'!V189))),ISNUMBER(SEARCH("Free",'Model output'!V189))), ISNUMBER(SEARCH("narrowly excised",'Model output'!V189)), ISNUMBER(SEARCH("none",'Model output'!V189)), ISNUMBER(SEARCH("R0",'Model output'!V189)), ISNUMBER(SEARCH("1 mm",'Model output'!V189)), ISNUMBER(SEARCH("0.1 CM",'Model output'!V189)), ISNUMBER(SEARCH("less than 0.2 mm",'Model output'!V189)), ISNUMBER(SEARCH("less than 1.0 mm",'Model output'!V189)), ISNUMBER(SEARCH("less than 0.5 mm",'Model output'!V189)), ISNUMBER(SEARCH("abut",'Model output'!V189))), "negative", "positive")</f>
        <v>negative</v>
      </c>
      <c r="AE190" s="39" t="str" cm="1">
        <f t="array" ref="AE190">IF(OR(AC190="positive",Z190="positive",AND(OR(ISNUMBER(SEARCH("Follicular carcinoma",N190)),ISNUMBER(SEARCH("Follicular thyroid carcinoma",N190))),V190="extensive"),AND(AND(ISNUMBER(J190),J190&gt;0),AND(ISNUMBER(M190),M190&gt;3)),OR(H190="positive",AH190=1)),"high",IF(OR(ISNUMBER(SEARCH("lateral",G190,1)),ISNUMBER(SEARCH("positive",Y190,1)),ISNUMBER(SEARCH("tall",O190,1)),ISNUMBER(SEARCH("hobnail",O190,1)),ISNUMBER(SEARCH("cribriform",O190,1)),ISNUMBER(SEARCH("diffuse",O190,1)),ISNUMBER(SEARCH("columnar",O190,1)),ISNUMBER(SEARCH("solid",O190,1)),ISNUMBER(SEARCH("tall",N190,1)),ISNUMBER(SEARCH("hobnail",N190,1)),ISNUMBER(SEARCH("cribriform",N190,1)),ISNUMBER(SEARCH("diffuse",N190,1)),ISNUMBER(SEARCH("columnar",N190,1)),ISNUMBER(SEARCH("solid",N190,1)),AND(OR(ISNUMBER(SEARCH("papillary",N190,1)),ISNUMBER(SEARCH("papillary carcinoma",O190,1))),S190="positive"),AND(AND(ISNUMBER(J190),J190&gt;=5),M190=""),AND(AND(ISNUMBER(J190),J190&gt;=5),AND(ISNUMBER(M190),M190&gt;=1)),AND(ISNUMBER(SERACH("papillary",N190)),OR(Y190="positive",Z190="positive"), ISNUMBER(SEARCH("BRAF",AB190)))),"intermediate","low"))</f>
        <v>high</v>
      </c>
      <c r="AF190" s="40" t="str">
        <f t="shared" si="31"/>
        <v>2</v>
      </c>
      <c r="AG190" s="40" t="str">
        <f t="shared" si="32"/>
        <v>1b</v>
      </c>
      <c r="AH190" s="40" t="str">
        <f t="shared" si="33"/>
        <v>0</v>
      </c>
      <c r="AI190" s="45" t="str">
        <f t="shared" si="34"/>
        <v>II</v>
      </c>
      <c r="AJ190" s="39" t="s">
        <v>631</v>
      </c>
      <c r="AK190" s="44" t="s">
        <v>898</v>
      </c>
      <c r="AL190" s="44" t="s">
        <v>895</v>
      </c>
      <c r="AM190" s="44" t="s">
        <v>899</v>
      </c>
      <c r="AN190" s="44" t="s">
        <v>897</v>
      </c>
      <c r="AO190" s="12">
        <f t="shared" si="40"/>
        <v>1</v>
      </c>
      <c r="AP190" s="15">
        <f t="shared" si="41"/>
        <v>1</v>
      </c>
      <c r="AQ190" s="15">
        <f t="shared" si="42"/>
        <v>1</v>
      </c>
      <c r="AR190" s="15">
        <f t="shared" si="43"/>
        <v>1</v>
      </c>
      <c r="AS190" s="26">
        <f t="shared" si="35"/>
        <v>1</v>
      </c>
    </row>
    <row r="191" spans="1:45">
      <c r="A191" t="str">
        <f>'Model output'!A190</f>
        <v>TCGA-EM-A3AP</v>
      </c>
      <c r="B191" s="51">
        <v>31</v>
      </c>
      <c r="C191" s="1" t="str">
        <f>IF(OR(ISNUMBER(SEARCH("0",'Model output'!D190)), ISNUMBER(SEARCH("1",'Model output'!D190)), ISNUMBER(SEARCH("1a",'Model output'!D190)), ISNUMBER(SEARCH("1b",'Model output'!D190)), ISNUMBER(SEARCH("2",'Model output'!D190)), ISNUMBER(SEARCH("3",'Model output'!D190)), ISNUMBER(SEARCH("4a",'Model output'!D190)), ISNUMBER(SEARCH("4b",'Model output'!D190))), IF(ISNUMBER(SEARCH("pT",'Model output'!D190)),IF(OR(ISNUMBER(SEARCH("a",'Model output'!D190)),ISNUMBER(SEARCH("b",'Model output'!D190))),MID(SUBSTITUTE('Model output'!D190," ",""),SEARCH("pT",'Model output'!D190)+2,2),MID(SUBSTITUTE('Model output'!D190," ",""),SEARCH("pT",'Model output'!D190)+2,1)),IF(ISNUMBER(SEARCH("T",'Model output'!D190)),IF(OR(ISNUMBER(SEARCH("a",'Model output'!D190)),ISNUMBER(SEARCH("b",'Model output'!D190))),MID(SUBSTITUTE('Model output'!D190," ",""),SEARCH("T",'Model output'!D190)+1,2),MID(SUBSTITUTE('Model output'!D190," ",""),SEARCH("T",'Model output'!D190)+1,1)),SUBSTITUTE('Model output'!D190," ",""))),"")</f>
        <v>2</v>
      </c>
      <c r="D191" s="1" t="str">
        <f>IF(ISNUMBER(SEARCH("lymph node",'Model output'!E190)),"1", IF(AND('Model output'!E190&lt;&gt;"",ISNUMBER('Model output'!E190),'Model output'!E190&gt;0),"1",IF(OR(ISNUMBER(SEARCH("0",'Model output'!E190)), ISNUMBER(SEARCH("1",'Model output'!E190)), ISNUMBER(SEARCH("1a",'Model output'!E190)), ISNUMBER(SEARCH("1b",'Model output'!E190)), ISNUMBER(SEARCH("X",'Model output'!E190))), IF(ISNUMBER(SEARCH("pN",'Model output'!E190)),IF(OR(ISNUMBER(SEARCH("a",'Model output'!E190)),ISNUMBER(SEARCH("b",'Model output'!E190))),MID(SUBSTITUTE('Model output'!E190," ",""),SEARCH("pN",'Model output'!E190)+2,2),MID(SUBSTITUTE('Model output'!E190," ",""),SEARCH("pN",'Model output'!E190)+2,1)),IF(ISNUMBER(SEARCH("N",'Model output'!E190)),IF(OR(ISNUMBER(SEARCH("a",'Model output'!E190)),ISNUMBER(SEARCH("b",'Model output'!E190))),MID(SUBSTITUTE('Model output'!E190," ",""),SEARCH("N",'Model output'!E190)+1,2),MID(SUBSTITUTE('Model output'!E190," ",""),SEARCH("N",'Model output'!E190)+1,1)),SUBSTITUTE('Model output'!E190," ",""))),"")))</f>
        <v>X</v>
      </c>
      <c r="E191" s="1" t="str">
        <f>IF(OR(ISNUMBER(SEARCH("Not applicable",'Model output'!F190)), ISNUMBER(SEARCH("N/A",'Model output'!F190))),"0",IF(OR(ISNUMBER(SEARCH("0",'Model output'!F190)), ISNUMBER(SEARCH("1",'Model output'!F190)), ISNUMBER(SEARCH("X",'Model output'!F190))), IF(ISNUMBER(SEARCH("pM",'Model output'!F190)),MID(SUBSTITUTE('Model output'!F190," ",""),SEARCH("pM",'Model output'!F190)+2,1),IF(ISNUMBER(SEARCH("M",'Model output'!F190)),MID(SUBSTITUTE('Model output'!F190," ",""),SEARCH("M",'Model output'!F190)+1,1),SUBSTITUTE('Model output'!F190," ",""))),""))</f>
        <v/>
      </c>
      <c r="F191" t="str">
        <f t="shared" si="44"/>
        <v>negative</v>
      </c>
      <c r="G191" t="str">
        <f>IF(OR('Model output'!G190="",AND(ISNUMBER('Model output'!J190),'Model output'!J190&lt;1)),"",IF(OR(ISNUMBER(SEARCH("lateral",'Model output'!G190)),ISNUMBER(SEARCH("cervical",'Model output'!G190)),ISNUMBER(SEARCH("jugular",'Model output'!G190)),ISNUMBER(SEARCH("left neck",'Model output'!G190)),ISNUMBER(SEARCH("left anterior neck",'Model output'!G190)),ISNUMBER(SEARCH("left posterior neck",'Model output'!G190)),ISNUMBER(SEARCH("right neck",'Model output'!G190)),ISNUMBER(SEARCH("right anterior neck",'Model output'!G190)),ISNUMBER(SEARCH("right posterior neck",'Model output'!G190)),AND(ISNUMBER(SEARCH("level",'Model output'!G190)),OR(,ISNUMBER(SEARCH("II",'Model output'!G190)),ISNUMBER(SEARCH("two",'Model output'!G190)),ISNUMBER(SEARCH("2",'Model output'!G190)),ISNUMBER(SEARCH("III",'Model output'!G190)),ISNUMBER(SEARCH("three",'Model output'!G190)),ISNUMBER(SEARCH("3",'Model output'!G190)),ISNUMBER(SEARCH("IV",'Model output'!G190)),ISNUMBER(SEARCH("four",'Model output'!G190)),ISNUMBER(SEARCH("4",'Model output'!G190)),ISNUMBER(SEARCH("V ",'Model output'!G190)),ISNUMBER(SEARCH("five",'Model output'!G190)),ISNUMBER(SEARCH("5",'Model output'!G190))))), "lateral", "central"))</f>
        <v/>
      </c>
      <c r="H191" t="str">
        <f>IF('Model output'!H190="","negative", IF('Model output'!H190=" ", "negative", IF('Model output'!H190="[]", "negative", IF(ISNUMBER(SEARCH("lymph node",'Model output'!H190)),"negative", IF(ISNUMBER(SEARCH("adipose tissue",'Model output'!H190)), "negative", IF(ISNUMBER(SEARCH("neck dissection",'Model output'!H190)),"negative","positive"))))))</f>
        <v>negative</v>
      </c>
      <c r="I191">
        <f>IF('Model output'!I190="","",IF(ISNUMBER('Model output'!I190),'Model output'!I190,1))</f>
        <v>0</v>
      </c>
      <c r="J191">
        <f>IF('Model output'!J190="","",IF(AND(ISNUMBER('Model output'!J190),'Model output'!J190&lt;=I191),'Model output'!J190,IF(ISNUMBER(SEARCH("0/",'Model output'!J190)),0,1)))</f>
        <v>0</v>
      </c>
      <c r="K191" t="str" cm="1">
        <f t="array" ref="K191">IF(COUNT(FIND({0,1,2,3,4,5,6,7,8,9},'Model output'!K190))&gt;0,'Model output'!K190,"")</f>
        <v/>
      </c>
      <c r="L191" s="32" t="str">
        <f t="shared" ref="L191:L254" si="46">LOWER(SUBSTITUTE(SUBSTITUTE(SUBSTITUTE(SUBSTITUTE(SUBSTITUTE(SUBSTITUTE(SUBSTITUTE(SUBSTITUTE(SUBSTITUTE(SUBSTITUTE(SUBSTITUTE(SUBSTITUTE(SUBSTITUTE(SUBSTITUTE(SUBSTITUTE(SUBSTITUTE(SUBSTITUTE(SUBSTITUTE(SUBSTITUTE(K191,"cm.","cm"), "gross examination", ""), "specimen E", ""), "Level IV", ""), "paratracheal", ""), "tissue", ""), "in greatest dimension", ""), "diameter", ""), "right", ""), "up to", ""), "to", ","), "by", ""), "x", ","), "'", ""), "[", ""), "]", ""), "(", ""), ")", ""), " ", ""))</f>
        <v/>
      </c>
      <c r="M191" t="str" cm="1">
        <f t="array" ref="M191">IF(L191="","",IF(ISNUMBER(SEARCH("cm",L191)),MAX(VALUE(SUBSTITUTE(_xlfn.FILTERXML("&lt;t&gt;&lt;s&gt;"&amp;SUBSTITUTE(L191,",","&lt;/s&gt;&lt;s&gt;")&amp;"&lt;/s&gt;&lt;/t&gt;","//s"),"cm",""))),MAX(VALUE(SUBSTITUTE(_xlfn.FILTERXML("&lt;t&gt;&lt;s&gt;"&amp;SUBSTITUTE(L191,",","&lt;/s&gt;&lt;s&gt;")&amp;"&lt;/s&gt;&lt;/t&gt;","//s"),"mm","")))/10))</f>
        <v/>
      </c>
      <c r="N191" t="str">
        <f>IF('Model output'!L190="","",'Model output'!L190)</f>
        <v>papillary</v>
      </c>
      <c r="O191" t="str">
        <f>IF('Model output'!M190="","",'Model output'!M190)</f>
        <v>follicular variant</v>
      </c>
      <c r="P191" t="str">
        <f>IF('Model output'!N190="","",'Model output'!N190)</f>
        <v>3.6 cm</v>
      </c>
      <c r="Q191" t="str">
        <f t="shared" si="45"/>
        <v>3.6cm</v>
      </c>
      <c r="R191" cm="1">
        <f t="array" ref="R191">IF(Q191="","",IF(ISNUMBER(SEARCH("cm",Q191)),MAX(VALUE(SUBSTITUTE(_xlfn.FILTERXML("&lt;t&gt;&lt;s&gt;"&amp;SUBSTITUTE(Q191,",","&lt;/s&gt;&lt;s&gt;")&amp;"&lt;/s&gt;&lt;/t&gt;","//s"),"cm",""))),IF(ISNUMBER(SEARCH("mm",Q191)), MAX(VALUE(SUBSTITUTE(_xlfn.FILTERXML("&lt;t&gt;&lt;s&gt;"&amp;SUBSTITUTE(Q191,",","&lt;/s&gt;&lt;s&gt;")&amp;"&lt;/s&gt;&lt;/t&gt;","//s"),"mm","")))/10, MAX(VALUE(_xlfn.FILTERXML("&lt;t&gt;&lt;s&gt;"&amp;SUBSTITUTE(Q191,",","&lt;/s&gt;&lt;s&gt;")&amp;"&lt;/s&gt;&lt;/t&gt;","//s"))))))</f>
        <v>3.6</v>
      </c>
      <c r="S191" t="str">
        <f>IF(OR('Model output'!P190="",'Model output'!P190="C",ISNUMBER(SEARCH("Not identified", 'Model output'!P190)),ISNUMBER(SEARCH("Absent",'Model output'!P190)),ISNUMBER(SEARCH("Absence",'Model output'!P190)),AND(ISNUMBER(SEARCH("No",'Model output'!P190)),NOT(ISNUMBER(SEARCH("diagnostic",'Model output'!P190)))),ISNUMBER(SEARCH("Negative",'Model output'!P190))),"negative","positive")</f>
        <v>negative</v>
      </c>
      <c r="T191">
        <f>IF('Model output'!O190="","",'Model output'!O190)</f>
        <v>1</v>
      </c>
      <c r="U191" t="str">
        <f>IF('Model output'!Q190&lt;&gt;"",'Model output'!Q190,IF('Classification result'!S191="positive",IF(ISNUMBER(SEARCH("single",'Model output'!P190)),1,IF(OR(ISNUMBER(SEARCH("&lt;4",'Model output'!P190)),ISNUMBER(SEARCH("&lt; 4",'Model output'!P190)),ISNUMBER(SEARCH("less than 4",'Model output'!P190))),"&lt;4",IF(OR(ISNUMBER(SEARCH("&gt;4",'Model output'!P190)),ISNUMBER(SEARCH("&gt; 4",'Model output'!P190)),ISNUMBER(SEARCH("4 or more",'Model output'!P190))),"&gt;4",""))),""))</f>
        <v/>
      </c>
      <c r="V191" t="str">
        <f>IF(S191="negative","",IF(OR(ISNUMBER(SEARCH("Focal",'Model output'!P190)),'Classification result'!U191&lt;4,ISNUMBER(SEARCH("Focal",'Classification result'!U191)),ISNUMBER(SEARCH("&lt;4",'Classification result'!U191)),ISNUMBER(SEARCH("&lt; 4",'Classification result'!U191))),"minimal", IF(OR(ISNUMBER(SEARCH("Extensive",'Model output'!P190)),ISNUMBER(SEARCH("Extensive",'Classification result'!U191)),ISNUMBER(SEARCH("&gt;4",'Classification result'!U191)),ISNUMBER(SEARCH("&gt; 4",'Classification result'!U191)),ISNUMBER(SEARCH("4 or more",'Classification result'!U191))),"extensive","")))</f>
        <v/>
      </c>
      <c r="W191" t="str">
        <f>IF(OR('Model output'!R190="",ISNUMBER(SEARCH("Not identified", 'Model output'!R190)),ISNUMBER(SEARCH("Absent",'Model output'!R190)),ISNUMBER(SEARCH("No",'Model output'!R190)),ISNUMBER(SEARCH("Negative",'Model output'!R190)),ISNUMBER(SEARCH("None seen",'Model output'!R190)),ISNUMBER(SEARCH("Free",'Model output'!R190)),ISNUMBER(SEARCH("Cannot be assessed",'Model output'!R190))),"negative","positive")</f>
        <v>negative</v>
      </c>
      <c r="X191" s="19" t="str">
        <f>IF('Model output'!S190="","",'Model output'!S190)</f>
        <v>Not identified</v>
      </c>
      <c r="Y191" t="str">
        <f>IF(OR('Model output'!S190="",ISNUMBER(SEARCH("No extension",'Model output'!S190)),ISNUMBER(SEARCH("Absent",'Model output'!S190)),ISNUMBER(SEARCH("Not identified",'Model output'!S190)),AND(ISNUMBER(SEARCH("No",'Model output'!S190)),NOT(ISNUMBER(SEARCH("carcinoma",'Model output'!S190)))),ISNUMBER(SEARCH("negative",'Model output'!S190))),"negative",IF(Z191="positive","gETE", "positive"))</f>
        <v>negative</v>
      </c>
      <c r="Z191" t="str">
        <f>IF(OR('Model output'!S190="",ISNUMBER(SEARCH("Absent",'Model output'!S190)),ISNUMBER(SEARCH("Not identified",'Model output'!S190)),ISNUMBER(SEARCH("No",'Model output'!S190)),ISNUMBER(SEARCH("Minimal",'Model output'!S190)),ISNUMBER(SEARCH("negative",'Model output'!S190))),"negative",IF(OR(ISNUMBER(SEARCH("extensive",X191)),ISNUMBER(SEARCH("skeletal muscle",X191)),ISNUMBER(SEARCH("larynx",X191)),ISNUMBER(SEARCH("trachea",X191)),ISNUMBER(SEARCH("esophagus",X191)),ISNUMBER(SEARCH("recurrent laryngeal nerve",X191))),"positive","negative"))</f>
        <v>negative</v>
      </c>
      <c r="AA191" t="str">
        <f>IF('Model output'!T190="","",IF('Model output'!T190="Not mentioned", "No", "Yes"))</f>
        <v/>
      </c>
      <c r="AB191" t="str">
        <f>IF(AA191&lt;&gt;"Yes","",IF(OR('Model output'!U190="",ISNUMBER(SEARCH("Not identified",'Model output'!U190))),"",'Model output'!U190))</f>
        <v/>
      </c>
      <c r="AC191" s="8" t="str">
        <f>IF(OR('Model output'!V190="", AND(ISERROR(SEARCH("Positive",'Model output'!V190)), ISNUMBER(SEARCH("Negative",'Model output'!V190))), ISNUMBER(SEARCH("Cannot be assessed",'Model output'!V190)), AND(ISNUMBER(SEARCH("Uninvolved",'Model output'!V190)),NOT(ISNUMBER(SEARCH("margin(s) involved",'Model output'!V190)))), ISNUMBER(SEARCH("No involvement",'Model output'!V190)), AND(NOT(ISNUMBER(SEARCH("focal",'Model output'!V190))),ISNUMBER(SEARCH("Free",'Model output'!V190))), ISNUMBER(SEARCH("narrowly excised",'Model output'!V190)), ISNUMBER(SEARCH("none",'Model output'!V190)), ISNUMBER(SEARCH("R0",'Model output'!V190)), ISNUMBER(SEARCH("1 mm",'Model output'!V190)), ISNUMBER(SEARCH("0.1 CM",'Model output'!V190)), ISNUMBER(SEARCH("less than 0.2 mm",'Model output'!V190)), ISNUMBER(SEARCH("less than 1.0 mm",'Model output'!V190)), ISNUMBER(SEARCH("less than 0.5 mm",'Model output'!V190)), ISNUMBER(SEARCH("abut",'Model output'!V190))), "negative", "positive")</f>
        <v>negative</v>
      </c>
      <c r="AE191" s="39" t="str" cm="1">
        <f t="array" aca="1" ref="AE191" ca="1">IF(OR(AC191="positive",Z191="positive",AND(OR(ISNUMBER(SEARCH("Follicular carcinoma",N191)),ISNUMBER(SEARCH("Follicular thyroid carcinoma",N191))),V191="extensive"),AND(AND(ISNUMBER(J191),J191&gt;0),AND(ISNUMBER(M191),M191&gt;3)),OR(H191="positive",AH191=1)),"high",IF(OR(ISNUMBER(SEARCH("lateral",G191,1)),ISNUMBER(SEARCH("positive",Y191,1)),ISNUMBER(SEARCH("tall",O191,1)),ISNUMBER(SEARCH("hobnail",O191,1)),ISNUMBER(SEARCH("cribriform",O191,1)),ISNUMBER(SEARCH("diffuse",O191,1)),ISNUMBER(SEARCH("columnar",O191,1)),ISNUMBER(SEARCH("solid",O191,1)),ISNUMBER(SEARCH("tall",N191,1)),ISNUMBER(SEARCH("hobnail",N191,1)),ISNUMBER(SEARCH("cribriform",N191,1)),ISNUMBER(SEARCH("diffuse",N191,1)),ISNUMBER(SEARCH("columnar",N191,1)),ISNUMBER(SEARCH("solid",N191,1)),AND(OR(ISNUMBER(SEARCH("papillary",N191,1)),ISNUMBER(SEARCH("papillary carcinoma",O191,1))),S191="positive"),AND(AND(ISNUMBER(J191),J191&gt;=5),M191=""),AND(AND(ISNUMBER(J191),J191&gt;=5),AND(ISNUMBER(M191),M191&gt;=1)),AND(ISNUMBER(SERACH("papillary",N191)),OR(Y191="positive",Z191="positive"), ISNUMBER(SEARCH("BRAF",AB191)))),"intermediate","low"))</f>
        <v>low</v>
      </c>
      <c r="AF191" s="40" t="str">
        <f t="shared" ref="AF191:AF254" si="47">IF(AND(Z191="positive",OR(ISNUMBER(SEARCH("prevertebral",X191,1)),ISNUMBER(SEARCH("fascia",X191,1)),ISNUMBER(SEARCH("carotid artery",X191,1)),ISNUMBER(SEARCH("mediastinal",X191,1)))),"4b",
IF(AND(Z191="positive",OR(ISNUMBER(SEARCH("larynx",X191,1)),ISNUMBER(SEARCH("trachea",X191,1)),ISNUMBER(SEARCH("esophagus",X191,1)),ISNUMBER(SEARCH("recurrent laryngeal nerve",X191,1)),
ISNUMBER(SEARCH("RLN",X191,1)))),"4a",
IF(OR(Z191="positive",ISNUMBER(SEARCH("strap",X191,1)),ISNUMBER(SEARCH("sternothyroid",X191,1)),ISNUMBER(SEARCH("sternohyoid",X191,1)),ISNUMBER(SEARCH("thyrohyoid",X191,1)),ISNUMBER(SEARCH("omohyoid",X191,1))),"3b",
IF(AND(C191&lt;&gt;"", N191=""),C191,
IF(OR(AND(R191&lt;&gt;"",R191&gt;4)),"3a",
IF(AND(R191&lt;&gt;"", R191&lt;=4,R191&gt;2),"2",
IF(AND(R191&lt;&gt;"",R191&lt;=2,R191&gt;1),"1b",
IF(AND(R191&lt;&gt;"",R191&lt;=1),"1a","x"
))))))))</f>
        <v>2</v>
      </c>
      <c r="AG191" s="40" t="str">
        <f t="shared" ref="AG191:AG254" si="48">IF(AND(ISNUMBER(J191),J191&gt;0),
IF(G191="lateral", "1b","1a"), "0")</f>
        <v>0</v>
      </c>
      <c r="AH191" s="40" t="str">
        <f t="shared" si="33"/>
        <v>0</v>
      </c>
      <c r="AI191" s="45" t="str">
        <f t="shared" si="34"/>
        <v>I</v>
      </c>
      <c r="AJ191" s="39" t="s">
        <v>634</v>
      </c>
      <c r="AK191" s="44" t="s">
        <v>898</v>
      </c>
      <c r="AL191" s="44" t="s">
        <v>899</v>
      </c>
      <c r="AM191" s="44" t="s">
        <v>899</v>
      </c>
      <c r="AN191" s="44" t="s">
        <v>59</v>
      </c>
      <c r="AO191" s="12">
        <f t="shared" ca="1" si="40"/>
        <v>1</v>
      </c>
      <c r="AP191" s="15">
        <f t="shared" si="41"/>
        <v>1</v>
      </c>
      <c r="AQ191" s="15">
        <f t="shared" si="42"/>
        <v>1</v>
      </c>
      <c r="AR191" s="15">
        <f t="shared" si="43"/>
        <v>1</v>
      </c>
      <c r="AS191" s="26">
        <f t="shared" si="35"/>
        <v>1</v>
      </c>
    </row>
    <row r="192" spans="1:45">
      <c r="A192" t="str">
        <f>'Model output'!A191</f>
        <v>TCGA-EM-A3AQ</v>
      </c>
      <c r="B192" s="51">
        <v>85</v>
      </c>
      <c r="C192" s="1" t="str">
        <f>IF(OR(ISNUMBER(SEARCH("0",'Model output'!D191)), ISNUMBER(SEARCH("1",'Model output'!D191)), ISNUMBER(SEARCH("1a",'Model output'!D191)), ISNUMBER(SEARCH("1b",'Model output'!D191)), ISNUMBER(SEARCH("2",'Model output'!D191)), ISNUMBER(SEARCH("3",'Model output'!D191)), ISNUMBER(SEARCH("4a",'Model output'!D191)), ISNUMBER(SEARCH("4b",'Model output'!D191))), IF(ISNUMBER(SEARCH("pT",'Model output'!D191)),IF(OR(ISNUMBER(SEARCH("a",'Model output'!D191)),ISNUMBER(SEARCH("b",'Model output'!D191))),MID(SUBSTITUTE('Model output'!D191," ",""),SEARCH("pT",'Model output'!D191)+2,2),MID(SUBSTITUTE('Model output'!D191," ",""),SEARCH("pT",'Model output'!D191)+2,1)),IF(ISNUMBER(SEARCH("T",'Model output'!D191)),IF(OR(ISNUMBER(SEARCH("a",'Model output'!D191)),ISNUMBER(SEARCH("b",'Model output'!D191))),MID(SUBSTITUTE('Model output'!D191," ",""),SEARCH("T",'Model output'!D191)+1,2),MID(SUBSTITUTE('Model output'!D191," ",""),SEARCH("T",'Model output'!D191)+1,1)),SUBSTITUTE('Model output'!D191," ",""))),"")</f>
        <v>1b</v>
      </c>
      <c r="D192" s="1" t="str">
        <f>IF(ISNUMBER(SEARCH("lymph node",'Model output'!E191)),"1", IF(AND('Model output'!E191&lt;&gt;"",ISNUMBER('Model output'!E191),'Model output'!E191&gt;0),"1",IF(OR(ISNUMBER(SEARCH("0",'Model output'!E191)), ISNUMBER(SEARCH("1",'Model output'!E191)), ISNUMBER(SEARCH("1a",'Model output'!E191)), ISNUMBER(SEARCH("1b",'Model output'!E191)), ISNUMBER(SEARCH("X",'Model output'!E191))), IF(ISNUMBER(SEARCH("pN",'Model output'!E191)),IF(OR(ISNUMBER(SEARCH("a",'Model output'!E191)),ISNUMBER(SEARCH("b",'Model output'!E191))),MID(SUBSTITUTE('Model output'!E191," ",""),SEARCH("pN",'Model output'!E191)+2,2),MID(SUBSTITUTE('Model output'!E191," ",""),SEARCH("pN",'Model output'!E191)+2,1)),IF(ISNUMBER(SEARCH("N",'Model output'!E191)),IF(OR(ISNUMBER(SEARCH("a",'Model output'!E191)),ISNUMBER(SEARCH("b",'Model output'!E191))),MID(SUBSTITUTE('Model output'!E191," ",""),SEARCH("N",'Model output'!E191)+1,2),MID(SUBSTITUTE('Model output'!E191," ",""),SEARCH("N",'Model output'!E191)+1,1)),SUBSTITUTE('Model output'!E191," ",""))),"")))</f>
        <v>0</v>
      </c>
      <c r="E192" s="1" t="str">
        <f>IF(OR(ISNUMBER(SEARCH("Not applicable",'Model output'!F191)), ISNUMBER(SEARCH("N/A",'Model output'!F191))),"0",IF(OR(ISNUMBER(SEARCH("0",'Model output'!F191)), ISNUMBER(SEARCH("1",'Model output'!F191)), ISNUMBER(SEARCH("X",'Model output'!F191))), IF(ISNUMBER(SEARCH("pM",'Model output'!F191)),MID(SUBSTITUTE('Model output'!F191," ",""),SEARCH("pM",'Model output'!F191)+2,1),IF(ISNUMBER(SEARCH("M",'Model output'!F191)),MID(SUBSTITUTE('Model output'!F191," ",""),SEARCH("M",'Model output'!F191)+1,1),SUBSTITUTE('Model output'!F191," ",""))),""))</f>
        <v/>
      </c>
      <c r="F192" t="str">
        <f t="shared" si="44"/>
        <v>negative</v>
      </c>
      <c r="G192" t="str">
        <f>IF(OR('Model output'!G191="",AND(ISNUMBER('Model output'!J191),'Model output'!J191&lt;1)),"",IF(OR(ISNUMBER(SEARCH("lateral",'Model output'!G191)),ISNUMBER(SEARCH("cervical",'Model output'!G191)),ISNUMBER(SEARCH("jugular",'Model output'!G191)),ISNUMBER(SEARCH("left neck",'Model output'!G191)),ISNUMBER(SEARCH("left anterior neck",'Model output'!G191)),ISNUMBER(SEARCH("left posterior neck",'Model output'!G191)),ISNUMBER(SEARCH("right neck",'Model output'!G191)),ISNUMBER(SEARCH("right anterior neck",'Model output'!G191)),ISNUMBER(SEARCH("right posterior neck",'Model output'!G191)),AND(ISNUMBER(SEARCH("level",'Model output'!G191)),OR(,ISNUMBER(SEARCH("II",'Model output'!G191)),ISNUMBER(SEARCH("two",'Model output'!G191)),ISNUMBER(SEARCH("2",'Model output'!G191)),ISNUMBER(SEARCH("III",'Model output'!G191)),ISNUMBER(SEARCH("three",'Model output'!G191)),ISNUMBER(SEARCH("3",'Model output'!G191)),ISNUMBER(SEARCH("IV",'Model output'!G191)),ISNUMBER(SEARCH("four",'Model output'!G191)),ISNUMBER(SEARCH("4",'Model output'!G191)),ISNUMBER(SEARCH("V ",'Model output'!G191)),ISNUMBER(SEARCH("five",'Model output'!G191)),ISNUMBER(SEARCH("5",'Model output'!G191))))), "lateral", "central"))</f>
        <v/>
      </c>
      <c r="H192" t="str">
        <f>IF('Model output'!H191="","negative", IF('Model output'!H191=" ", "negative", IF('Model output'!H191="[]", "negative", IF(ISNUMBER(SEARCH("lymph node",'Model output'!H191)),"negative", IF(ISNUMBER(SEARCH("adipose tissue",'Model output'!H191)), "negative", IF(ISNUMBER(SEARCH("neck dissection",'Model output'!H191)),"negative","positive"))))))</f>
        <v>negative</v>
      </c>
      <c r="I192">
        <f>IF('Model output'!I191="","",IF(ISNUMBER('Model output'!I191),'Model output'!I191,1))</f>
        <v>3</v>
      </c>
      <c r="J192">
        <f>IF('Model output'!J191="","",IF(AND(ISNUMBER('Model output'!J191),'Model output'!J191&lt;=I192),'Model output'!J191,IF(ISNUMBER(SEARCH("0/",'Model output'!J191)),0,1)))</f>
        <v>0</v>
      </c>
      <c r="K192" t="str" cm="1">
        <f t="array" ref="K192">IF(COUNT(FIND({0,1,2,3,4,5,6,7,8,9},'Model output'!K191))&gt;0,'Model output'!K191,"")</f>
        <v/>
      </c>
      <c r="L192" s="32" t="str">
        <f t="shared" si="46"/>
        <v/>
      </c>
      <c r="M192" t="str" cm="1">
        <f t="array" ref="M192">IF(L192="","",IF(ISNUMBER(SEARCH("cm",L192)),MAX(VALUE(SUBSTITUTE(_xlfn.FILTERXML("&lt;t&gt;&lt;s&gt;"&amp;SUBSTITUTE(L192,",","&lt;/s&gt;&lt;s&gt;")&amp;"&lt;/s&gt;&lt;/t&gt;","//s"),"cm",""))),MAX(VALUE(SUBSTITUTE(_xlfn.FILTERXML("&lt;t&gt;&lt;s&gt;"&amp;SUBSTITUTE(L192,",","&lt;/s&gt;&lt;s&gt;")&amp;"&lt;/s&gt;&lt;/t&gt;","//s"),"mm","")))/10))</f>
        <v/>
      </c>
      <c r="N192" t="str">
        <f>IF('Model output'!L191="","",'Model output'!L191)</f>
        <v>papillary</v>
      </c>
      <c r="O192" t="str">
        <f>IF('Model output'!M191="","",'Model output'!M191)</f>
        <v>classic, follicular variant, microcarcinoma</v>
      </c>
      <c r="P192" t="str">
        <f>IF('Model output'!N191="","",'Model output'!N191)</f>
        <v>1.3 cm</v>
      </c>
      <c r="Q192" t="str">
        <f t="shared" si="45"/>
        <v>1.3cm</v>
      </c>
      <c r="R192" cm="1">
        <f t="array" ref="R192">IF(Q192="","",IF(ISNUMBER(SEARCH("cm",Q192)),MAX(VALUE(SUBSTITUTE(_xlfn.FILTERXML("&lt;t&gt;&lt;s&gt;"&amp;SUBSTITUTE(Q192,",","&lt;/s&gt;&lt;s&gt;")&amp;"&lt;/s&gt;&lt;/t&gt;","//s"),"cm",""))),IF(ISNUMBER(SEARCH("mm",Q192)), MAX(VALUE(SUBSTITUTE(_xlfn.FILTERXML("&lt;t&gt;&lt;s&gt;"&amp;SUBSTITUTE(Q192,",","&lt;/s&gt;&lt;s&gt;")&amp;"&lt;/s&gt;&lt;/t&gt;","//s"),"mm","")))/10, MAX(VALUE(_xlfn.FILTERXML("&lt;t&gt;&lt;s&gt;"&amp;SUBSTITUTE(Q192,",","&lt;/s&gt;&lt;s&gt;")&amp;"&lt;/s&gt;&lt;/t&gt;","//s"))))))</f>
        <v>1.3</v>
      </c>
      <c r="S192" t="str">
        <f>IF(OR('Model output'!P191="",'Model output'!P191="C",ISNUMBER(SEARCH("Not identified", 'Model output'!P191)),ISNUMBER(SEARCH("Absent",'Model output'!P191)),ISNUMBER(SEARCH("Absence",'Model output'!P191)),AND(ISNUMBER(SEARCH("No",'Model output'!P191)),NOT(ISNUMBER(SEARCH("diagnostic",'Model output'!P191)))),ISNUMBER(SEARCH("Negative",'Model output'!P191))),"negative","positive")</f>
        <v>negative</v>
      </c>
      <c r="T192">
        <f>IF('Model output'!O191="","",'Model output'!O191)</f>
        <v>2</v>
      </c>
      <c r="U192" t="str">
        <f>IF('Model output'!Q191&lt;&gt;"",'Model output'!Q191,IF('Classification result'!S192="positive",IF(ISNUMBER(SEARCH("single",'Model output'!P191)),1,IF(OR(ISNUMBER(SEARCH("&lt;4",'Model output'!P191)),ISNUMBER(SEARCH("&lt; 4",'Model output'!P191)),ISNUMBER(SEARCH("less than 4",'Model output'!P191))),"&lt;4",IF(OR(ISNUMBER(SEARCH("&gt;4",'Model output'!P191)),ISNUMBER(SEARCH("&gt; 4",'Model output'!P191)),ISNUMBER(SEARCH("4 or more",'Model output'!P191))),"&gt;4",""))),""))</f>
        <v/>
      </c>
      <c r="V192" t="str">
        <f>IF(S192="negative","",IF(OR(ISNUMBER(SEARCH("Focal",'Model output'!P191)),'Classification result'!U192&lt;4,ISNUMBER(SEARCH("Focal",'Classification result'!U192)),ISNUMBER(SEARCH("&lt;4",'Classification result'!U192)),ISNUMBER(SEARCH("&lt; 4",'Classification result'!U192))),"minimal", IF(OR(ISNUMBER(SEARCH("Extensive",'Model output'!P191)),ISNUMBER(SEARCH("Extensive",'Classification result'!U192)),ISNUMBER(SEARCH("&gt;4",'Classification result'!U192)),ISNUMBER(SEARCH("&gt; 4",'Classification result'!U192)),ISNUMBER(SEARCH("4 or more",'Classification result'!U192))),"extensive","")))</f>
        <v/>
      </c>
      <c r="W192" t="str">
        <f>IF(OR('Model output'!R191="",ISNUMBER(SEARCH("Not identified", 'Model output'!R191)),ISNUMBER(SEARCH("Absent",'Model output'!R191)),ISNUMBER(SEARCH("No",'Model output'!R191)),ISNUMBER(SEARCH("Negative",'Model output'!R191)),ISNUMBER(SEARCH("None seen",'Model output'!R191)),ISNUMBER(SEARCH("Free",'Model output'!R191)),ISNUMBER(SEARCH("Cannot be assessed",'Model output'!R191))),"negative","positive")</f>
        <v>positive</v>
      </c>
      <c r="X192" s="19" t="str">
        <f>IF('Model output'!S191="","",'Model output'!S191)</f>
        <v/>
      </c>
      <c r="Y192" t="str">
        <f>IF(OR('Model output'!S191="",ISNUMBER(SEARCH("No extension",'Model output'!S191)),ISNUMBER(SEARCH("Absent",'Model output'!S191)),ISNUMBER(SEARCH("Not identified",'Model output'!S191)),AND(ISNUMBER(SEARCH("No",'Model output'!S191)),NOT(ISNUMBER(SEARCH("carcinoma",'Model output'!S191)))),ISNUMBER(SEARCH("negative",'Model output'!S191))),"negative",IF(Z192="positive","gETE", "positive"))</f>
        <v>negative</v>
      </c>
      <c r="Z192" t="str">
        <f>IF(OR('Model output'!S191="",ISNUMBER(SEARCH("Absent",'Model output'!S191)),ISNUMBER(SEARCH("Not identified",'Model output'!S191)),ISNUMBER(SEARCH("No",'Model output'!S191)),ISNUMBER(SEARCH("Minimal",'Model output'!S191)),ISNUMBER(SEARCH("negative",'Model output'!S191))),"negative",IF(OR(ISNUMBER(SEARCH("extensive",X192)),ISNUMBER(SEARCH("skeletal muscle",X192)),ISNUMBER(SEARCH("larynx",X192)),ISNUMBER(SEARCH("trachea",X192)),ISNUMBER(SEARCH("esophagus",X192)),ISNUMBER(SEARCH("recurrent laryngeal nerve",X192))),"positive","negative"))</f>
        <v>negative</v>
      </c>
      <c r="AA192" t="str">
        <f>IF('Model output'!T191="","",IF('Model output'!T191="Not mentioned", "No", "Yes"))</f>
        <v/>
      </c>
      <c r="AB192" t="str">
        <f>IF(AA192&lt;&gt;"Yes","",IF(OR('Model output'!U191="",ISNUMBER(SEARCH("Not identified",'Model output'!U191))),"",'Model output'!U191))</f>
        <v/>
      </c>
      <c r="AC192" s="8" t="str">
        <f>IF(OR('Model output'!V191="", AND(ISERROR(SEARCH("Positive",'Model output'!V191)), ISNUMBER(SEARCH("Negative",'Model output'!V191))), ISNUMBER(SEARCH("Cannot be assessed",'Model output'!V191)), AND(ISNUMBER(SEARCH("Uninvolved",'Model output'!V191)),NOT(ISNUMBER(SEARCH("margin(s) involved",'Model output'!V191)))), ISNUMBER(SEARCH("No involvement",'Model output'!V191)), AND(NOT(ISNUMBER(SEARCH("focal",'Model output'!V191))),ISNUMBER(SEARCH("Free",'Model output'!V191))), ISNUMBER(SEARCH("narrowly excised",'Model output'!V191)), ISNUMBER(SEARCH("none",'Model output'!V191)), ISNUMBER(SEARCH("R0",'Model output'!V191)), ISNUMBER(SEARCH("1 mm",'Model output'!V191)), ISNUMBER(SEARCH("0.1 CM",'Model output'!V191)), ISNUMBER(SEARCH("less than 0.2 mm",'Model output'!V191)), ISNUMBER(SEARCH("less than 1.0 mm",'Model output'!V191)), ISNUMBER(SEARCH("less than 0.5 mm",'Model output'!V191)), ISNUMBER(SEARCH("abut",'Model output'!V191))), "negative", "positive")</f>
        <v>negative</v>
      </c>
      <c r="AE192" s="39" t="str" cm="1">
        <f t="array" aca="1" ref="AE192" ca="1">IF(OR(AC192="positive",Z192="positive",AND(OR(ISNUMBER(SEARCH("Follicular carcinoma",N192)),ISNUMBER(SEARCH("Follicular thyroid carcinoma",N192))),V192="extensive"),AND(AND(ISNUMBER(J192),J192&gt;0),AND(ISNUMBER(M192),M192&gt;3)),OR(H192="positive",AH192=1)),"high",IF(OR(ISNUMBER(SEARCH("lateral",G192,1)),ISNUMBER(SEARCH("positive",Y192,1)),ISNUMBER(SEARCH("tall",O192,1)),ISNUMBER(SEARCH("hobnail",O192,1)),ISNUMBER(SEARCH("cribriform",O192,1)),ISNUMBER(SEARCH("diffuse",O192,1)),ISNUMBER(SEARCH("columnar",O192,1)),ISNUMBER(SEARCH("solid",O192,1)),ISNUMBER(SEARCH("tall",N192,1)),ISNUMBER(SEARCH("hobnail",N192,1)),ISNUMBER(SEARCH("cribriform",N192,1)),ISNUMBER(SEARCH("diffuse",N192,1)),ISNUMBER(SEARCH("columnar",N192,1)),ISNUMBER(SEARCH("solid",N192,1)),AND(OR(ISNUMBER(SEARCH("papillary",N192,1)),ISNUMBER(SEARCH("papillary carcinoma",O192,1))),S192="positive"),AND(AND(ISNUMBER(J192),J192&gt;=5),M192=""),AND(AND(ISNUMBER(J192),J192&gt;=5),AND(ISNUMBER(M192),M192&gt;=1)),AND(ISNUMBER(SERACH("papillary",N192)),OR(Y192="positive",Z192="positive"), ISNUMBER(SEARCH("BRAF",AB192)))),"intermediate","low"))</f>
        <v>low</v>
      </c>
      <c r="AF192" s="40" t="str">
        <f t="shared" si="47"/>
        <v>1b</v>
      </c>
      <c r="AG192" s="40" t="str">
        <f t="shared" si="48"/>
        <v>0</v>
      </c>
      <c r="AH192" s="40" t="str">
        <f t="shared" ref="AH192:AH255" si="49">IF(OR(H192="unknown"),"x",IF(H192="negative","0","1"))</f>
        <v>0</v>
      </c>
      <c r="AI192" s="45" t="str">
        <f t="shared" ref="AI192:AI255" si="50">IF(AND(B192&lt;55,AH192="0"),"I",
IF(AND(B192&lt;55,AH192="1"),"II",
IF(AH192="1","IVB",
IF(AND(AF192="4b",AH192="0"),"IVA",
IF(AND(AF192="4a",AH192="0"),"III",
IF(AND(OR(AF192="3a",AF192="3b",AF192="3"),AH192="0"),"II",
IF(AND(AF192="2",OR(AG192="1",AG192="1a",AG192="1b"),AH192="0"),"II",
IF(AND(OR(AF192="1a",AF192="1b",AF192="1"),OR(AG192="1",AG192="1a",AG192="1b"),AH192="0"),"II","I"
))))))))</f>
        <v>I</v>
      </c>
      <c r="AJ192" s="39" t="s">
        <v>634</v>
      </c>
      <c r="AK192" s="44" t="s">
        <v>895</v>
      </c>
      <c r="AL192" s="44" t="s">
        <v>896</v>
      </c>
      <c r="AM192" s="44" t="s">
        <v>899</v>
      </c>
      <c r="AN192" s="44" t="s">
        <v>59</v>
      </c>
      <c r="AO192" s="12">
        <f t="shared" ref="AO192:AO255" ca="1" si="51">IF(AE192=AJ192,1,0)</f>
        <v>1</v>
      </c>
      <c r="AP192" s="15">
        <f t="shared" ref="AP192:AP255" si="52">IF(AF192=AK192, 1, IF(AND(AF192="x", AK192="0"), 1, IF(AND(AF192="0", AK192="x"), 1, 0)))</f>
        <v>1</v>
      </c>
      <c r="AQ192" s="15">
        <f t="shared" ref="AQ192:AQ255" si="53">IF(AG192=AL192, 1, IF(AND(AG192="x", AL192="0"), 1, IF(AND(AG192="0", AL192="x"), 1, 0)))</f>
        <v>1</v>
      </c>
      <c r="AR192" s="15">
        <f t="shared" ref="AR192:AR255" si="54">IF(AH192=AM192, 1, IF(AND(AH192="x", AM192="0"), 1, IF(AND(AH192="0", AM192="x"), 1, 0)))</f>
        <v>1</v>
      </c>
      <c r="AS192" s="26">
        <f t="shared" si="35"/>
        <v>1</v>
      </c>
    </row>
    <row r="193" spans="1:45">
      <c r="A193" t="str">
        <f>'Model output'!A192</f>
        <v>TCGA-EM-A3AR</v>
      </c>
      <c r="B193" s="51">
        <v>41</v>
      </c>
      <c r="C193" s="1" t="str">
        <f>IF(OR(ISNUMBER(SEARCH("0",'Model output'!D192)), ISNUMBER(SEARCH("1",'Model output'!D192)), ISNUMBER(SEARCH("1a",'Model output'!D192)), ISNUMBER(SEARCH("1b",'Model output'!D192)), ISNUMBER(SEARCH("2",'Model output'!D192)), ISNUMBER(SEARCH("3",'Model output'!D192)), ISNUMBER(SEARCH("4a",'Model output'!D192)), ISNUMBER(SEARCH("4b",'Model output'!D192))), IF(ISNUMBER(SEARCH("pT",'Model output'!D192)),IF(OR(ISNUMBER(SEARCH("a",'Model output'!D192)),ISNUMBER(SEARCH("b",'Model output'!D192))),MID(SUBSTITUTE('Model output'!D192," ",""),SEARCH("pT",'Model output'!D192)+2,2),MID(SUBSTITUTE('Model output'!D192," ",""),SEARCH("pT",'Model output'!D192)+2,1)),IF(ISNUMBER(SEARCH("T",'Model output'!D192)),IF(OR(ISNUMBER(SEARCH("a",'Model output'!D192)),ISNUMBER(SEARCH("b",'Model output'!D192))),MID(SUBSTITUTE('Model output'!D192," ",""),SEARCH("T",'Model output'!D192)+1,2),MID(SUBSTITUTE('Model output'!D192," ",""),SEARCH("T",'Model output'!D192)+1,1)),SUBSTITUTE('Model output'!D192," ",""))),"")</f>
        <v>1b</v>
      </c>
      <c r="D193" s="1" t="str">
        <f>IF(ISNUMBER(SEARCH("lymph node",'Model output'!E192)),"1", IF(AND('Model output'!E192&lt;&gt;"",ISNUMBER('Model output'!E192),'Model output'!E192&gt;0),"1",IF(OR(ISNUMBER(SEARCH("0",'Model output'!E192)), ISNUMBER(SEARCH("1",'Model output'!E192)), ISNUMBER(SEARCH("1a",'Model output'!E192)), ISNUMBER(SEARCH("1b",'Model output'!E192)), ISNUMBER(SEARCH("X",'Model output'!E192))), IF(ISNUMBER(SEARCH("pN",'Model output'!E192)),IF(OR(ISNUMBER(SEARCH("a",'Model output'!E192)),ISNUMBER(SEARCH("b",'Model output'!E192))),MID(SUBSTITUTE('Model output'!E192," ",""),SEARCH("pN",'Model output'!E192)+2,2),MID(SUBSTITUTE('Model output'!E192," ",""),SEARCH("pN",'Model output'!E192)+2,1)),IF(ISNUMBER(SEARCH("N",'Model output'!E192)),IF(OR(ISNUMBER(SEARCH("a",'Model output'!E192)),ISNUMBER(SEARCH("b",'Model output'!E192))),MID(SUBSTITUTE('Model output'!E192," ",""),SEARCH("N",'Model output'!E192)+1,2),MID(SUBSTITUTE('Model output'!E192," ",""),SEARCH("N",'Model output'!E192)+1,1)),SUBSTITUTE('Model output'!E192," ",""))),"")))</f>
        <v>1a</v>
      </c>
      <c r="E193" s="1" t="str">
        <f>IF(OR(ISNUMBER(SEARCH("Not applicable",'Model output'!F192)), ISNUMBER(SEARCH("N/A",'Model output'!F192))),"0",IF(OR(ISNUMBER(SEARCH("0",'Model output'!F192)), ISNUMBER(SEARCH("1",'Model output'!F192)), ISNUMBER(SEARCH("X",'Model output'!F192))), IF(ISNUMBER(SEARCH("pM",'Model output'!F192)),MID(SUBSTITUTE('Model output'!F192," ",""),SEARCH("pM",'Model output'!F192)+2,1),IF(ISNUMBER(SEARCH("M",'Model output'!F192)),MID(SUBSTITUTE('Model output'!F192," ",""),SEARCH("M",'Model output'!F192)+1,1),SUBSTITUTE('Model output'!F192," ",""))),""))</f>
        <v/>
      </c>
      <c r="F193" t="str">
        <f t="shared" si="44"/>
        <v>positive</v>
      </c>
      <c r="G193" t="str">
        <f>IF(OR('Model output'!G192="",AND(ISNUMBER('Model output'!J192),'Model output'!J192&lt;1)),"",IF(OR(ISNUMBER(SEARCH("lateral",'Model output'!G192)),ISNUMBER(SEARCH("cervical",'Model output'!G192)),ISNUMBER(SEARCH("jugular",'Model output'!G192)),ISNUMBER(SEARCH("left neck",'Model output'!G192)),ISNUMBER(SEARCH("left anterior neck",'Model output'!G192)),ISNUMBER(SEARCH("left posterior neck",'Model output'!G192)),ISNUMBER(SEARCH("right neck",'Model output'!G192)),ISNUMBER(SEARCH("right anterior neck",'Model output'!G192)),ISNUMBER(SEARCH("right posterior neck",'Model output'!G192)),AND(ISNUMBER(SEARCH("level",'Model output'!G192)),OR(,ISNUMBER(SEARCH("II",'Model output'!G192)),ISNUMBER(SEARCH("two",'Model output'!G192)),ISNUMBER(SEARCH("2",'Model output'!G192)),ISNUMBER(SEARCH("III",'Model output'!G192)),ISNUMBER(SEARCH("three",'Model output'!G192)),ISNUMBER(SEARCH("3",'Model output'!G192)),ISNUMBER(SEARCH("IV",'Model output'!G192)),ISNUMBER(SEARCH("four",'Model output'!G192)),ISNUMBER(SEARCH("4",'Model output'!G192)),ISNUMBER(SEARCH("V ",'Model output'!G192)),ISNUMBER(SEARCH("five",'Model output'!G192)),ISNUMBER(SEARCH("5",'Model output'!G192))))), "lateral", "central"))</f>
        <v>central</v>
      </c>
      <c r="H193" t="str">
        <f>IF('Model output'!H192="","negative", IF('Model output'!H192=" ", "negative", IF('Model output'!H192="[]", "negative", IF(ISNUMBER(SEARCH("lymph node",'Model output'!H192)),"negative", IF(ISNUMBER(SEARCH("adipose tissue",'Model output'!H192)), "negative", IF(ISNUMBER(SEARCH("neck dissection",'Model output'!H192)),"negative","positive"))))))</f>
        <v>negative</v>
      </c>
      <c r="I193">
        <f>IF('Model output'!I192="","",IF(ISNUMBER('Model output'!I192),'Model output'!I192,1))</f>
        <v>1</v>
      </c>
      <c r="J193">
        <f>IF('Model output'!J192="","",IF(AND(ISNUMBER('Model output'!J192),'Model output'!J192&lt;=I193),'Model output'!J192,IF(ISNUMBER(SEARCH("0/",'Model output'!J192)),0,1)))</f>
        <v>1</v>
      </c>
      <c r="K193" t="str" cm="1">
        <f t="array" ref="K193">IF(COUNT(FIND({0,1,2,3,4,5,6,7,8,9},'Model output'!K192))&gt;0,'Model output'!K192,"")</f>
        <v/>
      </c>
      <c r="L193" s="32" t="str">
        <f t="shared" si="46"/>
        <v/>
      </c>
      <c r="M193" t="str" cm="1">
        <f t="array" ref="M193">IF(L193="","",IF(ISNUMBER(SEARCH("cm",L193)),MAX(VALUE(SUBSTITUTE(_xlfn.FILTERXML("&lt;t&gt;&lt;s&gt;"&amp;SUBSTITUTE(L193,",","&lt;/s&gt;&lt;s&gt;")&amp;"&lt;/s&gt;&lt;/t&gt;","//s"),"cm",""))),MAX(VALUE(SUBSTITUTE(_xlfn.FILTERXML("&lt;t&gt;&lt;s&gt;"&amp;SUBSTITUTE(L193,",","&lt;/s&gt;&lt;s&gt;")&amp;"&lt;/s&gt;&lt;/t&gt;","//s"),"mm","")))/10))</f>
        <v/>
      </c>
      <c r="N193" t="str">
        <f>IF('Model output'!L192="","",'Model output'!L192)</f>
        <v>papillary</v>
      </c>
      <c r="O193" t="str">
        <f>IF('Model output'!M192="","",'Model output'!M192)</f>
        <v>classical (usual)</v>
      </c>
      <c r="P193" t="str">
        <f>IF('Model output'!N192="","",'Model output'!N192)</f>
        <v>1.2 cm</v>
      </c>
      <c r="Q193" t="str">
        <f t="shared" si="45"/>
        <v>1.2cm</v>
      </c>
      <c r="R193" cm="1">
        <f t="array" ref="R193">IF(Q193="","",IF(ISNUMBER(SEARCH("cm",Q193)),MAX(VALUE(SUBSTITUTE(_xlfn.FILTERXML("&lt;t&gt;&lt;s&gt;"&amp;SUBSTITUTE(Q193,",","&lt;/s&gt;&lt;s&gt;")&amp;"&lt;/s&gt;&lt;/t&gt;","//s"),"cm",""))),IF(ISNUMBER(SEARCH("mm",Q193)), MAX(VALUE(SUBSTITUTE(_xlfn.FILTERXML("&lt;t&gt;&lt;s&gt;"&amp;SUBSTITUTE(Q193,",","&lt;/s&gt;&lt;s&gt;")&amp;"&lt;/s&gt;&lt;/t&gt;","//s"),"mm","")))/10, MAX(VALUE(_xlfn.FILTERXML("&lt;t&gt;&lt;s&gt;"&amp;SUBSTITUTE(Q193,",","&lt;/s&gt;&lt;s&gt;")&amp;"&lt;/s&gt;&lt;/t&gt;","//s"))))))</f>
        <v>1.2</v>
      </c>
      <c r="S193" t="str">
        <f>IF(OR('Model output'!P192="",'Model output'!P192="C",ISNUMBER(SEARCH("Not identified", 'Model output'!P192)),ISNUMBER(SEARCH("Absent",'Model output'!P192)),ISNUMBER(SEARCH("Absence",'Model output'!P192)),AND(ISNUMBER(SEARCH("No",'Model output'!P192)),NOT(ISNUMBER(SEARCH("diagnostic",'Model output'!P192)))),ISNUMBER(SEARCH("Negative",'Model output'!P192))),"negative","positive")</f>
        <v>positive</v>
      </c>
      <c r="T193">
        <f>IF('Model output'!O192="","",'Model output'!O192)</f>
        <v>2</v>
      </c>
      <c r="U193" t="str">
        <f>IF('Model output'!Q192&lt;&gt;"",'Model output'!Q192,IF('Classification result'!S193="positive",IF(ISNUMBER(SEARCH("single",'Model output'!P192)),1,IF(OR(ISNUMBER(SEARCH("&lt;4",'Model output'!P192)),ISNUMBER(SEARCH("&lt; 4",'Model output'!P192)),ISNUMBER(SEARCH("less than 4",'Model output'!P192))),"&lt;4",IF(OR(ISNUMBER(SEARCH("&gt;4",'Model output'!P192)),ISNUMBER(SEARCH("&gt; 4",'Model output'!P192)),ISNUMBER(SEARCH("4 or more",'Model output'!P192))),"&gt;4",""))),""))</f>
        <v/>
      </c>
      <c r="V193" t="str">
        <f>IF(S193="negative","",IF(OR(ISNUMBER(SEARCH("Focal",'Model output'!P192)),'Classification result'!U193&lt;4,ISNUMBER(SEARCH("Focal",'Classification result'!U193)),ISNUMBER(SEARCH("&lt;4",'Classification result'!U193)),ISNUMBER(SEARCH("&lt; 4",'Classification result'!U193))),"minimal", IF(OR(ISNUMBER(SEARCH("Extensive",'Model output'!P192)),ISNUMBER(SEARCH("Extensive",'Classification result'!U193)),ISNUMBER(SEARCH("&gt;4",'Classification result'!U193)),ISNUMBER(SEARCH("&gt; 4",'Classification result'!U193)),ISNUMBER(SEARCH("4 or more",'Classification result'!U193))),"extensive","")))</f>
        <v/>
      </c>
      <c r="W193" t="str">
        <f>IF(OR('Model output'!R192="",ISNUMBER(SEARCH("Not identified", 'Model output'!R192)),ISNUMBER(SEARCH("Absent",'Model output'!R192)),ISNUMBER(SEARCH("No",'Model output'!R192)),ISNUMBER(SEARCH("Negative",'Model output'!R192)),ISNUMBER(SEARCH("None seen",'Model output'!R192)),ISNUMBER(SEARCH("Free",'Model output'!R192)),ISNUMBER(SEARCH("Cannot be assessed",'Model output'!R192))),"negative","positive")</f>
        <v>positive</v>
      </c>
      <c r="X193" s="19" t="str">
        <f>IF('Model output'!S192="","",'Model output'!S192)</f>
        <v>Not identified</v>
      </c>
      <c r="Y193" t="str">
        <f>IF(OR('Model output'!S192="",ISNUMBER(SEARCH("No extension",'Model output'!S192)),ISNUMBER(SEARCH("Absent",'Model output'!S192)),ISNUMBER(SEARCH("Not identified",'Model output'!S192)),AND(ISNUMBER(SEARCH("No",'Model output'!S192)),NOT(ISNUMBER(SEARCH("carcinoma",'Model output'!S192)))),ISNUMBER(SEARCH("negative",'Model output'!S192))),"negative",IF(Z193="positive","gETE", "positive"))</f>
        <v>negative</v>
      </c>
      <c r="Z193" t="str">
        <f>IF(OR('Model output'!S192="",ISNUMBER(SEARCH("Absent",'Model output'!S192)),ISNUMBER(SEARCH("Not identified",'Model output'!S192)),ISNUMBER(SEARCH("No",'Model output'!S192)),ISNUMBER(SEARCH("Minimal",'Model output'!S192)),ISNUMBER(SEARCH("negative",'Model output'!S192))),"negative",IF(OR(ISNUMBER(SEARCH("extensive",X193)),ISNUMBER(SEARCH("skeletal muscle",X193)),ISNUMBER(SEARCH("larynx",X193)),ISNUMBER(SEARCH("trachea",X193)),ISNUMBER(SEARCH("esophagus",X193)),ISNUMBER(SEARCH("recurrent laryngeal nerve",X193))),"positive","negative"))</f>
        <v>negative</v>
      </c>
      <c r="AA193" t="str">
        <f>IF('Model output'!T192="","",IF('Model output'!T192="Not mentioned", "No", "Yes"))</f>
        <v/>
      </c>
      <c r="AB193" t="str">
        <f>IF(AA193&lt;&gt;"Yes","",IF(OR('Model output'!U192="",ISNUMBER(SEARCH("Not identified",'Model output'!U192))),"",'Model output'!U192))</f>
        <v/>
      </c>
      <c r="AC193" s="8" t="str">
        <f>IF(OR('Model output'!V192="", AND(ISERROR(SEARCH("Positive",'Model output'!V192)), ISNUMBER(SEARCH("Negative",'Model output'!V192))), ISNUMBER(SEARCH("Cannot be assessed",'Model output'!V192)), AND(ISNUMBER(SEARCH("Uninvolved",'Model output'!V192)),NOT(ISNUMBER(SEARCH("margin(s) involved",'Model output'!V192)))), ISNUMBER(SEARCH("No involvement",'Model output'!V192)), AND(NOT(ISNUMBER(SEARCH("focal",'Model output'!V192))),ISNUMBER(SEARCH("Free",'Model output'!V192))), ISNUMBER(SEARCH("narrowly excised",'Model output'!V192)), ISNUMBER(SEARCH("none",'Model output'!V192)), ISNUMBER(SEARCH("R0",'Model output'!V192)), ISNUMBER(SEARCH("1 mm",'Model output'!V192)), ISNUMBER(SEARCH("0.1 CM",'Model output'!V192)), ISNUMBER(SEARCH("less than 0.2 mm",'Model output'!V192)), ISNUMBER(SEARCH("less than 1.0 mm",'Model output'!V192)), ISNUMBER(SEARCH("less than 0.5 mm",'Model output'!V192)), ISNUMBER(SEARCH("abut",'Model output'!V192))), "negative", "positive")</f>
        <v>negative</v>
      </c>
      <c r="AE193" s="39" t="str" cm="1">
        <f t="array" aca="1" ref="AE193" ca="1">IF(OR(AC193="positive",Z193="positive",AND(OR(ISNUMBER(SEARCH("Follicular carcinoma",N193)),ISNUMBER(SEARCH("Follicular thyroid carcinoma",N193))),V193="extensive"),AND(AND(ISNUMBER(J193),J193&gt;0),AND(ISNUMBER(M193),M193&gt;3)),OR(H193="positive",AH193=1)),"high",IF(OR(ISNUMBER(SEARCH("lateral",G193,1)),ISNUMBER(SEARCH("positive",Y193,1)),ISNUMBER(SEARCH("tall",O193,1)),ISNUMBER(SEARCH("hobnail",O193,1)),ISNUMBER(SEARCH("cribriform",O193,1)),ISNUMBER(SEARCH("diffuse",O193,1)),ISNUMBER(SEARCH("columnar",O193,1)),ISNUMBER(SEARCH("solid",O193,1)),ISNUMBER(SEARCH("tall",N193,1)),ISNUMBER(SEARCH("hobnail",N193,1)),ISNUMBER(SEARCH("cribriform",N193,1)),ISNUMBER(SEARCH("diffuse",N193,1)),ISNUMBER(SEARCH("columnar",N193,1)),ISNUMBER(SEARCH("solid",N193,1)),AND(OR(ISNUMBER(SEARCH("papillary",N193,1)),ISNUMBER(SEARCH("papillary carcinoma",O193,1))),S193="positive"),AND(AND(ISNUMBER(J193),J193&gt;=5),M193=""),AND(AND(ISNUMBER(J193),J193&gt;=5),AND(ISNUMBER(M193),M193&gt;=1)),AND(ISNUMBER(SERACH("papillary",N193)),OR(Y193="positive",Z193="positive"), ISNUMBER(SEARCH("BRAF",AB193)))),"intermediate","low"))</f>
        <v>intermediate</v>
      </c>
      <c r="AF193" s="40" t="str">
        <f t="shared" si="47"/>
        <v>1b</v>
      </c>
      <c r="AG193" s="40" t="str">
        <f t="shared" si="48"/>
        <v>1a</v>
      </c>
      <c r="AH193" s="40" t="str">
        <f t="shared" si="49"/>
        <v>0</v>
      </c>
      <c r="AI193" s="45" t="str">
        <f t="shared" si="50"/>
        <v>I</v>
      </c>
      <c r="AJ193" s="39" t="s">
        <v>634</v>
      </c>
      <c r="AK193" s="44" t="s">
        <v>895</v>
      </c>
      <c r="AL193" s="44" t="s">
        <v>900</v>
      </c>
      <c r="AM193" s="44" t="s">
        <v>899</v>
      </c>
      <c r="AN193" s="44" t="s">
        <v>59</v>
      </c>
      <c r="AO193" s="12">
        <f t="shared" ca="1" si="51"/>
        <v>0</v>
      </c>
      <c r="AP193" s="15">
        <f t="shared" si="52"/>
        <v>1</v>
      </c>
      <c r="AQ193" s="15">
        <f t="shared" si="53"/>
        <v>1</v>
      </c>
      <c r="AR193" s="15">
        <f t="shared" si="54"/>
        <v>1</v>
      </c>
      <c r="AS193" s="26">
        <f t="shared" si="35"/>
        <v>1</v>
      </c>
    </row>
    <row r="194" spans="1:45">
      <c r="A194" t="str">
        <f>'Model output'!A193</f>
        <v>TCGA-EM-A3FJ</v>
      </c>
      <c r="B194" s="51">
        <v>24</v>
      </c>
      <c r="C194" s="1" t="str">
        <f>IF(OR(ISNUMBER(SEARCH("0",'Model output'!D193)), ISNUMBER(SEARCH("1",'Model output'!D193)), ISNUMBER(SEARCH("1a",'Model output'!D193)), ISNUMBER(SEARCH("1b",'Model output'!D193)), ISNUMBER(SEARCH("2",'Model output'!D193)), ISNUMBER(SEARCH("3",'Model output'!D193)), ISNUMBER(SEARCH("4a",'Model output'!D193)), ISNUMBER(SEARCH("4b",'Model output'!D193))), IF(ISNUMBER(SEARCH("pT",'Model output'!D193)),IF(OR(ISNUMBER(SEARCH("a",'Model output'!D193)),ISNUMBER(SEARCH("b",'Model output'!D193))),MID(SUBSTITUTE('Model output'!D193," ",""),SEARCH("pT",'Model output'!D193)+2,2),MID(SUBSTITUTE('Model output'!D193," ",""),SEARCH("pT",'Model output'!D193)+2,1)),IF(ISNUMBER(SEARCH("T",'Model output'!D193)),IF(OR(ISNUMBER(SEARCH("a",'Model output'!D193)),ISNUMBER(SEARCH("b",'Model output'!D193))),MID(SUBSTITUTE('Model output'!D193," ",""),SEARCH("T",'Model output'!D193)+1,2),MID(SUBSTITUTE('Model output'!D193," ",""),SEARCH("T",'Model output'!D193)+1,1)),SUBSTITUTE('Model output'!D193," ",""))),"")</f>
        <v>1</v>
      </c>
      <c r="D194" s="1" t="str">
        <f>IF(ISNUMBER(SEARCH("lymph node",'Model output'!E193)),"1", IF(AND('Model output'!E193&lt;&gt;"",ISNUMBER('Model output'!E193),'Model output'!E193&gt;0),"1",IF(OR(ISNUMBER(SEARCH("0",'Model output'!E193)), ISNUMBER(SEARCH("1",'Model output'!E193)), ISNUMBER(SEARCH("1a",'Model output'!E193)), ISNUMBER(SEARCH("1b",'Model output'!E193)), ISNUMBER(SEARCH("X",'Model output'!E193))), IF(ISNUMBER(SEARCH("pN",'Model output'!E193)),IF(OR(ISNUMBER(SEARCH("a",'Model output'!E193)),ISNUMBER(SEARCH("b",'Model output'!E193))),MID(SUBSTITUTE('Model output'!E193," ",""),SEARCH("pN",'Model output'!E193)+2,2),MID(SUBSTITUTE('Model output'!E193," ",""),SEARCH("pN",'Model output'!E193)+2,1)),IF(ISNUMBER(SEARCH("N",'Model output'!E193)),IF(OR(ISNUMBER(SEARCH("a",'Model output'!E193)),ISNUMBER(SEARCH("b",'Model output'!E193))),MID(SUBSTITUTE('Model output'!E193," ",""),SEARCH("N",'Model output'!E193)+1,2),MID(SUBSTITUTE('Model output'!E193," ",""),SEARCH("N",'Model output'!E193)+1,1)),SUBSTITUTE('Model output'!E193," ",""))),"")))</f>
        <v>1b</v>
      </c>
      <c r="E194" s="1" t="str">
        <f>IF(OR(ISNUMBER(SEARCH("Not applicable",'Model output'!F193)), ISNUMBER(SEARCH("N/A",'Model output'!F193))),"0",IF(OR(ISNUMBER(SEARCH("0",'Model output'!F193)), ISNUMBER(SEARCH("1",'Model output'!F193)), ISNUMBER(SEARCH("X",'Model output'!F193))), IF(ISNUMBER(SEARCH("pM",'Model output'!F193)),MID(SUBSTITUTE('Model output'!F193," ",""),SEARCH("pM",'Model output'!F193)+2,1),IF(ISNUMBER(SEARCH("M",'Model output'!F193)),MID(SUBSTITUTE('Model output'!F193," ",""),SEARCH("M",'Model output'!F193)+1,1),SUBSTITUTE('Model output'!F193," ",""))),""))</f>
        <v>X</v>
      </c>
      <c r="F194" t="str">
        <f t="shared" si="44"/>
        <v>positive</v>
      </c>
      <c r="G194" t="str">
        <f>IF(OR('Model output'!G193="",AND(ISNUMBER('Model output'!J193),'Model output'!J193&lt;1)),"",IF(OR(ISNUMBER(SEARCH("lateral",'Model output'!G193)),ISNUMBER(SEARCH("cervical",'Model output'!G193)),ISNUMBER(SEARCH("jugular",'Model output'!G193)),ISNUMBER(SEARCH("left neck",'Model output'!G193)),ISNUMBER(SEARCH("left anterior neck",'Model output'!G193)),ISNUMBER(SEARCH("left posterior neck",'Model output'!G193)),ISNUMBER(SEARCH("right neck",'Model output'!G193)),ISNUMBER(SEARCH("right anterior neck",'Model output'!G193)),ISNUMBER(SEARCH("right posterior neck",'Model output'!G193)),AND(ISNUMBER(SEARCH("level",'Model output'!G193)),OR(,ISNUMBER(SEARCH("II",'Model output'!G193)),ISNUMBER(SEARCH("two",'Model output'!G193)),ISNUMBER(SEARCH("2",'Model output'!G193)),ISNUMBER(SEARCH("III",'Model output'!G193)),ISNUMBER(SEARCH("three",'Model output'!G193)),ISNUMBER(SEARCH("3",'Model output'!G193)),ISNUMBER(SEARCH("IV",'Model output'!G193)),ISNUMBER(SEARCH("four",'Model output'!G193)),ISNUMBER(SEARCH("4",'Model output'!G193)),ISNUMBER(SEARCH("V ",'Model output'!G193)),ISNUMBER(SEARCH("five",'Model output'!G193)),ISNUMBER(SEARCH("5",'Model output'!G193))))), "lateral", "central"))</f>
        <v>lateral</v>
      </c>
      <c r="H194" t="str">
        <f>IF('Model output'!H193="","negative", IF('Model output'!H193=" ", "negative", IF('Model output'!H193="[]", "negative", IF(ISNUMBER(SEARCH("lymph node",'Model output'!H193)),"negative", IF(ISNUMBER(SEARCH("adipose tissue",'Model output'!H193)), "negative", IF(ISNUMBER(SEARCH("neck dissection",'Model output'!H193)),"negative","positive"))))))</f>
        <v>negative</v>
      </c>
      <c r="I194">
        <f>IF('Model output'!I193="","",IF(ISNUMBER('Model output'!I193),'Model output'!I193,1))</f>
        <v>33</v>
      </c>
      <c r="J194">
        <f>IF('Model output'!J193="","",IF(AND(ISNUMBER('Model output'!J193),'Model output'!J193&lt;=I194),'Model output'!J193,IF(ISNUMBER(SEARCH("0/",'Model output'!J193)),0,1)))</f>
        <v>12</v>
      </c>
      <c r="K194" t="str" cm="1">
        <f t="array" ref="K194">IF(COUNT(FIND({0,1,2,3,4,5,6,7,8,9},'Model output'!K193))&gt;0,'Model output'!K193,"")</f>
        <v/>
      </c>
      <c r="L194" s="32" t="str">
        <f t="shared" si="46"/>
        <v/>
      </c>
      <c r="M194" t="str" cm="1">
        <f t="array" ref="M194">IF(L194="","",IF(ISNUMBER(SEARCH("cm",L194)),MAX(VALUE(SUBSTITUTE(_xlfn.FILTERXML("&lt;t&gt;&lt;s&gt;"&amp;SUBSTITUTE(L194,",","&lt;/s&gt;&lt;s&gt;")&amp;"&lt;/s&gt;&lt;/t&gt;","//s"),"cm",""))),MAX(VALUE(SUBSTITUTE(_xlfn.FILTERXML("&lt;t&gt;&lt;s&gt;"&amp;SUBSTITUTE(L194,",","&lt;/s&gt;&lt;s&gt;")&amp;"&lt;/s&gt;&lt;/t&gt;","//s"),"mm","")))/10))</f>
        <v/>
      </c>
      <c r="N194" t="str">
        <f>IF('Model output'!L193="","",'Model output'!L193)</f>
        <v>papillary</v>
      </c>
      <c r="O194" t="str">
        <f>IF('Model output'!M193="","",'Model output'!M193)</f>
        <v>classical</v>
      </c>
      <c r="P194" t="str">
        <f>IF('Model output'!N193="","",'Model output'!N193)</f>
        <v>1.0 cm</v>
      </c>
      <c r="Q194" t="str">
        <f t="shared" si="45"/>
        <v>1.0cm</v>
      </c>
      <c r="R194" cm="1">
        <f t="array" ref="R194">IF(Q194="","",IF(ISNUMBER(SEARCH("cm",Q194)),MAX(VALUE(SUBSTITUTE(_xlfn.FILTERXML("&lt;t&gt;&lt;s&gt;"&amp;SUBSTITUTE(Q194,",","&lt;/s&gt;&lt;s&gt;")&amp;"&lt;/s&gt;&lt;/t&gt;","//s"),"cm",""))),IF(ISNUMBER(SEARCH("mm",Q194)), MAX(VALUE(SUBSTITUTE(_xlfn.FILTERXML("&lt;t&gt;&lt;s&gt;"&amp;SUBSTITUTE(Q194,",","&lt;/s&gt;&lt;s&gt;")&amp;"&lt;/s&gt;&lt;/t&gt;","//s"),"mm","")))/10, MAX(VALUE(_xlfn.FILTERXML("&lt;t&gt;&lt;s&gt;"&amp;SUBSTITUTE(Q194,",","&lt;/s&gt;&lt;s&gt;")&amp;"&lt;/s&gt;&lt;/t&gt;","//s"))))))</f>
        <v>1</v>
      </c>
      <c r="S194" t="str">
        <f>IF(OR('Model output'!P193="",'Model output'!P193="C",ISNUMBER(SEARCH("Not identified", 'Model output'!P193)),ISNUMBER(SEARCH("Absent",'Model output'!P193)),ISNUMBER(SEARCH("Absence",'Model output'!P193)),AND(ISNUMBER(SEARCH("No",'Model output'!P193)),NOT(ISNUMBER(SEARCH("diagnostic",'Model output'!P193)))),ISNUMBER(SEARCH("Negative",'Model output'!P193))),"negative","positive")</f>
        <v>negative</v>
      </c>
      <c r="T194">
        <f>IF('Model output'!O193="","",'Model output'!O193)</f>
        <v>3</v>
      </c>
      <c r="U194" t="str">
        <f>IF('Model output'!Q193&lt;&gt;"",'Model output'!Q193,IF('Classification result'!S194="positive",IF(ISNUMBER(SEARCH("single",'Model output'!P193)),1,IF(OR(ISNUMBER(SEARCH("&lt;4",'Model output'!P193)),ISNUMBER(SEARCH("&lt; 4",'Model output'!P193)),ISNUMBER(SEARCH("less than 4",'Model output'!P193))),"&lt;4",IF(OR(ISNUMBER(SEARCH("&gt;4",'Model output'!P193)),ISNUMBER(SEARCH("&gt; 4",'Model output'!P193)),ISNUMBER(SEARCH("4 or more",'Model output'!P193))),"&gt;4",""))),""))</f>
        <v/>
      </c>
      <c r="V194" t="str">
        <f>IF(S194="negative","",IF(OR(ISNUMBER(SEARCH("Focal",'Model output'!P193)),'Classification result'!U194&lt;4,ISNUMBER(SEARCH("Focal",'Classification result'!U194)),ISNUMBER(SEARCH("&lt;4",'Classification result'!U194)),ISNUMBER(SEARCH("&lt; 4",'Classification result'!U194))),"minimal", IF(OR(ISNUMBER(SEARCH("Extensive",'Model output'!P193)),ISNUMBER(SEARCH("Extensive",'Classification result'!U194)),ISNUMBER(SEARCH("&gt;4",'Classification result'!U194)),ISNUMBER(SEARCH("&gt; 4",'Classification result'!U194)),ISNUMBER(SEARCH("4 or more",'Classification result'!U194))),"extensive","")))</f>
        <v/>
      </c>
      <c r="W194" t="str">
        <f>IF(OR('Model output'!R193="",ISNUMBER(SEARCH("Not identified", 'Model output'!R193)),ISNUMBER(SEARCH("Absent",'Model output'!R193)),ISNUMBER(SEARCH("No",'Model output'!R193)),ISNUMBER(SEARCH("Negative",'Model output'!R193)),ISNUMBER(SEARCH("None seen",'Model output'!R193)),ISNUMBER(SEARCH("Free",'Model output'!R193)),ISNUMBER(SEARCH("Cannot be assessed",'Model output'!R193))),"negative","positive")</f>
        <v>positive</v>
      </c>
      <c r="X194" s="19" t="str">
        <f>IF('Model output'!S193="","",'Model output'!S193)</f>
        <v>Absent</v>
      </c>
      <c r="Y194" t="str">
        <f>IF(OR('Model output'!S193="",ISNUMBER(SEARCH("No extension",'Model output'!S193)),ISNUMBER(SEARCH("Absent",'Model output'!S193)),ISNUMBER(SEARCH("Not identified",'Model output'!S193)),AND(ISNUMBER(SEARCH("No",'Model output'!S193)),NOT(ISNUMBER(SEARCH("carcinoma",'Model output'!S193)))),ISNUMBER(SEARCH("negative",'Model output'!S193))),"negative",IF(Z194="positive","gETE", "positive"))</f>
        <v>negative</v>
      </c>
      <c r="Z194" t="str">
        <f>IF(OR('Model output'!S193="",ISNUMBER(SEARCH("Absent",'Model output'!S193)),ISNUMBER(SEARCH("Not identified",'Model output'!S193)),ISNUMBER(SEARCH("No",'Model output'!S193)),ISNUMBER(SEARCH("Minimal",'Model output'!S193)),ISNUMBER(SEARCH("negative",'Model output'!S193))),"negative",IF(OR(ISNUMBER(SEARCH("extensive",X194)),ISNUMBER(SEARCH("skeletal muscle",X194)),ISNUMBER(SEARCH("larynx",X194)),ISNUMBER(SEARCH("trachea",X194)),ISNUMBER(SEARCH("esophagus",X194)),ISNUMBER(SEARCH("recurrent laryngeal nerve",X194))),"positive","negative"))</f>
        <v>negative</v>
      </c>
      <c r="AA194" t="str">
        <f>IF('Model output'!T193="","",IF('Model output'!T193="Not mentioned", "No", "Yes"))</f>
        <v/>
      </c>
      <c r="AB194" t="str">
        <f>IF(AA194&lt;&gt;"Yes","",IF(OR('Model output'!U193="",ISNUMBER(SEARCH("Not identified",'Model output'!U193))),"",'Model output'!U193))</f>
        <v/>
      </c>
      <c r="AC194" s="8" t="str">
        <f>IF(OR('Model output'!V193="", AND(ISERROR(SEARCH("Positive",'Model output'!V193)), ISNUMBER(SEARCH("Negative",'Model output'!V193))), ISNUMBER(SEARCH("Cannot be assessed",'Model output'!V193)), AND(ISNUMBER(SEARCH("Uninvolved",'Model output'!V193)),NOT(ISNUMBER(SEARCH("margin(s) involved",'Model output'!V193)))), ISNUMBER(SEARCH("No involvement",'Model output'!V193)), AND(NOT(ISNUMBER(SEARCH("focal",'Model output'!V193))),ISNUMBER(SEARCH("Free",'Model output'!V193))), ISNUMBER(SEARCH("narrowly excised",'Model output'!V193)), ISNUMBER(SEARCH("none",'Model output'!V193)), ISNUMBER(SEARCH("R0",'Model output'!V193)), ISNUMBER(SEARCH("1 mm",'Model output'!V193)), ISNUMBER(SEARCH("0.1 CM",'Model output'!V193)), ISNUMBER(SEARCH("less than 0.2 mm",'Model output'!V193)), ISNUMBER(SEARCH("less than 1.0 mm",'Model output'!V193)), ISNUMBER(SEARCH("less than 0.5 mm",'Model output'!V193)), ISNUMBER(SEARCH("abut",'Model output'!V193))), "negative", "positive")</f>
        <v>negative</v>
      </c>
      <c r="AE194" s="39" t="str" cm="1">
        <f t="array" aca="1" ref="AE194" ca="1">IF(OR(AC194="positive",Z194="positive",AND(OR(ISNUMBER(SEARCH("Follicular carcinoma",N194)),ISNUMBER(SEARCH("Follicular thyroid carcinoma",N194))),V194="extensive"),AND(AND(ISNUMBER(J194),J194&gt;0),AND(ISNUMBER(M194),M194&gt;3)),OR(H194="positive",AH194=1)),"high",IF(OR(ISNUMBER(SEARCH("lateral",G194,1)),ISNUMBER(SEARCH("positive",Y194,1)),ISNUMBER(SEARCH("tall",O194,1)),ISNUMBER(SEARCH("hobnail",O194,1)),ISNUMBER(SEARCH("cribriform",O194,1)),ISNUMBER(SEARCH("diffuse",O194,1)),ISNUMBER(SEARCH("columnar",O194,1)),ISNUMBER(SEARCH("solid",O194,1)),ISNUMBER(SEARCH("tall",N194,1)),ISNUMBER(SEARCH("hobnail",N194,1)),ISNUMBER(SEARCH("cribriform",N194,1)),ISNUMBER(SEARCH("diffuse",N194,1)),ISNUMBER(SEARCH("columnar",N194,1)),ISNUMBER(SEARCH("solid",N194,1)),AND(OR(ISNUMBER(SEARCH("papillary",N194,1)),ISNUMBER(SEARCH("papillary carcinoma",O194,1))),S194="positive"),AND(AND(ISNUMBER(J194),J194&gt;=5),M194=""),AND(AND(ISNUMBER(J194),J194&gt;=5),AND(ISNUMBER(M194),M194&gt;=1)),AND(ISNUMBER(SERACH("papillary",N194)),OR(Y194="positive",Z194="positive"), ISNUMBER(SEARCH("BRAF",AB194)))),"intermediate","low"))</f>
        <v>intermediate</v>
      </c>
      <c r="AF194" s="40" t="str">
        <f t="shared" si="47"/>
        <v>1a</v>
      </c>
      <c r="AG194" s="40" t="str">
        <f t="shared" si="48"/>
        <v>1b</v>
      </c>
      <c r="AH194" s="40" t="str">
        <f t="shared" si="49"/>
        <v>0</v>
      </c>
      <c r="AI194" s="45" t="str">
        <f t="shared" si="50"/>
        <v>I</v>
      </c>
      <c r="AJ194" s="39" t="s">
        <v>636</v>
      </c>
      <c r="AK194" s="44" t="s">
        <v>900</v>
      </c>
      <c r="AL194" s="44" t="s">
        <v>895</v>
      </c>
      <c r="AM194" s="44" t="s">
        <v>899</v>
      </c>
      <c r="AN194" s="44" t="s">
        <v>59</v>
      </c>
      <c r="AO194" s="12">
        <f t="shared" ca="1" si="51"/>
        <v>1</v>
      </c>
      <c r="AP194" s="15">
        <f t="shared" si="52"/>
        <v>1</v>
      </c>
      <c r="AQ194" s="15">
        <f t="shared" si="53"/>
        <v>1</v>
      </c>
      <c r="AR194" s="15">
        <f t="shared" si="54"/>
        <v>1</v>
      </c>
      <c r="AS194" s="26">
        <f t="shared" si="35"/>
        <v>1</v>
      </c>
    </row>
    <row r="195" spans="1:45">
      <c r="A195" t="str">
        <f>'Model output'!A194</f>
        <v>TCGA-EM-A3FK</v>
      </c>
      <c r="B195" s="51">
        <v>30</v>
      </c>
      <c r="C195" s="1" t="str">
        <f>IF(OR(ISNUMBER(SEARCH("0",'Model output'!D194)), ISNUMBER(SEARCH("1",'Model output'!D194)), ISNUMBER(SEARCH("1a",'Model output'!D194)), ISNUMBER(SEARCH("1b",'Model output'!D194)), ISNUMBER(SEARCH("2",'Model output'!D194)), ISNUMBER(SEARCH("3",'Model output'!D194)), ISNUMBER(SEARCH("4a",'Model output'!D194)), ISNUMBER(SEARCH("4b",'Model output'!D194))), IF(ISNUMBER(SEARCH("pT",'Model output'!D194)),IF(OR(ISNUMBER(SEARCH("a",'Model output'!D194)),ISNUMBER(SEARCH("b",'Model output'!D194))),MID(SUBSTITUTE('Model output'!D194," ",""),SEARCH("pT",'Model output'!D194)+2,2),MID(SUBSTITUTE('Model output'!D194," ",""),SEARCH("pT",'Model output'!D194)+2,1)),IF(ISNUMBER(SEARCH("T",'Model output'!D194)),IF(OR(ISNUMBER(SEARCH("a",'Model output'!D194)),ISNUMBER(SEARCH("b",'Model output'!D194))),MID(SUBSTITUTE('Model output'!D194," ",""),SEARCH("T",'Model output'!D194)+1,2),MID(SUBSTITUTE('Model output'!D194," ",""),SEARCH("T",'Model output'!D194)+1,1)),SUBSTITUTE('Model output'!D194," ",""))),"")</f>
        <v>1</v>
      </c>
      <c r="D195" s="1" t="str">
        <f>IF(ISNUMBER(SEARCH("lymph node",'Model output'!E194)),"1", IF(AND('Model output'!E194&lt;&gt;"",ISNUMBER('Model output'!E194),'Model output'!E194&gt;0),"1",IF(OR(ISNUMBER(SEARCH("0",'Model output'!E194)), ISNUMBER(SEARCH("1",'Model output'!E194)), ISNUMBER(SEARCH("1a",'Model output'!E194)), ISNUMBER(SEARCH("1b",'Model output'!E194)), ISNUMBER(SEARCH("X",'Model output'!E194))), IF(ISNUMBER(SEARCH("pN",'Model output'!E194)),IF(OR(ISNUMBER(SEARCH("a",'Model output'!E194)),ISNUMBER(SEARCH("b",'Model output'!E194))),MID(SUBSTITUTE('Model output'!E194," ",""),SEARCH("pN",'Model output'!E194)+2,2),MID(SUBSTITUTE('Model output'!E194," ",""),SEARCH("pN",'Model output'!E194)+2,1)),IF(ISNUMBER(SEARCH("N",'Model output'!E194)),IF(OR(ISNUMBER(SEARCH("a",'Model output'!E194)),ISNUMBER(SEARCH("b",'Model output'!E194))),MID(SUBSTITUTE('Model output'!E194," ",""),SEARCH("N",'Model output'!E194)+1,2),MID(SUBSTITUTE('Model output'!E194," ",""),SEARCH("N",'Model output'!E194)+1,1)),SUBSTITUTE('Model output'!E194," ",""))),"")))</f>
        <v>1b</v>
      </c>
      <c r="E195" s="1" t="str">
        <f>IF(OR(ISNUMBER(SEARCH("Not applicable",'Model output'!F194)), ISNUMBER(SEARCH("N/A",'Model output'!F194))),"0",IF(OR(ISNUMBER(SEARCH("0",'Model output'!F194)), ISNUMBER(SEARCH("1",'Model output'!F194)), ISNUMBER(SEARCH("X",'Model output'!F194))), IF(ISNUMBER(SEARCH("pM",'Model output'!F194)),MID(SUBSTITUTE('Model output'!F194," ",""),SEARCH("pM",'Model output'!F194)+2,1),IF(ISNUMBER(SEARCH("M",'Model output'!F194)),MID(SUBSTITUTE('Model output'!F194," ",""),SEARCH("M",'Model output'!F194)+1,1),SUBSTITUTE('Model output'!F194," ",""))),""))</f>
        <v/>
      </c>
      <c r="F195" t="str">
        <f t="shared" si="44"/>
        <v>positive</v>
      </c>
      <c r="G195" t="str">
        <f>IF(OR('Model output'!G194="",AND(ISNUMBER('Model output'!J194),'Model output'!J194&lt;1)),"",IF(OR(ISNUMBER(SEARCH("lateral",'Model output'!G194)),ISNUMBER(SEARCH("cervical",'Model output'!G194)),ISNUMBER(SEARCH("jugular",'Model output'!G194)),ISNUMBER(SEARCH("left neck",'Model output'!G194)),ISNUMBER(SEARCH("left anterior neck",'Model output'!G194)),ISNUMBER(SEARCH("left posterior neck",'Model output'!G194)),ISNUMBER(SEARCH("right neck",'Model output'!G194)),ISNUMBER(SEARCH("right anterior neck",'Model output'!G194)),ISNUMBER(SEARCH("right posterior neck",'Model output'!G194)),AND(ISNUMBER(SEARCH("level",'Model output'!G194)),OR(,ISNUMBER(SEARCH("II",'Model output'!G194)),ISNUMBER(SEARCH("two",'Model output'!G194)),ISNUMBER(SEARCH("2",'Model output'!G194)),ISNUMBER(SEARCH("III",'Model output'!G194)),ISNUMBER(SEARCH("three",'Model output'!G194)),ISNUMBER(SEARCH("3",'Model output'!G194)),ISNUMBER(SEARCH("IV",'Model output'!G194)),ISNUMBER(SEARCH("four",'Model output'!G194)),ISNUMBER(SEARCH("4",'Model output'!G194)),ISNUMBER(SEARCH("V ",'Model output'!G194)),ISNUMBER(SEARCH("five",'Model output'!G194)),ISNUMBER(SEARCH("5",'Model output'!G194))))), "lateral", "central"))</f>
        <v>lateral</v>
      </c>
      <c r="H195" t="str">
        <f>IF('Model output'!H194="","negative", IF('Model output'!H194=" ", "negative", IF('Model output'!H194="[]", "negative", IF(ISNUMBER(SEARCH("lymph node",'Model output'!H194)),"negative", IF(ISNUMBER(SEARCH("adipose tissue",'Model output'!H194)), "negative", IF(ISNUMBER(SEARCH("neck dissection",'Model output'!H194)),"negative","positive"))))))</f>
        <v>negative</v>
      </c>
      <c r="I195">
        <f>IF('Model output'!I194="","",IF(ISNUMBER('Model output'!I194),'Model output'!I194,1))</f>
        <v>25</v>
      </c>
      <c r="J195">
        <f>IF('Model output'!J194="","",IF(AND(ISNUMBER('Model output'!J194),'Model output'!J194&lt;=I195),'Model output'!J194,IF(ISNUMBER(SEARCH("0/",'Model output'!J194)),0,1)))</f>
        <v>17</v>
      </c>
      <c r="K195" t="str" cm="1">
        <f t="array" ref="K195">IF(COUNT(FIND({0,1,2,3,4,5,6,7,8,9},'Model output'!K194))&gt;0,'Model output'!K194,"")</f>
        <v/>
      </c>
      <c r="L195" s="32" t="str">
        <f t="shared" si="46"/>
        <v/>
      </c>
      <c r="M195" t="str" cm="1">
        <f t="array" ref="M195">IF(L195="","",IF(ISNUMBER(SEARCH("cm",L195)),MAX(VALUE(SUBSTITUTE(_xlfn.FILTERXML("&lt;t&gt;&lt;s&gt;"&amp;SUBSTITUTE(L195,",","&lt;/s&gt;&lt;s&gt;")&amp;"&lt;/s&gt;&lt;/t&gt;","//s"),"cm",""))),MAX(VALUE(SUBSTITUTE(_xlfn.FILTERXML("&lt;t&gt;&lt;s&gt;"&amp;SUBSTITUTE(L195,",","&lt;/s&gt;&lt;s&gt;")&amp;"&lt;/s&gt;&lt;/t&gt;","//s"),"mm","")))/10))</f>
        <v/>
      </c>
      <c r="N195" t="str">
        <f>IF('Model output'!L194="","",'Model output'!L194)</f>
        <v>papillary</v>
      </c>
      <c r="O195" t="str">
        <f>IF('Model output'!M194="","",'Model output'!M194)</f>
        <v>classic</v>
      </c>
      <c r="P195" t="str">
        <f>IF('Model output'!N194="","",'Model output'!N194)</f>
        <v>1.2cm</v>
      </c>
      <c r="Q195" t="str">
        <f t="shared" si="45"/>
        <v>1.2cm</v>
      </c>
      <c r="R195" cm="1">
        <f t="array" ref="R195">IF(Q195="","",IF(ISNUMBER(SEARCH("cm",Q195)),MAX(VALUE(SUBSTITUTE(_xlfn.FILTERXML("&lt;t&gt;&lt;s&gt;"&amp;SUBSTITUTE(Q195,",","&lt;/s&gt;&lt;s&gt;")&amp;"&lt;/s&gt;&lt;/t&gt;","//s"),"cm",""))),IF(ISNUMBER(SEARCH("mm",Q195)), MAX(VALUE(SUBSTITUTE(_xlfn.FILTERXML("&lt;t&gt;&lt;s&gt;"&amp;SUBSTITUTE(Q195,",","&lt;/s&gt;&lt;s&gt;")&amp;"&lt;/s&gt;&lt;/t&gt;","//s"),"mm","")))/10, MAX(VALUE(_xlfn.FILTERXML("&lt;t&gt;&lt;s&gt;"&amp;SUBSTITUTE(Q195,",","&lt;/s&gt;&lt;s&gt;")&amp;"&lt;/s&gt;&lt;/t&gt;","//s"))))))</f>
        <v>1.2</v>
      </c>
      <c r="S195" t="str">
        <f>IF(OR('Model output'!P194="",'Model output'!P194="C",ISNUMBER(SEARCH("Not identified", 'Model output'!P194)),ISNUMBER(SEARCH("Absent",'Model output'!P194)),ISNUMBER(SEARCH("Absence",'Model output'!P194)),AND(ISNUMBER(SEARCH("No",'Model output'!P194)),NOT(ISNUMBER(SEARCH("diagnostic",'Model output'!P194)))),ISNUMBER(SEARCH("Negative",'Model output'!P194))),"negative","positive")</f>
        <v>positive</v>
      </c>
      <c r="T195">
        <f>IF('Model output'!O194="","",'Model output'!O194)</f>
        <v>2</v>
      </c>
      <c r="U195" t="str">
        <f>IF('Model output'!Q194&lt;&gt;"",'Model output'!Q194,IF('Classification result'!S195="positive",IF(ISNUMBER(SEARCH("single",'Model output'!P194)),1,IF(OR(ISNUMBER(SEARCH("&lt;4",'Model output'!P194)),ISNUMBER(SEARCH("&lt; 4",'Model output'!P194)),ISNUMBER(SEARCH("less than 4",'Model output'!P194))),"&lt;4",IF(OR(ISNUMBER(SEARCH("&gt;4",'Model output'!P194)),ISNUMBER(SEARCH("&gt; 4",'Model output'!P194)),ISNUMBER(SEARCH("4 or more",'Model output'!P194))),"&gt;4",""))),""))</f>
        <v/>
      </c>
      <c r="V195" t="str">
        <f>IF(S195="negative","",IF(OR(ISNUMBER(SEARCH("Focal",'Model output'!P194)),'Classification result'!U195&lt;4,ISNUMBER(SEARCH("Focal",'Classification result'!U195)),ISNUMBER(SEARCH("&lt;4",'Classification result'!U195)),ISNUMBER(SEARCH("&lt; 4",'Classification result'!U195))),"minimal", IF(OR(ISNUMBER(SEARCH("Extensive",'Model output'!P194)),ISNUMBER(SEARCH("Extensive",'Classification result'!U195)),ISNUMBER(SEARCH("&gt;4",'Classification result'!U195)),ISNUMBER(SEARCH("&gt; 4",'Classification result'!U195)),ISNUMBER(SEARCH("4 or more",'Classification result'!U195))),"extensive","")))</f>
        <v/>
      </c>
      <c r="W195" t="str">
        <f>IF(OR('Model output'!R194="",ISNUMBER(SEARCH("Not identified", 'Model output'!R194)),ISNUMBER(SEARCH("Absent",'Model output'!R194)),ISNUMBER(SEARCH("No",'Model output'!R194)),ISNUMBER(SEARCH("Negative",'Model output'!R194)),ISNUMBER(SEARCH("None seen",'Model output'!R194)),ISNUMBER(SEARCH("Free",'Model output'!R194)),ISNUMBER(SEARCH("Cannot be assessed",'Model output'!R194))),"negative","positive")</f>
        <v>positive</v>
      </c>
      <c r="X195" s="19" t="str">
        <f>IF('Model output'!S194="","",'Model output'!S194)</f>
        <v>Not identified</v>
      </c>
      <c r="Y195" t="str">
        <f>IF(OR('Model output'!S194="",ISNUMBER(SEARCH("No extension",'Model output'!S194)),ISNUMBER(SEARCH("Absent",'Model output'!S194)),ISNUMBER(SEARCH("Not identified",'Model output'!S194)),AND(ISNUMBER(SEARCH("No",'Model output'!S194)),NOT(ISNUMBER(SEARCH("carcinoma",'Model output'!S194)))),ISNUMBER(SEARCH("negative",'Model output'!S194))),"negative",IF(Z195="positive","gETE", "positive"))</f>
        <v>negative</v>
      </c>
      <c r="Z195" t="str">
        <f>IF(OR('Model output'!S194="",ISNUMBER(SEARCH("Absent",'Model output'!S194)),ISNUMBER(SEARCH("Not identified",'Model output'!S194)),ISNUMBER(SEARCH("No",'Model output'!S194)),ISNUMBER(SEARCH("Minimal",'Model output'!S194)),ISNUMBER(SEARCH("negative",'Model output'!S194))),"negative",IF(OR(ISNUMBER(SEARCH("extensive",X195)),ISNUMBER(SEARCH("skeletal muscle",X195)),ISNUMBER(SEARCH("larynx",X195)),ISNUMBER(SEARCH("trachea",X195)),ISNUMBER(SEARCH("esophagus",X195)),ISNUMBER(SEARCH("recurrent laryngeal nerve",X195))),"positive","negative"))</f>
        <v>negative</v>
      </c>
      <c r="AA195" t="str">
        <f>IF('Model output'!T194="","",IF('Model output'!T194="Not mentioned", "No", "Yes"))</f>
        <v/>
      </c>
      <c r="AB195" t="str">
        <f>IF(AA195&lt;&gt;"Yes","",IF(OR('Model output'!U194="",ISNUMBER(SEARCH("Not identified",'Model output'!U194))),"",'Model output'!U194))</f>
        <v/>
      </c>
      <c r="AC195" s="8" t="str">
        <f>IF(OR('Model output'!V194="", AND(ISERROR(SEARCH("Positive",'Model output'!V194)), ISNUMBER(SEARCH("Negative",'Model output'!V194))), ISNUMBER(SEARCH("Cannot be assessed",'Model output'!V194)), AND(ISNUMBER(SEARCH("Uninvolved",'Model output'!V194)),NOT(ISNUMBER(SEARCH("margin(s) involved",'Model output'!V194)))), ISNUMBER(SEARCH("No involvement",'Model output'!V194)), AND(NOT(ISNUMBER(SEARCH("focal",'Model output'!V194))),ISNUMBER(SEARCH("Free",'Model output'!V194))), ISNUMBER(SEARCH("narrowly excised",'Model output'!V194)), ISNUMBER(SEARCH("none",'Model output'!V194)), ISNUMBER(SEARCH("R0",'Model output'!V194)), ISNUMBER(SEARCH("1 mm",'Model output'!V194)), ISNUMBER(SEARCH("0.1 CM",'Model output'!V194)), ISNUMBER(SEARCH("less than 0.2 mm",'Model output'!V194)), ISNUMBER(SEARCH("less than 1.0 mm",'Model output'!V194)), ISNUMBER(SEARCH("less than 0.5 mm",'Model output'!V194)), ISNUMBER(SEARCH("abut",'Model output'!V194))), "negative", "positive")</f>
        <v>negative</v>
      </c>
      <c r="AE195" s="39" t="str" cm="1">
        <f t="array" aca="1" ref="AE195" ca="1">IF(OR(AC195="positive",Z195="positive",AND(OR(ISNUMBER(SEARCH("Follicular carcinoma",N195)),ISNUMBER(SEARCH("Follicular thyroid carcinoma",N195))),V195="extensive"),AND(AND(ISNUMBER(J195),J195&gt;0),AND(ISNUMBER(M195),M195&gt;3)),OR(H195="positive",AH195=1)),"high",IF(OR(ISNUMBER(SEARCH("lateral",G195,1)),ISNUMBER(SEARCH("positive",Y195,1)),ISNUMBER(SEARCH("tall",O195,1)),ISNUMBER(SEARCH("hobnail",O195,1)),ISNUMBER(SEARCH("cribriform",O195,1)),ISNUMBER(SEARCH("diffuse",O195,1)),ISNUMBER(SEARCH("columnar",O195,1)),ISNUMBER(SEARCH("solid",O195,1)),ISNUMBER(SEARCH("tall",N195,1)),ISNUMBER(SEARCH("hobnail",N195,1)),ISNUMBER(SEARCH("cribriform",N195,1)),ISNUMBER(SEARCH("diffuse",N195,1)),ISNUMBER(SEARCH("columnar",N195,1)),ISNUMBER(SEARCH("solid",N195,1)),AND(OR(ISNUMBER(SEARCH("papillary",N195,1)),ISNUMBER(SEARCH("papillary carcinoma",O195,1))),S195="positive"),AND(AND(ISNUMBER(J195),J195&gt;=5),M195=""),AND(AND(ISNUMBER(J195),J195&gt;=5),AND(ISNUMBER(M195),M195&gt;=1)),AND(ISNUMBER(SERACH("papillary",N195)),OR(Y195="positive",Z195="positive"), ISNUMBER(SEARCH("BRAF",AB195)))),"intermediate","low"))</f>
        <v>intermediate</v>
      </c>
      <c r="AF195" s="40" t="str">
        <f t="shared" si="47"/>
        <v>1b</v>
      </c>
      <c r="AG195" s="40" t="str">
        <f t="shared" si="48"/>
        <v>1b</v>
      </c>
      <c r="AH195" s="40" t="str">
        <f t="shared" si="49"/>
        <v>0</v>
      </c>
      <c r="AI195" s="45" t="str">
        <f t="shared" si="50"/>
        <v>I</v>
      </c>
      <c r="AJ195" s="39" t="s">
        <v>636</v>
      </c>
      <c r="AK195" s="44" t="s">
        <v>895</v>
      </c>
      <c r="AL195" s="44" t="s">
        <v>895</v>
      </c>
      <c r="AM195" s="44" t="s">
        <v>899</v>
      </c>
      <c r="AN195" s="44" t="s">
        <v>59</v>
      </c>
      <c r="AO195" s="12">
        <f t="shared" ca="1" si="51"/>
        <v>1</v>
      </c>
      <c r="AP195" s="15">
        <f t="shared" si="52"/>
        <v>1</v>
      </c>
      <c r="AQ195" s="15">
        <f t="shared" si="53"/>
        <v>1</v>
      </c>
      <c r="AR195" s="15">
        <f t="shared" si="54"/>
        <v>1</v>
      </c>
      <c r="AS195" s="26">
        <f t="shared" ref="AS195:AS258" si="55">IF(AI195=AN195,1,0)</f>
        <v>1</v>
      </c>
    </row>
    <row r="196" spans="1:45">
      <c r="A196" t="str">
        <f>'Model output'!A195</f>
        <v>TCGA-EM-A3FL</v>
      </c>
      <c r="B196" s="51">
        <v>63</v>
      </c>
      <c r="C196" s="1" t="str">
        <f>IF(OR(ISNUMBER(SEARCH("0",'Model output'!D195)), ISNUMBER(SEARCH("1",'Model output'!D195)), ISNUMBER(SEARCH("1a",'Model output'!D195)), ISNUMBER(SEARCH("1b",'Model output'!D195)), ISNUMBER(SEARCH("2",'Model output'!D195)), ISNUMBER(SEARCH("3",'Model output'!D195)), ISNUMBER(SEARCH("4a",'Model output'!D195)), ISNUMBER(SEARCH("4b",'Model output'!D195))), IF(ISNUMBER(SEARCH("pT",'Model output'!D195)),IF(OR(ISNUMBER(SEARCH("a",'Model output'!D195)),ISNUMBER(SEARCH("b",'Model output'!D195))),MID(SUBSTITUTE('Model output'!D195," ",""),SEARCH("pT",'Model output'!D195)+2,2),MID(SUBSTITUTE('Model output'!D195," ",""),SEARCH("pT",'Model output'!D195)+2,1)),IF(ISNUMBER(SEARCH("T",'Model output'!D195)),IF(OR(ISNUMBER(SEARCH("a",'Model output'!D195)),ISNUMBER(SEARCH("b",'Model output'!D195))),MID(SUBSTITUTE('Model output'!D195," ",""),SEARCH("T",'Model output'!D195)+1,2),MID(SUBSTITUTE('Model output'!D195," ",""),SEARCH("T",'Model output'!D195)+1,1)),SUBSTITUTE('Model output'!D195," ",""))),"")</f>
        <v>1b</v>
      </c>
      <c r="D196" s="1" t="str">
        <f>IF(ISNUMBER(SEARCH("lymph node",'Model output'!E195)),"1", IF(AND('Model output'!E195&lt;&gt;"",ISNUMBER('Model output'!E195),'Model output'!E195&gt;0),"1",IF(OR(ISNUMBER(SEARCH("0",'Model output'!E195)), ISNUMBER(SEARCH("1",'Model output'!E195)), ISNUMBER(SEARCH("1a",'Model output'!E195)), ISNUMBER(SEARCH("1b",'Model output'!E195)), ISNUMBER(SEARCH("X",'Model output'!E195))), IF(ISNUMBER(SEARCH("pN",'Model output'!E195)),IF(OR(ISNUMBER(SEARCH("a",'Model output'!E195)),ISNUMBER(SEARCH("b",'Model output'!E195))),MID(SUBSTITUTE('Model output'!E195," ",""),SEARCH("pN",'Model output'!E195)+2,2),MID(SUBSTITUTE('Model output'!E195," ",""),SEARCH("pN",'Model output'!E195)+2,1)),IF(ISNUMBER(SEARCH("N",'Model output'!E195)),IF(OR(ISNUMBER(SEARCH("a",'Model output'!E195)),ISNUMBER(SEARCH("b",'Model output'!E195))),MID(SUBSTITUTE('Model output'!E195," ",""),SEARCH("N",'Model output'!E195)+1,2),MID(SUBSTITUTE('Model output'!E195," ",""),SEARCH("N",'Model output'!E195)+1,1)),SUBSTITUTE('Model output'!E195," ",""))),"")))</f>
        <v>X</v>
      </c>
      <c r="E196" s="1" t="str">
        <f>IF(OR(ISNUMBER(SEARCH("Not applicable",'Model output'!F195)), ISNUMBER(SEARCH("N/A",'Model output'!F195))),"0",IF(OR(ISNUMBER(SEARCH("0",'Model output'!F195)), ISNUMBER(SEARCH("1",'Model output'!F195)), ISNUMBER(SEARCH("X",'Model output'!F195))), IF(ISNUMBER(SEARCH("pM",'Model output'!F195)),MID(SUBSTITUTE('Model output'!F195," ",""),SEARCH("pM",'Model output'!F195)+2,1),IF(ISNUMBER(SEARCH("M",'Model output'!F195)),MID(SUBSTITUTE('Model output'!F195," ",""),SEARCH("M",'Model output'!F195)+1,1),SUBSTITUTE('Model output'!F195," ",""))),""))</f>
        <v/>
      </c>
      <c r="F196" t="str">
        <f t="shared" si="44"/>
        <v>negative</v>
      </c>
      <c r="G196" t="str">
        <f>IF(OR('Model output'!G195="",AND(ISNUMBER('Model output'!J195),'Model output'!J195&lt;1)),"",IF(OR(ISNUMBER(SEARCH("lateral",'Model output'!G195)),ISNUMBER(SEARCH("cervical",'Model output'!G195)),ISNUMBER(SEARCH("jugular",'Model output'!G195)),ISNUMBER(SEARCH("left neck",'Model output'!G195)),ISNUMBER(SEARCH("left anterior neck",'Model output'!G195)),ISNUMBER(SEARCH("left posterior neck",'Model output'!G195)),ISNUMBER(SEARCH("right neck",'Model output'!G195)),ISNUMBER(SEARCH("right anterior neck",'Model output'!G195)),ISNUMBER(SEARCH("right posterior neck",'Model output'!G195)),AND(ISNUMBER(SEARCH("level",'Model output'!G195)),OR(,ISNUMBER(SEARCH("II",'Model output'!G195)),ISNUMBER(SEARCH("two",'Model output'!G195)),ISNUMBER(SEARCH("2",'Model output'!G195)),ISNUMBER(SEARCH("III",'Model output'!G195)),ISNUMBER(SEARCH("three",'Model output'!G195)),ISNUMBER(SEARCH("3",'Model output'!G195)),ISNUMBER(SEARCH("IV",'Model output'!G195)),ISNUMBER(SEARCH("four",'Model output'!G195)),ISNUMBER(SEARCH("4",'Model output'!G195)),ISNUMBER(SEARCH("V ",'Model output'!G195)),ISNUMBER(SEARCH("five",'Model output'!G195)),ISNUMBER(SEARCH("5",'Model output'!G195))))), "lateral", "central"))</f>
        <v/>
      </c>
      <c r="H196" t="str">
        <f>IF('Model output'!H195="","negative", IF('Model output'!H195=" ", "negative", IF('Model output'!H195="[]", "negative", IF(ISNUMBER(SEARCH("lymph node",'Model output'!H195)),"negative", IF(ISNUMBER(SEARCH("adipose tissue",'Model output'!H195)), "negative", IF(ISNUMBER(SEARCH("neck dissection",'Model output'!H195)),"negative","positive"))))))</f>
        <v>negative</v>
      </c>
      <c r="I196" t="str">
        <f>IF('Model output'!I195="","",IF(ISNUMBER('Model output'!I195),'Model output'!I195,1))</f>
        <v/>
      </c>
      <c r="J196" t="str">
        <f>IF('Model output'!J195="","",IF(AND(ISNUMBER('Model output'!J195),'Model output'!J195&lt;=I196),'Model output'!J195,IF(ISNUMBER(SEARCH("0/",'Model output'!J195)),0,1)))</f>
        <v/>
      </c>
      <c r="K196" t="str" cm="1">
        <f t="array" ref="K196">IF(COUNT(FIND({0,1,2,3,4,5,6,7,8,9},'Model output'!K195))&gt;0,'Model output'!K195,"")</f>
        <v/>
      </c>
      <c r="L196" s="32" t="str">
        <f t="shared" si="46"/>
        <v/>
      </c>
      <c r="M196" t="str" cm="1">
        <f t="array" ref="M196">IF(L196="","",IF(ISNUMBER(SEARCH("cm",L196)),MAX(VALUE(SUBSTITUTE(_xlfn.FILTERXML("&lt;t&gt;&lt;s&gt;"&amp;SUBSTITUTE(L196,",","&lt;/s&gt;&lt;s&gt;")&amp;"&lt;/s&gt;&lt;/t&gt;","//s"),"cm",""))),MAX(VALUE(SUBSTITUTE(_xlfn.FILTERXML("&lt;t&gt;&lt;s&gt;"&amp;SUBSTITUTE(L196,",","&lt;/s&gt;&lt;s&gt;")&amp;"&lt;/s&gt;&lt;/t&gt;","//s"),"mm","")))/10))</f>
        <v/>
      </c>
      <c r="N196" t="str">
        <f>IF('Model output'!L195="","",'Model output'!L195)</f>
        <v>Papillary</v>
      </c>
      <c r="O196" t="str">
        <f>IF('Model output'!M195="","",'Model output'!M195)</f>
        <v>Follicular variant, Oncocytic or oxyphilic variant</v>
      </c>
      <c r="P196" t="str">
        <f>IF('Model output'!N195="","",'Model output'!N195)</f>
        <v>1.5 cm</v>
      </c>
      <c r="Q196" t="str">
        <f t="shared" si="45"/>
        <v>1.5cm</v>
      </c>
      <c r="R196" cm="1">
        <f t="array" ref="R196">IF(Q196="","",IF(ISNUMBER(SEARCH("cm",Q196)),MAX(VALUE(SUBSTITUTE(_xlfn.FILTERXML("&lt;t&gt;&lt;s&gt;"&amp;SUBSTITUTE(Q196,",","&lt;/s&gt;&lt;s&gt;")&amp;"&lt;/s&gt;&lt;/t&gt;","//s"),"cm",""))),IF(ISNUMBER(SEARCH("mm",Q196)), MAX(VALUE(SUBSTITUTE(_xlfn.FILTERXML("&lt;t&gt;&lt;s&gt;"&amp;SUBSTITUTE(Q196,",","&lt;/s&gt;&lt;s&gt;")&amp;"&lt;/s&gt;&lt;/t&gt;","//s"),"mm","")))/10, MAX(VALUE(_xlfn.FILTERXML("&lt;t&gt;&lt;s&gt;"&amp;SUBSTITUTE(Q196,",","&lt;/s&gt;&lt;s&gt;")&amp;"&lt;/s&gt;&lt;/t&gt;","//s"))))))</f>
        <v>1.5</v>
      </c>
      <c r="S196" t="str">
        <f>IF(OR('Model output'!P195="",'Model output'!P195="C",ISNUMBER(SEARCH("Not identified", 'Model output'!P195)),ISNUMBER(SEARCH("Absent",'Model output'!P195)),ISNUMBER(SEARCH("Absence",'Model output'!P195)),AND(ISNUMBER(SEARCH("No",'Model output'!P195)),NOT(ISNUMBER(SEARCH("diagnostic",'Model output'!P195)))),ISNUMBER(SEARCH("Negative",'Model output'!P195))),"negative","positive")</f>
        <v>negative</v>
      </c>
      <c r="T196">
        <f>IF('Model output'!O195="","",'Model output'!O195)</f>
        <v>2</v>
      </c>
      <c r="U196" t="str">
        <f>IF('Model output'!Q195&lt;&gt;"",'Model output'!Q195,IF('Classification result'!S196="positive",IF(ISNUMBER(SEARCH("single",'Model output'!P195)),1,IF(OR(ISNUMBER(SEARCH("&lt;4",'Model output'!P195)),ISNUMBER(SEARCH("&lt; 4",'Model output'!P195)),ISNUMBER(SEARCH("less than 4",'Model output'!P195))),"&lt;4",IF(OR(ISNUMBER(SEARCH("&gt;4",'Model output'!P195)),ISNUMBER(SEARCH("&gt; 4",'Model output'!P195)),ISNUMBER(SEARCH("4 or more",'Model output'!P195))),"&gt;4",""))),""))</f>
        <v/>
      </c>
      <c r="V196" t="str">
        <f>IF(S196="negative","",IF(OR(ISNUMBER(SEARCH("Focal",'Model output'!P195)),'Classification result'!U196&lt;4,ISNUMBER(SEARCH("Focal",'Classification result'!U196)),ISNUMBER(SEARCH("&lt;4",'Classification result'!U196)),ISNUMBER(SEARCH("&lt; 4",'Classification result'!U196))),"minimal", IF(OR(ISNUMBER(SEARCH("Extensive",'Model output'!P195)),ISNUMBER(SEARCH("Extensive",'Classification result'!U196)),ISNUMBER(SEARCH("&gt;4",'Classification result'!U196)),ISNUMBER(SEARCH("&gt; 4",'Classification result'!U196)),ISNUMBER(SEARCH("4 or more",'Classification result'!U196))),"extensive","")))</f>
        <v/>
      </c>
      <c r="W196" t="str">
        <f>IF(OR('Model output'!R195="",ISNUMBER(SEARCH("Not identified", 'Model output'!R195)),ISNUMBER(SEARCH("Absent",'Model output'!R195)),ISNUMBER(SEARCH("No",'Model output'!R195)),ISNUMBER(SEARCH("Negative",'Model output'!R195)),ISNUMBER(SEARCH("None seen",'Model output'!R195)),ISNUMBER(SEARCH("Free",'Model output'!R195)),ISNUMBER(SEARCH("Cannot be assessed",'Model output'!R195))),"negative","positive")</f>
        <v>negative</v>
      </c>
      <c r="X196" s="19" t="str">
        <f>IF('Model output'!S195="","",'Model output'!S195)</f>
        <v>Not identified</v>
      </c>
      <c r="Y196" t="str">
        <f>IF(OR('Model output'!S195="",ISNUMBER(SEARCH("No extension",'Model output'!S195)),ISNUMBER(SEARCH("Absent",'Model output'!S195)),ISNUMBER(SEARCH("Not identified",'Model output'!S195)),AND(ISNUMBER(SEARCH("No",'Model output'!S195)),NOT(ISNUMBER(SEARCH("carcinoma",'Model output'!S195)))),ISNUMBER(SEARCH("negative",'Model output'!S195))),"negative",IF(Z196="positive","gETE", "positive"))</f>
        <v>negative</v>
      </c>
      <c r="Z196" t="str">
        <f>IF(OR('Model output'!S195="",ISNUMBER(SEARCH("Absent",'Model output'!S195)),ISNUMBER(SEARCH("Not identified",'Model output'!S195)),ISNUMBER(SEARCH("No",'Model output'!S195)),ISNUMBER(SEARCH("Minimal",'Model output'!S195)),ISNUMBER(SEARCH("negative",'Model output'!S195))),"negative",IF(OR(ISNUMBER(SEARCH("extensive",X196)),ISNUMBER(SEARCH("skeletal muscle",X196)),ISNUMBER(SEARCH("larynx",X196)),ISNUMBER(SEARCH("trachea",X196)),ISNUMBER(SEARCH("esophagus",X196)),ISNUMBER(SEARCH("recurrent laryngeal nerve",X196))),"positive","negative"))</f>
        <v>negative</v>
      </c>
      <c r="AA196" t="str">
        <f>IF('Model output'!T195="","",IF('Model output'!T195="Not mentioned", "No", "Yes"))</f>
        <v/>
      </c>
      <c r="AB196" t="str">
        <f>IF(AA196&lt;&gt;"Yes","",IF(OR('Model output'!U195="",ISNUMBER(SEARCH("Not identified",'Model output'!U195))),"",'Model output'!U195))</f>
        <v/>
      </c>
      <c r="AC196" s="8" t="str">
        <f>IF(OR('Model output'!V195="", AND(ISERROR(SEARCH("Positive",'Model output'!V195)), ISNUMBER(SEARCH("Negative",'Model output'!V195))), ISNUMBER(SEARCH("Cannot be assessed",'Model output'!V195)), AND(ISNUMBER(SEARCH("Uninvolved",'Model output'!V195)),NOT(ISNUMBER(SEARCH("margin(s) involved",'Model output'!V195)))), ISNUMBER(SEARCH("No involvement",'Model output'!V195)), AND(NOT(ISNUMBER(SEARCH("focal",'Model output'!V195))),ISNUMBER(SEARCH("Free",'Model output'!V195))), ISNUMBER(SEARCH("narrowly excised",'Model output'!V195)), ISNUMBER(SEARCH("none",'Model output'!V195)), ISNUMBER(SEARCH("R0",'Model output'!V195)), ISNUMBER(SEARCH("1 mm",'Model output'!V195)), ISNUMBER(SEARCH("0.1 CM",'Model output'!V195)), ISNUMBER(SEARCH("less than 0.2 mm",'Model output'!V195)), ISNUMBER(SEARCH("less than 1.0 mm",'Model output'!V195)), ISNUMBER(SEARCH("less than 0.5 mm",'Model output'!V195)), ISNUMBER(SEARCH("abut",'Model output'!V195))), "negative", "positive")</f>
        <v>negative</v>
      </c>
      <c r="AE196" s="39" t="str" cm="1">
        <f t="array" aca="1" ref="AE196" ca="1">IF(OR(AC196="positive",Z196="positive",AND(OR(ISNUMBER(SEARCH("Follicular carcinoma",N196)),ISNUMBER(SEARCH("Follicular thyroid carcinoma",N196))),V196="extensive"),AND(AND(ISNUMBER(J196),J196&gt;0),AND(ISNUMBER(M196),M196&gt;3)),OR(H196="positive",AH196=1)),"high",IF(OR(ISNUMBER(SEARCH("lateral",G196,1)),ISNUMBER(SEARCH("positive",Y196,1)),ISNUMBER(SEARCH("tall",O196,1)),ISNUMBER(SEARCH("hobnail",O196,1)),ISNUMBER(SEARCH("cribriform",O196,1)),ISNUMBER(SEARCH("diffuse",O196,1)),ISNUMBER(SEARCH("columnar",O196,1)),ISNUMBER(SEARCH("solid",O196,1)),ISNUMBER(SEARCH("tall",N196,1)),ISNUMBER(SEARCH("hobnail",N196,1)),ISNUMBER(SEARCH("cribriform",N196,1)),ISNUMBER(SEARCH("diffuse",N196,1)),ISNUMBER(SEARCH("columnar",N196,1)),ISNUMBER(SEARCH("solid",N196,1)),AND(OR(ISNUMBER(SEARCH("papillary",N196,1)),ISNUMBER(SEARCH("papillary carcinoma",O196,1))),S196="positive"),AND(AND(ISNUMBER(J196),J196&gt;=5),M196=""),AND(AND(ISNUMBER(J196),J196&gt;=5),AND(ISNUMBER(M196),M196&gt;=1)),AND(ISNUMBER(SERACH("papillary",N196)),OR(Y196="positive",Z196="positive"), ISNUMBER(SEARCH("BRAF",AB196)))),"intermediate","low"))</f>
        <v>low</v>
      </c>
      <c r="AF196" s="40" t="str">
        <f t="shared" si="47"/>
        <v>1b</v>
      </c>
      <c r="AG196" s="40" t="str">
        <f t="shared" si="48"/>
        <v>0</v>
      </c>
      <c r="AH196" s="40" t="str">
        <f t="shared" si="49"/>
        <v>0</v>
      </c>
      <c r="AI196" s="45" t="str">
        <f t="shared" si="50"/>
        <v>I</v>
      </c>
      <c r="AJ196" s="39" t="s">
        <v>634</v>
      </c>
      <c r="AK196" s="44" t="s">
        <v>895</v>
      </c>
      <c r="AL196" s="44" t="s">
        <v>899</v>
      </c>
      <c r="AM196" s="44" t="s">
        <v>899</v>
      </c>
      <c r="AN196" s="44" t="s">
        <v>59</v>
      </c>
      <c r="AO196" s="12">
        <f t="shared" ca="1" si="51"/>
        <v>1</v>
      </c>
      <c r="AP196" s="15">
        <f t="shared" si="52"/>
        <v>1</v>
      </c>
      <c r="AQ196" s="15">
        <f t="shared" si="53"/>
        <v>1</v>
      </c>
      <c r="AR196" s="15">
        <f t="shared" si="54"/>
        <v>1</v>
      </c>
      <c r="AS196" s="26">
        <f t="shared" si="55"/>
        <v>1</v>
      </c>
    </row>
    <row r="197" spans="1:45">
      <c r="A197" t="str">
        <f>'Model output'!A196</f>
        <v>TCGA-EM-A3FM</v>
      </c>
      <c r="B197" s="51">
        <v>57</v>
      </c>
      <c r="C197" s="1" t="str">
        <f>IF(OR(ISNUMBER(SEARCH("0",'Model output'!D196)), ISNUMBER(SEARCH("1",'Model output'!D196)), ISNUMBER(SEARCH("1a",'Model output'!D196)), ISNUMBER(SEARCH("1b",'Model output'!D196)), ISNUMBER(SEARCH("2",'Model output'!D196)), ISNUMBER(SEARCH("3",'Model output'!D196)), ISNUMBER(SEARCH("4a",'Model output'!D196)), ISNUMBER(SEARCH("4b",'Model output'!D196))), IF(ISNUMBER(SEARCH("pT",'Model output'!D196)),IF(OR(ISNUMBER(SEARCH("a",'Model output'!D196)),ISNUMBER(SEARCH("b",'Model output'!D196))),MID(SUBSTITUTE('Model output'!D196," ",""),SEARCH("pT",'Model output'!D196)+2,2),MID(SUBSTITUTE('Model output'!D196," ",""),SEARCH("pT",'Model output'!D196)+2,1)),IF(ISNUMBER(SEARCH("T",'Model output'!D196)),IF(OR(ISNUMBER(SEARCH("a",'Model output'!D196)),ISNUMBER(SEARCH("b",'Model output'!D196))),MID(SUBSTITUTE('Model output'!D196," ",""),SEARCH("T",'Model output'!D196)+1,2),MID(SUBSTITUTE('Model output'!D196," ",""),SEARCH("T",'Model output'!D196)+1,1)),SUBSTITUTE('Model output'!D196," ",""))),"")</f>
        <v>2</v>
      </c>
      <c r="D197" s="1" t="str">
        <f>IF(ISNUMBER(SEARCH("lymph node",'Model output'!E196)),"1", IF(AND('Model output'!E196&lt;&gt;"",ISNUMBER('Model output'!E196),'Model output'!E196&gt;0),"1",IF(OR(ISNUMBER(SEARCH("0",'Model output'!E196)), ISNUMBER(SEARCH("1",'Model output'!E196)), ISNUMBER(SEARCH("1a",'Model output'!E196)), ISNUMBER(SEARCH("1b",'Model output'!E196)), ISNUMBER(SEARCH("X",'Model output'!E196))), IF(ISNUMBER(SEARCH("pN",'Model output'!E196)),IF(OR(ISNUMBER(SEARCH("a",'Model output'!E196)),ISNUMBER(SEARCH("b",'Model output'!E196))),MID(SUBSTITUTE('Model output'!E196," ",""),SEARCH("pN",'Model output'!E196)+2,2),MID(SUBSTITUTE('Model output'!E196," ",""),SEARCH("pN",'Model output'!E196)+2,1)),IF(ISNUMBER(SEARCH("N",'Model output'!E196)),IF(OR(ISNUMBER(SEARCH("a",'Model output'!E196)),ISNUMBER(SEARCH("b",'Model output'!E196))),MID(SUBSTITUTE('Model output'!E196," ",""),SEARCH("N",'Model output'!E196)+1,2),MID(SUBSTITUTE('Model output'!E196," ",""),SEARCH("N",'Model output'!E196)+1,1)),SUBSTITUTE('Model output'!E196," ",""))),"")))</f>
        <v>1b</v>
      </c>
      <c r="E197" s="1" t="str">
        <f>IF(OR(ISNUMBER(SEARCH("Not applicable",'Model output'!F196)), ISNUMBER(SEARCH("N/A",'Model output'!F196))),"0",IF(OR(ISNUMBER(SEARCH("0",'Model output'!F196)), ISNUMBER(SEARCH("1",'Model output'!F196)), ISNUMBER(SEARCH("X",'Model output'!F196))), IF(ISNUMBER(SEARCH("pM",'Model output'!F196)),MID(SUBSTITUTE('Model output'!F196," ",""),SEARCH("pM",'Model output'!F196)+2,1),IF(ISNUMBER(SEARCH("M",'Model output'!F196)),MID(SUBSTITUTE('Model output'!F196," ",""),SEARCH("M",'Model output'!F196)+1,1),SUBSTITUTE('Model output'!F196," ",""))),""))</f>
        <v/>
      </c>
      <c r="F197" t="str">
        <f t="shared" si="44"/>
        <v>positive</v>
      </c>
      <c r="G197" t="str">
        <f>IF(OR('Model output'!G196="",AND(ISNUMBER('Model output'!J196),'Model output'!J196&lt;1)),"",IF(OR(ISNUMBER(SEARCH("lateral",'Model output'!G196)),ISNUMBER(SEARCH("cervical",'Model output'!G196)),ISNUMBER(SEARCH("jugular",'Model output'!G196)),ISNUMBER(SEARCH("left neck",'Model output'!G196)),ISNUMBER(SEARCH("left anterior neck",'Model output'!G196)),ISNUMBER(SEARCH("left posterior neck",'Model output'!G196)),ISNUMBER(SEARCH("right neck",'Model output'!G196)),ISNUMBER(SEARCH("right anterior neck",'Model output'!G196)),ISNUMBER(SEARCH("right posterior neck",'Model output'!G196)),AND(ISNUMBER(SEARCH("level",'Model output'!G196)),OR(,ISNUMBER(SEARCH("II",'Model output'!G196)),ISNUMBER(SEARCH("two",'Model output'!G196)),ISNUMBER(SEARCH("2",'Model output'!G196)),ISNUMBER(SEARCH("III",'Model output'!G196)),ISNUMBER(SEARCH("three",'Model output'!G196)),ISNUMBER(SEARCH("3",'Model output'!G196)),ISNUMBER(SEARCH("IV",'Model output'!G196)),ISNUMBER(SEARCH("four",'Model output'!G196)),ISNUMBER(SEARCH("4",'Model output'!G196)),ISNUMBER(SEARCH("V ",'Model output'!G196)),ISNUMBER(SEARCH("five",'Model output'!G196)),ISNUMBER(SEARCH("5",'Model output'!G196))))), "lateral", "central"))</f>
        <v>central</v>
      </c>
      <c r="H197" t="str">
        <f>IF('Model output'!H196="","negative", IF('Model output'!H196=" ", "negative", IF('Model output'!H196="[]", "negative", IF(ISNUMBER(SEARCH("lymph node",'Model output'!H196)),"negative", IF(ISNUMBER(SEARCH("adipose tissue",'Model output'!H196)), "negative", IF(ISNUMBER(SEARCH("neck dissection",'Model output'!H196)),"negative","positive"))))))</f>
        <v>negative</v>
      </c>
      <c r="I197">
        <f>IF('Model output'!I196="","",IF(ISNUMBER('Model output'!I196),'Model output'!I196,1))</f>
        <v>53</v>
      </c>
      <c r="J197">
        <f>IF('Model output'!J196="","",IF(AND(ISNUMBER('Model output'!J196),'Model output'!J196&lt;=I197),'Model output'!J196,IF(ISNUMBER(SEARCH("0/",'Model output'!J196)),0,1)))</f>
        <v>17</v>
      </c>
      <c r="K197" t="str" cm="1">
        <f t="array" ref="K197">IF(COUNT(FIND({0,1,2,3,4,5,6,7,8,9},'Model output'!K196))&gt;0,'Model output'!K196,"")</f>
        <v>2.1 cm</v>
      </c>
      <c r="L197" s="32" t="str">
        <f t="shared" si="46"/>
        <v>2.1cm</v>
      </c>
      <c r="M197" cm="1">
        <f t="array" ref="M197">IF(L197="","",IF(ISNUMBER(SEARCH("cm",L197)),MAX(VALUE(SUBSTITUTE(_xlfn.FILTERXML("&lt;t&gt;&lt;s&gt;"&amp;SUBSTITUTE(L197,",","&lt;/s&gt;&lt;s&gt;")&amp;"&lt;/s&gt;&lt;/t&gt;","//s"),"cm",""))),MAX(VALUE(SUBSTITUTE(_xlfn.FILTERXML("&lt;t&gt;&lt;s&gt;"&amp;SUBSTITUTE(L197,",","&lt;/s&gt;&lt;s&gt;")&amp;"&lt;/s&gt;&lt;/t&gt;","//s"),"mm","")))/10))</f>
        <v>2.1</v>
      </c>
      <c r="N197" t="str">
        <f>IF('Model output'!L196="","",'Model output'!L196)</f>
        <v>papillary</v>
      </c>
      <c r="O197" t="str">
        <f>IF('Model output'!M196="","",'Model output'!M196)</f>
        <v>classical, tall cell change, follicular variant</v>
      </c>
      <c r="P197" t="str">
        <f>IF('Model output'!N196="","",'Model output'!N196)</f>
        <v>2.2 cm</v>
      </c>
      <c r="Q197" t="str">
        <f t="shared" si="45"/>
        <v>2.2cm</v>
      </c>
      <c r="R197" cm="1">
        <f t="array" ref="R197">IF(Q197="","",IF(ISNUMBER(SEARCH("cm",Q197)),MAX(VALUE(SUBSTITUTE(_xlfn.FILTERXML("&lt;t&gt;&lt;s&gt;"&amp;SUBSTITUTE(Q197,",","&lt;/s&gt;&lt;s&gt;")&amp;"&lt;/s&gt;&lt;/t&gt;","//s"),"cm",""))),IF(ISNUMBER(SEARCH("mm",Q197)), MAX(VALUE(SUBSTITUTE(_xlfn.FILTERXML("&lt;t&gt;&lt;s&gt;"&amp;SUBSTITUTE(Q197,",","&lt;/s&gt;&lt;s&gt;")&amp;"&lt;/s&gt;&lt;/t&gt;","//s"),"mm","")))/10, MAX(VALUE(_xlfn.FILTERXML("&lt;t&gt;&lt;s&gt;"&amp;SUBSTITUTE(Q197,",","&lt;/s&gt;&lt;s&gt;")&amp;"&lt;/s&gt;&lt;/t&gt;","//s"))))))</f>
        <v>2.2000000000000002</v>
      </c>
      <c r="S197" t="str">
        <f>IF(OR('Model output'!P196="",'Model output'!P196="C",ISNUMBER(SEARCH("Not identified", 'Model output'!P196)),ISNUMBER(SEARCH("Absent",'Model output'!P196)),ISNUMBER(SEARCH("Absence",'Model output'!P196)),AND(ISNUMBER(SEARCH("No",'Model output'!P196)),NOT(ISNUMBER(SEARCH("diagnostic",'Model output'!P196)))),ISNUMBER(SEARCH("Negative",'Model output'!P196))),"negative","positive")</f>
        <v>positive</v>
      </c>
      <c r="T197">
        <f>IF('Model output'!O196="","",'Model output'!O196)</f>
        <v>2</v>
      </c>
      <c r="U197" t="str">
        <f>IF('Model output'!Q196&lt;&gt;"",'Model output'!Q196,IF('Classification result'!S197="positive",IF(ISNUMBER(SEARCH("single",'Model output'!P196)),1,IF(OR(ISNUMBER(SEARCH("&lt;4",'Model output'!P196)),ISNUMBER(SEARCH("&lt; 4",'Model output'!P196)),ISNUMBER(SEARCH("less than 4",'Model output'!P196))),"&lt;4",IF(OR(ISNUMBER(SEARCH("&gt;4",'Model output'!P196)),ISNUMBER(SEARCH("&gt; 4",'Model output'!P196)),ISNUMBER(SEARCH("4 or more",'Model output'!P196))),"&gt;4",""))),""))</f>
        <v/>
      </c>
      <c r="V197" t="str">
        <f>IF(S197="negative","",IF(OR(ISNUMBER(SEARCH("Focal",'Model output'!P196)),'Classification result'!U197&lt;4,ISNUMBER(SEARCH("Focal",'Classification result'!U197)),ISNUMBER(SEARCH("&lt;4",'Classification result'!U197)),ISNUMBER(SEARCH("&lt; 4",'Classification result'!U197))),"minimal", IF(OR(ISNUMBER(SEARCH("Extensive",'Model output'!P196)),ISNUMBER(SEARCH("Extensive",'Classification result'!U197)),ISNUMBER(SEARCH("&gt;4",'Classification result'!U197)),ISNUMBER(SEARCH("&gt; 4",'Classification result'!U197)),ISNUMBER(SEARCH("4 or more",'Classification result'!U197))),"extensive","")))</f>
        <v/>
      </c>
      <c r="W197" t="str">
        <f>IF(OR('Model output'!R196="",ISNUMBER(SEARCH("Not identified", 'Model output'!R196)),ISNUMBER(SEARCH("Absent",'Model output'!R196)),ISNUMBER(SEARCH("No",'Model output'!R196)),ISNUMBER(SEARCH("Negative",'Model output'!R196)),ISNUMBER(SEARCH("None seen",'Model output'!R196)),ISNUMBER(SEARCH("Free",'Model output'!R196)),ISNUMBER(SEARCH("Cannot be assessed",'Model output'!R196))),"negative","positive")</f>
        <v>positive</v>
      </c>
      <c r="X197" s="19" t="str">
        <f>IF('Model output'!S196="","",'Model output'!S196)</f>
        <v>Not identified</v>
      </c>
      <c r="Y197" t="str">
        <f>IF(OR('Model output'!S196="",ISNUMBER(SEARCH("No extension",'Model output'!S196)),ISNUMBER(SEARCH("Absent",'Model output'!S196)),ISNUMBER(SEARCH("Not identified",'Model output'!S196)),AND(ISNUMBER(SEARCH("No",'Model output'!S196)),NOT(ISNUMBER(SEARCH("carcinoma",'Model output'!S196)))),ISNUMBER(SEARCH("negative",'Model output'!S196))),"negative",IF(Z197="positive","gETE", "positive"))</f>
        <v>negative</v>
      </c>
      <c r="Z197" t="str">
        <f>IF(OR('Model output'!S196="",ISNUMBER(SEARCH("Absent",'Model output'!S196)),ISNUMBER(SEARCH("Not identified",'Model output'!S196)),ISNUMBER(SEARCH("No",'Model output'!S196)),ISNUMBER(SEARCH("Minimal",'Model output'!S196)),ISNUMBER(SEARCH("negative",'Model output'!S196))),"negative",IF(OR(ISNUMBER(SEARCH("extensive",X197)),ISNUMBER(SEARCH("skeletal muscle",X197)),ISNUMBER(SEARCH("larynx",X197)),ISNUMBER(SEARCH("trachea",X197)),ISNUMBER(SEARCH("esophagus",X197)),ISNUMBER(SEARCH("recurrent laryngeal nerve",X197))),"positive","negative"))</f>
        <v>negative</v>
      </c>
      <c r="AA197" t="str">
        <f>IF('Model output'!T196="","",IF('Model output'!T196="Not mentioned", "No", "Yes"))</f>
        <v/>
      </c>
      <c r="AB197" t="str">
        <f>IF(AA197&lt;&gt;"Yes","",IF(OR('Model output'!U196="",ISNUMBER(SEARCH("Not identified",'Model output'!U196))),"",'Model output'!U196))</f>
        <v/>
      </c>
      <c r="AC197" s="8" t="str">
        <f>IF(OR('Model output'!V196="", AND(ISERROR(SEARCH("Positive",'Model output'!V196)), ISNUMBER(SEARCH("Negative",'Model output'!V196))), ISNUMBER(SEARCH("Cannot be assessed",'Model output'!V196)), AND(ISNUMBER(SEARCH("Uninvolved",'Model output'!V196)),NOT(ISNUMBER(SEARCH("margin(s) involved",'Model output'!V196)))), ISNUMBER(SEARCH("No involvement",'Model output'!V196)), AND(NOT(ISNUMBER(SEARCH("focal",'Model output'!V196))),ISNUMBER(SEARCH("Free",'Model output'!V196))), ISNUMBER(SEARCH("narrowly excised",'Model output'!V196)), ISNUMBER(SEARCH("none",'Model output'!V196)), ISNUMBER(SEARCH("R0",'Model output'!V196)), ISNUMBER(SEARCH("1 mm",'Model output'!V196)), ISNUMBER(SEARCH("0.1 CM",'Model output'!V196)), ISNUMBER(SEARCH("less than 0.2 mm",'Model output'!V196)), ISNUMBER(SEARCH("less than 1.0 mm",'Model output'!V196)), ISNUMBER(SEARCH("less than 0.5 mm",'Model output'!V196)), ISNUMBER(SEARCH("abut",'Model output'!V196))), "negative", "positive")</f>
        <v>negative</v>
      </c>
      <c r="AE197" s="39" t="str" cm="1">
        <f t="array" aca="1" ref="AE197" ca="1">IF(OR(AC197="positive",Z197="positive",AND(OR(ISNUMBER(SEARCH("Follicular carcinoma",N197)),ISNUMBER(SEARCH("Follicular thyroid carcinoma",N197))),V197="extensive"),AND(AND(ISNUMBER(J197),J197&gt;0),AND(ISNUMBER(M197),M197&gt;3)),OR(H197="positive",AH197=1)),"high",IF(OR(ISNUMBER(SEARCH("lateral",G197,1)),ISNUMBER(SEARCH("positive",Y197,1)),ISNUMBER(SEARCH("tall",O197,1)),ISNUMBER(SEARCH("hobnail",O197,1)),ISNUMBER(SEARCH("cribriform",O197,1)),ISNUMBER(SEARCH("diffuse",O197,1)),ISNUMBER(SEARCH("columnar",O197,1)),ISNUMBER(SEARCH("solid",O197,1)),ISNUMBER(SEARCH("tall",N197,1)),ISNUMBER(SEARCH("hobnail",N197,1)),ISNUMBER(SEARCH("cribriform",N197,1)),ISNUMBER(SEARCH("diffuse",N197,1)),ISNUMBER(SEARCH("columnar",N197,1)),ISNUMBER(SEARCH("solid",N197,1)),AND(OR(ISNUMBER(SEARCH("papillary",N197,1)),ISNUMBER(SEARCH("papillary carcinoma",O197,1))),S197="positive"),AND(AND(ISNUMBER(J197),J197&gt;=5),M197=""),AND(AND(ISNUMBER(J197),J197&gt;=5),AND(ISNUMBER(M197),M197&gt;=1)),AND(ISNUMBER(SERACH("papillary",N197)),OR(Y197="positive",Z197="positive"), ISNUMBER(SEARCH("BRAF",AB197)))),"intermediate","low"))</f>
        <v>intermediate</v>
      </c>
      <c r="AF197" s="40" t="str">
        <f t="shared" si="47"/>
        <v>2</v>
      </c>
      <c r="AG197" s="40" t="str">
        <f t="shared" si="48"/>
        <v>1a</v>
      </c>
      <c r="AH197" s="40" t="str">
        <f t="shared" si="49"/>
        <v>0</v>
      </c>
      <c r="AI197" s="45" t="str">
        <f t="shared" si="50"/>
        <v>II</v>
      </c>
      <c r="AJ197" s="39" t="s">
        <v>636</v>
      </c>
      <c r="AK197" s="44" t="s">
        <v>898</v>
      </c>
      <c r="AL197" s="44" t="s">
        <v>895</v>
      </c>
      <c r="AM197" s="44" t="s">
        <v>899</v>
      </c>
      <c r="AN197" s="44" t="s">
        <v>897</v>
      </c>
      <c r="AO197" s="12">
        <f t="shared" ca="1" si="51"/>
        <v>1</v>
      </c>
      <c r="AP197" s="15">
        <f t="shared" si="52"/>
        <v>1</v>
      </c>
      <c r="AQ197" s="15">
        <f t="shared" si="53"/>
        <v>0</v>
      </c>
      <c r="AR197" s="15">
        <f t="shared" si="54"/>
        <v>1</v>
      </c>
      <c r="AS197" s="26">
        <f t="shared" si="55"/>
        <v>1</v>
      </c>
    </row>
    <row r="198" spans="1:45">
      <c r="A198" t="str">
        <f>'Model output'!A197</f>
        <v>TCGA-EM-A3FN</v>
      </c>
      <c r="B198" s="51">
        <v>42</v>
      </c>
      <c r="C198" s="1" t="str">
        <f>IF(OR(ISNUMBER(SEARCH("0",'Model output'!D197)), ISNUMBER(SEARCH("1",'Model output'!D197)), ISNUMBER(SEARCH("1a",'Model output'!D197)), ISNUMBER(SEARCH("1b",'Model output'!D197)), ISNUMBER(SEARCH("2",'Model output'!D197)), ISNUMBER(SEARCH("3",'Model output'!D197)), ISNUMBER(SEARCH("4a",'Model output'!D197)), ISNUMBER(SEARCH("4b",'Model output'!D197))), IF(ISNUMBER(SEARCH("pT",'Model output'!D197)),IF(OR(ISNUMBER(SEARCH("a",'Model output'!D197)),ISNUMBER(SEARCH("b",'Model output'!D197))),MID(SUBSTITUTE('Model output'!D197," ",""),SEARCH("pT",'Model output'!D197)+2,2),MID(SUBSTITUTE('Model output'!D197," ",""),SEARCH("pT",'Model output'!D197)+2,1)),IF(ISNUMBER(SEARCH("T",'Model output'!D197)),IF(OR(ISNUMBER(SEARCH("a",'Model output'!D197)),ISNUMBER(SEARCH("b",'Model output'!D197))),MID(SUBSTITUTE('Model output'!D197," ",""),SEARCH("T",'Model output'!D197)+1,2),MID(SUBSTITUTE('Model output'!D197," ",""),SEARCH("T",'Model output'!D197)+1,1)),SUBSTITUTE('Model output'!D197," ",""))),"")</f>
        <v>3</v>
      </c>
      <c r="D198" s="1" t="str">
        <f>IF(ISNUMBER(SEARCH("lymph node",'Model output'!E197)),"1", IF(AND('Model output'!E197&lt;&gt;"",ISNUMBER('Model output'!E197),'Model output'!E197&gt;0),"1",IF(OR(ISNUMBER(SEARCH("0",'Model output'!E197)), ISNUMBER(SEARCH("1",'Model output'!E197)), ISNUMBER(SEARCH("1a",'Model output'!E197)), ISNUMBER(SEARCH("1b",'Model output'!E197)), ISNUMBER(SEARCH("X",'Model output'!E197))), IF(ISNUMBER(SEARCH("pN",'Model output'!E197)),IF(OR(ISNUMBER(SEARCH("a",'Model output'!E197)),ISNUMBER(SEARCH("b",'Model output'!E197))),MID(SUBSTITUTE('Model output'!E197," ",""),SEARCH("pN",'Model output'!E197)+2,2),MID(SUBSTITUTE('Model output'!E197," ",""),SEARCH("pN",'Model output'!E197)+2,1)),IF(ISNUMBER(SEARCH("N",'Model output'!E197)),IF(OR(ISNUMBER(SEARCH("a",'Model output'!E197)),ISNUMBER(SEARCH("b",'Model output'!E197))),MID(SUBSTITUTE('Model output'!E197," ",""),SEARCH("N",'Model output'!E197)+1,2),MID(SUBSTITUTE('Model output'!E197," ",""),SEARCH("N",'Model output'!E197)+1,1)),SUBSTITUTE('Model output'!E197," ",""))),"")))</f>
        <v>0</v>
      </c>
      <c r="E198" s="1" t="str">
        <f>IF(OR(ISNUMBER(SEARCH("Not applicable",'Model output'!F197)), ISNUMBER(SEARCH("N/A",'Model output'!F197))),"0",IF(OR(ISNUMBER(SEARCH("0",'Model output'!F197)), ISNUMBER(SEARCH("1",'Model output'!F197)), ISNUMBER(SEARCH("X",'Model output'!F197))), IF(ISNUMBER(SEARCH("pM",'Model output'!F197)),MID(SUBSTITUTE('Model output'!F197," ",""),SEARCH("pM",'Model output'!F197)+2,1),IF(ISNUMBER(SEARCH("M",'Model output'!F197)),MID(SUBSTITUTE('Model output'!F197," ",""),SEARCH("M",'Model output'!F197)+1,1),SUBSTITUTE('Model output'!F197," ",""))),""))</f>
        <v/>
      </c>
      <c r="F198" t="str">
        <f t="shared" si="44"/>
        <v>negative</v>
      </c>
      <c r="G198" t="str">
        <f>IF(OR('Model output'!G197="",AND(ISNUMBER('Model output'!J197),'Model output'!J197&lt;1)),"",IF(OR(ISNUMBER(SEARCH("lateral",'Model output'!G197)),ISNUMBER(SEARCH("cervical",'Model output'!G197)),ISNUMBER(SEARCH("jugular",'Model output'!G197)),ISNUMBER(SEARCH("left neck",'Model output'!G197)),ISNUMBER(SEARCH("left anterior neck",'Model output'!G197)),ISNUMBER(SEARCH("left posterior neck",'Model output'!G197)),ISNUMBER(SEARCH("right neck",'Model output'!G197)),ISNUMBER(SEARCH("right anterior neck",'Model output'!G197)),ISNUMBER(SEARCH("right posterior neck",'Model output'!G197)),AND(ISNUMBER(SEARCH("level",'Model output'!G197)),OR(,ISNUMBER(SEARCH("II",'Model output'!G197)),ISNUMBER(SEARCH("two",'Model output'!G197)),ISNUMBER(SEARCH("2",'Model output'!G197)),ISNUMBER(SEARCH("III",'Model output'!G197)),ISNUMBER(SEARCH("three",'Model output'!G197)),ISNUMBER(SEARCH("3",'Model output'!G197)),ISNUMBER(SEARCH("IV",'Model output'!G197)),ISNUMBER(SEARCH("four",'Model output'!G197)),ISNUMBER(SEARCH("4",'Model output'!G197)),ISNUMBER(SEARCH("V ",'Model output'!G197)),ISNUMBER(SEARCH("five",'Model output'!G197)),ISNUMBER(SEARCH("5",'Model output'!G197))))), "lateral", "central"))</f>
        <v/>
      </c>
      <c r="H198" t="str">
        <f>IF('Model output'!H197="","negative", IF('Model output'!H197=" ", "negative", IF('Model output'!H197="[]", "negative", IF(ISNUMBER(SEARCH("lymph node",'Model output'!H197)),"negative", IF(ISNUMBER(SEARCH("adipose tissue",'Model output'!H197)), "negative", IF(ISNUMBER(SEARCH("neck dissection",'Model output'!H197)),"negative","positive"))))))</f>
        <v>negative</v>
      </c>
      <c r="I198">
        <f>IF('Model output'!I197="","",IF(ISNUMBER('Model output'!I197),'Model output'!I197,1))</f>
        <v>2</v>
      </c>
      <c r="J198">
        <f>IF('Model output'!J197="","",IF(AND(ISNUMBER('Model output'!J197),'Model output'!J197&lt;=I198),'Model output'!J197,IF(ISNUMBER(SEARCH("0/",'Model output'!J197)),0,1)))</f>
        <v>0</v>
      </c>
      <c r="K198" t="str" cm="1">
        <f t="array" ref="K198">IF(COUNT(FIND({0,1,2,3,4,5,6,7,8,9},'Model output'!K197))&gt;0,'Model output'!K197,"")</f>
        <v/>
      </c>
      <c r="L198" s="32" t="str">
        <f t="shared" si="46"/>
        <v/>
      </c>
      <c r="M198" t="str" cm="1">
        <f t="array" ref="M198">IF(L198="","",IF(ISNUMBER(SEARCH("cm",L198)),MAX(VALUE(SUBSTITUTE(_xlfn.FILTERXML("&lt;t&gt;&lt;s&gt;"&amp;SUBSTITUTE(L198,",","&lt;/s&gt;&lt;s&gt;")&amp;"&lt;/s&gt;&lt;/t&gt;","//s"),"cm",""))),MAX(VALUE(SUBSTITUTE(_xlfn.FILTERXML("&lt;t&gt;&lt;s&gt;"&amp;SUBSTITUTE(L198,",","&lt;/s&gt;&lt;s&gt;")&amp;"&lt;/s&gt;&lt;/t&gt;","//s"),"mm","")))/10))</f>
        <v/>
      </c>
      <c r="N198" t="str">
        <f>IF('Model output'!L197="","",'Model output'!L197)</f>
        <v>papillary</v>
      </c>
      <c r="O198" t="str">
        <f>IF('Model output'!M197="","",'Model output'!M197)</f>
        <v>follicular variant, microcarcinoma (occult, small or microscopic) variant</v>
      </c>
      <c r="P198" t="str">
        <f>IF('Model output'!N197="","",'Model output'!N197)</f>
        <v>4.2 cm</v>
      </c>
      <c r="Q198" t="str">
        <f t="shared" si="45"/>
        <v>4.2cm</v>
      </c>
      <c r="R198" cm="1">
        <f t="array" ref="R198">IF(Q198="","",IF(ISNUMBER(SEARCH("cm",Q198)),MAX(VALUE(SUBSTITUTE(_xlfn.FILTERXML("&lt;t&gt;&lt;s&gt;"&amp;SUBSTITUTE(Q198,",","&lt;/s&gt;&lt;s&gt;")&amp;"&lt;/s&gt;&lt;/t&gt;","//s"),"cm",""))),IF(ISNUMBER(SEARCH("mm",Q198)), MAX(VALUE(SUBSTITUTE(_xlfn.FILTERXML("&lt;t&gt;&lt;s&gt;"&amp;SUBSTITUTE(Q198,",","&lt;/s&gt;&lt;s&gt;")&amp;"&lt;/s&gt;&lt;/t&gt;","//s"),"mm","")))/10, MAX(VALUE(_xlfn.FILTERXML("&lt;t&gt;&lt;s&gt;"&amp;SUBSTITUTE(Q198,",","&lt;/s&gt;&lt;s&gt;")&amp;"&lt;/s&gt;&lt;/t&gt;","//s"))))))</f>
        <v>4.2</v>
      </c>
      <c r="S198" t="str">
        <f>IF(OR('Model output'!P197="",'Model output'!P197="C",ISNUMBER(SEARCH("Not identified", 'Model output'!P197)),ISNUMBER(SEARCH("Absent",'Model output'!P197)),ISNUMBER(SEARCH("Absence",'Model output'!P197)),AND(ISNUMBER(SEARCH("No",'Model output'!P197)),NOT(ISNUMBER(SEARCH("diagnostic",'Model output'!P197)))),ISNUMBER(SEARCH("Negative",'Model output'!P197))),"negative","positive")</f>
        <v>negative</v>
      </c>
      <c r="T198">
        <f>IF('Model output'!O197="","",'Model output'!O197)</f>
        <v>2</v>
      </c>
      <c r="U198" t="str">
        <f>IF('Model output'!Q197&lt;&gt;"",'Model output'!Q197,IF('Classification result'!S198="positive",IF(ISNUMBER(SEARCH("single",'Model output'!P197)),1,IF(OR(ISNUMBER(SEARCH("&lt;4",'Model output'!P197)),ISNUMBER(SEARCH("&lt; 4",'Model output'!P197)),ISNUMBER(SEARCH("less than 4",'Model output'!P197))),"&lt;4",IF(OR(ISNUMBER(SEARCH("&gt;4",'Model output'!P197)),ISNUMBER(SEARCH("&gt; 4",'Model output'!P197)),ISNUMBER(SEARCH("4 or more",'Model output'!P197))),"&gt;4",""))),""))</f>
        <v/>
      </c>
      <c r="V198" t="str">
        <f>IF(S198="negative","",IF(OR(ISNUMBER(SEARCH("Focal",'Model output'!P197)),'Classification result'!U198&lt;4,ISNUMBER(SEARCH("Focal",'Classification result'!U198)),ISNUMBER(SEARCH("&lt;4",'Classification result'!U198)),ISNUMBER(SEARCH("&lt; 4",'Classification result'!U198))),"minimal", IF(OR(ISNUMBER(SEARCH("Extensive",'Model output'!P197)),ISNUMBER(SEARCH("Extensive",'Classification result'!U198)),ISNUMBER(SEARCH("&gt;4",'Classification result'!U198)),ISNUMBER(SEARCH("&gt; 4",'Classification result'!U198)),ISNUMBER(SEARCH("4 or more",'Classification result'!U198))),"extensive","")))</f>
        <v/>
      </c>
      <c r="W198" t="str">
        <f>IF(OR('Model output'!R197="",ISNUMBER(SEARCH("Not identified", 'Model output'!R197)),ISNUMBER(SEARCH("Absent",'Model output'!R197)),ISNUMBER(SEARCH("No",'Model output'!R197)),ISNUMBER(SEARCH("Negative",'Model output'!R197)),ISNUMBER(SEARCH("None seen",'Model output'!R197)),ISNUMBER(SEARCH("Free",'Model output'!R197)),ISNUMBER(SEARCH("Cannot be assessed",'Model output'!R197))),"negative","positive")</f>
        <v>positive</v>
      </c>
      <c r="X198" s="19" t="str">
        <f>IF('Model output'!S197="","",'Model output'!S197)</f>
        <v/>
      </c>
      <c r="Y198" t="str">
        <f>IF(OR('Model output'!S197="",ISNUMBER(SEARCH("No extension",'Model output'!S197)),ISNUMBER(SEARCH("Absent",'Model output'!S197)),ISNUMBER(SEARCH("Not identified",'Model output'!S197)),AND(ISNUMBER(SEARCH("No",'Model output'!S197)),NOT(ISNUMBER(SEARCH("carcinoma",'Model output'!S197)))),ISNUMBER(SEARCH("negative",'Model output'!S197))),"negative",IF(Z198="positive","gETE", "positive"))</f>
        <v>negative</v>
      </c>
      <c r="Z198" t="str">
        <f>IF(OR('Model output'!S197="",ISNUMBER(SEARCH("Absent",'Model output'!S197)),ISNUMBER(SEARCH("Not identified",'Model output'!S197)),ISNUMBER(SEARCH("No",'Model output'!S197)),ISNUMBER(SEARCH("Minimal",'Model output'!S197)),ISNUMBER(SEARCH("negative",'Model output'!S197))),"negative",IF(OR(ISNUMBER(SEARCH("extensive",X198)),ISNUMBER(SEARCH("skeletal muscle",X198)),ISNUMBER(SEARCH("larynx",X198)),ISNUMBER(SEARCH("trachea",X198)),ISNUMBER(SEARCH("esophagus",X198)),ISNUMBER(SEARCH("recurrent laryngeal nerve",X198))),"positive","negative"))</f>
        <v>negative</v>
      </c>
      <c r="AA198" t="str">
        <f>IF('Model output'!T197="","",IF('Model output'!T197="Not mentioned", "No", "Yes"))</f>
        <v/>
      </c>
      <c r="AB198" t="str">
        <f>IF(AA198&lt;&gt;"Yes","",IF(OR('Model output'!U197="",ISNUMBER(SEARCH("Not identified",'Model output'!U197))),"",'Model output'!U197))</f>
        <v/>
      </c>
      <c r="AC198" s="8" t="str">
        <f>IF(OR('Model output'!V197="", AND(ISERROR(SEARCH("Positive",'Model output'!V197)), ISNUMBER(SEARCH("Negative",'Model output'!V197))), ISNUMBER(SEARCH("Cannot be assessed",'Model output'!V197)), AND(ISNUMBER(SEARCH("Uninvolved",'Model output'!V197)),NOT(ISNUMBER(SEARCH("margin(s) involved",'Model output'!V197)))), ISNUMBER(SEARCH("No involvement",'Model output'!V197)), AND(NOT(ISNUMBER(SEARCH("focal",'Model output'!V197))),ISNUMBER(SEARCH("Free",'Model output'!V197))), ISNUMBER(SEARCH("narrowly excised",'Model output'!V197)), ISNUMBER(SEARCH("none",'Model output'!V197)), ISNUMBER(SEARCH("R0",'Model output'!V197)), ISNUMBER(SEARCH("1 mm",'Model output'!V197)), ISNUMBER(SEARCH("0.1 CM",'Model output'!V197)), ISNUMBER(SEARCH("less than 0.2 mm",'Model output'!V197)), ISNUMBER(SEARCH("less than 1.0 mm",'Model output'!V197)), ISNUMBER(SEARCH("less than 0.5 mm",'Model output'!V197)), ISNUMBER(SEARCH("abut",'Model output'!V197))), "negative", "positive")</f>
        <v>negative</v>
      </c>
      <c r="AE198" s="39" t="str" cm="1">
        <f t="array" aca="1" ref="AE198" ca="1">IF(OR(AC198="positive",Z198="positive",AND(OR(ISNUMBER(SEARCH("Follicular carcinoma",N198)),ISNUMBER(SEARCH("Follicular thyroid carcinoma",N198))),V198="extensive"),AND(AND(ISNUMBER(J198),J198&gt;0),AND(ISNUMBER(M198),M198&gt;3)),OR(H198="positive",AH198=1)),"high",IF(OR(ISNUMBER(SEARCH("lateral",G198,1)),ISNUMBER(SEARCH("positive",Y198,1)),ISNUMBER(SEARCH("tall",O198,1)),ISNUMBER(SEARCH("hobnail",O198,1)),ISNUMBER(SEARCH("cribriform",O198,1)),ISNUMBER(SEARCH("diffuse",O198,1)),ISNUMBER(SEARCH("columnar",O198,1)),ISNUMBER(SEARCH("solid",O198,1)),ISNUMBER(SEARCH("tall",N198,1)),ISNUMBER(SEARCH("hobnail",N198,1)),ISNUMBER(SEARCH("cribriform",N198,1)),ISNUMBER(SEARCH("diffuse",N198,1)),ISNUMBER(SEARCH("columnar",N198,1)),ISNUMBER(SEARCH("solid",N198,1)),AND(OR(ISNUMBER(SEARCH("papillary",N198,1)),ISNUMBER(SEARCH("papillary carcinoma",O198,1))),S198="positive"),AND(AND(ISNUMBER(J198),J198&gt;=5),M198=""),AND(AND(ISNUMBER(J198),J198&gt;=5),AND(ISNUMBER(M198),M198&gt;=1)),AND(ISNUMBER(SERACH("papillary",N198)),OR(Y198="positive",Z198="positive"), ISNUMBER(SEARCH("BRAF",AB198)))),"intermediate","low"))</f>
        <v>low</v>
      </c>
      <c r="AF198" s="40" t="str">
        <f t="shared" si="47"/>
        <v>3a</v>
      </c>
      <c r="AG198" s="40" t="str">
        <f t="shared" si="48"/>
        <v>0</v>
      </c>
      <c r="AH198" s="40" t="str">
        <f t="shared" si="49"/>
        <v>0</v>
      </c>
      <c r="AI198" s="45" t="str">
        <f t="shared" si="50"/>
        <v>I</v>
      </c>
      <c r="AJ198" s="39" t="s">
        <v>634</v>
      </c>
      <c r="AK198" s="44" t="s">
        <v>901</v>
      </c>
      <c r="AL198" s="44" t="s">
        <v>896</v>
      </c>
      <c r="AM198" s="44" t="s">
        <v>899</v>
      </c>
      <c r="AN198" s="44" t="s">
        <v>59</v>
      </c>
      <c r="AO198" s="12">
        <f t="shared" ca="1" si="51"/>
        <v>1</v>
      </c>
      <c r="AP198" s="15">
        <f t="shared" si="52"/>
        <v>1</v>
      </c>
      <c r="AQ198" s="15">
        <f t="shared" si="53"/>
        <v>1</v>
      </c>
      <c r="AR198" s="15">
        <f t="shared" si="54"/>
        <v>1</v>
      </c>
      <c r="AS198" s="26">
        <f t="shared" si="55"/>
        <v>1</v>
      </c>
    </row>
    <row r="199" spans="1:45">
      <c r="A199" t="str">
        <f>'Model output'!A198</f>
        <v>TCGA-EM-A3FO</v>
      </c>
      <c r="B199" s="51">
        <v>40</v>
      </c>
      <c r="C199" s="1" t="str">
        <f>IF(OR(ISNUMBER(SEARCH("0",'Model output'!D198)), ISNUMBER(SEARCH("1",'Model output'!D198)), ISNUMBER(SEARCH("1a",'Model output'!D198)), ISNUMBER(SEARCH("1b",'Model output'!D198)), ISNUMBER(SEARCH("2",'Model output'!D198)), ISNUMBER(SEARCH("3",'Model output'!D198)), ISNUMBER(SEARCH("4a",'Model output'!D198)), ISNUMBER(SEARCH("4b",'Model output'!D198))), IF(ISNUMBER(SEARCH("pT",'Model output'!D198)),IF(OR(ISNUMBER(SEARCH("a",'Model output'!D198)),ISNUMBER(SEARCH("b",'Model output'!D198))),MID(SUBSTITUTE('Model output'!D198," ",""),SEARCH("pT",'Model output'!D198)+2,2),MID(SUBSTITUTE('Model output'!D198," ",""),SEARCH("pT",'Model output'!D198)+2,1)),IF(ISNUMBER(SEARCH("T",'Model output'!D198)),IF(OR(ISNUMBER(SEARCH("a",'Model output'!D198)),ISNUMBER(SEARCH("b",'Model output'!D198))),MID(SUBSTITUTE('Model output'!D198," ",""),SEARCH("T",'Model output'!D198)+1,2),MID(SUBSTITUTE('Model output'!D198," ",""),SEARCH("T",'Model output'!D198)+1,1)),SUBSTITUTE('Model output'!D198," ",""))),"")</f>
        <v>3</v>
      </c>
      <c r="D199" s="1" t="str">
        <f>IF(ISNUMBER(SEARCH("lymph node",'Model output'!E198)),"1", IF(AND('Model output'!E198&lt;&gt;"",ISNUMBER('Model output'!E198),'Model output'!E198&gt;0),"1",IF(OR(ISNUMBER(SEARCH("0",'Model output'!E198)), ISNUMBER(SEARCH("1",'Model output'!E198)), ISNUMBER(SEARCH("1a",'Model output'!E198)), ISNUMBER(SEARCH("1b",'Model output'!E198)), ISNUMBER(SEARCH("X",'Model output'!E198))), IF(ISNUMBER(SEARCH("pN",'Model output'!E198)),IF(OR(ISNUMBER(SEARCH("a",'Model output'!E198)),ISNUMBER(SEARCH("b",'Model output'!E198))),MID(SUBSTITUTE('Model output'!E198," ",""),SEARCH("pN",'Model output'!E198)+2,2),MID(SUBSTITUTE('Model output'!E198," ",""),SEARCH("pN",'Model output'!E198)+2,1)),IF(ISNUMBER(SEARCH("N",'Model output'!E198)),IF(OR(ISNUMBER(SEARCH("a",'Model output'!E198)),ISNUMBER(SEARCH("b",'Model output'!E198))),MID(SUBSTITUTE('Model output'!E198," ",""),SEARCH("N",'Model output'!E198)+1,2),MID(SUBSTITUTE('Model output'!E198," ",""),SEARCH("N",'Model output'!E198)+1,1)),SUBSTITUTE('Model output'!E198," ",""))),"")))</f>
        <v>0</v>
      </c>
      <c r="E199" s="1" t="str">
        <f>IF(OR(ISNUMBER(SEARCH("Not applicable",'Model output'!F198)), ISNUMBER(SEARCH("N/A",'Model output'!F198))),"0",IF(OR(ISNUMBER(SEARCH("0",'Model output'!F198)), ISNUMBER(SEARCH("1",'Model output'!F198)), ISNUMBER(SEARCH("X",'Model output'!F198))), IF(ISNUMBER(SEARCH("pM",'Model output'!F198)),MID(SUBSTITUTE('Model output'!F198," ",""),SEARCH("pM",'Model output'!F198)+2,1),IF(ISNUMBER(SEARCH("M",'Model output'!F198)),MID(SUBSTITUTE('Model output'!F198," ",""),SEARCH("M",'Model output'!F198)+1,1),SUBSTITUTE('Model output'!F198," ",""))),""))</f>
        <v/>
      </c>
      <c r="F199" t="str">
        <f t="shared" si="44"/>
        <v>negative</v>
      </c>
      <c r="G199" t="str">
        <f>IF(OR('Model output'!G198="",AND(ISNUMBER('Model output'!J198),'Model output'!J198&lt;1)),"",IF(OR(ISNUMBER(SEARCH("lateral",'Model output'!G198)),ISNUMBER(SEARCH("cervical",'Model output'!G198)),ISNUMBER(SEARCH("jugular",'Model output'!G198)),ISNUMBER(SEARCH("left neck",'Model output'!G198)),ISNUMBER(SEARCH("left anterior neck",'Model output'!G198)),ISNUMBER(SEARCH("left posterior neck",'Model output'!G198)),ISNUMBER(SEARCH("right neck",'Model output'!G198)),ISNUMBER(SEARCH("right anterior neck",'Model output'!G198)),ISNUMBER(SEARCH("right posterior neck",'Model output'!G198)),AND(ISNUMBER(SEARCH("level",'Model output'!G198)),OR(,ISNUMBER(SEARCH("II",'Model output'!G198)),ISNUMBER(SEARCH("two",'Model output'!G198)),ISNUMBER(SEARCH("2",'Model output'!G198)),ISNUMBER(SEARCH("III",'Model output'!G198)),ISNUMBER(SEARCH("three",'Model output'!G198)),ISNUMBER(SEARCH("3",'Model output'!G198)),ISNUMBER(SEARCH("IV",'Model output'!G198)),ISNUMBER(SEARCH("four",'Model output'!G198)),ISNUMBER(SEARCH("4",'Model output'!G198)),ISNUMBER(SEARCH("V ",'Model output'!G198)),ISNUMBER(SEARCH("five",'Model output'!G198)),ISNUMBER(SEARCH("5",'Model output'!G198))))), "lateral", "central"))</f>
        <v/>
      </c>
      <c r="H199" t="str">
        <f>IF('Model output'!H198="","negative", IF('Model output'!H198=" ", "negative", IF('Model output'!H198="[]", "negative", IF(ISNUMBER(SEARCH("lymph node",'Model output'!H198)),"negative", IF(ISNUMBER(SEARCH("adipose tissue",'Model output'!H198)), "negative", IF(ISNUMBER(SEARCH("neck dissection",'Model output'!H198)),"negative","positive"))))))</f>
        <v>negative</v>
      </c>
      <c r="I199">
        <f>IF('Model output'!I198="","",IF(ISNUMBER('Model output'!I198),'Model output'!I198,1))</f>
        <v>3</v>
      </c>
      <c r="J199">
        <f>IF('Model output'!J198="","",IF(AND(ISNUMBER('Model output'!J198),'Model output'!J198&lt;=I199),'Model output'!J198,IF(ISNUMBER(SEARCH("0/",'Model output'!J198)),0,1)))</f>
        <v>0</v>
      </c>
      <c r="K199" t="str" cm="1">
        <f t="array" ref="K199">IF(COUNT(FIND({0,1,2,3,4,5,6,7,8,9},'Model output'!K198))&gt;0,'Model output'!K198,"")</f>
        <v/>
      </c>
      <c r="L199" s="32" t="str">
        <f t="shared" si="46"/>
        <v/>
      </c>
      <c r="M199" t="str" cm="1">
        <f t="array" ref="M199">IF(L199="","",IF(ISNUMBER(SEARCH("cm",L199)),MAX(VALUE(SUBSTITUTE(_xlfn.FILTERXML("&lt;t&gt;&lt;s&gt;"&amp;SUBSTITUTE(L199,",","&lt;/s&gt;&lt;s&gt;")&amp;"&lt;/s&gt;&lt;/t&gt;","//s"),"cm",""))),MAX(VALUE(SUBSTITUTE(_xlfn.FILTERXML("&lt;t&gt;&lt;s&gt;"&amp;SUBSTITUTE(L199,",","&lt;/s&gt;&lt;s&gt;")&amp;"&lt;/s&gt;&lt;/t&gt;","//s"),"mm","")))/10))</f>
        <v/>
      </c>
      <c r="N199" t="str">
        <f>IF('Model output'!L198="","",'Model output'!L198)</f>
        <v>papillary</v>
      </c>
      <c r="O199" t="str">
        <f>IF('Model output'!M198="","",'Model output'!M198)</f>
        <v>classical, tall cell, hobnail cell, columnar cell and clear cell change</v>
      </c>
      <c r="P199" t="str">
        <f>IF('Model output'!N198="","",'Model output'!N198)</f>
        <v>4.4 cm</v>
      </c>
      <c r="Q199" t="str">
        <f t="shared" si="45"/>
        <v>4.4cm</v>
      </c>
      <c r="R199" cm="1">
        <f t="array" ref="R199">IF(Q199="","",IF(ISNUMBER(SEARCH("cm",Q199)),MAX(VALUE(SUBSTITUTE(_xlfn.FILTERXML("&lt;t&gt;&lt;s&gt;"&amp;SUBSTITUTE(Q199,",","&lt;/s&gt;&lt;s&gt;")&amp;"&lt;/s&gt;&lt;/t&gt;","//s"),"cm",""))),IF(ISNUMBER(SEARCH("mm",Q199)), MAX(VALUE(SUBSTITUTE(_xlfn.FILTERXML("&lt;t&gt;&lt;s&gt;"&amp;SUBSTITUTE(Q199,",","&lt;/s&gt;&lt;s&gt;")&amp;"&lt;/s&gt;&lt;/t&gt;","//s"),"mm","")))/10, MAX(VALUE(_xlfn.FILTERXML("&lt;t&gt;&lt;s&gt;"&amp;SUBSTITUTE(Q199,",","&lt;/s&gt;&lt;s&gt;")&amp;"&lt;/s&gt;&lt;/t&gt;","//s"))))))</f>
        <v>4.4000000000000004</v>
      </c>
      <c r="S199" t="str">
        <f>IF(OR('Model output'!P198="",'Model output'!P198="C",ISNUMBER(SEARCH("Not identified", 'Model output'!P198)),ISNUMBER(SEARCH("Absent",'Model output'!P198)),ISNUMBER(SEARCH("Absence",'Model output'!P198)),AND(ISNUMBER(SEARCH("No",'Model output'!P198)),NOT(ISNUMBER(SEARCH("diagnostic",'Model output'!P198)))),ISNUMBER(SEARCH("Negative",'Model output'!P198))),"negative","positive")</f>
        <v>positive</v>
      </c>
      <c r="T199">
        <f>IF('Model output'!O198="","",'Model output'!O198)</f>
        <v>3</v>
      </c>
      <c r="U199" t="str">
        <f>IF('Model output'!Q198&lt;&gt;"",'Model output'!Q198,IF('Classification result'!S199="positive",IF(ISNUMBER(SEARCH("single",'Model output'!P198)),1,IF(OR(ISNUMBER(SEARCH("&lt;4",'Model output'!P198)),ISNUMBER(SEARCH("&lt; 4",'Model output'!P198)),ISNUMBER(SEARCH("less than 4",'Model output'!P198))),"&lt;4",IF(OR(ISNUMBER(SEARCH("&gt;4",'Model output'!P198)),ISNUMBER(SEARCH("&gt; 4",'Model output'!P198)),ISNUMBER(SEARCH("4 or more",'Model output'!P198))),"&gt;4",""))),""))</f>
        <v>&lt;4</v>
      </c>
      <c r="V199" t="str">
        <f>IF(S199="negative","",IF(OR(ISNUMBER(SEARCH("Focal",'Model output'!P198)),'Classification result'!U199&lt;4,ISNUMBER(SEARCH("Focal",'Classification result'!U199)),ISNUMBER(SEARCH("&lt;4",'Classification result'!U199)),ISNUMBER(SEARCH("&lt; 4",'Classification result'!U199))),"minimal", IF(OR(ISNUMBER(SEARCH("Extensive",'Model output'!P198)),ISNUMBER(SEARCH("Extensive",'Classification result'!U199)),ISNUMBER(SEARCH("&gt;4",'Classification result'!U199)),ISNUMBER(SEARCH("&gt; 4",'Classification result'!U199)),ISNUMBER(SEARCH("4 or more",'Classification result'!U199))),"extensive","")))</f>
        <v>minimal</v>
      </c>
      <c r="W199" t="str">
        <f>IF(OR('Model output'!R198="",ISNUMBER(SEARCH("Not identified", 'Model output'!R198)),ISNUMBER(SEARCH("Absent",'Model output'!R198)),ISNUMBER(SEARCH("No",'Model output'!R198)),ISNUMBER(SEARCH("Negative",'Model output'!R198)),ISNUMBER(SEARCH("None seen",'Model output'!R198)),ISNUMBER(SEARCH("Free",'Model output'!R198)),ISNUMBER(SEARCH("Cannot be assessed",'Model output'!R198))),"negative","positive")</f>
        <v>positive</v>
      </c>
      <c r="X199" s="19" t="str">
        <f>IF('Model output'!S198="","",'Model output'!S198)</f>
        <v/>
      </c>
      <c r="Y199" t="str">
        <f>IF(OR('Model output'!S198="",ISNUMBER(SEARCH("No extension",'Model output'!S198)),ISNUMBER(SEARCH("Absent",'Model output'!S198)),ISNUMBER(SEARCH("Not identified",'Model output'!S198)),AND(ISNUMBER(SEARCH("No",'Model output'!S198)),NOT(ISNUMBER(SEARCH("carcinoma",'Model output'!S198)))),ISNUMBER(SEARCH("negative",'Model output'!S198))),"negative",IF(Z199="positive","gETE", "positive"))</f>
        <v>negative</v>
      </c>
      <c r="Z199" t="str">
        <f>IF(OR('Model output'!S198="",ISNUMBER(SEARCH("Absent",'Model output'!S198)),ISNUMBER(SEARCH("Not identified",'Model output'!S198)),ISNUMBER(SEARCH("No",'Model output'!S198)),ISNUMBER(SEARCH("Minimal",'Model output'!S198)),ISNUMBER(SEARCH("negative",'Model output'!S198))),"negative",IF(OR(ISNUMBER(SEARCH("extensive",X199)),ISNUMBER(SEARCH("skeletal muscle",X199)),ISNUMBER(SEARCH("larynx",X199)),ISNUMBER(SEARCH("trachea",X199)),ISNUMBER(SEARCH("esophagus",X199)),ISNUMBER(SEARCH("recurrent laryngeal nerve",X199))),"positive","negative"))</f>
        <v>negative</v>
      </c>
      <c r="AA199" t="str">
        <f>IF('Model output'!T198="","",IF('Model output'!T198="Not mentioned", "No", "Yes"))</f>
        <v/>
      </c>
      <c r="AB199" t="str">
        <f>IF(AA199&lt;&gt;"Yes","",IF(OR('Model output'!U198="",ISNUMBER(SEARCH("Not identified",'Model output'!U198))),"",'Model output'!U198))</f>
        <v/>
      </c>
      <c r="AC199" s="8" t="str">
        <f>IF(OR('Model output'!V198="", AND(ISERROR(SEARCH("Positive",'Model output'!V198)), ISNUMBER(SEARCH("Negative",'Model output'!V198))), ISNUMBER(SEARCH("Cannot be assessed",'Model output'!V198)), AND(ISNUMBER(SEARCH("Uninvolved",'Model output'!V198)),NOT(ISNUMBER(SEARCH("margin(s) involved",'Model output'!V198)))), ISNUMBER(SEARCH("No involvement",'Model output'!V198)), AND(NOT(ISNUMBER(SEARCH("focal",'Model output'!V198))),ISNUMBER(SEARCH("Free",'Model output'!V198))), ISNUMBER(SEARCH("narrowly excised",'Model output'!V198)), ISNUMBER(SEARCH("none",'Model output'!V198)), ISNUMBER(SEARCH("R0",'Model output'!V198)), ISNUMBER(SEARCH("1 mm",'Model output'!V198)), ISNUMBER(SEARCH("0.1 CM",'Model output'!V198)), ISNUMBER(SEARCH("less than 0.2 mm",'Model output'!V198)), ISNUMBER(SEARCH("less than 1.0 mm",'Model output'!V198)), ISNUMBER(SEARCH("less than 0.5 mm",'Model output'!V198)), ISNUMBER(SEARCH("abut",'Model output'!V198))), "negative", "positive")</f>
        <v>negative</v>
      </c>
      <c r="AE199" s="39" t="str" cm="1">
        <f t="array" aca="1" ref="AE199" ca="1">IF(OR(AC199="positive",Z199="positive",AND(OR(ISNUMBER(SEARCH("Follicular carcinoma",N199)),ISNUMBER(SEARCH("Follicular thyroid carcinoma",N199))),V199="extensive"),AND(AND(ISNUMBER(J199),J199&gt;0),AND(ISNUMBER(M199),M199&gt;3)),OR(H199="positive",AH199=1)),"high",IF(OR(ISNUMBER(SEARCH("lateral",G199,1)),ISNUMBER(SEARCH("positive",Y199,1)),ISNUMBER(SEARCH("tall",O199,1)),ISNUMBER(SEARCH("hobnail",O199,1)),ISNUMBER(SEARCH("cribriform",O199,1)),ISNUMBER(SEARCH("diffuse",O199,1)),ISNUMBER(SEARCH("columnar",O199,1)),ISNUMBER(SEARCH("solid",O199,1)),ISNUMBER(SEARCH("tall",N199,1)),ISNUMBER(SEARCH("hobnail",N199,1)),ISNUMBER(SEARCH("cribriform",N199,1)),ISNUMBER(SEARCH("diffuse",N199,1)),ISNUMBER(SEARCH("columnar",N199,1)),ISNUMBER(SEARCH("solid",N199,1)),AND(OR(ISNUMBER(SEARCH("papillary",N199,1)),ISNUMBER(SEARCH("papillary carcinoma",O199,1))),S199="positive"),AND(AND(ISNUMBER(J199),J199&gt;=5),M199=""),AND(AND(ISNUMBER(J199),J199&gt;=5),AND(ISNUMBER(M199),M199&gt;=1)),AND(ISNUMBER(SERACH("papillary",N199)),OR(Y199="positive",Z199="positive"), ISNUMBER(SEARCH("BRAF",AB199)))),"intermediate","low"))</f>
        <v>intermediate</v>
      </c>
      <c r="AF199" s="40" t="str">
        <f t="shared" si="47"/>
        <v>3a</v>
      </c>
      <c r="AG199" s="40" t="str">
        <f t="shared" si="48"/>
        <v>0</v>
      </c>
      <c r="AH199" s="40" t="str">
        <f t="shared" si="49"/>
        <v>0</v>
      </c>
      <c r="AI199" s="45" t="str">
        <f t="shared" si="50"/>
        <v>I</v>
      </c>
      <c r="AJ199" s="39" t="s">
        <v>636</v>
      </c>
      <c r="AK199" s="44" t="s">
        <v>901</v>
      </c>
      <c r="AL199" s="44" t="s">
        <v>896</v>
      </c>
      <c r="AM199" s="44" t="s">
        <v>899</v>
      </c>
      <c r="AN199" s="44" t="s">
        <v>59</v>
      </c>
      <c r="AO199" s="12">
        <f t="shared" ca="1" si="51"/>
        <v>1</v>
      </c>
      <c r="AP199" s="15">
        <f t="shared" si="52"/>
        <v>1</v>
      </c>
      <c r="AQ199" s="15">
        <f t="shared" si="53"/>
        <v>1</v>
      </c>
      <c r="AR199" s="15">
        <f t="shared" si="54"/>
        <v>1</v>
      </c>
      <c r="AS199" s="26">
        <f t="shared" si="55"/>
        <v>1</v>
      </c>
    </row>
    <row r="200" spans="1:45">
      <c r="A200" t="str">
        <f>'Model output'!A199</f>
        <v>TCGA-EM-A3FP</v>
      </c>
      <c r="B200" s="51">
        <v>71</v>
      </c>
      <c r="C200" s="1" t="str">
        <f>IF(OR(ISNUMBER(SEARCH("0",'Model output'!D199)), ISNUMBER(SEARCH("1",'Model output'!D199)), ISNUMBER(SEARCH("1a",'Model output'!D199)), ISNUMBER(SEARCH("1b",'Model output'!D199)), ISNUMBER(SEARCH("2",'Model output'!D199)), ISNUMBER(SEARCH("3",'Model output'!D199)), ISNUMBER(SEARCH("4a",'Model output'!D199)), ISNUMBER(SEARCH("4b",'Model output'!D199))), IF(ISNUMBER(SEARCH("pT",'Model output'!D199)),IF(OR(ISNUMBER(SEARCH("a",'Model output'!D199)),ISNUMBER(SEARCH("b",'Model output'!D199))),MID(SUBSTITUTE('Model output'!D199," ",""),SEARCH("pT",'Model output'!D199)+2,2),MID(SUBSTITUTE('Model output'!D199," ",""),SEARCH("pT",'Model output'!D199)+2,1)),IF(ISNUMBER(SEARCH("T",'Model output'!D199)),IF(OR(ISNUMBER(SEARCH("a",'Model output'!D199)),ISNUMBER(SEARCH("b",'Model output'!D199))),MID(SUBSTITUTE('Model output'!D199," ",""),SEARCH("T",'Model output'!D199)+1,2),MID(SUBSTITUTE('Model output'!D199," ",""),SEARCH("T",'Model output'!D199)+1,1)),SUBSTITUTE('Model output'!D199," ",""))),"")</f>
        <v>2</v>
      </c>
      <c r="D200" s="1" t="str">
        <f>IF(ISNUMBER(SEARCH("lymph node",'Model output'!E199)),"1", IF(AND('Model output'!E199&lt;&gt;"",ISNUMBER('Model output'!E199),'Model output'!E199&gt;0),"1",IF(OR(ISNUMBER(SEARCH("0",'Model output'!E199)), ISNUMBER(SEARCH("1",'Model output'!E199)), ISNUMBER(SEARCH("1a",'Model output'!E199)), ISNUMBER(SEARCH("1b",'Model output'!E199)), ISNUMBER(SEARCH("X",'Model output'!E199))), IF(ISNUMBER(SEARCH("pN",'Model output'!E199)),IF(OR(ISNUMBER(SEARCH("a",'Model output'!E199)),ISNUMBER(SEARCH("b",'Model output'!E199))),MID(SUBSTITUTE('Model output'!E199," ",""),SEARCH("pN",'Model output'!E199)+2,2),MID(SUBSTITUTE('Model output'!E199," ",""),SEARCH("pN",'Model output'!E199)+2,1)),IF(ISNUMBER(SEARCH("N",'Model output'!E199)),IF(OR(ISNUMBER(SEARCH("a",'Model output'!E199)),ISNUMBER(SEARCH("b",'Model output'!E199))),MID(SUBSTITUTE('Model output'!E199," ",""),SEARCH("N",'Model output'!E199)+1,2),MID(SUBSTITUTE('Model output'!E199," ",""),SEARCH("N",'Model output'!E199)+1,1)),SUBSTITUTE('Model output'!E199," ",""))),"")))</f>
        <v>0</v>
      </c>
      <c r="E200" s="1" t="str">
        <f>IF(OR(ISNUMBER(SEARCH("Not applicable",'Model output'!F199)), ISNUMBER(SEARCH("N/A",'Model output'!F199))),"0",IF(OR(ISNUMBER(SEARCH("0",'Model output'!F199)), ISNUMBER(SEARCH("1",'Model output'!F199)), ISNUMBER(SEARCH("X",'Model output'!F199))), IF(ISNUMBER(SEARCH("pM",'Model output'!F199)),MID(SUBSTITUTE('Model output'!F199," ",""),SEARCH("pM",'Model output'!F199)+2,1),IF(ISNUMBER(SEARCH("M",'Model output'!F199)),MID(SUBSTITUTE('Model output'!F199," ",""),SEARCH("M",'Model output'!F199)+1,1),SUBSTITUTE('Model output'!F199," ",""))),""))</f>
        <v/>
      </c>
      <c r="F200" t="str">
        <f t="shared" si="44"/>
        <v>negative</v>
      </c>
      <c r="G200" t="str">
        <f>IF(OR('Model output'!G199="",AND(ISNUMBER('Model output'!J199),'Model output'!J199&lt;1)),"",IF(OR(ISNUMBER(SEARCH("lateral",'Model output'!G199)),ISNUMBER(SEARCH("cervical",'Model output'!G199)),ISNUMBER(SEARCH("jugular",'Model output'!G199)),ISNUMBER(SEARCH("left neck",'Model output'!G199)),ISNUMBER(SEARCH("left anterior neck",'Model output'!G199)),ISNUMBER(SEARCH("left posterior neck",'Model output'!G199)),ISNUMBER(SEARCH("right neck",'Model output'!G199)),ISNUMBER(SEARCH("right anterior neck",'Model output'!G199)),ISNUMBER(SEARCH("right posterior neck",'Model output'!G199)),AND(ISNUMBER(SEARCH("level",'Model output'!G199)),OR(,ISNUMBER(SEARCH("II",'Model output'!G199)),ISNUMBER(SEARCH("two",'Model output'!G199)),ISNUMBER(SEARCH("2",'Model output'!G199)),ISNUMBER(SEARCH("III",'Model output'!G199)),ISNUMBER(SEARCH("three",'Model output'!G199)),ISNUMBER(SEARCH("3",'Model output'!G199)),ISNUMBER(SEARCH("IV",'Model output'!G199)),ISNUMBER(SEARCH("four",'Model output'!G199)),ISNUMBER(SEARCH("4",'Model output'!G199)),ISNUMBER(SEARCH("V ",'Model output'!G199)),ISNUMBER(SEARCH("five",'Model output'!G199)),ISNUMBER(SEARCH("5",'Model output'!G199))))), "lateral", "central"))</f>
        <v/>
      </c>
      <c r="H200" t="str">
        <f>IF('Model output'!H199="","negative", IF('Model output'!H199=" ", "negative", IF('Model output'!H199="[]", "negative", IF(ISNUMBER(SEARCH("lymph node",'Model output'!H199)),"negative", IF(ISNUMBER(SEARCH("adipose tissue",'Model output'!H199)), "negative", IF(ISNUMBER(SEARCH("neck dissection",'Model output'!H199)),"negative","positive"))))))</f>
        <v>negative</v>
      </c>
      <c r="I200" t="str">
        <f>IF('Model output'!I199="","",IF(ISNUMBER('Model output'!I199),'Model output'!I199,1))</f>
        <v/>
      </c>
      <c r="J200">
        <f>IF('Model output'!J199="","",IF(AND(ISNUMBER('Model output'!J199),'Model output'!J199&lt;=I200),'Model output'!J199,IF(ISNUMBER(SEARCH("0/",'Model output'!J199)),0,1)))</f>
        <v>0</v>
      </c>
      <c r="K200" t="str" cm="1">
        <f t="array" ref="K200">IF(COUNT(FIND({0,1,2,3,4,5,6,7,8,9},'Model output'!K199))&gt;0,'Model output'!K199,"")</f>
        <v/>
      </c>
      <c r="L200" s="32" t="str">
        <f t="shared" si="46"/>
        <v/>
      </c>
      <c r="M200" t="str" cm="1">
        <f t="array" ref="M200">IF(L200="","",IF(ISNUMBER(SEARCH("cm",L200)),MAX(VALUE(SUBSTITUTE(_xlfn.FILTERXML("&lt;t&gt;&lt;s&gt;"&amp;SUBSTITUTE(L200,",","&lt;/s&gt;&lt;s&gt;")&amp;"&lt;/s&gt;&lt;/t&gt;","//s"),"cm",""))),MAX(VALUE(SUBSTITUTE(_xlfn.FILTERXML("&lt;t&gt;&lt;s&gt;"&amp;SUBSTITUTE(L200,",","&lt;/s&gt;&lt;s&gt;")&amp;"&lt;/s&gt;&lt;/t&gt;","//s"),"mm","")))/10))</f>
        <v/>
      </c>
      <c r="N200" t="str">
        <f>IF('Model output'!L199="","",'Model output'!L199)</f>
        <v>papillary</v>
      </c>
      <c r="O200" t="str">
        <f>IF('Model output'!M199="","",'Model output'!M199)</f>
        <v>follicular variant, microcarcinoma, oncocytic</v>
      </c>
      <c r="P200" t="str">
        <f>IF('Model output'!N199="","",'Model output'!N199)</f>
        <v>2.2 cm</v>
      </c>
      <c r="Q200" t="str">
        <f t="shared" si="45"/>
        <v>2.2cm</v>
      </c>
      <c r="R200" cm="1">
        <f t="array" ref="R200">IF(Q200="","",IF(ISNUMBER(SEARCH("cm",Q200)),MAX(VALUE(SUBSTITUTE(_xlfn.FILTERXML("&lt;t&gt;&lt;s&gt;"&amp;SUBSTITUTE(Q200,",","&lt;/s&gt;&lt;s&gt;")&amp;"&lt;/s&gt;&lt;/t&gt;","//s"),"cm",""))),IF(ISNUMBER(SEARCH("mm",Q200)), MAX(VALUE(SUBSTITUTE(_xlfn.FILTERXML("&lt;t&gt;&lt;s&gt;"&amp;SUBSTITUTE(Q200,",","&lt;/s&gt;&lt;s&gt;")&amp;"&lt;/s&gt;&lt;/t&gt;","//s"),"mm","")))/10, MAX(VALUE(_xlfn.FILTERXML("&lt;t&gt;&lt;s&gt;"&amp;SUBSTITUTE(Q200,",","&lt;/s&gt;&lt;s&gt;")&amp;"&lt;/s&gt;&lt;/t&gt;","//s"))))))</f>
        <v>2.2000000000000002</v>
      </c>
      <c r="S200" t="str">
        <f>IF(OR('Model output'!P199="",'Model output'!P199="C",ISNUMBER(SEARCH("Not identified", 'Model output'!P199)),ISNUMBER(SEARCH("Absent",'Model output'!P199)),ISNUMBER(SEARCH("Absence",'Model output'!P199)),AND(ISNUMBER(SEARCH("No",'Model output'!P199)),NOT(ISNUMBER(SEARCH("diagnostic",'Model output'!P199)))),ISNUMBER(SEARCH("Negative",'Model output'!P199))),"negative","positive")</f>
        <v>negative</v>
      </c>
      <c r="T200">
        <f>IF('Model output'!O199="","",'Model output'!O199)</f>
        <v>2</v>
      </c>
      <c r="U200" t="str">
        <f>IF('Model output'!Q199&lt;&gt;"",'Model output'!Q199,IF('Classification result'!S200="positive",IF(ISNUMBER(SEARCH("single",'Model output'!P199)),1,IF(OR(ISNUMBER(SEARCH("&lt;4",'Model output'!P199)),ISNUMBER(SEARCH("&lt; 4",'Model output'!P199)),ISNUMBER(SEARCH("less than 4",'Model output'!P199))),"&lt;4",IF(OR(ISNUMBER(SEARCH("&gt;4",'Model output'!P199)),ISNUMBER(SEARCH("&gt; 4",'Model output'!P199)),ISNUMBER(SEARCH("4 or more",'Model output'!P199))),"&gt;4",""))),""))</f>
        <v/>
      </c>
      <c r="V200" t="str">
        <f>IF(S200="negative","",IF(OR(ISNUMBER(SEARCH("Focal",'Model output'!P199)),'Classification result'!U200&lt;4,ISNUMBER(SEARCH("Focal",'Classification result'!U200)),ISNUMBER(SEARCH("&lt;4",'Classification result'!U200)),ISNUMBER(SEARCH("&lt; 4",'Classification result'!U200))),"minimal", IF(OR(ISNUMBER(SEARCH("Extensive",'Model output'!P199)),ISNUMBER(SEARCH("Extensive",'Classification result'!U200)),ISNUMBER(SEARCH("&gt;4",'Classification result'!U200)),ISNUMBER(SEARCH("&gt; 4",'Classification result'!U200)),ISNUMBER(SEARCH("4 or more",'Classification result'!U200))),"extensive","")))</f>
        <v/>
      </c>
      <c r="W200" t="str">
        <f>IF(OR('Model output'!R199="",ISNUMBER(SEARCH("Not identified", 'Model output'!R199)),ISNUMBER(SEARCH("Absent",'Model output'!R199)),ISNUMBER(SEARCH("No",'Model output'!R199)),ISNUMBER(SEARCH("Negative",'Model output'!R199)),ISNUMBER(SEARCH("None seen",'Model output'!R199)),ISNUMBER(SEARCH("Free",'Model output'!R199)),ISNUMBER(SEARCH("Cannot be assessed",'Model output'!R199))),"negative","positive")</f>
        <v>positive</v>
      </c>
      <c r="X200" s="19" t="str">
        <f>IF('Model output'!S199="","",'Model output'!S199)</f>
        <v/>
      </c>
      <c r="Y200" t="str">
        <f>IF(OR('Model output'!S199="",ISNUMBER(SEARCH("No extension",'Model output'!S199)),ISNUMBER(SEARCH("Absent",'Model output'!S199)),ISNUMBER(SEARCH("Not identified",'Model output'!S199)),AND(ISNUMBER(SEARCH("No",'Model output'!S199)),NOT(ISNUMBER(SEARCH("carcinoma",'Model output'!S199)))),ISNUMBER(SEARCH("negative",'Model output'!S199))),"negative",IF(Z200="positive","gETE", "positive"))</f>
        <v>negative</v>
      </c>
      <c r="Z200" t="str">
        <f>IF(OR('Model output'!S199="",ISNUMBER(SEARCH("Absent",'Model output'!S199)),ISNUMBER(SEARCH("Not identified",'Model output'!S199)),ISNUMBER(SEARCH("No",'Model output'!S199)),ISNUMBER(SEARCH("Minimal",'Model output'!S199)),ISNUMBER(SEARCH("negative",'Model output'!S199))),"negative",IF(OR(ISNUMBER(SEARCH("extensive",X200)),ISNUMBER(SEARCH("skeletal muscle",X200)),ISNUMBER(SEARCH("larynx",X200)),ISNUMBER(SEARCH("trachea",X200)),ISNUMBER(SEARCH("esophagus",X200)),ISNUMBER(SEARCH("recurrent laryngeal nerve",X200))),"positive","negative"))</f>
        <v>negative</v>
      </c>
      <c r="AA200" t="str">
        <f>IF('Model output'!T199="","",IF('Model output'!T199="Not mentioned", "No", "Yes"))</f>
        <v/>
      </c>
      <c r="AB200" t="str">
        <f>IF(AA200&lt;&gt;"Yes","",IF(OR('Model output'!U199="",ISNUMBER(SEARCH("Not identified",'Model output'!U199))),"",'Model output'!U199))</f>
        <v/>
      </c>
      <c r="AC200" s="8" t="str">
        <f>IF(OR('Model output'!V199="", AND(ISERROR(SEARCH("Positive",'Model output'!V199)), ISNUMBER(SEARCH("Negative",'Model output'!V199))), ISNUMBER(SEARCH("Cannot be assessed",'Model output'!V199)), AND(ISNUMBER(SEARCH("Uninvolved",'Model output'!V199)),NOT(ISNUMBER(SEARCH("margin(s) involved",'Model output'!V199)))), ISNUMBER(SEARCH("No involvement",'Model output'!V199)), AND(NOT(ISNUMBER(SEARCH("focal",'Model output'!V199))),ISNUMBER(SEARCH("Free",'Model output'!V199))), ISNUMBER(SEARCH("narrowly excised",'Model output'!V199)), ISNUMBER(SEARCH("none",'Model output'!V199)), ISNUMBER(SEARCH("R0",'Model output'!V199)), ISNUMBER(SEARCH("1 mm",'Model output'!V199)), ISNUMBER(SEARCH("0.1 CM",'Model output'!V199)), ISNUMBER(SEARCH("less than 0.2 mm",'Model output'!V199)), ISNUMBER(SEARCH("less than 1.0 mm",'Model output'!V199)), ISNUMBER(SEARCH("less than 0.5 mm",'Model output'!V199)), ISNUMBER(SEARCH("abut",'Model output'!V199))), "negative", "positive")</f>
        <v>negative</v>
      </c>
      <c r="AE200" s="39" t="str" cm="1">
        <f t="array" aca="1" ref="AE200" ca="1">IF(OR(AC200="positive",Z200="positive",AND(OR(ISNUMBER(SEARCH("Follicular carcinoma",N200)),ISNUMBER(SEARCH("Follicular thyroid carcinoma",N200))),V200="extensive"),AND(AND(ISNUMBER(J200),J200&gt;0),AND(ISNUMBER(M200),M200&gt;3)),OR(H200="positive",AH200=1)),"high",IF(OR(ISNUMBER(SEARCH("lateral",G200,1)),ISNUMBER(SEARCH("positive",Y200,1)),ISNUMBER(SEARCH("tall",O200,1)),ISNUMBER(SEARCH("hobnail",O200,1)),ISNUMBER(SEARCH("cribriform",O200,1)),ISNUMBER(SEARCH("diffuse",O200,1)),ISNUMBER(SEARCH("columnar",O200,1)),ISNUMBER(SEARCH("solid",O200,1)),ISNUMBER(SEARCH("tall",N200,1)),ISNUMBER(SEARCH("hobnail",N200,1)),ISNUMBER(SEARCH("cribriform",N200,1)),ISNUMBER(SEARCH("diffuse",N200,1)),ISNUMBER(SEARCH("columnar",N200,1)),ISNUMBER(SEARCH("solid",N200,1)),AND(OR(ISNUMBER(SEARCH("papillary",N200,1)),ISNUMBER(SEARCH("papillary carcinoma",O200,1))),S200="positive"),AND(AND(ISNUMBER(J200),J200&gt;=5),M200=""),AND(AND(ISNUMBER(J200),J200&gt;=5),AND(ISNUMBER(M200),M200&gt;=1)),AND(ISNUMBER(SERACH("papillary",N200)),OR(Y200="positive",Z200="positive"), ISNUMBER(SEARCH("BRAF",AB200)))),"intermediate","low"))</f>
        <v>low</v>
      </c>
      <c r="AF200" s="40" t="str">
        <f t="shared" si="47"/>
        <v>2</v>
      </c>
      <c r="AG200" s="40" t="str">
        <f t="shared" si="48"/>
        <v>0</v>
      </c>
      <c r="AH200" s="40" t="str">
        <f t="shared" si="49"/>
        <v>0</v>
      </c>
      <c r="AI200" s="45" t="str">
        <f t="shared" si="50"/>
        <v>I</v>
      </c>
      <c r="AJ200" s="39" t="s">
        <v>634</v>
      </c>
      <c r="AK200" s="44" t="s">
        <v>898</v>
      </c>
      <c r="AL200" s="44" t="s">
        <v>896</v>
      </c>
      <c r="AM200" s="44" t="s">
        <v>899</v>
      </c>
      <c r="AN200" s="44" t="s">
        <v>59</v>
      </c>
      <c r="AO200" s="12">
        <f t="shared" ca="1" si="51"/>
        <v>1</v>
      </c>
      <c r="AP200" s="15">
        <f t="shared" si="52"/>
        <v>1</v>
      </c>
      <c r="AQ200" s="15">
        <f t="shared" si="53"/>
        <v>1</v>
      </c>
      <c r="AR200" s="15">
        <f t="shared" si="54"/>
        <v>1</v>
      </c>
      <c r="AS200" s="26">
        <f t="shared" si="55"/>
        <v>1</v>
      </c>
    </row>
    <row r="201" spans="1:45">
      <c r="A201" t="str">
        <f>'Model output'!A200</f>
        <v>TCGA-EM-A3FQ</v>
      </c>
      <c r="B201" s="51">
        <v>19</v>
      </c>
      <c r="C201" s="1" t="str">
        <f>IF(OR(ISNUMBER(SEARCH("0",'Model output'!D200)), ISNUMBER(SEARCH("1",'Model output'!D200)), ISNUMBER(SEARCH("1a",'Model output'!D200)), ISNUMBER(SEARCH("1b",'Model output'!D200)), ISNUMBER(SEARCH("2",'Model output'!D200)), ISNUMBER(SEARCH("3",'Model output'!D200)), ISNUMBER(SEARCH("4a",'Model output'!D200)), ISNUMBER(SEARCH("4b",'Model output'!D200))), IF(ISNUMBER(SEARCH("pT",'Model output'!D200)),IF(OR(ISNUMBER(SEARCH("a",'Model output'!D200)),ISNUMBER(SEARCH("b",'Model output'!D200))),MID(SUBSTITUTE('Model output'!D200," ",""),SEARCH("pT",'Model output'!D200)+2,2),MID(SUBSTITUTE('Model output'!D200," ",""),SEARCH("pT",'Model output'!D200)+2,1)),IF(ISNUMBER(SEARCH("T",'Model output'!D200)),IF(OR(ISNUMBER(SEARCH("a",'Model output'!D200)),ISNUMBER(SEARCH("b",'Model output'!D200))),MID(SUBSTITUTE('Model output'!D200," ",""),SEARCH("T",'Model output'!D200)+1,2),MID(SUBSTITUTE('Model output'!D200," ",""),SEARCH("T",'Model output'!D200)+1,1)),SUBSTITUTE('Model output'!D200," ",""))),"")</f>
        <v>3</v>
      </c>
      <c r="D201" s="1" t="str">
        <f>IF(ISNUMBER(SEARCH("lymph node",'Model output'!E200)),"1", IF(AND('Model output'!E200&lt;&gt;"",ISNUMBER('Model output'!E200),'Model output'!E200&gt;0),"1",IF(OR(ISNUMBER(SEARCH("0",'Model output'!E200)), ISNUMBER(SEARCH("1",'Model output'!E200)), ISNUMBER(SEARCH("1a",'Model output'!E200)), ISNUMBER(SEARCH("1b",'Model output'!E200)), ISNUMBER(SEARCH("X",'Model output'!E200))), IF(ISNUMBER(SEARCH("pN",'Model output'!E200)),IF(OR(ISNUMBER(SEARCH("a",'Model output'!E200)),ISNUMBER(SEARCH("b",'Model output'!E200))),MID(SUBSTITUTE('Model output'!E200," ",""),SEARCH("pN",'Model output'!E200)+2,2),MID(SUBSTITUTE('Model output'!E200," ",""),SEARCH("pN",'Model output'!E200)+2,1)),IF(ISNUMBER(SEARCH("N",'Model output'!E200)),IF(OR(ISNUMBER(SEARCH("a",'Model output'!E200)),ISNUMBER(SEARCH("b",'Model output'!E200))),MID(SUBSTITUTE('Model output'!E200," ",""),SEARCH("N",'Model output'!E200)+1,2),MID(SUBSTITUTE('Model output'!E200," ",""),SEARCH("N",'Model output'!E200)+1,1)),SUBSTITUTE('Model output'!E200," ",""))),"")))</f>
        <v>1b</v>
      </c>
      <c r="E201" s="1" t="str">
        <f>IF(OR(ISNUMBER(SEARCH("Not applicable",'Model output'!F200)), ISNUMBER(SEARCH("N/A",'Model output'!F200))),"0",IF(OR(ISNUMBER(SEARCH("0",'Model output'!F200)), ISNUMBER(SEARCH("1",'Model output'!F200)), ISNUMBER(SEARCH("X",'Model output'!F200))), IF(ISNUMBER(SEARCH("pM",'Model output'!F200)),MID(SUBSTITUTE('Model output'!F200," ",""),SEARCH("pM",'Model output'!F200)+2,1),IF(ISNUMBER(SEARCH("M",'Model output'!F200)),MID(SUBSTITUTE('Model output'!F200," ",""),SEARCH("M",'Model output'!F200)+1,1),SUBSTITUTE('Model output'!F200," ",""))),""))</f>
        <v>0</v>
      </c>
      <c r="F201" t="str">
        <f t="shared" si="44"/>
        <v>positive</v>
      </c>
      <c r="G201" t="str">
        <f>IF(OR('Model output'!G200="",AND(ISNUMBER('Model output'!J200),'Model output'!J200&lt;1)),"",IF(OR(ISNUMBER(SEARCH("lateral",'Model output'!G200)),ISNUMBER(SEARCH("cervical",'Model output'!G200)),ISNUMBER(SEARCH("jugular",'Model output'!G200)),ISNUMBER(SEARCH("left neck",'Model output'!G200)),ISNUMBER(SEARCH("left anterior neck",'Model output'!G200)),ISNUMBER(SEARCH("left posterior neck",'Model output'!G200)),ISNUMBER(SEARCH("right neck",'Model output'!G200)),ISNUMBER(SEARCH("right anterior neck",'Model output'!G200)),ISNUMBER(SEARCH("right posterior neck",'Model output'!G200)),AND(ISNUMBER(SEARCH("level",'Model output'!G200)),OR(,ISNUMBER(SEARCH("II",'Model output'!G200)),ISNUMBER(SEARCH("two",'Model output'!G200)),ISNUMBER(SEARCH("2",'Model output'!G200)),ISNUMBER(SEARCH("III",'Model output'!G200)),ISNUMBER(SEARCH("three",'Model output'!G200)),ISNUMBER(SEARCH("3",'Model output'!G200)),ISNUMBER(SEARCH("IV",'Model output'!G200)),ISNUMBER(SEARCH("four",'Model output'!G200)),ISNUMBER(SEARCH("4",'Model output'!G200)),ISNUMBER(SEARCH("V ",'Model output'!G200)),ISNUMBER(SEARCH("five",'Model output'!G200)),ISNUMBER(SEARCH("5",'Model output'!G200))))), "lateral", "central"))</f>
        <v>lateral</v>
      </c>
      <c r="H201" t="str">
        <f>IF('Model output'!H200="","negative", IF('Model output'!H200=" ", "negative", IF('Model output'!H200="[]", "negative", IF(ISNUMBER(SEARCH("lymph node",'Model output'!H200)),"negative", IF(ISNUMBER(SEARCH("adipose tissue",'Model output'!H200)), "negative", IF(ISNUMBER(SEARCH("neck dissection",'Model output'!H200)),"negative","positive"))))))</f>
        <v>negative</v>
      </c>
      <c r="I201">
        <f>IF('Model output'!I200="","",IF(ISNUMBER('Model output'!I200),'Model output'!I200,1))</f>
        <v>66</v>
      </c>
      <c r="J201">
        <f>IF('Model output'!J200="","",IF(AND(ISNUMBER('Model output'!J200),'Model output'!J200&lt;=I201),'Model output'!J200,IF(ISNUMBER(SEARCH("0/",'Model output'!J200)),0,1)))</f>
        <v>41</v>
      </c>
      <c r="K201" t="str" cm="1">
        <f t="array" ref="K201">IF(COUNT(FIND({0,1,2,3,4,5,6,7,8,9},'Model output'!K200))&gt;0,'Model output'!K200,"")</f>
        <v>3.5 cm x 2.6 cm x 1.4 cm</v>
      </c>
      <c r="L201" s="32" t="str">
        <f t="shared" si="46"/>
        <v>3.5cm,2.6cm,1.4cm</v>
      </c>
      <c r="M201" cm="1">
        <f t="array" ref="M201">IF(L201="","",IF(ISNUMBER(SEARCH("cm",L201)),MAX(VALUE(SUBSTITUTE(_xlfn.FILTERXML("&lt;t&gt;&lt;s&gt;"&amp;SUBSTITUTE(L201,",","&lt;/s&gt;&lt;s&gt;")&amp;"&lt;/s&gt;&lt;/t&gt;","//s"),"cm",""))),MAX(VALUE(SUBSTITUTE(_xlfn.FILTERXML("&lt;t&gt;&lt;s&gt;"&amp;SUBSTITUTE(L201,",","&lt;/s&gt;&lt;s&gt;")&amp;"&lt;/s&gt;&lt;/t&gt;","//s"),"mm","")))/10))</f>
        <v>3.5</v>
      </c>
      <c r="N201" t="str">
        <f>IF('Model output'!L200="","",'Model output'!L200)</f>
        <v>papillary</v>
      </c>
      <c r="O201" t="str">
        <f>IF('Model output'!M200="","",'Model output'!M200)</f>
        <v>classical, cribriform-morular variant</v>
      </c>
      <c r="P201" t="str">
        <f>IF('Model output'!N200="","",'Model output'!N200)</f>
        <v>4.8 cm</v>
      </c>
      <c r="Q201" t="str">
        <f t="shared" si="45"/>
        <v>4.8cm</v>
      </c>
      <c r="R201" cm="1">
        <f t="array" ref="R201">IF(Q201="","",IF(ISNUMBER(SEARCH("cm",Q201)),MAX(VALUE(SUBSTITUTE(_xlfn.FILTERXML("&lt;t&gt;&lt;s&gt;"&amp;SUBSTITUTE(Q201,",","&lt;/s&gt;&lt;s&gt;")&amp;"&lt;/s&gt;&lt;/t&gt;","//s"),"cm",""))),IF(ISNUMBER(SEARCH("mm",Q201)), MAX(VALUE(SUBSTITUTE(_xlfn.FILTERXML("&lt;t&gt;&lt;s&gt;"&amp;SUBSTITUTE(Q201,",","&lt;/s&gt;&lt;s&gt;")&amp;"&lt;/s&gt;&lt;/t&gt;","//s"),"mm","")))/10, MAX(VALUE(_xlfn.FILTERXML("&lt;t&gt;&lt;s&gt;"&amp;SUBSTITUTE(Q201,",","&lt;/s&gt;&lt;s&gt;")&amp;"&lt;/s&gt;&lt;/t&gt;","//s"))))))</f>
        <v>4.8</v>
      </c>
      <c r="S201" t="str">
        <f>IF(OR('Model output'!P200="",'Model output'!P200="C",ISNUMBER(SEARCH("Not identified", 'Model output'!P200)),ISNUMBER(SEARCH("Absent",'Model output'!P200)),ISNUMBER(SEARCH("Absence",'Model output'!P200)),AND(ISNUMBER(SEARCH("No",'Model output'!P200)),NOT(ISNUMBER(SEARCH("diagnostic",'Model output'!P200)))),ISNUMBER(SEARCH("Negative",'Model output'!P200))),"negative","positive")</f>
        <v>negative</v>
      </c>
      <c r="T201">
        <f>IF('Model output'!O200="","",'Model output'!O200)</f>
        <v>2</v>
      </c>
      <c r="U201" t="str">
        <f>IF('Model output'!Q200&lt;&gt;"",'Model output'!Q200,IF('Classification result'!S201="positive",IF(ISNUMBER(SEARCH("single",'Model output'!P200)),1,IF(OR(ISNUMBER(SEARCH("&lt;4",'Model output'!P200)),ISNUMBER(SEARCH("&lt; 4",'Model output'!P200)),ISNUMBER(SEARCH("less than 4",'Model output'!P200))),"&lt;4",IF(OR(ISNUMBER(SEARCH("&gt;4",'Model output'!P200)),ISNUMBER(SEARCH("&gt; 4",'Model output'!P200)),ISNUMBER(SEARCH("4 or more",'Model output'!P200))),"&gt;4",""))),""))</f>
        <v/>
      </c>
      <c r="V201" t="str">
        <f>IF(S201="negative","",IF(OR(ISNUMBER(SEARCH("Focal",'Model output'!P200)),'Classification result'!U201&lt;4,ISNUMBER(SEARCH("Focal",'Classification result'!U201)),ISNUMBER(SEARCH("&lt;4",'Classification result'!U201)),ISNUMBER(SEARCH("&lt; 4",'Classification result'!U201))),"minimal", IF(OR(ISNUMBER(SEARCH("Extensive",'Model output'!P200)),ISNUMBER(SEARCH("Extensive",'Classification result'!U201)),ISNUMBER(SEARCH("&gt;4",'Classification result'!U201)),ISNUMBER(SEARCH("&gt; 4",'Classification result'!U201)),ISNUMBER(SEARCH("4 or more",'Classification result'!U201))),"extensive","")))</f>
        <v/>
      </c>
      <c r="W201" t="str">
        <f>IF(OR('Model output'!R200="",ISNUMBER(SEARCH("Not identified", 'Model output'!R200)),ISNUMBER(SEARCH("Absent",'Model output'!R200)),ISNUMBER(SEARCH("No",'Model output'!R200)),ISNUMBER(SEARCH("Negative",'Model output'!R200)),ISNUMBER(SEARCH("None seen",'Model output'!R200)),ISNUMBER(SEARCH("Free",'Model output'!R200)),ISNUMBER(SEARCH("Cannot be assessed",'Model output'!R200))),"negative","positive")</f>
        <v>positive</v>
      </c>
      <c r="X201" s="19" t="str">
        <f>IF('Model output'!S200="","",'Model output'!S200)</f>
        <v>Not identified</v>
      </c>
      <c r="Y201" t="str">
        <f>IF(OR('Model output'!S200="",ISNUMBER(SEARCH("No extension",'Model output'!S200)),ISNUMBER(SEARCH("Absent",'Model output'!S200)),ISNUMBER(SEARCH("Not identified",'Model output'!S200)),AND(ISNUMBER(SEARCH("No",'Model output'!S200)),NOT(ISNUMBER(SEARCH("carcinoma",'Model output'!S200)))),ISNUMBER(SEARCH("negative",'Model output'!S200))),"negative",IF(Z201="positive","gETE", "positive"))</f>
        <v>negative</v>
      </c>
      <c r="Z201" t="str">
        <f>IF(OR('Model output'!S200="",ISNUMBER(SEARCH("Absent",'Model output'!S200)),ISNUMBER(SEARCH("Not identified",'Model output'!S200)),ISNUMBER(SEARCH("No",'Model output'!S200)),ISNUMBER(SEARCH("Minimal",'Model output'!S200)),ISNUMBER(SEARCH("negative",'Model output'!S200))),"negative",IF(OR(ISNUMBER(SEARCH("extensive",X201)),ISNUMBER(SEARCH("skeletal muscle",X201)),ISNUMBER(SEARCH("larynx",X201)),ISNUMBER(SEARCH("trachea",X201)),ISNUMBER(SEARCH("esophagus",X201)),ISNUMBER(SEARCH("recurrent laryngeal nerve",X201))),"positive","negative"))</f>
        <v>negative</v>
      </c>
      <c r="AA201" t="str">
        <f>IF('Model output'!T200="","",IF('Model output'!T200="Not mentioned", "No", "Yes"))</f>
        <v/>
      </c>
      <c r="AB201" t="str">
        <f>IF(AA201&lt;&gt;"Yes","",IF(OR('Model output'!U200="",ISNUMBER(SEARCH("Not identified",'Model output'!U200))),"",'Model output'!U200))</f>
        <v/>
      </c>
      <c r="AC201" s="8" t="str">
        <f>IF(OR('Model output'!V200="", AND(ISERROR(SEARCH("Positive",'Model output'!V200)), ISNUMBER(SEARCH("Negative",'Model output'!V200))), ISNUMBER(SEARCH("Cannot be assessed",'Model output'!V200)), AND(ISNUMBER(SEARCH("Uninvolved",'Model output'!V200)),NOT(ISNUMBER(SEARCH("margin(s) involved",'Model output'!V200)))), ISNUMBER(SEARCH("No involvement",'Model output'!V200)), AND(NOT(ISNUMBER(SEARCH("focal",'Model output'!V200))),ISNUMBER(SEARCH("Free",'Model output'!V200))), ISNUMBER(SEARCH("narrowly excised",'Model output'!V200)), ISNUMBER(SEARCH("none",'Model output'!V200)), ISNUMBER(SEARCH("R0",'Model output'!V200)), ISNUMBER(SEARCH("1 mm",'Model output'!V200)), ISNUMBER(SEARCH("0.1 CM",'Model output'!V200)), ISNUMBER(SEARCH("less than 0.2 mm",'Model output'!V200)), ISNUMBER(SEARCH("less than 1.0 mm",'Model output'!V200)), ISNUMBER(SEARCH("less than 0.5 mm",'Model output'!V200)), ISNUMBER(SEARCH("abut",'Model output'!V200))), "negative", "positive")</f>
        <v>negative</v>
      </c>
      <c r="AE201" s="39" t="str" cm="1">
        <f t="array" ref="AE201">IF(OR(AC201="positive",Z201="positive",AND(OR(ISNUMBER(SEARCH("Follicular carcinoma",N201)),ISNUMBER(SEARCH("Follicular thyroid carcinoma",N201))),V201="extensive"),AND(AND(ISNUMBER(J201),J201&gt;0),AND(ISNUMBER(M201),M201&gt;3)),OR(H201="positive",AH201=1)),"high",IF(OR(ISNUMBER(SEARCH("lateral",G201,1)),ISNUMBER(SEARCH("positive",Y201,1)),ISNUMBER(SEARCH("tall",O201,1)),ISNUMBER(SEARCH("hobnail",O201,1)),ISNUMBER(SEARCH("cribriform",O201,1)),ISNUMBER(SEARCH("diffuse",O201,1)),ISNUMBER(SEARCH("columnar",O201,1)),ISNUMBER(SEARCH("solid",O201,1)),ISNUMBER(SEARCH("tall",N201,1)),ISNUMBER(SEARCH("hobnail",N201,1)),ISNUMBER(SEARCH("cribriform",N201,1)),ISNUMBER(SEARCH("diffuse",N201,1)),ISNUMBER(SEARCH("columnar",N201,1)),ISNUMBER(SEARCH("solid",N201,1)),AND(OR(ISNUMBER(SEARCH("papillary",N201,1)),ISNUMBER(SEARCH("papillary carcinoma",O201,1))),S201="positive"),AND(AND(ISNUMBER(J201),J201&gt;=5),M201=""),AND(AND(ISNUMBER(J201),J201&gt;=5),AND(ISNUMBER(M201),M201&gt;=1)),AND(ISNUMBER(SERACH("papillary",N201)),OR(Y201="positive",Z201="positive"), ISNUMBER(SEARCH("BRAF",AB201)))),"intermediate","low"))</f>
        <v>high</v>
      </c>
      <c r="AF201" s="40" t="str">
        <f t="shared" si="47"/>
        <v>3a</v>
      </c>
      <c r="AG201" s="40" t="str">
        <f t="shared" si="48"/>
        <v>1b</v>
      </c>
      <c r="AH201" s="40" t="str">
        <f t="shared" si="49"/>
        <v>0</v>
      </c>
      <c r="AI201" s="45" t="str">
        <f t="shared" si="50"/>
        <v>I</v>
      </c>
      <c r="AJ201" s="39" t="s">
        <v>636</v>
      </c>
      <c r="AK201" s="44" t="s">
        <v>901</v>
      </c>
      <c r="AL201" s="44" t="s">
        <v>895</v>
      </c>
      <c r="AM201" s="44" t="s">
        <v>899</v>
      </c>
      <c r="AN201" s="44" t="s">
        <v>59</v>
      </c>
      <c r="AO201" s="12">
        <f t="shared" si="51"/>
        <v>0</v>
      </c>
      <c r="AP201" s="15">
        <f t="shared" si="52"/>
        <v>1</v>
      </c>
      <c r="AQ201" s="15">
        <f t="shared" si="53"/>
        <v>1</v>
      </c>
      <c r="AR201" s="15">
        <f t="shared" si="54"/>
        <v>1</v>
      </c>
      <c r="AS201" s="26">
        <f t="shared" si="55"/>
        <v>1</v>
      </c>
    </row>
    <row r="202" spans="1:45">
      <c r="A202" t="str">
        <f>'Model output'!A201</f>
        <v>TCGA-EM-A3FR</v>
      </c>
      <c r="B202" s="51">
        <v>55</v>
      </c>
      <c r="C202" s="1" t="str">
        <f>IF(OR(ISNUMBER(SEARCH("0",'Model output'!D201)), ISNUMBER(SEARCH("1",'Model output'!D201)), ISNUMBER(SEARCH("1a",'Model output'!D201)), ISNUMBER(SEARCH("1b",'Model output'!D201)), ISNUMBER(SEARCH("2",'Model output'!D201)), ISNUMBER(SEARCH("3",'Model output'!D201)), ISNUMBER(SEARCH("4a",'Model output'!D201)), ISNUMBER(SEARCH("4b",'Model output'!D201))), IF(ISNUMBER(SEARCH("pT",'Model output'!D201)),IF(OR(ISNUMBER(SEARCH("a",'Model output'!D201)),ISNUMBER(SEARCH("b",'Model output'!D201))),MID(SUBSTITUTE('Model output'!D201," ",""),SEARCH("pT",'Model output'!D201)+2,2),MID(SUBSTITUTE('Model output'!D201," ",""),SEARCH("pT",'Model output'!D201)+2,1)),IF(ISNUMBER(SEARCH("T",'Model output'!D201)),IF(OR(ISNUMBER(SEARCH("a",'Model output'!D201)),ISNUMBER(SEARCH("b",'Model output'!D201))),MID(SUBSTITUTE('Model output'!D201," ",""),SEARCH("T",'Model output'!D201)+1,2),MID(SUBSTITUTE('Model output'!D201," ",""),SEARCH("T",'Model output'!D201)+1,1)),SUBSTITUTE('Model output'!D201," ",""))),"")</f>
        <v>2</v>
      </c>
      <c r="D202" s="1" t="str">
        <f>IF(ISNUMBER(SEARCH("lymph node",'Model output'!E201)),"1", IF(AND('Model output'!E201&lt;&gt;"",ISNUMBER('Model output'!E201),'Model output'!E201&gt;0),"1",IF(OR(ISNUMBER(SEARCH("0",'Model output'!E201)), ISNUMBER(SEARCH("1",'Model output'!E201)), ISNUMBER(SEARCH("1a",'Model output'!E201)), ISNUMBER(SEARCH("1b",'Model output'!E201)), ISNUMBER(SEARCH("X",'Model output'!E201))), IF(ISNUMBER(SEARCH("pN",'Model output'!E201)),IF(OR(ISNUMBER(SEARCH("a",'Model output'!E201)),ISNUMBER(SEARCH("b",'Model output'!E201))),MID(SUBSTITUTE('Model output'!E201," ",""),SEARCH("pN",'Model output'!E201)+2,2),MID(SUBSTITUTE('Model output'!E201," ",""),SEARCH("pN",'Model output'!E201)+2,1)),IF(ISNUMBER(SEARCH("N",'Model output'!E201)),IF(OR(ISNUMBER(SEARCH("a",'Model output'!E201)),ISNUMBER(SEARCH("b",'Model output'!E201))),MID(SUBSTITUTE('Model output'!E201," ",""),SEARCH("N",'Model output'!E201)+1,2),MID(SUBSTITUTE('Model output'!E201," ",""),SEARCH("N",'Model output'!E201)+1,1)),SUBSTITUTE('Model output'!E201," ",""))),"")))</f>
        <v>1a</v>
      </c>
      <c r="E202" s="1" t="str">
        <f>IF(OR(ISNUMBER(SEARCH("Not applicable",'Model output'!F201)), ISNUMBER(SEARCH("N/A",'Model output'!F201))),"0",IF(OR(ISNUMBER(SEARCH("0",'Model output'!F201)), ISNUMBER(SEARCH("1",'Model output'!F201)), ISNUMBER(SEARCH("X",'Model output'!F201))), IF(ISNUMBER(SEARCH("pM",'Model output'!F201)),MID(SUBSTITUTE('Model output'!F201," ",""),SEARCH("pM",'Model output'!F201)+2,1),IF(ISNUMBER(SEARCH("M",'Model output'!F201)),MID(SUBSTITUTE('Model output'!F201," ",""),SEARCH("M",'Model output'!F201)+1,1),SUBSTITUTE('Model output'!F201," ",""))),""))</f>
        <v/>
      </c>
      <c r="F202" t="str">
        <f t="shared" si="44"/>
        <v>positive</v>
      </c>
      <c r="G202" t="str">
        <f>IF(OR('Model output'!G201="",AND(ISNUMBER('Model output'!J201),'Model output'!J201&lt;1)),"",IF(OR(ISNUMBER(SEARCH("lateral",'Model output'!G201)),ISNUMBER(SEARCH("cervical",'Model output'!G201)),ISNUMBER(SEARCH("jugular",'Model output'!G201)),ISNUMBER(SEARCH("left neck",'Model output'!G201)),ISNUMBER(SEARCH("left anterior neck",'Model output'!G201)),ISNUMBER(SEARCH("left posterior neck",'Model output'!G201)),ISNUMBER(SEARCH("right neck",'Model output'!G201)),ISNUMBER(SEARCH("right anterior neck",'Model output'!G201)),ISNUMBER(SEARCH("right posterior neck",'Model output'!G201)),AND(ISNUMBER(SEARCH("level",'Model output'!G201)),OR(,ISNUMBER(SEARCH("II",'Model output'!G201)),ISNUMBER(SEARCH("two",'Model output'!G201)),ISNUMBER(SEARCH("2",'Model output'!G201)),ISNUMBER(SEARCH("III",'Model output'!G201)),ISNUMBER(SEARCH("three",'Model output'!G201)),ISNUMBER(SEARCH("3",'Model output'!G201)),ISNUMBER(SEARCH("IV",'Model output'!G201)),ISNUMBER(SEARCH("four",'Model output'!G201)),ISNUMBER(SEARCH("4",'Model output'!G201)),ISNUMBER(SEARCH("V ",'Model output'!G201)),ISNUMBER(SEARCH("five",'Model output'!G201)),ISNUMBER(SEARCH("5",'Model output'!G201))))), "lateral", "central"))</f>
        <v>central</v>
      </c>
      <c r="H202" t="str">
        <f>IF('Model output'!H201="","negative", IF('Model output'!H201=" ", "negative", IF('Model output'!H201="[]", "negative", IF(ISNUMBER(SEARCH("lymph node",'Model output'!H201)),"negative", IF(ISNUMBER(SEARCH("adipose tissue",'Model output'!H201)), "negative", IF(ISNUMBER(SEARCH("neck dissection",'Model output'!H201)),"negative","positive"))))))</f>
        <v>negative</v>
      </c>
      <c r="I202" t="str">
        <f>IF('Model output'!I201="","",IF(ISNUMBER('Model output'!I201),'Model output'!I201,1))</f>
        <v/>
      </c>
      <c r="J202">
        <f>IF('Model output'!J201="","",IF(AND(ISNUMBER('Model output'!J201),'Model output'!J201&lt;=I202),'Model output'!J201,IF(ISNUMBER(SEARCH("0/",'Model output'!J201)),0,1)))</f>
        <v>2</v>
      </c>
      <c r="K202" t="str" cm="1">
        <f t="array" ref="K202">IF(COUNT(FIND({0,1,2,3,4,5,6,7,8,9},'Model output'!K201))&gt;0,'Model output'!K201,"")</f>
        <v/>
      </c>
      <c r="L202" s="32" t="str">
        <f t="shared" si="46"/>
        <v/>
      </c>
      <c r="M202" t="str" cm="1">
        <f t="array" ref="M202">IF(L202="","",IF(ISNUMBER(SEARCH("cm",L202)),MAX(VALUE(SUBSTITUTE(_xlfn.FILTERXML("&lt;t&gt;&lt;s&gt;"&amp;SUBSTITUTE(L202,",","&lt;/s&gt;&lt;s&gt;")&amp;"&lt;/s&gt;&lt;/t&gt;","//s"),"cm",""))),MAX(VALUE(SUBSTITUTE(_xlfn.FILTERXML("&lt;t&gt;&lt;s&gt;"&amp;SUBSTITUTE(L202,",","&lt;/s&gt;&lt;s&gt;")&amp;"&lt;/s&gt;&lt;/t&gt;","//s"),"mm","")))/10))</f>
        <v/>
      </c>
      <c r="N202" t="str">
        <f>IF('Model output'!L201="","",'Model output'!L201)</f>
        <v>papillary</v>
      </c>
      <c r="O202" t="str">
        <f>IF('Model output'!M201="","",'Model output'!M201)</f>
        <v>classical</v>
      </c>
      <c r="P202" t="str">
        <f>IF('Model output'!N201="","",'Model output'!N201)</f>
        <v>3.0cm</v>
      </c>
      <c r="Q202" t="str">
        <f t="shared" si="45"/>
        <v>3.0cm</v>
      </c>
      <c r="R202" cm="1">
        <f t="array" ref="R202">IF(Q202="","",IF(ISNUMBER(SEARCH("cm",Q202)),MAX(VALUE(SUBSTITUTE(_xlfn.FILTERXML("&lt;t&gt;&lt;s&gt;"&amp;SUBSTITUTE(Q202,",","&lt;/s&gt;&lt;s&gt;")&amp;"&lt;/s&gt;&lt;/t&gt;","//s"),"cm",""))),IF(ISNUMBER(SEARCH("mm",Q202)), MAX(VALUE(SUBSTITUTE(_xlfn.FILTERXML("&lt;t&gt;&lt;s&gt;"&amp;SUBSTITUTE(Q202,",","&lt;/s&gt;&lt;s&gt;")&amp;"&lt;/s&gt;&lt;/t&gt;","//s"),"mm","")))/10, MAX(VALUE(_xlfn.FILTERXML("&lt;t&gt;&lt;s&gt;"&amp;SUBSTITUTE(Q202,",","&lt;/s&gt;&lt;s&gt;")&amp;"&lt;/s&gt;&lt;/t&gt;","//s"))))))</f>
        <v>3</v>
      </c>
      <c r="S202" t="str">
        <f>IF(OR('Model output'!P201="",'Model output'!P201="C",ISNUMBER(SEARCH("Not identified", 'Model output'!P201)),ISNUMBER(SEARCH("Absent",'Model output'!P201)),ISNUMBER(SEARCH("Absence",'Model output'!P201)),AND(ISNUMBER(SEARCH("No",'Model output'!P201)),NOT(ISNUMBER(SEARCH("diagnostic",'Model output'!P201)))),ISNUMBER(SEARCH("Negative",'Model output'!P201))),"negative","positive")</f>
        <v>negative</v>
      </c>
      <c r="T202">
        <f>IF('Model output'!O201="","",'Model output'!O201)</f>
        <v>2</v>
      </c>
      <c r="U202" t="str">
        <f>IF('Model output'!Q201&lt;&gt;"",'Model output'!Q201,IF('Classification result'!S202="positive",IF(ISNUMBER(SEARCH("single",'Model output'!P201)),1,IF(OR(ISNUMBER(SEARCH("&lt;4",'Model output'!P201)),ISNUMBER(SEARCH("&lt; 4",'Model output'!P201)),ISNUMBER(SEARCH("less than 4",'Model output'!P201))),"&lt;4",IF(OR(ISNUMBER(SEARCH("&gt;4",'Model output'!P201)),ISNUMBER(SEARCH("&gt; 4",'Model output'!P201)),ISNUMBER(SEARCH("4 or more",'Model output'!P201))),"&gt;4",""))),""))</f>
        <v/>
      </c>
      <c r="V202" t="str">
        <f>IF(S202="negative","",IF(OR(ISNUMBER(SEARCH("Focal",'Model output'!P201)),'Classification result'!U202&lt;4,ISNUMBER(SEARCH("Focal",'Classification result'!U202)),ISNUMBER(SEARCH("&lt;4",'Classification result'!U202)),ISNUMBER(SEARCH("&lt; 4",'Classification result'!U202))),"minimal", IF(OR(ISNUMBER(SEARCH("Extensive",'Model output'!P201)),ISNUMBER(SEARCH("Extensive",'Classification result'!U202)),ISNUMBER(SEARCH("&gt;4",'Classification result'!U202)),ISNUMBER(SEARCH("&gt; 4",'Classification result'!U202)),ISNUMBER(SEARCH("4 or more",'Classification result'!U202))),"extensive","")))</f>
        <v/>
      </c>
      <c r="W202" t="str">
        <f>IF(OR('Model output'!R201="",ISNUMBER(SEARCH("Not identified", 'Model output'!R201)),ISNUMBER(SEARCH("Absent",'Model output'!R201)),ISNUMBER(SEARCH("No",'Model output'!R201)),ISNUMBER(SEARCH("Negative",'Model output'!R201)),ISNUMBER(SEARCH("None seen",'Model output'!R201)),ISNUMBER(SEARCH("Free",'Model output'!R201)),ISNUMBER(SEARCH("Cannot be assessed",'Model output'!R201))),"negative","positive")</f>
        <v>positive</v>
      </c>
      <c r="X202" s="19" t="str">
        <f>IF('Model output'!S201="","",'Model output'!S201)</f>
        <v>Not identified</v>
      </c>
      <c r="Y202" t="str">
        <f>IF(OR('Model output'!S201="",ISNUMBER(SEARCH("No extension",'Model output'!S201)),ISNUMBER(SEARCH("Absent",'Model output'!S201)),ISNUMBER(SEARCH("Not identified",'Model output'!S201)),AND(ISNUMBER(SEARCH("No",'Model output'!S201)),NOT(ISNUMBER(SEARCH("carcinoma",'Model output'!S201)))),ISNUMBER(SEARCH("negative",'Model output'!S201))),"negative",IF(Z202="positive","gETE", "positive"))</f>
        <v>negative</v>
      </c>
      <c r="Z202" t="str">
        <f>IF(OR('Model output'!S201="",ISNUMBER(SEARCH("Absent",'Model output'!S201)),ISNUMBER(SEARCH("Not identified",'Model output'!S201)),ISNUMBER(SEARCH("No",'Model output'!S201)),ISNUMBER(SEARCH("Minimal",'Model output'!S201)),ISNUMBER(SEARCH("negative",'Model output'!S201))),"negative",IF(OR(ISNUMBER(SEARCH("extensive",X202)),ISNUMBER(SEARCH("skeletal muscle",X202)),ISNUMBER(SEARCH("larynx",X202)),ISNUMBER(SEARCH("trachea",X202)),ISNUMBER(SEARCH("esophagus",X202)),ISNUMBER(SEARCH("recurrent laryngeal nerve",X202))),"positive","negative"))</f>
        <v>negative</v>
      </c>
      <c r="AA202" t="str">
        <f>IF('Model output'!T201="","",IF('Model output'!T201="Not mentioned", "No", "Yes"))</f>
        <v/>
      </c>
      <c r="AB202" t="str">
        <f>IF(AA202&lt;&gt;"Yes","",IF(OR('Model output'!U201="",ISNUMBER(SEARCH("Not identified",'Model output'!U201))),"",'Model output'!U201))</f>
        <v/>
      </c>
      <c r="AC202" s="8" t="str">
        <f>IF(OR('Model output'!V201="", AND(ISERROR(SEARCH("Positive",'Model output'!V201)), ISNUMBER(SEARCH("Negative",'Model output'!V201))), ISNUMBER(SEARCH("Cannot be assessed",'Model output'!V201)), AND(ISNUMBER(SEARCH("Uninvolved",'Model output'!V201)),NOT(ISNUMBER(SEARCH("margin(s) involved",'Model output'!V201)))), ISNUMBER(SEARCH("No involvement",'Model output'!V201)), AND(NOT(ISNUMBER(SEARCH("focal",'Model output'!V201))),ISNUMBER(SEARCH("Free",'Model output'!V201))), ISNUMBER(SEARCH("narrowly excised",'Model output'!V201)), ISNUMBER(SEARCH("none",'Model output'!V201)), ISNUMBER(SEARCH("R0",'Model output'!V201)), ISNUMBER(SEARCH("1 mm",'Model output'!V201)), ISNUMBER(SEARCH("0.1 CM",'Model output'!V201)), ISNUMBER(SEARCH("less than 0.2 mm",'Model output'!V201)), ISNUMBER(SEARCH("less than 1.0 mm",'Model output'!V201)), ISNUMBER(SEARCH("less than 0.5 mm",'Model output'!V201)), ISNUMBER(SEARCH("abut",'Model output'!V201))), "negative", "positive")</f>
        <v>negative</v>
      </c>
      <c r="AE202" s="39" t="str" cm="1">
        <f t="array" aca="1" ref="AE202" ca="1">IF(OR(AC202="positive",Z202="positive",AND(OR(ISNUMBER(SEARCH("Follicular carcinoma",N202)),ISNUMBER(SEARCH("Follicular thyroid carcinoma",N202))),V202="extensive"),AND(AND(ISNUMBER(J202),J202&gt;0),AND(ISNUMBER(M202),M202&gt;3)),OR(H202="positive",AH202=1)),"high",IF(OR(ISNUMBER(SEARCH("lateral",G202,1)),ISNUMBER(SEARCH("positive",Y202,1)),ISNUMBER(SEARCH("tall",O202,1)),ISNUMBER(SEARCH("hobnail",O202,1)),ISNUMBER(SEARCH("cribriform",O202,1)),ISNUMBER(SEARCH("diffuse",O202,1)),ISNUMBER(SEARCH("columnar",O202,1)),ISNUMBER(SEARCH("solid",O202,1)),ISNUMBER(SEARCH("tall",N202,1)),ISNUMBER(SEARCH("hobnail",N202,1)),ISNUMBER(SEARCH("cribriform",N202,1)),ISNUMBER(SEARCH("diffuse",N202,1)),ISNUMBER(SEARCH("columnar",N202,1)),ISNUMBER(SEARCH("solid",N202,1)),AND(OR(ISNUMBER(SEARCH("papillary",N202,1)),ISNUMBER(SEARCH("papillary carcinoma",O202,1))),S202="positive"),AND(AND(ISNUMBER(J202),J202&gt;=5),M202=""),AND(AND(ISNUMBER(J202),J202&gt;=5),AND(ISNUMBER(M202),M202&gt;=1)),AND(ISNUMBER(SERACH("papillary",N202)),OR(Y202="positive",Z202="positive"), ISNUMBER(SEARCH("BRAF",AB202)))),"intermediate","low"))</f>
        <v>low</v>
      </c>
      <c r="AF202" s="40" t="str">
        <f t="shared" si="47"/>
        <v>2</v>
      </c>
      <c r="AG202" s="40" t="str">
        <f t="shared" si="48"/>
        <v>1a</v>
      </c>
      <c r="AH202" s="40" t="str">
        <f t="shared" si="49"/>
        <v>0</v>
      </c>
      <c r="AI202" s="45" t="str">
        <f t="shared" si="50"/>
        <v>II</v>
      </c>
      <c r="AJ202" s="39" t="s">
        <v>634</v>
      </c>
      <c r="AK202" s="44" t="s">
        <v>898</v>
      </c>
      <c r="AL202" s="44" t="s">
        <v>900</v>
      </c>
      <c r="AM202" s="44" t="s">
        <v>899</v>
      </c>
      <c r="AN202" s="44" t="s">
        <v>897</v>
      </c>
      <c r="AO202" s="12">
        <f t="shared" ca="1" si="51"/>
        <v>1</v>
      </c>
      <c r="AP202" s="15">
        <f t="shared" si="52"/>
        <v>1</v>
      </c>
      <c r="AQ202" s="15">
        <f t="shared" si="53"/>
        <v>1</v>
      </c>
      <c r="AR202" s="15">
        <f t="shared" si="54"/>
        <v>1</v>
      </c>
      <c r="AS202" s="26">
        <f t="shared" si="55"/>
        <v>1</v>
      </c>
    </row>
    <row r="203" spans="1:45">
      <c r="A203" t="str">
        <f>'Model output'!A202</f>
        <v>TCGA-EM-A3O3</v>
      </c>
      <c r="B203" s="51">
        <v>83</v>
      </c>
      <c r="C203" s="1" t="str">
        <f>IF(OR(ISNUMBER(SEARCH("0",'Model output'!D202)), ISNUMBER(SEARCH("1",'Model output'!D202)), ISNUMBER(SEARCH("1a",'Model output'!D202)), ISNUMBER(SEARCH("1b",'Model output'!D202)), ISNUMBER(SEARCH("2",'Model output'!D202)), ISNUMBER(SEARCH("3",'Model output'!D202)), ISNUMBER(SEARCH("4a",'Model output'!D202)), ISNUMBER(SEARCH("4b",'Model output'!D202))), IF(ISNUMBER(SEARCH("pT",'Model output'!D202)),IF(OR(ISNUMBER(SEARCH("a",'Model output'!D202)),ISNUMBER(SEARCH("b",'Model output'!D202))),MID(SUBSTITUTE('Model output'!D202," ",""),SEARCH("pT",'Model output'!D202)+2,2),MID(SUBSTITUTE('Model output'!D202," ",""),SEARCH("pT",'Model output'!D202)+2,1)),IF(ISNUMBER(SEARCH("T",'Model output'!D202)),IF(OR(ISNUMBER(SEARCH("a",'Model output'!D202)),ISNUMBER(SEARCH("b",'Model output'!D202))),MID(SUBSTITUTE('Model output'!D202," ",""),SEARCH("T",'Model output'!D202)+1,2),MID(SUBSTITUTE('Model output'!D202," ",""),SEARCH("T",'Model output'!D202)+1,1)),SUBSTITUTE('Model output'!D202," ",""))),"")</f>
        <v>2</v>
      </c>
      <c r="D203" s="1" t="str">
        <f>IF(ISNUMBER(SEARCH("lymph node",'Model output'!E202)),"1", IF(AND('Model output'!E202&lt;&gt;"",ISNUMBER('Model output'!E202),'Model output'!E202&gt;0),"1",IF(OR(ISNUMBER(SEARCH("0",'Model output'!E202)), ISNUMBER(SEARCH("1",'Model output'!E202)), ISNUMBER(SEARCH("1a",'Model output'!E202)), ISNUMBER(SEARCH("1b",'Model output'!E202)), ISNUMBER(SEARCH("X",'Model output'!E202))), IF(ISNUMBER(SEARCH("pN",'Model output'!E202)),IF(OR(ISNUMBER(SEARCH("a",'Model output'!E202)),ISNUMBER(SEARCH("b",'Model output'!E202))),MID(SUBSTITUTE('Model output'!E202," ",""),SEARCH("pN",'Model output'!E202)+2,2),MID(SUBSTITUTE('Model output'!E202," ",""),SEARCH("pN",'Model output'!E202)+2,1)),IF(ISNUMBER(SEARCH("N",'Model output'!E202)),IF(OR(ISNUMBER(SEARCH("a",'Model output'!E202)),ISNUMBER(SEARCH("b",'Model output'!E202))),MID(SUBSTITUTE('Model output'!E202," ",""),SEARCH("N",'Model output'!E202)+1,2),MID(SUBSTITUTE('Model output'!E202," ",""),SEARCH("N",'Model output'!E202)+1,1)),SUBSTITUTE('Model output'!E202," ",""))),"")))</f>
        <v>1a</v>
      </c>
      <c r="E203" s="1" t="str">
        <f>IF(OR(ISNUMBER(SEARCH("Not applicable",'Model output'!F202)), ISNUMBER(SEARCH("N/A",'Model output'!F202))),"0",IF(OR(ISNUMBER(SEARCH("0",'Model output'!F202)), ISNUMBER(SEARCH("1",'Model output'!F202)), ISNUMBER(SEARCH("X",'Model output'!F202))), IF(ISNUMBER(SEARCH("pM",'Model output'!F202)),MID(SUBSTITUTE('Model output'!F202," ",""),SEARCH("pM",'Model output'!F202)+2,1),IF(ISNUMBER(SEARCH("M",'Model output'!F202)),MID(SUBSTITUTE('Model output'!F202," ",""),SEARCH("M",'Model output'!F202)+1,1),SUBSTITUTE('Model output'!F202," ",""))),""))</f>
        <v/>
      </c>
      <c r="F203" t="str">
        <f t="shared" si="44"/>
        <v>positive</v>
      </c>
      <c r="G203" t="str">
        <f>IF(OR('Model output'!G202="",AND(ISNUMBER('Model output'!J202),'Model output'!J202&lt;1)),"",IF(OR(ISNUMBER(SEARCH("lateral",'Model output'!G202)),ISNUMBER(SEARCH("cervical",'Model output'!G202)),ISNUMBER(SEARCH("jugular",'Model output'!G202)),ISNUMBER(SEARCH("left neck",'Model output'!G202)),ISNUMBER(SEARCH("left anterior neck",'Model output'!G202)),ISNUMBER(SEARCH("left posterior neck",'Model output'!G202)),ISNUMBER(SEARCH("right neck",'Model output'!G202)),ISNUMBER(SEARCH("right anterior neck",'Model output'!G202)),ISNUMBER(SEARCH("right posterior neck",'Model output'!G202)),AND(ISNUMBER(SEARCH("level",'Model output'!G202)),OR(,ISNUMBER(SEARCH("II",'Model output'!G202)),ISNUMBER(SEARCH("two",'Model output'!G202)),ISNUMBER(SEARCH("2",'Model output'!G202)),ISNUMBER(SEARCH("III",'Model output'!G202)),ISNUMBER(SEARCH("three",'Model output'!G202)),ISNUMBER(SEARCH("3",'Model output'!G202)),ISNUMBER(SEARCH("IV",'Model output'!G202)),ISNUMBER(SEARCH("four",'Model output'!G202)),ISNUMBER(SEARCH("4",'Model output'!G202)),ISNUMBER(SEARCH("V ",'Model output'!G202)),ISNUMBER(SEARCH("five",'Model output'!G202)),ISNUMBER(SEARCH("5",'Model output'!G202))))), "lateral", "central"))</f>
        <v>central</v>
      </c>
      <c r="H203" t="str">
        <f>IF('Model output'!H202="","negative", IF('Model output'!H202=" ", "negative", IF('Model output'!H202="[]", "negative", IF(ISNUMBER(SEARCH("lymph node",'Model output'!H202)),"negative", IF(ISNUMBER(SEARCH("adipose tissue",'Model output'!H202)), "negative", IF(ISNUMBER(SEARCH("neck dissection",'Model output'!H202)),"negative","positive"))))))</f>
        <v>negative</v>
      </c>
      <c r="I203" t="str">
        <f>IF('Model output'!I202="","",IF(ISNUMBER('Model output'!I202),'Model output'!I202,1))</f>
        <v/>
      </c>
      <c r="J203">
        <f>IF('Model output'!J202="","",IF(AND(ISNUMBER('Model output'!J202),'Model output'!J202&lt;=I203),'Model output'!J202,IF(ISNUMBER(SEARCH("0/",'Model output'!J202)),0,1)))</f>
        <v>3</v>
      </c>
      <c r="K203" t="str" cm="1">
        <f t="array" ref="K203">IF(COUNT(FIND({0,1,2,3,4,5,6,7,8,9},'Model output'!K202))&gt;0,'Model output'!K202,"")</f>
        <v/>
      </c>
      <c r="L203" s="32" t="str">
        <f t="shared" si="46"/>
        <v/>
      </c>
      <c r="M203" t="str" cm="1">
        <f t="array" ref="M203">IF(L203="","",IF(ISNUMBER(SEARCH("cm",L203)),MAX(VALUE(SUBSTITUTE(_xlfn.FILTERXML("&lt;t&gt;&lt;s&gt;"&amp;SUBSTITUTE(L203,",","&lt;/s&gt;&lt;s&gt;")&amp;"&lt;/s&gt;&lt;/t&gt;","//s"),"cm",""))),MAX(VALUE(SUBSTITUTE(_xlfn.FILTERXML("&lt;t&gt;&lt;s&gt;"&amp;SUBSTITUTE(L203,",","&lt;/s&gt;&lt;s&gt;")&amp;"&lt;/s&gt;&lt;/t&gt;","//s"),"mm","")))/10))</f>
        <v/>
      </c>
      <c r="N203" t="str">
        <f>IF('Model output'!L202="","",'Model output'!L202)</f>
        <v>papillary</v>
      </c>
      <c r="O203" t="str">
        <f>IF('Model output'!M202="","",'Model output'!M202)</f>
        <v>classical (usual)</v>
      </c>
      <c r="P203" t="str">
        <f>IF('Model output'!N202="","",'Model output'!N202)</f>
        <v>3.1 cm</v>
      </c>
      <c r="Q203" t="str">
        <f t="shared" si="45"/>
        <v>3.1cm</v>
      </c>
      <c r="R203" cm="1">
        <f t="array" ref="R203">IF(Q203="","",IF(ISNUMBER(SEARCH("cm",Q203)),MAX(VALUE(SUBSTITUTE(_xlfn.FILTERXML("&lt;t&gt;&lt;s&gt;"&amp;SUBSTITUTE(Q203,",","&lt;/s&gt;&lt;s&gt;")&amp;"&lt;/s&gt;&lt;/t&gt;","//s"),"cm",""))),IF(ISNUMBER(SEARCH("mm",Q203)), MAX(VALUE(SUBSTITUTE(_xlfn.FILTERXML("&lt;t&gt;&lt;s&gt;"&amp;SUBSTITUTE(Q203,",","&lt;/s&gt;&lt;s&gt;")&amp;"&lt;/s&gt;&lt;/t&gt;","//s"),"mm","")))/10, MAX(VALUE(_xlfn.FILTERXML("&lt;t&gt;&lt;s&gt;"&amp;SUBSTITUTE(Q203,",","&lt;/s&gt;&lt;s&gt;")&amp;"&lt;/s&gt;&lt;/t&gt;","//s"))))))</f>
        <v>3.1</v>
      </c>
      <c r="S203" t="str">
        <f>IF(OR('Model output'!P202="",'Model output'!P202="C",ISNUMBER(SEARCH("Not identified", 'Model output'!P202)),ISNUMBER(SEARCH("Absent",'Model output'!P202)),ISNUMBER(SEARCH("Absence",'Model output'!P202)),AND(ISNUMBER(SEARCH("No",'Model output'!P202)),NOT(ISNUMBER(SEARCH("diagnostic",'Model output'!P202)))),ISNUMBER(SEARCH("Negative",'Model output'!P202))),"negative","positive")</f>
        <v>negative</v>
      </c>
      <c r="T203">
        <f>IF('Model output'!O202="","",'Model output'!O202)</f>
        <v>1</v>
      </c>
      <c r="U203" t="str">
        <f>IF('Model output'!Q202&lt;&gt;"",'Model output'!Q202,IF('Classification result'!S203="positive",IF(ISNUMBER(SEARCH("single",'Model output'!P202)),1,IF(OR(ISNUMBER(SEARCH("&lt;4",'Model output'!P202)),ISNUMBER(SEARCH("&lt; 4",'Model output'!P202)),ISNUMBER(SEARCH("less than 4",'Model output'!P202))),"&lt;4",IF(OR(ISNUMBER(SEARCH("&gt;4",'Model output'!P202)),ISNUMBER(SEARCH("&gt; 4",'Model output'!P202)),ISNUMBER(SEARCH("4 or more",'Model output'!P202))),"&gt;4",""))),""))</f>
        <v/>
      </c>
      <c r="V203" t="str">
        <f>IF(S203="negative","",IF(OR(ISNUMBER(SEARCH("Focal",'Model output'!P202)),'Classification result'!U203&lt;4,ISNUMBER(SEARCH("Focal",'Classification result'!U203)),ISNUMBER(SEARCH("&lt;4",'Classification result'!U203)),ISNUMBER(SEARCH("&lt; 4",'Classification result'!U203))),"minimal", IF(OR(ISNUMBER(SEARCH("Extensive",'Model output'!P202)),ISNUMBER(SEARCH("Extensive",'Classification result'!U203)),ISNUMBER(SEARCH("&gt;4",'Classification result'!U203)),ISNUMBER(SEARCH("&gt; 4",'Classification result'!U203)),ISNUMBER(SEARCH("4 or more",'Classification result'!U203))),"extensive","")))</f>
        <v/>
      </c>
      <c r="W203" t="str">
        <f>IF(OR('Model output'!R202="",ISNUMBER(SEARCH("Not identified", 'Model output'!R202)),ISNUMBER(SEARCH("Absent",'Model output'!R202)),ISNUMBER(SEARCH("No",'Model output'!R202)),ISNUMBER(SEARCH("Negative",'Model output'!R202)),ISNUMBER(SEARCH("None seen",'Model output'!R202)),ISNUMBER(SEARCH("Free",'Model output'!R202)),ISNUMBER(SEARCH("Cannot be assessed",'Model output'!R202))),"negative","positive")</f>
        <v>positive</v>
      </c>
      <c r="X203" s="19" t="str">
        <f>IF('Model output'!S202="","",'Model output'!S202)</f>
        <v>Not identified</v>
      </c>
      <c r="Y203" t="str">
        <f>IF(OR('Model output'!S202="",ISNUMBER(SEARCH("No extension",'Model output'!S202)),ISNUMBER(SEARCH("Absent",'Model output'!S202)),ISNUMBER(SEARCH("Not identified",'Model output'!S202)),AND(ISNUMBER(SEARCH("No",'Model output'!S202)),NOT(ISNUMBER(SEARCH("carcinoma",'Model output'!S202)))),ISNUMBER(SEARCH("negative",'Model output'!S202))),"negative",IF(Z203="positive","gETE", "positive"))</f>
        <v>negative</v>
      </c>
      <c r="Z203" t="str">
        <f>IF(OR('Model output'!S202="",ISNUMBER(SEARCH("Absent",'Model output'!S202)),ISNUMBER(SEARCH("Not identified",'Model output'!S202)),ISNUMBER(SEARCH("No",'Model output'!S202)),ISNUMBER(SEARCH("Minimal",'Model output'!S202)),ISNUMBER(SEARCH("negative",'Model output'!S202))),"negative",IF(OR(ISNUMBER(SEARCH("extensive",X203)),ISNUMBER(SEARCH("skeletal muscle",X203)),ISNUMBER(SEARCH("larynx",X203)),ISNUMBER(SEARCH("trachea",X203)),ISNUMBER(SEARCH("esophagus",X203)),ISNUMBER(SEARCH("recurrent laryngeal nerve",X203))),"positive","negative"))</f>
        <v>negative</v>
      </c>
      <c r="AA203" t="str">
        <f>IF('Model output'!T202="","",IF('Model output'!T202="Not mentioned", "No", "Yes"))</f>
        <v/>
      </c>
      <c r="AB203" t="str">
        <f>IF(AA203&lt;&gt;"Yes","",IF(OR('Model output'!U202="",ISNUMBER(SEARCH("Not identified",'Model output'!U202))),"",'Model output'!U202))</f>
        <v/>
      </c>
      <c r="AC203" s="8" t="str">
        <f>IF(OR('Model output'!V202="", AND(ISERROR(SEARCH("Positive",'Model output'!V202)), ISNUMBER(SEARCH("Negative",'Model output'!V202))), ISNUMBER(SEARCH("Cannot be assessed",'Model output'!V202)), AND(ISNUMBER(SEARCH("Uninvolved",'Model output'!V202)),NOT(ISNUMBER(SEARCH("margin(s) involved",'Model output'!V202)))), ISNUMBER(SEARCH("No involvement",'Model output'!V202)), AND(NOT(ISNUMBER(SEARCH("focal",'Model output'!V202))),ISNUMBER(SEARCH("Free",'Model output'!V202))), ISNUMBER(SEARCH("narrowly excised",'Model output'!V202)), ISNUMBER(SEARCH("none",'Model output'!V202)), ISNUMBER(SEARCH("R0",'Model output'!V202)), ISNUMBER(SEARCH("1 mm",'Model output'!V202)), ISNUMBER(SEARCH("0.1 CM",'Model output'!V202)), ISNUMBER(SEARCH("less than 0.2 mm",'Model output'!V202)), ISNUMBER(SEARCH("less than 1.0 mm",'Model output'!V202)), ISNUMBER(SEARCH("less than 0.5 mm",'Model output'!V202)), ISNUMBER(SEARCH("abut",'Model output'!V202))), "negative", "positive")</f>
        <v>negative</v>
      </c>
      <c r="AE203" s="39" t="str" cm="1">
        <f t="array" aca="1" ref="AE203" ca="1">IF(OR(AC203="positive",Z203="positive",AND(OR(ISNUMBER(SEARCH("Follicular carcinoma",N203)),ISNUMBER(SEARCH("Follicular thyroid carcinoma",N203))),V203="extensive"),AND(AND(ISNUMBER(J203),J203&gt;0),AND(ISNUMBER(M203),M203&gt;3)),OR(H203="positive",AH203=1)),"high",IF(OR(ISNUMBER(SEARCH("lateral",G203,1)),ISNUMBER(SEARCH("positive",Y203,1)),ISNUMBER(SEARCH("tall",O203,1)),ISNUMBER(SEARCH("hobnail",O203,1)),ISNUMBER(SEARCH("cribriform",O203,1)),ISNUMBER(SEARCH("diffuse",O203,1)),ISNUMBER(SEARCH("columnar",O203,1)),ISNUMBER(SEARCH("solid",O203,1)),ISNUMBER(SEARCH("tall",N203,1)),ISNUMBER(SEARCH("hobnail",N203,1)),ISNUMBER(SEARCH("cribriform",N203,1)),ISNUMBER(SEARCH("diffuse",N203,1)),ISNUMBER(SEARCH("columnar",N203,1)),ISNUMBER(SEARCH("solid",N203,1)),AND(OR(ISNUMBER(SEARCH("papillary",N203,1)),ISNUMBER(SEARCH("papillary carcinoma",O203,1))),S203="positive"),AND(AND(ISNUMBER(J203),J203&gt;=5),M203=""),AND(AND(ISNUMBER(J203),J203&gt;=5),AND(ISNUMBER(M203),M203&gt;=1)),AND(ISNUMBER(SERACH("papillary",N203)),OR(Y203="positive",Z203="positive"), ISNUMBER(SEARCH("BRAF",AB203)))),"intermediate","low"))</f>
        <v>low</v>
      </c>
      <c r="AF203" s="40" t="str">
        <f t="shared" si="47"/>
        <v>2</v>
      </c>
      <c r="AG203" s="40" t="str">
        <f t="shared" si="48"/>
        <v>1a</v>
      </c>
      <c r="AH203" s="40" t="str">
        <f t="shared" si="49"/>
        <v>0</v>
      </c>
      <c r="AI203" s="45" t="str">
        <f t="shared" si="50"/>
        <v>II</v>
      </c>
      <c r="AJ203" s="39" t="s">
        <v>636</v>
      </c>
      <c r="AK203" s="44" t="s">
        <v>898</v>
      </c>
      <c r="AL203" s="44" t="s">
        <v>900</v>
      </c>
      <c r="AM203" s="44" t="s">
        <v>899</v>
      </c>
      <c r="AN203" s="44" t="s">
        <v>897</v>
      </c>
      <c r="AO203" s="12">
        <f t="shared" ca="1" si="51"/>
        <v>0</v>
      </c>
      <c r="AP203" s="15">
        <f t="shared" si="52"/>
        <v>1</v>
      </c>
      <c r="AQ203" s="15">
        <f t="shared" si="53"/>
        <v>1</v>
      </c>
      <c r="AR203" s="15">
        <f t="shared" si="54"/>
        <v>1</v>
      </c>
      <c r="AS203" s="26">
        <f t="shared" si="55"/>
        <v>1</v>
      </c>
    </row>
    <row r="204" spans="1:45">
      <c r="A204" t="str">
        <f>'Model output'!A203</f>
        <v>TCGA-EM-A3O6</v>
      </c>
      <c r="B204" s="51">
        <v>54</v>
      </c>
      <c r="C204" s="1" t="str">
        <f>IF(OR(ISNUMBER(SEARCH("0",'Model output'!D203)), ISNUMBER(SEARCH("1",'Model output'!D203)), ISNUMBER(SEARCH("1a",'Model output'!D203)), ISNUMBER(SEARCH("1b",'Model output'!D203)), ISNUMBER(SEARCH("2",'Model output'!D203)), ISNUMBER(SEARCH("3",'Model output'!D203)), ISNUMBER(SEARCH("4a",'Model output'!D203)), ISNUMBER(SEARCH("4b",'Model output'!D203))), IF(ISNUMBER(SEARCH("pT",'Model output'!D203)),IF(OR(ISNUMBER(SEARCH("a",'Model output'!D203)),ISNUMBER(SEARCH("b",'Model output'!D203))),MID(SUBSTITUTE('Model output'!D203," ",""),SEARCH("pT",'Model output'!D203)+2,2),MID(SUBSTITUTE('Model output'!D203," ",""),SEARCH("pT",'Model output'!D203)+2,1)),IF(ISNUMBER(SEARCH("T",'Model output'!D203)),IF(OR(ISNUMBER(SEARCH("a",'Model output'!D203)),ISNUMBER(SEARCH("b",'Model output'!D203))),MID(SUBSTITUTE('Model output'!D203," ",""),SEARCH("T",'Model output'!D203)+1,2),MID(SUBSTITUTE('Model output'!D203," ",""),SEARCH("T",'Model output'!D203)+1,1)),SUBSTITUTE('Model output'!D203," ",""))),"")</f>
        <v>2</v>
      </c>
      <c r="D204" s="1" t="str">
        <f>IF(ISNUMBER(SEARCH("lymph node",'Model output'!E203)),"1", IF(AND('Model output'!E203&lt;&gt;"",ISNUMBER('Model output'!E203),'Model output'!E203&gt;0),"1",IF(OR(ISNUMBER(SEARCH("0",'Model output'!E203)), ISNUMBER(SEARCH("1",'Model output'!E203)), ISNUMBER(SEARCH("1a",'Model output'!E203)), ISNUMBER(SEARCH("1b",'Model output'!E203)), ISNUMBER(SEARCH("X",'Model output'!E203))), IF(ISNUMBER(SEARCH("pN",'Model output'!E203)),IF(OR(ISNUMBER(SEARCH("a",'Model output'!E203)),ISNUMBER(SEARCH("b",'Model output'!E203))),MID(SUBSTITUTE('Model output'!E203," ",""),SEARCH("pN",'Model output'!E203)+2,2),MID(SUBSTITUTE('Model output'!E203," ",""),SEARCH("pN",'Model output'!E203)+2,1)),IF(ISNUMBER(SEARCH("N",'Model output'!E203)),IF(OR(ISNUMBER(SEARCH("a",'Model output'!E203)),ISNUMBER(SEARCH("b",'Model output'!E203))),MID(SUBSTITUTE('Model output'!E203," ",""),SEARCH("N",'Model output'!E203)+1,2),MID(SUBSTITUTE('Model output'!E203," ",""),SEARCH("N",'Model output'!E203)+1,1)),SUBSTITUTE('Model output'!E203," ",""))),"")))</f>
        <v>X</v>
      </c>
      <c r="E204" s="1" t="str">
        <f>IF(OR(ISNUMBER(SEARCH("Not applicable",'Model output'!F203)), ISNUMBER(SEARCH("N/A",'Model output'!F203))),"0",IF(OR(ISNUMBER(SEARCH("0",'Model output'!F203)), ISNUMBER(SEARCH("1",'Model output'!F203)), ISNUMBER(SEARCH("X",'Model output'!F203))), IF(ISNUMBER(SEARCH("pM",'Model output'!F203)),MID(SUBSTITUTE('Model output'!F203," ",""),SEARCH("pM",'Model output'!F203)+2,1),IF(ISNUMBER(SEARCH("M",'Model output'!F203)),MID(SUBSTITUTE('Model output'!F203," ",""),SEARCH("M",'Model output'!F203)+1,1),SUBSTITUTE('Model output'!F203," ",""))),""))</f>
        <v>0</v>
      </c>
      <c r="F204" t="str">
        <f t="shared" si="44"/>
        <v>negative</v>
      </c>
      <c r="G204" t="str">
        <f>IF(OR('Model output'!G203="",AND(ISNUMBER('Model output'!J203),'Model output'!J203&lt;1)),"",IF(OR(ISNUMBER(SEARCH("lateral",'Model output'!G203)),ISNUMBER(SEARCH("cervical",'Model output'!G203)),ISNUMBER(SEARCH("jugular",'Model output'!G203)),ISNUMBER(SEARCH("left neck",'Model output'!G203)),ISNUMBER(SEARCH("left anterior neck",'Model output'!G203)),ISNUMBER(SEARCH("left posterior neck",'Model output'!G203)),ISNUMBER(SEARCH("right neck",'Model output'!G203)),ISNUMBER(SEARCH("right anterior neck",'Model output'!G203)),ISNUMBER(SEARCH("right posterior neck",'Model output'!G203)),AND(ISNUMBER(SEARCH("level",'Model output'!G203)),OR(,ISNUMBER(SEARCH("II",'Model output'!G203)),ISNUMBER(SEARCH("two",'Model output'!G203)),ISNUMBER(SEARCH("2",'Model output'!G203)),ISNUMBER(SEARCH("III",'Model output'!G203)),ISNUMBER(SEARCH("three",'Model output'!G203)),ISNUMBER(SEARCH("3",'Model output'!G203)),ISNUMBER(SEARCH("IV",'Model output'!G203)),ISNUMBER(SEARCH("four",'Model output'!G203)),ISNUMBER(SEARCH("4",'Model output'!G203)),ISNUMBER(SEARCH("V ",'Model output'!G203)),ISNUMBER(SEARCH("five",'Model output'!G203)),ISNUMBER(SEARCH("5",'Model output'!G203))))), "lateral", "central"))</f>
        <v/>
      </c>
      <c r="H204" t="str">
        <f>IF('Model output'!H203="","negative", IF('Model output'!H203=" ", "negative", IF('Model output'!H203="[]", "negative", IF(ISNUMBER(SEARCH("lymph node",'Model output'!H203)),"negative", IF(ISNUMBER(SEARCH("adipose tissue",'Model output'!H203)), "negative", IF(ISNUMBER(SEARCH("neck dissection",'Model output'!H203)),"negative","positive"))))))</f>
        <v>negative</v>
      </c>
      <c r="I204">
        <f>IF('Model output'!I203="","",IF(ISNUMBER('Model output'!I203),'Model output'!I203,1))</f>
        <v>0</v>
      </c>
      <c r="J204">
        <f>IF('Model output'!J203="","",IF(AND(ISNUMBER('Model output'!J203),'Model output'!J203&lt;=I204),'Model output'!J203,IF(ISNUMBER(SEARCH("0/",'Model output'!J203)),0,1)))</f>
        <v>0</v>
      </c>
      <c r="K204" t="str" cm="1">
        <f t="array" ref="K204">IF(COUNT(FIND({0,1,2,3,4,5,6,7,8,9},'Model output'!K203))&gt;0,'Model output'!K203,"")</f>
        <v/>
      </c>
      <c r="L204" s="32" t="str">
        <f t="shared" si="46"/>
        <v/>
      </c>
      <c r="M204" t="str" cm="1">
        <f t="array" ref="M204">IF(L204="","",IF(ISNUMBER(SEARCH("cm",L204)),MAX(VALUE(SUBSTITUTE(_xlfn.FILTERXML("&lt;t&gt;&lt;s&gt;"&amp;SUBSTITUTE(L204,",","&lt;/s&gt;&lt;s&gt;")&amp;"&lt;/s&gt;&lt;/t&gt;","//s"),"cm",""))),MAX(VALUE(SUBSTITUTE(_xlfn.FILTERXML("&lt;t&gt;&lt;s&gt;"&amp;SUBSTITUTE(L204,",","&lt;/s&gt;&lt;s&gt;")&amp;"&lt;/s&gt;&lt;/t&gt;","//s"),"mm","")))/10))</f>
        <v/>
      </c>
      <c r="N204" t="str">
        <f>IF('Model output'!L203="","",'Model output'!L203)</f>
        <v>papillary</v>
      </c>
      <c r="O204" t="str">
        <f>IF('Model output'!M203="","",'Model output'!M203)</f>
        <v>follicular variant</v>
      </c>
      <c r="P204" t="str">
        <f>IF('Model output'!N203="","",'Model output'!N203)</f>
        <v>4.0 cm</v>
      </c>
      <c r="Q204" t="str">
        <f t="shared" si="45"/>
        <v>4.0cm</v>
      </c>
      <c r="R204" cm="1">
        <f t="array" ref="R204">IF(Q204="","",IF(ISNUMBER(SEARCH("cm",Q204)),MAX(VALUE(SUBSTITUTE(_xlfn.FILTERXML("&lt;t&gt;&lt;s&gt;"&amp;SUBSTITUTE(Q204,",","&lt;/s&gt;&lt;s&gt;")&amp;"&lt;/s&gt;&lt;/t&gt;","//s"),"cm",""))),IF(ISNUMBER(SEARCH("mm",Q204)), MAX(VALUE(SUBSTITUTE(_xlfn.FILTERXML("&lt;t&gt;&lt;s&gt;"&amp;SUBSTITUTE(Q204,",","&lt;/s&gt;&lt;s&gt;")&amp;"&lt;/s&gt;&lt;/t&gt;","//s"),"mm","")))/10, MAX(VALUE(_xlfn.FILTERXML("&lt;t&gt;&lt;s&gt;"&amp;SUBSTITUTE(Q204,",","&lt;/s&gt;&lt;s&gt;")&amp;"&lt;/s&gt;&lt;/t&gt;","//s"))))))</f>
        <v>4</v>
      </c>
      <c r="S204" t="str">
        <f>IF(OR('Model output'!P203="",'Model output'!P203="C",ISNUMBER(SEARCH("Not identified", 'Model output'!P203)),ISNUMBER(SEARCH("Absent",'Model output'!P203)),ISNUMBER(SEARCH("Absence",'Model output'!P203)),AND(ISNUMBER(SEARCH("No",'Model output'!P203)),NOT(ISNUMBER(SEARCH("diagnostic",'Model output'!P203)))),ISNUMBER(SEARCH("Negative",'Model output'!P203))),"negative","positive")</f>
        <v>negative</v>
      </c>
      <c r="T204">
        <f>IF('Model output'!O203="","",'Model output'!O203)</f>
        <v>1</v>
      </c>
      <c r="U204" t="str">
        <f>IF('Model output'!Q203&lt;&gt;"",'Model output'!Q203,IF('Classification result'!S204="positive",IF(ISNUMBER(SEARCH("single",'Model output'!P203)),1,IF(OR(ISNUMBER(SEARCH("&lt;4",'Model output'!P203)),ISNUMBER(SEARCH("&lt; 4",'Model output'!P203)),ISNUMBER(SEARCH("less than 4",'Model output'!P203))),"&lt;4",IF(OR(ISNUMBER(SEARCH("&gt;4",'Model output'!P203)),ISNUMBER(SEARCH("&gt; 4",'Model output'!P203)),ISNUMBER(SEARCH("4 or more",'Model output'!P203))),"&gt;4",""))),""))</f>
        <v/>
      </c>
      <c r="V204" t="str">
        <f>IF(S204="negative","",IF(OR(ISNUMBER(SEARCH("Focal",'Model output'!P203)),'Classification result'!U204&lt;4,ISNUMBER(SEARCH("Focal",'Classification result'!U204)),ISNUMBER(SEARCH("&lt;4",'Classification result'!U204)),ISNUMBER(SEARCH("&lt; 4",'Classification result'!U204))),"minimal", IF(OR(ISNUMBER(SEARCH("Extensive",'Model output'!P203)),ISNUMBER(SEARCH("Extensive",'Classification result'!U204)),ISNUMBER(SEARCH("&gt;4",'Classification result'!U204)),ISNUMBER(SEARCH("&gt; 4",'Classification result'!U204)),ISNUMBER(SEARCH("4 or more",'Classification result'!U204))),"extensive","")))</f>
        <v/>
      </c>
      <c r="W204" t="str">
        <f>IF(OR('Model output'!R203="",ISNUMBER(SEARCH("Not identified", 'Model output'!R203)),ISNUMBER(SEARCH("Absent",'Model output'!R203)),ISNUMBER(SEARCH("No",'Model output'!R203)),ISNUMBER(SEARCH("Negative",'Model output'!R203)),ISNUMBER(SEARCH("None seen",'Model output'!R203)),ISNUMBER(SEARCH("Free",'Model output'!R203)),ISNUMBER(SEARCH("Cannot be assessed",'Model output'!R203))),"negative","positive")</f>
        <v>negative</v>
      </c>
      <c r="X204" s="19" t="str">
        <f>IF('Model output'!S203="","",'Model output'!S203)</f>
        <v>Not identified</v>
      </c>
      <c r="Y204" t="str">
        <f>IF(OR('Model output'!S203="",ISNUMBER(SEARCH("No extension",'Model output'!S203)),ISNUMBER(SEARCH("Absent",'Model output'!S203)),ISNUMBER(SEARCH("Not identified",'Model output'!S203)),AND(ISNUMBER(SEARCH("No",'Model output'!S203)),NOT(ISNUMBER(SEARCH("carcinoma",'Model output'!S203)))),ISNUMBER(SEARCH("negative",'Model output'!S203))),"negative",IF(Z204="positive","gETE", "positive"))</f>
        <v>negative</v>
      </c>
      <c r="Z204" t="str">
        <f>IF(OR('Model output'!S203="",ISNUMBER(SEARCH("Absent",'Model output'!S203)),ISNUMBER(SEARCH("Not identified",'Model output'!S203)),ISNUMBER(SEARCH("No",'Model output'!S203)),ISNUMBER(SEARCH("Minimal",'Model output'!S203)),ISNUMBER(SEARCH("negative",'Model output'!S203))),"negative",IF(OR(ISNUMBER(SEARCH("extensive",X204)),ISNUMBER(SEARCH("skeletal muscle",X204)),ISNUMBER(SEARCH("larynx",X204)),ISNUMBER(SEARCH("trachea",X204)),ISNUMBER(SEARCH("esophagus",X204)),ISNUMBER(SEARCH("recurrent laryngeal nerve",X204))),"positive","negative"))</f>
        <v>negative</v>
      </c>
      <c r="AA204" t="str">
        <f>IF('Model output'!T203="","",IF('Model output'!T203="Not mentioned", "No", "Yes"))</f>
        <v/>
      </c>
      <c r="AB204" t="str">
        <f>IF(AA204&lt;&gt;"Yes","",IF(OR('Model output'!U203="",ISNUMBER(SEARCH("Not identified",'Model output'!U203))),"",'Model output'!U203))</f>
        <v/>
      </c>
      <c r="AC204" s="8" t="str">
        <f>IF(OR('Model output'!V203="", AND(ISERROR(SEARCH("Positive",'Model output'!V203)), ISNUMBER(SEARCH("Negative",'Model output'!V203))), ISNUMBER(SEARCH("Cannot be assessed",'Model output'!V203)), AND(ISNUMBER(SEARCH("Uninvolved",'Model output'!V203)),NOT(ISNUMBER(SEARCH("margin(s) involved",'Model output'!V203)))), ISNUMBER(SEARCH("No involvement",'Model output'!V203)), AND(NOT(ISNUMBER(SEARCH("focal",'Model output'!V203))),ISNUMBER(SEARCH("Free",'Model output'!V203))), ISNUMBER(SEARCH("narrowly excised",'Model output'!V203)), ISNUMBER(SEARCH("none",'Model output'!V203)), ISNUMBER(SEARCH("R0",'Model output'!V203)), ISNUMBER(SEARCH("1 mm",'Model output'!V203)), ISNUMBER(SEARCH("0.1 CM",'Model output'!V203)), ISNUMBER(SEARCH("less than 0.2 mm",'Model output'!V203)), ISNUMBER(SEARCH("less than 1.0 mm",'Model output'!V203)), ISNUMBER(SEARCH("less than 0.5 mm",'Model output'!V203)), ISNUMBER(SEARCH("abut",'Model output'!V203))), "negative", "positive")</f>
        <v>negative</v>
      </c>
      <c r="AE204" s="39" t="str" cm="1">
        <f t="array" aca="1" ref="AE204" ca="1">IF(OR(AC204="positive",Z204="positive",AND(OR(ISNUMBER(SEARCH("Follicular carcinoma",N204)),ISNUMBER(SEARCH("Follicular thyroid carcinoma",N204))),V204="extensive"),AND(AND(ISNUMBER(J204),J204&gt;0),AND(ISNUMBER(M204),M204&gt;3)),OR(H204="positive",AH204=1)),"high",IF(OR(ISNUMBER(SEARCH("lateral",G204,1)),ISNUMBER(SEARCH("positive",Y204,1)),ISNUMBER(SEARCH("tall",O204,1)),ISNUMBER(SEARCH("hobnail",O204,1)),ISNUMBER(SEARCH("cribriform",O204,1)),ISNUMBER(SEARCH("diffuse",O204,1)),ISNUMBER(SEARCH("columnar",O204,1)),ISNUMBER(SEARCH("solid",O204,1)),ISNUMBER(SEARCH("tall",N204,1)),ISNUMBER(SEARCH("hobnail",N204,1)),ISNUMBER(SEARCH("cribriform",N204,1)),ISNUMBER(SEARCH("diffuse",N204,1)),ISNUMBER(SEARCH("columnar",N204,1)),ISNUMBER(SEARCH("solid",N204,1)),AND(OR(ISNUMBER(SEARCH("papillary",N204,1)),ISNUMBER(SEARCH("papillary carcinoma",O204,1))),S204="positive"),AND(AND(ISNUMBER(J204),J204&gt;=5),M204=""),AND(AND(ISNUMBER(J204),J204&gt;=5),AND(ISNUMBER(M204),M204&gt;=1)),AND(ISNUMBER(SERACH("papillary",N204)),OR(Y204="positive",Z204="positive"), ISNUMBER(SEARCH("BRAF",AB204)))),"intermediate","low"))</f>
        <v>low</v>
      </c>
      <c r="AF204" s="40" t="str">
        <f t="shared" si="47"/>
        <v>2</v>
      </c>
      <c r="AG204" s="40" t="str">
        <f t="shared" si="48"/>
        <v>0</v>
      </c>
      <c r="AH204" s="40" t="str">
        <f t="shared" si="49"/>
        <v>0</v>
      </c>
      <c r="AI204" s="45" t="str">
        <f t="shared" si="50"/>
        <v>I</v>
      </c>
      <c r="AJ204" s="39" t="s">
        <v>634</v>
      </c>
      <c r="AK204" s="44" t="s">
        <v>898</v>
      </c>
      <c r="AL204" s="44" t="s">
        <v>899</v>
      </c>
      <c r="AM204" s="44" t="s">
        <v>899</v>
      </c>
      <c r="AN204" s="44" t="s">
        <v>59</v>
      </c>
      <c r="AO204" s="12">
        <f t="shared" ca="1" si="51"/>
        <v>1</v>
      </c>
      <c r="AP204" s="15">
        <f t="shared" si="52"/>
        <v>1</v>
      </c>
      <c r="AQ204" s="15">
        <f t="shared" si="53"/>
        <v>1</v>
      </c>
      <c r="AR204" s="15">
        <f t="shared" si="54"/>
        <v>1</v>
      </c>
      <c r="AS204" s="26">
        <f t="shared" si="55"/>
        <v>1</v>
      </c>
    </row>
    <row r="205" spans="1:45">
      <c r="A205" t="str">
        <f>'Model output'!A204</f>
        <v>TCGA-EM-A3O7</v>
      </c>
      <c r="B205" s="51">
        <v>46</v>
      </c>
      <c r="C205" s="1" t="str">
        <f>IF(OR(ISNUMBER(SEARCH("0",'Model output'!D204)), ISNUMBER(SEARCH("1",'Model output'!D204)), ISNUMBER(SEARCH("1a",'Model output'!D204)), ISNUMBER(SEARCH("1b",'Model output'!D204)), ISNUMBER(SEARCH("2",'Model output'!D204)), ISNUMBER(SEARCH("3",'Model output'!D204)), ISNUMBER(SEARCH("4a",'Model output'!D204)), ISNUMBER(SEARCH("4b",'Model output'!D204))), IF(ISNUMBER(SEARCH("pT",'Model output'!D204)),IF(OR(ISNUMBER(SEARCH("a",'Model output'!D204)),ISNUMBER(SEARCH("b",'Model output'!D204))),MID(SUBSTITUTE('Model output'!D204," ",""),SEARCH("pT",'Model output'!D204)+2,2),MID(SUBSTITUTE('Model output'!D204," ",""),SEARCH("pT",'Model output'!D204)+2,1)),IF(ISNUMBER(SEARCH("T",'Model output'!D204)),IF(OR(ISNUMBER(SEARCH("a",'Model output'!D204)),ISNUMBER(SEARCH("b",'Model output'!D204))),MID(SUBSTITUTE('Model output'!D204," ",""),SEARCH("T",'Model output'!D204)+1,2),MID(SUBSTITUTE('Model output'!D204," ",""),SEARCH("T",'Model output'!D204)+1,1)),SUBSTITUTE('Model output'!D204," ",""))),"")</f>
        <v>3</v>
      </c>
      <c r="D205" s="1" t="str">
        <f>IF(ISNUMBER(SEARCH("lymph node",'Model output'!E204)),"1", IF(AND('Model output'!E204&lt;&gt;"",ISNUMBER('Model output'!E204),'Model output'!E204&gt;0),"1",IF(OR(ISNUMBER(SEARCH("0",'Model output'!E204)), ISNUMBER(SEARCH("1",'Model output'!E204)), ISNUMBER(SEARCH("1a",'Model output'!E204)), ISNUMBER(SEARCH("1b",'Model output'!E204)), ISNUMBER(SEARCH("X",'Model output'!E204))), IF(ISNUMBER(SEARCH("pN",'Model output'!E204)),IF(OR(ISNUMBER(SEARCH("a",'Model output'!E204)),ISNUMBER(SEARCH("b",'Model output'!E204))),MID(SUBSTITUTE('Model output'!E204," ",""),SEARCH("pN",'Model output'!E204)+2,2),MID(SUBSTITUTE('Model output'!E204," ",""),SEARCH("pN",'Model output'!E204)+2,1)),IF(ISNUMBER(SEARCH("N",'Model output'!E204)),IF(OR(ISNUMBER(SEARCH("a",'Model output'!E204)),ISNUMBER(SEARCH("b",'Model output'!E204))),MID(SUBSTITUTE('Model output'!E204," ",""),SEARCH("N",'Model output'!E204)+1,2),MID(SUBSTITUTE('Model output'!E204," ",""),SEARCH("N",'Model output'!E204)+1,1)),SUBSTITUTE('Model output'!E204," ",""))),"")))</f>
        <v>X</v>
      </c>
      <c r="E205" s="1" t="str">
        <f>IF(OR(ISNUMBER(SEARCH("Not applicable",'Model output'!F204)), ISNUMBER(SEARCH("N/A",'Model output'!F204))),"0",IF(OR(ISNUMBER(SEARCH("0",'Model output'!F204)), ISNUMBER(SEARCH("1",'Model output'!F204)), ISNUMBER(SEARCH("X",'Model output'!F204))), IF(ISNUMBER(SEARCH("pM",'Model output'!F204)),MID(SUBSTITUTE('Model output'!F204," ",""),SEARCH("pM",'Model output'!F204)+2,1),IF(ISNUMBER(SEARCH("M",'Model output'!F204)),MID(SUBSTITUTE('Model output'!F204," ",""),SEARCH("M",'Model output'!F204)+1,1),SUBSTITUTE('Model output'!F204," ",""))),""))</f>
        <v/>
      </c>
      <c r="F205" t="str">
        <f t="shared" si="44"/>
        <v>negative</v>
      </c>
      <c r="G205" t="str">
        <f>IF(OR('Model output'!G204="",AND(ISNUMBER('Model output'!J204),'Model output'!J204&lt;1)),"",IF(OR(ISNUMBER(SEARCH("lateral",'Model output'!G204)),ISNUMBER(SEARCH("cervical",'Model output'!G204)),ISNUMBER(SEARCH("jugular",'Model output'!G204)),ISNUMBER(SEARCH("left neck",'Model output'!G204)),ISNUMBER(SEARCH("left anterior neck",'Model output'!G204)),ISNUMBER(SEARCH("left posterior neck",'Model output'!G204)),ISNUMBER(SEARCH("right neck",'Model output'!G204)),ISNUMBER(SEARCH("right anterior neck",'Model output'!G204)),ISNUMBER(SEARCH("right posterior neck",'Model output'!G204)),AND(ISNUMBER(SEARCH("level",'Model output'!G204)),OR(,ISNUMBER(SEARCH("II",'Model output'!G204)),ISNUMBER(SEARCH("two",'Model output'!G204)),ISNUMBER(SEARCH("2",'Model output'!G204)),ISNUMBER(SEARCH("III",'Model output'!G204)),ISNUMBER(SEARCH("three",'Model output'!G204)),ISNUMBER(SEARCH("3",'Model output'!G204)),ISNUMBER(SEARCH("IV",'Model output'!G204)),ISNUMBER(SEARCH("four",'Model output'!G204)),ISNUMBER(SEARCH("4",'Model output'!G204)),ISNUMBER(SEARCH("V ",'Model output'!G204)),ISNUMBER(SEARCH("five",'Model output'!G204)),ISNUMBER(SEARCH("5",'Model output'!G204))))), "lateral", "central"))</f>
        <v/>
      </c>
      <c r="H205" t="str">
        <f>IF('Model output'!H204="","negative", IF('Model output'!H204=" ", "negative", IF('Model output'!H204="[]", "negative", IF(ISNUMBER(SEARCH("lymph node",'Model output'!H204)),"negative", IF(ISNUMBER(SEARCH("adipose tissue",'Model output'!H204)), "negative", IF(ISNUMBER(SEARCH("neck dissection",'Model output'!H204)),"negative","positive"))))))</f>
        <v>negative</v>
      </c>
      <c r="I205" t="str">
        <f>IF('Model output'!I204="","",IF(ISNUMBER('Model output'!I204),'Model output'!I204,1))</f>
        <v/>
      </c>
      <c r="J205" t="str">
        <f>IF('Model output'!J204="","",IF(AND(ISNUMBER('Model output'!J204),'Model output'!J204&lt;=I205),'Model output'!J204,IF(ISNUMBER(SEARCH("0/",'Model output'!J204)),0,1)))</f>
        <v/>
      </c>
      <c r="K205" t="str" cm="1">
        <f t="array" ref="K205">IF(COUNT(FIND({0,1,2,3,4,5,6,7,8,9},'Model output'!K204))&gt;0,'Model output'!K204,"")</f>
        <v/>
      </c>
      <c r="L205" s="32" t="str">
        <f t="shared" si="46"/>
        <v/>
      </c>
      <c r="M205" t="str" cm="1">
        <f t="array" ref="M205">IF(L205="","",IF(ISNUMBER(SEARCH("cm",L205)),MAX(VALUE(SUBSTITUTE(_xlfn.FILTERXML("&lt;t&gt;&lt;s&gt;"&amp;SUBSTITUTE(L205,",","&lt;/s&gt;&lt;s&gt;")&amp;"&lt;/s&gt;&lt;/t&gt;","//s"),"cm",""))),MAX(VALUE(SUBSTITUTE(_xlfn.FILTERXML("&lt;t&gt;&lt;s&gt;"&amp;SUBSTITUTE(L205,",","&lt;/s&gt;&lt;s&gt;")&amp;"&lt;/s&gt;&lt;/t&gt;","//s"),"mm","")))/10))</f>
        <v/>
      </c>
      <c r="N205" t="str">
        <f>IF('Model output'!L204="","",'Model output'!L204)</f>
        <v>papillary</v>
      </c>
      <c r="O205" t="str">
        <f>IF('Model output'!M204="","",'Model output'!M204)</f>
        <v>classical</v>
      </c>
      <c r="P205" t="str">
        <f>IF('Model output'!N204="","",'Model output'!N204)</f>
        <v>5.0 cm</v>
      </c>
      <c r="Q205" t="str">
        <f t="shared" si="45"/>
        <v>5.0cm</v>
      </c>
      <c r="R205" cm="1">
        <f t="array" ref="R205">IF(Q205="","",IF(ISNUMBER(SEARCH("cm",Q205)),MAX(VALUE(SUBSTITUTE(_xlfn.FILTERXML("&lt;t&gt;&lt;s&gt;"&amp;SUBSTITUTE(Q205,",","&lt;/s&gt;&lt;s&gt;")&amp;"&lt;/s&gt;&lt;/t&gt;","//s"),"cm",""))),IF(ISNUMBER(SEARCH("mm",Q205)), MAX(VALUE(SUBSTITUTE(_xlfn.FILTERXML("&lt;t&gt;&lt;s&gt;"&amp;SUBSTITUTE(Q205,",","&lt;/s&gt;&lt;s&gt;")&amp;"&lt;/s&gt;&lt;/t&gt;","//s"),"mm","")))/10, MAX(VALUE(_xlfn.FILTERXML("&lt;t&gt;&lt;s&gt;"&amp;SUBSTITUTE(Q205,",","&lt;/s&gt;&lt;s&gt;")&amp;"&lt;/s&gt;&lt;/t&gt;","//s"))))))</f>
        <v>5</v>
      </c>
      <c r="S205" t="str">
        <f>IF(OR('Model output'!P204="",'Model output'!P204="C",ISNUMBER(SEARCH("Not identified", 'Model output'!P204)),ISNUMBER(SEARCH("Absent",'Model output'!P204)),ISNUMBER(SEARCH("Absence",'Model output'!P204)),AND(ISNUMBER(SEARCH("No",'Model output'!P204)),NOT(ISNUMBER(SEARCH("diagnostic",'Model output'!P204)))),ISNUMBER(SEARCH("Negative",'Model output'!P204))),"negative","positive")</f>
        <v>negative</v>
      </c>
      <c r="T205">
        <f>IF('Model output'!O204="","",'Model output'!O204)</f>
        <v>2</v>
      </c>
      <c r="U205" t="str">
        <f>IF('Model output'!Q204&lt;&gt;"",'Model output'!Q204,IF('Classification result'!S205="positive",IF(ISNUMBER(SEARCH("single",'Model output'!P204)),1,IF(OR(ISNUMBER(SEARCH("&lt;4",'Model output'!P204)),ISNUMBER(SEARCH("&lt; 4",'Model output'!P204)),ISNUMBER(SEARCH("less than 4",'Model output'!P204))),"&lt;4",IF(OR(ISNUMBER(SEARCH("&gt;4",'Model output'!P204)),ISNUMBER(SEARCH("&gt; 4",'Model output'!P204)),ISNUMBER(SEARCH("4 or more",'Model output'!P204))),"&gt;4",""))),""))</f>
        <v/>
      </c>
      <c r="V205" t="str">
        <f>IF(S205="negative","",IF(OR(ISNUMBER(SEARCH("Focal",'Model output'!P204)),'Classification result'!U205&lt;4,ISNUMBER(SEARCH("Focal",'Classification result'!U205)),ISNUMBER(SEARCH("&lt;4",'Classification result'!U205)),ISNUMBER(SEARCH("&lt; 4",'Classification result'!U205))),"minimal", IF(OR(ISNUMBER(SEARCH("Extensive",'Model output'!P204)),ISNUMBER(SEARCH("Extensive",'Classification result'!U205)),ISNUMBER(SEARCH("&gt;4",'Classification result'!U205)),ISNUMBER(SEARCH("&gt; 4",'Classification result'!U205)),ISNUMBER(SEARCH("4 or more",'Classification result'!U205))),"extensive","")))</f>
        <v/>
      </c>
      <c r="W205" t="str">
        <f>IF(OR('Model output'!R204="",ISNUMBER(SEARCH("Not identified", 'Model output'!R204)),ISNUMBER(SEARCH("Absent",'Model output'!R204)),ISNUMBER(SEARCH("No",'Model output'!R204)),ISNUMBER(SEARCH("Negative",'Model output'!R204)),ISNUMBER(SEARCH("None seen",'Model output'!R204)),ISNUMBER(SEARCH("Free",'Model output'!R204)),ISNUMBER(SEARCH("Cannot be assessed",'Model output'!R204))),"negative","positive")</f>
        <v>negative</v>
      </c>
      <c r="X205" s="19" t="str">
        <f>IF('Model output'!S204="","",'Model output'!S204)</f>
        <v>Not identified</v>
      </c>
      <c r="Y205" t="str">
        <f>IF(OR('Model output'!S204="",ISNUMBER(SEARCH("No extension",'Model output'!S204)),ISNUMBER(SEARCH("Absent",'Model output'!S204)),ISNUMBER(SEARCH("Not identified",'Model output'!S204)),AND(ISNUMBER(SEARCH("No",'Model output'!S204)),NOT(ISNUMBER(SEARCH("carcinoma",'Model output'!S204)))),ISNUMBER(SEARCH("negative",'Model output'!S204))),"negative",IF(Z205="positive","gETE", "positive"))</f>
        <v>negative</v>
      </c>
      <c r="Z205" t="str">
        <f>IF(OR('Model output'!S204="",ISNUMBER(SEARCH("Absent",'Model output'!S204)),ISNUMBER(SEARCH("Not identified",'Model output'!S204)),ISNUMBER(SEARCH("No",'Model output'!S204)),ISNUMBER(SEARCH("Minimal",'Model output'!S204)),ISNUMBER(SEARCH("negative",'Model output'!S204))),"negative",IF(OR(ISNUMBER(SEARCH("extensive",X205)),ISNUMBER(SEARCH("skeletal muscle",X205)),ISNUMBER(SEARCH("larynx",X205)),ISNUMBER(SEARCH("trachea",X205)),ISNUMBER(SEARCH("esophagus",X205)),ISNUMBER(SEARCH("recurrent laryngeal nerve",X205))),"positive","negative"))</f>
        <v>negative</v>
      </c>
      <c r="AA205" t="str">
        <f>IF('Model output'!T204="","",IF('Model output'!T204="Not mentioned", "No", "Yes"))</f>
        <v/>
      </c>
      <c r="AB205" t="str">
        <f>IF(AA205&lt;&gt;"Yes","",IF(OR('Model output'!U204="",ISNUMBER(SEARCH("Not identified",'Model output'!U204))),"",'Model output'!U204))</f>
        <v/>
      </c>
      <c r="AC205" s="8" t="str">
        <f>IF(OR('Model output'!V204="", AND(ISERROR(SEARCH("Positive",'Model output'!V204)), ISNUMBER(SEARCH("Negative",'Model output'!V204))), ISNUMBER(SEARCH("Cannot be assessed",'Model output'!V204)), AND(ISNUMBER(SEARCH("Uninvolved",'Model output'!V204)),NOT(ISNUMBER(SEARCH("margin(s) involved",'Model output'!V204)))), ISNUMBER(SEARCH("No involvement",'Model output'!V204)), AND(NOT(ISNUMBER(SEARCH("focal",'Model output'!V204))),ISNUMBER(SEARCH("Free",'Model output'!V204))), ISNUMBER(SEARCH("narrowly excised",'Model output'!V204)), ISNUMBER(SEARCH("none",'Model output'!V204)), ISNUMBER(SEARCH("R0",'Model output'!V204)), ISNUMBER(SEARCH("1 mm",'Model output'!V204)), ISNUMBER(SEARCH("0.1 CM",'Model output'!V204)), ISNUMBER(SEARCH("less than 0.2 mm",'Model output'!V204)), ISNUMBER(SEARCH("less than 1.0 mm",'Model output'!V204)), ISNUMBER(SEARCH("less than 0.5 mm",'Model output'!V204)), ISNUMBER(SEARCH("abut",'Model output'!V204))), "negative", "positive")</f>
        <v>negative</v>
      </c>
      <c r="AE205" s="39" t="str" cm="1">
        <f t="array" aca="1" ref="AE205" ca="1">IF(OR(AC205="positive",Z205="positive",AND(OR(ISNUMBER(SEARCH("Follicular carcinoma",N205)),ISNUMBER(SEARCH("Follicular thyroid carcinoma",N205))),V205="extensive"),AND(AND(ISNUMBER(J205),J205&gt;0),AND(ISNUMBER(M205),M205&gt;3)),OR(H205="positive",AH205=1)),"high",IF(OR(ISNUMBER(SEARCH("lateral",G205,1)),ISNUMBER(SEARCH("positive",Y205,1)),ISNUMBER(SEARCH("tall",O205,1)),ISNUMBER(SEARCH("hobnail",O205,1)),ISNUMBER(SEARCH("cribriform",O205,1)),ISNUMBER(SEARCH("diffuse",O205,1)),ISNUMBER(SEARCH("columnar",O205,1)),ISNUMBER(SEARCH("solid",O205,1)),ISNUMBER(SEARCH("tall",N205,1)),ISNUMBER(SEARCH("hobnail",N205,1)),ISNUMBER(SEARCH("cribriform",N205,1)),ISNUMBER(SEARCH("diffuse",N205,1)),ISNUMBER(SEARCH("columnar",N205,1)),ISNUMBER(SEARCH("solid",N205,1)),AND(OR(ISNUMBER(SEARCH("papillary",N205,1)),ISNUMBER(SEARCH("papillary carcinoma",O205,1))),S205="positive"),AND(AND(ISNUMBER(J205),J205&gt;=5),M205=""),AND(AND(ISNUMBER(J205),J205&gt;=5),AND(ISNUMBER(M205),M205&gt;=1)),AND(ISNUMBER(SERACH("papillary",N205)),OR(Y205="positive",Z205="positive"), ISNUMBER(SEARCH("BRAF",AB205)))),"intermediate","low"))</f>
        <v>low</v>
      </c>
      <c r="AF205" s="40" t="str">
        <f t="shared" si="47"/>
        <v>3a</v>
      </c>
      <c r="AG205" s="40" t="str">
        <f t="shared" si="48"/>
        <v>0</v>
      </c>
      <c r="AH205" s="40" t="str">
        <f t="shared" si="49"/>
        <v>0</v>
      </c>
      <c r="AI205" s="45" t="str">
        <f t="shared" si="50"/>
        <v>I</v>
      </c>
      <c r="AJ205" s="39" t="s">
        <v>634</v>
      </c>
      <c r="AK205" s="44" t="s">
        <v>901</v>
      </c>
      <c r="AL205" s="44" t="s">
        <v>899</v>
      </c>
      <c r="AM205" s="44" t="s">
        <v>899</v>
      </c>
      <c r="AN205" s="44" t="s">
        <v>59</v>
      </c>
      <c r="AO205" s="12">
        <f t="shared" ca="1" si="51"/>
        <v>1</v>
      </c>
      <c r="AP205" s="15">
        <f t="shared" si="52"/>
        <v>1</v>
      </c>
      <c r="AQ205" s="15">
        <f t="shared" si="53"/>
        <v>1</v>
      </c>
      <c r="AR205" s="15">
        <f t="shared" si="54"/>
        <v>1</v>
      </c>
      <c r="AS205" s="26">
        <f t="shared" si="55"/>
        <v>1</v>
      </c>
    </row>
    <row r="206" spans="1:45">
      <c r="A206" t="str">
        <f>'Model output'!A205</f>
        <v>TCGA-EM-A3O8</v>
      </c>
      <c r="B206" s="51">
        <v>33</v>
      </c>
      <c r="C206" s="1" t="str">
        <f>IF(OR(ISNUMBER(SEARCH("0",'Model output'!D205)), ISNUMBER(SEARCH("1",'Model output'!D205)), ISNUMBER(SEARCH("1a",'Model output'!D205)), ISNUMBER(SEARCH("1b",'Model output'!D205)), ISNUMBER(SEARCH("2",'Model output'!D205)), ISNUMBER(SEARCH("3",'Model output'!D205)), ISNUMBER(SEARCH("4a",'Model output'!D205)), ISNUMBER(SEARCH("4b",'Model output'!D205))), IF(ISNUMBER(SEARCH("pT",'Model output'!D205)),IF(OR(ISNUMBER(SEARCH("a",'Model output'!D205)),ISNUMBER(SEARCH("b",'Model output'!D205))),MID(SUBSTITUTE('Model output'!D205," ",""),SEARCH("pT",'Model output'!D205)+2,2),MID(SUBSTITUTE('Model output'!D205," ",""),SEARCH("pT",'Model output'!D205)+2,1)),IF(ISNUMBER(SEARCH("T",'Model output'!D205)),IF(OR(ISNUMBER(SEARCH("a",'Model output'!D205)),ISNUMBER(SEARCH("b",'Model output'!D205))),MID(SUBSTITUTE('Model output'!D205," ",""),SEARCH("T",'Model output'!D205)+1,2),MID(SUBSTITUTE('Model output'!D205," ",""),SEARCH("T",'Model output'!D205)+1,1)),SUBSTITUTE('Model output'!D205," ",""))),"")</f>
        <v>1b</v>
      </c>
      <c r="D206" s="1" t="str">
        <f>IF(ISNUMBER(SEARCH("lymph node",'Model output'!E205)),"1", IF(AND('Model output'!E205&lt;&gt;"",ISNUMBER('Model output'!E205),'Model output'!E205&gt;0),"1",IF(OR(ISNUMBER(SEARCH("0",'Model output'!E205)), ISNUMBER(SEARCH("1",'Model output'!E205)), ISNUMBER(SEARCH("1a",'Model output'!E205)), ISNUMBER(SEARCH("1b",'Model output'!E205)), ISNUMBER(SEARCH("X",'Model output'!E205))), IF(ISNUMBER(SEARCH("pN",'Model output'!E205)),IF(OR(ISNUMBER(SEARCH("a",'Model output'!E205)),ISNUMBER(SEARCH("b",'Model output'!E205))),MID(SUBSTITUTE('Model output'!E205," ",""),SEARCH("pN",'Model output'!E205)+2,2),MID(SUBSTITUTE('Model output'!E205," ",""),SEARCH("pN",'Model output'!E205)+2,1)),IF(ISNUMBER(SEARCH("N",'Model output'!E205)),IF(OR(ISNUMBER(SEARCH("a",'Model output'!E205)),ISNUMBER(SEARCH("b",'Model output'!E205))),MID(SUBSTITUTE('Model output'!E205," ",""),SEARCH("N",'Model output'!E205)+1,2),MID(SUBSTITUTE('Model output'!E205," ",""),SEARCH("N",'Model output'!E205)+1,1)),SUBSTITUTE('Model output'!E205," ",""))),"")))</f>
        <v>0</v>
      </c>
      <c r="E206" s="1" t="str">
        <f>IF(OR(ISNUMBER(SEARCH("Not applicable",'Model output'!F205)), ISNUMBER(SEARCH("N/A",'Model output'!F205))),"0",IF(OR(ISNUMBER(SEARCH("0",'Model output'!F205)), ISNUMBER(SEARCH("1",'Model output'!F205)), ISNUMBER(SEARCH("X",'Model output'!F205))), IF(ISNUMBER(SEARCH("pM",'Model output'!F205)),MID(SUBSTITUTE('Model output'!F205," ",""),SEARCH("pM",'Model output'!F205)+2,1),IF(ISNUMBER(SEARCH("M",'Model output'!F205)),MID(SUBSTITUTE('Model output'!F205," ",""),SEARCH("M",'Model output'!F205)+1,1),SUBSTITUTE('Model output'!F205," ",""))),""))</f>
        <v/>
      </c>
      <c r="F206" t="str">
        <f t="shared" si="44"/>
        <v>negative</v>
      </c>
      <c r="G206" t="str">
        <f>IF(OR('Model output'!G205="",AND(ISNUMBER('Model output'!J205),'Model output'!J205&lt;1)),"",IF(OR(ISNUMBER(SEARCH("lateral",'Model output'!G205)),ISNUMBER(SEARCH("cervical",'Model output'!G205)),ISNUMBER(SEARCH("jugular",'Model output'!G205)),ISNUMBER(SEARCH("left neck",'Model output'!G205)),ISNUMBER(SEARCH("left anterior neck",'Model output'!G205)),ISNUMBER(SEARCH("left posterior neck",'Model output'!G205)),ISNUMBER(SEARCH("right neck",'Model output'!G205)),ISNUMBER(SEARCH("right anterior neck",'Model output'!G205)),ISNUMBER(SEARCH("right posterior neck",'Model output'!G205)),AND(ISNUMBER(SEARCH("level",'Model output'!G205)),OR(,ISNUMBER(SEARCH("II",'Model output'!G205)),ISNUMBER(SEARCH("two",'Model output'!G205)),ISNUMBER(SEARCH("2",'Model output'!G205)),ISNUMBER(SEARCH("III",'Model output'!G205)),ISNUMBER(SEARCH("three",'Model output'!G205)),ISNUMBER(SEARCH("3",'Model output'!G205)),ISNUMBER(SEARCH("IV",'Model output'!G205)),ISNUMBER(SEARCH("four",'Model output'!G205)),ISNUMBER(SEARCH("4",'Model output'!G205)),ISNUMBER(SEARCH("V ",'Model output'!G205)),ISNUMBER(SEARCH("five",'Model output'!G205)),ISNUMBER(SEARCH("5",'Model output'!G205))))), "lateral", "central"))</f>
        <v/>
      </c>
      <c r="H206" t="str">
        <f>IF('Model output'!H205="","negative", IF('Model output'!H205=" ", "negative", IF('Model output'!H205="[]", "negative", IF(ISNUMBER(SEARCH("lymph node",'Model output'!H205)),"negative", IF(ISNUMBER(SEARCH("adipose tissue",'Model output'!H205)), "negative", IF(ISNUMBER(SEARCH("neck dissection",'Model output'!H205)),"negative","positive"))))))</f>
        <v>negative</v>
      </c>
      <c r="I206" t="str">
        <f>IF('Model output'!I205="","",IF(ISNUMBER('Model output'!I205),'Model output'!I205,1))</f>
        <v/>
      </c>
      <c r="J206">
        <f>IF('Model output'!J205="","",IF(AND(ISNUMBER('Model output'!J205),'Model output'!J205&lt;=I206),'Model output'!J205,IF(ISNUMBER(SEARCH("0/",'Model output'!J205)),0,1)))</f>
        <v>0</v>
      </c>
      <c r="K206" t="str" cm="1">
        <f t="array" ref="K206">IF(COUNT(FIND({0,1,2,3,4,5,6,7,8,9},'Model output'!K205))&gt;0,'Model output'!K205,"")</f>
        <v/>
      </c>
      <c r="L206" s="32" t="str">
        <f t="shared" si="46"/>
        <v/>
      </c>
      <c r="M206" t="str" cm="1">
        <f t="array" ref="M206">IF(L206="","",IF(ISNUMBER(SEARCH("cm",L206)),MAX(VALUE(SUBSTITUTE(_xlfn.FILTERXML("&lt;t&gt;&lt;s&gt;"&amp;SUBSTITUTE(L206,",","&lt;/s&gt;&lt;s&gt;")&amp;"&lt;/s&gt;&lt;/t&gt;","//s"),"cm",""))),MAX(VALUE(SUBSTITUTE(_xlfn.FILTERXML("&lt;t&gt;&lt;s&gt;"&amp;SUBSTITUTE(L206,",","&lt;/s&gt;&lt;s&gt;")&amp;"&lt;/s&gt;&lt;/t&gt;","//s"),"mm","")))/10))</f>
        <v/>
      </c>
      <c r="N206" t="str">
        <f>IF('Model output'!L205="","",'Model output'!L205)</f>
        <v>papillary</v>
      </c>
      <c r="O206" t="str">
        <f>IF('Model output'!M205="","",'Model output'!M205)</f>
        <v>follicular variant</v>
      </c>
      <c r="P206" t="str">
        <f>IF('Model output'!N205="","",'Model output'!N205)</f>
        <v>1.3 cm</v>
      </c>
      <c r="Q206" t="str">
        <f t="shared" si="45"/>
        <v>1.3cm</v>
      </c>
      <c r="R206" cm="1">
        <f t="array" ref="R206">IF(Q206="","",IF(ISNUMBER(SEARCH("cm",Q206)),MAX(VALUE(SUBSTITUTE(_xlfn.FILTERXML("&lt;t&gt;&lt;s&gt;"&amp;SUBSTITUTE(Q206,",","&lt;/s&gt;&lt;s&gt;")&amp;"&lt;/s&gt;&lt;/t&gt;","//s"),"cm",""))),IF(ISNUMBER(SEARCH("mm",Q206)), MAX(VALUE(SUBSTITUTE(_xlfn.FILTERXML("&lt;t&gt;&lt;s&gt;"&amp;SUBSTITUTE(Q206,",","&lt;/s&gt;&lt;s&gt;")&amp;"&lt;/s&gt;&lt;/t&gt;","//s"),"mm","")))/10, MAX(VALUE(_xlfn.FILTERXML("&lt;t&gt;&lt;s&gt;"&amp;SUBSTITUTE(Q206,",","&lt;/s&gt;&lt;s&gt;")&amp;"&lt;/s&gt;&lt;/t&gt;","//s"))))))</f>
        <v>1.3</v>
      </c>
      <c r="S206" t="str">
        <f>IF(OR('Model output'!P205="",'Model output'!P205="C",ISNUMBER(SEARCH("Not identified", 'Model output'!P205)),ISNUMBER(SEARCH("Absent",'Model output'!P205)),ISNUMBER(SEARCH("Absence",'Model output'!P205)),AND(ISNUMBER(SEARCH("No",'Model output'!P205)),NOT(ISNUMBER(SEARCH("diagnostic",'Model output'!P205)))),ISNUMBER(SEARCH("Negative",'Model output'!P205))),"negative","positive")</f>
        <v>negative</v>
      </c>
      <c r="T206">
        <f>IF('Model output'!O205="","",'Model output'!O205)</f>
        <v>2</v>
      </c>
      <c r="U206" t="str">
        <f>IF('Model output'!Q205&lt;&gt;"",'Model output'!Q205,IF('Classification result'!S206="positive",IF(ISNUMBER(SEARCH("single",'Model output'!P205)),1,IF(OR(ISNUMBER(SEARCH("&lt;4",'Model output'!P205)),ISNUMBER(SEARCH("&lt; 4",'Model output'!P205)),ISNUMBER(SEARCH("less than 4",'Model output'!P205))),"&lt;4",IF(OR(ISNUMBER(SEARCH("&gt;4",'Model output'!P205)),ISNUMBER(SEARCH("&gt; 4",'Model output'!P205)),ISNUMBER(SEARCH("4 or more",'Model output'!P205))),"&gt;4",""))),""))</f>
        <v/>
      </c>
      <c r="V206" t="str">
        <f>IF(S206="negative","",IF(OR(ISNUMBER(SEARCH("Focal",'Model output'!P205)),'Classification result'!U206&lt;4,ISNUMBER(SEARCH("Focal",'Classification result'!U206)),ISNUMBER(SEARCH("&lt;4",'Classification result'!U206)),ISNUMBER(SEARCH("&lt; 4",'Classification result'!U206))),"minimal", IF(OR(ISNUMBER(SEARCH("Extensive",'Model output'!P205)),ISNUMBER(SEARCH("Extensive",'Classification result'!U206)),ISNUMBER(SEARCH("&gt;4",'Classification result'!U206)),ISNUMBER(SEARCH("&gt; 4",'Classification result'!U206)),ISNUMBER(SEARCH("4 or more",'Classification result'!U206))),"extensive","")))</f>
        <v/>
      </c>
      <c r="W206" t="str">
        <f>IF(OR('Model output'!R205="",ISNUMBER(SEARCH("Not identified", 'Model output'!R205)),ISNUMBER(SEARCH("Absent",'Model output'!R205)),ISNUMBER(SEARCH("No",'Model output'!R205)),ISNUMBER(SEARCH("Negative",'Model output'!R205)),ISNUMBER(SEARCH("None seen",'Model output'!R205)),ISNUMBER(SEARCH("Free",'Model output'!R205)),ISNUMBER(SEARCH("Cannot be assessed",'Model output'!R205))),"negative","positive")</f>
        <v>positive</v>
      </c>
      <c r="X206" s="19" t="str">
        <f>IF('Model output'!S205="","",'Model output'!S205)</f>
        <v>Not identified</v>
      </c>
      <c r="Y206" t="str">
        <f>IF(OR('Model output'!S205="",ISNUMBER(SEARCH("No extension",'Model output'!S205)),ISNUMBER(SEARCH("Absent",'Model output'!S205)),ISNUMBER(SEARCH("Not identified",'Model output'!S205)),AND(ISNUMBER(SEARCH("No",'Model output'!S205)),NOT(ISNUMBER(SEARCH("carcinoma",'Model output'!S205)))),ISNUMBER(SEARCH("negative",'Model output'!S205))),"negative",IF(Z206="positive","gETE", "positive"))</f>
        <v>negative</v>
      </c>
      <c r="Z206" t="str">
        <f>IF(OR('Model output'!S205="",ISNUMBER(SEARCH("Absent",'Model output'!S205)),ISNUMBER(SEARCH("Not identified",'Model output'!S205)),ISNUMBER(SEARCH("No",'Model output'!S205)),ISNUMBER(SEARCH("Minimal",'Model output'!S205)),ISNUMBER(SEARCH("negative",'Model output'!S205))),"negative",IF(OR(ISNUMBER(SEARCH("extensive",X206)),ISNUMBER(SEARCH("skeletal muscle",X206)),ISNUMBER(SEARCH("larynx",X206)),ISNUMBER(SEARCH("trachea",X206)),ISNUMBER(SEARCH("esophagus",X206)),ISNUMBER(SEARCH("recurrent laryngeal nerve",X206))),"positive","negative"))</f>
        <v>negative</v>
      </c>
      <c r="AA206" t="str">
        <f>IF('Model output'!T205="","",IF('Model output'!T205="Not mentioned", "No", "Yes"))</f>
        <v/>
      </c>
      <c r="AB206" t="str">
        <f>IF(AA206&lt;&gt;"Yes","",IF(OR('Model output'!U205="",ISNUMBER(SEARCH("Not identified",'Model output'!U205))),"",'Model output'!U205))</f>
        <v/>
      </c>
      <c r="AC206" s="8" t="str">
        <f>IF(OR('Model output'!V205="", AND(ISERROR(SEARCH("Positive",'Model output'!V205)), ISNUMBER(SEARCH("Negative",'Model output'!V205))), ISNUMBER(SEARCH("Cannot be assessed",'Model output'!V205)), AND(ISNUMBER(SEARCH("Uninvolved",'Model output'!V205)),NOT(ISNUMBER(SEARCH("margin(s) involved",'Model output'!V205)))), ISNUMBER(SEARCH("No involvement",'Model output'!V205)), AND(NOT(ISNUMBER(SEARCH("focal",'Model output'!V205))),ISNUMBER(SEARCH("Free",'Model output'!V205))), ISNUMBER(SEARCH("narrowly excised",'Model output'!V205)), ISNUMBER(SEARCH("none",'Model output'!V205)), ISNUMBER(SEARCH("R0",'Model output'!V205)), ISNUMBER(SEARCH("1 mm",'Model output'!V205)), ISNUMBER(SEARCH("0.1 CM",'Model output'!V205)), ISNUMBER(SEARCH("less than 0.2 mm",'Model output'!V205)), ISNUMBER(SEARCH("less than 1.0 mm",'Model output'!V205)), ISNUMBER(SEARCH("less than 0.5 mm",'Model output'!V205)), ISNUMBER(SEARCH("abut",'Model output'!V205))), "negative", "positive")</f>
        <v>negative</v>
      </c>
      <c r="AE206" s="39" t="str" cm="1">
        <f t="array" aca="1" ref="AE206" ca="1">IF(OR(AC206="positive",Z206="positive",AND(OR(ISNUMBER(SEARCH("Follicular carcinoma",N206)),ISNUMBER(SEARCH("Follicular thyroid carcinoma",N206))),V206="extensive"),AND(AND(ISNUMBER(J206),J206&gt;0),AND(ISNUMBER(M206),M206&gt;3)),OR(H206="positive",AH206=1)),"high",IF(OR(ISNUMBER(SEARCH("lateral",G206,1)),ISNUMBER(SEARCH("positive",Y206,1)),ISNUMBER(SEARCH("tall",O206,1)),ISNUMBER(SEARCH("hobnail",O206,1)),ISNUMBER(SEARCH("cribriform",O206,1)),ISNUMBER(SEARCH("diffuse",O206,1)),ISNUMBER(SEARCH("columnar",O206,1)),ISNUMBER(SEARCH("solid",O206,1)),ISNUMBER(SEARCH("tall",N206,1)),ISNUMBER(SEARCH("hobnail",N206,1)),ISNUMBER(SEARCH("cribriform",N206,1)),ISNUMBER(SEARCH("diffuse",N206,1)),ISNUMBER(SEARCH("columnar",N206,1)),ISNUMBER(SEARCH("solid",N206,1)),AND(OR(ISNUMBER(SEARCH("papillary",N206,1)),ISNUMBER(SEARCH("papillary carcinoma",O206,1))),S206="positive"),AND(AND(ISNUMBER(J206),J206&gt;=5),M206=""),AND(AND(ISNUMBER(J206),J206&gt;=5),AND(ISNUMBER(M206),M206&gt;=1)),AND(ISNUMBER(SERACH("papillary",N206)),OR(Y206="positive",Z206="positive"), ISNUMBER(SEARCH("BRAF",AB206)))),"intermediate","low"))</f>
        <v>low</v>
      </c>
      <c r="AF206" s="40" t="str">
        <f t="shared" si="47"/>
        <v>1b</v>
      </c>
      <c r="AG206" s="40" t="str">
        <f t="shared" si="48"/>
        <v>0</v>
      </c>
      <c r="AH206" s="40" t="str">
        <f t="shared" si="49"/>
        <v>0</v>
      </c>
      <c r="AI206" s="45" t="str">
        <f t="shared" si="50"/>
        <v>I</v>
      </c>
      <c r="AJ206" s="39" t="s">
        <v>634</v>
      </c>
      <c r="AK206" s="44" t="s">
        <v>895</v>
      </c>
      <c r="AL206" s="44" t="s">
        <v>896</v>
      </c>
      <c r="AM206" s="44" t="s">
        <v>899</v>
      </c>
      <c r="AN206" s="44" t="s">
        <v>59</v>
      </c>
      <c r="AO206" s="12">
        <f t="shared" ca="1" si="51"/>
        <v>1</v>
      </c>
      <c r="AP206" s="15">
        <f t="shared" si="52"/>
        <v>1</v>
      </c>
      <c r="AQ206" s="15">
        <f t="shared" si="53"/>
        <v>1</v>
      </c>
      <c r="AR206" s="15">
        <f t="shared" si="54"/>
        <v>1</v>
      </c>
      <c r="AS206" s="26">
        <f t="shared" si="55"/>
        <v>1</v>
      </c>
    </row>
    <row r="207" spans="1:45">
      <c r="A207" t="str">
        <f>'Model output'!A206</f>
        <v>TCGA-EM-A3O9</v>
      </c>
      <c r="B207" s="51">
        <v>40</v>
      </c>
      <c r="C207" s="1" t="str">
        <f>IF(OR(ISNUMBER(SEARCH("0",'Model output'!D206)), ISNUMBER(SEARCH("1",'Model output'!D206)), ISNUMBER(SEARCH("1a",'Model output'!D206)), ISNUMBER(SEARCH("1b",'Model output'!D206)), ISNUMBER(SEARCH("2",'Model output'!D206)), ISNUMBER(SEARCH("3",'Model output'!D206)), ISNUMBER(SEARCH("4a",'Model output'!D206)), ISNUMBER(SEARCH("4b",'Model output'!D206))), IF(ISNUMBER(SEARCH("pT",'Model output'!D206)),IF(OR(ISNUMBER(SEARCH("a",'Model output'!D206)),ISNUMBER(SEARCH("b",'Model output'!D206))),MID(SUBSTITUTE('Model output'!D206," ",""),SEARCH("pT",'Model output'!D206)+2,2),MID(SUBSTITUTE('Model output'!D206," ",""),SEARCH("pT",'Model output'!D206)+2,1)),IF(ISNUMBER(SEARCH("T",'Model output'!D206)),IF(OR(ISNUMBER(SEARCH("a",'Model output'!D206)),ISNUMBER(SEARCH("b",'Model output'!D206))),MID(SUBSTITUTE('Model output'!D206," ",""),SEARCH("T",'Model output'!D206)+1,2),MID(SUBSTITUTE('Model output'!D206," ",""),SEARCH("T",'Model output'!D206)+1,1)),SUBSTITUTE('Model output'!D206," ",""))),"")</f>
        <v>3</v>
      </c>
      <c r="D207" s="1" t="str">
        <f>IF(ISNUMBER(SEARCH("lymph node",'Model output'!E206)),"1", IF(AND('Model output'!E206&lt;&gt;"",ISNUMBER('Model output'!E206),'Model output'!E206&gt;0),"1",IF(OR(ISNUMBER(SEARCH("0",'Model output'!E206)), ISNUMBER(SEARCH("1",'Model output'!E206)), ISNUMBER(SEARCH("1a",'Model output'!E206)), ISNUMBER(SEARCH("1b",'Model output'!E206)), ISNUMBER(SEARCH("X",'Model output'!E206))), IF(ISNUMBER(SEARCH("pN",'Model output'!E206)),IF(OR(ISNUMBER(SEARCH("a",'Model output'!E206)),ISNUMBER(SEARCH("b",'Model output'!E206))),MID(SUBSTITUTE('Model output'!E206," ",""),SEARCH("pN",'Model output'!E206)+2,2),MID(SUBSTITUTE('Model output'!E206," ",""),SEARCH("pN",'Model output'!E206)+2,1)),IF(ISNUMBER(SEARCH("N",'Model output'!E206)),IF(OR(ISNUMBER(SEARCH("a",'Model output'!E206)),ISNUMBER(SEARCH("b",'Model output'!E206))),MID(SUBSTITUTE('Model output'!E206," ",""),SEARCH("N",'Model output'!E206)+1,2),MID(SUBSTITUTE('Model output'!E206," ",""),SEARCH("N",'Model output'!E206)+1,1)),SUBSTITUTE('Model output'!E206," ",""))),"")))</f>
        <v>0</v>
      </c>
      <c r="E207" s="1" t="str">
        <f>IF(OR(ISNUMBER(SEARCH("Not applicable",'Model output'!F206)), ISNUMBER(SEARCH("N/A",'Model output'!F206))),"0",IF(OR(ISNUMBER(SEARCH("0",'Model output'!F206)), ISNUMBER(SEARCH("1",'Model output'!F206)), ISNUMBER(SEARCH("X",'Model output'!F206))), IF(ISNUMBER(SEARCH("pM",'Model output'!F206)),MID(SUBSTITUTE('Model output'!F206," ",""),SEARCH("pM",'Model output'!F206)+2,1),IF(ISNUMBER(SEARCH("M",'Model output'!F206)),MID(SUBSTITUTE('Model output'!F206," ",""),SEARCH("M",'Model output'!F206)+1,1),SUBSTITUTE('Model output'!F206," ",""))),""))</f>
        <v/>
      </c>
      <c r="F207" t="str">
        <f t="shared" si="44"/>
        <v>negative</v>
      </c>
      <c r="G207" t="str">
        <f>IF(OR('Model output'!G206="",AND(ISNUMBER('Model output'!J206),'Model output'!J206&lt;1)),"",IF(OR(ISNUMBER(SEARCH("lateral",'Model output'!G206)),ISNUMBER(SEARCH("cervical",'Model output'!G206)),ISNUMBER(SEARCH("jugular",'Model output'!G206)),ISNUMBER(SEARCH("left neck",'Model output'!G206)),ISNUMBER(SEARCH("left anterior neck",'Model output'!G206)),ISNUMBER(SEARCH("left posterior neck",'Model output'!G206)),ISNUMBER(SEARCH("right neck",'Model output'!G206)),ISNUMBER(SEARCH("right anterior neck",'Model output'!G206)),ISNUMBER(SEARCH("right posterior neck",'Model output'!G206)),AND(ISNUMBER(SEARCH("level",'Model output'!G206)),OR(,ISNUMBER(SEARCH("II",'Model output'!G206)),ISNUMBER(SEARCH("two",'Model output'!G206)),ISNUMBER(SEARCH("2",'Model output'!G206)),ISNUMBER(SEARCH("III",'Model output'!G206)),ISNUMBER(SEARCH("three",'Model output'!G206)),ISNUMBER(SEARCH("3",'Model output'!G206)),ISNUMBER(SEARCH("IV",'Model output'!G206)),ISNUMBER(SEARCH("four",'Model output'!G206)),ISNUMBER(SEARCH("4",'Model output'!G206)),ISNUMBER(SEARCH("V ",'Model output'!G206)),ISNUMBER(SEARCH("five",'Model output'!G206)),ISNUMBER(SEARCH("5",'Model output'!G206))))), "lateral", "central"))</f>
        <v/>
      </c>
      <c r="H207" t="str">
        <f>IF('Model output'!H206="","negative", IF('Model output'!H206=" ", "negative", IF('Model output'!H206="[]", "negative", IF(ISNUMBER(SEARCH("lymph node",'Model output'!H206)),"negative", IF(ISNUMBER(SEARCH("adipose tissue",'Model output'!H206)), "negative", IF(ISNUMBER(SEARCH("neck dissection",'Model output'!H206)),"negative","positive"))))))</f>
        <v>negative</v>
      </c>
      <c r="I207">
        <f>IF('Model output'!I206="","",IF(ISNUMBER('Model output'!I206),'Model output'!I206,1))</f>
        <v>2</v>
      </c>
      <c r="J207">
        <f>IF('Model output'!J206="","",IF(AND(ISNUMBER('Model output'!J206),'Model output'!J206&lt;=I207),'Model output'!J206,IF(ISNUMBER(SEARCH("0/",'Model output'!J206)),0,1)))</f>
        <v>0</v>
      </c>
      <c r="K207" t="str" cm="1">
        <f t="array" ref="K207">IF(COUNT(FIND({0,1,2,3,4,5,6,7,8,9},'Model output'!K206))&gt;0,'Model output'!K206,"")</f>
        <v/>
      </c>
      <c r="L207" s="32" t="str">
        <f t="shared" si="46"/>
        <v/>
      </c>
      <c r="M207" t="str" cm="1">
        <f t="array" ref="M207">IF(L207="","",IF(ISNUMBER(SEARCH("cm",L207)),MAX(VALUE(SUBSTITUTE(_xlfn.FILTERXML("&lt;t&gt;&lt;s&gt;"&amp;SUBSTITUTE(L207,",","&lt;/s&gt;&lt;s&gt;")&amp;"&lt;/s&gt;&lt;/t&gt;","//s"),"cm",""))),MAX(VALUE(SUBSTITUTE(_xlfn.FILTERXML("&lt;t&gt;&lt;s&gt;"&amp;SUBSTITUTE(L207,",","&lt;/s&gt;&lt;s&gt;")&amp;"&lt;/s&gt;&lt;/t&gt;","//s"),"mm","")))/10))</f>
        <v/>
      </c>
      <c r="N207" t="str">
        <f>IF('Model output'!L206="","",'Model output'!L206)</f>
        <v>papillary</v>
      </c>
      <c r="O207" t="str">
        <f>IF('Model output'!M206="","",'Model output'!M206)</f>
        <v>oncocytic</v>
      </c>
      <c r="P207" t="str">
        <f>IF('Model output'!N206="","",'Model output'!N206)</f>
        <v>4.5 cm</v>
      </c>
      <c r="Q207" t="str">
        <f t="shared" si="45"/>
        <v>4.5cm</v>
      </c>
      <c r="R207" cm="1">
        <f t="array" ref="R207">IF(Q207="","",IF(ISNUMBER(SEARCH("cm",Q207)),MAX(VALUE(SUBSTITUTE(_xlfn.FILTERXML("&lt;t&gt;&lt;s&gt;"&amp;SUBSTITUTE(Q207,",","&lt;/s&gt;&lt;s&gt;")&amp;"&lt;/s&gt;&lt;/t&gt;","//s"),"cm",""))),IF(ISNUMBER(SEARCH("mm",Q207)), MAX(VALUE(SUBSTITUTE(_xlfn.FILTERXML("&lt;t&gt;&lt;s&gt;"&amp;SUBSTITUTE(Q207,",","&lt;/s&gt;&lt;s&gt;")&amp;"&lt;/s&gt;&lt;/t&gt;","//s"),"mm","")))/10, MAX(VALUE(_xlfn.FILTERXML("&lt;t&gt;&lt;s&gt;"&amp;SUBSTITUTE(Q207,",","&lt;/s&gt;&lt;s&gt;")&amp;"&lt;/s&gt;&lt;/t&gt;","//s"))))))</f>
        <v>4.5</v>
      </c>
      <c r="S207" t="str">
        <f>IF(OR('Model output'!P206="",'Model output'!P206="C",ISNUMBER(SEARCH("Not identified", 'Model output'!P206)),ISNUMBER(SEARCH("Absent",'Model output'!P206)),ISNUMBER(SEARCH("Absence",'Model output'!P206)),AND(ISNUMBER(SEARCH("No",'Model output'!P206)),NOT(ISNUMBER(SEARCH("diagnostic",'Model output'!P206)))),ISNUMBER(SEARCH("Negative",'Model output'!P206))),"negative","positive")</f>
        <v>negative</v>
      </c>
      <c r="T207">
        <f>IF('Model output'!O206="","",'Model output'!O206)</f>
        <v>2</v>
      </c>
      <c r="U207" t="str">
        <f>IF('Model output'!Q206&lt;&gt;"",'Model output'!Q206,IF('Classification result'!S207="positive",IF(ISNUMBER(SEARCH("single",'Model output'!P206)),1,IF(OR(ISNUMBER(SEARCH("&lt;4",'Model output'!P206)),ISNUMBER(SEARCH("&lt; 4",'Model output'!P206)),ISNUMBER(SEARCH("less than 4",'Model output'!P206))),"&lt;4",IF(OR(ISNUMBER(SEARCH("&gt;4",'Model output'!P206)),ISNUMBER(SEARCH("&gt; 4",'Model output'!P206)),ISNUMBER(SEARCH("4 or more",'Model output'!P206))),"&gt;4",""))),""))</f>
        <v/>
      </c>
      <c r="V207" t="str">
        <f>IF(S207="negative","",IF(OR(ISNUMBER(SEARCH("Focal",'Model output'!P206)),'Classification result'!U207&lt;4,ISNUMBER(SEARCH("Focal",'Classification result'!U207)),ISNUMBER(SEARCH("&lt;4",'Classification result'!U207)),ISNUMBER(SEARCH("&lt; 4",'Classification result'!U207))),"minimal", IF(OR(ISNUMBER(SEARCH("Extensive",'Model output'!P206)),ISNUMBER(SEARCH("Extensive",'Classification result'!U207)),ISNUMBER(SEARCH("&gt;4",'Classification result'!U207)),ISNUMBER(SEARCH("&gt; 4",'Classification result'!U207)),ISNUMBER(SEARCH("4 or more",'Classification result'!U207))),"extensive","")))</f>
        <v/>
      </c>
      <c r="W207" t="str">
        <f>IF(OR('Model output'!R206="",ISNUMBER(SEARCH("Not identified", 'Model output'!R206)),ISNUMBER(SEARCH("Absent",'Model output'!R206)),ISNUMBER(SEARCH("No",'Model output'!R206)),ISNUMBER(SEARCH("Negative",'Model output'!R206)),ISNUMBER(SEARCH("None seen",'Model output'!R206)),ISNUMBER(SEARCH("Free",'Model output'!R206)),ISNUMBER(SEARCH("Cannot be assessed",'Model output'!R206))),"negative","positive")</f>
        <v>positive</v>
      </c>
      <c r="X207" s="19" t="str">
        <f>IF('Model output'!S206="","",'Model output'!S206)</f>
        <v>Not identified</v>
      </c>
      <c r="Y207" t="str">
        <f>IF(OR('Model output'!S206="",ISNUMBER(SEARCH("No extension",'Model output'!S206)),ISNUMBER(SEARCH("Absent",'Model output'!S206)),ISNUMBER(SEARCH("Not identified",'Model output'!S206)),AND(ISNUMBER(SEARCH("No",'Model output'!S206)),NOT(ISNUMBER(SEARCH("carcinoma",'Model output'!S206)))),ISNUMBER(SEARCH("negative",'Model output'!S206))),"negative",IF(Z207="positive","gETE", "positive"))</f>
        <v>negative</v>
      </c>
      <c r="Z207" t="str">
        <f>IF(OR('Model output'!S206="",ISNUMBER(SEARCH("Absent",'Model output'!S206)),ISNUMBER(SEARCH("Not identified",'Model output'!S206)),ISNUMBER(SEARCH("No",'Model output'!S206)),ISNUMBER(SEARCH("Minimal",'Model output'!S206)),ISNUMBER(SEARCH("negative",'Model output'!S206))),"negative",IF(OR(ISNUMBER(SEARCH("extensive",X207)),ISNUMBER(SEARCH("skeletal muscle",X207)),ISNUMBER(SEARCH("larynx",X207)),ISNUMBER(SEARCH("trachea",X207)),ISNUMBER(SEARCH("esophagus",X207)),ISNUMBER(SEARCH("recurrent laryngeal nerve",X207))),"positive","negative"))</f>
        <v>negative</v>
      </c>
      <c r="AA207" t="str">
        <f>IF('Model output'!T206="","",IF('Model output'!T206="Not mentioned", "No", "Yes"))</f>
        <v/>
      </c>
      <c r="AB207" t="str">
        <f>IF(AA207&lt;&gt;"Yes","",IF(OR('Model output'!U206="",ISNUMBER(SEARCH("Not identified",'Model output'!U206))),"",'Model output'!U206))</f>
        <v/>
      </c>
      <c r="AC207" s="8" t="str">
        <f>IF(OR('Model output'!V206="", AND(ISERROR(SEARCH("Positive",'Model output'!V206)), ISNUMBER(SEARCH("Negative",'Model output'!V206))), ISNUMBER(SEARCH("Cannot be assessed",'Model output'!V206)), AND(ISNUMBER(SEARCH("Uninvolved",'Model output'!V206)),NOT(ISNUMBER(SEARCH("margin(s) involved",'Model output'!V206)))), ISNUMBER(SEARCH("No involvement",'Model output'!V206)), AND(NOT(ISNUMBER(SEARCH("focal",'Model output'!V206))),ISNUMBER(SEARCH("Free",'Model output'!V206))), ISNUMBER(SEARCH("narrowly excised",'Model output'!V206)), ISNUMBER(SEARCH("none",'Model output'!V206)), ISNUMBER(SEARCH("R0",'Model output'!V206)), ISNUMBER(SEARCH("1 mm",'Model output'!V206)), ISNUMBER(SEARCH("0.1 CM",'Model output'!V206)), ISNUMBER(SEARCH("less than 0.2 mm",'Model output'!V206)), ISNUMBER(SEARCH("less than 1.0 mm",'Model output'!V206)), ISNUMBER(SEARCH("less than 0.5 mm",'Model output'!V206)), ISNUMBER(SEARCH("abut",'Model output'!V206))), "negative", "positive")</f>
        <v>negative</v>
      </c>
      <c r="AE207" s="39" t="str" cm="1">
        <f t="array" aca="1" ref="AE207" ca="1">IF(OR(AC207="positive",Z207="positive",AND(OR(ISNUMBER(SEARCH("Follicular carcinoma",N207)),ISNUMBER(SEARCH("Follicular thyroid carcinoma",N207))),V207="extensive"),AND(AND(ISNUMBER(J207),J207&gt;0),AND(ISNUMBER(M207),M207&gt;3)),OR(H207="positive",AH207=1)),"high",IF(OR(ISNUMBER(SEARCH("lateral",G207,1)),ISNUMBER(SEARCH("positive",Y207,1)),ISNUMBER(SEARCH("tall",O207,1)),ISNUMBER(SEARCH("hobnail",O207,1)),ISNUMBER(SEARCH("cribriform",O207,1)),ISNUMBER(SEARCH("diffuse",O207,1)),ISNUMBER(SEARCH("columnar",O207,1)),ISNUMBER(SEARCH("solid",O207,1)),ISNUMBER(SEARCH("tall",N207,1)),ISNUMBER(SEARCH("hobnail",N207,1)),ISNUMBER(SEARCH("cribriform",N207,1)),ISNUMBER(SEARCH("diffuse",N207,1)),ISNUMBER(SEARCH("columnar",N207,1)),ISNUMBER(SEARCH("solid",N207,1)),AND(OR(ISNUMBER(SEARCH("papillary",N207,1)),ISNUMBER(SEARCH("papillary carcinoma",O207,1))),S207="positive"),AND(AND(ISNUMBER(J207),J207&gt;=5),M207=""),AND(AND(ISNUMBER(J207),J207&gt;=5),AND(ISNUMBER(M207),M207&gt;=1)),AND(ISNUMBER(SERACH("papillary",N207)),OR(Y207="positive",Z207="positive"), ISNUMBER(SEARCH("BRAF",AB207)))),"intermediate","low"))</f>
        <v>low</v>
      </c>
      <c r="AF207" s="40" t="str">
        <f t="shared" si="47"/>
        <v>3a</v>
      </c>
      <c r="AG207" s="40" t="str">
        <f t="shared" si="48"/>
        <v>0</v>
      </c>
      <c r="AH207" s="40" t="str">
        <f t="shared" si="49"/>
        <v>0</v>
      </c>
      <c r="AI207" s="45" t="str">
        <f t="shared" si="50"/>
        <v>I</v>
      </c>
      <c r="AJ207" s="39" t="s">
        <v>634</v>
      </c>
      <c r="AK207" s="44" t="s">
        <v>901</v>
      </c>
      <c r="AL207" s="44" t="s">
        <v>896</v>
      </c>
      <c r="AM207" s="44" t="s">
        <v>899</v>
      </c>
      <c r="AN207" s="44" t="s">
        <v>59</v>
      </c>
      <c r="AO207" s="12">
        <f t="shared" ca="1" si="51"/>
        <v>1</v>
      </c>
      <c r="AP207" s="15">
        <f t="shared" si="52"/>
        <v>1</v>
      </c>
      <c r="AQ207" s="15">
        <f t="shared" si="53"/>
        <v>1</v>
      </c>
      <c r="AR207" s="15">
        <f t="shared" si="54"/>
        <v>1</v>
      </c>
      <c r="AS207" s="26">
        <f t="shared" si="55"/>
        <v>1</v>
      </c>
    </row>
    <row r="208" spans="1:45">
      <c r="A208" t="str">
        <f>'Model output'!A207</f>
        <v>TCGA-EM-A3OA</v>
      </c>
      <c r="B208" s="51">
        <v>55</v>
      </c>
      <c r="C208" s="1" t="str">
        <f>IF(OR(ISNUMBER(SEARCH("0",'Model output'!D207)), ISNUMBER(SEARCH("1",'Model output'!D207)), ISNUMBER(SEARCH("1a",'Model output'!D207)), ISNUMBER(SEARCH("1b",'Model output'!D207)), ISNUMBER(SEARCH("2",'Model output'!D207)), ISNUMBER(SEARCH("3",'Model output'!D207)), ISNUMBER(SEARCH("4a",'Model output'!D207)), ISNUMBER(SEARCH("4b",'Model output'!D207))), IF(ISNUMBER(SEARCH("pT",'Model output'!D207)),IF(OR(ISNUMBER(SEARCH("a",'Model output'!D207)),ISNUMBER(SEARCH("b",'Model output'!D207))),MID(SUBSTITUTE('Model output'!D207," ",""),SEARCH("pT",'Model output'!D207)+2,2),MID(SUBSTITUTE('Model output'!D207," ",""),SEARCH("pT",'Model output'!D207)+2,1)),IF(ISNUMBER(SEARCH("T",'Model output'!D207)),IF(OR(ISNUMBER(SEARCH("a",'Model output'!D207)),ISNUMBER(SEARCH("b",'Model output'!D207))),MID(SUBSTITUTE('Model output'!D207," ",""),SEARCH("T",'Model output'!D207)+1,2),MID(SUBSTITUTE('Model output'!D207," ",""),SEARCH("T",'Model output'!D207)+1,1)),SUBSTITUTE('Model output'!D207," ",""))),"")</f>
        <v>2</v>
      </c>
      <c r="D208" s="1" t="str">
        <f>IF(ISNUMBER(SEARCH("lymph node",'Model output'!E207)),"1", IF(AND('Model output'!E207&lt;&gt;"",ISNUMBER('Model output'!E207),'Model output'!E207&gt;0),"1",IF(OR(ISNUMBER(SEARCH("0",'Model output'!E207)), ISNUMBER(SEARCH("1",'Model output'!E207)), ISNUMBER(SEARCH("1a",'Model output'!E207)), ISNUMBER(SEARCH("1b",'Model output'!E207)), ISNUMBER(SEARCH("X",'Model output'!E207))), IF(ISNUMBER(SEARCH("pN",'Model output'!E207)),IF(OR(ISNUMBER(SEARCH("a",'Model output'!E207)),ISNUMBER(SEARCH("b",'Model output'!E207))),MID(SUBSTITUTE('Model output'!E207," ",""),SEARCH("pN",'Model output'!E207)+2,2),MID(SUBSTITUTE('Model output'!E207," ",""),SEARCH("pN",'Model output'!E207)+2,1)),IF(ISNUMBER(SEARCH("N",'Model output'!E207)),IF(OR(ISNUMBER(SEARCH("a",'Model output'!E207)),ISNUMBER(SEARCH("b",'Model output'!E207))),MID(SUBSTITUTE('Model output'!E207," ",""),SEARCH("N",'Model output'!E207)+1,2),MID(SUBSTITUTE('Model output'!E207," ",""),SEARCH("N",'Model output'!E207)+1,1)),SUBSTITUTE('Model output'!E207," ",""))),"")))</f>
        <v>X</v>
      </c>
      <c r="E208" s="1" t="str">
        <f>IF(OR(ISNUMBER(SEARCH("Not applicable",'Model output'!F207)), ISNUMBER(SEARCH("N/A",'Model output'!F207))),"0",IF(OR(ISNUMBER(SEARCH("0",'Model output'!F207)), ISNUMBER(SEARCH("1",'Model output'!F207)), ISNUMBER(SEARCH("X",'Model output'!F207))), IF(ISNUMBER(SEARCH("pM",'Model output'!F207)),MID(SUBSTITUTE('Model output'!F207," ",""),SEARCH("pM",'Model output'!F207)+2,1),IF(ISNUMBER(SEARCH("M",'Model output'!F207)),MID(SUBSTITUTE('Model output'!F207," ",""),SEARCH("M",'Model output'!F207)+1,1),SUBSTITUTE('Model output'!F207," ",""))),""))</f>
        <v>0</v>
      </c>
      <c r="F208" t="str">
        <f t="shared" si="44"/>
        <v>negative</v>
      </c>
      <c r="G208" t="str">
        <f>IF(OR('Model output'!G207="",AND(ISNUMBER('Model output'!J207),'Model output'!J207&lt;1)),"",IF(OR(ISNUMBER(SEARCH("lateral",'Model output'!G207)),ISNUMBER(SEARCH("cervical",'Model output'!G207)),ISNUMBER(SEARCH("jugular",'Model output'!G207)),ISNUMBER(SEARCH("left neck",'Model output'!G207)),ISNUMBER(SEARCH("left anterior neck",'Model output'!G207)),ISNUMBER(SEARCH("left posterior neck",'Model output'!G207)),ISNUMBER(SEARCH("right neck",'Model output'!G207)),ISNUMBER(SEARCH("right anterior neck",'Model output'!G207)),ISNUMBER(SEARCH("right posterior neck",'Model output'!G207)),AND(ISNUMBER(SEARCH("level",'Model output'!G207)),OR(,ISNUMBER(SEARCH("II",'Model output'!G207)),ISNUMBER(SEARCH("two",'Model output'!G207)),ISNUMBER(SEARCH("2",'Model output'!G207)),ISNUMBER(SEARCH("III",'Model output'!G207)),ISNUMBER(SEARCH("three",'Model output'!G207)),ISNUMBER(SEARCH("3",'Model output'!G207)),ISNUMBER(SEARCH("IV",'Model output'!G207)),ISNUMBER(SEARCH("four",'Model output'!G207)),ISNUMBER(SEARCH("4",'Model output'!G207)),ISNUMBER(SEARCH("V ",'Model output'!G207)),ISNUMBER(SEARCH("five",'Model output'!G207)),ISNUMBER(SEARCH("5",'Model output'!G207))))), "lateral", "central"))</f>
        <v/>
      </c>
      <c r="H208" t="str">
        <f>IF('Model output'!H207="","negative", IF('Model output'!H207=" ", "negative", IF('Model output'!H207="[]", "negative", IF(ISNUMBER(SEARCH("lymph node",'Model output'!H207)),"negative", IF(ISNUMBER(SEARCH("adipose tissue",'Model output'!H207)), "negative", IF(ISNUMBER(SEARCH("neck dissection",'Model output'!H207)),"negative","positive"))))))</f>
        <v>negative</v>
      </c>
      <c r="I208">
        <f>IF('Model output'!I207="","",IF(ISNUMBER('Model output'!I207),'Model output'!I207,1))</f>
        <v>0</v>
      </c>
      <c r="J208">
        <f>IF('Model output'!J207="","",IF(AND(ISNUMBER('Model output'!J207),'Model output'!J207&lt;=I208),'Model output'!J207,IF(ISNUMBER(SEARCH("0/",'Model output'!J207)),0,1)))</f>
        <v>0</v>
      </c>
      <c r="K208" t="str" cm="1">
        <f t="array" ref="K208">IF(COUNT(FIND({0,1,2,3,4,5,6,7,8,9},'Model output'!K207))&gt;0,'Model output'!K207,"")</f>
        <v/>
      </c>
      <c r="L208" s="32" t="str">
        <f t="shared" si="46"/>
        <v/>
      </c>
      <c r="M208" t="str" cm="1">
        <f t="array" ref="M208">IF(L208="","",IF(ISNUMBER(SEARCH("cm",L208)),MAX(VALUE(SUBSTITUTE(_xlfn.FILTERXML("&lt;t&gt;&lt;s&gt;"&amp;SUBSTITUTE(L208,",","&lt;/s&gt;&lt;s&gt;")&amp;"&lt;/s&gt;&lt;/t&gt;","//s"),"cm",""))),MAX(VALUE(SUBSTITUTE(_xlfn.FILTERXML("&lt;t&gt;&lt;s&gt;"&amp;SUBSTITUTE(L208,",","&lt;/s&gt;&lt;s&gt;")&amp;"&lt;/s&gt;&lt;/t&gt;","//s"),"mm","")))/10))</f>
        <v/>
      </c>
      <c r="N208" t="str">
        <f>IF('Model output'!L207="","",'Model output'!L207)</f>
        <v>papillary</v>
      </c>
      <c r="O208" t="str">
        <f>IF('Model output'!M207="","",'Model output'!M207)</f>
        <v>follicular variant</v>
      </c>
      <c r="P208" t="str">
        <f>IF('Model output'!N207="","",'Model output'!N207)</f>
        <v>2.2 cm</v>
      </c>
      <c r="Q208" t="str">
        <f t="shared" si="45"/>
        <v>2.2cm</v>
      </c>
      <c r="R208" cm="1">
        <f t="array" ref="R208">IF(Q208="","",IF(ISNUMBER(SEARCH("cm",Q208)),MAX(VALUE(SUBSTITUTE(_xlfn.FILTERXML("&lt;t&gt;&lt;s&gt;"&amp;SUBSTITUTE(Q208,",","&lt;/s&gt;&lt;s&gt;")&amp;"&lt;/s&gt;&lt;/t&gt;","//s"),"cm",""))),IF(ISNUMBER(SEARCH("mm",Q208)), MAX(VALUE(SUBSTITUTE(_xlfn.FILTERXML("&lt;t&gt;&lt;s&gt;"&amp;SUBSTITUTE(Q208,",","&lt;/s&gt;&lt;s&gt;")&amp;"&lt;/s&gt;&lt;/t&gt;","//s"),"mm","")))/10, MAX(VALUE(_xlfn.FILTERXML("&lt;t&gt;&lt;s&gt;"&amp;SUBSTITUTE(Q208,",","&lt;/s&gt;&lt;s&gt;")&amp;"&lt;/s&gt;&lt;/t&gt;","//s"))))))</f>
        <v>2.2000000000000002</v>
      </c>
      <c r="S208" t="str">
        <f>IF(OR('Model output'!P207="",'Model output'!P207="C",ISNUMBER(SEARCH("Not identified", 'Model output'!P207)),ISNUMBER(SEARCH("Absent",'Model output'!P207)),ISNUMBER(SEARCH("Absence",'Model output'!P207)),AND(ISNUMBER(SEARCH("No",'Model output'!P207)),NOT(ISNUMBER(SEARCH("diagnostic",'Model output'!P207)))),ISNUMBER(SEARCH("Negative",'Model output'!P207))),"negative","positive")</f>
        <v>negative</v>
      </c>
      <c r="T208">
        <f>IF('Model output'!O207="","",'Model output'!O207)</f>
        <v>1</v>
      </c>
      <c r="U208" t="str">
        <f>IF('Model output'!Q207&lt;&gt;"",'Model output'!Q207,IF('Classification result'!S208="positive",IF(ISNUMBER(SEARCH("single",'Model output'!P207)),1,IF(OR(ISNUMBER(SEARCH("&lt;4",'Model output'!P207)),ISNUMBER(SEARCH("&lt; 4",'Model output'!P207)),ISNUMBER(SEARCH("less than 4",'Model output'!P207))),"&lt;4",IF(OR(ISNUMBER(SEARCH("&gt;4",'Model output'!P207)),ISNUMBER(SEARCH("&gt; 4",'Model output'!P207)),ISNUMBER(SEARCH("4 or more",'Model output'!P207))),"&gt;4",""))),""))</f>
        <v/>
      </c>
      <c r="V208" t="str">
        <f>IF(S208="negative","",IF(OR(ISNUMBER(SEARCH("Focal",'Model output'!P207)),'Classification result'!U208&lt;4,ISNUMBER(SEARCH("Focal",'Classification result'!U208)),ISNUMBER(SEARCH("&lt;4",'Classification result'!U208)),ISNUMBER(SEARCH("&lt; 4",'Classification result'!U208))),"minimal", IF(OR(ISNUMBER(SEARCH("Extensive",'Model output'!P207)),ISNUMBER(SEARCH("Extensive",'Classification result'!U208)),ISNUMBER(SEARCH("&gt;4",'Classification result'!U208)),ISNUMBER(SEARCH("&gt; 4",'Classification result'!U208)),ISNUMBER(SEARCH("4 or more",'Classification result'!U208))),"extensive","")))</f>
        <v/>
      </c>
      <c r="W208" t="str">
        <f>IF(OR('Model output'!R207="",ISNUMBER(SEARCH("Not identified", 'Model output'!R207)),ISNUMBER(SEARCH("Absent",'Model output'!R207)),ISNUMBER(SEARCH("No",'Model output'!R207)),ISNUMBER(SEARCH("Negative",'Model output'!R207)),ISNUMBER(SEARCH("None seen",'Model output'!R207)),ISNUMBER(SEARCH("Free",'Model output'!R207)),ISNUMBER(SEARCH("Cannot be assessed",'Model output'!R207))),"negative","positive")</f>
        <v>positive</v>
      </c>
      <c r="X208" s="19" t="str">
        <f>IF('Model output'!S207="","",'Model output'!S207)</f>
        <v>Not identified</v>
      </c>
      <c r="Y208" t="str">
        <f>IF(OR('Model output'!S207="",ISNUMBER(SEARCH("No extension",'Model output'!S207)),ISNUMBER(SEARCH("Absent",'Model output'!S207)),ISNUMBER(SEARCH("Not identified",'Model output'!S207)),AND(ISNUMBER(SEARCH("No",'Model output'!S207)),NOT(ISNUMBER(SEARCH("carcinoma",'Model output'!S207)))),ISNUMBER(SEARCH("negative",'Model output'!S207))),"negative",IF(Z208="positive","gETE", "positive"))</f>
        <v>negative</v>
      </c>
      <c r="Z208" t="str">
        <f>IF(OR('Model output'!S207="",ISNUMBER(SEARCH("Absent",'Model output'!S207)),ISNUMBER(SEARCH("Not identified",'Model output'!S207)),ISNUMBER(SEARCH("No",'Model output'!S207)),ISNUMBER(SEARCH("Minimal",'Model output'!S207)),ISNUMBER(SEARCH("negative",'Model output'!S207))),"negative",IF(OR(ISNUMBER(SEARCH("extensive",X208)),ISNUMBER(SEARCH("skeletal muscle",X208)),ISNUMBER(SEARCH("larynx",X208)),ISNUMBER(SEARCH("trachea",X208)),ISNUMBER(SEARCH("esophagus",X208)),ISNUMBER(SEARCH("recurrent laryngeal nerve",X208))),"positive","negative"))</f>
        <v>negative</v>
      </c>
      <c r="AA208" t="str">
        <f>IF('Model output'!T207="","",IF('Model output'!T207="Not mentioned", "No", "Yes"))</f>
        <v/>
      </c>
      <c r="AB208" t="str">
        <f>IF(AA208&lt;&gt;"Yes","",IF(OR('Model output'!U207="",ISNUMBER(SEARCH("Not identified",'Model output'!U207))),"",'Model output'!U207))</f>
        <v/>
      </c>
      <c r="AC208" s="8" t="str">
        <f>IF(OR('Model output'!V207="", AND(ISERROR(SEARCH("Positive",'Model output'!V207)), ISNUMBER(SEARCH("Negative",'Model output'!V207))), ISNUMBER(SEARCH("Cannot be assessed",'Model output'!V207)), AND(ISNUMBER(SEARCH("Uninvolved",'Model output'!V207)),NOT(ISNUMBER(SEARCH("margin(s) involved",'Model output'!V207)))), ISNUMBER(SEARCH("No involvement",'Model output'!V207)), AND(NOT(ISNUMBER(SEARCH("focal",'Model output'!V207))),ISNUMBER(SEARCH("Free",'Model output'!V207))), ISNUMBER(SEARCH("narrowly excised",'Model output'!V207)), ISNUMBER(SEARCH("none",'Model output'!V207)), ISNUMBER(SEARCH("R0",'Model output'!V207)), ISNUMBER(SEARCH("1 mm",'Model output'!V207)), ISNUMBER(SEARCH("0.1 CM",'Model output'!V207)), ISNUMBER(SEARCH("less than 0.2 mm",'Model output'!V207)), ISNUMBER(SEARCH("less than 1.0 mm",'Model output'!V207)), ISNUMBER(SEARCH("less than 0.5 mm",'Model output'!V207)), ISNUMBER(SEARCH("abut",'Model output'!V207))), "negative", "positive")</f>
        <v>negative</v>
      </c>
      <c r="AE208" s="39" t="str" cm="1">
        <f t="array" aca="1" ref="AE208" ca="1">IF(OR(AC208="positive",Z208="positive",AND(OR(ISNUMBER(SEARCH("Follicular carcinoma",N208)),ISNUMBER(SEARCH("Follicular thyroid carcinoma",N208))),V208="extensive"),AND(AND(ISNUMBER(J208),J208&gt;0),AND(ISNUMBER(M208),M208&gt;3)),OR(H208="positive",AH208=1)),"high",IF(OR(ISNUMBER(SEARCH("lateral",G208,1)),ISNUMBER(SEARCH("positive",Y208,1)),ISNUMBER(SEARCH("tall",O208,1)),ISNUMBER(SEARCH("hobnail",O208,1)),ISNUMBER(SEARCH("cribriform",O208,1)),ISNUMBER(SEARCH("diffuse",O208,1)),ISNUMBER(SEARCH("columnar",O208,1)),ISNUMBER(SEARCH("solid",O208,1)),ISNUMBER(SEARCH("tall",N208,1)),ISNUMBER(SEARCH("hobnail",N208,1)),ISNUMBER(SEARCH("cribriform",N208,1)),ISNUMBER(SEARCH("diffuse",N208,1)),ISNUMBER(SEARCH("columnar",N208,1)),ISNUMBER(SEARCH("solid",N208,1)),AND(OR(ISNUMBER(SEARCH("papillary",N208,1)),ISNUMBER(SEARCH("papillary carcinoma",O208,1))),S208="positive"),AND(AND(ISNUMBER(J208),J208&gt;=5),M208=""),AND(AND(ISNUMBER(J208),J208&gt;=5),AND(ISNUMBER(M208),M208&gt;=1)),AND(ISNUMBER(SERACH("papillary",N208)),OR(Y208="positive",Z208="positive"), ISNUMBER(SEARCH("BRAF",AB208)))),"intermediate","low"))</f>
        <v>low</v>
      </c>
      <c r="AF208" s="40" t="str">
        <f t="shared" si="47"/>
        <v>2</v>
      </c>
      <c r="AG208" s="40" t="str">
        <f t="shared" si="48"/>
        <v>0</v>
      </c>
      <c r="AH208" s="40" t="str">
        <f t="shared" si="49"/>
        <v>0</v>
      </c>
      <c r="AI208" s="45" t="str">
        <f t="shared" si="50"/>
        <v>I</v>
      </c>
      <c r="AJ208" s="39" t="s">
        <v>634</v>
      </c>
      <c r="AK208" s="44" t="s">
        <v>898</v>
      </c>
      <c r="AL208" s="44" t="s">
        <v>899</v>
      </c>
      <c r="AM208" s="44" t="s">
        <v>899</v>
      </c>
      <c r="AN208" s="44" t="s">
        <v>59</v>
      </c>
      <c r="AO208" s="12">
        <f t="shared" ca="1" si="51"/>
        <v>1</v>
      </c>
      <c r="AP208" s="15">
        <f t="shared" si="52"/>
        <v>1</v>
      </c>
      <c r="AQ208" s="15">
        <f t="shared" si="53"/>
        <v>1</v>
      </c>
      <c r="AR208" s="15">
        <f t="shared" si="54"/>
        <v>1</v>
      </c>
      <c r="AS208" s="26">
        <f t="shared" si="55"/>
        <v>1</v>
      </c>
    </row>
    <row r="209" spans="1:45">
      <c r="A209" t="str">
        <f>'Model output'!A208</f>
        <v>TCGA-EM-A3OB</v>
      </c>
      <c r="B209" s="51">
        <v>33</v>
      </c>
      <c r="C209" s="1" t="str">
        <f>IF(OR(ISNUMBER(SEARCH("0",'Model output'!D208)), ISNUMBER(SEARCH("1",'Model output'!D208)), ISNUMBER(SEARCH("1a",'Model output'!D208)), ISNUMBER(SEARCH("1b",'Model output'!D208)), ISNUMBER(SEARCH("2",'Model output'!D208)), ISNUMBER(SEARCH("3",'Model output'!D208)), ISNUMBER(SEARCH("4a",'Model output'!D208)), ISNUMBER(SEARCH("4b",'Model output'!D208))), IF(ISNUMBER(SEARCH("pT",'Model output'!D208)),IF(OR(ISNUMBER(SEARCH("a",'Model output'!D208)),ISNUMBER(SEARCH("b",'Model output'!D208))),MID(SUBSTITUTE('Model output'!D208," ",""),SEARCH("pT",'Model output'!D208)+2,2),MID(SUBSTITUTE('Model output'!D208," ",""),SEARCH("pT",'Model output'!D208)+2,1)),IF(ISNUMBER(SEARCH("T",'Model output'!D208)),IF(OR(ISNUMBER(SEARCH("a",'Model output'!D208)),ISNUMBER(SEARCH("b",'Model output'!D208))),MID(SUBSTITUTE('Model output'!D208," ",""),SEARCH("T",'Model output'!D208)+1,2),MID(SUBSTITUTE('Model output'!D208," ",""),SEARCH("T",'Model output'!D208)+1,1)),SUBSTITUTE('Model output'!D208," ",""))),"")</f>
        <v>2</v>
      </c>
      <c r="D209" s="1" t="str">
        <f>IF(ISNUMBER(SEARCH("lymph node",'Model output'!E208)),"1", IF(AND('Model output'!E208&lt;&gt;"",ISNUMBER('Model output'!E208),'Model output'!E208&gt;0),"1",IF(OR(ISNUMBER(SEARCH("0",'Model output'!E208)), ISNUMBER(SEARCH("1",'Model output'!E208)), ISNUMBER(SEARCH("1a",'Model output'!E208)), ISNUMBER(SEARCH("1b",'Model output'!E208)), ISNUMBER(SEARCH("X",'Model output'!E208))), IF(ISNUMBER(SEARCH("pN",'Model output'!E208)),IF(OR(ISNUMBER(SEARCH("a",'Model output'!E208)),ISNUMBER(SEARCH("b",'Model output'!E208))),MID(SUBSTITUTE('Model output'!E208," ",""),SEARCH("pN",'Model output'!E208)+2,2),MID(SUBSTITUTE('Model output'!E208," ",""),SEARCH("pN",'Model output'!E208)+2,1)),IF(ISNUMBER(SEARCH("N",'Model output'!E208)),IF(OR(ISNUMBER(SEARCH("a",'Model output'!E208)),ISNUMBER(SEARCH("b",'Model output'!E208))),MID(SUBSTITUTE('Model output'!E208," ",""),SEARCH("N",'Model output'!E208)+1,2),MID(SUBSTITUTE('Model output'!E208," ",""),SEARCH("N",'Model output'!E208)+1,1)),SUBSTITUTE('Model output'!E208," ",""))),"")))</f>
        <v>0</v>
      </c>
      <c r="E209" s="1" t="str">
        <f>IF(OR(ISNUMBER(SEARCH("Not applicable",'Model output'!F208)), ISNUMBER(SEARCH("N/A",'Model output'!F208))),"0",IF(OR(ISNUMBER(SEARCH("0",'Model output'!F208)), ISNUMBER(SEARCH("1",'Model output'!F208)), ISNUMBER(SEARCH("X",'Model output'!F208))), IF(ISNUMBER(SEARCH("pM",'Model output'!F208)),MID(SUBSTITUTE('Model output'!F208," ",""),SEARCH("pM",'Model output'!F208)+2,1),IF(ISNUMBER(SEARCH("M",'Model output'!F208)),MID(SUBSTITUTE('Model output'!F208," ",""),SEARCH("M",'Model output'!F208)+1,1),SUBSTITUTE('Model output'!F208," ",""))),""))</f>
        <v/>
      </c>
      <c r="F209" t="str">
        <f t="shared" si="44"/>
        <v>negative</v>
      </c>
      <c r="G209" t="str">
        <f>IF(OR('Model output'!G208="",AND(ISNUMBER('Model output'!J208),'Model output'!J208&lt;1)),"",IF(OR(ISNUMBER(SEARCH("lateral",'Model output'!G208)),ISNUMBER(SEARCH("cervical",'Model output'!G208)),ISNUMBER(SEARCH("jugular",'Model output'!G208)),ISNUMBER(SEARCH("left neck",'Model output'!G208)),ISNUMBER(SEARCH("left anterior neck",'Model output'!G208)),ISNUMBER(SEARCH("left posterior neck",'Model output'!G208)),ISNUMBER(SEARCH("right neck",'Model output'!G208)),ISNUMBER(SEARCH("right anterior neck",'Model output'!G208)),ISNUMBER(SEARCH("right posterior neck",'Model output'!G208)),AND(ISNUMBER(SEARCH("level",'Model output'!G208)),OR(,ISNUMBER(SEARCH("II",'Model output'!G208)),ISNUMBER(SEARCH("two",'Model output'!G208)),ISNUMBER(SEARCH("2",'Model output'!G208)),ISNUMBER(SEARCH("III",'Model output'!G208)),ISNUMBER(SEARCH("three",'Model output'!G208)),ISNUMBER(SEARCH("3",'Model output'!G208)),ISNUMBER(SEARCH("IV",'Model output'!G208)),ISNUMBER(SEARCH("four",'Model output'!G208)),ISNUMBER(SEARCH("4",'Model output'!G208)),ISNUMBER(SEARCH("V ",'Model output'!G208)),ISNUMBER(SEARCH("five",'Model output'!G208)),ISNUMBER(SEARCH("5",'Model output'!G208))))), "lateral", "central"))</f>
        <v/>
      </c>
      <c r="H209" t="str">
        <f>IF('Model output'!H208="","negative", IF('Model output'!H208=" ", "negative", IF('Model output'!H208="[]", "negative", IF(ISNUMBER(SEARCH("lymph node",'Model output'!H208)),"negative", IF(ISNUMBER(SEARCH("adipose tissue",'Model output'!H208)), "negative", IF(ISNUMBER(SEARCH("neck dissection",'Model output'!H208)),"negative","positive"))))))</f>
        <v>negative</v>
      </c>
      <c r="I209" t="str">
        <f>IF('Model output'!I208="","",IF(ISNUMBER('Model output'!I208),'Model output'!I208,1))</f>
        <v/>
      </c>
      <c r="J209">
        <f>IF('Model output'!J208="","",IF(AND(ISNUMBER('Model output'!J208),'Model output'!J208&lt;=I209),'Model output'!J208,IF(ISNUMBER(SEARCH("0/",'Model output'!J208)),0,1)))</f>
        <v>0</v>
      </c>
      <c r="K209" t="str" cm="1">
        <f t="array" ref="K209">IF(COUNT(FIND({0,1,2,3,4,5,6,7,8,9},'Model output'!K208))&gt;0,'Model output'!K208,"")</f>
        <v/>
      </c>
      <c r="L209" s="32" t="str">
        <f t="shared" si="46"/>
        <v/>
      </c>
      <c r="M209" t="str" cm="1">
        <f t="array" ref="M209">IF(L209="","",IF(ISNUMBER(SEARCH("cm",L209)),MAX(VALUE(SUBSTITUTE(_xlfn.FILTERXML("&lt;t&gt;&lt;s&gt;"&amp;SUBSTITUTE(L209,",","&lt;/s&gt;&lt;s&gt;")&amp;"&lt;/s&gt;&lt;/t&gt;","//s"),"cm",""))),MAX(VALUE(SUBSTITUTE(_xlfn.FILTERXML("&lt;t&gt;&lt;s&gt;"&amp;SUBSTITUTE(L209,",","&lt;/s&gt;&lt;s&gt;")&amp;"&lt;/s&gt;&lt;/t&gt;","//s"),"mm","")))/10))</f>
        <v/>
      </c>
      <c r="N209" t="str">
        <f>IF('Model output'!L208="","",'Model output'!L208)</f>
        <v>papillary carcinoma, follicular variant</v>
      </c>
      <c r="O209" t="str">
        <f>IF('Model output'!M208="","",'Model output'!M208)</f>
        <v>follicular variant</v>
      </c>
      <c r="P209" t="str">
        <f>IF('Model output'!N208="","",'Model output'!N208)</f>
        <v>2.2 cm</v>
      </c>
      <c r="Q209" t="str">
        <f t="shared" si="45"/>
        <v>2.2cm</v>
      </c>
      <c r="R209" cm="1">
        <f t="array" ref="R209">IF(Q209="","",IF(ISNUMBER(SEARCH("cm",Q209)),MAX(VALUE(SUBSTITUTE(_xlfn.FILTERXML("&lt;t&gt;&lt;s&gt;"&amp;SUBSTITUTE(Q209,",","&lt;/s&gt;&lt;s&gt;")&amp;"&lt;/s&gt;&lt;/t&gt;","//s"),"cm",""))),IF(ISNUMBER(SEARCH("mm",Q209)), MAX(VALUE(SUBSTITUTE(_xlfn.FILTERXML("&lt;t&gt;&lt;s&gt;"&amp;SUBSTITUTE(Q209,",","&lt;/s&gt;&lt;s&gt;")&amp;"&lt;/s&gt;&lt;/t&gt;","//s"),"mm","")))/10, MAX(VALUE(_xlfn.FILTERXML("&lt;t&gt;&lt;s&gt;"&amp;SUBSTITUTE(Q209,",","&lt;/s&gt;&lt;s&gt;")&amp;"&lt;/s&gt;&lt;/t&gt;","//s"))))))</f>
        <v>2.2000000000000002</v>
      </c>
      <c r="S209" t="str">
        <f>IF(OR('Model output'!P208="",'Model output'!P208="C",ISNUMBER(SEARCH("Not identified", 'Model output'!P208)),ISNUMBER(SEARCH("Absent",'Model output'!P208)),ISNUMBER(SEARCH("Absence",'Model output'!P208)),AND(ISNUMBER(SEARCH("No",'Model output'!P208)),NOT(ISNUMBER(SEARCH("diagnostic",'Model output'!P208)))),ISNUMBER(SEARCH("Negative",'Model output'!P208))),"negative","positive")</f>
        <v>negative</v>
      </c>
      <c r="T209">
        <f>IF('Model output'!O208="","",'Model output'!O208)</f>
        <v>1</v>
      </c>
      <c r="U209" t="str">
        <f>IF('Model output'!Q208&lt;&gt;"",'Model output'!Q208,IF('Classification result'!S209="positive",IF(ISNUMBER(SEARCH("single",'Model output'!P208)),1,IF(OR(ISNUMBER(SEARCH("&lt;4",'Model output'!P208)),ISNUMBER(SEARCH("&lt; 4",'Model output'!P208)),ISNUMBER(SEARCH("less than 4",'Model output'!P208))),"&lt;4",IF(OR(ISNUMBER(SEARCH("&gt;4",'Model output'!P208)),ISNUMBER(SEARCH("&gt; 4",'Model output'!P208)),ISNUMBER(SEARCH("4 or more",'Model output'!P208))),"&gt;4",""))),""))</f>
        <v/>
      </c>
      <c r="V209" t="str">
        <f>IF(S209="negative","",IF(OR(ISNUMBER(SEARCH("Focal",'Model output'!P208)),'Classification result'!U209&lt;4,ISNUMBER(SEARCH("Focal",'Classification result'!U209)),ISNUMBER(SEARCH("&lt;4",'Classification result'!U209)),ISNUMBER(SEARCH("&lt; 4",'Classification result'!U209))),"minimal", IF(OR(ISNUMBER(SEARCH("Extensive",'Model output'!P208)),ISNUMBER(SEARCH("Extensive",'Classification result'!U209)),ISNUMBER(SEARCH("&gt;4",'Classification result'!U209)),ISNUMBER(SEARCH("&gt; 4",'Classification result'!U209)),ISNUMBER(SEARCH("4 or more",'Classification result'!U209))),"extensive","")))</f>
        <v/>
      </c>
      <c r="W209" t="str">
        <f>IF(OR('Model output'!R208="",ISNUMBER(SEARCH("Not identified", 'Model output'!R208)),ISNUMBER(SEARCH("Absent",'Model output'!R208)),ISNUMBER(SEARCH("No",'Model output'!R208)),ISNUMBER(SEARCH("Negative",'Model output'!R208)),ISNUMBER(SEARCH("None seen",'Model output'!R208)),ISNUMBER(SEARCH("Free",'Model output'!R208)),ISNUMBER(SEARCH("Cannot be assessed",'Model output'!R208))),"negative","positive")</f>
        <v>negative</v>
      </c>
      <c r="X209" s="19" t="str">
        <f>IF('Model output'!S208="","",'Model output'!S208)</f>
        <v/>
      </c>
      <c r="Y209" t="str">
        <f>IF(OR('Model output'!S208="",ISNUMBER(SEARCH("No extension",'Model output'!S208)),ISNUMBER(SEARCH("Absent",'Model output'!S208)),ISNUMBER(SEARCH("Not identified",'Model output'!S208)),AND(ISNUMBER(SEARCH("No",'Model output'!S208)),NOT(ISNUMBER(SEARCH("carcinoma",'Model output'!S208)))),ISNUMBER(SEARCH("negative",'Model output'!S208))),"negative",IF(Z209="positive","gETE", "positive"))</f>
        <v>negative</v>
      </c>
      <c r="Z209" t="str">
        <f>IF(OR('Model output'!S208="",ISNUMBER(SEARCH("Absent",'Model output'!S208)),ISNUMBER(SEARCH("Not identified",'Model output'!S208)),ISNUMBER(SEARCH("No",'Model output'!S208)),ISNUMBER(SEARCH("Minimal",'Model output'!S208)),ISNUMBER(SEARCH("negative",'Model output'!S208))),"negative",IF(OR(ISNUMBER(SEARCH("extensive",X209)),ISNUMBER(SEARCH("skeletal muscle",X209)),ISNUMBER(SEARCH("larynx",X209)),ISNUMBER(SEARCH("trachea",X209)),ISNUMBER(SEARCH("esophagus",X209)),ISNUMBER(SEARCH("recurrent laryngeal nerve",X209))),"positive","negative"))</f>
        <v>negative</v>
      </c>
      <c r="AA209" t="str">
        <f>IF('Model output'!T208="","",IF('Model output'!T208="Not mentioned", "No", "Yes"))</f>
        <v/>
      </c>
      <c r="AB209" t="str">
        <f>IF(AA209&lt;&gt;"Yes","",IF(OR('Model output'!U208="",ISNUMBER(SEARCH("Not identified",'Model output'!U208))),"",'Model output'!U208))</f>
        <v/>
      </c>
      <c r="AC209" s="8" t="str">
        <f>IF(OR('Model output'!V208="", AND(ISERROR(SEARCH("Positive",'Model output'!V208)), ISNUMBER(SEARCH("Negative",'Model output'!V208))), ISNUMBER(SEARCH("Cannot be assessed",'Model output'!V208)), AND(ISNUMBER(SEARCH("Uninvolved",'Model output'!V208)),NOT(ISNUMBER(SEARCH("margin(s) involved",'Model output'!V208)))), ISNUMBER(SEARCH("No involvement",'Model output'!V208)), AND(NOT(ISNUMBER(SEARCH("focal",'Model output'!V208))),ISNUMBER(SEARCH("Free",'Model output'!V208))), ISNUMBER(SEARCH("narrowly excised",'Model output'!V208)), ISNUMBER(SEARCH("none",'Model output'!V208)), ISNUMBER(SEARCH("R0",'Model output'!V208)), ISNUMBER(SEARCH("1 mm",'Model output'!V208)), ISNUMBER(SEARCH("0.1 CM",'Model output'!V208)), ISNUMBER(SEARCH("less than 0.2 mm",'Model output'!V208)), ISNUMBER(SEARCH("less than 1.0 mm",'Model output'!V208)), ISNUMBER(SEARCH("less than 0.5 mm",'Model output'!V208)), ISNUMBER(SEARCH("abut",'Model output'!V208))), "negative", "positive")</f>
        <v>negative</v>
      </c>
      <c r="AE209" s="39" t="str" cm="1">
        <f t="array" aca="1" ref="AE209" ca="1">IF(OR(AC209="positive",Z209="positive",AND(OR(ISNUMBER(SEARCH("Follicular carcinoma",N209)),ISNUMBER(SEARCH("Follicular thyroid carcinoma",N209))),V209="extensive"),AND(AND(ISNUMBER(J209),J209&gt;0),AND(ISNUMBER(M209),M209&gt;3)),OR(H209="positive",AH209=1)),"high",IF(OR(ISNUMBER(SEARCH("lateral",G209,1)),ISNUMBER(SEARCH("positive",Y209,1)),ISNUMBER(SEARCH("tall",O209,1)),ISNUMBER(SEARCH("hobnail",O209,1)),ISNUMBER(SEARCH("cribriform",O209,1)),ISNUMBER(SEARCH("diffuse",O209,1)),ISNUMBER(SEARCH("columnar",O209,1)),ISNUMBER(SEARCH("solid",O209,1)),ISNUMBER(SEARCH("tall",N209,1)),ISNUMBER(SEARCH("hobnail",N209,1)),ISNUMBER(SEARCH("cribriform",N209,1)),ISNUMBER(SEARCH("diffuse",N209,1)),ISNUMBER(SEARCH("columnar",N209,1)),ISNUMBER(SEARCH("solid",N209,1)),AND(OR(ISNUMBER(SEARCH("papillary",N209,1)),ISNUMBER(SEARCH("papillary carcinoma",O209,1))),S209="positive"),AND(AND(ISNUMBER(J209),J209&gt;=5),M209=""),AND(AND(ISNUMBER(J209),J209&gt;=5),AND(ISNUMBER(M209),M209&gt;=1)),AND(ISNUMBER(SERACH("papillary",N209)),OR(Y209="positive",Z209="positive"), ISNUMBER(SEARCH("BRAF",AB209)))),"intermediate","low"))</f>
        <v>low</v>
      </c>
      <c r="AF209" s="40" t="str">
        <f t="shared" si="47"/>
        <v>2</v>
      </c>
      <c r="AG209" s="40" t="str">
        <f t="shared" si="48"/>
        <v>0</v>
      </c>
      <c r="AH209" s="40" t="str">
        <f t="shared" si="49"/>
        <v>0</v>
      </c>
      <c r="AI209" s="45" t="str">
        <f t="shared" si="50"/>
        <v>I</v>
      </c>
      <c r="AJ209" s="39" t="s">
        <v>634</v>
      </c>
      <c r="AK209" s="44" t="s">
        <v>898</v>
      </c>
      <c r="AL209" s="44" t="s">
        <v>896</v>
      </c>
      <c r="AM209" s="44" t="s">
        <v>899</v>
      </c>
      <c r="AN209" s="44" t="s">
        <v>59</v>
      </c>
      <c r="AO209" s="12">
        <f t="shared" ca="1" si="51"/>
        <v>1</v>
      </c>
      <c r="AP209" s="15">
        <f t="shared" si="52"/>
        <v>1</v>
      </c>
      <c r="AQ209" s="15">
        <f t="shared" si="53"/>
        <v>1</v>
      </c>
      <c r="AR209" s="15">
        <f t="shared" si="54"/>
        <v>1</v>
      </c>
      <c r="AS209" s="26">
        <f t="shared" si="55"/>
        <v>1</v>
      </c>
    </row>
    <row r="210" spans="1:45">
      <c r="A210" t="str">
        <f>'Model output'!A209</f>
        <v>TCGA-EM-A3ST</v>
      </c>
      <c r="B210" s="51">
        <v>62</v>
      </c>
      <c r="C210" s="1" t="str">
        <f>IF(OR(ISNUMBER(SEARCH("0",'Model output'!D209)), ISNUMBER(SEARCH("1",'Model output'!D209)), ISNUMBER(SEARCH("1a",'Model output'!D209)), ISNUMBER(SEARCH("1b",'Model output'!D209)), ISNUMBER(SEARCH("2",'Model output'!D209)), ISNUMBER(SEARCH("3",'Model output'!D209)), ISNUMBER(SEARCH("4a",'Model output'!D209)), ISNUMBER(SEARCH("4b",'Model output'!D209))), IF(ISNUMBER(SEARCH("pT",'Model output'!D209)),IF(OR(ISNUMBER(SEARCH("a",'Model output'!D209)),ISNUMBER(SEARCH("b",'Model output'!D209))),MID(SUBSTITUTE('Model output'!D209," ",""),SEARCH("pT",'Model output'!D209)+2,2),MID(SUBSTITUTE('Model output'!D209," ",""),SEARCH("pT",'Model output'!D209)+2,1)),IF(ISNUMBER(SEARCH("T",'Model output'!D209)),IF(OR(ISNUMBER(SEARCH("a",'Model output'!D209)),ISNUMBER(SEARCH("b",'Model output'!D209))),MID(SUBSTITUTE('Model output'!D209," ",""),SEARCH("T",'Model output'!D209)+1,2),MID(SUBSTITUTE('Model output'!D209," ",""),SEARCH("T",'Model output'!D209)+1,1)),SUBSTITUTE('Model output'!D209," ",""))),"")</f>
        <v>3</v>
      </c>
      <c r="D210" s="1" t="str">
        <f>IF(ISNUMBER(SEARCH("lymph node",'Model output'!E209)),"1", IF(AND('Model output'!E209&lt;&gt;"",ISNUMBER('Model output'!E209),'Model output'!E209&gt;0),"1",IF(OR(ISNUMBER(SEARCH("0",'Model output'!E209)), ISNUMBER(SEARCH("1",'Model output'!E209)), ISNUMBER(SEARCH("1a",'Model output'!E209)), ISNUMBER(SEARCH("1b",'Model output'!E209)), ISNUMBER(SEARCH("X",'Model output'!E209))), IF(ISNUMBER(SEARCH("pN",'Model output'!E209)),IF(OR(ISNUMBER(SEARCH("a",'Model output'!E209)),ISNUMBER(SEARCH("b",'Model output'!E209))),MID(SUBSTITUTE('Model output'!E209," ",""),SEARCH("pN",'Model output'!E209)+2,2),MID(SUBSTITUTE('Model output'!E209," ",""),SEARCH("pN",'Model output'!E209)+2,1)),IF(ISNUMBER(SEARCH("N",'Model output'!E209)),IF(OR(ISNUMBER(SEARCH("a",'Model output'!E209)),ISNUMBER(SEARCH("b",'Model output'!E209))),MID(SUBSTITUTE('Model output'!E209," ",""),SEARCH("N",'Model output'!E209)+1,2),MID(SUBSTITUTE('Model output'!E209," ",""),SEARCH("N",'Model output'!E209)+1,1)),SUBSTITUTE('Model output'!E209," ",""))),"")))</f>
        <v>0</v>
      </c>
      <c r="E210" s="1" t="str">
        <f>IF(OR(ISNUMBER(SEARCH("Not applicable",'Model output'!F209)), ISNUMBER(SEARCH("N/A",'Model output'!F209))),"0",IF(OR(ISNUMBER(SEARCH("0",'Model output'!F209)), ISNUMBER(SEARCH("1",'Model output'!F209)), ISNUMBER(SEARCH("X",'Model output'!F209))), IF(ISNUMBER(SEARCH("pM",'Model output'!F209)),MID(SUBSTITUTE('Model output'!F209," ",""),SEARCH("pM",'Model output'!F209)+2,1),IF(ISNUMBER(SEARCH("M",'Model output'!F209)),MID(SUBSTITUTE('Model output'!F209," ",""),SEARCH("M",'Model output'!F209)+1,1),SUBSTITUTE('Model output'!F209," ",""))),""))</f>
        <v/>
      </c>
      <c r="F210" t="str">
        <f t="shared" si="44"/>
        <v>negative</v>
      </c>
      <c r="G210" t="str">
        <f>IF(OR('Model output'!G209="",AND(ISNUMBER('Model output'!J209),'Model output'!J209&lt;1)),"",IF(OR(ISNUMBER(SEARCH("lateral",'Model output'!G209)),ISNUMBER(SEARCH("cervical",'Model output'!G209)),ISNUMBER(SEARCH("jugular",'Model output'!G209)),ISNUMBER(SEARCH("left neck",'Model output'!G209)),ISNUMBER(SEARCH("left anterior neck",'Model output'!G209)),ISNUMBER(SEARCH("left posterior neck",'Model output'!G209)),ISNUMBER(SEARCH("right neck",'Model output'!G209)),ISNUMBER(SEARCH("right anterior neck",'Model output'!G209)),ISNUMBER(SEARCH("right posterior neck",'Model output'!G209)),AND(ISNUMBER(SEARCH("level",'Model output'!G209)),OR(,ISNUMBER(SEARCH("II",'Model output'!G209)),ISNUMBER(SEARCH("two",'Model output'!G209)),ISNUMBER(SEARCH("2",'Model output'!G209)),ISNUMBER(SEARCH("III",'Model output'!G209)),ISNUMBER(SEARCH("three",'Model output'!G209)),ISNUMBER(SEARCH("3",'Model output'!G209)),ISNUMBER(SEARCH("IV",'Model output'!G209)),ISNUMBER(SEARCH("four",'Model output'!G209)),ISNUMBER(SEARCH("4",'Model output'!G209)),ISNUMBER(SEARCH("V ",'Model output'!G209)),ISNUMBER(SEARCH("five",'Model output'!G209)),ISNUMBER(SEARCH("5",'Model output'!G209))))), "lateral", "central"))</f>
        <v/>
      </c>
      <c r="H210" t="str">
        <f>IF('Model output'!H209="","negative", IF('Model output'!H209=" ", "negative", IF('Model output'!H209="[]", "negative", IF(ISNUMBER(SEARCH("lymph node",'Model output'!H209)),"negative", IF(ISNUMBER(SEARCH("adipose tissue",'Model output'!H209)), "negative", IF(ISNUMBER(SEARCH("neck dissection",'Model output'!H209)),"negative","positive"))))))</f>
        <v>negative</v>
      </c>
      <c r="I210">
        <f>IF('Model output'!I209="","",IF(ISNUMBER('Model output'!I209),'Model output'!I209,1))</f>
        <v>1</v>
      </c>
      <c r="J210">
        <f>IF('Model output'!J209="","",IF(AND(ISNUMBER('Model output'!J209),'Model output'!J209&lt;=I210),'Model output'!J209,IF(ISNUMBER(SEARCH("0/",'Model output'!J209)),0,1)))</f>
        <v>0</v>
      </c>
      <c r="K210" t="str" cm="1">
        <f t="array" ref="K210">IF(COUNT(FIND({0,1,2,3,4,5,6,7,8,9},'Model output'!K209))&gt;0,'Model output'!K209,"")</f>
        <v/>
      </c>
      <c r="L210" s="32" t="str">
        <f t="shared" si="46"/>
        <v/>
      </c>
      <c r="M210" t="str" cm="1">
        <f t="array" ref="M210">IF(L210="","",IF(ISNUMBER(SEARCH("cm",L210)),MAX(VALUE(SUBSTITUTE(_xlfn.FILTERXML("&lt;t&gt;&lt;s&gt;"&amp;SUBSTITUTE(L210,",","&lt;/s&gt;&lt;s&gt;")&amp;"&lt;/s&gt;&lt;/t&gt;","//s"),"cm",""))),MAX(VALUE(SUBSTITUTE(_xlfn.FILTERXML("&lt;t&gt;&lt;s&gt;"&amp;SUBSTITUTE(L210,",","&lt;/s&gt;&lt;s&gt;")&amp;"&lt;/s&gt;&lt;/t&gt;","//s"),"mm","")))/10))</f>
        <v/>
      </c>
      <c r="N210" t="str">
        <f>IF('Model output'!L209="","",'Model output'!L209)</f>
        <v>papillary</v>
      </c>
      <c r="O210" t="str">
        <f>IF('Model output'!M209="","",'Model output'!M209)</f>
        <v>follicular variant</v>
      </c>
      <c r="P210" t="str">
        <f>IF('Model output'!N209="","",'Model output'!N209)</f>
        <v>5.4 cm</v>
      </c>
      <c r="Q210" t="str">
        <f t="shared" si="45"/>
        <v>5.4cm</v>
      </c>
      <c r="R210" cm="1">
        <f t="array" ref="R210">IF(Q210="","",IF(ISNUMBER(SEARCH("cm",Q210)),MAX(VALUE(SUBSTITUTE(_xlfn.FILTERXML("&lt;t&gt;&lt;s&gt;"&amp;SUBSTITUTE(Q210,",","&lt;/s&gt;&lt;s&gt;")&amp;"&lt;/s&gt;&lt;/t&gt;","//s"),"cm",""))),IF(ISNUMBER(SEARCH("mm",Q210)), MAX(VALUE(SUBSTITUTE(_xlfn.FILTERXML("&lt;t&gt;&lt;s&gt;"&amp;SUBSTITUTE(Q210,",","&lt;/s&gt;&lt;s&gt;")&amp;"&lt;/s&gt;&lt;/t&gt;","//s"),"mm","")))/10, MAX(VALUE(_xlfn.FILTERXML("&lt;t&gt;&lt;s&gt;"&amp;SUBSTITUTE(Q210,",","&lt;/s&gt;&lt;s&gt;")&amp;"&lt;/s&gt;&lt;/t&gt;","//s"))))))</f>
        <v>5.4</v>
      </c>
      <c r="S210" t="str">
        <f>IF(OR('Model output'!P209="",'Model output'!P209="C",ISNUMBER(SEARCH("Not identified", 'Model output'!P209)),ISNUMBER(SEARCH("Absent",'Model output'!P209)),ISNUMBER(SEARCH("Absence",'Model output'!P209)),AND(ISNUMBER(SEARCH("No",'Model output'!P209)),NOT(ISNUMBER(SEARCH("diagnostic",'Model output'!P209)))),ISNUMBER(SEARCH("Negative",'Model output'!P209))),"negative","positive")</f>
        <v>positive</v>
      </c>
      <c r="T210">
        <f>IF('Model output'!O209="","",'Model output'!O209)</f>
        <v>2</v>
      </c>
      <c r="U210" t="str">
        <f>IF('Model output'!Q209&lt;&gt;"",'Model output'!Q209,IF('Classification result'!S210="positive",IF(ISNUMBER(SEARCH("single",'Model output'!P209)),1,IF(OR(ISNUMBER(SEARCH("&lt;4",'Model output'!P209)),ISNUMBER(SEARCH("&lt; 4",'Model output'!P209)),ISNUMBER(SEARCH("less than 4",'Model output'!P209))),"&lt;4",IF(OR(ISNUMBER(SEARCH("&gt;4",'Model output'!P209)),ISNUMBER(SEARCH("&gt; 4",'Model output'!P209)),ISNUMBER(SEARCH("4 or more",'Model output'!P209))),"&gt;4",""))),""))</f>
        <v>&lt;4</v>
      </c>
      <c r="V210" t="str">
        <f>IF(S210="negative","",IF(OR(ISNUMBER(SEARCH("Focal",'Model output'!P209)),'Classification result'!U210&lt;4,ISNUMBER(SEARCH("Focal",'Classification result'!U210)),ISNUMBER(SEARCH("&lt;4",'Classification result'!U210)),ISNUMBER(SEARCH("&lt; 4",'Classification result'!U210))),"minimal", IF(OR(ISNUMBER(SEARCH("Extensive",'Model output'!P209)),ISNUMBER(SEARCH("Extensive",'Classification result'!U210)),ISNUMBER(SEARCH("&gt;4",'Classification result'!U210)),ISNUMBER(SEARCH("&gt; 4",'Classification result'!U210)),ISNUMBER(SEARCH("4 or more",'Classification result'!U210))),"extensive","")))</f>
        <v>minimal</v>
      </c>
      <c r="W210" t="str">
        <f>IF(OR('Model output'!R209="",ISNUMBER(SEARCH("Not identified", 'Model output'!R209)),ISNUMBER(SEARCH("Absent",'Model output'!R209)),ISNUMBER(SEARCH("No",'Model output'!R209)),ISNUMBER(SEARCH("Negative",'Model output'!R209)),ISNUMBER(SEARCH("None seen",'Model output'!R209)),ISNUMBER(SEARCH("Free",'Model output'!R209)),ISNUMBER(SEARCH("Cannot be assessed",'Model output'!R209))),"negative","positive")</f>
        <v>positive</v>
      </c>
      <c r="X210" s="19" t="str">
        <f>IF('Model output'!S209="","",'Model output'!S209)</f>
        <v/>
      </c>
      <c r="Y210" t="str">
        <f>IF(OR('Model output'!S209="",ISNUMBER(SEARCH("No extension",'Model output'!S209)),ISNUMBER(SEARCH("Absent",'Model output'!S209)),ISNUMBER(SEARCH("Not identified",'Model output'!S209)),AND(ISNUMBER(SEARCH("No",'Model output'!S209)),NOT(ISNUMBER(SEARCH("carcinoma",'Model output'!S209)))),ISNUMBER(SEARCH("negative",'Model output'!S209))),"negative",IF(Z210="positive","gETE", "positive"))</f>
        <v>negative</v>
      </c>
      <c r="Z210" t="str">
        <f>IF(OR('Model output'!S209="",ISNUMBER(SEARCH("Absent",'Model output'!S209)),ISNUMBER(SEARCH("Not identified",'Model output'!S209)),ISNUMBER(SEARCH("No",'Model output'!S209)),ISNUMBER(SEARCH("Minimal",'Model output'!S209)),ISNUMBER(SEARCH("negative",'Model output'!S209))),"negative",IF(OR(ISNUMBER(SEARCH("extensive",X210)),ISNUMBER(SEARCH("skeletal muscle",X210)),ISNUMBER(SEARCH("larynx",X210)),ISNUMBER(SEARCH("trachea",X210)),ISNUMBER(SEARCH("esophagus",X210)),ISNUMBER(SEARCH("recurrent laryngeal nerve",X210))),"positive","negative"))</f>
        <v>negative</v>
      </c>
      <c r="AA210" t="str">
        <f>IF('Model output'!T209="","",IF('Model output'!T209="Not mentioned", "No", "Yes"))</f>
        <v/>
      </c>
      <c r="AB210" t="str">
        <f>IF(AA210&lt;&gt;"Yes","",IF(OR('Model output'!U209="",ISNUMBER(SEARCH("Not identified",'Model output'!U209))),"",'Model output'!U209))</f>
        <v/>
      </c>
      <c r="AC210" s="8" t="str">
        <f>IF(OR('Model output'!V209="", AND(ISERROR(SEARCH("Positive",'Model output'!V209)), ISNUMBER(SEARCH("Negative",'Model output'!V209))), ISNUMBER(SEARCH("Cannot be assessed",'Model output'!V209)), AND(ISNUMBER(SEARCH("Uninvolved",'Model output'!V209)),NOT(ISNUMBER(SEARCH("margin(s) involved",'Model output'!V209)))), ISNUMBER(SEARCH("No involvement",'Model output'!V209)), AND(NOT(ISNUMBER(SEARCH("focal",'Model output'!V209))),ISNUMBER(SEARCH("Free",'Model output'!V209))), ISNUMBER(SEARCH("narrowly excised",'Model output'!V209)), ISNUMBER(SEARCH("none",'Model output'!V209)), ISNUMBER(SEARCH("R0",'Model output'!V209)), ISNUMBER(SEARCH("1 mm",'Model output'!V209)), ISNUMBER(SEARCH("0.1 CM",'Model output'!V209)), ISNUMBER(SEARCH("less than 0.2 mm",'Model output'!V209)), ISNUMBER(SEARCH("less than 1.0 mm",'Model output'!V209)), ISNUMBER(SEARCH("less than 0.5 mm",'Model output'!V209)), ISNUMBER(SEARCH("abut",'Model output'!V209))), "negative", "positive")</f>
        <v>negative</v>
      </c>
      <c r="AE210" s="39" t="str" cm="1">
        <f t="array" aca="1" ref="AE210" ca="1">IF(OR(AC210="positive",Z210="positive",AND(OR(ISNUMBER(SEARCH("Follicular carcinoma",N210)),ISNUMBER(SEARCH("Follicular thyroid carcinoma",N210))),V210="extensive"),AND(AND(ISNUMBER(J210),J210&gt;0),AND(ISNUMBER(M210),M210&gt;3)),OR(H210="positive",AH210=1)),"high",IF(OR(ISNUMBER(SEARCH("lateral",G210,1)),ISNUMBER(SEARCH("positive",Y210,1)),ISNUMBER(SEARCH("tall",O210,1)),ISNUMBER(SEARCH("hobnail",O210,1)),ISNUMBER(SEARCH("cribriform",O210,1)),ISNUMBER(SEARCH("diffuse",O210,1)),ISNUMBER(SEARCH("columnar",O210,1)),ISNUMBER(SEARCH("solid",O210,1)),ISNUMBER(SEARCH("tall",N210,1)),ISNUMBER(SEARCH("hobnail",N210,1)),ISNUMBER(SEARCH("cribriform",N210,1)),ISNUMBER(SEARCH("diffuse",N210,1)),ISNUMBER(SEARCH("columnar",N210,1)),ISNUMBER(SEARCH("solid",N210,1)),AND(OR(ISNUMBER(SEARCH("papillary",N210,1)),ISNUMBER(SEARCH("papillary carcinoma",O210,1))),S210="positive"),AND(AND(ISNUMBER(J210),J210&gt;=5),M210=""),AND(AND(ISNUMBER(J210),J210&gt;=5),AND(ISNUMBER(M210),M210&gt;=1)),AND(ISNUMBER(SERACH("papillary",N210)),OR(Y210="positive",Z210="positive"), ISNUMBER(SEARCH("BRAF",AB210)))),"intermediate","low"))</f>
        <v>intermediate</v>
      </c>
      <c r="AF210" s="40" t="str">
        <f t="shared" si="47"/>
        <v>3a</v>
      </c>
      <c r="AG210" s="40" t="str">
        <f t="shared" si="48"/>
        <v>0</v>
      </c>
      <c r="AH210" s="40" t="str">
        <f t="shared" si="49"/>
        <v>0</v>
      </c>
      <c r="AI210" s="45" t="str">
        <f t="shared" si="50"/>
        <v>II</v>
      </c>
      <c r="AJ210" s="39" t="s">
        <v>636</v>
      </c>
      <c r="AK210" s="44" t="s">
        <v>901</v>
      </c>
      <c r="AL210" s="44" t="s">
        <v>896</v>
      </c>
      <c r="AM210" s="44" t="s">
        <v>899</v>
      </c>
      <c r="AN210" s="44" t="s">
        <v>897</v>
      </c>
      <c r="AO210" s="12">
        <f t="shared" ca="1" si="51"/>
        <v>1</v>
      </c>
      <c r="AP210" s="15">
        <f t="shared" si="52"/>
        <v>1</v>
      </c>
      <c r="AQ210" s="15">
        <f t="shared" si="53"/>
        <v>1</v>
      </c>
      <c r="AR210" s="15">
        <f t="shared" si="54"/>
        <v>1</v>
      </c>
      <c r="AS210" s="26">
        <f t="shared" si="55"/>
        <v>1</v>
      </c>
    </row>
    <row r="211" spans="1:45">
      <c r="A211" t="str">
        <f>'Model output'!A210</f>
        <v>TCGA-EM-A3SU</v>
      </c>
      <c r="B211" s="51">
        <v>43</v>
      </c>
      <c r="C211" s="1" t="str">
        <f>IF(OR(ISNUMBER(SEARCH("0",'Model output'!D210)), ISNUMBER(SEARCH("1",'Model output'!D210)), ISNUMBER(SEARCH("1a",'Model output'!D210)), ISNUMBER(SEARCH("1b",'Model output'!D210)), ISNUMBER(SEARCH("2",'Model output'!D210)), ISNUMBER(SEARCH("3",'Model output'!D210)), ISNUMBER(SEARCH("4a",'Model output'!D210)), ISNUMBER(SEARCH("4b",'Model output'!D210))), IF(ISNUMBER(SEARCH("pT",'Model output'!D210)),IF(OR(ISNUMBER(SEARCH("a",'Model output'!D210)),ISNUMBER(SEARCH("b",'Model output'!D210))),MID(SUBSTITUTE('Model output'!D210," ",""),SEARCH("pT",'Model output'!D210)+2,2),MID(SUBSTITUTE('Model output'!D210," ",""),SEARCH("pT",'Model output'!D210)+2,1)),IF(ISNUMBER(SEARCH("T",'Model output'!D210)),IF(OR(ISNUMBER(SEARCH("a",'Model output'!D210)),ISNUMBER(SEARCH("b",'Model output'!D210))),MID(SUBSTITUTE('Model output'!D210," ",""),SEARCH("T",'Model output'!D210)+1,2),MID(SUBSTITUTE('Model output'!D210," ",""),SEARCH("T",'Model output'!D210)+1,1)),SUBSTITUTE('Model output'!D210," ",""))),"")</f>
        <v>2</v>
      </c>
      <c r="D211" s="1" t="str">
        <f>IF(ISNUMBER(SEARCH("lymph node",'Model output'!E210)),"1", IF(AND('Model output'!E210&lt;&gt;"",ISNUMBER('Model output'!E210),'Model output'!E210&gt;0),"1",IF(OR(ISNUMBER(SEARCH("0",'Model output'!E210)), ISNUMBER(SEARCH("1",'Model output'!E210)), ISNUMBER(SEARCH("1a",'Model output'!E210)), ISNUMBER(SEARCH("1b",'Model output'!E210)), ISNUMBER(SEARCH("X",'Model output'!E210))), IF(ISNUMBER(SEARCH("pN",'Model output'!E210)),IF(OR(ISNUMBER(SEARCH("a",'Model output'!E210)),ISNUMBER(SEARCH("b",'Model output'!E210))),MID(SUBSTITUTE('Model output'!E210," ",""),SEARCH("pN",'Model output'!E210)+2,2),MID(SUBSTITUTE('Model output'!E210," ",""),SEARCH("pN",'Model output'!E210)+2,1)),IF(ISNUMBER(SEARCH("N",'Model output'!E210)),IF(OR(ISNUMBER(SEARCH("a",'Model output'!E210)),ISNUMBER(SEARCH("b",'Model output'!E210))),MID(SUBSTITUTE('Model output'!E210," ",""),SEARCH("N",'Model output'!E210)+1,2),MID(SUBSTITUTE('Model output'!E210," ",""),SEARCH("N",'Model output'!E210)+1,1)),SUBSTITUTE('Model output'!E210," ",""))),"")))</f>
        <v>1b</v>
      </c>
      <c r="E211" s="1" t="str">
        <f>IF(OR(ISNUMBER(SEARCH("Not applicable",'Model output'!F210)), ISNUMBER(SEARCH("N/A",'Model output'!F210))),"0",IF(OR(ISNUMBER(SEARCH("0",'Model output'!F210)), ISNUMBER(SEARCH("1",'Model output'!F210)), ISNUMBER(SEARCH("X",'Model output'!F210))), IF(ISNUMBER(SEARCH("pM",'Model output'!F210)),MID(SUBSTITUTE('Model output'!F210," ",""),SEARCH("pM",'Model output'!F210)+2,1),IF(ISNUMBER(SEARCH("M",'Model output'!F210)),MID(SUBSTITUTE('Model output'!F210," ",""),SEARCH("M",'Model output'!F210)+1,1),SUBSTITUTE('Model output'!F210," ",""))),""))</f>
        <v/>
      </c>
      <c r="F211" t="str">
        <f t="shared" si="44"/>
        <v>positive</v>
      </c>
      <c r="G211" t="str">
        <f>IF(OR('Model output'!G210="",AND(ISNUMBER('Model output'!J210),'Model output'!J210&lt;1)),"",IF(OR(ISNUMBER(SEARCH("lateral",'Model output'!G210)),ISNUMBER(SEARCH("cervical",'Model output'!G210)),ISNUMBER(SEARCH("jugular",'Model output'!G210)),ISNUMBER(SEARCH("left neck",'Model output'!G210)),ISNUMBER(SEARCH("left anterior neck",'Model output'!G210)),ISNUMBER(SEARCH("left posterior neck",'Model output'!G210)),ISNUMBER(SEARCH("right neck",'Model output'!G210)),ISNUMBER(SEARCH("right anterior neck",'Model output'!G210)),ISNUMBER(SEARCH("right posterior neck",'Model output'!G210)),AND(ISNUMBER(SEARCH("level",'Model output'!G210)),OR(,ISNUMBER(SEARCH("II",'Model output'!G210)),ISNUMBER(SEARCH("two",'Model output'!G210)),ISNUMBER(SEARCH("2",'Model output'!G210)),ISNUMBER(SEARCH("III",'Model output'!G210)),ISNUMBER(SEARCH("three",'Model output'!G210)),ISNUMBER(SEARCH("3",'Model output'!G210)),ISNUMBER(SEARCH("IV",'Model output'!G210)),ISNUMBER(SEARCH("four",'Model output'!G210)),ISNUMBER(SEARCH("4",'Model output'!G210)),ISNUMBER(SEARCH("V ",'Model output'!G210)),ISNUMBER(SEARCH("five",'Model output'!G210)),ISNUMBER(SEARCH("5",'Model output'!G210))))), "lateral", "central"))</f>
        <v>central</v>
      </c>
      <c r="H211" t="str">
        <f>IF('Model output'!H210="","negative", IF('Model output'!H210=" ", "negative", IF('Model output'!H210="[]", "negative", IF(ISNUMBER(SEARCH("lymph node",'Model output'!H210)),"negative", IF(ISNUMBER(SEARCH("adipose tissue",'Model output'!H210)), "negative", IF(ISNUMBER(SEARCH("neck dissection",'Model output'!H210)),"negative","positive"))))))</f>
        <v>negative</v>
      </c>
      <c r="I211">
        <f>IF('Model output'!I210="","",IF(ISNUMBER('Model output'!I210),'Model output'!I210,1))</f>
        <v>33</v>
      </c>
      <c r="J211">
        <f>IF('Model output'!J210="","",IF(AND(ISNUMBER('Model output'!J210),'Model output'!J210&lt;=I211),'Model output'!J210,IF(ISNUMBER(SEARCH("0/",'Model output'!J210)),0,1)))</f>
        <v>3</v>
      </c>
      <c r="K211" t="str" cm="1">
        <f t="array" ref="K211">IF(COUNT(FIND({0,1,2,3,4,5,6,7,8,9},'Model output'!K210))&gt;0,'Model output'!K210,"")</f>
        <v/>
      </c>
      <c r="L211" s="32" t="str">
        <f t="shared" si="46"/>
        <v/>
      </c>
      <c r="M211" t="str" cm="1">
        <f t="array" ref="M211">IF(L211="","",IF(ISNUMBER(SEARCH("cm",L211)),MAX(VALUE(SUBSTITUTE(_xlfn.FILTERXML("&lt;t&gt;&lt;s&gt;"&amp;SUBSTITUTE(L211,",","&lt;/s&gt;&lt;s&gt;")&amp;"&lt;/s&gt;&lt;/t&gt;","//s"),"cm",""))),MAX(VALUE(SUBSTITUTE(_xlfn.FILTERXML("&lt;t&gt;&lt;s&gt;"&amp;SUBSTITUTE(L211,",","&lt;/s&gt;&lt;s&gt;")&amp;"&lt;/s&gt;&lt;/t&gt;","//s"),"mm","")))/10))</f>
        <v/>
      </c>
      <c r="N211" t="str">
        <f>IF('Model output'!L210="","",'Model output'!L210)</f>
        <v>papillary</v>
      </c>
      <c r="O211" t="str">
        <f>IF('Model output'!M210="","",'Model output'!M210)</f>
        <v>classical (usual), with focal Warthin-like areas, tall cell change (&lt;5%)</v>
      </c>
      <c r="P211" t="str">
        <f>IF('Model output'!N210="","",'Model output'!N210)</f>
        <v>2.1 cm</v>
      </c>
      <c r="Q211" t="str">
        <f t="shared" si="45"/>
        <v>2.1cm</v>
      </c>
      <c r="R211" cm="1">
        <f t="array" ref="R211">IF(Q211="","",IF(ISNUMBER(SEARCH("cm",Q211)),MAX(VALUE(SUBSTITUTE(_xlfn.FILTERXML("&lt;t&gt;&lt;s&gt;"&amp;SUBSTITUTE(Q211,",","&lt;/s&gt;&lt;s&gt;")&amp;"&lt;/s&gt;&lt;/t&gt;","//s"),"cm",""))),IF(ISNUMBER(SEARCH("mm",Q211)), MAX(VALUE(SUBSTITUTE(_xlfn.FILTERXML("&lt;t&gt;&lt;s&gt;"&amp;SUBSTITUTE(Q211,",","&lt;/s&gt;&lt;s&gt;")&amp;"&lt;/s&gt;&lt;/t&gt;","//s"),"mm","")))/10, MAX(VALUE(_xlfn.FILTERXML("&lt;t&gt;&lt;s&gt;"&amp;SUBSTITUTE(Q211,",","&lt;/s&gt;&lt;s&gt;")&amp;"&lt;/s&gt;&lt;/t&gt;","//s"))))))</f>
        <v>2.1</v>
      </c>
      <c r="S211" t="str">
        <f>IF(OR('Model output'!P210="",'Model output'!P210="C",ISNUMBER(SEARCH("Not identified", 'Model output'!P210)),ISNUMBER(SEARCH("Absent",'Model output'!P210)),ISNUMBER(SEARCH("Absence",'Model output'!P210)),AND(ISNUMBER(SEARCH("No",'Model output'!P210)),NOT(ISNUMBER(SEARCH("diagnostic",'Model output'!P210)))),ISNUMBER(SEARCH("Negative",'Model output'!P210))),"negative","positive")</f>
        <v>negative</v>
      </c>
      <c r="T211">
        <f>IF('Model output'!O210="","",'Model output'!O210)</f>
        <v>2</v>
      </c>
      <c r="U211" t="str">
        <f>IF('Model output'!Q210&lt;&gt;"",'Model output'!Q210,IF('Classification result'!S211="positive",IF(ISNUMBER(SEARCH("single",'Model output'!P210)),1,IF(OR(ISNUMBER(SEARCH("&lt;4",'Model output'!P210)),ISNUMBER(SEARCH("&lt; 4",'Model output'!P210)),ISNUMBER(SEARCH("less than 4",'Model output'!P210))),"&lt;4",IF(OR(ISNUMBER(SEARCH("&gt;4",'Model output'!P210)),ISNUMBER(SEARCH("&gt; 4",'Model output'!P210)),ISNUMBER(SEARCH("4 or more",'Model output'!P210))),"&gt;4",""))),""))</f>
        <v/>
      </c>
      <c r="V211" t="str">
        <f>IF(S211="negative","",IF(OR(ISNUMBER(SEARCH("Focal",'Model output'!P210)),'Classification result'!U211&lt;4,ISNUMBER(SEARCH("Focal",'Classification result'!U211)),ISNUMBER(SEARCH("&lt;4",'Classification result'!U211)),ISNUMBER(SEARCH("&lt; 4",'Classification result'!U211))),"minimal", IF(OR(ISNUMBER(SEARCH("Extensive",'Model output'!P210)),ISNUMBER(SEARCH("Extensive",'Classification result'!U211)),ISNUMBER(SEARCH("&gt;4",'Classification result'!U211)),ISNUMBER(SEARCH("&gt; 4",'Classification result'!U211)),ISNUMBER(SEARCH("4 or more",'Classification result'!U211))),"extensive","")))</f>
        <v/>
      </c>
      <c r="W211" t="str">
        <f>IF(OR('Model output'!R210="",ISNUMBER(SEARCH("Not identified", 'Model output'!R210)),ISNUMBER(SEARCH("Absent",'Model output'!R210)),ISNUMBER(SEARCH("No",'Model output'!R210)),ISNUMBER(SEARCH("Negative",'Model output'!R210)),ISNUMBER(SEARCH("None seen",'Model output'!R210)),ISNUMBER(SEARCH("Free",'Model output'!R210)),ISNUMBER(SEARCH("Cannot be assessed",'Model output'!R210))),"negative","positive")</f>
        <v>positive</v>
      </c>
      <c r="X211" s="19" t="str">
        <f>IF('Model output'!S210="","",'Model output'!S210)</f>
        <v/>
      </c>
      <c r="Y211" t="str">
        <f>IF(OR('Model output'!S210="",ISNUMBER(SEARCH("No extension",'Model output'!S210)),ISNUMBER(SEARCH("Absent",'Model output'!S210)),ISNUMBER(SEARCH("Not identified",'Model output'!S210)),AND(ISNUMBER(SEARCH("No",'Model output'!S210)),NOT(ISNUMBER(SEARCH("carcinoma",'Model output'!S210)))),ISNUMBER(SEARCH("negative",'Model output'!S210))),"negative",IF(Z211="positive","gETE", "positive"))</f>
        <v>negative</v>
      </c>
      <c r="Z211" t="str">
        <f>IF(OR('Model output'!S210="",ISNUMBER(SEARCH("Absent",'Model output'!S210)),ISNUMBER(SEARCH("Not identified",'Model output'!S210)),ISNUMBER(SEARCH("No",'Model output'!S210)),ISNUMBER(SEARCH("Minimal",'Model output'!S210)),ISNUMBER(SEARCH("negative",'Model output'!S210))),"negative",IF(OR(ISNUMBER(SEARCH("extensive",X211)),ISNUMBER(SEARCH("skeletal muscle",X211)),ISNUMBER(SEARCH("larynx",X211)),ISNUMBER(SEARCH("trachea",X211)),ISNUMBER(SEARCH("esophagus",X211)),ISNUMBER(SEARCH("recurrent laryngeal nerve",X211))),"positive","negative"))</f>
        <v>negative</v>
      </c>
      <c r="AA211" t="str">
        <f>IF('Model output'!T210="","",IF('Model output'!T210="Not mentioned", "No", "Yes"))</f>
        <v/>
      </c>
      <c r="AB211" t="str">
        <f>IF(AA211&lt;&gt;"Yes","",IF(OR('Model output'!U210="",ISNUMBER(SEARCH("Not identified",'Model output'!U210))),"",'Model output'!U210))</f>
        <v/>
      </c>
      <c r="AC211" s="8" t="str">
        <f>IF(OR('Model output'!V210="", AND(ISERROR(SEARCH("Positive",'Model output'!V210)), ISNUMBER(SEARCH("Negative",'Model output'!V210))), ISNUMBER(SEARCH("Cannot be assessed",'Model output'!V210)), AND(ISNUMBER(SEARCH("Uninvolved",'Model output'!V210)),NOT(ISNUMBER(SEARCH("margin(s) involved",'Model output'!V210)))), ISNUMBER(SEARCH("No involvement",'Model output'!V210)), AND(NOT(ISNUMBER(SEARCH("focal",'Model output'!V210))),ISNUMBER(SEARCH("Free",'Model output'!V210))), ISNUMBER(SEARCH("narrowly excised",'Model output'!V210)), ISNUMBER(SEARCH("none",'Model output'!V210)), ISNUMBER(SEARCH("R0",'Model output'!V210)), ISNUMBER(SEARCH("1 mm",'Model output'!V210)), ISNUMBER(SEARCH("0.1 CM",'Model output'!V210)), ISNUMBER(SEARCH("less than 0.2 mm",'Model output'!V210)), ISNUMBER(SEARCH("less than 1.0 mm",'Model output'!V210)), ISNUMBER(SEARCH("less than 0.5 mm",'Model output'!V210)), ISNUMBER(SEARCH("abut",'Model output'!V210))), "negative", "positive")</f>
        <v>negative</v>
      </c>
      <c r="AE211" s="39" t="str" cm="1">
        <f t="array" aca="1" ref="AE211" ca="1">IF(OR(AC211="positive",Z211="positive",AND(OR(ISNUMBER(SEARCH("Follicular carcinoma",N211)),ISNUMBER(SEARCH("Follicular thyroid carcinoma",N211))),V211="extensive"),AND(AND(ISNUMBER(J211),J211&gt;0),AND(ISNUMBER(M211),M211&gt;3)),OR(H211="positive",AH211=1)),"high",IF(OR(ISNUMBER(SEARCH("lateral",G211,1)),ISNUMBER(SEARCH("positive",Y211,1)),ISNUMBER(SEARCH("tall",O211,1)),ISNUMBER(SEARCH("hobnail",O211,1)),ISNUMBER(SEARCH("cribriform",O211,1)),ISNUMBER(SEARCH("diffuse",O211,1)),ISNUMBER(SEARCH("columnar",O211,1)),ISNUMBER(SEARCH("solid",O211,1)),ISNUMBER(SEARCH("tall",N211,1)),ISNUMBER(SEARCH("hobnail",N211,1)),ISNUMBER(SEARCH("cribriform",N211,1)),ISNUMBER(SEARCH("diffuse",N211,1)),ISNUMBER(SEARCH("columnar",N211,1)),ISNUMBER(SEARCH("solid",N211,1)),AND(OR(ISNUMBER(SEARCH("papillary",N211,1)),ISNUMBER(SEARCH("papillary carcinoma",O211,1))),S211="positive"),AND(AND(ISNUMBER(J211),J211&gt;=5),M211=""),AND(AND(ISNUMBER(J211),J211&gt;=5),AND(ISNUMBER(M211),M211&gt;=1)),AND(ISNUMBER(SERACH("papillary",N211)),OR(Y211="positive",Z211="positive"), ISNUMBER(SEARCH("BRAF",AB211)))),"intermediate","low"))</f>
        <v>intermediate</v>
      </c>
      <c r="AF211" s="40" t="str">
        <f t="shared" si="47"/>
        <v>2</v>
      </c>
      <c r="AG211" s="40" t="str">
        <f t="shared" si="48"/>
        <v>1a</v>
      </c>
      <c r="AH211" s="40" t="str">
        <f t="shared" si="49"/>
        <v>0</v>
      </c>
      <c r="AI211" s="45" t="str">
        <f t="shared" si="50"/>
        <v>I</v>
      </c>
      <c r="AJ211" s="39" t="s">
        <v>636</v>
      </c>
      <c r="AK211" s="44" t="s">
        <v>898</v>
      </c>
      <c r="AL211" s="44" t="s">
        <v>895</v>
      </c>
      <c r="AM211" s="44" t="s">
        <v>899</v>
      </c>
      <c r="AN211" s="44" t="s">
        <v>59</v>
      </c>
      <c r="AO211" s="12">
        <f t="shared" ca="1" si="51"/>
        <v>1</v>
      </c>
      <c r="AP211" s="15">
        <f t="shared" si="52"/>
        <v>1</v>
      </c>
      <c r="AQ211" s="15">
        <f t="shared" si="53"/>
        <v>0</v>
      </c>
      <c r="AR211" s="15">
        <f t="shared" si="54"/>
        <v>1</v>
      </c>
      <c r="AS211" s="26">
        <f t="shared" si="55"/>
        <v>1</v>
      </c>
    </row>
    <row r="212" spans="1:45">
      <c r="A212" t="str">
        <f>'Model output'!A211</f>
        <v>TCGA-EM-A3SX</v>
      </c>
      <c r="B212" s="51">
        <v>28</v>
      </c>
      <c r="C212" s="1" t="str">
        <f>IF(OR(ISNUMBER(SEARCH("0",'Model output'!D211)), ISNUMBER(SEARCH("1",'Model output'!D211)), ISNUMBER(SEARCH("1a",'Model output'!D211)), ISNUMBER(SEARCH("1b",'Model output'!D211)), ISNUMBER(SEARCH("2",'Model output'!D211)), ISNUMBER(SEARCH("3",'Model output'!D211)), ISNUMBER(SEARCH("4a",'Model output'!D211)), ISNUMBER(SEARCH("4b",'Model output'!D211))), IF(ISNUMBER(SEARCH("pT",'Model output'!D211)),IF(OR(ISNUMBER(SEARCH("a",'Model output'!D211)),ISNUMBER(SEARCH("b",'Model output'!D211))),MID(SUBSTITUTE('Model output'!D211," ",""),SEARCH("pT",'Model output'!D211)+2,2),MID(SUBSTITUTE('Model output'!D211," ",""),SEARCH("pT",'Model output'!D211)+2,1)),IF(ISNUMBER(SEARCH("T",'Model output'!D211)),IF(OR(ISNUMBER(SEARCH("a",'Model output'!D211)),ISNUMBER(SEARCH("b",'Model output'!D211))),MID(SUBSTITUTE('Model output'!D211," ",""),SEARCH("T",'Model output'!D211)+1,2),MID(SUBSTITUTE('Model output'!D211," ",""),SEARCH("T",'Model output'!D211)+1,1)),SUBSTITUTE('Model output'!D211," ",""))),"")</f>
        <v>3</v>
      </c>
      <c r="D212" s="1" t="str">
        <f>IF(ISNUMBER(SEARCH("lymph node",'Model output'!E211)),"1", IF(AND('Model output'!E211&lt;&gt;"",ISNUMBER('Model output'!E211),'Model output'!E211&gt;0),"1",IF(OR(ISNUMBER(SEARCH("0",'Model output'!E211)), ISNUMBER(SEARCH("1",'Model output'!E211)), ISNUMBER(SEARCH("1a",'Model output'!E211)), ISNUMBER(SEARCH("1b",'Model output'!E211)), ISNUMBER(SEARCH("X",'Model output'!E211))), IF(ISNUMBER(SEARCH("pN",'Model output'!E211)),IF(OR(ISNUMBER(SEARCH("a",'Model output'!E211)),ISNUMBER(SEARCH("b",'Model output'!E211))),MID(SUBSTITUTE('Model output'!E211," ",""),SEARCH("pN",'Model output'!E211)+2,2),MID(SUBSTITUTE('Model output'!E211," ",""),SEARCH("pN",'Model output'!E211)+2,1)),IF(ISNUMBER(SEARCH("N",'Model output'!E211)),IF(OR(ISNUMBER(SEARCH("a",'Model output'!E211)),ISNUMBER(SEARCH("b",'Model output'!E211))),MID(SUBSTITUTE('Model output'!E211," ",""),SEARCH("N",'Model output'!E211)+1,2),MID(SUBSTITUTE('Model output'!E211," ",""),SEARCH("N",'Model output'!E211)+1,1)),SUBSTITUTE('Model output'!E211," ",""))),"")))</f>
        <v>1a</v>
      </c>
      <c r="E212" s="1" t="str">
        <f>IF(OR(ISNUMBER(SEARCH("Not applicable",'Model output'!F211)), ISNUMBER(SEARCH("N/A",'Model output'!F211))),"0",IF(OR(ISNUMBER(SEARCH("0",'Model output'!F211)), ISNUMBER(SEARCH("1",'Model output'!F211)), ISNUMBER(SEARCH("X",'Model output'!F211))), IF(ISNUMBER(SEARCH("pM",'Model output'!F211)),MID(SUBSTITUTE('Model output'!F211," ",""),SEARCH("pM",'Model output'!F211)+2,1),IF(ISNUMBER(SEARCH("M",'Model output'!F211)),MID(SUBSTITUTE('Model output'!F211," ",""),SEARCH("M",'Model output'!F211)+1,1),SUBSTITUTE('Model output'!F211," ",""))),""))</f>
        <v/>
      </c>
      <c r="F212" t="str">
        <f t="shared" si="44"/>
        <v>positive</v>
      </c>
      <c r="G212" t="str">
        <f>IF(OR('Model output'!G211="",AND(ISNUMBER('Model output'!J211),'Model output'!J211&lt;1)),"",IF(OR(ISNUMBER(SEARCH("lateral",'Model output'!G211)),ISNUMBER(SEARCH("cervical",'Model output'!G211)),ISNUMBER(SEARCH("jugular",'Model output'!G211)),ISNUMBER(SEARCH("left neck",'Model output'!G211)),ISNUMBER(SEARCH("left anterior neck",'Model output'!G211)),ISNUMBER(SEARCH("left posterior neck",'Model output'!G211)),ISNUMBER(SEARCH("right neck",'Model output'!G211)),ISNUMBER(SEARCH("right anterior neck",'Model output'!G211)),ISNUMBER(SEARCH("right posterior neck",'Model output'!G211)),AND(ISNUMBER(SEARCH("level",'Model output'!G211)),OR(,ISNUMBER(SEARCH("II",'Model output'!G211)),ISNUMBER(SEARCH("two",'Model output'!G211)),ISNUMBER(SEARCH("2",'Model output'!G211)),ISNUMBER(SEARCH("III",'Model output'!G211)),ISNUMBER(SEARCH("three",'Model output'!G211)),ISNUMBER(SEARCH("3",'Model output'!G211)),ISNUMBER(SEARCH("IV",'Model output'!G211)),ISNUMBER(SEARCH("four",'Model output'!G211)),ISNUMBER(SEARCH("4",'Model output'!G211)),ISNUMBER(SEARCH("V ",'Model output'!G211)),ISNUMBER(SEARCH("five",'Model output'!G211)),ISNUMBER(SEARCH("5",'Model output'!G211))))), "lateral", "central"))</f>
        <v>central</v>
      </c>
      <c r="H212" t="str">
        <f>IF('Model output'!H211="","negative", IF('Model output'!H211=" ", "negative", IF('Model output'!H211="[]", "negative", IF(ISNUMBER(SEARCH("lymph node",'Model output'!H211)),"negative", IF(ISNUMBER(SEARCH("adipose tissue",'Model output'!H211)), "negative", IF(ISNUMBER(SEARCH("neck dissection",'Model output'!H211)),"negative","positive"))))))</f>
        <v>negative</v>
      </c>
      <c r="I212" t="str">
        <f>IF('Model output'!I211="","",IF(ISNUMBER('Model output'!I211),'Model output'!I211,1))</f>
        <v/>
      </c>
      <c r="J212">
        <f>IF('Model output'!J211="","",IF(AND(ISNUMBER('Model output'!J211),'Model output'!J211&lt;=I212),'Model output'!J211,IF(ISNUMBER(SEARCH("0/",'Model output'!J211)),0,1)))</f>
        <v>3</v>
      </c>
      <c r="K212" t="str" cm="1">
        <f t="array" ref="K212">IF(COUNT(FIND({0,1,2,3,4,5,6,7,8,9},'Model output'!K211))&gt;0,'Model output'!K211,"")</f>
        <v/>
      </c>
      <c r="L212" s="32" t="str">
        <f t="shared" si="46"/>
        <v/>
      </c>
      <c r="M212" t="str" cm="1">
        <f t="array" ref="M212">IF(L212="","",IF(ISNUMBER(SEARCH("cm",L212)),MAX(VALUE(SUBSTITUTE(_xlfn.FILTERXML("&lt;t&gt;&lt;s&gt;"&amp;SUBSTITUTE(L212,",","&lt;/s&gt;&lt;s&gt;")&amp;"&lt;/s&gt;&lt;/t&gt;","//s"),"cm",""))),MAX(VALUE(SUBSTITUTE(_xlfn.FILTERXML("&lt;t&gt;&lt;s&gt;"&amp;SUBSTITUTE(L212,",","&lt;/s&gt;&lt;s&gt;")&amp;"&lt;/s&gt;&lt;/t&gt;","//s"),"mm","")))/10))</f>
        <v/>
      </c>
      <c r="N212" t="str">
        <f>IF('Model output'!L211="","",'Model output'!L211)</f>
        <v>papillary</v>
      </c>
      <c r="O212" t="str">
        <f>IF('Model output'!M211="","",'Model output'!M211)</f>
        <v>classical (usual)</v>
      </c>
      <c r="P212" t="str">
        <f>IF('Model output'!N211="","",'Model output'!N211)</f>
        <v>4.4 cm</v>
      </c>
      <c r="Q212" t="str">
        <f t="shared" si="45"/>
        <v>4.4cm</v>
      </c>
      <c r="R212" cm="1">
        <f t="array" ref="R212">IF(Q212="","",IF(ISNUMBER(SEARCH("cm",Q212)),MAX(VALUE(SUBSTITUTE(_xlfn.FILTERXML("&lt;t&gt;&lt;s&gt;"&amp;SUBSTITUTE(Q212,",","&lt;/s&gt;&lt;s&gt;")&amp;"&lt;/s&gt;&lt;/t&gt;","//s"),"cm",""))),IF(ISNUMBER(SEARCH("mm",Q212)), MAX(VALUE(SUBSTITUTE(_xlfn.FILTERXML("&lt;t&gt;&lt;s&gt;"&amp;SUBSTITUTE(Q212,",","&lt;/s&gt;&lt;s&gt;")&amp;"&lt;/s&gt;&lt;/t&gt;","//s"),"mm","")))/10, MAX(VALUE(_xlfn.FILTERXML("&lt;t&gt;&lt;s&gt;"&amp;SUBSTITUTE(Q212,",","&lt;/s&gt;&lt;s&gt;")&amp;"&lt;/s&gt;&lt;/t&gt;","//s"))))))</f>
        <v>4.4000000000000004</v>
      </c>
      <c r="S212" t="str">
        <f>IF(OR('Model output'!P211="",'Model output'!P211="C",ISNUMBER(SEARCH("Not identified", 'Model output'!P211)),ISNUMBER(SEARCH("Absent",'Model output'!P211)),ISNUMBER(SEARCH("Absence",'Model output'!P211)),AND(ISNUMBER(SEARCH("No",'Model output'!P211)),NOT(ISNUMBER(SEARCH("diagnostic",'Model output'!P211)))),ISNUMBER(SEARCH("Negative",'Model output'!P211))),"negative","positive")</f>
        <v>negative</v>
      </c>
      <c r="T212">
        <f>IF('Model output'!O211="","",'Model output'!O211)</f>
        <v>2</v>
      </c>
      <c r="U212" t="str">
        <f>IF('Model output'!Q211&lt;&gt;"",'Model output'!Q211,IF('Classification result'!S212="positive",IF(ISNUMBER(SEARCH("single",'Model output'!P211)),1,IF(OR(ISNUMBER(SEARCH("&lt;4",'Model output'!P211)),ISNUMBER(SEARCH("&lt; 4",'Model output'!P211)),ISNUMBER(SEARCH("less than 4",'Model output'!P211))),"&lt;4",IF(OR(ISNUMBER(SEARCH("&gt;4",'Model output'!P211)),ISNUMBER(SEARCH("&gt; 4",'Model output'!P211)),ISNUMBER(SEARCH("4 or more",'Model output'!P211))),"&gt;4",""))),""))</f>
        <v/>
      </c>
      <c r="V212" t="str">
        <f>IF(S212="negative","",IF(OR(ISNUMBER(SEARCH("Focal",'Model output'!P211)),'Classification result'!U212&lt;4,ISNUMBER(SEARCH("Focal",'Classification result'!U212)),ISNUMBER(SEARCH("&lt;4",'Classification result'!U212)),ISNUMBER(SEARCH("&lt; 4",'Classification result'!U212))),"minimal", IF(OR(ISNUMBER(SEARCH("Extensive",'Model output'!P211)),ISNUMBER(SEARCH("Extensive",'Classification result'!U212)),ISNUMBER(SEARCH("&gt;4",'Classification result'!U212)),ISNUMBER(SEARCH("&gt; 4",'Classification result'!U212)),ISNUMBER(SEARCH("4 or more",'Classification result'!U212))),"extensive","")))</f>
        <v/>
      </c>
      <c r="W212" t="str">
        <f>IF(OR('Model output'!R211="",ISNUMBER(SEARCH("Not identified", 'Model output'!R211)),ISNUMBER(SEARCH("Absent",'Model output'!R211)),ISNUMBER(SEARCH("No",'Model output'!R211)),ISNUMBER(SEARCH("Negative",'Model output'!R211)),ISNUMBER(SEARCH("None seen",'Model output'!R211)),ISNUMBER(SEARCH("Free",'Model output'!R211)),ISNUMBER(SEARCH("Cannot be assessed",'Model output'!R211))),"negative","positive")</f>
        <v>positive</v>
      </c>
      <c r="X212" s="19" t="str">
        <f>IF('Model output'!S211="","",'Model output'!S211)</f>
        <v>Not identified</v>
      </c>
      <c r="Y212" t="str">
        <f>IF(OR('Model output'!S211="",ISNUMBER(SEARCH("No extension",'Model output'!S211)),ISNUMBER(SEARCH("Absent",'Model output'!S211)),ISNUMBER(SEARCH("Not identified",'Model output'!S211)),AND(ISNUMBER(SEARCH("No",'Model output'!S211)),NOT(ISNUMBER(SEARCH("carcinoma",'Model output'!S211)))),ISNUMBER(SEARCH("negative",'Model output'!S211))),"negative",IF(Z212="positive","gETE", "positive"))</f>
        <v>negative</v>
      </c>
      <c r="Z212" t="str">
        <f>IF(OR('Model output'!S211="",ISNUMBER(SEARCH("Absent",'Model output'!S211)),ISNUMBER(SEARCH("Not identified",'Model output'!S211)),ISNUMBER(SEARCH("No",'Model output'!S211)),ISNUMBER(SEARCH("Minimal",'Model output'!S211)),ISNUMBER(SEARCH("negative",'Model output'!S211))),"negative",IF(OR(ISNUMBER(SEARCH("extensive",X212)),ISNUMBER(SEARCH("skeletal muscle",X212)),ISNUMBER(SEARCH("larynx",X212)),ISNUMBER(SEARCH("trachea",X212)),ISNUMBER(SEARCH("esophagus",X212)),ISNUMBER(SEARCH("recurrent laryngeal nerve",X212))),"positive","negative"))</f>
        <v>negative</v>
      </c>
      <c r="AA212" t="str">
        <f>IF('Model output'!T211="","",IF('Model output'!T211="Not mentioned", "No", "Yes"))</f>
        <v/>
      </c>
      <c r="AB212" t="str">
        <f>IF(AA212&lt;&gt;"Yes","",IF(OR('Model output'!U211="",ISNUMBER(SEARCH("Not identified",'Model output'!U211))),"",'Model output'!U211))</f>
        <v/>
      </c>
      <c r="AC212" s="8" t="str">
        <f>IF(OR('Model output'!V211="", AND(ISERROR(SEARCH("Positive",'Model output'!V211)), ISNUMBER(SEARCH("Negative",'Model output'!V211))), ISNUMBER(SEARCH("Cannot be assessed",'Model output'!V211)), AND(ISNUMBER(SEARCH("Uninvolved",'Model output'!V211)),NOT(ISNUMBER(SEARCH("margin(s) involved",'Model output'!V211)))), ISNUMBER(SEARCH("No involvement",'Model output'!V211)), AND(NOT(ISNUMBER(SEARCH("focal",'Model output'!V211))),ISNUMBER(SEARCH("Free",'Model output'!V211))), ISNUMBER(SEARCH("narrowly excised",'Model output'!V211)), ISNUMBER(SEARCH("none",'Model output'!V211)), ISNUMBER(SEARCH("R0",'Model output'!V211)), ISNUMBER(SEARCH("1 mm",'Model output'!V211)), ISNUMBER(SEARCH("0.1 CM",'Model output'!V211)), ISNUMBER(SEARCH("less than 0.2 mm",'Model output'!V211)), ISNUMBER(SEARCH("less than 1.0 mm",'Model output'!V211)), ISNUMBER(SEARCH("less than 0.5 mm",'Model output'!V211)), ISNUMBER(SEARCH("abut",'Model output'!V211))), "negative", "positive")</f>
        <v>positive</v>
      </c>
      <c r="AE212" s="39" t="str" cm="1">
        <f t="array" ref="AE212">IF(OR(AC212="positive",Z212="positive",AND(OR(ISNUMBER(SEARCH("Follicular carcinoma",N212)),ISNUMBER(SEARCH("Follicular thyroid carcinoma",N212))),V212="extensive"),AND(AND(ISNUMBER(J212),J212&gt;0),AND(ISNUMBER(M212),M212&gt;3)),OR(H212="positive",AH212=1)),"high",IF(OR(ISNUMBER(SEARCH("lateral",G212,1)),ISNUMBER(SEARCH("positive",Y212,1)),ISNUMBER(SEARCH("tall",O212,1)),ISNUMBER(SEARCH("hobnail",O212,1)),ISNUMBER(SEARCH("cribriform",O212,1)),ISNUMBER(SEARCH("diffuse",O212,1)),ISNUMBER(SEARCH("columnar",O212,1)),ISNUMBER(SEARCH("solid",O212,1)),ISNUMBER(SEARCH("tall",N212,1)),ISNUMBER(SEARCH("hobnail",N212,1)),ISNUMBER(SEARCH("cribriform",N212,1)),ISNUMBER(SEARCH("diffuse",N212,1)),ISNUMBER(SEARCH("columnar",N212,1)),ISNUMBER(SEARCH("solid",N212,1)),AND(OR(ISNUMBER(SEARCH("papillary",N212,1)),ISNUMBER(SEARCH("papillary carcinoma",O212,1))),S212="positive"),AND(AND(ISNUMBER(J212),J212&gt;=5),M212=""),AND(AND(ISNUMBER(J212),J212&gt;=5),AND(ISNUMBER(M212),M212&gt;=1)),AND(ISNUMBER(SERACH("papillary",N212)),OR(Y212="positive",Z212="positive"), ISNUMBER(SEARCH("BRAF",AB212)))),"intermediate","low"))</f>
        <v>high</v>
      </c>
      <c r="AF212" s="40" t="str">
        <f t="shared" si="47"/>
        <v>3a</v>
      </c>
      <c r="AG212" s="40" t="str">
        <f t="shared" si="48"/>
        <v>1a</v>
      </c>
      <c r="AH212" s="40" t="str">
        <f t="shared" si="49"/>
        <v>0</v>
      </c>
      <c r="AI212" s="45" t="str">
        <f t="shared" si="50"/>
        <v>I</v>
      </c>
      <c r="AJ212" s="39" t="s">
        <v>631</v>
      </c>
      <c r="AK212" s="44" t="s">
        <v>901</v>
      </c>
      <c r="AL212" s="44" t="s">
        <v>900</v>
      </c>
      <c r="AM212" s="44" t="s">
        <v>899</v>
      </c>
      <c r="AN212" s="44" t="s">
        <v>59</v>
      </c>
      <c r="AO212" s="12">
        <f t="shared" si="51"/>
        <v>1</v>
      </c>
      <c r="AP212" s="15">
        <f t="shared" si="52"/>
        <v>1</v>
      </c>
      <c r="AQ212" s="15">
        <f t="shared" si="53"/>
        <v>1</v>
      </c>
      <c r="AR212" s="15">
        <f t="shared" si="54"/>
        <v>1</v>
      </c>
      <c r="AS212" s="26">
        <f t="shared" si="55"/>
        <v>1</v>
      </c>
    </row>
    <row r="213" spans="1:45">
      <c r="A213" t="str">
        <f>'Model output'!A212</f>
        <v>TCGA-EM-A3SY</v>
      </c>
      <c r="B213" s="51">
        <v>36</v>
      </c>
      <c r="C213" s="1" t="str">
        <f>IF(OR(ISNUMBER(SEARCH("0",'Model output'!D212)), ISNUMBER(SEARCH("1",'Model output'!D212)), ISNUMBER(SEARCH("1a",'Model output'!D212)), ISNUMBER(SEARCH("1b",'Model output'!D212)), ISNUMBER(SEARCH("2",'Model output'!D212)), ISNUMBER(SEARCH("3",'Model output'!D212)), ISNUMBER(SEARCH("4a",'Model output'!D212)), ISNUMBER(SEARCH("4b",'Model output'!D212))), IF(ISNUMBER(SEARCH("pT",'Model output'!D212)),IF(OR(ISNUMBER(SEARCH("a",'Model output'!D212)),ISNUMBER(SEARCH("b",'Model output'!D212))),MID(SUBSTITUTE('Model output'!D212," ",""),SEARCH("pT",'Model output'!D212)+2,2),MID(SUBSTITUTE('Model output'!D212," ",""),SEARCH("pT",'Model output'!D212)+2,1)),IF(ISNUMBER(SEARCH("T",'Model output'!D212)),IF(OR(ISNUMBER(SEARCH("a",'Model output'!D212)),ISNUMBER(SEARCH("b",'Model output'!D212))),MID(SUBSTITUTE('Model output'!D212," ",""),SEARCH("T",'Model output'!D212)+1,2),MID(SUBSTITUTE('Model output'!D212," ",""),SEARCH("T",'Model output'!D212)+1,1)),SUBSTITUTE('Model output'!D212," ",""))),"")</f>
        <v>1b</v>
      </c>
      <c r="D213" s="1" t="str">
        <f>IF(ISNUMBER(SEARCH("lymph node",'Model output'!E212)),"1", IF(AND('Model output'!E212&lt;&gt;"",ISNUMBER('Model output'!E212),'Model output'!E212&gt;0),"1",IF(OR(ISNUMBER(SEARCH("0",'Model output'!E212)), ISNUMBER(SEARCH("1",'Model output'!E212)), ISNUMBER(SEARCH("1a",'Model output'!E212)), ISNUMBER(SEARCH("1b",'Model output'!E212)), ISNUMBER(SEARCH("X",'Model output'!E212))), IF(ISNUMBER(SEARCH("pN",'Model output'!E212)),IF(OR(ISNUMBER(SEARCH("a",'Model output'!E212)),ISNUMBER(SEARCH("b",'Model output'!E212))),MID(SUBSTITUTE('Model output'!E212," ",""),SEARCH("pN",'Model output'!E212)+2,2),MID(SUBSTITUTE('Model output'!E212," ",""),SEARCH("pN",'Model output'!E212)+2,1)),IF(ISNUMBER(SEARCH("N",'Model output'!E212)),IF(OR(ISNUMBER(SEARCH("a",'Model output'!E212)),ISNUMBER(SEARCH("b",'Model output'!E212))),MID(SUBSTITUTE('Model output'!E212," ",""),SEARCH("N",'Model output'!E212)+1,2),MID(SUBSTITUTE('Model output'!E212," ",""),SEARCH("N",'Model output'!E212)+1,1)),SUBSTITUTE('Model output'!E212," ",""))),"")))</f>
        <v>X</v>
      </c>
      <c r="E213" s="1" t="str">
        <f>IF(OR(ISNUMBER(SEARCH("Not applicable",'Model output'!F212)), ISNUMBER(SEARCH("N/A",'Model output'!F212))),"0",IF(OR(ISNUMBER(SEARCH("0",'Model output'!F212)), ISNUMBER(SEARCH("1",'Model output'!F212)), ISNUMBER(SEARCH("X",'Model output'!F212))), IF(ISNUMBER(SEARCH("pM",'Model output'!F212)),MID(SUBSTITUTE('Model output'!F212," ",""),SEARCH("pM",'Model output'!F212)+2,1),IF(ISNUMBER(SEARCH("M",'Model output'!F212)),MID(SUBSTITUTE('Model output'!F212," ",""),SEARCH("M",'Model output'!F212)+1,1),SUBSTITUTE('Model output'!F212," ",""))),""))</f>
        <v/>
      </c>
      <c r="F213" t="str">
        <f t="shared" si="44"/>
        <v>negative</v>
      </c>
      <c r="G213" t="str">
        <f>IF(OR('Model output'!G212="",AND(ISNUMBER('Model output'!J212),'Model output'!J212&lt;1)),"",IF(OR(ISNUMBER(SEARCH("lateral",'Model output'!G212)),ISNUMBER(SEARCH("cervical",'Model output'!G212)),ISNUMBER(SEARCH("jugular",'Model output'!G212)),ISNUMBER(SEARCH("left neck",'Model output'!G212)),ISNUMBER(SEARCH("left anterior neck",'Model output'!G212)),ISNUMBER(SEARCH("left posterior neck",'Model output'!G212)),ISNUMBER(SEARCH("right neck",'Model output'!G212)),ISNUMBER(SEARCH("right anterior neck",'Model output'!G212)),ISNUMBER(SEARCH("right posterior neck",'Model output'!G212)),AND(ISNUMBER(SEARCH("level",'Model output'!G212)),OR(,ISNUMBER(SEARCH("II",'Model output'!G212)),ISNUMBER(SEARCH("two",'Model output'!G212)),ISNUMBER(SEARCH("2",'Model output'!G212)),ISNUMBER(SEARCH("III",'Model output'!G212)),ISNUMBER(SEARCH("three",'Model output'!G212)),ISNUMBER(SEARCH("3",'Model output'!G212)),ISNUMBER(SEARCH("IV",'Model output'!G212)),ISNUMBER(SEARCH("four",'Model output'!G212)),ISNUMBER(SEARCH("4",'Model output'!G212)),ISNUMBER(SEARCH("V ",'Model output'!G212)),ISNUMBER(SEARCH("five",'Model output'!G212)),ISNUMBER(SEARCH("5",'Model output'!G212))))), "lateral", "central"))</f>
        <v/>
      </c>
      <c r="H213" t="str">
        <f>IF('Model output'!H212="","negative", IF('Model output'!H212=" ", "negative", IF('Model output'!H212="[]", "negative", IF(ISNUMBER(SEARCH("lymph node",'Model output'!H212)),"negative", IF(ISNUMBER(SEARCH("adipose tissue",'Model output'!H212)), "negative", IF(ISNUMBER(SEARCH("neck dissection",'Model output'!H212)),"negative","positive"))))))</f>
        <v>negative</v>
      </c>
      <c r="I213">
        <f>IF('Model output'!I212="","",IF(ISNUMBER('Model output'!I212),'Model output'!I212,1))</f>
        <v>0</v>
      </c>
      <c r="J213">
        <f>IF('Model output'!J212="","",IF(AND(ISNUMBER('Model output'!J212),'Model output'!J212&lt;=I213),'Model output'!J212,IF(ISNUMBER(SEARCH("0/",'Model output'!J212)),0,1)))</f>
        <v>0</v>
      </c>
      <c r="K213" t="str" cm="1">
        <f t="array" ref="K213">IF(COUNT(FIND({0,1,2,3,4,5,6,7,8,9},'Model output'!K212))&gt;0,'Model output'!K212,"")</f>
        <v/>
      </c>
      <c r="L213" s="32" t="str">
        <f t="shared" si="46"/>
        <v/>
      </c>
      <c r="M213" t="str" cm="1">
        <f t="array" ref="M213">IF(L213="","",IF(ISNUMBER(SEARCH("cm",L213)),MAX(VALUE(SUBSTITUTE(_xlfn.FILTERXML("&lt;t&gt;&lt;s&gt;"&amp;SUBSTITUTE(L213,",","&lt;/s&gt;&lt;s&gt;")&amp;"&lt;/s&gt;&lt;/t&gt;","//s"),"cm",""))),MAX(VALUE(SUBSTITUTE(_xlfn.FILTERXML("&lt;t&gt;&lt;s&gt;"&amp;SUBSTITUTE(L213,",","&lt;/s&gt;&lt;s&gt;")&amp;"&lt;/s&gt;&lt;/t&gt;","//s"),"mm","")))/10))</f>
        <v/>
      </c>
      <c r="N213" t="str">
        <f>IF('Model output'!L212="","",'Model output'!L212)</f>
        <v>papillary</v>
      </c>
      <c r="O213" t="str">
        <f>IF('Model output'!M212="","",'Model output'!M212)</f>
        <v>oncocytic</v>
      </c>
      <c r="P213" t="str">
        <f>IF('Model output'!N212="","",'Model output'!N212)</f>
        <v>1.4 cm</v>
      </c>
      <c r="Q213" t="str">
        <f t="shared" si="45"/>
        <v>1.4cm</v>
      </c>
      <c r="R213" cm="1">
        <f t="array" ref="R213">IF(Q213="","",IF(ISNUMBER(SEARCH("cm",Q213)),MAX(VALUE(SUBSTITUTE(_xlfn.FILTERXML("&lt;t&gt;&lt;s&gt;"&amp;SUBSTITUTE(Q213,",","&lt;/s&gt;&lt;s&gt;")&amp;"&lt;/s&gt;&lt;/t&gt;","//s"),"cm",""))),IF(ISNUMBER(SEARCH("mm",Q213)), MAX(VALUE(SUBSTITUTE(_xlfn.FILTERXML("&lt;t&gt;&lt;s&gt;"&amp;SUBSTITUTE(Q213,",","&lt;/s&gt;&lt;s&gt;")&amp;"&lt;/s&gt;&lt;/t&gt;","//s"),"mm","")))/10, MAX(VALUE(_xlfn.FILTERXML("&lt;t&gt;&lt;s&gt;"&amp;SUBSTITUTE(Q213,",","&lt;/s&gt;&lt;s&gt;")&amp;"&lt;/s&gt;&lt;/t&gt;","//s"))))))</f>
        <v>1.4</v>
      </c>
      <c r="S213" t="str">
        <f>IF(OR('Model output'!P212="",'Model output'!P212="C",ISNUMBER(SEARCH("Not identified", 'Model output'!P212)),ISNUMBER(SEARCH("Absent",'Model output'!P212)),ISNUMBER(SEARCH("Absence",'Model output'!P212)),AND(ISNUMBER(SEARCH("No",'Model output'!P212)),NOT(ISNUMBER(SEARCH("diagnostic",'Model output'!P212)))),ISNUMBER(SEARCH("Negative",'Model output'!P212))),"negative","positive")</f>
        <v>negative</v>
      </c>
      <c r="T213">
        <f>IF('Model output'!O212="","",'Model output'!O212)</f>
        <v>1</v>
      </c>
      <c r="U213" t="str">
        <f>IF('Model output'!Q212&lt;&gt;"",'Model output'!Q212,IF('Classification result'!S213="positive",IF(ISNUMBER(SEARCH("single",'Model output'!P212)),1,IF(OR(ISNUMBER(SEARCH("&lt;4",'Model output'!P212)),ISNUMBER(SEARCH("&lt; 4",'Model output'!P212)),ISNUMBER(SEARCH("less than 4",'Model output'!P212))),"&lt;4",IF(OR(ISNUMBER(SEARCH("&gt;4",'Model output'!P212)),ISNUMBER(SEARCH("&gt; 4",'Model output'!P212)),ISNUMBER(SEARCH("4 or more",'Model output'!P212))),"&gt;4",""))),""))</f>
        <v/>
      </c>
      <c r="V213" t="str">
        <f>IF(S213="negative","",IF(OR(ISNUMBER(SEARCH("Focal",'Model output'!P212)),'Classification result'!U213&lt;4,ISNUMBER(SEARCH("Focal",'Classification result'!U213)),ISNUMBER(SEARCH("&lt;4",'Classification result'!U213)),ISNUMBER(SEARCH("&lt; 4",'Classification result'!U213))),"minimal", IF(OR(ISNUMBER(SEARCH("Extensive",'Model output'!P212)),ISNUMBER(SEARCH("Extensive",'Classification result'!U213)),ISNUMBER(SEARCH("&gt;4",'Classification result'!U213)),ISNUMBER(SEARCH("&gt; 4",'Classification result'!U213)),ISNUMBER(SEARCH("4 or more",'Classification result'!U213))),"extensive","")))</f>
        <v/>
      </c>
      <c r="W213" t="str">
        <f>IF(OR('Model output'!R212="",ISNUMBER(SEARCH("Not identified", 'Model output'!R212)),ISNUMBER(SEARCH("Absent",'Model output'!R212)),ISNUMBER(SEARCH("No",'Model output'!R212)),ISNUMBER(SEARCH("Negative",'Model output'!R212)),ISNUMBER(SEARCH("None seen",'Model output'!R212)),ISNUMBER(SEARCH("Free",'Model output'!R212)),ISNUMBER(SEARCH("Cannot be assessed",'Model output'!R212))),"negative","positive")</f>
        <v>positive</v>
      </c>
      <c r="X213" s="19" t="str">
        <f>IF('Model output'!S212="","",'Model output'!S212)</f>
        <v>Not identified</v>
      </c>
      <c r="Y213" t="str">
        <f>IF(OR('Model output'!S212="",ISNUMBER(SEARCH("No extension",'Model output'!S212)),ISNUMBER(SEARCH("Absent",'Model output'!S212)),ISNUMBER(SEARCH("Not identified",'Model output'!S212)),AND(ISNUMBER(SEARCH("No",'Model output'!S212)),NOT(ISNUMBER(SEARCH("carcinoma",'Model output'!S212)))),ISNUMBER(SEARCH("negative",'Model output'!S212))),"negative",IF(Z213="positive","gETE", "positive"))</f>
        <v>negative</v>
      </c>
      <c r="Z213" t="str">
        <f>IF(OR('Model output'!S212="",ISNUMBER(SEARCH("Absent",'Model output'!S212)),ISNUMBER(SEARCH("Not identified",'Model output'!S212)),ISNUMBER(SEARCH("No",'Model output'!S212)),ISNUMBER(SEARCH("Minimal",'Model output'!S212)),ISNUMBER(SEARCH("negative",'Model output'!S212))),"negative",IF(OR(ISNUMBER(SEARCH("extensive",X213)),ISNUMBER(SEARCH("skeletal muscle",X213)),ISNUMBER(SEARCH("larynx",X213)),ISNUMBER(SEARCH("trachea",X213)),ISNUMBER(SEARCH("esophagus",X213)),ISNUMBER(SEARCH("recurrent laryngeal nerve",X213))),"positive","negative"))</f>
        <v>negative</v>
      </c>
      <c r="AA213" t="str">
        <f>IF('Model output'!T212="","",IF('Model output'!T212="Not mentioned", "No", "Yes"))</f>
        <v/>
      </c>
      <c r="AB213" t="str">
        <f>IF(AA213&lt;&gt;"Yes","",IF(OR('Model output'!U212="",ISNUMBER(SEARCH("Not identified",'Model output'!U212))),"",'Model output'!U212))</f>
        <v/>
      </c>
      <c r="AC213" s="8" t="str">
        <f>IF(OR('Model output'!V212="", AND(ISERROR(SEARCH("Positive",'Model output'!V212)), ISNUMBER(SEARCH("Negative",'Model output'!V212))), ISNUMBER(SEARCH("Cannot be assessed",'Model output'!V212)), AND(ISNUMBER(SEARCH("Uninvolved",'Model output'!V212)),NOT(ISNUMBER(SEARCH("margin(s) involved",'Model output'!V212)))), ISNUMBER(SEARCH("No involvement",'Model output'!V212)), AND(NOT(ISNUMBER(SEARCH("focal",'Model output'!V212))),ISNUMBER(SEARCH("Free",'Model output'!V212))), ISNUMBER(SEARCH("narrowly excised",'Model output'!V212)), ISNUMBER(SEARCH("none",'Model output'!V212)), ISNUMBER(SEARCH("R0",'Model output'!V212)), ISNUMBER(SEARCH("1 mm",'Model output'!V212)), ISNUMBER(SEARCH("0.1 CM",'Model output'!V212)), ISNUMBER(SEARCH("less than 0.2 mm",'Model output'!V212)), ISNUMBER(SEARCH("less than 1.0 mm",'Model output'!V212)), ISNUMBER(SEARCH("less than 0.5 mm",'Model output'!V212)), ISNUMBER(SEARCH("abut",'Model output'!V212))), "negative", "positive")</f>
        <v>negative</v>
      </c>
      <c r="AE213" s="39" t="str" cm="1">
        <f t="array" aca="1" ref="AE213" ca="1">IF(OR(AC213="positive",Z213="positive",AND(OR(ISNUMBER(SEARCH("Follicular carcinoma",N213)),ISNUMBER(SEARCH("Follicular thyroid carcinoma",N213))),V213="extensive"),AND(AND(ISNUMBER(J213),J213&gt;0),AND(ISNUMBER(M213),M213&gt;3)),OR(H213="positive",AH213=1)),"high",IF(OR(ISNUMBER(SEARCH("lateral",G213,1)),ISNUMBER(SEARCH("positive",Y213,1)),ISNUMBER(SEARCH("tall",O213,1)),ISNUMBER(SEARCH("hobnail",O213,1)),ISNUMBER(SEARCH("cribriform",O213,1)),ISNUMBER(SEARCH("diffuse",O213,1)),ISNUMBER(SEARCH("columnar",O213,1)),ISNUMBER(SEARCH("solid",O213,1)),ISNUMBER(SEARCH("tall",N213,1)),ISNUMBER(SEARCH("hobnail",N213,1)),ISNUMBER(SEARCH("cribriform",N213,1)),ISNUMBER(SEARCH("diffuse",N213,1)),ISNUMBER(SEARCH("columnar",N213,1)),ISNUMBER(SEARCH("solid",N213,1)),AND(OR(ISNUMBER(SEARCH("papillary",N213,1)),ISNUMBER(SEARCH("papillary carcinoma",O213,1))),S213="positive"),AND(AND(ISNUMBER(J213),J213&gt;=5),M213=""),AND(AND(ISNUMBER(J213),J213&gt;=5),AND(ISNUMBER(M213),M213&gt;=1)),AND(ISNUMBER(SERACH("papillary",N213)),OR(Y213="positive",Z213="positive"), ISNUMBER(SEARCH("BRAF",AB213)))),"intermediate","low"))</f>
        <v>low</v>
      </c>
      <c r="AF213" s="40" t="str">
        <f t="shared" si="47"/>
        <v>1b</v>
      </c>
      <c r="AG213" s="40" t="str">
        <f t="shared" si="48"/>
        <v>0</v>
      </c>
      <c r="AH213" s="40" t="str">
        <f t="shared" si="49"/>
        <v>0</v>
      </c>
      <c r="AI213" s="45" t="str">
        <f t="shared" si="50"/>
        <v>I</v>
      </c>
      <c r="AJ213" s="39" t="s">
        <v>634</v>
      </c>
      <c r="AK213" s="44" t="s">
        <v>895</v>
      </c>
      <c r="AL213" s="44" t="s">
        <v>899</v>
      </c>
      <c r="AM213" s="44" t="s">
        <v>899</v>
      </c>
      <c r="AN213" s="44" t="s">
        <v>59</v>
      </c>
      <c r="AO213" s="12">
        <f t="shared" ca="1" si="51"/>
        <v>1</v>
      </c>
      <c r="AP213" s="15">
        <f t="shared" si="52"/>
        <v>1</v>
      </c>
      <c r="AQ213" s="15">
        <f t="shared" si="53"/>
        <v>1</v>
      </c>
      <c r="AR213" s="15">
        <f t="shared" si="54"/>
        <v>1</v>
      </c>
      <c r="AS213" s="26">
        <f t="shared" si="55"/>
        <v>1</v>
      </c>
    </row>
    <row r="214" spans="1:45">
      <c r="A214" t="str">
        <f>'Model output'!A213</f>
        <v>TCGA-EM-A3SZ</v>
      </c>
      <c r="B214" s="51">
        <v>42</v>
      </c>
      <c r="C214" s="1" t="str">
        <f>IF(OR(ISNUMBER(SEARCH("0",'Model output'!D213)), ISNUMBER(SEARCH("1",'Model output'!D213)), ISNUMBER(SEARCH("1a",'Model output'!D213)), ISNUMBER(SEARCH("1b",'Model output'!D213)), ISNUMBER(SEARCH("2",'Model output'!D213)), ISNUMBER(SEARCH("3",'Model output'!D213)), ISNUMBER(SEARCH("4a",'Model output'!D213)), ISNUMBER(SEARCH("4b",'Model output'!D213))), IF(ISNUMBER(SEARCH("pT",'Model output'!D213)),IF(OR(ISNUMBER(SEARCH("a",'Model output'!D213)),ISNUMBER(SEARCH("b",'Model output'!D213))),MID(SUBSTITUTE('Model output'!D213," ",""),SEARCH("pT",'Model output'!D213)+2,2),MID(SUBSTITUTE('Model output'!D213," ",""),SEARCH("pT",'Model output'!D213)+2,1)),IF(ISNUMBER(SEARCH("T",'Model output'!D213)),IF(OR(ISNUMBER(SEARCH("a",'Model output'!D213)),ISNUMBER(SEARCH("b",'Model output'!D213))),MID(SUBSTITUTE('Model output'!D213," ",""),SEARCH("T",'Model output'!D213)+1,2),MID(SUBSTITUTE('Model output'!D213," ",""),SEARCH("T",'Model output'!D213)+1,1)),SUBSTITUTE('Model output'!D213," ",""))),"")</f>
        <v>2</v>
      </c>
      <c r="D214" s="1" t="str">
        <f>IF(ISNUMBER(SEARCH("lymph node",'Model output'!E213)),"1", IF(AND('Model output'!E213&lt;&gt;"",ISNUMBER('Model output'!E213),'Model output'!E213&gt;0),"1",IF(OR(ISNUMBER(SEARCH("0",'Model output'!E213)), ISNUMBER(SEARCH("1",'Model output'!E213)), ISNUMBER(SEARCH("1a",'Model output'!E213)), ISNUMBER(SEARCH("1b",'Model output'!E213)), ISNUMBER(SEARCH("X",'Model output'!E213))), IF(ISNUMBER(SEARCH("pN",'Model output'!E213)),IF(OR(ISNUMBER(SEARCH("a",'Model output'!E213)),ISNUMBER(SEARCH("b",'Model output'!E213))),MID(SUBSTITUTE('Model output'!E213," ",""),SEARCH("pN",'Model output'!E213)+2,2),MID(SUBSTITUTE('Model output'!E213," ",""),SEARCH("pN",'Model output'!E213)+2,1)),IF(ISNUMBER(SEARCH("N",'Model output'!E213)),IF(OR(ISNUMBER(SEARCH("a",'Model output'!E213)),ISNUMBER(SEARCH("b",'Model output'!E213))),MID(SUBSTITUTE('Model output'!E213," ",""),SEARCH("N",'Model output'!E213)+1,2),MID(SUBSTITUTE('Model output'!E213," ",""),SEARCH("N",'Model output'!E213)+1,1)),SUBSTITUTE('Model output'!E213," ",""))),"")))</f>
        <v>0</v>
      </c>
      <c r="E214" s="1" t="str">
        <f>IF(OR(ISNUMBER(SEARCH("Not applicable",'Model output'!F213)), ISNUMBER(SEARCH("N/A",'Model output'!F213))),"0",IF(OR(ISNUMBER(SEARCH("0",'Model output'!F213)), ISNUMBER(SEARCH("1",'Model output'!F213)), ISNUMBER(SEARCH("X",'Model output'!F213))), IF(ISNUMBER(SEARCH("pM",'Model output'!F213)),MID(SUBSTITUTE('Model output'!F213," ",""),SEARCH("pM",'Model output'!F213)+2,1),IF(ISNUMBER(SEARCH("M",'Model output'!F213)),MID(SUBSTITUTE('Model output'!F213," ",""),SEARCH("M",'Model output'!F213)+1,1),SUBSTITUTE('Model output'!F213," ",""))),""))</f>
        <v/>
      </c>
      <c r="F214" t="str">
        <f t="shared" si="44"/>
        <v>negative</v>
      </c>
      <c r="G214" t="str">
        <f>IF(OR('Model output'!G213="",AND(ISNUMBER('Model output'!J213),'Model output'!J213&lt;1)),"",IF(OR(ISNUMBER(SEARCH("lateral",'Model output'!G213)),ISNUMBER(SEARCH("cervical",'Model output'!G213)),ISNUMBER(SEARCH("jugular",'Model output'!G213)),ISNUMBER(SEARCH("left neck",'Model output'!G213)),ISNUMBER(SEARCH("left anterior neck",'Model output'!G213)),ISNUMBER(SEARCH("left posterior neck",'Model output'!G213)),ISNUMBER(SEARCH("right neck",'Model output'!G213)),ISNUMBER(SEARCH("right anterior neck",'Model output'!G213)),ISNUMBER(SEARCH("right posterior neck",'Model output'!G213)),AND(ISNUMBER(SEARCH("level",'Model output'!G213)),OR(,ISNUMBER(SEARCH("II",'Model output'!G213)),ISNUMBER(SEARCH("two",'Model output'!G213)),ISNUMBER(SEARCH("2",'Model output'!G213)),ISNUMBER(SEARCH("III",'Model output'!G213)),ISNUMBER(SEARCH("three",'Model output'!G213)),ISNUMBER(SEARCH("3",'Model output'!G213)),ISNUMBER(SEARCH("IV",'Model output'!G213)),ISNUMBER(SEARCH("four",'Model output'!G213)),ISNUMBER(SEARCH("4",'Model output'!G213)),ISNUMBER(SEARCH("V ",'Model output'!G213)),ISNUMBER(SEARCH("five",'Model output'!G213)),ISNUMBER(SEARCH("5",'Model output'!G213))))), "lateral", "central"))</f>
        <v/>
      </c>
      <c r="H214" t="str">
        <f>IF('Model output'!H213="","negative", IF('Model output'!H213=" ", "negative", IF('Model output'!H213="[]", "negative", IF(ISNUMBER(SEARCH("lymph node",'Model output'!H213)),"negative", IF(ISNUMBER(SEARCH("adipose tissue",'Model output'!H213)), "negative", IF(ISNUMBER(SEARCH("neck dissection",'Model output'!H213)),"negative","positive"))))))</f>
        <v>negative</v>
      </c>
      <c r="I214" t="str">
        <f>IF('Model output'!I213="","",IF(ISNUMBER('Model output'!I213),'Model output'!I213,1))</f>
        <v/>
      </c>
      <c r="J214">
        <f>IF('Model output'!J213="","",IF(AND(ISNUMBER('Model output'!J213),'Model output'!J213&lt;=I214),'Model output'!J213,IF(ISNUMBER(SEARCH("0/",'Model output'!J213)),0,1)))</f>
        <v>0</v>
      </c>
      <c r="K214" t="str" cm="1">
        <f t="array" ref="K214">IF(COUNT(FIND({0,1,2,3,4,5,6,7,8,9},'Model output'!K213))&gt;0,'Model output'!K213,"")</f>
        <v/>
      </c>
      <c r="L214" s="32" t="str">
        <f t="shared" si="46"/>
        <v/>
      </c>
      <c r="M214" t="str" cm="1">
        <f t="array" ref="M214">IF(L214="","",IF(ISNUMBER(SEARCH("cm",L214)),MAX(VALUE(SUBSTITUTE(_xlfn.FILTERXML("&lt;t&gt;&lt;s&gt;"&amp;SUBSTITUTE(L214,",","&lt;/s&gt;&lt;s&gt;")&amp;"&lt;/s&gt;&lt;/t&gt;","//s"),"cm",""))),MAX(VALUE(SUBSTITUTE(_xlfn.FILTERXML("&lt;t&gt;&lt;s&gt;"&amp;SUBSTITUTE(L214,",","&lt;/s&gt;&lt;s&gt;")&amp;"&lt;/s&gt;&lt;/t&gt;","//s"),"mm","")))/10))</f>
        <v/>
      </c>
      <c r="N214" t="str">
        <f>IF('Model output'!L213="","",'Model output'!L213)</f>
        <v>papillary</v>
      </c>
      <c r="O214" t="str">
        <f>IF('Model output'!M213="","",'Model output'!M213)</f>
        <v>classical, Warthin-like variant, other variant with focal tall cell and hobnail cell change</v>
      </c>
      <c r="P214" t="str">
        <f>IF('Model output'!N213="","",'Model output'!N213)</f>
        <v>2.6 cm</v>
      </c>
      <c r="Q214" t="str">
        <f t="shared" si="45"/>
        <v>2.6cm</v>
      </c>
      <c r="R214" cm="1">
        <f t="array" ref="R214">IF(Q214="","",IF(ISNUMBER(SEARCH("cm",Q214)),MAX(VALUE(SUBSTITUTE(_xlfn.FILTERXML("&lt;t&gt;&lt;s&gt;"&amp;SUBSTITUTE(Q214,",","&lt;/s&gt;&lt;s&gt;")&amp;"&lt;/s&gt;&lt;/t&gt;","//s"),"cm",""))),IF(ISNUMBER(SEARCH("mm",Q214)), MAX(VALUE(SUBSTITUTE(_xlfn.FILTERXML("&lt;t&gt;&lt;s&gt;"&amp;SUBSTITUTE(Q214,",","&lt;/s&gt;&lt;s&gt;")&amp;"&lt;/s&gt;&lt;/t&gt;","//s"),"mm","")))/10, MAX(VALUE(_xlfn.FILTERXML("&lt;t&gt;&lt;s&gt;"&amp;SUBSTITUTE(Q214,",","&lt;/s&gt;&lt;s&gt;")&amp;"&lt;/s&gt;&lt;/t&gt;","//s"))))))</f>
        <v>2.6</v>
      </c>
      <c r="S214" t="str">
        <f>IF(OR('Model output'!P213="",'Model output'!P213="C",ISNUMBER(SEARCH("Not identified", 'Model output'!P213)),ISNUMBER(SEARCH("Absent",'Model output'!P213)),ISNUMBER(SEARCH("Absence",'Model output'!P213)),AND(ISNUMBER(SEARCH("No",'Model output'!P213)),NOT(ISNUMBER(SEARCH("diagnostic",'Model output'!P213)))),ISNUMBER(SEARCH("Negative",'Model output'!P213))),"negative","positive")</f>
        <v>negative</v>
      </c>
      <c r="T214">
        <f>IF('Model output'!O213="","",'Model output'!O213)</f>
        <v>2</v>
      </c>
      <c r="U214" t="str">
        <f>IF('Model output'!Q213&lt;&gt;"",'Model output'!Q213,IF('Classification result'!S214="positive",IF(ISNUMBER(SEARCH("single",'Model output'!P213)),1,IF(OR(ISNUMBER(SEARCH("&lt;4",'Model output'!P213)),ISNUMBER(SEARCH("&lt; 4",'Model output'!P213)),ISNUMBER(SEARCH("less than 4",'Model output'!P213))),"&lt;4",IF(OR(ISNUMBER(SEARCH("&gt;4",'Model output'!P213)),ISNUMBER(SEARCH("&gt; 4",'Model output'!P213)),ISNUMBER(SEARCH("4 or more",'Model output'!P213))),"&gt;4",""))),""))</f>
        <v/>
      </c>
      <c r="V214" t="str">
        <f>IF(S214="negative","",IF(OR(ISNUMBER(SEARCH("Focal",'Model output'!P213)),'Classification result'!U214&lt;4,ISNUMBER(SEARCH("Focal",'Classification result'!U214)),ISNUMBER(SEARCH("&lt;4",'Classification result'!U214)),ISNUMBER(SEARCH("&lt; 4",'Classification result'!U214))),"minimal", IF(OR(ISNUMBER(SEARCH("Extensive",'Model output'!P213)),ISNUMBER(SEARCH("Extensive",'Classification result'!U214)),ISNUMBER(SEARCH("&gt;4",'Classification result'!U214)),ISNUMBER(SEARCH("&gt; 4",'Classification result'!U214)),ISNUMBER(SEARCH("4 or more",'Classification result'!U214))),"extensive","")))</f>
        <v/>
      </c>
      <c r="W214" t="str">
        <f>IF(OR('Model output'!R213="",ISNUMBER(SEARCH("Not identified", 'Model output'!R213)),ISNUMBER(SEARCH("Absent",'Model output'!R213)),ISNUMBER(SEARCH("No",'Model output'!R213)),ISNUMBER(SEARCH("Negative",'Model output'!R213)),ISNUMBER(SEARCH("None seen",'Model output'!R213)),ISNUMBER(SEARCH("Free",'Model output'!R213)),ISNUMBER(SEARCH("Cannot be assessed",'Model output'!R213))),"negative","positive")</f>
        <v>positive</v>
      </c>
      <c r="X214" s="19" t="str">
        <f>IF('Model output'!S213="","",'Model output'!S213)</f>
        <v/>
      </c>
      <c r="Y214" t="str">
        <f>IF(OR('Model output'!S213="",ISNUMBER(SEARCH("No extension",'Model output'!S213)),ISNUMBER(SEARCH("Absent",'Model output'!S213)),ISNUMBER(SEARCH("Not identified",'Model output'!S213)),AND(ISNUMBER(SEARCH("No",'Model output'!S213)),NOT(ISNUMBER(SEARCH("carcinoma",'Model output'!S213)))),ISNUMBER(SEARCH("negative",'Model output'!S213))),"negative",IF(Z214="positive","gETE", "positive"))</f>
        <v>negative</v>
      </c>
      <c r="Z214" t="str">
        <f>IF(OR('Model output'!S213="",ISNUMBER(SEARCH("Absent",'Model output'!S213)),ISNUMBER(SEARCH("Not identified",'Model output'!S213)),ISNUMBER(SEARCH("No",'Model output'!S213)),ISNUMBER(SEARCH("Minimal",'Model output'!S213)),ISNUMBER(SEARCH("negative",'Model output'!S213))),"negative",IF(OR(ISNUMBER(SEARCH("extensive",X214)),ISNUMBER(SEARCH("skeletal muscle",X214)),ISNUMBER(SEARCH("larynx",X214)),ISNUMBER(SEARCH("trachea",X214)),ISNUMBER(SEARCH("esophagus",X214)),ISNUMBER(SEARCH("recurrent laryngeal nerve",X214))),"positive","negative"))</f>
        <v>negative</v>
      </c>
      <c r="AA214" t="str">
        <f>IF('Model output'!T213="","",IF('Model output'!T213="Not mentioned", "No", "Yes"))</f>
        <v/>
      </c>
      <c r="AB214" t="str">
        <f>IF(AA214&lt;&gt;"Yes","",IF(OR('Model output'!U213="",ISNUMBER(SEARCH("Not identified",'Model output'!U213))),"",'Model output'!U213))</f>
        <v/>
      </c>
      <c r="AC214" s="8" t="str">
        <f>IF(OR('Model output'!V213="", AND(ISERROR(SEARCH("Positive",'Model output'!V213)), ISNUMBER(SEARCH("Negative",'Model output'!V213))), ISNUMBER(SEARCH("Cannot be assessed",'Model output'!V213)), AND(ISNUMBER(SEARCH("Uninvolved",'Model output'!V213)),NOT(ISNUMBER(SEARCH("margin(s) involved",'Model output'!V213)))), ISNUMBER(SEARCH("No involvement",'Model output'!V213)), AND(NOT(ISNUMBER(SEARCH("focal",'Model output'!V213))),ISNUMBER(SEARCH("Free",'Model output'!V213))), ISNUMBER(SEARCH("narrowly excised",'Model output'!V213)), ISNUMBER(SEARCH("none",'Model output'!V213)), ISNUMBER(SEARCH("R0",'Model output'!V213)), ISNUMBER(SEARCH("1 mm",'Model output'!V213)), ISNUMBER(SEARCH("0.1 CM",'Model output'!V213)), ISNUMBER(SEARCH("less than 0.2 mm",'Model output'!V213)), ISNUMBER(SEARCH("less than 1.0 mm",'Model output'!V213)), ISNUMBER(SEARCH("less than 0.5 mm",'Model output'!V213)), ISNUMBER(SEARCH("abut",'Model output'!V213))), "negative", "positive")</f>
        <v>negative</v>
      </c>
      <c r="AE214" s="39" t="str" cm="1">
        <f t="array" aca="1" ref="AE214" ca="1">IF(OR(AC214="positive",Z214="positive",AND(OR(ISNUMBER(SEARCH("Follicular carcinoma",N214)),ISNUMBER(SEARCH("Follicular thyroid carcinoma",N214))),V214="extensive"),AND(AND(ISNUMBER(J214),J214&gt;0),AND(ISNUMBER(M214),M214&gt;3)),OR(H214="positive",AH214=1)),"high",IF(OR(ISNUMBER(SEARCH("lateral",G214,1)),ISNUMBER(SEARCH("positive",Y214,1)),ISNUMBER(SEARCH("tall",O214,1)),ISNUMBER(SEARCH("hobnail",O214,1)),ISNUMBER(SEARCH("cribriform",O214,1)),ISNUMBER(SEARCH("diffuse",O214,1)),ISNUMBER(SEARCH("columnar",O214,1)),ISNUMBER(SEARCH("solid",O214,1)),ISNUMBER(SEARCH("tall",N214,1)),ISNUMBER(SEARCH("hobnail",N214,1)),ISNUMBER(SEARCH("cribriform",N214,1)),ISNUMBER(SEARCH("diffuse",N214,1)),ISNUMBER(SEARCH("columnar",N214,1)),ISNUMBER(SEARCH("solid",N214,1)),AND(OR(ISNUMBER(SEARCH("papillary",N214,1)),ISNUMBER(SEARCH("papillary carcinoma",O214,1))),S214="positive"),AND(AND(ISNUMBER(J214),J214&gt;=5),M214=""),AND(AND(ISNUMBER(J214),J214&gt;=5),AND(ISNUMBER(M214),M214&gt;=1)),AND(ISNUMBER(SERACH("papillary",N214)),OR(Y214="positive",Z214="positive"), ISNUMBER(SEARCH("BRAF",AB214)))),"intermediate","low"))</f>
        <v>intermediate</v>
      </c>
      <c r="AF214" s="40" t="str">
        <f t="shared" si="47"/>
        <v>2</v>
      </c>
      <c r="AG214" s="40" t="str">
        <f t="shared" si="48"/>
        <v>0</v>
      </c>
      <c r="AH214" s="40" t="str">
        <f t="shared" si="49"/>
        <v>0</v>
      </c>
      <c r="AI214" s="45" t="str">
        <f t="shared" si="50"/>
        <v>I</v>
      </c>
      <c r="AJ214" s="39" t="s">
        <v>636</v>
      </c>
      <c r="AK214" s="44" t="s">
        <v>898</v>
      </c>
      <c r="AL214" s="44" t="s">
        <v>896</v>
      </c>
      <c r="AM214" s="44" t="s">
        <v>899</v>
      </c>
      <c r="AN214" s="44" t="s">
        <v>59</v>
      </c>
      <c r="AO214" s="12">
        <f t="shared" ca="1" si="51"/>
        <v>1</v>
      </c>
      <c r="AP214" s="15">
        <f t="shared" si="52"/>
        <v>1</v>
      </c>
      <c r="AQ214" s="15">
        <f t="shared" si="53"/>
        <v>1</v>
      </c>
      <c r="AR214" s="15">
        <f t="shared" si="54"/>
        <v>1</v>
      </c>
      <c r="AS214" s="26">
        <f t="shared" si="55"/>
        <v>1</v>
      </c>
    </row>
    <row r="215" spans="1:45">
      <c r="A215" t="str">
        <f>'Model output'!A214</f>
        <v>TCGA-EM-A4FH</v>
      </c>
      <c r="B215" s="51">
        <v>69</v>
      </c>
      <c r="C215" s="1" t="str">
        <f>IF(OR(ISNUMBER(SEARCH("0",'Model output'!D214)), ISNUMBER(SEARCH("1",'Model output'!D214)), ISNUMBER(SEARCH("1a",'Model output'!D214)), ISNUMBER(SEARCH("1b",'Model output'!D214)), ISNUMBER(SEARCH("2",'Model output'!D214)), ISNUMBER(SEARCH("3",'Model output'!D214)), ISNUMBER(SEARCH("4a",'Model output'!D214)), ISNUMBER(SEARCH("4b",'Model output'!D214))), IF(ISNUMBER(SEARCH("pT",'Model output'!D214)),IF(OR(ISNUMBER(SEARCH("a",'Model output'!D214)),ISNUMBER(SEARCH("b",'Model output'!D214))),MID(SUBSTITUTE('Model output'!D214," ",""),SEARCH("pT",'Model output'!D214)+2,2),MID(SUBSTITUTE('Model output'!D214," ",""),SEARCH("pT",'Model output'!D214)+2,1)),IF(ISNUMBER(SEARCH("T",'Model output'!D214)),IF(OR(ISNUMBER(SEARCH("a",'Model output'!D214)),ISNUMBER(SEARCH("b",'Model output'!D214))),MID(SUBSTITUTE('Model output'!D214," ",""),SEARCH("T",'Model output'!D214)+1,2),MID(SUBSTITUTE('Model output'!D214," ",""),SEARCH("T",'Model output'!D214)+1,1)),SUBSTITUTE('Model output'!D214," ",""))),"")</f>
        <v>3</v>
      </c>
      <c r="D215" s="1" t="str">
        <f>IF(ISNUMBER(SEARCH("lymph node",'Model output'!E214)),"1", IF(AND('Model output'!E214&lt;&gt;"",ISNUMBER('Model output'!E214),'Model output'!E214&gt;0),"1",IF(OR(ISNUMBER(SEARCH("0",'Model output'!E214)), ISNUMBER(SEARCH("1",'Model output'!E214)), ISNUMBER(SEARCH("1a",'Model output'!E214)), ISNUMBER(SEARCH("1b",'Model output'!E214)), ISNUMBER(SEARCH("X",'Model output'!E214))), IF(ISNUMBER(SEARCH("pN",'Model output'!E214)),IF(OR(ISNUMBER(SEARCH("a",'Model output'!E214)),ISNUMBER(SEARCH("b",'Model output'!E214))),MID(SUBSTITUTE('Model output'!E214," ",""),SEARCH("pN",'Model output'!E214)+2,2),MID(SUBSTITUTE('Model output'!E214," ",""),SEARCH("pN",'Model output'!E214)+2,1)),IF(ISNUMBER(SEARCH("N",'Model output'!E214)),IF(OR(ISNUMBER(SEARCH("a",'Model output'!E214)),ISNUMBER(SEARCH("b",'Model output'!E214))),MID(SUBSTITUTE('Model output'!E214," ",""),SEARCH("N",'Model output'!E214)+1,2),MID(SUBSTITUTE('Model output'!E214," ",""),SEARCH("N",'Model output'!E214)+1,1)),SUBSTITUTE('Model output'!E214," ",""))),"")))</f>
        <v>X</v>
      </c>
      <c r="E215" s="1" t="str">
        <f>IF(OR(ISNUMBER(SEARCH("Not applicable",'Model output'!F214)), ISNUMBER(SEARCH("N/A",'Model output'!F214))),"0",IF(OR(ISNUMBER(SEARCH("0",'Model output'!F214)), ISNUMBER(SEARCH("1",'Model output'!F214)), ISNUMBER(SEARCH("X",'Model output'!F214))), IF(ISNUMBER(SEARCH("pM",'Model output'!F214)),MID(SUBSTITUTE('Model output'!F214," ",""),SEARCH("pM",'Model output'!F214)+2,1),IF(ISNUMBER(SEARCH("M",'Model output'!F214)),MID(SUBSTITUTE('Model output'!F214," ",""),SEARCH("M",'Model output'!F214)+1,1),SUBSTITUTE('Model output'!F214," ",""))),""))</f>
        <v/>
      </c>
      <c r="F215" t="str">
        <f t="shared" si="44"/>
        <v>negative</v>
      </c>
      <c r="G215" t="str">
        <f>IF(OR('Model output'!G214="",AND(ISNUMBER('Model output'!J214),'Model output'!J214&lt;1)),"",IF(OR(ISNUMBER(SEARCH("lateral",'Model output'!G214)),ISNUMBER(SEARCH("cervical",'Model output'!G214)),ISNUMBER(SEARCH("jugular",'Model output'!G214)),ISNUMBER(SEARCH("left neck",'Model output'!G214)),ISNUMBER(SEARCH("left anterior neck",'Model output'!G214)),ISNUMBER(SEARCH("left posterior neck",'Model output'!G214)),ISNUMBER(SEARCH("right neck",'Model output'!G214)),ISNUMBER(SEARCH("right anterior neck",'Model output'!G214)),ISNUMBER(SEARCH("right posterior neck",'Model output'!G214)),AND(ISNUMBER(SEARCH("level",'Model output'!G214)),OR(,ISNUMBER(SEARCH("II",'Model output'!G214)),ISNUMBER(SEARCH("two",'Model output'!G214)),ISNUMBER(SEARCH("2",'Model output'!G214)),ISNUMBER(SEARCH("III",'Model output'!G214)),ISNUMBER(SEARCH("three",'Model output'!G214)),ISNUMBER(SEARCH("3",'Model output'!G214)),ISNUMBER(SEARCH("IV",'Model output'!G214)),ISNUMBER(SEARCH("four",'Model output'!G214)),ISNUMBER(SEARCH("4",'Model output'!G214)),ISNUMBER(SEARCH("V ",'Model output'!G214)),ISNUMBER(SEARCH("five",'Model output'!G214)),ISNUMBER(SEARCH("5",'Model output'!G214))))), "lateral", "central"))</f>
        <v/>
      </c>
      <c r="H215" t="str">
        <f>IF('Model output'!H214="","negative", IF('Model output'!H214=" ", "negative", IF('Model output'!H214="[]", "negative", IF(ISNUMBER(SEARCH("lymph node",'Model output'!H214)),"negative", IF(ISNUMBER(SEARCH("adipose tissue",'Model output'!H214)), "negative", IF(ISNUMBER(SEARCH("neck dissection",'Model output'!H214)),"negative","positive"))))))</f>
        <v>negative</v>
      </c>
      <c r="I215">
        <f>IF('Model output'!I214="","",IF(ISNUMBER('Model output'!I214),'Model output'!I214,1))</f>
        <v>0</v>
      </c>
      <c r="J215">
        <f>IF('Model output'!J214="","",IF(AND(ISNUMBER('Model output'!J214),'Model output'!J214&lt;=I215),'Model output'!J214,IF(ISNUMBER(SEARCH("0/",'Model output'!J214)),0,1)))</f>
        <v>0</v>
      </c>
      <c r="K215" t="str" cm="1">
        <f t="array" ref="K215">IF(COUNT(FIND({0,1,2,3,4,5,6,7,8,9},'Model output'!K214))&gt;0,'Model output'!K214,"")</f>
        <v/>
      </c>
      <c r="L215" s="32" t="str">
        <f t="shared" si="46"/>
        <v/>
      </c>
      <c r="M215" t="str" cm="1">
        <f t="array" ref="M215">IF(L215="","",IF(ISNUMBER(SEARCH("cm",L215)),MAX(VALUE(SUBSTITUTE(_xlfn.FILTERXML("&lt;t&gt;&lt;s&gt;"&amp;SUBSTITUTE(L215,",","&lt;/s&gt;&lt;s&gt;")&amp;"&lt;/s&gt;&lt;/t&gt;","//s"),"cm",""))),MAX(VALUE(SUBSTITUTE(_xlfn.FILTERXML("&lt;t&gt;&lt;s&gt;"&amp;SUBSTITUTE(L215,",","&lt;/s&gt;&lt;s&gt;")&amp;"&lt;/s&gt;&lt;/t&gt;","//s"),"mm","")))/10))</f>
        <v/>
      </c>
      <c r="N215" t="str">
        <f>IF('Model output'!L214="","",'Model output'!L214)</f>
        <v>papillary</v>
      </c>
      <c r="O215" t="str">
        <f>IF('Model output'!M214="","",'Model output'!M214)</f>
        <v>follicular variant</v>
      </c>
      <c r="P215" t="str">
        <f>IF('Model output'!N214="","",'Model output'!N214)</f>
        <v>4.7 cm</v>
      </c>
      <c r="Q215" t="str">
        <f t="shared" si="45"/>
        <v>4.7cm</v>
      </c>
      <c r="R215" cm="1">
        <f t="array" ref="R215">IF(Q215="","",IF(ISNUMBER(SEARCH("cm",Q215)),MAX(VALUE(SUBSTITUTE(_xlfn.FILTERXML("&lt;t&gt;&lt;s&gt;"&amp;SUBSTITUTE(Q215,",","&lt;/s&gt;&lt;s&gt;")&amp;"&lt;/s&gt;&lt;/t&gt;","//s"),"cm",""))),IF(ISNUMBER(SEARCH("mm",Q215)), MAX(VALUE(SUBSTITUTE(_xlfn.FILTERXML("&lt;t&gt;&lt;s&gt;"&amp;SUBSTITUTE(Q215,",","&lt;/s&gt;&lt;s&gt;")&amp;"&lt;/s&gt;&lt;/t&gt;","//s"),"mm","")))/10, MAX(VALUE(_xlfn.FILTERXML("&lt;t&gt;&lt;s&gt;"&amp;SUBSTITUTE(Q215,",","&lt;/s&gt;&lt;s&gt;")&amp;"&lt;/s&gt;&lt;/t&gt;","//s"))))))</f>
        <v>4.7</v>
      </c>
      <c r="S215" t="str">
        <f>IF(OR('Model output'!P214="",'Model output'!P214="C",ISNUMBER(SEARCH("Not identified", 'Model output'!P214)),ISNUMBER(SEARCH("Absent",'Model output'!P214)),ISNUMBER(SEARCH("Absence",'Model output'!P214)),AND(ISNUMBER(SEARCH("No",'Model output'!P214)),NOT(ISNUMBER(SEARCH("diagnostic",'Model output'!P214)))),ISNUMBER(SEARCH("Negative",'Model output'!P214))),"negative","positive")</f>
        <v>negative</v>
      </c>
      <c r="T215">
        <f>IF('Model output'!O214="","",'Model output'!O214)</f>
        <v>2</v>
      </c>
      <c r="U215" t="str">
        <f>IF('Model output'!Q214&lt;&gt;"",'Model output'!Q214,IF('Classification result'!S215="positive",IF(ISNUMBER(SEARCH("single",'Model output'!P214)),1,IF(OR(ISNUMBER(SEARCH("&lt;4",'Model output'!P214)),ISNUMBER(SEARCH("&lt; 4",'Model output'!P214)),ISNUMBER(SEARCH("less than 4",'Model output'!P214))),"&lt;4",IF(OR(ISNUMBER(SEARCH("&gt;4",'Model output'!P214)),ISNUMBER(SEARCH("&gt; 4",'Model output'!P214)),ISNUMBER(SEARCH("4 or more",'Model output'!P214))),"&gt;4",""))),""))</f>
        <v/>
      </c>
      <c r="V215" t="str">
        <f>IF(S215="negative","",IF(OR(ISNUMBER(SEARCH("Focal",'Model output'!P214)),'Classification result'!U215&lt;4,ISNUMBER(SEARCH("Focal",'Classification result'!U215)),ISNUMBER(SEARCH("&lt;4",'Classification result'!U215)),ISNUMBER(SEARCH("&lt; 4",'Classification result'!U215))),"minimal", IF(OR(ISNUMBER(SEARCH("Extensive",'Model output'!P214)),ISNUMBER(SEARCH("Extensive",'Classification result'!U215)),ISNUMBER(SEARCH("&gt;4",'Classification result'!U215)),ISNUMBER(SEARCH("&gt; 4",'Classification result'!U215)),ISNUMBER(SEARCH("4 or more",'Classification result'!U215))),"extensive","")))</f>
        <v/>
      </c>
      <c r="W215" t="str">
        <f>IF(OR('Model output'!R214="",ISNUMBER(SEARCH("Not identified", 'Model output'!R214)),ISNUMBER(SEARCH("Absent",'Model output'!R214)),ISNUMBER(SEARCH("No",'Model output'!R214)),ISNUMBER(SEARCH("Negative",'Model output'!R214)),ISNUMBER(SEARCH("None seen",'Model output'!R214)),ISNUMBER(SEARCH("Free",'Model output'!R214)),ISNUMBER(SEARCH("Cannot be assessed",'Model output'!R214))),"negative","positive")</f>
        <v>positive</v>
      </c>
      <c r="X215" s="19" t="str">
        <f>IF('Model output'!S214="","",'Model output'!S214)</f>
        <v>Not identified</v>
      </c>
      <c r="Y215" t="str">
        <f>IF(OR('Model output'!S214="",ISNUMBER(SEARCH("No extension",'Model output'!S214)),ISNUMBER(SEARCH("Absent",'Model output'!S214)),ISNUMBER(SEARCH("Not identified",'Model output'!S214)),AND(ISNUMBER(SEARCH("No",'Model output'!S214)),NOT(ISNUMBER(SEARCH("carcinoma",'Model output'!S214)))),ISNUMBER(SEARCH("negative",'Model output'!S214))),"negative",IF(Z215="positive","gETE", "positive"))</f>
        <v>negative</v>
      </c>
      <c r="Z215" t="str">
        <f>IF(OR('Model output'!S214="",ISNUMBER(SEARCH("Absent",'Model output'!S214)),ISNUMBER(SEARCH("Not identified",'Model output'!S214)),ISNUMBER(SEARCH("No",'Model output'!S214)),ISNUMBER(SEARCH("Minimal",'Model output'!S214)),ISNUMBER(SEARCH("negative",'Model output'!S214))),"negative",IF(OR(ISNUMBER(SEARCH("extensive",X215)),ISNUMBER(SEARCH("skeletal muscle",X215)),ISNUMBER(SEARCH("larynx",X215)),ISNUMBER(SEARCH("trachea",X215)),ISNUMBER(SEARCH("esophagus",X215)),ISNUMBER(SEARCH("recurrent laryngeal nerve",X215))),"positive","negative"))</f>
        <v>negative</v>
      </c>
      <c r="AA215" t="str">
        <f>IF('Model output'!T214="","",IF('Model output'!T214="Not mentioned", "No", "Yes"))</f>
        <v/>
      </c>
      <c r="AB215" t="str">
        <f>IF(AA215&lt;&gt;"Yes","",IF(OR('Model output'!U214="",ISNUMBER(SEARCH("Not identified",'Model output'!U214))),"",'Model output'!U214))</f>
        <v/>
      </c>
      <c r="AC215" s="8" t="str">
        <f>IF(OR('Model output'!V214="", AND(ISERROR(SEARCH("Positive",'Model output'!V214)), ISNUMBER(SEARCH("Negative",'Model output'!V214))), ISNUMBER(SEARCH("Cannot be assessed",'Model output'!V214)), AND(ISNUMBER(SEARCH("Uninvolved",'Model output'!V214)),NOT(ISNUMBER(SEARCH("margin(s) involved",'Model output'!V214)))), ISNUMBER(SEARCH("No involvement",'Model output'!V214)), AND(NOT(ISNUMBER(SEARCH("focal",'Model output'!V214))),ISNUMBER(SEARCH("Free",'Model output'!V214))), ISNUMBER(SEARCH("narrowly excised",'Model output'!V214)), ISNUMBER(SEARCH("none",'Model output'!V214)), ISNUMBER(SEARCH("R0",'Model output'!V214)), ISNUMBER(SEARCH("1 mm",'Model output'!V214)), ISNUMBER(SEARCH("0.1 CM",'Model output'!V214)), ISNUMBER(SEARCH("less than 0.2 mm",'Model output'!V214)), ISNUMBER(SEARCH("less than 1.0 mm",'Model output'!V214)), ISNUMBER(SEARCH("less than 0.5 mm",'Model output'!V214)), ISNUMBER(SEARCH("abut",'Model output'!V214))), "negative", "positive")</f>
        <v>negative</v>
      </c>
      <c r="AE215" s="39" t="str" cm="1">
        <f t="array" aca="1" ref="AE215" ca="1">IF(OR(AC215="positive",Z215="positive",AND(OR(ISNUMBER(SEARCH("Follicular carcinoma",N215)),ISNUMBER(SEARCH("Follicular thyroid carcinoma",N215))),V215="extensive"),AND(AND(ISNUMBER(J215),J215&gt;0),AND(ISNUMBER(M215),M215&gt;3)),OR(H215="positive",AH215=1)),"high",IF(OR(ISNUMBER(SEARCH("lateral",G215,1)),ISNUMBER(SEARCH("positive",Y215,1)),ISNUMBER(SEARCH("tall",O215,1)),ISNUMBER(SEARCH("hobnail",O215,1)),ISNUMBER(SEARCH("cribriform",O215,1)),ISNUMBER(SEARCH("diffuse",O215,1)),ISNUMBER(SEARCH("columnar",O215,1)),ISNUMBER(SEARCH("solid",O215,1)),ISNUMBER(SEARCH("tall",N215,1)),ISNUMBER(SEARCH("hobnail",N215,1)),ISNUMBER(SEARCH("cribriform",N215,1)),ISNUMBER(SEARCH("diffuse",N215,1)),ISNUMBER(SEARCH("columnar",N215,1)),ISNUMBER(SEARCH("solid",N215,1)),AND(OR(ISNUMBER(SEARCH("papillary",N215,1)),ISNUMBER(SEARCH("papillary carcinoma",O215,1))),S215="positive"),AND(AND(ISNUMBER(J215),J215&gt;=5),M215=""),AND(AND(ISNUMBER(J215),J215&gt;=5),AND(ISNUMBER(M215),M215&gt;=1)),AND(ISNUMBER(SERACH("papillary",N215)),OR(Y215="positive",Z215="positive"), ISNUMBER(SEARCH("BRAF",AB215)))),"intermediate","low"))</f>
        <v>low</v>
      </c>
      <c r="AF215" s="40" t="str">
        <f t="shared" si="47"/>
        <v>3a</v>
      </c>
      <c r="AG215" s="40" t="str">
        <f t="shared" si="48"/>
        <v>0</v>
      </c>
      <c r="AH215" s="40" t="str">
        <f t="shared" si="49"/>
        <v>0</v>
      </c>
      <c r="AI215" s="45" t="str">
        <f t="shared" si="50"/>
        <v>II</v>
      </c>
      <c r="AJ215" s="39" t="s">
        <v>634</v>
      </c>
      <c r="AK215" s="44" t="s">
        <v>901</v>
      </c>
      <c r="AL215" s="44" t="s">
        <v>899</v>
      </c>
      <c r="AM215" s="44" t="s">
        <v>899</v>
      </c>
      <c r="AN215" s="44" t="s">
        <v>897</v>
      </c>
      <c r="AO215" s="12">
        <f t="shared" ca="1" si="51"/>
        <v>1</v>
      </c>
      <c r="AP215" s="15">
        <f t="shared" si="52"/>
        <v>1</v>
      </c>
      <c r="AQ215" s="15">
        <f t="shared" si="53"/>
        <v>1</v>
      </c>
      <c r="AR215" s="15">
        <f t="shared" si="54"/>
        <v>1</v>
      </c>
      <c r="AS215" s="26">
        <f t="shared" si="55"/>
        <v>1</v>
      </c>
    </row>
    <row r="216" spans="1:45">
      <c r="A216" t="str">
        <f>'Model output'!A215</f>
        <v>TCGA-EM-A4FK</v>
      </c>
      <c r="B216" s="51">
        <v>33</v>
      </c>
      <c r="C216" s="1" t="str">
        <f>IF(OR(ISNUMBER(SEARCH("0",'Model output'!D215)), ISNUMBER(SEARCH("1",'Model output'!D215)), ISNUMBER(SEARCH("1a",'Model output'!D215)), ISNUMBER(SEARCH("1b",'Model output'!D215)), ISNUMBER(SEARCH("2",'Model output'!D215)), ISNUMBER(SEARCH("3",'Model output'!D215)), ISNUMBER(SEARCH("4a",'Model output'!D215)), ISNUMBER(SEARCH("4b",'Model output'!D215))), IF(ISNUMBER(SEARCH("pT",'Model output'!D215)),IF(OR(ISNUMBER(SEARCH("a",'Model output'!D215)),ISNUMBER(SEARCH("b",'Model output'!D215))),MID(SUBSTITUTE('Model output'!D215," ",""),SEARCH("pT",'Model output'!D215)+2,2),MID(SUBSTITUTE('Model output'!D215," ",""),SEARCH("pT",'Model output'!D215)+2,1)),IF(ISNUMBER(SEARCH("T",'Model output'!D215)),IF(OR(ISNUMBER(SEARCH("a",'Model output'!D215)),ISNUMBER(SEARCH("b",'Model output'!D215))),MID(SUBSTITUTE('Model output'!D215," ",""),SEARCH("T",'Model output'!D215)+1,2),MID(SUBSTITUTE('Model output'!D215," ",""),SEARCH("T",'Model output'!D215)+1,1)),SUBSTITUTE('Model output'!D215," ",""))),"")</f>
        <v>2</v>
      </c>
      <c r="D216" s="1" t="str">
        <f>IF(ISNUMBER(SEARCH("lymph node",'Model output'!E215)),"1", IF(AND('Model output'!E215&lt;&gt;"",ISNUMBER('Model output'!E215),'Model output'!E215&gt;0),"1",IF(OR(ISNUMBER(SEARCH("0",'Model output'!E215)), ISNUMBER(SEARCH("1",'Model output'!E215)), ISNUMBER(SEARCH("1a",'Model output'!E215)), ISNUMBER(SEARCH("1b",'Model output'!E215)), ISNUMBER(SEARCH("X",'Model output'!E215))), IF(ISNUMBER(SEARCH("pN",'Model output'!E215)),IF(OR(ISNUMBER(SEARCH("a",'Model output'!E215)),ISNUMBER(SEARCH("b",'Model output'!E215))),MID(SUBSTITUTE('Model output'!E215," ",""),SEARCH("pN",'Model output'!E215)+2,2),MID(SUBSTITUTE('Model output'!E215," ",""),SEARCH("pN",'Model output'!E215)+2,1)),IF(ISNUMBER(SEARCH("N",'Model output'!E215)),IF(OR(ISNUMBER(SEARCH("a",'Model output'!E215)),ISNUMBER(SEARCH("b",'Model output'!E215))),MID(SUBSTITUTE('Model output'!E215," ",""),SEARCH("N",'Model output'!E215)+1,2),MID(SUBSTITUTE('Model output'!E215," ",""),SEARCH("N",'Model output'!E215)+1,1)),SUBSTITUTE('Model output'!E215," ",""))),"")))</f>
        <v>X</v>
      </c>
      <c r="E216" s="1" t="str">
        <f>IF(OR(ISNUMBER(SEARCH("Not applicable",'Model output'!F215)), ISNUMBER(SEARCH("N/A",'Model output'!F215))),"0",IF(OR(ISNUMBER(SEARCH("0",'Model output'!F215)), ISNUMBER(SEARCH("1",'Model output'!F215)), ISNUMBER(SEARCH("X",'Model output'!F215))), IF(ISNUMBER(SEARCH("pM",'Model output'!F215)),MID(SUBSTITUTE('Model output'!F215," ",""),SEARCH("pM",'Model output'!F215)+2,1),IF(ISNUMBER(SEARCH("M",'Model output'!F215)),MID(SUBSTITUTE('Model output'!F215," ",""),SEARCH("M",'Model output'!F215)+1,1),SUBSTITUTE('Model output'!F215," ",""))),""))</f>
        <v>0</v>
      </c>
      <c r="F216" t="str">
        <f t="shared" si="44"/>
        <v>negative</v>
      </c>
      <c r="G216" t="str">
        <f>IF(OR('Model output'!G215="",AND(ISNUMBER('Model output'!J215),'Model output'!J215&lt;1)),"",IF(OR(ISNUMBER(SEARCH("lateral",'Model output'!G215)),ISNUMBER(SEARCH("cervical",'Model output'!G215)),ISNUMBER(SEARCH("jugular",'Model output'!G215)),ISNUMBER(SEARCH("left neck",'Model output'!G215)),ISNUMBER(SEARCH("left anterior neck",'Model output'!G215)),ISNUMBER(SEARCH("left posterior neck",'Model output'!G215)),ISNUMBER(SEARCH("right neck",'Model output'!G215)),ISNUMBER(SEARCH("right anterior neck",'Model output'!G215)),ISNUMBER(SEARCH("right posterior neck",'Model output'!G215)),AND(ISNUMBER(SEARCH("level",'Model output'!G215)),OR(,ISNUMBER(SEARCH("II",'Model output'!G215)),ISNUMBER(SEARCH("two",'Model output'!G215)),ISNUMBER(SEARCH("2",'Model output'!G215)),ISNUMBER(SEARCH("III",'Model output'!G215)),ISNUMBER(SEARCH("three",'Model output'!G215)),ISNUMBER(SEARCH("3",'Model output'!G215)),ISNUMBER(SEARCH("IV",'Model output'!G215)),ISNUMBER(SEARCH("four",'Model output'!G215)),ISNUMBER(SEARCH("4",'Model output'!G215)),ISNUMBER(SEARCH("V ",'Model output'!G215)),ISNUMBER(SEARCH("five",'Model output'!G215)),ISNUMBER(SEARCH("5",'Model output'!G215))))), "lateral", "central"))</f>
        <v/>
      </c>
      <c r="H216" t="str">
        <f>IF('Model output'!H215="","negative", IF('Model output'!H215=" ", "negative", IF('Model output'!H215="[]", "negative", IF(ISNUMBER(SEARCH("lymph node",'Model output'!H215)),"negative", IF(ISNUMBER(SEARCH("adipose tissue",'Model output'!H215)), "negative", IF(ISNUMBER(SEARCH("neck dissection",'Model output'!H215)),"negative","positive"))))))</f>
        <v>negative</v>
      </c>
      <c r="I216">
        <f>IF('Model output'!I215="","",IF(ISNUMBER('Model output'!I215),'Model output'!I215,1))</f>
        <v>0</v>
      </c>
      <c r="J216">
        <f>IF('Model output'!J215="","",IF(AND(ISNUMBER('Model output'!J215),'Model output'!J215&lt;=I216),'Model output'!J215,IF(ISNUMBER(SEARCH("0/",'Model output'!J215)),0,1)))</f>
        <v>0</v>
      </c>
      <c r="K216" t="str" cm="1">
        <f t="array" ref="K216">IF(COUNT(FIND({0,1,2,3,4,5,6,7,8,9},'Model output'!K215))&gt;0,'Model output'!K215,"")</f>
        <v/>
      </c>
      <c r="L216" s="32" t="str">
        <f t="shared" si="46"/>
        <v/>
      </c>
      <c r="M216" t="str" cm="1">
        <f t="array" ref="M216">IF(L216="","",IF(ISNUMBER(SEARCH("cm",L216)),MAX(VALUE(SUBSTITUTE(_xlfn.FILTERXML("&lt;t&gt;&lt;s&gt;"&amp;SUBSTITUTE(L216,",","&lt;/s&gt;&lt;s&gt;")&amp;"&lt;/s&gt;&lt;/t&gt;","//s"),"cm",""))),MAX(VALUE(SUBSTITUTE(_xlfn.FILTERXML("&lt;t&gt;&lt;s&gt;"&amp;SUBSTITUTE(L216,",","&lt;/s&gt;&lt;s&gt;")&amp;"&lt;/s&gt;&lt;/t&gt;","//s"),"mm","")))/10))</f>
        <v/>
      </c>
      <c r="N216" t="str">
        <f>IF('Model output'!L215="","",'Model output'!L215)</f>
        <v>papillary</v>
      </c>
      <c r="O216" t="str">
        <f>IF('Model output'!M215="","",'Model output'!M215)</f>
        <v>oncocytic</v>
      </c>
      <c r="P216" t="str">
        <f>IF('Model output'!N215="","",'Model output'!N215)</f>
        <v>2.6 cm</v>
      </c>
      <c r="Q216" t="str">
        <f t="shared" si="45"/>
        <v>2.6cm</v>
      </c>
      <c r="R216" cm="1">
        <f t="array" ref="R216">IF(Q216="","",IF(ISNUMBER(SEARCH("cm",Q216)),MAX(VALUE(SUBSTITUTE(_xlfn.FILTERXML("&lt;t&gt;&lt;s&gt;"&amp;SUBSTITUTE(Q216,",","&lt;/s&gt;&lt;s&gt;")&amp;"&lt;/s&gt;&lt;/t&gt;","//s"),"cm",""))),IF(ISNUMBER(SEARCH("mm",Q216)), MAX(VALUE(SUBSTITUTE(_xlfn.FILTERXML("&lt;t&gt;&lt;s&gt;"&amp;SUBSTITUTE(Q216,",","&lt;/s&gt;&lt;s&gt;")&amp;"&lt;/s&gt;&lt;/t&gt;","//s"),"mm","")))/10, MAX(VALUE(_xlfn.FILTERXML("&lt;t&gt;&lt;s&gt;"&amp;SUBSTITUTE(Q216,",","&lt;/s&gt;&lt;s&gt;")&amp;"&lt;/s&gt;&lt;/t&gt;","//s"))))))</f>
        <v>2.6</v>
      </c>
      <c r="S216" t="str">
        <f>IF(OR('Model output'!P215="",'Model output'!P215="C",ISNUMBER(SEARCH("Not identified", 'Model output'!P215)),ISNUMBER(SEARCH("Absent",'Model output'!P215)),ISNUMBER(SEARCH("Absence",'Model output'!P215)),AND(ISNUMBER(SEARCH("No",'Model output'!P215)),NOT(ISNUMBER(SEARCH("diagnostic",'Model output'!P215)))),ISNUMBER(SEARCH("Negative",'Model output'!P215))),"negative","positive")</f>
        <v>negative</v>
      </c>
      <c r="T216">
        <f>IF('Model output'!O215="","",'Model output'!O215)</f>
        <v>1</v>
      </c>
      <c r="U216" t="str">
        <f>IF('Model output'!Q215&lt;&gt;"",'Model output'!Q215,IF('Classification result'!S216="positive",IF(ISNUMBER(SEARCH("single",'Model output'!P215)),1,IF(OR(ISNUMBER(SEARCH("&lt;4",'Model output'!P215)),ISNUMBER(SEARCH("&lt; 4",'Model output'!P215)),ISNUMBER(SEARCH("less than 4",'Model output'!P215))),"&lt;4",IF(OR(ISNUMBER(SEARCH("&gt;4",'Model output'!P215)),ISNUMBER(SEARCH("&gt; 4",'Model output'!P215)),ISNUMBER(SEARCH("4 or more",'Model output'!P215))),"&gt;4",""))),""))</f>
        <v/>
      </c>
      <c r="V216" t="str">
        <f>IF(S216="negative","",IF(OR(ISNUMBER(SEARCH("Focal",'Model output'!P215)),'Classification result'!U216&lt;4,ISNUMBER(SEARCH("Focal",'Classification result'!U216)),ISNUMBER(SEARCH("&lt;4",'Classification result'!U216)),ISNUMBER(SEARCH("&lt; 4",'Classification result'!U216))),"minimal", IF(OR(ISNUMBER(SEARCH("Extensive",'Model output'!P215)),ISNUMBER(SEARCH("Extensive",'Classification result'!U216)),ISNUMBER(SEARCH("&gt;4",'Classification result'!U216)),ISNUMBER(SEARCH("&gt; 4",'Classification result'!U216)),ISNUMBER(SEARCH("4 or more",'Classification result'!U216))),"extensive","")))</f>
        <v/>
      </c>
      <c r="W216" t="str">
        <f>IF(OR('Model output'!R215="",ISNUMBER(SEARCH("Not identified", 'Model output'!R215)),ISNUMBER(SEARCH("Absent",'Model output'!R215)),ISNUMBER(SEARCH("No",'Model output'!R215)),ISNUMBER(SEARCH("Negative",'Model output'!R215)),ISNUMBER(SEARCH("None seen",'Model output'!R215)),ISNUMBER(SEARCH("Free",'Model output'!R215)),ISNUMBER(SEARCH("Cannot be assessed",'Model output'!R215))),"negative","positive")</f>
        <v>negative</v>
      </c>
      <c r="X216" s="19" t="str">
        <f>IF('Model output'!S215="","",'Model output'!S215)</f>
        <v>Not identified</v>
      </c>
      <c r="Y216" t="str">
        <f>IF(OR('Model output'!S215="",ISNUMBER(SEARCH("No extension",'Model output'!S215)),ISNUMBER(SEARCH("Absent",'Model output'!S215)),ISNUMBER(SEARCH("Not identified",'Model output'!S215)),AND(ISNUMBER(SEARCH("No",'Model output'!S215)),NOT(ISNUMBER(SEARCH("carcinoma",'Model output'!S215)))),ISNUMBER(SEARCH("negative",'Model output'!S215))),"negative",IF(Z216="positive","gETE", "positive"))</f>
        <v>negative</v>
      </c>
      <c r="Z216" t="str">
        <f>IF(OR('Model output'!S215="",ISNUMBER(SEARCH("Absent",'Model output'!S215)),ISNUMBER(SEARCH("Not identified",'Model output'!S215)),ISNUMBER(SEARCH("No",'Model output'!S215)),ISNUMBER(SEARCH("Minimal",'Model output'!S215)),ISNUMBER(SEARCH("negative",'Model output'!S215))),"negative",IF(OR(ISNUMBER(SEARCH("extensive",X216)),ISNUMBER(SEARCH("skeletal muscle",X216)),ISNUMBER(SEARCH("larynx",X216)),ISNUMBER(SEARCH("trachea",X216)),ISNUMBER(SEARCH("esophagus",X216)),ISNUMBER(SEARCH("recurrent laryngeal nerve",X216))),"positive","negative"))</f>
        <v>negative</v>
      </c>
      <c r="AA216" t="str">
        <f>IF('Model output'!T215="","",IF('Model output'!T215="Not mentioned", "No", "Yes"))</f>
        <v/>
      </c>
      <c r="AB216" t="str">
        <f>IF(AA216&lt;&gt;"Yes","",IF(OR('Model output'!U215="",ISNUMBER(SEARCH("Not identified",'Model output'!U215))),"",'Model output'!U215))</f>
        <v/>
      </c>
      <c r="AC216" s="8" t="str">
        <f>IF(OR('Model output'!V215="", AND(ISERROR(SEARCH("Positive",'Model output'!V215)), ISNUMBER(SEARCH("Negative",'Model output'!V215))), ISNUMBER(SEARCH("Cannot be assessed",'Model output'!V215)), AND(ISNUMBER(SEARCH("Uninvolved",'Model output'!V215)),NOT(ISNUMBER(SEARCH("margin(s) involved",'Model output'!V215)))), ISNUMBER(SEARCH("No involvement",'Model output'!V215)), AND(NOT(ISNUMBER(SEARCH("focal",'Model output'!V215))),ISNUMBER(SEARCH("Free",'Model output'!V215))), ISNUMBER(SEARCH("narrowly excised",'Model output'!V215)), ISNUMBER(SEARCH("none",'Model output'!V215)), ISNUMBER(SEARCH("R0",'Model output'!V215)), ISNUMBER(SEARCH("1 mm",'Model output'!V215)), ISNUMBER(SEARCH("0.1 CM",'Model output'!V215)), ISNUMBER(SEARCH("less than 0.2 mm",'Model output'!V215)), ISNUMBER(SEARCH("less than 1.0 mm",'Model output'!V215)), ISNUMBER(SEARCH("less than 0.5 mm",'Model output'!V215)), ISNUMBER(SEARCH("abut",'Model output'!V215))), "negative", "positive")</f>
        <v>negative</v>
      </c>
      <c r="AE216" s="39" t="str" cm="1">
        <f t="array" aca="1" ref="AE216" ca="1">IF(OR(AC216="positive",Z216="positive",AND(OR(ISNUMBER(SEARCH("Follicular carcinoma",N216)),ISNUMBER(SEARCH("Follicular thyroid carcinoma",N216))),V216="extensive"),AND(AND(ISNUMBER(J216),J216&gt;0),AND(ISNUMBER(M216),M216&gt;3)),OR(H216="positive",AH216=1)),"high",IF(OR(ISNUMBER(SEARCH("lateral",G216,1)),ISNUMBER(SEARCH("positive",Y216,1)),ISNUMBER(SEARCH("tall",O216,1)),ISNUMBER(SEARCH("hobnail",O216,1)),ISNUMBER(SEARCH("cribriform",O216,1)),ISNUMBER(SEARCH("diffuse",O216,1)),ISNUMBER(SEARCH("columnar",O216,1)),ISNUMBER(SEARCH("solid",O216,1)),ISNUMBER(SEARCH("tall",N216,1)),ISNUMBER(SEARCH("hobnail",N216,1)),ISNUMBER(SEARCH("cribriform",N216,1)),ISNUMBER(SEARCH("diffuse",N216,1)),ISNUMBER(SEARCH("columnar",N216,1)),ISNUMBER(SEARCH("solid",N216,1)),AND(OR(ISNUMBER(SEARCH("papillary",N216,1)),ISNUMBER(SEARCH("papillary carcinoma",O216,1))),S216="positive"),AND(AND(ISNUMBER(J216),J216&gt;=5),M216=""),AND(AND(ISNUMBER(J216),J216&gt;=5),AND(ISNUMBER(M216),M216&gt;=1)),AND(ISNUMBER(SERACH("papillary",N216)),OR(Y216="positive",Z216="positive"), ISNUMBER(SEARCH("BRAF",AB216)))),"intermediate","low"))</f>
        <v>low</v>
      </c>
      <c r="AF216" s="40" t="str">
        <f t="shared" si="47"/>
        <v>2</v>
      </c>
      <c r="AG216" s="40" t="str">
        <f t="shared" si="48"/>
        <v>0</v>
      </c>
      <c r="AH216" s="40" t="str">
        <f t="shared" si="49"/>
        <v>0</v>
      </c>
      <c r="AI216" s="45" t="str">
        <f t="shared" si="50"/>
        <v>I</v>
      </c>
      <c r="AJ216" s="39" t="s">
        <v>634</v>
      </c>
      <c r="AK216" s="44" t="s">
        <v>898</v>
      </c>
      <c r="AL216" s="44" t="s">
        <v>899</v>
      </c>
      <c r="AM216" s="44" t="s">
        <v>899</v>
      </c>
      <c r="AN216" s="44" t="s">
        <v>59</v>
      </c>
      <c r="AO216" s="12">
        <f t="shared" ca="1" si="51"/>
        <v>1</v>
      </c>
      <c r="AP216" s="15">
        <f t="shared" si="52"/>
        <v>1</v>
      </c>
      <c r="AQ216" s="15">
        <f t="shared" si="53"/>
        <v>1</v>
      </c>
      <c r="AR216" s="15">
        <f t="shared" si="54"/>
        <v>1</v>
      </c>
      <c r="AS216" s="26">
        <f t="shared" si="55"/>
        <v>1</v>
      </c>
    </row>
    <row r="217" spans="1:45">
      <c r="A217" t="str">
        <f>'Model output'!A216</f>
        <v>TCGA-EM-A4FM</v>
      </c>
      <c r="B217" s="51">
        <v>59</v>
      </c>
      <c r="C217" s="1" t="str">
        <f>IF(OR(ISNUMBER(SEARCH("0",'Model output'!D216)), ISNUMBER(SEARCH("1",'Model output'!D216)), ISNUMBER(SEARCH("1a",'Model output'!D216)), ISNUMBER(SEARCH("1b",'Model output'!D216)), ISNUMBER(SEARCH("2",'Model output'!D216)), ISNUMBER(SEARCH("3",'Model output'!D216)), ISNUMBER(SEARCH("4a",'Model output'!D216)), ISNUMBER(SEARCH("4b",'Model output'!D216))), IF(ISNUMBER(SEARCH("pT",'Model output'!D216)),IF(OR(ISNUMBER(SEARCH("a",'Model output'!D216)),ISNUMBER(SEARCH("b",'Model output'!D216))),MID(SUBSTITUTE('Model output'!D216," ",""),SEARCH("pT",'Model output'!D216)+2,2),MID(SUBSTITUTE('Model output'!D216," ",""),SEARCH("pT",'Model output'!D216)+2,1)),IF(ISNUMBER(SEARCH("T",'Model output'!D216)),IF(OR(ISNUMBER(SEARCH("a",'Model output'!D216)),ISNUMBER(SEARCH("b",'Model output'!D216))),MID(SUBSTITUTE('Model output'!D216," ",""),SEARCH("T",'Model output'!D216)+1,2),MID(SUBSTITUTE('Model output'!D216," ",""),SEARCH("T",'Model output'!D216)+1,1)),SUBSTITUTE('Model output'!D216," ",""))),"")</f>
        <v>3</v>
      </c>
      <c r="D217" s="1" t="str">
        <f>IF(ISNUMBER(SEARCH("lymph node",'Model output'!E216)),"1", IF(AND('Model output'!E216&lt;&gt;"",ISNUMBER('Model output'!E216),'Model output'!E216&gt;0),"1",IF(OR(ISNUMBER(SEARCH("0",'Model output'!E216)), ISNUMBER(SEARCH("1",'Model output'!E216)), ISNUMBER(SEARCH("1a",'Model output'!E216)), ISNUMBER(SEARCH("1b",'Model output'!E216)), ISNUMBER(SEARCH("X",'Model output'!E216))), IF(ISNUMBER(SEARCH("pN",'Model output'!E216)),IF(OR(ISNUMBER(SEARCH("a",'Model output'!E216)),ISNUMBER(SEARCH("b",'Model output'!E216))),MID(SUBSTITUTE('Model output'!E216," ",""),SEARCH("pN",'Model output'!E216)+2,2),MID(SUBSTITUTE('Model output'!E216," ",""),SEARCH("pN",'Model output'!E216)+2,1)),IF(ISNUMBER(SEARCH("N",'Model output'!E216)),IF(OR(ISNUMBER(SEARCH("a",'Model output'!E216)),ISNUMBER(SEARCH("b",'Model output'!E216))),MID(SUBSTITUTE('Model output'!E216," ",""),SEARCH("N",'Model output'!E216)+1,2),MID(SUBSTITUTE('Model output'!E216," ",""),SEARCH("N",'Model output'!E216)+1,1)),SUBSTITUTE('Model output'!E216," ",""))),"")))</f>
        <v>1b</v>
      </c>
      <c r="E217" s="1" t="str">
        <f>IF(OR(ISNUMBER(SEARCH("Not applicable",'Model output'!F216)), ISNUMBER(SEARCH("N/A",'Model output'!F216))),"0",IF(OR(ISNUMBER(SEARCH("0",'Model output'!F216)), ISNUMBER(SEARCH("1",'Model output'!F216)), ISNUMBER(SEARCH("X",'Model output'!F216))), IF(ISNUMBER(SEARCH("pM",'Model output'!F216)),MID(SUBSTITUTE('Model output'!F216," ",""),SEARCH("pM",'Model output'!F216)+2,1),IF(ISNUMBER(SEARCH("M",'Model output'!F216)),MID(SUBSTITUTE('Model output'!F216," ",""),SEARCH("M",'Model output'!F216)+1,1),SUBSTITUTE('Model output'!F216," ",""))),""))</f>
        <v/>
      </c>
      <c r="F217" t="str">
        <f t="shared" si="44"/>
        <v>positive</v>
      </c>
      <c r="G217" t="str">
        <f>IF(OR('Model output'!G216="",AND(ISNUMBER('Model output'!J216),'Model output'!J216&lt;1)),"",IF(OR(ISNUMBER(SEARCH("lateral",'Model output'!G216)),ISNUMBER(SEARCH("cervical",'Model output'!G216)),ISNUMBER(SEARCH("jugular",'Model output'!G216)),ISNUMBER(SEARCH("left neck",'Model output'!G216)),ISNUMBER(SEARCH("left anterior neck",'Model output'!G216)),ISNUMBER(SEARCH("left posterior neck",'Model output'!G216)),ISNUMBER(SEARCH("right neck",'Model output'!G216)),ISNUMBER(SEARCH("right anterior neck",'Model output'!G216)),ISNUMBER(SEARCH("right posterior neck",'Model output'!G216)),AND(ISNUMBER(SEARCH("level",'Model output'!G216)),OR(,ISNUMBER(SEARCH("II",'Model output'!G216)),ISNUMBER(SEARCH("two",'Model output'!G216)),ISNUMBER(SEARCH("2",'Model output'!G216)),ISNUMBER(SEARCH("III",'Model output'!G216)),ISNUMBER(SEARCH("three",'Model output'!G216)),ISNUMBER(SEARCH("3",'Model output'!G216)),ISNUMBER(SEARCH("IV",'Model output'!G216)),ISNUMBER(SEARCH("four",'Model output'!G216)),ISNUMBER(SEARCH("4",'Model output'!G216)),ISNUMBER(SEARCH("V ",'Model output'!G216)),ISNUMBER(SEARCH("five",'Model output'!G216)),ISNUMBER(SEARCH("5",'Model output'!G216))))), "lateral", "central"))</f>
        <v>lateral</v>
      </c>
      <c r="H217" t="str">
        <f>IF('Model output'!H216="","negative", IF('Model output'!H216=" ", "negative", IF('Model output'!H216="[]", "negative", IF(ISNUMBER(SEARCH("lymph node",'Model output'!H216)),"negative", IF(ISNUMBER(SEARCH("adipose tissue",'Model output'!H216)), "negative", IF(ISNUMBER(SEARCH("neck dissection",'Model output'!H216)),"negative","positive"))))))</f>
        <v>negative</v>
      </c>
      <c r="I217">
        <f>IF('Model output'!I216="","",IF(ISNUMBER('Model output'!I216),'Model output'!I216,1))</f>
        <v>40</v>
      </c>
      <c r="J217">
        <f>IF('Model output'!J216="","",IF(AND(ISNUMBER('Model output'!J216),'Model output'!J216&lt;=I217),'Model output'!J216,IF(ISNUMBER(SEARCH("0/",'Model output'!J216)),0,1)))</f>
        <v>12</v>
      </c>
      <c r="K217" t="str" cm="1">
        <f t="array" ref="K217">IF(COUNT(FIND({0,1,2,3,4,5,6,7,8,9},'Model output'!K216))&gt;0,'Model output'!K216,"")</f>
        <v/>
      </c>
      <c r="L217" s="32" t="str">
        <f t="shared" si="46"/>
        <v/>
      </c>
      <c r="M217" t="str" cm="1">
        <f t="array" ref="M217">IF(L217="","",IF(ISNUMBER(SEARCH("cm",L217)),MAX(VALUE(SUBSTITUTE(_xlfn.FILTERXML("&lt;t&gt;&lt;s&gt;"&amp;SUBSTITUTE(L217,",","&lt;/s&gt;&lt;s&gt;")&amp;"&lt;/s&gt;&lt;/t&gt;","//s"),"cm",""))),MAX(VALUE(SUBSTITUTE(_xlfn.FILTERXML("&lt;t&gt;&lt;s&gt;"&amp;SUBSTITUTE(L217,",","&lt;/s&gt;&lt;s&gt;")&amp;"&lt;/s&gt;&lt;/t&gt;","//s"),"mm","")))/10))</f>
        <v/>
      </c>
      <c r="N217" t="str">
        <f>IF('Model output'!L216="","",'Model output'!L216)</f>
        <v>papillary</v>
      </c>
      <c r="O217" t="str">
        <f>IF('Model output'!M216="","",'Model output'!M216)</f>
        <v>classical, follicular variant, tall cell change</v>
      </c>
      <c r="P217" t="str">
        <f>IF('Model output'!N216="","",'Model output'!N216)</f>
        <v>3.0cm</v>
      </c>
      <c r="Q217" t="str">
        <f t="shared" si="45"/>
        <v>3.0cm</v>
      </c>
      <c r="R217" cm="1">
        <f t="array" ref="R217">IF(Q217="","",IF(ISNUMBER(SEARCH("cm",Q217)),MAX(VALUE(SUBSTITUTE(_xlfn.FILTERXML("&lt;t&gt;&lt;s&gt;"&amp;SUBSTITUTE(Q217,",","&lt;/s&gt;&lt;s&gt;")&amp;"&lt;/s&gt;&lt;/t&gt;","//s"),"cm",""))),IF(ISNUMBER(SEARCH("mm",Q217)), MAX(VALUE(SUBSTITUTE(_xlfn.FILTERXML("&lt;t&gt;&lt;s&gt;"&amp;SUBSTITUTE(Q217,",","&lt;/s&gt;&lt;s&gt;")&amp;"&lt;/s&gt;&lt;/t&gt;","//s"),"mm","")))/10, MAX(VALUE(_xlfn.FILTERXML("&lt;t&gt;&lt;s&gt;"&amp;SUBSTITUTE(Q217,",","&lt;/s&gt;&lt;s&gt;")&amp;"&lt;/s&gt;&lt;/t&gt;","//s"))))))</f>
        <v>3</v>
      </c>
      <c r="S217" t="str">
        <f>IF(OR('Model output'!P216="",'Model output'!P216="C",ISNUMBER(SEARCH("Not identified", 'Model output'!P216)),ISNUMBER(SEARCH("Absent",'Model output'!P216)),ISNUMBER(SEARCH("Absence",'Model output'!P216)),AND(ISNUMBER(SEARCH("No",'Model output'!P216)),NOT(ISNUMBER(SEARCH("diagnostic",'Model output'!P216)))),ISNUMBER(SEARCH("Negative",'Model output'!P216))),"negative","positive")</f>
        <v>negative</v>
      </c>
      <c r="T217">
        <f>IF('Model output'!O216="","",'Model output'!O216)</f>
        <v>2</v>
      </c>
      <c r="U217" t="str">
        <f>IF('Model output'!Q216&lt;&gt;"",'Model output'!Q216,IF('Classification result'!S217="positive",IF(ISNUMBER(SEARCH("single",'Model output'!P216)),1,IF(OR(ISNUMBER(SEARCH("&lt;4",'Model output'!P216)),ISNUMBER(SEARCH("&lt; 4",'Model output'!P216)),ISNUMBER(SEARCH("less than 4",'Model output'!P216))),"&lt;4",IF(OR(ISNUMBER(SEARCH("&gt;4",'Model output'!P216)),ISNUMBER(SEARCH("&gt; 4",'Model output'!P216)),ISNUMBER(SEARCH("4 or more",'Model output'!P216))),"&gt;4",""))),""))</f>
        <v/>
      </c>
      <c r="V217" t="str">
        <f>IF(S217="negative","",IF(OR(ISNUMBER(SEARCH("Focal",'Model output'!P216)),'Classification result'!U217&lt;4,ISNUMBER(SEARCH("Focal",'Classification result'!U217)),ISNUMBER(SEARCH("&lt;4",'Classification result'!U217)),ISNUMBER(SEARCH("&lt; 4",'Classification result'!U217))),"minimal", IF(OR(ISNUMBER(SEARCH("Extensive",'Model output'!P216)),ISNUMBER(SEARCH("Extensive",'Classification result'!U217)),ISNUMBER(SEARCH("&gt;4",'Classification result'!U217)),ISNUMBER(SEARCH("&gt; 4",'Classification result'!U217)),ISNUMBER(SEARCH("4 or more",'Classification result'!U217))),"extensive","")))</f>
        <v/>
      </c>
      <c r="W217" t="str">
        <f>IF(OR('Model output'!R216="",ISNUMBER(SEARCH("Not identified", 'Model output'!R216)),ISNUMBER(SEARCH("Absent",'Model output'!R216)),ISNUMBER(SEARCH("No",'Model output'!R216)),ISNUMBER(SEARCH("Negative",'Model output'!R216)),ISNUMBER(SEARCH("None seen",'Model output'!R216)),ISNUMBER(SEARCH("Free",'Model output'!R216)),ISNUMBER(SEARCH("Cannot be assessed",'Model output'!R216))),"negative","positive")</f>
        <v>positive</v>
      </c>
      <c r="X217" s="19" t="str">
        <f>IF('Model output'!S216="","",'Model output'!S216)</f>
        <v>Present, minimal</v>
      </c>
      <c r="Y217" t="str">
        <f>IF(OR('Model output'!S216="",ISNUMBER(SEARCH("No extension",'Model output'!S216)),ISNUMBER(SEARCH("Absent",'Model output'!S216)),ISNUMBER(SEARCH("Not identified",'Model output'!S216)),AND(ISNUMBER(SEARCH("No",'Model output'!S216)),NOT(ISNUMBER(SEARCH("carcinoma",'Model output'!S216)))),ISNUMBER(SEARCH("negative",'Model output'!S216))),"negative",IF(Z217="positive","gETE", "positive"))</f>
        <v>positive</v>
      </c>
      <c r="Z217" t="str">
        <f>IF(OR('Model output'!S216="",ISNUMBER(SEARCH("Absent",'Model output'!S216)),ISNUMBER(SEARCH("Not identified",'Model output'!S216)),ISNUMBER(SEARCH("No",'Model output'!S216)),ISNUMBER(SEARCH("Minimal",'Model output'!S216)),ISNUMBER(SEARCH("negative",'Model output'!S216))),"negative",IF(OR(ISNUMBER(SEARCH("extensive",X217)),ISNUMBER(SEARCH("skeletal muscle",X217)),ISNUMBER(SEARCH("larynx",X217)),ISNUMBER(SEARCH("trachea",X217)),ISNUMBER(SEARCH("esophagus",X217)),ISNUMBER(SEARCH("recurrent laryngeal nerve",X217))),"positive","negative"))</f>
        <v>negative</v>
      </c>
      <c r="AA217" t="str">
        <f>IF('Model output'!T216="","",IF('Model output'!T216="Not mentioned", "No", "Yes"))</f>
        <v/>
      </c>
      <c r="AB217" t="str">
        <f>IF(AA217&lt;&gt;"Yes","",IF(OR('Model output'!U216="",ISNUMBER(SEARCH("Not identified",'Model output'!U216))),"",'Model output'!U216))</f>
        <v/>
      </c>
      <c r="AC217" s="8" t="str">
        <f>IF(OR('Model output'!V216="", AND(ISERROR(SEARCH("Positive",'Model output'!V216)), ISNUMBER(SEARCH("Negative",'Model output'!V216))), ISNUMBER(SEARCH("Cannot be assessed",'Model output'!V216)), AND(ISNUMBER(SEARCH("Uninvolved",'Model output'!V216)),NOT(ISNUMBER(SEARCH("margin(s) involved",'Model output'!V216)))), ISNUMBER(SEARCH("No involvement",'Model output'!V216)), AND(NOT(ISNUMBER(SEARCH("focal",'Model output'!V216))),ISNUMBER(SEARCH("Free",'Model output'!V216))), ISNUMBER(SEARCH("narrowly excised",'Model output'!V216)), ISNUMBER(SEARCH("none",'Model output'!V216)), ISNUMBER(SEARCH("R0",'Model output'!V216)), ISNUMBER(SEARCH("1 mm",'Model output'!V216)), ISNUMBER(SEARCH("0.1 CM",'Model output'!V216)), ISNUMBER(SEARCH("less than 0.2 mm",'Model output'!V216)), ISNUMBER(SEARCH("less than 1.0 mm",'Model output'!V216)), ISNUMBER(SEARCH("less than 0.5 mm",'Model output'!V216)), ISNUMBER(SEARCH("abut",'Model output'!V216))), "negative", "positive")</f>
        <v>positive</v>
      </c>
      <c r="AE217" s="39" t="str" cm="1">
        <f t="array" ref="AE217">IF(OR(AC217="positive",Z217="positive",AND(OR(ISNUMBER(SEARCH("Follicular carcinoma",N217)),ISNUMBER(SEARCH("Follicular thyroid carcinoma",N217))),V217="extensive"),AND(AND(ISNUMBER(J217),J217&gt;0),AND(ISNUMBER(M217),M217&gt;3)),OR(H217="positive",AH217=1)),"high",IF(OR(ISNUMBER(SEARCH("lateral",G217,1)),ISNUMBER(SEARCH("positive",Y217,1)),ISNUMBER(SEARCH("tall",O217,1)),ISNUMBER(SEARCH("hobnail",O217,1)),ISNUMBER(SEARCH("cribriform",O217,1)),ISNUMBER(SEARCH("diffuse",O217,1)),ISNUMBER(SEARCH("columnar",O217,1)),ISNUMBER(SEARCH("solid",O217,1)),ISNUMBER(SEARCH("tall",N217,1)),ISNUMBER(SEARCH("hobnail",N217,1)),ISNUMBER(SEARCH("cribriform",N217,1)),ISNUMBER(SEARCH("diffuse",N217,1)),ISNUMBER(SEARCH("columnar",N217,1)),ISNUMBER(SEARCH("solid",N217,1)),AND(OR(ISNUMBER(SEARCH("papillary",N217,1)),ISNUMBER(SEARCH("papillary carcinoma",O217,1))),S217="positive"),AND(AND(ISNUMBER(J217),J217&gt;=5),M217=""),AND(AND(ISNUMBER(J217),J217&gt;=5),AND(ISNUMBER(M217),M217&gt;=1)),AND(ISNUMBER(SERACH("papillary",N217)),OR(Y217="positive",Z217="positive"), ISNUMBER(SEARCH("BRAF",AB217)))),"intermediate","low"))</f>
        <v>high</v>
      </c>
      <c r="AF217" s="40" t="str">
        <f t="shared" si="47"/>
        <v>2</v>
      </c>
      <c r="AG217" s="40" t="str">
        <f t="shared" si="48"/>
        <v>1b</v>
      </c>
      <c r="AH217" s="40" t="str">
        <f t="shared" si="49"/>
        <v>0</v>
      </c>
      <c r="AI217" s="45" t="str">
        <f t="shared" si="50"/>
        <v>II</v>
      </c>
      <c r="AJ217" s="39" t="s">
        <v>631</v>
      </c>
      <c r="AK217" s="44" t="s">
        <v>898</v>
      </c>
      <c r="AL217" s="44" t="s">
        <v>895</v>
      </c>
      <c r="AM217" s="44" t="s">
        <v>899</v>
      </c>
      <c r="AN217" s="44" t="s">
        <v>897</v>
      </c>
      <c r="AO217" s="12">
        <f t="shared" si="51"/>
        <v>1</v>
      </c>
      <c r="AP217" s="15">
        <f t="shared" si="52"/>
        <v>1</v>
      </c>
      <c r="AQ217" s="15">
        <f t="shared" si="53"/>
        <v>1</v>
      </c>
      <c r="AR217" s="15">
        <f t="shared" si="54"/>
        <v>1</v>
      </c>
      <c r="AS217" s="26">
        <f t="shared" si="55"/>
        <v>1</v>
      </c>
    </row>
    <row r="218" spans="1:45">
      <c r="A218" t="str">
        <f>'Model output'!A217</f>
        <v>TCGA-EM-A4FN</v>
      </c>
      <c r="B218" s="51">
        <v>49</v>
      </c>
      <c r="C218" s="1" t="str">
        <f>IF(OR(ISNUMBER(SEARCH("0",'Model output'!D217)), ISNUMBER(SEARCH("1",'Model output'!D217)), ISNUMBER(SEARCH("1a",'Model output'!D217)), ISNUMBER(SEARCH("1b",'Model output'!D217)), ISNUMBER(SEARCH("2",'Model output'!D217)), ISNUMBER(SEARCH("3",'Model output'!D217)), ISNUMBER(SEARCH("4a",'Model output'!D217)), ISNUMBER(SEARCH("4b",'Model output'!D217))), IF(ISNUMBER(SEARCH("pT",'Model output'!D217)),IF(OR(ISNUMBER(SEARCH("a",'Model output'!D217)),ISNUMBER(SEARCH("b",'Model output'!D217))),MID(SUBSTITUTE('Model output'!D217," ",""),SEARCH("pT",'Model output'!D217)+2,2),MID(SUBSTITUTE('Model output'!D217," ",""),SEARCH("pT",'Model output'!D217)+2,1)),IF(ISNUMBER(SEARCH("T",'Model output'!D217)),IF(OR(ISNUMBER(SEARCH("a",'Model output'!D217)),ISNUMBER(SEARCH("b",'Model output'!D217))),MID(SUBSTITUTE('Model output'!D217," ",""),SEARCH("T",'Model output'!D217)+1,2),MID(SUBSTITUTE('Model output'!D217," ",""),SEARCH("T",'Model output'!D217)+1,1)),SUBSTITUTE('Model output'!D217," ",""))),"")</f>
        <v>1b</v>
      </c>
      <c r="D218" s="1" t="str">
        <f>IF(ISNUMBER(SEARCH("lymph node",'Model output'!E217)),"1", IF(AND('Model output'!E217&lt;&gt;"",ISNUMBER('Model output'!E217),'Model output'!E217&gt;0),"1",IF(OR(ISNUMBER(SEARCH("0",'Model output'!E217)), ISNUMBER(SEARCH("1",'Model output'!E217)), ISNUMBER(SEARCH("1a",'Model output'!E217)), ISNUMBER(SEARCH("1b",'Model output'!E217)), ISNUMBER(SEARCH("X",'Model output'!E217))), IF(ISNUMBER(SEARCH("pN",'Model output'!E217)),IF(OR(ISNUMBER(SEARCH("a",'Model output'!E217)),ISNUMBER(SEARCH("b",'Model output'!E217))),MID(SUBSTITUTE('Model output'!E217," ",""),SEARCH("pN",'Model output'!E217)+2,2),MID(SUBSTITUTE('Model output'!E217," ",""),SEARCH("pN",'Model output'!E217)+2,1)),IF(ISNUMBER(SEARCH("N",'Model output'!E217)),IF(OR(ISNUMBER(SEARCH("a",'Model output'!E217)),ISNUMBER(SEARCH("b",'Model output'!E217))),MID(SUBSTITUTE('Model output'!E217," ",""),SEARCH("N",'Model output'!E217)+1,2),MID(SUBSTITUTE('Model output'!E217," ",""),SEARCH("N",'Model output'!E217)+1,1)),SUBSTITUTE('Model output'!E217," ",""))),"")))</f>
        <v>1b</v>
      </c>
      <c r="E218" s="1" t="str">
        <f>IF(OR(ISNUMBER(SEARCH("Not applicable",'Model output'!F217)), ISNUMBER(SEARCH("N/A",'Model output'!F217))),"0",IF(OR(ISNUMBER(SEARCH("0",'Model output'!F217)), ISNUMBER(SEARCH("1",'Model output'!F217)), ISNUMBER(SEARCH("X",'Model output'!F217))), IF(ISNUMBER(SEARCH("pM",'Model output'!F217)),MID(SUBSTITUTE('Model output'!F217," ",""),SEARCH("pM",'Model output'!F217)+2,1),IF(ISNUMBER(SEARCH("M",'Model output'!F217)),MID(SUBSTITUTE('Model output'!F217," ",""),SEARCH("M",'Model output'!F217)+1,1),SUBSTITUTE('Model output'!F217," ",""))),""))</f>
        <v/>
      </c>
      <c r="F218" t="str">
        <f t="shared" si="44"/>
        <v>positive</v>
      </c>
      <c r="G218" t="str">
        <f>IF(OR('Model output'!G217="",AND(ISNUMBER('Model output'!J217),'Model output'!J217&lt;1)),"",IF(OR(ISNUMBER(SEARCH("lateral",'Model output'!G217)),ISNUMBER(SEARCH("cervical",'Model output'!G217)),ISNUMBER(SEARCH("jugular",'Model output'!G217)),ISNUMBER(SEARCH("left neck",'Model output'!G217)),ISNUMBER(SEARCH("left anterior neck",'Model output'!G217)),ISNUMBER(SEARCH("left posterior neck",'Model output'!G217)),ISNUMBER(SEARCH("right neck",'Model output'!G217)),ISNUMBER(SEARCH("right anterior neck",'Model output'!G217)),ISNUMBER(SEARCH("right posterior neck",'Model output'!G217)),AND(ISNUMBER(SEARCH("level",'Model output'!G217)),OR(,ISNUMBER(SEARCH("II",'Model output'!G217)),ISNUMBER(SEARCH("two",'Model output'!G217)),ISNUMBER(SEARCH("2",'Model output'!G217)),ISNUMBER(SEARCH("III",'Model output'!G217)),ISNUMBER(SEARCH("three",'Model output'!G217)),ISNUMBER(SEARCH("3",'Model output'!G217)),ISNUMBER(SEARCH("IV",'Model output'!G217)),ISNUMBER(SEARCH("four",'Model output'!G217)),ISNUMBER(SEARCH("4",'Model output'!G217)),ISNUMBER(SEARCH("V ",'Model output'!G217)),ISNUMBER(SEARCH("five",'Model output'!G217)),ISNUMBER(SEARCH("5",'Model output'!G217))))), "lateral", "central"))</f>
        <v>lateral</v>
      </c>
      <c r="H218" t="str">
        <f>IF('Model output'!H217="","negative", IF('Model output'!H217=" ", "negative", IF('Model output'!H217="[]", "negative", IF(ISNUMBER(SEARCH("lymph node",'Model output'!H217)),"negative", IF(ISNUMBER(SEARCH("adipose tissue",'Model output'!H217)), "negative", IF(ISNUMBER(SEARCH("neck dissection",'Model output'!H217)),"negative","positive"))))))</f>
        <v>negative</v>
      </c>
      <c r="I218">
        <f>IF('Model output'!I217="","",IF(ISNUMBER('Model output'!I217),'Model output'!I217,1))</f>
        <v>32</v>
      </c>
      <c r="J218">
        <f>IF('Model output'!J217="","",IF(AND(ISNUMBER('Model output'!J217),'Model output'!J217&lt;=I218),'Model output'!J217,IF(ISNUMBER(SEARCH("0/",'Model output'!J217)),0,1)))</f>
        <v>8</v>
      </c>
      <c r="K218" t="str" cm="1">
        <f t="array" ref="K218">IF(COUNT(FIND({0,1,2,3,4,5,6,7,8,9},'Model output'!K217))&gt;0,'Model output'!K217,"")</f>
        <v/>
      </c>
      <c r="L218" s="32" t="str">
        <f t="shared" si="46"/>
        <v/>
      </c>
      <c r="M218" t="str" cm="1">
        <f t="array" ref="M218">IF(L218="","",IF(ISNUMBER(SEARCH("cm",L218)),MAX(VALUE(SUBSTITUTE(_xlfn.FILTERXML("&lt;t&gt;&lt;s&gt;"&amp;SUBSTITUTE(L218,",","&lt;/s&gt;&lt;s&gt;")&amp;"&lt;/s&gt;&lt;/t&gt;","//s"),"cm",""))),MAX(VALUE(SUBSTITUTE(_xlfn.FILTERXML("&lt;t&gt;&lt;s&gt;"&amp;SUBSTITUTE(L218,",","&lt;/s&gt;&lt;s&gt;")&amp;"&lt;/s&gt;&lt;/t&gt;","//s"),"mm","")))/10))</f>
        <v/>
      </c>
      <c r="N218" t="str">
        <f>IF('Model output'!L217="","",'Model output'!L217)</f>
        <v>papillary</v>
      </c>
      <c r="O218" t="str">
        <f>IF('Model output'!M217="","",'Model output'!M217)</f>
        <v>classical, follicular variant, other variant with focal tall cell change (&lt;5%)</v>
      </c>
      <c r="P218" t="str">
        <f>IF('Model output'!N217="","",'Model output'!N217)</f>
        <v>1.9 cm</v>
      </c>
      <c r="Q218" t="str">
        <f t="shared" si="45"/>
        <v>1.9cm</v>
      </c>
      <c r="R218" cm="1">
        <f t="array" ref="R218">IF(Q218="","",IF(ISNUMBER(SEARCH("cm",Q218)),MAX(VALUE(SUBSTITUTE(_xlfn.FILTERXML("&lt;t&gt;&lt;s&gt;"&amp;SUBSTITUTE(Q218,",","&lt;/s&gt;&lt;s&gt;")&amp;"&lt;/s&gt;&lt;/t&gt;","//s"),"cm",""))),IF(ISNUMBER(SEARCH("mm",Q218)), MAX(VALUE(SUBSTITUTE(_xlfn.FILTERXML("&lt;t&gt;&lt;s&gt;"&amp;SUBSTITUTE(Q218,",","&lt;/s&gt;&lt;s&gt;")&amp;"&lt;/s&gt;&lt;/t&gt;","//s"),"mm","")))/10, MAX(VALUE(_xlfn.FILTERXML("&lt;t&gt;&lt;s&gt;"&amp;SUBSTITUTE(Q218,",","&lt;/s&gt;&lt;s&gt;")&amp;"&lt;/s&gt;&lt;/t&gt;","//s"))))))</f>
        <v>1.9</v>
      </c>
      <c r="S218" t="str">
        <f>IF(OR('Model output'!P217="",'Model output'!P217="C",ISNUMBER(SEARCH("Not identified", 'Model output'!P217)),ISNUMBER(SEARCH("Absent",'Model output'!P217)),ISNUMBER(SEARCH("Absence",'Model output'!P217)),AND(ISNUMBER(SEARCH("No",'Model output'!P217)),NOT(ISNUMBER(SEARCH("diagnostic",'Model output'!P217)))),ISNUMBER(SEARCH("Negative",'Model output'!P217))),"negative","positive")</f>
        <v>negative</v>
      </c>
      <c r="T218">
        <f>IF('Model output'!O217="","",'Model output'!O217)</f>
        <v>2</v>
      </c>
      <c r="U218" t="str">
        <f>IF('Model output'!Q217&lt;&gt;"",'Model output'!Q217,IF('Classification result'!S218="positive",IF(ISNUMBER(SEARCH("single",'Model output'!P217)),1,IF(OR(ISNUMBER(SEARCH("&lt;4",'Model output'!P217)),ISNUMBER(SEARCH("&lt; 4",'Model output'!P217)),ISNUMBER(SEARCH("less than 4",'Model output'!P217))),"&lt;4",IF(OR(ISNUMBER(SEARCH("&gt;4",'Model output'!P217)),ISNUMBER(SEARCH("&gt; 4",'Model output'!P217)),ISNUMBER(SEARCH("4 or more",'Model output'!P217))),"&gt;4",""))),""))</f>
        <v/>
      </c>
      <c r="V218" t="str">
        <f>IF(S218="negative","",IF(OR(ISNUMBER(SEARCH("Focal",'Model output'!P217)),'Classification result'!U218&lt;4,ISNUMBER(SEARCH("Focal",'Classification result'!U218)),ISNUMBER(SEARCH("&lt;4",'Classification result'!U218)),ISNUMBER(SEARCH("&lt; 4",'Classification result'!U218))),"minimal", IF(OR(ISNUMBER(SEARCH("Extensive",'Model output'!P217)),ISNUMBER(SEARCH("Extensive",'Classification result'!U218)),ISNUMBER(SEARCH("&gt;4",'Classification result'!U218)),ISNUMBER(SEARCH("&gt; 4",'Classification result'!U218)),ISNUMBER(SEARCH("4 or more",'Classification result'!U218))),"extensive","")))</f>
        <v/>
      </c>
      <c r="W218" t="str">
        <f>IF(OR('Model output'!R217="",ISNUMBER(SEARCH("Not identified", 'Model output'!R217)),ISNUMBER(SEARCH("Absent",'Model output'!R217)),ISNUMBER(SEARCH("No",'Model output'!R217)),ISNUMBER(SEARCH("Negative",'Model output'!R217)),ISNUMBER(SEARCH("None seen",'Model output'!R217)),ISNUMBER(SEARCH("Free",'Model output'!R217)),ISNUMBER(SEARCH("Cannot be assessed",'Model output'!R217))),"negative","positive")</f>
        <v>positive</v>
      </c>
      <c r="X218" s="19" t="str">
        <f>IF('Model output'!S217="","",'Model output'!S217)</f>
        <v/>
      </c>
      <c r="Y218" t="str">
        <f>IF(OR('Model output'!S217="",ISNUMBER(SEARCH("No extension",'Model output'!S217)),ISNUMBER(SEARCH("Absent",'Model output'!S217)),ISNUMBER(SEARCH("Not identified",'Model output'!S217)),AND(ISNUMBER(SEARCH("No",'Model output'!S217)),NOT(ISNUMBER(SEARCH("carcinoma",'Model output'!S217)))),ISNUMBER(SEARCH("negative",'Model output'!S217))),"negative",IF(Z218="positive","gETE", "positive"))</f>
        <v>negative</v>
      </c>
      <c r="Z218" t="str">
        <f>IF(OR('Model output'!S217="",ISNUMBER(SEARCH("Absent",'Model output'!S217)),ISNUMBER(SEARCH("Not identified",'Model output'!S217)),ISNUMBER(SEARCH("No",'Model output'!S217)),ISNUMBER(SEARCH("Minimal",'Model output'!S217)),ISNUMBER(SEARCH("negative",'Model output'!S217))),"negative",IF(OR(ISNUMBER(SEARCH("extensive",X218)),ISNUMBER(SEARCH("skeletal muscle",X218)),ISNUMBER(SEARCH("larynx",X218)),ISNUMBER(SEARCH("trachea",X218)),ISNUMBER(SEARCH("esophagus",X218)),ISNUMBER(SEARCH("recurrent laryngeal nerve",X218))),"positive","negative"))</f>
        <v>negative</v>
      </c>
      <c r="AA218" t="str">
        <f>IF('Model output'!T217="","",IF('Model output'!T217="Not mentioned", "No", "Yes"))</f>
        <v/>
      </c>
      <c r="AB218" t="str">
        <f>IF(AA218&lt;&gt;"Yes","",IF(OR('Model output'!U217="",ISNUMBER(SEARCH("Not identified",'Model output'!U217))),"",'Model output'!U217))</f>
        <v/>
      </c>
      <c r="AC218" s="8" t="str">
        <f>IF(OR('Model output'!V217="", AND(ISERROR(SEARCH("Positive",'Model output'!V217)), ISNUMBER(SEARCH("Negative",'Model output'!V217))), ISNUMBER(SEARCH("Cannot be assessed",'Model output'!V217)), AND(ISNUMBER(SEARCH("Uninvolved",'Model output'!V217)),NOT(ISNUMBER(SEARCH("margin(s) involved",'Model output'!V217)))), ISNUMBER(SEARCH("No involvement",'Model output'!V217)), AND(NOT(ISNUMBER(SEARCH("focal",'Model output'!V217))),ISNUMBER(SEARCH("Free",'Model output'!V217))), ISNUMBER(SEARCH("narrowly excised",'Model output'!V217)), ISNUMBER(SEARCH("none",'Model output'!V217)), ISNUMBER(SEARCH("R0",'Model output'!V217)), ISNUMBER(SEARCH("1 mm",'Model output'!V217)), ISNUMBER(SEARCH("0.1 CM",'Model output'!V217)), ISNUMBER(SEARCH("less than 0.2 mm",'Model output'!V217)), ISNUMBER(SEARCH("less than 1.0 mm",'Model output'!V217)), ISNUMBER(SEARCH("less than 0.5 mm",'Model output'!V217)), ISNUMBER(SEARCH("abut",'Model output'!V217))), "negative", "positive")</f>
        <v>negative</v>
      </c>
      <c r="AE218" s="39" t="str" cm="1">
        <f t="array" aca="1" ref="AE218" ca="1">IF(OR(AC218="positive",Z218="positive",AND(OR(ISNUMBER(SEARCH("Follicular carcinoma",N218)),ISNUMBER(SEARCH("Follicular thyroid carcinoma",N218))),V218="extensive"),AND(AND(ISNUMBER(J218),J218&gt;0),AND(ISNUMBER(M218),M218&gt;3)),OR(H218="positive",AH218=1)),"high",IF(OR(ISNUMBER(SEARCH("lateral",G218,1)),ISNUMBER(SEARCH("positive",Y218,1)),ISNUMBER(SEARCH("tall",O218,1)),ISNUMBER(SEARCH("hobnail",O218,1)),ISNUMBER(SEARCH("cribriform",O218,1)),ISNUMBER(SEARCH("diffuse",O218,1)),ISNUMBER(SEARCH("columnar",O218,1)),ISNUMBER(SEARCH("solid",O218,1)),ISNUMBER(SEARCH("tall",N218,1)),ISNUMBER(SEARCH("hobnail",N218,1)),ISNUMBER(SEARCH("cribriform",N218,1)),ISNUMBER(SEARCH("diffuse",N218,1)),ISNUMBER(SEARCH("columnar",N218,1)),ISNUMBER(SEARCH("solid",N218,1)),AND(OR(ISNUMBER(SEARCH("papillary",N218,1)),ISNUMBER(SEARCH("papillary carcinoma",O218,1))),S218="positive"),AND(AND(ISNUMBER(J218),J218&gt;=5),M218=""),AND(AND(ISNUMBER(J218),J218&gt;=5),AND(ISNUMBER(M218),M218&gt;=1)),AND(ISNUMBER(SERACH("papillary",N218)),OR(Y218="positive",Z218="positive"), ISNUMBER(SEARCH("BRAF",AB218)))),"intermediate","low"))</f>
        <v>intermediate</v>
      </c>
      <c r="AF218" s="40" t="str">
        <f t="shared" si="47"/>
        <v>1b</v>
      </c>
      <c r="AG218" s="40" t="str">
        <f t="shared" si="48"/>
        <v>1b</v>
      </c>
      <c r="AH218" s="40" t="str">
        <f t="shared" si="49"/>
        <v>0</v>
      </c>
      <c r="AI218" s="45" t="str">
        <f t="shared" si="50"/>
        <v>I</v>
      </c>
      <c r="AJ218" s="39" t="s">
        <v>636</v>
      </c>
      <c r="AK218" s="44" t="s">
        <v>895</v>
      </c>
      <c r="AL218" s="44" t="s">
        <v>895</v>
      </c>
      <c r="AM218" s="44" t="s">
        <v>899</v>
      </c>
      <c r="AN218" s="44" t="s">
        <v>59</v>
      </c>
      <c r="AO218" s="12">
        <f t="shared" ca="1" si="51"/>
        <v>1</v>
      </c>
      <c r="AP218" s="15">
        <f t="shared" si="52"/>
        <v>1</v>
      </c>
      <c r="AQ218" s="15">
        <f t="shared" si="53"/>
        <v>1</v>
      </c>
      <c r="AR218" s="15">
        <f t="shared" si="54"/>
        <v>1</v>
      </c>
      <c r="AS218" s="26">
        <f t="shared" si="55"/>
        <v>1</v>
      </c>
    </row>
    <row r="219" spans="1:45">
      <c r="A219" t="str">
        <f>'Model output'!A218</f>
        <v>TCGA-EM-A4FO</v>
      </c>
      <c r="B219" s="51">
        <v>72</v>
      </c>
      <c r="C219" s="1" t="str">
        <f>IF(OR(ISNUMBER(SEARCH("0",'Model output'!D218)), ISNUMBER(SEARCH("1",'Model output'!D218)), ISNUMBER(SEARCH("1a",'Model output'!D218)), ISNUMBER(SEARCH("1b",'Model output'!D218)), ISNUMBER(SEARCH("2",'Model output'!D218)), ISNUMBER(SEARCH("3",'Model output'!D218)), ISNUMBER(SEARCH("4a",'Model output'!D218)), ISNUMBER(SEARCH("4b",'Model output'!D218))), IF(ISNUMBER(SEARCH("pT",'Model output'!D218)),IF(OR(ISNUMBER(SEARCH("a",'Model output'!D218)),ISNUMBER(SEARCH("b",'Model output'!D218))),MID(SUBSTITUTE('Model output'!D218," ",""),SEARCH("pT",'Model output'!D218)+2,2),MID(SUBSTITUTE('Model output'!D218," ",""),SEARCH("pT",'Model output'!D218)+2,1)),IF(ISNUMBER(SEARCH("T",'Model output'!D218)),IF(OR(ISNUMBER(SEARCH("a",'Model output'!D218)),ISNUMBER(SEARCH("b",'Model output'!D218))),MID(SUBSTITUTE('Model output'!D218," ",""),SEARCH("T",'Model output'!D218)+1,2),MID(SUBSTITUTE('Model output'!D218," ",""),SEARCH("T",'Model output'!D218)+1,1)),SUBSTITUTE('Model output'!D218," ",""))),"")</f>
        <v>1b</v>
      </c>
      <c r="D219" s="1" t="str">
        <f>IF(ISNUMBER(SEARCH("lymph node",'Model output'!E218)),"1", IF(AND('Model output'!E218&lt;&gt;"",ISNUMBER('Model output'!E218),'Model output'!E218&gt;0),"1",IF(OR(ISNUMBER(SEARCH("0",'Model output'!E218)), ISNUMBER(SEARCH("1",'Model output'!E218)), ISNUMBER(SEARCH("1a",'Model output'!E218)), ISNUMBER(SEARCH("1b",'Model output'!E218)), ISNUMBER(SEARCH("X",'Model output'!E218))), IF(ISNUMBER(SEARCH("pN",'Model output'!E218)),IF(OR(ISNUMBER(SEARCH("a",'Model output'!E218)),ISNUMBER(SEARCH("b",'Model output'!E218))),MID(SUBSTITUTE('Model output'!E218," ",""),SEARCH("pN",'Model output'!E218)+2,2),MID(SUBSTITUTE('Model output'!E218," ",""),SEARCH("pN",'Model output'!E218)+2,1)),IF(ISNUMBER(SEARCH("N",'Model output'!E218)),IF(OR(ISNUMBER(SEARCH("a",'Model output'!E218)),ISNUMBER(SEARCH("b",'Model output'!E218))),MID(SUBSTITUTE('Model output'!E218," ",""),SEARCH("N",'Model output'!E218)+1,2),MID(SUBSTITUTE('Model output'!E218," ",""),SEARCH("N",'Model output'!E218)+1,1)),SUBSTITUTE('Model output'!E218," ",""))),"")))</f>
        <v>0</v>
      </c>
      <c r="E219" s="1" t="str">
        <f>IF(OR(ISNUMBER(SEARCH("Not applicable",'Model output'!F218)), ISNUMBER(SEARCH("N/A",'Model output'!F218))),"0",IF(OR(ISNUMBER(SEARCH("0",'Model output'!F218)), ISNUMBER(SEARCH("1",'Model output'!F218)), ISNUMBER(SEARCH("X",'Model output'!F218))), IF(ISNUMBER(SEARCH("pM",'Model output'!F218)),MID(SUBSTITUTE('Model output'!F218," ",""),SEARCH("pM",'Model output'!F218)+2,1),IF(ISNUMBER(SEARCH("M",'Model output'!F218)),MID(SUBSTITUTE('Model output'!F218," ",""),SEARCH("M",'Model output'!F218)+1,1),SUBSTITUTE('Model output'!F218," ",""))),""))</f>
        <v/>
      </c>
      <c r="F219" t="str">
        <f t="shared" si="44"/>
        <v>negative</v>
      </c>
      <c r="G219" t="str">
        <f>IF(OR('Model output'!G218="",AND(ISNUMBER('Model output'!J218),'Model output'!J218&lt;1)),"",IF(OR(ISNUMBER(SEARCH("lateral",'Model output'!G218)),ISNUMBER(SEARCH("cervical",'Model output'!G218)),ISNUMBER(SEARCH("jugular",'Model output'!G218)),ISNUMBER(SEARCH("left neck",'Model output'!G218)),ISNUMBER(SEARCH("left anterior neck",'Model output'!G218)),ISNUMBER(SEARCH("left posterior neck",'Model output'!G218)),ISNUMBER(SEARCH("right neck",'Model output'!G218)),ISNUMBER(SEARCH("right anterior neck",'Model output'!G218)),ISNUMBER(SEARCH("right posterior neck",'Model output'!G218)),AND(ISNUMBER(SEARCH("level",'Model output'!G218)),OR(,ISNUMBER(SEARCH("II",'Model output'!G218)),ISNUMBER(SEARCH("two",'Model output'!G218)),ISNUMBER(SEARCH("2",'Model output'!G218)),ISNUMBER(SEARCH("III",'Model output'!G218)),ISNUMBER(SEARCH("three",'Model output'!G218)),ISNUMBER(SEARCH("3",'Model output'!G218)),ISNUMBER(SEARCH("IV",'Model output'!G218)),ISNUMBER(SEARCH("four",'Model output'!G218)),ISNUMBER(SEARCH("4",'Model output'!G218)),ISNUMBER(SEARCH("V ",'Model output'!G218)),ISNUMBER(SEARCH("five",'Model output'!G218)),ISNUMBER(SEARCH("5",'Model output'!G218))))), "lateral", "central"))</f>
        <v/>
      </c>
      <c r="H219" t="str">
        <f>IF('Model output'!H218="","negative", IF('Model output'!H218=" ", "negative", IF('Model output'!H218="[]", "negative", IF(ISNUMBER(SEARCH("lymph node",'Model output'!H218)),"negative", IF(ISNUMBER(SEARCH("adipose tissue",'Model output'!H218)), "negative", IF(ISNUMBER(SEARCH("neck dissection",'Model output'!H218)),"negative","positive"))))))</f>
        <v>negative</v>
      </c>
      <c r="I219">
        <f>IF('Model output'!I218="","",IF(ISNUMBER('Model output'!I218),'Model output'!I218,1))</f>
        <v>6</v>
      </c>
      <c r="J219">
        <f>IF('Model output'!J218="","",IF(AND(ISNUMBER('Model output'!J218),'Model output'!J218&lt;=I219),'Model output'!J218,IF(ISNUMBER(SEARCH("0/",'Model output'!J218)),0,1)))</f>
        <v>0</v>
      </c>
      <c r="K219" t="str" cm="1">
        <f t="array" ref="K219">IF(COUNT(FIND({0,1,2,3,4,5,6,7,8,9},'Model output'!K218))&gt;0,'Model output'!K218,"")</f>
        <v/>
      </c>
      <c r="L219" s="32" t="str">
        <f t="shared" si="46"/>
        <v/>
      </c>
      <c r="M219" t="str" cm="1">
        <f t="array" ref="M219">IF(L219="","",IF(ISNUMBER(SEARCH("cm",L219)),MAX(VALUE(SUBSTITUTE(_xlfn.FILTERXML("&lt;t&gt;&lt;s&gt;"&amp;SUBSTITUTE(L219,",","&lt;/s&gt;&lt;s&gt;")&amp;"&lt;/s&gt;&lt;/t&gt;","//s"),"cm",""))),MAX(VALUE(SUBSTITUTE(_xlfn.FILTERXML("&lt;t&gt;&lt;s&gt;"&amp;SUBSTITUTE(L219,",","&lt;/s&gt;&lt;s&gt;")&amp;"&lt;/s&gt;&lt;/t&gt;","//s"),"mm","")))/10))</f>
        <v/>
      </c>
      <c r="N219" t="str">
        <f>IF('Model output'!L218="","",'Model output'!L218)</f>
        <v>papillary</v>
      </c>
      <c r="O219" t="str">
        <f>IF('Model output'!M218="","",'Model output'!M218)</f>
        <v>classical, tall cell change, microcarcinoma, Warthin-like change</v>
      </c>
      <c r="P219" t="str">
        <f>IF('Model output'!N218="","",'Model output'!N218)</f>
        <v>1.1 cm</v>
      </c>
      <c r="Q219" t="str">
        <f t="shared" si="45"/>
        <v>1.1cm</v>
      </c>
      <c r="R219" cm="1">
        <f t="array" ref="R219">IF(Q219="","",IF(ISNUMBER(SEARCH("cm",Q219)),MAX(VALUE(SUBSTITUTE(_xlfn.FILTERXML("&lt;t&gt;&lt;s&gt;"&amp;SUBSTITUTE(Q219,",","&lt;/s&gt;&lt;s&gt;")&amp;"&lt;/s&gt;&lt;/t&gt;","//s"),"cm",""))),IF(ISNUMBER(SEARCH("mm",Q219)), MAX(VALUE(SUBSTITUTE(_xlfn.FILTERXML("&lt;t&gt;&lt;s&gt;"&amp;SUBSTITUTE(Q219,",","&lt;/s&gt;&lt;s&gt;")&amp;"&lt;/s&gt;&lt;/t&gt;","//s"),"mm","")))/10, MAX(VALUE(_xlfn.FILTERXML("&lt;t&gt;&lt;s&gt;"&amp;SUBSTITUTE(Q219,",","&lt;/s&gt;&lt;s&gt;")&amp;"&lt;/s&gt;&lt;/t&gt;","//s"))))))</f>
        <v>1.1000000000000001</v>
      </c>
      <c r="S219" t="str">
        <f>IF(OR('Model output'!P218="",'Model output'!P218="C",ISNUMBER(SEARCH("Not identified", 'Model output'!P218)),ISNUMBER(SEARCH("Absent",'Model output'!P218)),ISNUMBER(SEARCH("Absence",'Model output'!P218)),AND(ISNUMBER(SEARCH("No",'Model output'!P218)),NOT(ISNUMBER(SEARCH("diagnostic",'Model output'!P218)))),ISNUMBER(SEARCH("Negative",'Model output'!P218))),"negative","positive")</f>
        <v>negative</v>
      </c>
      <c r="T219">
        <f>IF('Model output'!O218="","",'Model output'!O218)</f>
        <v>2</v>
      </c>
      <c r="U219" t="str">
        <f>IF('Model output'!Q218&lt;&gt;"",'Model output'!Q218,IF('Classification result'!S219="positive",IF(ISNUMBER(SEARCH("single",'Model output'!P218)),1,IF(OR(ISNUMBER(SEARCH("&lt;4",'Model output'!P218)),ISNUMBER(SEARCH("&lt; 4",'Model output'!P218)),ISNUMBER(SEARCH("less than 4",'Model output'!P218))),"&lt;4",IF(OR(ISNUMBER(SEARCH("&gt;4",'Model output'!P218)),ISNUMBER(SEARCH("&gt; 4",'Model output'!P218)),ISNUMBER(SEARCH("4 or more",'Model output'!P218))),"&gt;4",""))),""))</f>
        <v/>
      </c>
      <c r="V219" t="str">
        <f>IF(S219="negative","",IF(OR(ISNUMBER(SEARCH("Focal",'Model output'!P218)),'Classification result'!U219&lt;4,ISNUMBER(SEARCH("Focal",'Classification result'!U219)),ISNUMBER(SEARCH("&lt;4",'Classification result'!U219)),ISNUMBER(SEARCH("&lt; 4",'Classification result'!U219))),"minimal", IF(OR(ISNUMBER(SEARCH("Extensive",'Model output'!P218)),ISNUMBER(SEARCH("Extensive",'Classification result'!U219)),ISNUMBER(SEARCH("&gt;4",'Classification result'!U219)),ISNUMBER(SEARCH("&gt; 4",'Classification result'!U219)),ISNUMBER(SEARCH("4 or more",'Classification result'!U219))),"extensive","")))</f>
        <v/>
      </c>
      <c r="W219" t="str">
        <f>IF(OR('Model output'!R218="",ISNUMBER(SEARCH("Not identified", 'Model output'!R218)),ISNUMBER(SEARCH("Absent",'Model output'!R218)),ISNUMBER(SEARCH("No",'Model output'!R218)),ISNUMBER(SEARCH("Negative",'Model output'!R218)),ISNUMBER(SEARCH("None seen",'Model output'!R218)),ISNUMBER(SEARCH("Free",'Model output'!R218)),ISNUMBER(SEARCH("Cannot be assessed",'Model output'!R218))),"negative","positive")</f>
        <v>positive</v>
      </c>
      <c r="X219" s="19" t="str">
        <f>IF('Model output'!S218="","",'Model output'!S218)</f>
        <v/>
      </c>
      <c r="Y219" t="str">
        <f>IF(OR('Model output'!S218="",ISNUMBER(SEARCH("No extension",'Model output'!S218)),ISNUMBER(SEARCH("Absent",'Model output'!S218)),ISNUMBER(SEARCH("Not identified",'Model output'!S218)),AND(ISNUMBER(SEARCH("No",'Model output'!S218)),NOT(ISNUMBER(SEARCH("carcinoma",'Model output'!S218)))),ISNUMBER(SEARCH("negative",'Model output'!S218))),"negative",IF(Z219="positive","gETE", "positive"))</f>
        <v>negative</v>
      </c>
      <c r="Z219" t="str">
        <f>IF(OR('Model output'!S218="",ISNUMBER(SEARCH("Absent",'Model output'!S218)),ISNUMBER(SEARCH("Not identified",'Model output'!S218)),ISNUMBER(SEARCH("No",'Model output'!S218)),ISNUMBER(SEARCH("Minimal",'Model output'!S218)),ISNUMBER(SEARCH("negative",'Model output'!S218))),"negative",IF(OR(ISNUMBER(SEARCH("extensive",X219)),ISNUMBER(SEARCH("skeletal muscle",X219)),ISNUMBER(SEARCH("larynx",X219)),ISNUMBER(SEARCH("trachea",X219)),ISNUMBER(SEARCH("esophagus",X219)),ISNUMBER(SEARCH("recurrent laryngeal nerve",X219))),"positive","negative"))</f>
        <v>negative</v>
      </c>
      <c r="AA219" t="str">
        <f>IF('Model output'!T218="","",IF('Model output'!T218="Not mentioned", "No", "Yes"))</f>
        <v/>
      </c>
      <c r="AB219" t="str">
        <f>IF(AA219&lt;&gt;"Yes","",IF(OR('Model output'!U218="",ISNUMBER(SEARCH("Not identified",'Model output'!U218))),"",'Model output'!U218))</f>
        <v/>
      </c>
      <c r="AC219" s="8" t="str">
        <f>IF(OR('Model output'!V218="", AND(ISERROR(SEARCH("Positive",'Model output'!V218)), ISNUMBER(SEARCH("Negative",'Model output'!V218))), ISNUMBER(SEARCH("Cannot be assessed",'Model output'!V218)), AND(ISNUMBER(SEARCH("Uninvolved",'Model output'!V218)),NOT(ISNUMBER(SEARCH("margin(s) involved",'Model output'!V218)))), ISNUMBER(SEARCH("No involvement",'Model output'!V218)), AND(NOT(ISNUMBER(SEARCH("focal",'Model output'!V218))),ISNUMBER(SEARCH("Free",'Model output'!V218))), ISNUMBER(SEARCH("narrowly excised",'Model output'!V218)), ISNUMBER(SEARCH("none",'Model output'!V218)), ISNUMBER(SEARCH("R0",'Model output'!V218)), ISNUMBER(SEARCH("1 mm",'Model output'!V218)), ISNUMBER(SEARCH("0.1 CM",'Model output'!V218)), ISNUMBER(SEARCH("less than 0.2 mm",'Model output'!V218)), ISNUMBER(SEARCH("less than 1.0 mm",'Model output'!V218)), ISNUMBER(SEARCH("less than 0.5 mm",'Model output'!V218)), ISNUMBER(SEARCH("abut",'Model output'!V218))), "negative", "positive")</f>
        <v>negative</v>
      </c>
      <c r="AE219" s="39" t="str" cm="1">
        <f t="array" aca="1" ref="AE219" ca="1">IF(OR(AC219="positive",Z219="positive",AND(OR(ISNUMBER(SEARCH("Follicular carcinoma",N219)),ISNUMBER(SEARCH("Follicular thyroid carcinoma",N219))),V219="extensive"),AND(AND(ISNUMBER(J219),J219&gt;0),AND(ISNUMBER(M219),M219&gt;3)),OR(H219="positive",AH219=1)),"high",IF(OR(ISNUMBER(SEARCH("lateral",G219,1)),ISNUMBER(SEARCH("positive",Y219,1)),ISNUMBER(SEARCH("tall",O219,1)),ISNUMBER(SEARCH("hobnail",O219,1)),ISNUMBER(SEARCH("cribriform",O219,1)),ISNUMBER(SEARCH("diffuse",O219,1)),ISNUMBER(SEARCH("columnar",O219,1)),ISNUMBER(SEARCH("solid",O219,1)),ISNUMBER(SEARCH("tall",N219,1)),ISNUMBER(SEARCH("hobnail",N219,1)),ISNUMBER(SEARCH("cribriform",N219,1)),ISNUMBER(SEARCH("diffuse",N219,1)),ISNUMBER(SEARCH("columnar",N219,1)),ISNUMBER(SEARCH("solid",N219,1)),AND(OR(ISNUMBER(SEARCH("papillary",N219,1)),ISNUMBER(SEARCH("papillary carcinoma",O219,1))),S219="positive"),AND(AND(ISNUMBER(J219),J219&gt;=5),M219=""),AND(AND(ISNUMBER(J219),J219&gt;=5),AND(ISNUMBER(M219),M219&gt;=1)),AND(ISNUMBER(SERACH("papillary",N219)),OR(Y219="positive",Z219="positive"), ISNUMBER(SEARCH("BRAF",AB219)))),"intermediate","low"))</f>
        <v>intermediate</v>
      </c>
      <c r="AF219" s="40" t="str">
        <f t="shared" si="47"/>
        <v>1b</v>
      </c>
      <c r="AG219" s="40" t="str">
        <f t="shared" si="48"/>
        <v>0</v>
      </c>
      <c r="AH219" s="40" t="str">
        <f t="shared" si="49"/>
        <v>0</v>
      </c>
      <c r="AI219" s="45" t="str">
        <f t="shared" si="50"/>
        <v>I</v>
      </c>
      <c r="AJ219" s="39" t="s">
        <v>636</v>
      </c>
      <c r="AK219" s="44" t="s">
        <v>895</v>
      </c>
      <c r="AL219" s="44" t="s">
        <v>896</v>
      </c>
      <c r="AM219" s="44" t="s">
        <v>899</v>
      </c>
      <c r="AN219" s="44" t="s">
        <v>59</v>
      </c>
      <c r="AO219" s="12">
        <f t="shared" ca="1" si="51"/>
        <v>1</v>
      </c>
      <c r="AP219" s="15">
        <f t="shared" si="52"/>
        <v>1</v>
      </c>
      <c r="AQ219" s="15">
        <f t="shared" si="53"/>
        <v>1</v>
      </c>
      <c r="AR219" s="15">
        <f t="shared" si="54"/>
        <v>1</v>
      </c>
      <c r="AS219" s="26">
        <f t="shared" si="55"/>
        <v>1</v>
      </c>
    </row>
    <row r="220" spans="1:45">
      <c r="A220" t="str">
        <f>'Model output'!A219</f>
        <v>TCGA-EM-A4FQ</v>
      </c>
      <c r="B220" s="51">
        <v>42</v>
      </c>
      <c r="C220" s="1" t="str">
        <f>IF(OR(ISNUMBER(SEARCH("0",'Model output'!D219)), ISNUMBER(SEARCH("1",'Model output'!D219)), ISNUMBER(SEARCH("1a",'Model output'!D219)), ISNUMBER(SEARCH("1b",'Model output'!D219)), ISNUMBER(SEARCH("2",'Model output'!D219)), ISNUMBER(SEARCH("3",'Model output'!D219)), ISNUMBER(SEARCH("4a",'Model output'!D219)), ISNUMBER(SEARCH("4b",'Model output'!D219))), IF(ISNUMBER(SEARCH("pT",'Model output'!D219)),IF(OR(ISNUMBER(SEARCH("a",'Model output'!D219)),ISNUMBER(SEARCH("b",'Model output'!D219))),MID(SUBSTITUTE('Model output'!D219," ",""),SEARCH("pT",'Model output'!D219)+2,2),MID(SUBSTITUTE('Model output'!D219," ",""),SEARCH("pT",'Model output'!D219)+2,1)),IF(ISNUMBER(SEARCH("T",'Model output'!D219)),IF(OR(ISNUMBER(SEARCH("a",'Model output'!D219)),ISNUMBER(SEARCH("b",'Model output'!D219))),MID(SUBSTITUTE('Model output'!D219," ",""),SEARCH("T",'Model output'!D219)+1,2),MID(SUBSTITUTE('Model output'!D219," ",""),SEARCH("T",'Model output'!D219)+1,1)),SUBSTITUTE('Model output'!D219," ",""))),"")</f>
        <v>2</v>
      </c>
      <c r="D220" s="1" t="str">
        <f>IF(ISNUMBER(SEARCH("lymph node",'Model output'!E219)),"1", IF(AND('Model output'!E219&lt;&gt;"",ISNUMBER('Model output'!E219),'Model output'!E219&gt;0),"1",IF(OR(ISNUMBER(SEARCH("0",'Model output'!E219)), ISNUMBER(SEARCH("1",'Model output'!E219)), ISNUMBER(SEARCH("1a",'Model output'!E219)), ISNUMBER(SEARCH("1b",'Model output'!E219)), ISNUMBER(SEARCH("X",'Model output'!E219))), IF(ISNUMBER(SEARCH("pN",'Model output'!E219)),IF(OR(ISNUMBER(SEARCH("a",'Model output'!E219)),ISNUMBER(SEARCH("b",'Model output'!E219))),MID(SUBSTITUTE('Model output'!E219," ",""),SEARCH("pN",'Model output'!E219)+2,2),MID(SUBSTITUTE('Model output'!E219," ",""),SEARCH("pN",'Model output'!E219)+2,1)),IF(ISNUMBER(SEARCH("N",'Model output'!E219)),IF(OR(ISNUMBER(SEARCH("a",'Model output'!E219)),ISNUMBER(SEARCH("b",'Model output'!E219))),MID(SUBSTITUTE('Model output'!E219," ",""),SEARCH("N",'Model output'!E219)+1,2),MID(SUBSTITUTE('Model output'!E219," ",""),SEARCH("N",'Model output'!E219)+1,1)),SUBSTITUTE('Model output'!E219," ",""))),"")))</f>
        <v>1b</v>
      </c>
      <c r="E220" s="1" t="str">
        <f>IF(OR(ISNUMBER(SEARCH("Not applicable",'Model output'!F219)), ISNUMBER(SEARCH("N/A",'Model output'!F219))),"0",IF(OR(ISNUMBER(SEARCH("0",'Model output'!F219)), ISNUMBER(SEARCH("1",'Model output'!F219)), ISNUMBER(SEARCH("X",'Model output'!F219))), IF(ISNUMBER(SEARCH("pM",'Model output'!F219)),MID(SUBSTITUTE('Model output'!F219," ",""),SEARCH("pM",'Model output'!F219)+2,1),IF(ISNUMBER(SEARCH("M",'Model output'!F219)),MID(SUBSTITUTE('Model output'!F219," ",""),SEARCH("M",'Model output'!F219)+1,1),SUBSTITUTE('Model output'!F219," ",""))),""))</f>
        <v/>
      </c>
      <c r="F220" t="str">
        <f t="shared" si="44"/>
        <v>positive</v>
      </c>
      <c r="G220" t="str">
        <f>IF(OR('Model output'!G219="",AND(ISNUMBER('Model output'!J219),'Model output'!J219&lt;1)),"",IF(OR(ISNUMBER(SEARCH("lateral",'Model output'!G219)),ISNUMBER(SEARCH("cervical",'Model output'!G219)),ISNUMBER(SEARCH("jugular",'Model output'!G219)),ISNUMBER(SEARCH("left neck",'Model output'!G219)),ISNUMBER(SEARCH("left anterior neck",'Model output'!G219)),ISNUMBER(SEARCH("left posterior neck",'Model output'!G219)),ISNUMBER(SEARCH("right neck",'Model output'!G219)),ISNUMBER(SEARCH("right anterior neck",'Model output'!G219)),ISNUMBER(SEARCH("right posterior neck",'Model output'!G219)),AND(ISNUMBER(SEARCH("level",'Model output'!G219)),OR(,ISNUMBER(SEARCH("II",'Model output'!G219)),ISNUMBER(SEARCH("two",'Model output'!G219)),ISNUMBER(SEARCH("2",'Model output'!G219)),ISNUMBER(SEARCH("III",'Model output'!G219)),ISNUMBER(SEARCH("three",'Model output'!G219)),ISNUMBER(SEARCH("3",'Model output'!G219)),ISNUMBER(SEARCH("IV",'Model output'!G219)),ISNUMBER(SEARCH("four",'Model output'!G219)),ISNUMBER(SEARCH("4",'Model output'!G219)),ISNUMBER(SEARCH("V ",'Model output'!G219)),ISNUMBER(SEARCH("five",'Model output'!G219)),ISNUMBER(SEARCH("5",'Model output'!G219))))), "lateral", "central"))</f>
        <v>lateral</v>
      </c>
      <c r="H220" t="str">
        <f>IF('Model output'!H219="","negative", IF('Model output'!H219=" ", "negative", IF('Model output'!H219="[]", "negative", IF(ISNUMBER(SEARCH("lymph node",'Model output'!H219)),"negative", IF(ISNUMBER(SEARCH("adipose tissue",'Model output'!H219)), "negative", IF(ISNUMBER(SEARCH("neck dissection",'Model output'!H219)),"negative","positive"))))))</f>
        <v>negative</v>
      </c>
      <c r="I220">
        <f>IF('Model output'!I219="","",IF(ISNUMBER('Model output'!I219),'Model output'!I219,1))</f>
        <v>55</v>
      </c>
      <c r="J220">
        <f>IF('Model output'!J219="","",IF(AND(ISNUMBER('Model output'!J219),'Model output'!J219&lt;=I220),'Model output'!J219,IF(ISNUMBER(SEARCH("0/",'Model output'!J219)),0,1)))</f>
        <v>17</v>
      </c>
      <c r="K220" t="str" cm="1">
        <f t="array" ref="K220">IF(COUNT(FIND({0,1,2,3,4,5,6,7,8,9},'Model output'!K219))&gt;0,'Model output'!K219,"")</f>
        <v/>
      </c>
      <c r="L220" s="32" t="str">
        <f t="shared" si="46"/>
        <v/>
      </c>
      <c r="M220" t="str" cm="1">
        <f t="array" ref="M220">IF(L220="","",IF(ISNUMBER(SEARCH("cm",L220)),MAX(VALUE(SUBSTITUTE(_xlfn.FILTERXML("&lt;t&gt;&lt;s&gt;"&amp;SUBSTITUTE(L220,",","&lt;/s&gt;&lt;s&gt;")&amp;"&lt;/s&gt;&lt;/t&gt;","//s"),"cm",""))),MAX(VALUE(SUBSTITUTE(_xlfn.FILTERXML("&lt;t&gt;&lt;s&gt;"&amp;SUBSTITUTE(L220,",","&lt;/s&gt;&lt;s&gt;")&amp;"&lt;/s&gt;&lt;/t&gt;","//s"),"mm","")))/10))</f>
        <v/>
      </c>
      <c r="N220" t="str">
        <f>IF('Model output'!L219="","",'Model output'!L219)</f>
        <v>papillary</v>
      </c>
      <c r="O220" t="str">
        <f>IF('Model output'!M219="","",'Model output'!M219)</f>
        <v>follicular variant, classical (usual) with focal tall cell change (&lt;10%) and Warthin-like change</v>
      </c>
      <c r="P220" t="str">
        <f>IF('Model output'!N219="","",'Model output'!N219)</f>
        <v>3.5 cm</v>
      </c>
      <c r="Q220" t="str">
        <f t="shared" si="45"/>
        <v>3.5cm</v>
      </c>
      <c r="R220" cm="1">
        <f t="array" ref="R220">IF(Q220="","",IF(ISNUMBER(SEARCH("cm",Q220)),MAX(VALUE(SUBSTITUTE(_xlfn.FILTERXML("&lt;t&gt;&lt;s&gt;"&amp;SUBSTITUTE(Q220,",","&lt;/s&gt;&lt;s&gt;")&amp;"&lt;/s&gt;&lt;/t&gt;","//s"),"cm",""))),IF(ISNUMBER(SEARCH("mm",Q220)), MAX(VALUE(SUBSTITUTE(_xlfn.FILTERXML("&lt;t&gt;&lt;s&gt;"&amp;SUBSTITUTE(Q220,",","&lt;/s&gt;&lt;s&gt;")&amp;"&lt;/s&gt;&lt;/t&gt;","//s"),"mm","")))/10, MAX(VALUE(_xlfn.FILTERXML("&lt;t&gt;&lt;s&gt;"&amp;SUBSTITUTE(Q220,",","&lt;/s&gt;&lt;s&gt;")&amp;"&lt;/s&gt;&lt;/t&gt;","//s"))))))</f>
        <v>3.5</v>
      </c>
      <c r="S220" t="str">
        <f>IF(OR('Model output'!P219="",'Model output'!P219="C",ISNUMBER(SEARCH("Not identified", 'Model output'!P219)),ISNUMBER(SEARCH("Absent",'Model output'!P219)),ISNUMBER(SEARCH("Absence",'Model output'!P219)),AND(ISNUMBER(SEARCH("No",'Model output'!P219)),NOT(ISNUMBER(SEARCH("diagnostic",'Model output'!P219)))),ISNUMBER(SEARCH("Negative",'Model output'!P219))),"negative","positive")</f>
        <v>negative</v>
      </c>
      <c r="T220">
        <f>IF('Model output'!O219="","",'Model output'!O219)</f>
        <v>2</v>
      </c>
      <c r="U220" t="str">
        <f>IF('Model output'!Q219&lt;&gt;"",'Model output'!Q219,IF('Classification result'!S220="positive",IF(ISNUMBER(SEARCH("single",'Model output'!P219)),1,IF(OR(ISNUMBER(SEARCH("&lt;4",'Model output'!P219)),ISNUMBER(SEARCH("&lt; 4",'Model output'!P219)),ISNUMBER(SEARCH("less than 4",'Model output'!P219))),"&lt;4",IF(OR(ISNUMBER(SEARCH("&gt;4",'Model output'!P219)),ISNUMBER(SEARCH("&gt; 4",'Model output'!P219)),ISNUMBER(SEARCH("4 or more",'Model output'!P219))),"&gt;4",""))),""))</f>
        <v/>
      </c>
      <c r="V220" t="str">
        <f>IF(S220="negative","",IF(OR(ISNUMBER(SEARCH("Focal",'Model output'!P219)),'Classification result'!U220&lt;4,ISNUMBER(SEARCH("Focal",'Classification result'!U220)),ISNUMBER(SEARCH("&lt;4",'Classification result'!U220)),ISNUMBER(SEARCH("&lt; 4",'Classification result'!U220))),"minimal", IF(OR(ISNUMBER(SEARCH("Extensive",'Model output'!P219)),ISNUMBER(SEARCH("Extensive",'Classification result'!U220)),ISNUMBER(SEARCH("&gt;4",'Classification result'!U220)),ISNUMBER(SEARCH("&gt; 4",'Classification result'!U220)),ISNUMBER(SEARCH("4 or more",'Classification result'!U220))),"extensive","")))</f>
        <v/>
      </c>
      <c r="W220" t="str">
        <f>IF(OR('Model output'!R219="",ISNUMBER(SEARCH("Not identified", 'Model output'!R219)),ISNUMBER(SEARCH("Absent",'Model output'!R219)),ISNUMBER(SEARCH("No",'Model output'!R219)),ISNUMBER(SEARCH("Negative",'Model output'!R219)),ISNUMBER(SEARCH("None seen",'Model output'!R219)),ISNUMBER(SEARCH("Free",'Model output'!R219)),ISNUMBER(SEARCH("Cannot be assessed",'Model output'!R219))),"negative","positive")</f>
        <v>negative</v>
      </c>
      <c r="X220" s="19" t="str">
        <f>IF('Model output'!S219="","",'Model output'!S219)</f>
        <v/>
      </c>
      <c r="Y220" t="str">
        <f>IF(OR('Model output'!S219="",ISNUMBER(SEARCH("No extension",'Model output'!S219)),ISNUMBER(SEARCH("Absent",'Model output'!S219)),ISNUMBER(SEARCH("Not identified",'Model output'!S219)),AND(ISNUMBER(SEARCH("No",'Model output'!S219)),NOT(ISNUMBER(SEARCH("carcinoma",'Model output'!S219)))),ISNUMBER(SEARCH("negative",'Model output'!S219))),"negative",IF(Z220="positive","gETE", "positive"))</f>
        <v>negative</v>
      </c>
      <c r="Z220" t="str">
        <f>IF(OR('Model output'!S219="",ISNUMBER(SEARCH("Absent",'Model output'!S219)),ISNUMBER(SEARCH("Not identified",'Model output'!S219)),ISNUMBER(SEARCH("No",'Model output'!S219)),ISNUMBER(SEARCH("Minimal",'Model output'!S219)),ISNUMBER(SEARCH("negative",'Model output'!S219))),"negative",IF(OR(ISNUMBER(SEARCH("extensive",X220)),ISNUMBER(SEARCH("skeletal muscle",X220)),ISNUMBER(SEARCH("larynx",X220)),ISNUMBER(SEARCH("trachea",X220)),ISNUMBER(SEARCH("esophagus",X220)),ISNUMBER(SEARCH("recurrent laryngeal nerve",X220))),"positive","negative"))</f>
        <v>negative</v>
      </c>
      <c r="AA220" t="str">
        <f>IF('Model output'!T219="","",IF('Model output'!T219="Not mentioned", "No", "Yes"))</f>
        <v/>
      </c>
      <c r="AB220" t="str">
        <f>IF(AA220&lt;&gt;"Yes","",IF(OR('Model output'!U219="",ISNUMBER(SEARCH("Not identified",'Model output'!U219))),"",'Model output'!U219))</f>
        <v/>
      </c>
      <c r="AC220" s="8" t="str">
        <f>IF(OR('Model output'!V219="", AND(ISERROR(SEARCH("Positive",'Model output'!V219)), ISNUMBER(SEARCH("Negative",'Model output'!V219))), ISNUMBER(SEARCH("Cannot be assessed",'Model output'!V219)), AND(ISNUMBER(SEARCH("Uninvolved",'Model output'!V219)),NOT(ISNUMBER(SEARCH("margin(s) involved",'Model output'!V219)))), ISNUMBER(SEARCH("No involvement",'Model output'!V219)), AND(NOT(ISNUMBER(SEARCH("focal",'Model output'!V219))),ISNUMBER(SEARCH("Free",'Model output'!V219))), ISNUMBER(SEARCH("narrowly excised",'Model output'!V219)), ISNUMBER(SEARCH("none",'Model output'!V219)), ISNUMBER(SEARCH("R0",'Model output'!V219)), ISNUMBER(SEARCH("1 mm",'Model output'!V219)), ISNUMBER(SEARCH("0.1 CM",'Model output'!V219)), ISNUMBER(SEARCH("less than 0.2 mm",'Model output'!V219)), ISNUMBER(SEARCH("less than 1.0 mm",'Model output'!V219)), ISNUMBER(SEARCH("less than 0.5 mm",'Model output'!V219)), ISNUMBER(SEARCH("abut",'Model output'!V219))), "negative", "positive")</f>
        <v>negative</v>
      </c>
      <c r="AE220" s="39" t="str" cm="1">
        <f t="array" aca="1" ref="AE220" ca="1">IF(OR(AC220="positive",Z220="positive",AND(OR(ISNUMBER(SEARCH("Follicular carcinoma",N220)),ISNUMBER(SEARCH("Follicular thyroid carcinoma",N220))),V220="extensive"),AND(AND(ISNUMBER(J220),J220&gt;0),AND(ISNUMBER(M220),M220&gt;3)),OR(H220="positive",AH220=1)),"high",IF(OR(ISNUMBER(SEARCH("lateral",G220,1)),ISNUMBER(SEARCH("positive",Y220,1)),ISNUMBER(SEARCH("tall",O220,1)),ISNUMBER(SEARCH("hobnail",O220,1)),ISNUMBER(SEARCH("cribriform",O220,1)),ISNUMBER(SEARCH("diffuse",O220,1)),ISNUMBER(SEARCH("columnar",O220,1)),ISNUMBER(SEARCH("solid",O220,1)),ISNUMBER(SEARCH("tall",N220,1)),ISNUMBER(SEARCH("hobnail",N220,1)),ISNUMBER(SEARCH("cribriform",N220,1)),ISNUMBER(SEARCH("diffuse",N220,1)),ISNUMBER(SEARCH("columnar",N220,1)),ISNUMBER(SEARCH("solid",N220,1)),AND(OR(ISNUMBER(SEARCH("papillary",N220,1)),ISNUMBER(SEARCH("papillary carcinoma",O220,1))),S220="positive"),AND(AND(ISNUMBER(J220),J220&gt;=5),M220=""),AND(AND(ISNUMBER(J220),J220&gt;=5),AND(ISNUMBER(M220),M220&gt;=1)),AND(ISNUMBER(SERACH("papillary",N220)),OR(Y220="positive",Z220="positive"), ISNUMBER(SEARCH("BRAF",AB220)))),"intermediate","low"))</f>
        <v>intermediate</v>
      </c>
      <c r="AF220" s="40" t="str">
        <f t="shared" si="47"/>
        <v>2</v>
      </c>
      <c r="AG220" s="40" t="str">
        <f t="shared" si="48"/>
        <v>1b</v>
      </c>
      <c r="AH220" s="40" t="str">
        <f t="shared" si="49"/>
        <v>0</v>
      </c>
      <c r="AI220" s="45" t="str">
        <f t="shared" si="50"/>
        <v>I</v>
      </c>
      <c r="AJ220" s="39" t="s">
        <v>636</v>
      </c>
      <c r="AK220" s="44" t="s">
        <v>898</v>
      </c>
      <c r="AL220" s="44" t="s">
        <v>895</v>
      </c>
      <c r="AM220" s="44" t="s">
        <v>899</v>
      </c>
      <c r="AN220" s="44" t="s">
        <v>59</v>
      </c>
      <c r="AO220" s="12">
        <f t="shared" ca="1" si="51"/>
        <v>1</v>
      </c>
      <c r="AP220" s="15">
        <f t="shared" si="52"/>
        <v>1</v>
      </c>
      <c r="AQ220" s="15">
        <f t="shared" si="53"/>
        <v>1</v>
      </c>
      <c r="AR220" s="15">
        <f t="shared" si="54"/>
        <v>1</v>
      </c>
      <c r="AS220" s="26">
        <f t="shared" si="55"/>
        <v>1</v>
      </c>
    </row>
    <row r="221" spans="1:45">
      <c r="A221" t="str">
        <f>'Model output'!A220</f>
        <v>TCGA-EM-A4FR</v>
      </c>
      <c r="B221" s="51">
        <v>28</v>
      </c>
      <c r="C221" s="1" t="str">
        <f>IF(OR(ISNUMBER(SEARCH("0",'Model output'!D220)), ISNUMBER(SEARCH("1",'Model output'!D220)), ISNUMBER(SEARCH("1a",'Model output'!D220)), ISNUMBER(SEARCH("1b",'Model output'!D220)), ISNUMBER(SEARCH("2",'Model output'!D220)), ISNUMBER(SEARCH("3",'Model output'!D220)), ISNUMBER(SEARCH("4a",'Model output'!D220)), ISNUMBER(SEARCH("4b",'Model output'!D220))), IF(ISNUMBER(SEARCH("pT",'Model output'!D220)),IF(OR(ISNUMBER(SEARCH("a",'Model output'!D220)),ISNUMBER(SEARCH("b",'Model output'!D220))),MID(SUBSTITUTE('Model output'!D220," ",""),SEARCH("pT",'Model output'!D220)+2,2),MID(SUBSTITUTE('Model output'!D220," ",""),SEARCH("pT",'Model output'!D220)+2,1)),IF(ISNUMBER(SEARCH("T",'Model output'!D220)),IF(OR(ISNUMBER(SEARCH("a",'Model output'!D220)),ISNUMBER(SEARCH("b",'Model output'!D220))),MID(SUBSTITUTE('Model output'!D220," ",""),SEARCH("T",'Model output'!D220)+1,2),MID(SUBSTITUTE('Model output'!D220," ",""),SEARCH("T",'Model output'!D220)+1,1)),SUBSTITUTE('Model output'!D220," ",""))),"")</f>
        <v>3</v>
      </c>
      <c r="D221" s="1" t="str">
        <f>IF(ISNUMBER(SEARCH("lymph node",'Model output'!E220)),"1", IF(AND('Model output'!E220&lt;&gt;"",ISNUMBER('Model output'!E220),'Model output'!E220&gt;0),"1",IF(OR(ISNUMBER(SEARCH("0",'Model output'!E220)), ISNUMBER(SEARCH("1",'Model output'!E220)), ISNUMBER(SEARCH("1a",'Model output'!E220)), ISNUMBER(SEARCH("1b",'Model output'!E220)), ISNUMBER(SEARCH("X",'Model output'!E220))), IF(ISNUMBER(SEARCH("pN",'Model output'!E220)),IF(OR(ISNUMBER(SEARCH("a",'Model output'!E220)),ISNUMBER(SEARCH("b",'Model output'!E220))),MID(SUBSTITUTE('Model output'!E220," ",""),SEARCH("pN",'Model output'!E220)+2,2),MID(SUBSTITUTE('Model output'!E220," ",""),SEARCH("pN",'Model output'!E220)+2,1)),IF(ISNUMBER(SEARCH("N",'Model output'!E220)),IF(OR(ISNUMBER(SEARCH("a",'Model output'!E220)),ISNUMBER(SEARCH("b",'Model output'!E220))),MID(SUBSTITUTE('Model output'!E220," ",""),SEARCH("N",'Model output'!E220)+1,2),MID(SUBSTITUTE('Model output'!E220," ",""),SEARCH("N",'Model output'!E220)+1,1)),SUBSTITUTE('Model output'!E220," ",""))),"")))</f>
        <v>1a</v>
      </c>
      <c r="E221" s="1" t="str">
        <f>IF(OR(ISNUMBER(SEARCH("Not applicable",'Model output'!F220)), ISNUMBER(SEARCH("N/A",'Model output'!F220))),"0",IF(OR(ISNUMBER(SEARCH("0",'Model output'!F220)), ISNUMBER(SEARCH("1",'Model output'!F220)), ISNUMBER(SEARCH("X",'Model output'!F220))), IF(ISNUMBER(SEARCH("pM",'Model output'!F220)),MID(SUBSTITUTE('Model output'!F220," ",""),SEARCH("pM",'Model output'!F220)+2,1),IF(ISNUMBER(SEARCH("M",'Model output'!F220)),MID(SUBSTITUTE('Model output'!F220," ",""),SEARCH("M",'Model output'!F220)+1,1),SUBSTITUTE('Model output'!F220," ",""))),""))</f>
        <v/>
      </c>
      <c r="F221" t="str">
        <f t="shared" si="44"/>
        <v>positive</v>
      </c>
      <c r="G221" t="str">
        <f>IF(OR('Model output'!G220="",AND(ISNUMBER('Model output'!J220),'Model output'!J220&lt;1)),"",IF(OR(ISNUMBER(SEARCH("lateral",'Model output'!G220)),ISNUMBER(SEARCH("cervical",'Model output'!G220)),ISNUMBER(SEARCH("jugular",'Model output'!G220)),ISNUMBER(SEARCH("left neck",'Model output'!G220)),ISNUMBER(SEARCH("left anterior neck",'Model output'!G220)),ISNUMBER(SEARCH("left posterior neck",'Model output'!G220)),ISNUMBER(SEARCH("right neck",'Model output'!G220)),ISNUMBER(SEARCH("right anterior neck",'Model output'!G220)),ISNUMBER(SEARCH("right posterior neck",'Model output'!G220)),AND(ISNUMBER(SEARCH("level",'Model output'!G220)),OR(,ISNUMBER(SEARCH("II",'Model output'!G220)),ISNUMBER(SEARCH("two",'Model output'!G220)),ISNUMBER(SEARCH("2",'Model output'!G220)),ISNUMBER(SEARCH("III",'Model output'!G220)),ISNUMBER(SEARCH("three",'Model output'!G220)),ISNUMBER(SEARCH("3",'Model output'!G220)),ISNUMBER(SEARCH("IV",'Model output'!G220)),ISNUMBER(SEARCH("four",'Model output'!G220)),ISNUMBER(SEARCH("4",'Model output'!G220)),ISNUMBER(SEARCH("V ",'Model output'!G220)),ISNUMBER(SEARCH("five",'Model output'!G220)),ISNUMBER(SEARCH("5",'Model output'!G220))))), "lateral", "central"))</f>
        <v>central</v>
      </c>
      <c r="H221" t="str">
        <f>IF('Model output'!H220="","negative", IF('Model output'!H220=" ", "negative", IF('Model output'!H220="[]", "negative", IF(ISNUMBER(SEARCH("lymph node",'Model output'!H220)),"negative", IF(ISNUMBER(SEARCH("adipose tissue",'Model output'!H220)), "negative", IF(ISNUMBER(SEARCH("neck dissection",'Model output'!H220)),"negative","positive"))))))</f>
        <v>negative</v>
      </c>
      <c r="I221">
        <f>IF('Model output'!I220="","",IF(ISNUMBER('Model output'!I220),'Model output'!I220,1))</f>
        <v>3</v>
      </c>
      <c r="J221">
        <f>IF('Model output'!J220="","",IF(AND(ISNUMBER('Model output'!J220),'Model output'!J220&lt;=I221),'Model output'!J220,IF(ISNUMBER(SEARCH("0/",'Model output'!J220)),0,1)))</f>
        <v>3</v>
      </c>
      <c r="K221" t="str" cm="1">
        <f t="array" ref="K221">IF(COUNT(FIND({0,1,2,3,4,5,6,7,8,9},'Model output'!K220))&gt;0,'Model output'!K220,"")</f>
        <v/>
      </c>
      <c r="L221" s="32" t="str">
        <f t="shared" si="46"/>
        <v/>
      </c>
      <c r="M221" t="str" cm="1">
        <f t="array" ref="M221">IF(L221="","",IF(ISNUMBER(SEARCH("cm",L221)),MAX(VALUE(SUBSTITUTE(_xlfn.FILTERXML("&lt;t&gt;&lt;s&gt;"&amp;SUBSTITUTE(L221,",","&lt;/s&gt;&lt;s&gt;")&amp;"&lt;/s&gt;&lt;/t&gt;","//s"),"cm",""))),MAX(VALUE(SUBSTITUTE(_xlfn.FILTERXML("&lt;t&gt;&lt;s&gt;"&amp;SUBSTITUTE(L221,",","&lt;/s&gt;&lt;s&gt;")&amp;"&lt;/s&gt;&lt;/t&gt;","//s"),"mm","")))/10))</f>
        <v/>
      </c>
      <c r="N221" t="str">
        <f>IF('Model output'!L220="","",'Model output'!L220)</f>
        <v>papillary</v>
      </c>
      <c r="O221" t="str">
        <f>IF('Model output'!M220="","",'Model output'!M220)</f>
        <v>Cribriform without morules, classical cytomorphology</v>
      </c>
      <c r="P221" t="str">
        <f>IF('Model output'!N220="","",'Model output'!N220)</f>
        <v>5.1 cm</v>
      </c>
      <c r="Q221" t="str">
        <f t="shared" si="45"/>
        <v>5.1cm</v>
      </c>
      <c r="R221" cm="1">
        <f t="array" ref="R221">IF(Q221="","",IF(ISNUMBER(SEARCH("cm",Q221)),MAX(VALUE(SUBSTITUTE(_xlfn.FILTERXML("&lt;t&gt;&lt;s&gt;"&amp;SUBSTITUTE(Q221,",","&lt;/s&gt;&lt;s&gt;")&amp;"&lt;/s&gt;&lt;/t&gt;","//s"),"cm",""))),IF(ISNUMBER(SEARCH("mm",Q221)), MAX(VALUE(SUBSTITUTE(_xlfn.FILTERXML("&lt;t&gt;&lt;s&gt;"&amp;SUBSTITUTE(Q221,",","&lt;/s&gt;&lt;s&gt;")&amp;"&lt;/s&gt;&lt;/t&gt;","//s"),"mm","")))/10, MAX(VALUE(_xlfn.FILTERXML("&lt;t&gt;&lt;s&gt;"&amp;SUBSTITUTE(Q221,",","&lt;/s&gt;&lt;s&gt;")&amp;"&lt;/s&gt;&lt;/t&gt;","//s"))))))</f>
        <v>5.0999999999999996</v>
      </c>
      <c r="S221" t="str">
        <f>IF(OR('Model output'!P220="",'Model output'!P220="C",ISNUMBER(SEARCH("Not identified", 'Model output'!P220)),ISNUMBER(SEARCH("Absent",'Model output'!P220)),ISNUMBER(SEARCH("Absence",'Model output'!P220)),AND(ISNUMBER(SEARCH("No",'Model output'!P220)),NOT(ISNUMBER(SEARCH("diagnostic",'Model output'!P220)))),ISNUMBER(SEARCH("Negative",'Model output'!P220))),"negative","positive")</f>
        <v>negative</v>
      </c>
      <c r="T221">
        <f>IF('Model output'!O220="","",'Model output'!O220)</f>
        <v>2</v>
      </c>
      <c r="U221" t="str">
        <f>IF('Model output'!Q220&lt;&gt;"",'Model output'!Q220,IF('Classification result'!S221="positive",IF(ISNUMBER(SEARCH("single",'Model output'!P220)),1,IF(OR(ISNUMBER(SEARCH("&lt;4",'Model output'!P220)),ISNUMBER(SEARCH("&lt; 4",'Model output'!P220)),ISNUMBER(SEARCH("less than 4",'Model output'!P220))),"&lt;4",IF(OR(ISNUMBER(SEARCH("&gt;4",'Model output'!P220)),ISNUMBER(SEARCH("&gt; 4",'Model output'!P220)),ISNUMBER(SEARCH("4 or more",'Model output'!P220))),"&gt;4",""))),""))</f>
        <v/>
      </c>
      <c r="V221" t="str">
        <f>IF(S221="negative","",IF(OR(ISNUMBER(SEARCH("Focal",'Model output'!P220)),'Classification result'!U221&lt;4,ISNUMBER(SEARCH("Focal",'Classification result'!U221)),ISNUMBER(SEARCH("&lt;4",'Classification result'!U221)),ISNUMBER(SEARCH("&lt; 4",'Classification result'!U221))),"minimal", IF(OR(ISNUMBER(SEARCH("Extensive",'Model output'!P220)),ISNUMBER(SEARCH("Extensive",'Classification result'!U221)),ISNUMBER(SEARCH("&gt;4",'Classification result'!U221)),ISNUMBER(SEARCH("&gt; 4",'Classification result'!U221)),ISNUMBER(SEARCH("4 or more",'Classification result'!U221))),"extensive","")))</f>
        <v/>
      </c>
      <c r="W221" t="str">
        <f>IF(OR('Model output'!R220="",ISNUMBER(SEARCH("Not identified", 'Model output'!R220)),ISNUMBER(SEARCH("Absent",'Model output'!R220)),ISNUMBER(SEARCH("No",'Model output'!R220)),ISNUMBER(SEARCH("Negative",'Model output'!R220)),ISNUMBER(SEARCH("None seen",'Model output'!R220)),ISNUMBER(SEARCH("Free",'Model output'!R220)),ISNUMBER(SEARCH("Cannot be assessed",'Model output'!R220))),"negative","positive")</f>
        <v>positive</v>
      </c>
      <c r="X221" s="19" t="str">
        <f>IF('Model output'!S220="","",'Model output'!S220)</f>
        <v/>
      </c>
      <c r="Y221" t="str">
        <f>IF(OR('Model output'!S220="",ISNUMBER(SEARCH("No extension",'Model output'!S220)),ISNUMBER(SEARCH("Absent",'Model output'!S220)),ISNUMBER(SEARCH("Not identified",'Model output'!S220)),AND(ISNUMBER(SEARCH("No",'Model output'!S220)),NOT(ISNUMBER(SEARCH("carcinoma",'Model output'!S220)))),ISNUMBER(SEARCH("negative",'Model output'!S220))),"negative",IF(Z221="positive","gETE", "positive"))</f>
        <v>negative</v>
      </c>
      <c r="Z221" t="str">
        <f>IF(OR('Model output'!S220="",ISNUMBER(SEARCH("Absent",'Model output'!S220)),ISNUMBER(SEARCH("Not identified",'Model output'!S220)),ISNUMBER(SEARCH("No",'Model output'!S220)),ISNUMBER(SEARCH("Minimal",'Model output'!S220)),ISNUMBER(SEARCH("negative",'Model output'!S220))),"negative",IF(OR(ISNUMBER(SEARCH("extensive",X221)),ISNUMBER(SEARCH("skeletal muscle",X221)),ISNUMBER(SEARCH("larynx",X221)),ISNUMBER(SEARCH("trachea",X221)),ISNUMBER(SEARCH("esophagus",X221)),ISNUMBER(SEARCH("recurrent laryngeal nerve",X221))),"positive","negative"))</f>
        <v>negative</v>
      </c>
      <c r="AA221" t="str">
        <f>IF('Model output'!T220="","",IF('Model output'!T220="Not mentioned", "No", "Yes"))</f>
        <v/>
      </c>
      <c r="AB221" t="str">
        <f>IF(AA221&lt;&gt;"Yes","",IF(OR('Model output'!U220="",ISNUMBER(SEARCH("Not identified",'Model output'!U220))),"",'Model output'!U220))</f>
        <v/>
      </c>
      <c r="AC221" s="8" t="str">
        <f>IF(OR('Model output'!V220="", AND(ISERROR(SEARCH("Positive",'Model output'!V220)), ISNUMBER(SEARCH("Negative",'Model output'!V220))), ISNUMBER(SEARCH("Cannot be assessed",'Model output'!V220)), AND(ISNUMBER(SEARCH("Uninvolved",'Model output'!V220)),NOT(ISNUMBER(SEARCH("margin(s) involved",'Model output'!V220)))), ISNUMBER(SEARCH("No involvement",'Model output'!V220)), AND(NOT(ISNUMBER(SEARCH("focal",'Model output'!V220))),ISNUMBER(SEARCH("Free",'Model output'!V220))), ISNUMBER(SEARCH("narrowly excised",'Model output'!V220)), ISNUMBER(SEARCH("none",'Model output'!V220)), ISNUMBER(SEARCH("R0",'Model output'!V220)), ISNUMBER(SEARCH("1 mm",'Model output'!V220)), ISNUMBER(SEARCH("0.1 CM",'Model output'!V220)), ISNUMBER(SEARCH("less than 0.2 mm",'Model output'!V220)), ISNUMBER(SEARCH("less than 1.0 mm",'Model output'!V220)), ISNUMBER(SEARCH("less than 0.5 mm",'Model output'!V220)), ISNUMBER(SEARCH("abut",'Model output'!V220))), "negative", "positive")</f>
        <v>negative</v>
      </c>
      <c r="AE221" s="39" t="str" cm="1">
        <f t="array" aca="1" ref="AE221" ca="1">IF(OR(AC221="positive",Z221="positive",AND(OR(ISNUMBER(SEARCH("Follicular carcinoma",N221)),ISNUMBER(SEARCH("Follicular thyroid carcinoma",N221))),V221="extensive"),AND(AND(ISNUMBER(J221),J221&gt;0),AND(ISNUMBER(M221),M221&gt;3)),OR(H221="positive",AH221=1)),"high",IF(OR(ISNUMBER(SEARCH("lateral",G221,1)),ISNUMBER(SEARCH("positive",Y221,1)),ISNUMBER(SEARCH("tall",O221,1)),ISNUMBER(SEARCH("hobnail",O221,1)),ISNUMBER(SEARCH("cribriform",O221,1)),ISNUMBER(SEARCH("diffuse",O221,1)),ISNUMBER(SEARCH("columnar",O221,1)),ISNUMBER(SEARCH("solid",O221,1)),ISNUMBER(SEARCH("tall",N221,1)),ISNUMBER(SEARCH("hobnail",N221,1)),ISNUMBER(SEARCH("cribriform",N221,1)),ISNUMBER(SEARCH("diffuse",N221,1)),ISNUMBER(SEARCH("columnar",N221,1)),ISNUMBER(SEARCH("solid",N221,1)),AND(OR(ISNUMBER(SEARCH("papillary",N221,1)),ISNUMBER(SEARCH("papillary carcinoma",O221,1))),S221="positive"),AND(AND(ISNUMBER(J221),J221&gt;=5),M221=""),AND(AND(ISNUMBER(J221),J221&gt;=5),AND(ISNUMBER(M221),M221&gt;=1)),AND(ISNUMBER(SERACH("papillary",N221)),OR(Y221="positive",Z221="positive"), ISNUMBER(SEARCH("BRAF",AB221)))),"intermediate","low"))</f>
        <v>intermediate</v>
      </c>
      <c r="AF221" s="40" t="str">
        <f t="shared" si="47"/>
        <v>3a</v>
      </c>
      <c r="AG221" s="40" t="str">
        <f t="shared" si="48"/>
        <v>1a</v>
      </c>
      <c r="AH221" s="40" t="str">
        <f t="shared" si="49"/>
        <v>0</v>
      </c>
      <c r="AI221" s="45" t="str">
        <f t="shared" si="50"/>
        <v>I</v>
      </c>
      <c r="AJ221" s="39" t="s">
        <v>636</v>
      </c>
      <c r="AK221" s="44" t="s">
        <v>901</v>
      </c>
      <c r="AL221" s="44" t="s">
        <v>900</v>
      </c>
      <c r="AM221" s="44" t="s">
        <v>899</v>
      </c>
      <c r="AN221" s="44" t="s">
        <v>59</v>
      </c>
      <c r="AO221" s="12">
        <f t="shared" ca="1" si="51"/>
        <v>1</v>
      </c>
      <c r="AP221" s="15">
        <f t="shared" si="52"/>
        <v>1</v>
      </c>
      <c r="AQ221" s="15">
        <f t="shared" si="53"/>
        <v>1</v>
      </c>
      <c r="AR221" s="15">
        <f t="shared" si="54"/>
        <v>1</v>
      </c>
      <c r="AS221" s="26">
        <f t="shared" si="55"/>
        <v>1</v>
      </c>
    </row>
    <row r="222" spans="1:45">
      <c r="A222" t="str">
        <f>'Model output'!A221</f>
        <v>TCGA-EM-A4FV</v>
      </c>
      <c r="B222" s="51">
        <v>64</v>
      </c>
      <c r="C222" s="1" t="str">
        <f>IF(OR(ISNUMBER(SEARCH("0",'Model output'!D221)), ISNUMBER(SEARCH("1",'Model output'!D221)), ISNUMBER(SEARCH("1a",'Model output'!D221)), ISNUMBER(SEARCH("1b",'Model output'!D221)), ISNUMBER(SEARCH("2",'Model output'!D221)), ISNUMBER(SEARCH("3",'Model output'!D221)), ISNUMBER(SEARCH("4a",'Model output'!D221)), ISNUMBER(SEARCH("4b",'Model output'!D221))), IF(ISNUMBER(SEARCH("pT",'Model output'!D221)),IF(OR(ISNUMBER(SEARCH("a",'Model output'!D221)),ISNUMBER(SEARCH("b",'Model output'!D221))),MID(SUBSTITUTE('Model output'!D221," ",""),SEARCH("pT",'Model output'!D221)+2,2),MID(SUBSTITUTE('Model output'!D221," ",""),SEARCH("pT",'Model output'!D221)+2,1)),IF(ISNUMBER(SEARCH("T",'Model output'!D221)),IF(OR(ISNUMBER(SEARCH("a",'Model output'!D221)),ISNUMBER(SEARCH("b",'Model output'!D221))),MID(SUBSTITUTE('Model output'!D221," ",""),SEARCH("T",'Model output'!D221)+1,2),MID(SUBSTITUTE('Model output'!D221," ",""),SEARCH("T",'Model output'!D221)+1,1)),SUBSTITUTE('Model output'!D221," ",""))),"")</f>
        <v>1b</v>
      </c>
      <c r="D222" s="1" t="str">
        <f>IF(ISNUMBER(SEARCH("lymph node",'Model output'!E221)),"1", IF(AND('Model output'!E221&lt;&gt;"",ISNUMBER('Model output'!E221),'Model output'!E221&gt;0),"1",IF(OR(ISNUMBER(SEARCH("0",'Model output'!E221)), ISNUMBER(SEARCH("1",'Model output'!E221)), ISNUMBER(SEARCH("1a",'Model output'!E221)), ISNUMBER(SEARCH("1b",'Model output'!E221)), ISNUMBER(SEARCH("X",'Model output'!E221))), IF(ISNUMBER(SEARCH("pN",'Model output'!E221)),IF(OR(ISNUMBER(SEARCH("a",'Model output'!E221)),ISNUMBER(SEARCH("b",'Model output'!E221))),MID(SUBSTITUTE('Model output'!E221," ",""),SEARCH("pN",'Model output'!E221)+2,2),MID(SUBSTITUTE('Model output'!E221," ",""),SEARCH("pN",'Model output'!E221)+2,1)),IF(ISNUMBER(SEARCH("N",'Model output'!E221)),IF(OR(ISNUMBER(SEARCH("a",'Model output'!E221)),ISNUMBER(SEARCH("b",'Model output'!E221))),MID(SUBSTITUTE('Model output'!E221," ",""),SEARCH("N",'Model output'!E221)+1,2),MID(SUBSTITUTE('Model output'!E221," ",""),SEARCH("N",'Model output'!E221)+1,1)),SUBSTITUTE('Model output'!E221," ",""))),"")))</f>
        <v>0</v>
      </c>
      <c r="E222" s="1" t="str">
        <f>IF(OR(ISNUMBER(SEARCH("Not applicable",'Model output'!F221)), ISNUMBER(SEARCH("N/A",'Model output'!F221))),"0",IF(OR(ISNUMBER(SEARCH("0",'Model output'!F221)), ISNUMBER(SEARCH("1",'Model output'!F221)), ISNUMBER(SEARCH("X",'Model output'!F221))), IF(ISNUMBER(SEARCH("pM",'Model output'!F221)),MID(SUBSTITUTE('Model output'!F221," ",""),SEARCH("pM",'Model output'!F221)+2,1),IF(ISNUMBER(SEARCH("M",'Model output'!F221)),MID(SUBSTITUTE('Model output'!F221," ",""),SEARCH("M",'Model output'!F221)+1,1),SUBSTITUTE('Model output'!F221," ",""))),""))</f>
        <v/>
      </c>
      <c r="F222" t="str">
        <f t="shared" si="44"/>
        <v>negative</v>
      </c>
      <c r="G222" t="str">
        <f>IF(OR('Model output'!G221="",AND(ISNUMBER('Model output'!J221),'Model output'!J221&lt;1)),"",IF(OR(ISNUMBER(SEARCH("lateral",'Model output'!G221)),ISNUMBER(SEARCH("cervical",'Model output'!G221)),ISNUMBER(SEARCH("jugular",'Model output'!G221)),ISNUMBER(SEARCH("left neck",'Model output'!G221)),ISNUMBER(SEARCH("left anterior neck",'Model output'!G221)),ISNUMBER(SEARCH("left posterior neck",'Model output'!G221)),ISNUMBER(SEARCH("right neck",'Model output'!G221)),ISNUMBER(SEARCH("right anterior neck",'Model output'!G221)),ISNUMBER(SEARCH("right posterior neck",'Model output'!G221)),AND(ISNUMBER(SEARCH("level",'Model output'!G221)),OR(,ISNUMBER(SEARCH("II",'Model output'!G221)),ISNUMBER(SEARCH("two",'Model output'!G221)),ISNUMBER(SEARCH("2",'Model output'!G221)),ISNUMBER(SEARCH("III",'Model output'!G221)),ISNUMBER(SEARCH("three",'Model output'!G221)),ISNUMBER(SEARCH("3",'Model output'!G221)),ISNUMBER(SEARCH("IV",'Model output'!G221)),ISNUMBER(SEARCH("four",'Model output'!G221)),ISNUMBER(SEARCH("4",'Model output'!G221)),ISNUMBER(SEARCH("V ",'Model output'!G221)),ISNUMBER(SEARCH("five",'Model output'!G221)),ISNUMBER(SEARCH("5",'Model output'!G221))))), "lateral", "central"))</f>
        <v/>
      </c>
      <c r="H222" t="str">
        <f>IF('Model output'!H221="","negative", IF('Model output'!H221=" ", "negative", IF('Model output'!H221="[]", "negative", IF(ISNUMBER(SEARCH("lymph node",'Model output'!H221)),"negative", IF(ISNUMBER(SEARCH("adipose tissue",'Model output'!H221)), "negative", IF(ISNUMBER(SEARCH("neck dissection",'Model output'!H221)),"negative","positive"))))))</f>
        <v>negative</v>
      </c>
      <c r="I222" t="str">
        <f>IF('Model output'!I221="","",IF(ISNUMBER('Model output'!I221),'Model output'!I221,1))</f>
        <v/>
      </c>
      <c r="J222" t="str">
        <f>IF('Model output'!J221="","",IF(AND(ISNUMBER('Model output'!J221),'Model output'!J221&lt;=I222),'Model output'!J221,IF(ISNUMBER(SEARCH("0/",'Model output'!J221)),0,1)))</f>
        <v/>
      </c>
      <c r="K222" t="str" cm="1">
        <f t="array" ref="K222">IF(COUNT(FIND({0,1,2,3,4,5,6,7,8,9},'Model output'!K221))&gt;0,'Model output'!K221,"")</f>
        <v/>
      </c>
      <c r="L222" s="32" t="str">
        <f t="shared" si="46"/>
        <v/>
      </c>
      <c r="M222" t="str" cm="1">
        <f t="array" ref="M222">IF(L222="","",IF(ISNUMBER(SEARCH("cm",L222)),MAX(VALUE(SUBSTITUTE(_xlfn.FILTERXML("&lt;t&gt;&lt;s&gt;"&amp;SUBSTITUTE(L222,",","&lt;/s&gt;&lt;s&gt;")&amp;"&lt;/s&gt;&lt;/t&gt;","//s"),"cm",""))),MAX(VALUE(SUBSTITUTE(_xlfn.FILTERXML("&lt;t&gt;&lt;s&gt;"&amp;SUBSTITUTE(L222,",","&lt;/s&gt;&lt;s&gt;")&amp;"&lt;/s&gt;&lt;/t&gt;","//s"),"mm","")))/10))</f>
        <v/>
      </c>
      <c r="N222" t="str">
        <f>IF('Model output'!L221="","",'Model output'!L221)</f>
        <v>papillary</v>
      </c>
      <c r="O222" t="str">
        <f>IF('Model output'!M221="","",'Model output'!M221)</f>
        <v>follicular variant</v>
      </c>
      <c r="P222" t="str">
        <f>IF('Model output'!N221="","",'Model output'!N221)</f>
        <v>1.3 cm</v>
      </c>
      <c r="Q222" t="str">
        <f t="shared" si="45"/>
        <v>1.3cm</v>
      </c>
      <c r="R222" cm="1">
        <f t="array" ref="R222">IF(Q222="","",IF(ISNUMBER(SEARCH("cm",Q222)),MAX(VALUE(SUBSTITUTE(_xlfn.FILTERXML("&lt;t&gt;&lt;s&gt;"&amp;SUBSTITUTE(Q222,",","&lt;/s&gt;&lt;s&gt;")&amp;"&lt;/s&gt;&lt;/t&gt;","//s"),"cm",""))),IF(ISNUMBER(SEARCH("mm",Q222)), MAX(VALUE(SUBSTITUTE(_xlfn.FILTERXML("&lt;t&gt;&lt;s&gt;"&amp;SUBSTITUTE(Q222,",","&lt;/s&gt;&lt;s&gt;")&amp;"&lt;/s&gt;&lt;/t&gt;","//s"),"mm","")))/10, MAX(VALUE(_xlfn.FILTERXML("&lt;t&gt;&lt;s&gt;"&amp;SUBSTITUTE(Q222,",","&lt;/s&gt;&lt;s&gt;")&amp;"&lt;/s&gt;&lt;/t&gt;","//s"))))))</f>
        <v>1.3</v>
      </c>
      <c r="S222" t="str">
        <f>IF(OR('Model output'!P221="",'Model output'!P221="C",ISNUMBER(SEARCH("Not identified", 'Model output'!P221)),ISNUMBER(SEARCH("Absent",'Model output'!P221)),ISNUMBER(SEARCH("Absence",'Model output'!P221)),AND(ISNUMBER(SEARCH("No",'Model output'!P221)),NOT(ISNUMBER(SEARCH("diagnostic",'Model output'!P221)))),ISNUMBER(SEARCH("Negative",'Model output'!P221))),"negative","positive")</f>
        <v>negative</v>
      </c>
      <c r="T222">
        <f>IF('Model output'!O221="","",'Model output'!O221)</f>
        <v>1</v>
      </c>
      <c r="U222" t="str">
        <f>IF('Model output'!Q221&lt;&gt;"",'Model output'!Q221,IF('Classification result'!S222="positive",IF(ISNUMBER(SEARCH("single",'Model output'!P221)),1,IF(OR(ISNUMBER(SEARCH("&lt;4",'Model output'!P221)),ISNUMBER(SEARCH("&lt; 4",'Model output'!P221)),ISNUMBER(SEARCH("less than 4",'Model output'!P221))),"&lt;4",IF(OR(ISNUMBER(SEARCH("&gt;4",'Model output'!P221)),ISNUMBER(SEARCH("&gt; 4",'Model output'!P221)),ISNUMBER(SEARCH("4 or more",'Model output'!P221))),"&gt;4",""))),""))</f>
        <v/>
      </c>
      <c r="V222" t="str">
        <f>IF(S222="negative","",IF(OR(ISNUMBER(SEARCH("Focal",'Model output'!P221)),'Classification result'!U222&lt;4,ISNUMBER(SEARCH("Focal",'Classification result'!U222)),ISNUMBER(SEARCH("&lt;4",'Classification result'!U222)),ISNUMBER(SEARCH("&lt; 4",'Classification result'!U222))),"minimal", IF(OR(ISNUMBER(SEARCH("Extensive",'Model output'!P221)),ISNUMBER(SEARCH("Extensive",'Classification result'!U222)),ISNUMBER(SEARCH("&gt;4",'Classification result'!U222)),ISNUMBER(SEARCH("&gt; 4",'Classification result'!U222)),ISNUMBER(SEARCH("4 or more",'Classification result'!U222))),"extensive","")))</f>
        <v/>
      </c>
      <c r="W222" t="str">
        <f>IF(OR('Model output'!R221="",ISNUMBER(SEARCH("Not identified", 'Model output'!R221)),ISNUMBER(SEARCH("Absent",'Model output'!R221)),ISNUMBER(SEARCH("No",'Model output'!R221)),ISNUMBER(SEARCH("Negative",'Model output'!R221)),ISNUMBER(SEARCH("None seen",'Model output'!R221)),ISNUMBER(SEARCH("Free",'Model output'!R221)),ISNUMBER(SEARCH("Cannot be assessed",'Model output'!R221))),"negative","positive")</f>
        <v>positive</v>
      </c>
      <c r="X222" s="19" t="str">
        <f>IF('Model output'!S221="","",'Model output'!S221)</f>
        <v>Not identified</v>
      </c>
      <c r="Y222" t="str">
        <f>IF(OR('Model output'!S221="",ISNUMBER(SEARCH("No extension",'Model output'!S221)),ISNUMBER(SEARCH("Absent",'Model output'!S221)),ISNUMBER(SEARCH("Not identified",'Model output'!S221)),AND(ISNUMBER(SEARCH("No",'Model output'!S221)),NOT(ISNUMBER(SEARCH("carcinoma",'Model output'!S221)))),ISNUMBER(SEARCH("negative",'Model output'!S221))),"negative",IF(Z222="positive","gETE", "positive"))</f>
        <v>negative</v>
      </c>
      <c r="Z222" t="str">
        <f>IF(OR('Model output'!S221="",ISNUMBER(SEARCH("Absent",'Model output'!S221)),ISNUMBER(SEARCH("Not identified",'Model output'!S221)),ISNUMBER(SEARCH("No",'Model output'!S221)),ISNUMBER(SEARCH("Minimal",'Model output'!S221)),ISNUMBER(SEARCH("negative",'Model output'!S221))),"negative",IF(OR(ISNUMBER(SEARCH("extensive",X222)),ISNUMBER(SEARCH("skeletal muscle",X222)),ISNUMBER(SEARCH("larynx",X222)),ISNUMBER(SEARCH("trachea",X222)),ISNUMBER(SEARCH("esophagus",X222)),ISNUMBER(SEARCH("recurrent laryngeal nerve",X222))),"positive","negative"))</f>
        <v>negative</v>
      </c>
      <c r="AA222" t="str">
        <f>IF('Model output'!T221="","",IF('Model output'!T221="Not mentioned", "No", "Yes"))</f>
        <v/>
      </c>
      <c r="AB222" t="str">
        <f>IF(AA222&lt;&gt;"Yes","",IF(OR('Model output'!U221="",ISNUMBER(SEARCH("Not identified",'Model output'!U221))),"",'Model output'!U221))</f>
        <v/>
      </c>
      <c r="AC222" s="8" t="str">
        <f>IF(OR('Model output'!V221="", AND(ISERROR(SEARCH("Positive",'Model output'!V221)), ISNUMBER(SEARCH("Negative",'Model output'!V221))), ISNUMBER(SEARCH("Cannot be assessed",'Model output'!V221)), AND(ISNUMBER(SEARCH("Uninvolved",'Model output'!V221)),NOT(ISNUMBER(SEARCH("margin(s) involved",'Model output'!V221)))), ISNUMBER(SEARCH("No involvement",'Model output'!V221)), AND(NOT(ISNUMBER(SEARCH("focal",'Model output'!V221))),ISNUMBER(SEARCH("Free",'Model output'!V221))), ISNUMBER(SEARCH("narrowly excised",'Model output'!V221)), ISNUMBER(SEARCH("none",'Model output'!V221)), ISNUMBER(SEARCH("R0",'Model output'!V221)), ISNUMBER(SEARCH("1 mm",'Model output'!V221)), ISNUMBER(SEARCH("0.1 CM",'Model output'!V221)), ISNUMBER(SEARCH("less than 0.2 mm",'Model output'!V221)), ISNUMBER(SEARCH("less than 1.0 mm",'Model output'!V221)), ISNUMBER(SEARCH("less than 0.5 mm",'Model output'!V221)), ISNUMBER(SEARCH("abut",'Model output'!V221))), "negative", "positive")</f>
        <v>negative</v>
      </c>
      <c r="AE222" s="39" t="str" cm="1">
        <f t="array" aca="1" ref="AE222" ca="1">IF(OR(AC222="positive",Z222="positive",AND(OR(ISNUMBER(SEARCH("Follicular carcinoma",N222)),ISNUMBER(SEARCH("Follicular thyroid carcinoma",N222))),V222="extensive"),AND(AND(ISNUMBER(J222),J222&gt;0),AND(ISNUMBER(M222),M222&gt;3)),OR(H222="positive",AH222=1)),"high",IF(OR(ISNUMBER(SEARCH("lateral",G222,1)),ISNUMBER(SEARCH("positive",Y222,1)),ISNUMBER(SEARCH("tall",O222,1)),ISNUMBER(SEARCH("hobnail",O222,1)),ISNUMBER(SEARCH("cribriform",O222,1)),ISNUMBER(SEARCH("diffuse",O222,1)),ISNUMBER(SEARCH("columnar",O222,1)),ISNUMBER(SEARCH("solid",O222,1)),ISNUMBER(SEARCH("tall",N222,1)),ISNUMBER(SEARCH("hobnail",N222,1)),ISNUMBER(SEARCH("cribriform",N222,1)),ISNUMBER(SEARCH("diffuse",N222,1)),ISNUMBER(SEARCH("columnar",N222,1)),ISNUMBER(SEARCH("solid",N222,1)),AND(OR(ISNUMBER(SEARCH("papillary",N222,1)),ISNUMBER(SEARCH("papillary carcinoma",O222,1))),S222="positive"),AND(AND(ISNUMBER(J222),J222&gt;=5),M222=""),AND(AND(ISNUMBER(J222),J222&gt;=5),AND(ISNUMBER(M222),M222&gt;=1)),AND(ISNUMBER(SERACH("papillary",N222)),OR(Y222="positive",Z222="positive"), ISNUMBER(SEARCH("BRAF",AB222)))),"intermediate","low"))</f>
        <v>low</v>
      </c>
      <c r="AF222" s="40" t="str">
        <f t="shared" si="47"/>
        <v>1b</v>
      </c>
      <c r="AG222" s="40" t="str">
        <f t="shared" si="48"/>
        <v>0</v>
      </c>
      <c r="AH222" s="40" t="str">
        <f t="shared" si="49"/>
        <v>0</v>
      </c>
      <c r="AI222" s="45" t="str">
        <f t="shared" si="50"/>
        <v>I</v>
      </c>
      <c r="AJ222" s="39" t="s">
        <v>634</v>
      </c>
      <c r="AK222" s="44" t="s">
        <v>895</v>
      </c>
      <c r="AL222" s="44" t="s">
        <v>896</v>
      </c>
      <c r="AM222" s="44" t="s">
        <v>899</v>
      </c>
      <c r="AN222" s="44" t="s">
        <v>59</v>
      </c>
      <c r="AO222" s="12">
        <f t="shared" ca="1" si="51"/>
        <v>1</v>
      </c>
      <c r="AP222" s="15">
        <f t="shared" si="52"/>
        <v>1</v>
      </c>
      <c r="AQ222" s="15">
        <f t="shared" si="53"/>
        <v>1</v>
      </c>
      <c r="AR222" s="15">
        <f t="shared" si="54"/>
        <v>1</v>
      </c>
      <c r="AS222" s="26">
        <f t="shared" si="55"/>
        <v>1</v>
      </c>
    </row>
    <row r="223" spans="1:45">
      <c r="A223" t="str">
        <f>'Model output'!A222</f>
        <v>TCGA-EM-A4G1</v>
      </c>
      <c r="B223" s="51">
        <v>26</v>
      </c>
      <c r="C223" s="1" t="str">
        <f>IF(OR(ISNUMBER(SEARCH("0",'Model output'!D222)), ISNUMBER(SEARCH("1",'Model output'!D222)), ISNUMBER(SEARCH("1a",'Model output'!D222)), ISNUMBER(SEARCH("1b",'Model output'!D222)), ISNUMBER(SEARCH("2",'Model output'!D222)), ISNUMBER(SEARCH("3",'Model output'!D222)), ISNUMBER(SEARCH("4a",'Model output'!D222)), ISNUMBER(SEARCH("4b",'Model output'!D222))), IF(ISNUMBER(SEARCH("pT",'Model output'!D222)),IF(OR(ISNUMBER(SEARCH("a",'Model output'!D222)),ISNUMBER(SEARCH("b",'Model output'!D222))),MID(SUBSTITUTE('Model output'!D222," ",""),SEARCH("pT",'Model output'!D222)+2,2),MID(SUBSTITUTE('Model output'!D222," ",""),SEARCH("pT",'Model output'!D222)+2,1)),IF(ISNUMBER(SEARCH("T",'Model output'!D222)),IF(OR(ISNUMBER(SEARCH("a",'Model output'!D222)),ISNUMBER(SEARCH("b",'Model output'!D222))),MID(SUBSTITUTE('Model output'!D222," ",""),SEARCH("T",'Model output'!D222)+1,2),MID(SUBSTITUTE('Model output'!D222," ",""),SEARCH("T",'Model output'!D222)+1,1)),SUBSTITUTE('Model output'!D222," ",""))),"")</f>
        <v>1b</v>
      </c>
      <c r="D223" s="1" t="str">
        <f>IF(ISNUMBER(SEARCH("lymph node",'Model output'!E222)),"1", IF(AND('Model output'!E222&lt;&gt;"",ISNUMBER('Model output'!E222),'Model output'!E222&gt;0),"1",IF(OR(ISNUMBER(SEARCH("0",'Model output'!E222)), ISNUMBER(SEARCH("1",'Model output'!E222)), ISNUMBER(SEARCH("1a",'Model output'!E222)), ISNUMBER(SEARCH("1b",'Model output'!E222)), ISNUMBER(SEARCH("X",'Model output'!E222))), IF(ISNUMBER(SEARCH("pN",'Model output'!E222)),IF(OR(ISNUMBER(SEARCH("a",'Model output'!E222)),ISNUMBER(SEARCH("b",'Model output'!E222))),MID(SUBSTITUTE('Model output'!E222," ",""),SEARCH("pN",'Model output'!E222)+2,2),MID(SUBSTITUTE('Model output'!E222," ",""),SEARCH("pN",'Model output'!E222)+2,1)),IF(ISNUMBER(SEARCH("N",'Model output'!E222)),IF(OR(ISNUMBER(SEARCH("a",'Model output'!E222)),ISNUMBER(SEARCH("b",'Model output'!E222))),MID(SUBSTITUTE('Model output'!E222," ",""),SEARCH("N",'Model output'!E222)+1,2),MID(SUBSTITUTE('Model output'!E222," ",""),SEARCH("N",'Model output'!E222)+1,1)),SUBSTITUTE('Model output'!E222," ",""))),"")))</f>
        <v>0</v>
      </c>
      <c r="E223" s="1" t="str">
        <f>IF(OR(ISNUMBER(SEARCH("Not applicable",'Model output'!F222)), ISNUMBER(SEARCH("N/A",'Model output'!F222))),"0",IF(OR(ISNUMBER(SEARCH("0",'Model output'!F222)), ISNUMBER(SEARCH("1",'Model output'!F222)), ISNUMBER(SEARCH("X",'Model output'!F222))), IF(ISNUMBER(SEARCH("pM",'Model output'!F222)),MID(SUBSTITUTE('Model output'!F222," ",""),SEARCH("pM",'Model output'!F222)+2,1),IF(ISNUMBER(SEARCH("M",'Model output'!F222)),MID(SUBSTITUTE('Model output'!F222," ",""),SEARCH("M",'Model output'!F222)+1,1),SUBSTITUTE('Model output'!F222," ",""))),""))</f>
        <v/>
      </c>
      <c r="F223" t="str">
        <f t="shared" si="44"/>
        <v>negative</v>
      </c>
      <c r="G223" t="str">
        <f>IF(OR('Model output'!G222="",AND(ISNUMBER('Model output'!J222),'Model output'!J222&lt;1)),"",IF(OR(ISNUMBER(SEARCH("lateral",'Model output'!G222)),ISNUMBER(SEARCH("cervical",'Model output'!G222)),ISNUMBER(SEARCH("jugular",'Model output'!G222)),ISNUMBER(SEARCH("left neck",'Model output'!G222)),ISNUMBER(SEARCH("left anterior neck",'Model output'!G222)),ISNUMBER(SEARCH("left posterior neck",'Model output'!G222)),ISNUMBER(SEARCH("right neck",'Model output'!G222)),ISNUMBER(SEARCH("right anterior neck",'Model output'!G222)),ISNUMBER(SEARCH("right posterior neck",'Model output'!G222)),AND(ISNUMBER(SEARCH("level",'Model output'!G222)),OR(,ISNUMBER(SEARCH("II",'Model output'!G222)),ISNUMBER(SEARCH("two",'Model output'!G222)),ISNUMBER(SEARCH("2",'Model output'!G222)),ISNUMBER(SEARCH("III",'Model output'!G222)),ISNUMBER(SEARCH("three",'Model output'!G222)),ISNUMBER(SEARCH("3",'Model output'!G222)),ISNUMBER(SEARCH("IV",'Model output'!G222)),ISNUMBER(SEARCH("four",'Model output'!G222)),ISNUMBER(SEARCH("4",'Model output'!G222)),ISNUMBER(SEARCH("V ",'Model output'!G222)),ISNUMBER(SEARCH("five",'Model output'!G222)),ISNUMBER(SEARCH("5",'Model output'!G222))))), "lateral", "central"))</f>
        <v/>
      </c>
      <c r="H223" t="str">
        <f>IF('Model output'!H222="","negative", IF('Model output'!H222=" ", "negative", IF('Model output'!H222="[]", "negative", IF(ISNUMBER(SEARCH("lymph node",'Model output'!H222)),"negative", IF(ISNUMBER(SEARCH("adipose tissue",'Model output'!H222)), "negative", IF(ISNUMBER(SEARCH("neck dissection",'Model output'!H222)),"negative","positive"))))))</f>
        <v>negative</v>
      </c>
      <c r="I223">
        <f>IF('Model output'!I222="","",IF(ISNUMBER('Model output'!I222),'Model output'!I222,1))</f>
        <v>2</v>
      </c>
      <c r="J223">
        <f>IF('Model output'!J222="","",IF(AND(ISNUMBER('Model output'!J222),'Model output'!J222&lt;=I223),'Model output'!J222,IF(ISNUMBER(SEARCH("0/",'Model output'!J222)),0,1)))</f>
        <v>0</v>
      </c>
      <c r="K223" t="str" cm="1">
        <f t="array" ref="K223">IF(COUNT(FIND({0,1,2,3,4,5,6,7,8,9},'Model output'!K222))&gt;0,'Model output'!K222,"")</f>
        <v/>
      </c>
      <c r="L223" s="32" t="str">
        <f t="shared" si="46"/>
        <v/>
      </c>
      <c r="M223" t="str" cm="1">
        <f t="array" ref="M223">IF(L223="","",IF(ISNUMBER(SEARCH("cm",L223)),MAX(VALUE(SUBSTITUTE(_xlfn.FILTERXML("&lt;t&gt;&lt;s&gt;"&amp;SUBSTITUTE(L223,",","&lt;/s&gt;&lt;s&gt;")&amp;"&lt;/s&gt;&lt;/t&gt;","//s"),"cm",""))),MAX(VALUE(SUBSTITUTE(_xlfn.FILTERXML("&lt;t&gt;&lt;s&gt;"&amp;SUBSTITUTE(L223,",","&lt;/s&gt;&lt;s&gt;")&amp;"&lt;/s&gt;&lt;/t&gt;","//s"),"mm","")))/10))</f>
        <v/>
      </c>
      <c r="N223" t="str">
        <f>IF('Model output'!L222="","",'Model output'!L222)</f>
        <v>papillary</v>
      </c>
      <c r="O223" t="str">
        <f>IF('Model output'!M222="","",'Model output'!M222)</f>
        <v>follicular variant, classical architecture</v>
      </c>
      <c r="P223" t="str">
        <f>IF('Model output'!N222="","",'Model output'!N222)</f>
        <v>1.7 cm</v>
      </c>
      <c r="Q223" t="str">
        <f t="shared" si="45"/>
        <v>1.7cm</v>
      </c>
      <c r="R223" cm="1">
        <f t="array" ref="R223">IF(Q223="","",IF(ISNUMBER(SEARCH("cm",Q223)),MAX(VALUE(SUBSTITUTE(_xlfn.FILTERXML("&lt;t&gt;&lt;s&gt;"&amp;SUBSTITUTE(Q223,",","&lt;/s&gt;&lt;s&gt;")&amp;"&lt;/s&gt;&lt;/t&gt;","//s"),"cm",""))),IF(ISNUMBER(SEARCH("mm",Q223)), MAX(VALUE(SUBSTITUTE(_xlfn.FILTERXML("&lt;t&gt;&lt;s&gt;"&amp;SUBSTITUTE(Q223,",","&lt;/s&gt;&lt;s&gt;")&amp;"&lt;/s&gt;&lt;/t&gt;","//s"),"mm","")))/10, MAX(VALUE(_xlfn.FILTERXML("&lt;t&gt;&lt;s&gt;"&amp;SUBSTITUTE(Q223,",","&lt;/s&gt;&lt;s&gt;")&amp;"&lt;/s&gt;&lt;/t&gt;","//s"))))))</f>
        <v>1.7</v>
      </c>
      <c r="S223" t="str">
        <f>IF(OR('Model output'!P222="",'Model output'!P222="C",ISNUMBER(SEARCH("Not identified", 'Model output'!P222)),ISNUMBER(SEARCH("Absent",'Model output'!P222)),ISNUMBER(SEARCH("Absence",'Model output'!P222)),AND(ISNUMBER(SEARCH("No",'Model output'!P222)),NOT(ISNUMBER(SEARCH("diagnostic",'Model output'!P222)))),ISNUMBER(SEARCH("Negative",'Model output'!P222))),"negative","positive")</f>
        <v>negative</v>
      </c>
      <c r="T223">
        <f>IF('Model output'!O222="","",'Model output'!O222)</f>
        <v>1</v>
      </c>
      <c r="U223" t="str">
        <f>IF('Model output'!Q222&lt;&gt;"",'Model output'!Q222,IF('Classification result'!S223="positive",IF(ISNUMBER(SEARCH("single",'Model output'!P222)),1,IF(OR(ISNUMBER(SEARCH("&lt;4",'Model output'!P222)),ISNUMBER(SEARCH("&lt; 4",'Model output'!P222)),ISNUMBER(SEARCH("less than 4",'Model output'!P222))),"&lt;4",IF(OR(ISNUMBER(SEARCH("&gt;4",'Model output'!P222)),ISNUMBER(SEARCH("&gt; 4",'Model output'!P222)),ISNUMBER(SEARCH("4 or more",'Model output'!P222))),"&gt;4",""))),""))</f>
        <v/>
      </c>
      <c r="V223" t="str">
        <f>IF(S223="negative","",IF(OR(ISNUMBER(SEARCH("Focal",'Model output'!P222)),'Classification result'!U223&lt;4,ISNUMBER(SEARCH("Focal",'Classification result'!U223)),ISNUMBER(SEARCH("&lt;4",'Classification result'!U223)),ISNUMBER(SEARCH("&lt; 4",'Classification result'!U223))),"minimal", IF(OR(ISNUMBER(SEARCH("Extensive",'Model output'!P222)),ISNUMBER(SEARCH("Extensive",'Classification result'!U223)),ISNUMBER(SEARCH("&gt;4",'Classification result'!U223)),ISNUMBER(SEARCH("&gt; 4",'Classification result'!U223)),ISNUMBER(SEARCH("4 or more",'Classification result'!U223))),"extensive","")))</f>
        <v/>
      </c>
      <c r="W223" t="str">
        <f>IF(OR('Model output'!R222="",ISNUMBER(SEARCH("Not identified", 'Model output'!R222)),ISNUMBER(SEARCH("Absent",'Model output'!R222)),ISNUMBER(SEARCH("No",'Model output'!R222)),ISNUMBER(SEARCH("Negative",'Model output'!R222)),ISNUMBER(SEARCH("None seen",'Model output'!R222)),ISNUMBER(SEARCH("Free",'Model output'!R222)),ISNUMBER(SEARCH("Cannot be assessed",'Model output'!R222))),"negative","positive")</f>
        <v>negative</v>
      </c>
      <c r="X223" s="19" t="str">
        <f>IF('Model output'!S222="","",'Model output'!S222)</f>
        <v>Not identified</v>
      </c>
      <c r="Y223" t="str">
        <f>IF(OR('Model output'!S222="",ISNUMBER(SEARCH("No extension",'Model output'!S222)),ISNUMBER(SEARCH("Absent",'Model output'!S222)),ISNUMBER(SEARCH("Not identified",'Model output'!S222)),AND(ISNUMBER(SEARCH("No",'Model output'!S222)),NOT(ISNUMBER(SEARCH("carcinoma",'Model output'!S222)))),ISNUMBER(SEARCH("negative",'Model output'!S222))),"negative",IF(Z223="positive","gETE", "positive"))</f>
        <v>negative</v>
      </c>
      <c r="Z223" t="str">
        <f>IF(OR('Model output'!S222="",ISNUMBER(SEARCH("Absent",'Model output'!S222)),ISNUMBER(SEARCH("Not identified",'Model output'!S222)),ISNUMBER(SEARCH("No",'Model output'!S222)),ISNUMBER(SEARCH("Minimal",'Model output'!S222)),ISNUMBER(SEARCH("negative",'Model output'!S222))),"negative",IF(OR(ISNUMBER(SEARCH("extensive",X223)),ISNUMBER(SEARCH("skeletal muscle",X223)),ISNUMBER(SEARCH("larynx",X223)),ISNUMBER(SEARCH("trachea",X223)),ISNUMBER(SEARCH("esophagus",X223)),ISNUMBER(SEARCH("recurrent laryngeal nerve",X223))),"positive","negative"))</f>
        <v>negative</v>
      </c>
      <c r="AA223" t="str">
        <f>IF('Model output'!T222="","",IF('Model output'!T222="Not mentioned", "No", "Yes"))</f>
        <v/>
      </c>
      <c r="AB223" t="str">
        <f>IF(AA223&lt;&gt;"Yes","",IF(OR('Model output'!U222="",ISNUMBER(SEARCH("Not identified",'Model output'!U222))),"",'Model output'!U222))</f>
        <v/>
      </c>
      <c r="AC223" s="8" t="str">
        <f>IF(OR('Model output'!V222="", AND(ISERROR(SEARCH("Positive",'Model output'!V222)), ISNUMBER(SEARCH("Negative",'Model output'!V222))), ISNUMBER(SEARCH("Cannot be assessed",'Model output'!V222)), AND(ISNUMBER(SEARCH("Uninvolved",'Model output'!V222)),NOT(ISNUMBER(SEARCH("margin(s) involved",'Model output'!V222)))), ISNUMBER(SEARCH("No involvement",'Model output'!V222)), AND(NOT(ISNUMBER(SEARCH("focal",'Model output'!V222))),ISNUMBER(SEARCH("Free",'Model output'!V222))), ISNUMBER(SEARCH("narrowly excised",'Model output'!V222)), ISNUMBER(SEARCH("none",'Model output'!V222)), ISNUMBER(SEARCH("R0",'Model output'!V222)), ISNUMBER(SEARCH("1 mm",'Model output'!V222)), ISNUMBER(SEARCH("0.1 CM",'Model output'!V222)), ISNUMBER(SEARCH("less than 0.2 mm",'Model output'!V222)), ISNUMBER(SEARCH("less than 1.0 mm",'Model output'!V222)), ISNUMBER(SEARCH("less than 0.5 mm",'Model output'!V222)), ISNUMBER(SEARCH("abut",'Model output'!V222))), "negative", "positive")</f>
        <v>negative</v>
      </c>
      <c r="AE223" s="39" t="str" cm="1">
        <f t="array" aca="1" ref="AE223" ca="1">IF(OR(AC223="positive",Z223="positive",AND(OR(ISNUMBER(SEARCH("Follicular carcinoma",N223)),ISNUMBER(SEARCH("Follicular thyroid carcinoma",N223))),V223="extensive"),AND(AND(ISNUMBER(J223),J223&gt;0),AND(ISNUMBER(M223),M223&gt;3)),OR(H223="positive",AH223=1)),"high",IF(OR(ISNUMBER(SEARCH("lateral",G223,1)),ISNUMBER(SEARCH("positive",Y223,1)),ISNUMBER(SEARCH("tall",O223,1)),ISNUMBER(SEARCH("hobnail",O223,1)),ISNUMBER(SEARCH("cribriform",O223,1)),ISNUMBER(SEARCH("diffuse",O223,1)),ISNUMBER(SEARCH("columnar",O223,1)),ISNUMBER(SEARCH("solid",O223,1)),ISNUMBER(SEARCH("tall",N223,1)),ISNUMBER(SEARCH("hobnail",N223,1)),ISNUMBER(SEARCH("cribriform",N223,1)),ISNUMBER(SEARCH("diffuse",N223,1)),ISNUMBER(SEARCH("columnar",N223,1)),ISNUMBER(SEARCH("solid",N223,1)),AND(OR(ISNUMBER(SEARCH("papillary",N223,1)),ISNUMBER(SEARCH("papillary carcinoma",O223,1))),S223="positive"),AND(AND(ISNUMBER(J223),J223&gt;=5),M223=""),AND(AND(ISNUMBER(J223),J223&gt;=5),AND(ISNUMBER(M223),M223&gt;=1)),AND(ISNUMBER(SERACH("papillary",N223)),OR(Y223="positive",Z223="positive"), ISNUMBER(SEARCH("BRAF",AB223)))),"intermediate","low"))</f>
        <v>low</v>
      </c>
      <c r="AF223" s="40" t="str">
        <f t="shared" si="47"/>
        <v>1b</v>
      </c>
      <c r="AG223" s="40" t="str">
        <f t="shared" si="48"/>
        <v>0</v>
      </c>
      <c r="AH223" s="40" t="str">
        <f t="shared" si="49"/>
        <v>0</v>
      </c>
      <c r="AI223" s="45" t="str">
        <f t="shared" si="50"/>
        <v>I</v>
      </c>
      <c r="AJ223" s="39" t="s">
        <v>634</v>
      </c>
      <c r="AK223" s="44" t="s">
        <v>895</v>
      </c>
      <c r="AL223" s="44" t="s">
        <v>896</v>
      </c>
      <c r="AM223" s="44" t="s">
        <v>899</v>
      </c>
      <c r="AN223" s="44" t="s">
        <v>59</v>
      </c>
      <c r="AO223" s="12">
        <f t="shared" ca="1" si="51"/>
        <v>1</v>
      </c>
      <c r="AP223" s="15">
        <f t="shared" si="52"/>
        <v>1</v>
      </c>
      <c r="AQ223" s="15">
        <f t="shared" si="53"/>
        <v>1</v>
      </c>
      <c r="AR223" s="15">
        <f t="shared" si="54"/>
        <v>1</v>
      </c>
      <c r="AS223" s="26">
        <f t="shared" si="55"/>
        <v>1</v>
      </c>
    </row>
    <row r="224" spans="1:45">
      <c r="A224" t="str">
        <f>'Model output'!A223</f>
        <v>TCGA-ET-A25L</v>
      </c>
      <c r="B224" s="51">
        <v>52</v>
      </c>
      <c r="C224" s="1" t="str">
        <f>IF(OR(ISNUMBER(SEARCH("0",'Model output'!D223)), ISNUMBER(SEARCH("1",'Model output'!D223)), ISNUMBER(SEARCH("1a",'Model output'!D223)), ISNUMBER(SEARCH("1b",'Model output'!D223)), ISNUMBER(SEARCH("2",'Model output'!D223)), ISNUMBER(SEARCH("3",'Model output'!D223)), ISNUMBER(SEARCH("4a",'Model output'!D223)), ISNUMBER(SEARCH("4b",'Model output'!D223))), IF(ISNUMBER(SEARCH("pT",'Model output'!D223)),IF(OR(ISNUMBER(SEARCH("a",'Model output'!D223)),ISNUMBER(SEARCH("b",'Model output'!D223))),MID(SUBSTITUTE('Model output'!D223," ",""),SEARCH("pT",'Model output'!D223)+2,2),MID(SUBSTITUTE('Model output'!D223," ",""),SEARCH("pT",'Model output'!D223)+2,1)),IF(ISNUMBER(SEARCH("T",'Model output'!D223)),IF(OR(ISNUMBER(SEARCH("a",'Model output'!D223)),ISNUMBER(SEARCH("b",'Model output'!D223))),MID(SUBSTITUTE('Model output'!D223," ",""),SEARCH("T",'Model output'!D223)+1,2),MID(SUBSTITUTE('Model output'!D223," ",""),SEARCH("T",'Model output'!D223)+1,1)),SUBSTITUTE('Model output'!D223," ",""))),"")</f>
        <v>3</v>
      </c>
      <c r="D224" s="1" t="str">
        <f>IF(ISNUMBER(SEARCH("lymph node",'Model output'!E223)),"1", IF(AND('Model output'!E223&lt;&gt;"",ISNUMBER('Model output'!E223),'Model output'!E223&gt;0),"1",IF(OR(ISNUMBER(SEARCH("0",'Model output'!E223)), ISNUMBER(SEARCH("1",'Model output'!E223)), ISNUMBER(SEARCH("1a",'Model output'!E223)), ISNUMBER(SEARCH("1b",'Model output'!E223)), ISNUMBER(SEARCH("X",'Model output'!E223))), IF(ISNUMBER(SEARCH("pN",'Model output'!E223)),IF(OR(ISNUMBER(SEARCH("a",'Model output'!E223)),ISNUMBER(SEARCH("b",'Model output'!E223))),MID(SUBSTITUTE('Model output'!E223," ",""),SEARCH("pN",'Model output'!E223)+2,2),MID(SUBSTITUTE('Model output'!E223," ",""),SEARCH("pN",'Model output'!E223)+2,1)),IF(ISNUMBER(SEARCH("N",'Model output'!E223)),IF(OR(ISNUMBER(SEARCH("a",'Model output'!E223)),ISNUMBER(SEARCH("b",'Model output'!E223))),MID(SUBSTITUTE('Model output'!E223," ",""),SEARCH("N",'Model output'!E223)+1,2),MID(SUBSTITUTE('Model output'!E223," ",""),SEARCH("N",'Model output'!E223)+1,1)),SUBSTITUTE('Model output'!E223," ",""))),"")))</f>
        <v>1b</v>
      </c>
      <c r="E224" s="1" t="str">
        <f>IF(OR(ISNUMBER(SEARCH("Not applicable",'Model output'!F223)), ISNUMBER(SEARCH("N/A",'Model output'!F223))),"0",IF(OR(ISNUMBER(SEARCH("0",'Model output'!F223)), ISNUMBER(SEARCH("1",'Model output'!F223)), ISNUMBER(SEARCH("X",'Model output'!F223))), IF(ISNUMBER(SEARCH("pM",'Model output'!F223)),MID(SUBSTITUTE('Model output'!F223," ",""),SEARCH("pM",'Model output'!F223)+2,1),IF(ISNUMBER(SEARCH("M",'Model output'!F223)),MID(SUBSTITUTE('Model output'!F223," ",""),SEARCH("M",'Model output'!F223)+1,1),SUBSTITUTE('Model output'!F223," ",""))),""))</f>
        <v/>
      </c>
      <c r="F224" t="str">
        <f t="shared" si="44"/>
        <v>positive</v>
      </c>
      <c r="G224" t="str">
        <f>IF(OR('Model output'!G223="",AND(ISNUMBER('Model output'!J223),'Model output'!J223&lt;1)),"",IF(OR(ISNUMBER(SEARCH("lateral",'Model output'!G223)),ISNUMBER(SEARCH("cervical",'Model output'!G223)),ISNUMBER(SEARCH("jugular",'Model output'!G223)),ISNUMBER(SEARCH("left neck",'Model output'!G223)),ISNUMBER(SEARCH("left anterior neck",'Model output'!G223)),ISNUMBER(SEARCH("left posterior neck",'Model output'!G223)),ISNUMBER(SEARCH("right neck",'Model output'!G223)),ISNUMBER(SEARCH("right anterior neck",'Model output'!G223)),ISNUMBER(SEARCH("right posterior neck",'Model output'!G223)),AND(ISNUMBER(SEARCH("level",'Model output'!G223)),OR(,ISNUMBER(SEARCH("II",'Model output'!G223)),ISNUMBER(SEARCH("two",'Model output'!G223)),ISNUMBER(SEARCH("2",'Model output'!G223)),ISNUMBER(SEARCH("III",'Model output'!G223)),ISNUMBER(SEARCH("three",'Model output'!G223)),ISNUMBER(SEARCH("3",'Model output'!G223)),ISNUMBER(SEARCH("IV",'Model output'!G223)),ISNUMBER(SEARCH("four",'Model output'!G223)),ISNUMBER(SEARCH("4",'Model output'!G223)),ISNUMBER(SEARCH("V ",'Model output'!G223)),ISNUMBER(SEARCH("five",'Model output'!G223)),ISNUMBER(SEARCH("5",'Model output'!G223))))), "lateral", "central"))</f>
        <v>lateral</v>
      </c>
      <c r="H224" t="str">
        <f>IF('Model output'!H223="","negative", IF('Model output'!H223=" ", "negative", IF('Model output'!H223="[]", "negative", IF(ISNUMBER(SEARCH("lymph node",'Model output'!H223)),"negative", IF(ISNUMBER(SEARCH("adipose tissue",'Model output'!H223)), "negative", IF(ISNUMBER(SEARCH("neck dissection",'Model output'!H223)),"negative","positive"))))))</f>
        <v>negative</v>
      </c>
      <c r="I224">
        <f>IF('Model output'!I223="","",IF(ISNUMBER('Model output'!I223),'Model output'!I223,1))</f>
        <v>3</v>
      </c>
      <c r="J224">
        <f>IF('Model output'!J223="","",IF(AND(ISNUMBER('Model output'!J223),'Model output'!J223&lt;=I224),'Model output'!J223,IF(ISNUMBER(SEARCH("0/",'Model output'!J223)),0,1)))</f>
        <v>2</v>
      </c>
      <c r="K224" t="str" cm="1">
        <f t="array" ref="K224">IF(COUNT(FIND({0,1,2,3,4,5,6,7,8,9},'Model output'!K223))&gt;0,'Model output'!K223,"")</f>
        <v/>
      </c>
      <c r="L224" s="32" t="str">
        <f t="shared" si="46"/>
        <v/>
      </c>
      <c r="M224" t="str" cm="1">
        <f t="array" ref="M224">IF(L224="","",IF(ISNUMBER(SEARCH("cm",L224)),MAX(VALUE(SUBSTITUTE(_xlfn.FILTERXML("&lt;t&gt;&lt;s&gt;"&amp;SUBSTITUTE(L224,",","&lt;/s&gt;&lt;s&gt;")&amp;"&lt;/s&gt;&lt;/t&gt;","//s"),"cm",""))),MAX(VALUE(SUBSTITUTE(_xlfn.FILTERXML("&lt;t&gt;&lt;s&gt;"&amp;SUBSTITUTE(L224,",","&lt;/s&gt;&lt;s&gt;")&amp;"&lt;/s&gt;&lt;/t&gt;","//s"),"mm","")))/10))</f>
        <v/>
      </c>
      <c r="N224" t="str">
        <f>IF('Model output'!L223="","",'Model output'!L223)</f>
        <v>papillary</v>
      </c>
      <c r="O224" t="str">
        <f>IF('Model output'!M223="","",'Model output'!M223)</f>
        <v>tall cell</v>
      </c>
      <c r="P224" t="str">
        <f>IF('Model output'!N223="","",'Model output'!N223)</f>
        <v>3.0 cm</v>
      </c>
      <c r="Q224" t="str">
        <f t="shared" si="45"/>
        <v>3.0cm</v>
      </c>
      <c r="R224" cm="1">
        <f t="array" ref="R224">IF(Q224="","",IF(ISNUMBER(SEARCH("cm",Q224)),MAX(VALUE(SUBSTITUTE(_xlfn.FILTERXML("&lt;t&gt;&lt;s&gt;"&amp;SUBSTITUTE(Q224,",","&lt;/s&gt;&lt;s&gt;")&amp;"&lt;/s&gt;&lt;/t&gt;","//s"),"cm",""))),IF(ISNUMBER(SEARCH("mm",Q224)), MAX(VALUE(SUBSTITUTE(_xlfn.FILTERXML("&lt;t&gt;&lt;s&gt;"&amp;SUBSTITUTE(Q224,",","&lt;/s&gt;&lt;s&gt;")&amp;"&lt;/s&gt;&lt;/t&gt;","//s"),"mm","")))/10, MAX(VALUE(_xlfn.FILTERXML("&lt;t&gt;&lt;s&gt;"&amp;SUBSTITUTE(Q224,",","&lt;/s&gt;&lt;s&gt;")&amp;"&lt;/s&gt;&lt;/t&gt;","//s"))))))</f>
        <v>3</v>
      </c>
      <c r="S224" t="str">
        <f>IF(OR('Model output'!P223="",'Model output'!P223="C",ISNUMBER(SEARCH("Not identified", 'Model output'!P223)),ISNUMBER(SEARCH("Absent",'Model output'!P223)),ISNUMBER(SEARCH("Absence",'Model output'!P223)),AND(ISNUMBER(SEARCH("No",'Model output'!P223)),NOT(ISNUMBER(SEARCH("diagnostic",'Model output'!P223)))),ISNUMBER(SEARCH("Negative",'Model output'!P223))),"negative","positive")</f>
        <v>positive</v>
      </c>
      <c r="T224">
        <f>IF('Model output'!O223="","",'Model output'!O223)</f>
        <v>1</v>
      </c>
      <c r="U224" t="str">
        <f>IF('Model output'!Q223&lt;&gt;"",'Model output'!Q223,IF('Classification result'!S224="positive",IF(ISNUMBER(SEARCH("single",'Model output'!P223)),1,IF(OR(ISNUMBER(SEARCH("&lt;4",'Model output'!P223)),ISNUMBER(SEARCH("&lt; 4",'Model output'!P223)),ISNUMBER(SEARCH("less than 4",'Model output'!P223))),"&lt;4",IF(OR(ISNUMBER(SEARCH("&gt;4",'Model output'!P223)),ISNUMBER(SEARCH("&gt; 4",'Model output'!P223)),ISNUMBER(SEARCH("4 or more",'Model output'!P223))),"&gt;4",""))),""))</f>
        <v/>
      </c>
      <c r="V224" t="str">
        <f>IF(S224="negative","",IF(OR(ISNUMBER(SEARCH("Focal",'Model output'!P223)),'Classification result'!U224&lt;4,ISNUMBER(SEARCH("Focal",'Classification result'!U224)),ISNUMBER(SEARCH("&lt;4",'Classification result'!U224)),ISNUMBER(SEARCH("&lt; 4",'Classification result'!U224))),"minimal", IF(OR(ISNUMBER(SEARCH("Extensive",'Model output'!P223)),ISNUMBER(SEARCH("Extensive",'Classification result'!U224)),ISNUMBER(SEARCH("&gt;4",'Classification result'!U224)),ISNUMBER(SEARCH("&gt; 4",'Classification result'!U224)),ISNUMBER(SEARCH("4 or more",'Classification result'!U224))),"extensive","")))</f>
        <v/>
      </c>
      <c r="W224" t="str">
        <f>IF(OR('Model output'!R223="",ISNUMBER(SEARCH("Not identified", 'Model output'!R223)),ISNUMBER(SEARCH("Absent",'Model output'!R223)),ISNUMBER(SEARCH("No",'Model output'!R223)),ISNUMBER(SEARCH("Negative",'Model output'!R223)),ISNUMBER(SEARCH("None seen",'Model output'!R223)),ISNUMBER(SEARCH("Free",'Model output'!R223)),ISNUMBER(SEARCH("Cannot be assessed",'Model output'!R223))),"negative","positive")</f>
        <v>negative</v>
      </c>
      <c r="X224" s="19" t="str">
        <f>IF('Model output'!S223="","",'Model output'!S223)</f>
        <v>Minimal extrathyroidal extension into left inferior pole parathyroid gland</v>
      </c>
      <c r="Y224" t="str">
        <f>IF(OR('Model output'!S223="",ISNUMBER(SEARCH("No extension",'Model output'!S223)),ISNUMBER(SEARCH("Absent",'Model output'!S223)),ISNUMBER(SEARCH("Not identified",'Model output'!S223)),AND(ISNUMBER(SEARCH("No",'Model output'!S223)),NOT(ISNUMBER(SEARCH("carcinoma",'Model output'!S223)))),ISNUMBER(SEARCH("negative",'Model output'!S223))),"negative",IF(Z224="positive","gETE", "positive"))</f>
        <v>positive</v>
      </c>
      <c r="Z224" t="str">
        <f>IF(OR('Model output'!S223="",ISNUMBER(SEARCH("Absent",'Model output'!S223)),ISNUMBER(SEARCH("Not identified",'Model output'!S223)),ISNUMBER(SEARCH("No",'Model output'!S223)),ISNUMBER(SEARCH("Minimal",'Model output'!S223)),ISNUMBER(SEARCH("negative",'Model output'!S223))),"negative",IF(OR(ISNUMBER(SEARCH("extensive",X224)),ISNUMBER(SEARCH("skeletal muscle",X224)),ISNUMBER(SEARCH("larynx",X224)),ISNUMBER(SEARCH("trachea",X224)),ISNUMBER(SEARCH("esophagus",X224)),ISNUMBER(SEARCH("recurrent laryngeal nerve",X224))),"positive","negative"))</f>
        <v>negative</v>
      </c>
      <c r="AA224" t="str">
        <f>IF('Model output'!T223="","",IF('Model output'!T223="Not mentioned", "No", "Yes"))</f>
        <v/>
      </c>
      <c r="AB224" t="str">
        <f>IF(AA224&lt;&gt;"Yes","",IF(OR('Model output'!U223="",ISNUMBER(SEARCH("Not identified",'Model output'!U223))),"",'Model output'!U223))</f>
        <v/>
      </c>
      <c r="AC224" s="8" t="str">
        <f>IF(OR('Model output'!V223="", AND(ISERROR(SEARCH("Positive",'Model output'!V223)), ISNUMBER(SEARCH("Negative",'Model output'!V223))), ISNUMBER(SEARCH("Cannot be assessed",'Model output'!V223)), AND(ISNUMBER(SEARCH("Uninvolved",'Model output'!V223)),NOT(ISNUMBER(SEARCH("margin(s) involved",'Model output'!V223)))), ISNUMBER(SEARCH("No involvement",'Model output'!V223)), AND(NOT(ISNUMBER(SEARCH("focal",'Model output'!V223))),ISNUMBER(SEARCH("Free",'Model output'!V223))), ISNUMBER(SEARCH("narrowly excised",'Model output'!V223)), ISNUMBER(SEARCH("none",'Model output'!V223)), ISNUMBER(SEARCH("R0",'Model output'!V223)), ISNUMBER(SEARCH("1 mm",'Model output'!V223)), ISNUMBER(SEARCH("0.1 CM",'Model output'!V223)), ISNUMBER(SEARCH("less than 0.2 mm",'Model output'!V223)), ISNUMBER(SEARCH("less than 1.0 mm",'Model output'!V223)), ISNUMBER(SEARCH("less than 0.5 mm",'Model output'!V223)), ISNUMBER(SEARCH("abut",'Model output'!V223))), "negative", "positive")</f>
        <v>positive</v>
      </c>
      <c r="AE224" s="39" t="str" cm="1">
        <f t="array" ref="AE224">IF(OR(AC224="positive",Z224="positive",AND(OR(ISNUMBER(SEARCH("Follicular carcinoma",N224)),ISNUMBER(SEARCH("Follicular thyroid carcinoma",N224))),V224="extensive"),AND(AND(ISNUMBER(J224),J224&gt;0),AND(ISNUMBER(M224),M224&gt;3)),OR(H224="positive",AH224=1)),"high",IF(OR(ISNUMBER(SEARCH("lateral",G224,1)),ISNUMBER(SEARCH("positive",Y224,1)),ISNUMBER(SEARCH("tall",O224,1)),ISNUMBER(SEARCH("hobnail",O224,1)),ISNUMBER(SEARCH("cribriform",O224,1)),ISNUMBER(SEARCH("diffuse",O224,1)),ISNUMBER(SEARCH("columnar",O224,1)),ISNUMBER(SEARCH("solid",O224,1)),ISNUMBER(SEARCH("tall",N224,1)),ISNUMBER(SEARCH("hobnail",N224,1)),ISNUMBER(SEARCH("cribriform",N224,1)),ISNUMBER(SEARCH("diffuse",N224,1)),ISNUMBER(SEARCH("columnar",N224,1)),ISNUMBER(SEARCH("solid",N224,1)),AND(OR(ISNUMBER(SEARCH("papillary",N224,1)),ISNUMBER(SEARCH("papillary carcinoma",O224,1))),S224="positive"),AND(AND(ISNUMBER(J224),J224&gt;=5),M224=""),AND(AND(ISNUMBER(J224),J224&gt;=5),AND(ISNUMBER(M224),M224&gt;=1)),AND(ISNUMBER(SERACH("papillary",N224)),OR(Y224="positive",Z224="positive"), ISNUMBER(SEARCH("BRAF",AB224)))),"intermediate","low"))</f>
        <v>high</v>
      </c>
      <c r="AF224" s="40" t="str">
        <f t="shared" si="47"/>
        <v>2</v>
      </c>
      <c r="AG224" s="40" t="str">
        <f t="shared" si="48"/>
        <v>1b</v>
      </c>
      <c r="AH224" s="40" t="str">
        <f t="shared" si="49"/>
        <v>0</v>
      </c>
      <c r="AI224" s="45" t="str">
        <f t="shared" si="50"/>
        <v>I</v>
      </c>
      <c r="AJ224" s="39" t="s">
        <v>631</v>
      </c>
      <c r="AK224" s="44" t="s">
        <v>898</v>
      </c>
      <c r="AL224" s="44" t="s">
        <v>895</v>
      </c>
      <c r="AM224" s="44" t="s">
        <v>899</v>
      </c>
      <c r="AN224" s="44" t="s">
        <v>59</v>
      </c>
      <c r="AO224" s="12">
        <f t="shared" si="51"/>
        <v>1</v>
      </c>
      <c r="AP224" s="15">
        <f t="shared" si="52"/>
        <v>1</v>
      </c>
      <c r="AQ224" s="15">
        <f t="shared" si="53"/>
        <v>1</v>
      </c>
      <c r="AR224" s="15">
        <f t="shared" si="54"/>
        <v>1</v>
      </c>
      <c r="AS224" s="26">
        <f t="shared" si="55"/>
        <v>1</v>
      </c>
    </row>
    <row r="225" spans="1:45">
      <c r="A225" t="str">
        <f>'Model output'!A224</f>
        <v>TCGA-ET-A25M</v>
      </c>
      <c r="B225" s="51">
        <v>33</v>
      </c>
      <c r="C225" s="1" t="str">
        <f>IF(OR(ISNUMBER(SEARCH("0",'Model output'!D224)), ISNUMBER(SEARCH("1",'Model output'!D224)), ISNUMBER(SEARCH("1a",'Model output'!D224)), ISNUMBER(SEARCH("1b",'Model output'!D224)), ISNUMBER(SEARCH("2",'Model output'!D224)), ISNUMBER(SEARCH("3",'Model output'!D224)), ISNUMBER(SEARCH("4a",'Model output'!D224)), ISNUMBER(SEARCH("4b",'Model output'!D224))), IF(ISNUMBER(SEARCH("pT",'Model output'!D224)),IF(OR(ISNUMBER(SEARCH("a",'Model output'!D224)),ISNUMBER(SEARCH("b",'Model output'!D224))),MID(SUBSTITUTE('Model output'!D224," ",""),SEARCH("pT",'Model output'!D224)+2,2),MID(SUBSTITUTE('Model output'!D224," ",""),SEARCH("pT",'Model output'!D224)+2,1)),IF(ISNUMBER(SEARCH("T",'Model output'!D224)),IF(OR(ISNUMBER(SEARCH("a",'Model output'!D224)),ISNUMBER(SEARCH("b",'Model output'!D224))),MID(SUBSTITUTE('Model output'!D224," ",""),SEARCH("T",'Model output'!D224)+1,2),MID(SUBSTITUTE('Model output'!D224," ",""),SEARCH("T",'Model output'!D224)+1,1)),SUBSTITUTE('Model output'!D224," ",""))),"")</f>
        <v>2</v>
      </c>
      <c r="D225" s="1" t="str">
        <f>IF(ISNUMBER(SEARCH("lymph node",'Model output'!E224)),"1", IF(AND('Model output'!E224&lt;&gt;"",ISNUMBER('Model output'!E224),'Model output'!E224&gt;0),"1",IF(OR(ISNUMBER(SEARCH("0",'Model output'!E224)), ISNUMBER(SEARCH("1",'Model output'!E224)), ISNUMBER(SEARCH("1a",'Model output'!E224)), ISNUMBER(SEARCH("1b",'Model output'!E224)), ISNUMBER(SEARCH("X",'Model output'!E224))), IF(ISNUMBER(SEARCH("pN",'Model output'!E224)),IF(OR(ISNUMBER(SEARCH("a",'Model output'!E224)),ISNUMBER(SEARCH("b",'Model output'!E224))),MID(SUBSTITUTE('Model output'!E224," ",""),SEARCH("pN",'Model output'!E224)+2,2),MID(SUBSTITUTE('Model output'!E224," ",""),SEARCH("pN",'Model output'!E224)+2,1)),IF(ISNUMBER(SEARCH("N",'Model output'!E224)),IF(OR(ISNUMBER(SEARCH("a",'Model output'!E224)),ISNUMBER(SEARCH("b",'Model output'!E224))),MID(SUBSTITUTE('Model output'!E224," ",""),SEARCH("N",'Model output'!E224)+1,2),MID(SUBSTITUTE('Model output'!E224," ",""),SEARCH("N",'Model output'!E224)+1,1)),SUBSTITUTE('Model output'!E224," ",""))),"")))</f>
        <v>1</v>
      </c>
      <c r="E225" s="1" t="str">
        <f>IF(OR(ISNUMBER(SEARCH("Not applicable",'Model output'!F224)), ISNUMBER(SEARCH("N/A",'Model output'!F224))),"0",IF(OR(ISNUMBER(SEARCH("0",'Model output'!F224)), ISNUMBER(SEARCH("1",'Model output'!F224)), ISNUMBER(SEARCH("X",'Model output'!F224))), IF(ISNUMBER(SEARCH("pM",'Model output'!F224)),MID(SUBSTITUTE('Model output'!F224," ",""),SEARCH("pM",'Model output'!F224)+2,1),IF(ISNUMBER(SEARCH("M",'Model output'!F224)),MID(SUBSTITUTE('Model output'!F224," ",""),SEARCH("M",'Model output'!F224)+1,1),SUBSTITUTE('Model output'!F224," ",""))),""))</f>
        <v>X</v>
      </c>
      <c r="F225" t="str">
        <f t="shared" si="44"/>
        <v>positive</v>
      </c>
      <c r="G225" t="str">
        <f>IF(OR('Model output'!G224="",AND(ISNUMBER('Model output'!J224),'Model output'!J224&lt;1)),"",IF(OR(ISNUMBER(SEARCH("lateral",'Model output'!G224)),ISNUMBER(SEARCH("cervical",'Model output'!G224)),ISNUMBER(SEARCH("jugular",'Model output'!G224)),ISNUMBER(SEARCH("left neck",'Model output'!G224)),ISNUMBER(SEARCH("left anterior neck",'Model output'!G224)),ISNUMBER(SEARCH("left posterior neck",'Model output'!G224)),ISNUMBER(SEARCH("right neck",'Model output'!G224)),ISNUMBER(SEARCH("right anterior neck",'Model output'!G224)),ISNUMBER(SEARCH("right posterior neck",'Model output'!G224)),AND(ISNUMBER(SEARCH("level",'Model output'!G224)),OR(,ISNUMBER(SEARCH("II",'Model output'!G224)),ISNUMBER(SEARCH("two",'Model output'!G224)),ISNUMBER(SEARCH("2",'Model output'!G224)),ISNUMBER(SEARCH("III",'Model output'!G224)),ISNUMBER(SEARCH("three",'Model output'!G224)),ISNUMBER(SEARCH("3",'Model output'!G224)),ISNUMBER(SEARCH("IV",'Model output'!G224)),ISNUMBER(SEARCH("four",'Model output'!G224)),ISNUMBER(SEARCH("4",'Model output'!G224)),ISNUMBER(SEARCH("V ",'Model output'!G224)),ISNUMBER(SEARCH("five",'Model output'!G224)),ISNUMBER(SEARCH("5",'Model output'!G224))))), "lateral", "central"))</f>
        <v/>
      </c>
      <c r="H225" t="str">
        <f>IF('Model output'!H224="","negative", IF('Model output'!H224=" ", "negative", IF('Model output'!H224="[]", "negative", IF(ISNUMBER(SEARCH("lymph node",'Model output'!H224)),"negative", IF(ISNUMBER(SEARCH("adipose tissue",'Model output'!H224)), "negative", IF(ISNUMBER(SEARCH("neck dissection",'Model output'!H224)),"negative","positive"))))))</f>
        <v>negative</v>
      </c>
      <c r="I225">
        <f>IF('Model output'!I224="","",IF(ISNUMBER('Model output'!I224),'Model output'!I224,1))</f>
        <v>2</v>
      </c>
      <c r="J225">
        <f>IF('Model output'!J224="","",IF(AND(ISNUMBER('Model output'!J224),'Model output'!J224&lt;=I225),'Model output'!J224,IF(ISNUMBER(SEARCH("0/",'Model output'!J224)),0,1)))</f>
        <v>1</v>
      </c>
      <c r="K225" t="str" cm="1">
        <f t="array" ref="K225">IF(COUNT(FIND({0,1,2,3,4,5,6,7,8,9},'Model output'!K224))&gt;0,'Model output'!K224,"")</f>
        <v/>
      </c>
      <c r="L225" s="32" t="str">
        <f t="shared" si="46"/>
        <v/>
      </c>
      <c r="M225" t="str" cm="1">
        <f t="array" ref="M225">IF(L225="","",IF(ISNUMBER(SEARCH("cm",L225)),MAX(VALUE(SUBSTITUTE(_xlfn.FILTERXML("&lt;t&gt;&lt;s&gt;"&amp;SUBSTITUTE(L225,",","&lt;/s&gt;&lt;s&gt;")&amp;"&lt;/s&gt;&lt;/t&gt;","//s"),"cm",""))),MAX(VALUE(SUBSTITUTE(_xlfn.FILTERXML("&lt;t&gt;&lt;s&gt;"&amp;SUBSTITUTE(L225,",","&lt;/s&gt;&lt;s&gt;")&amp;"&lt;/s&gt;&lt;/t&gt;","//s"),"mm","")))/10))</f>
        <v/>
      </c>
      <c r="N225" t="str">
        <f>IF('Model output'!L224="","",'Model output'!L224)</f>
        <v>papillary</v>
      </c>
      <c r="O225" t="str">
        <f>IF('Model output'!M224="","",'Model output'!M224)</f>
        <v/>
      </c>
      <c r="P225" t="str">
        <f>IF('Model output'!N224="","",'Model output'!N224)</f>
        <v>2.5 cm</v>
      </c>
      <c r="Q225" t="str">
        <f t="shared" si="45"/>
        <v>2.5cm</v>
      </c>
      <c r="R225" cm="1">
        <f t="array" ref="R225">IF(Q225="","",IF(ISNUMBER(SEARCH("cm",Q225)),MAX(VALUE(SUBSTITUTE(_xlfn.FILTERXML("&lt;t&gt;&lt;s&gt;"&amp;SUBSTITUTE(Q225,",","&lt;/s&gt;&lt;s&gt;")&amp;"&lt;/s&gt;&lt;/t&gt;","//s"),"cm",""))),IF(ISNUMBER(SEARCH("mm",Q225)), MAX(VALUE(SUBSTITUTE(_xlfn.FILTERXML("&lt;t&gt;&lt;s&gt;"&amp;SUBSTITUTE(Q225,",","&lt;/s&gt;&lt;s&gt;")&amp;"&lt;/s&gt;&lt;/t&gt;","//s"),"mm","")))/10, MAX(VALUE(_xlfn.FILTERXML("&lt;t&gt;&lt;s&gt;"&amp;SUBSTITUTE(Q225,",","&lt;/s&gt;&lt;s&gt;")&amp;"&lt;/s&gt;&lt;/t&gt;","//s"))))))</f>
        <v>2.5</v>
      </c>
      <c r="S225" t="str">
        <f>IF(OR('Model output'!P224="",'Model output'!P224="C",ISNUMBER(SEARCH("Not identified", 'Model output'!P224)),ISNUMBER(SEARCH("Absent",'Model output'!P224)),ISNUMBER(SEARCH("Absence",'Model output'!P224)),AND(ISNUMBER(SEARCH("No",'Model output'!P224)),NOT(ISNUMBER(SEARCH("diagnostic",'Model output'!P224)))),ISNUMBER(SEARCH("Negative",'Model output'!P224))),"negative","positive")</f>
        <v>negative</v>
      </c>
      <c r="T225">
        <f>IF('Model output'!O224="","",'Model output'!O224)</f>
        <v>1</v>
      </c>
      <c r="U225" t="str">
        <f>IF('Model output'!Q224&lt;&gt;"",'Model output'!Q224,IF('Classification result'!S225="positive",IF(ISNUMBER(SEARCH("single",'Model output'!P224)),1,IF(OR(ISNUMBER(SEARCH("&lt;4",'Model output'!P224)),ISNUMBER(SEARCH("&lt; 4",'Model output'!P224)),ISNUMBER(SEARCH("less than 4",'Model output'!P224))),"&lt;4",IF(OR(ISNUMBER(SEARCH("&gt;4",'Model output'!P224)),ISNUMBER(SEARCH("&gt; 4",'Model output'!P224)),ISNUMBER(SEARCH("4 or more",'Model output'!P224))),"&gt;4",""))),""))</f>
        <v/>
      </c>
      <c r="V225" t="str">
        <f>IF(S225="negative","",IF(OR(ISNUMBER(SEARCH("Focal",'Model output'!P224)),'Classification result'!U225&lt;4,ISNUMBER(SEARCH("Focal",'Classification result'!U225)),ISNUMBER(SEARCH("&lt;4",'Classification result'!U225)),ISNUMBER(SEARCH("&lt; 4",'Classification result'!U225))),"minimal", IF(OR(ISNUMBER(SEARCH("Extensive",'Model output'!P224)),ISNUMBER(SEARCH("Extensive",'Classification result'!U225)),ISNUMBER(SEARCH("&gt;4",'Classification result'!U225)),ISNUMBER(SEARCH("&gt; 4",'Classification result'!U225)),ISNUMBER(SEARCH("4 or more",'Classification result'!U225))),"extensive","")))</f>
        <v/>
      </c>
      <c r="W225" t="str">
        <f>IF(OR('Model output'!R224="",ISNUMBER(SEARCH("Not identified", 'Model output'!R224)),ISNUMBER(SEARCH("Absent",'Model output'!R224)),ISNUMBER(SEARCH("No",'Model output'!R224)),ISNUMBER(SEARCH("Negative",'Model output'!R224)),ISNUMBER(SEARCH("None seen",'Model output'!R224)),ISNUMBER(SEARCH("Free",'Model output'!R224)),ISNUMBER(SEARCH("Cannot be assessed",'Model output'!R224))),"negative","positive")</f>
        <v>positive</v>
      </c>
      <c r="X225" s="19" t="str">
        <f>IF('Model output'!S224="","",'Model output'!S224)</f>
        <v/>
      </c>
      <c r="Y225" t="str">
        <f>IF(OR('Model output'!S224="",ISNUMBER(SEARCH("No extension",'Model output'!S224)),ISNUMBER(SEARCH("Absent",'Model output'!S224)),ISNUMBER(SEARCH("Not identified",'Model output'!S224)),AND(ISNUMBER(SEARCH("No",'Model output'!S224)),NOT(ISNUMBER(SEARCH("carcinoma",'Model output'!S224)))),ISNUMBER(SEARCH("negative",'Model output'!S224))),"negative",IF(Z225="positive","gETE", "positive"))</f>
        <v>negative</v>
      </c>
      <c r="Z225" t="str">
        <f>IF(OR('Model output'!S224="",ISNUMBER(SEARCH("Absent",'Model output'!S224)),ISNUMBER(SEARCH("Not identified",'Model output'!S224)),ISNUMBER(SEARCH("No",'Model output'!S224)),ISNUMBER(SEARCH("Minimal",'Model output'!S224)),ISNUMBER(SEARCH("negative",'Model output'!S224))),"negative",IF(OR(ISNUMBER(SEARCH("extensive",X225)),ISNUMBER(SEARCH("skeletal muscle",X225)),ISNUMBER(SEARCH("larynx",X225)),ISNUMBER(SEARCH("trachea",X225)),ISNUMBER(SEARCH("esophagus",X225)),ISNUMBER(SEARCH("recurrent laryngeal nerve",X225))),"positive","negative"))</f>
        <v>negative</v>
      </c>
      <c r="AA225" t="str">
        <f>IF('Model output'!T224="","",IF('Model output'!T224="Not mentioned", "No", "Yes"))</f>
        <v/>
      </c>
      <c r="AB225" t="str">
        <f>IF(AA225&lt;&gt;"Yes","",IF(OR('Model output'!U224="",ISNUMBER(SEARCH("Not identified",'Model output'!U224))),"",'Model output'!U224))</f>
        <v/>
      </c>
      <c r="AC225" s="8" t="str">
        <f>IF(OR('Model output'!V224="", AND(ISERROR(SEARCH("Positive",'Model output'!V224)), ISNUMBER(SEARCH("Negative",'Model output'!V224))), ISNUMBER(SEARCH("Cannot be assessed",'Model output'!V224)), AND(ISNUMBER(SEARCH("Uninvolved",'Model output'!V224)),NOT(ISNUMBER(SEARCH("margin(s) involved",'Model output'!V224)))), ISNUMBER(SEARCH("No involvement",'Model output'!V224)), AND(NOT(ISNUMBER(SEARCH("focal",'Model output'!V224))),ISNUMBER(SEARCH("Free",'Model output'!V224))), ISNUMBER(SEARCH("narrowly excised",'Model output'!V224)), ISNUMBER(SEARCH("none",'Model output'!V224)), ISNUMBER(SEARCH("R0",'Model output'!V224)), ISNUMBER(SEARCH("1 mm",'Model output'!V224)), ISNUMBER(SEARCH("0.1 CM",'Model output'!V224)), ISNUMBER(SEARCH("less than 0.2 mm",'Model output'!V224)), ISNUMBER(SEARCH("less than 1.0 mm",'Model output'!V224)), ISNUMBER(SEARCH("less than 0.5 mm",'Model output'!V224)), ISNUMBER(SEARCH("abut",'Model output'!V224))), "negative", "positive")</f>
        <v>negative</v>
      </c>
      <c r="AE225" s="39" t="str" cm="1">
        <f t="array" aca="1" ref="AE225" ca="1">IF(OR(AC225="positive",Z225="positive",AND(OR(ISNUMBER(SEARCH("Follicular carcinoma",N225)),ISNUMBER(SEARCH("Follicular thyroid carcinoma",N225))),V225="extensive"),AND(AND(ISNUMBER(J225),J225&gt;0),AND(ISNUMBER(M225),M225&gt;3)),OR(H225="positive",AH225=1)),"high",IF(OR(ISNUMBER(SEARCH("lateral",G225,1)),ISNUMBER(SEARCH("positive",Y225,1)),ISNUMBER(SEARCH("tall",O225,1)),ISNUMBER(SEARCH("hobnail",O225,1)),ISNUMBER(SEARCH("cribriform",O225,1)),ISNUMBER(SEARCH("diffuse",O225,1)),ISNUMBER(SEARCH("columnar",O225,1)),ISNUMBER(SEARCH("solid",O225,1)),ISNUMBER(SEARCH("tall",N225,1)),ISNUMBER(SEARCH("hobnail",N225,1)),ISNUMBER(SEARCH("cribriform",N225,1)),ISNUMBER(SEARCH("diffuse",N225,1)),ISNUMBER(SEARCH("columnar",N225,1)),ISNUMBER(SEARCH("solid",N225,1)),AND(OR(ISNUMBER(SEARCH("papillary",N225,1)),ISNUMBER(SEARCH("papillary carcinoma",O225,1))),S225="positive"),AND(AND(ISNUMBER(J225),J225&gt;=5),M225=""),AND(AND(ISNUMBER(J225),J225&gt;=5),AND(ISNUMBER(M225),M225&gt;=1)),AND(ISNUMBER(SERACH("papillary",N225)),OR(Y225="positive",Z225="positive"), ISNUMBER(SEARCH("BRAF",AB225)))),"intermediate","low"))</f>
        <v>low</v>
      </c>
      <c r="AF225" s="40" t="str">
        <f t="shared" si="47"/>
        <v>2</v>
      </c>
      <c r="AG225" s="40" t="str">
        <f t="shared" si="48"/>
        <v>1a</v>
      </c>
      <c r="AH225" s="40" t="str">
        <f t="shared" si="49"/>
        <v>0</v>
      </c>
      <c r="AI225" s="45" t="str">
        <f t="shared" si="50"/>
        <v>I</v>
      </c>
      <c r="AJ225" s="39" t="s">
        <v>634</v>
      </c>
      <c r="AK225" s="44" t="s">
        <v>898</v>
      </c>
      <c r="AL225" s="44" t="s">
        <v>900</v>
      </c>
      <c r="AM225" s="44" t="s">
        <v>899</v>
      </c>
      <c r="AN225" s="44" t="s">
        <v>59</v>
      </c>
      <c r="AO225" s="12">
        <f t="shared" ca="1" si="51"/>
        <v>1</v>
      </c>
      <c r="AP225" s="15">
        <f t="shared" si="52"/>
        <v>1</v>
      </c>
      <c r="AQ225" s="15">
        <f t="shared" si="53"/>
        <v>1</v>
      </c>
      <c r="AR225" s="15">
        <f t="shared" si="54"/>
        <v>1</v>
      </c>
      <c r="AS225" s="26">
        <f t="shared" si="55"/>
        <v>1</v>
      </c>
    </row>
    <row r="226" spans="1:45">
      <c r="A226" t="str">
        <f>'Model output'!A225</f>
        <v>TCGA-ET-A25R</v>
      </c>
      <c r="B226" s="51">
        <v>51</v>
      </c>
      <c r="C226" s="1" t="str">
        <f>IF(OR(ISNUMBER(SEARCH("0",'Model output'!D225)), ISNUMBER(SEARCH("1",'Model output'!D225)), ISNUMBER(SEARCH("1a",'Model output'!D225)), ISNUMBER(SEARCH("1b",'Model output'!D225)), ISNUMBER(SEARCH("2",'Model output'!D225)), ISNUMBER(SEARCH("3",'Model output'!D225)), ISNUMBER(SEARCH("4a",'Model output'!D225)), ISNUMBER(SEARCH("4b",'Model output'!D225))), IF(ISNUMBER(SEARCH("pT",'Model output'!D225)),IF(OR(ISNUMBER(SEARCH("a",'Model output'!D225)),ISNUMBER(SEARCH("b",'Model output'!D225))),MID(SUBSTITUTE('Model output'!D225," ",""),SEARCH("pT",'Model output'!D225)+2,2),MID(SUBSTITUTE('Model output'!D225," ",""),SEARCH("pT",'Model output'!D225)+2,1)),IF(ISNUMBER(SEARCH("T",'Model output'!D225)),IF(OR(ISNUMBER(SEARCH("a",'Model output'!D225)),ISNUMBER(SEARCH("b",'Model output'!D225))),MID(SUBSTITUTE('Model output'!D225," ",""),SEARCH("T",'Model output'!D225)+1,2),MID(SUBSTITUTE('Model output'!D225," ",""),SEARCH("T",'Model output'!D225)+1,1)),SUBSTITUTE('Model output'!D225," ",""))),"")</f>
        <v>3</v>
      </c>
      <c r="D226" s="1" t="str">
        <f>IF(ISNUMBER(SEARCH("lymph node",'Model output'!E225)),"1", IF(AND('Model output'!E225&lt;&gt;"",ISNUMBER('Model output'!E225),'Model output'!E225&gt;0),"1",IF(OR(ISNUMBER(SEARCH("0",'Model output'!E225)), ISNUMBER(SEARCH("1",'Model output'!E225)), ISNUMBER(SEARCH("1a",'Model output'!E225)), ISNUMBER(SEARCH("1b",'Model output'!E225)), ISNUMBER(SEARCH("X",'Model output'!E225))), IF(ISNUMBER(SEARCH("pN",'Model output'!E225)),IF(OR(ISNUMBER(SEARCH("a",'Model output'!E225)),ISNUMBER(SEARCH("b",'Model output'!E225))),MID(SUBSTITUTE('Model output'!E225," ",""),SEARCH("pN",'Model output'!E225)+2,2),MID(SUBSTITUTE('Model output'!E225," ",""),SEARCH("pN",'Model output'!E225)+2,1)),IF(ISNUMBER(SEARCH("N",'Model output'!E225)),IF(OR(ISNUMBER(SEARCH("a",'Model output'!E225)),ISNUMBER(SEARCH("b",'Model output'!E225))),MID(SUBSTITUTE('Model output'!E225," ",""),SEARCH("N",'Model output'!E225)+1,2),MID(SUBSTITUTE('Model output'!E225," ",""),SEARCH("N",'Model output'!E225)+1,1)),SUBSTITUTE('Model output'!E225," ",""))),"")))</f>
        <v>x</v>
      </c>
      <c r="E226" s="1" t="str">
        <f>IF(OR(ISNUMBER(SEARCH("Not applicable",'Model output'!F225)), ISNUMBER(SEARCH("N/A",'Model output'!F225))),"0",IF(OR(ISNUMBER(SEARCH("0",'Model output'!F225)), ISNUMBER(SEARCH("1",'Model output'!F225)), ISNUMBER(SEARCH("X",'Model output'!F225))), IF(ISNUMBER(SEARCH("pM",'Model output'!F225)),MID(SUBSTITUTE('Model output'!F225," ",""),SEARCH("pM",'Model output'!F225)+2,1),IF(ISNUMBER(SEARCH("M",'Model output'!F225)),MID(SUBSTITUTE('Model output'!F225," ",""),SEARCH("M",'Model output'!F225)+1,1),SUBSTITUTE('Model output'!F225," ",""))),""))</f>
        <v/>
      </c>
      <c r="F226" t="str">
        <f t="shared" si="44"/>
        <v>negative</v>
      </c>
      <c r="G226" t="str">
        <f>IF(OR('Model output'!G225="",AND(ISNUMBER('Model output'!J225),'Model output'!J225&lt;1)),"",IF(OR(ISNUMBER(SEARCH("lateral",'Model output'!G225)),ISNUMBER(SEARCH("cervical",'Model output'!G225)),ISNUMBER(SEARCH("jugular",'Model output'!G225)),ISNUMBER(SEARCH("left neck",'Model output'!G225)),ISNUMBER(SEARCH("left anterior neck",'Model output'!G225)),ISNUMBER(SEARCH("left posterior neck",'Model output'!G225)),ISNUMBER(SEARCH("right neck",'Model output'!G225)),ISNUMBER(SEARCH("right anterior neck",'Model output'!G225)),ISNUMBER(SEARCH("right posterior neck",'Model output'!G225)),AND(ISNUMBER(SEARCH("level",'Model output'!G225)),OR(,ISNUMBER(SEARCH("II",'Model output'!G225)),ISNUMBER(SEARCH("two",'Model output'!G225)),ISNUMBER(SEARCH("2",'Model output'!G225)),ISNUMBER(SEARCH("III",'Model output'!G225)),ISNUMBER(SEARCH("three",'Model output'!G225)),ISNUMBER(SEARCH("3",'Model output'!G225)),ISNUMBER(SEARCH("IV",'Model output'!G225)),ISNUMBER(SEARCH("four",'Model output'!G225)),ISNUMBER(SEARCH("4",'Model output'!G225)),ISNUMBER(SEARCH("V ",'Model output'!G225)),ISNUMBER(SEARCH("five",'Model output'!G225)),ISNUMBER(SEARCH("5",'Model output'!G225))))), "lateral", "central"))</f>
        <v/>
      </c>
      <c r="H226" t="str">
        <f>IF('Model output'!H225="","negative", IF('Model output'!H225=" ", "negative", IF('Model output'!H225="[]", "negative", IF(ISNUMBER(SEARCH("lymph node",'Model output'!H225)),"negative", IF(ISNUMBER(SEARCH("adipose tissue",'Model output'!H225)), "negative", IF(ISNUMBER(SEARCH("neck dissection",'Model output'!H225)),"negative","positive"))))))</f>
        <v>negative</v>
      </c>
      <c r="I226" t="str">
        <f>IF('Model output'!I225="","",IF(ISNUMBER('Model output'!I225),'Model output'!I225,1))</f>
        <v/>
      </c>
      <c r="J226" t="str">
        <f>IF('Model output'!J225="","",IF(AND(ISNUMBER('Model output'!J225),'Model output'!J225&lt;=I226),'Model output'!J225,IF(ISNUMBER(SEARCH("0/",'Model output'!J225)),0,1)))</f>
        <v/>
      </c>
      <c r="K226" t="str" cm="1">
        <f t="array" ref="K226">IF(COUNT(FIND({0,1,2,3,4,5,6,7,8,9},'Model output'!K225))&gt;0,'Model output'!K225,"")</f>
        <v/>
      </c>
      <c r="L226" s="32" t="str">
        <f t="shared" si="46"/>
        <v/>
      </c>
      <c r="M226" t="str" cm="1">
        <f t="array" ref="M226">IF(L226="","",IF(ISNUMBER(SEARCH("cm",L226)),MAX(VALUE(SUBSTITUTE(_xlfn.FILTERXML("&lt;t&gt;&lt;s&gt;"&amp;SUBSTITUTE(L226,",","&lt;/s&gt;&lt;s&gt;")&amp;"&lt;/s&gt;&lt;/t&gt;","//s"),"cm",""))),MAX(VALUE(SUBSTITUTE(_xlfn.FILTERXML("&lt;t&gt;&lt;s&gt;"&amp;SUBSTITUTE(L226,",","&lt;/s&gt;&lt;s&gt;")&amp;"&lt;/s&gt;&lt;/t&gt;","//s"),"mm","")))/10))</f>
        <v/>
      </c>
      <c r="N226" t="str">
        <f>IF('Model output'!L225="","",'Model output'!L225)</f>
        <v>papillary</v>
      </c>
      <c r="O226" t="str">
        <f>IF('Model output'!M225="","",'Model output'!M225)</f>
        <v/>
      </c>
      <c r="P226" t="str">
        <f>IF('Model output'!N225="","",'Model output'!N225)</f>
        <v>2.6 cm</v>
      </c>
      <c r="Q226" t="str">
        <f t="shared" si="45"/>
        <v>2.6cm</v>
      </c>
      <c r="R226" cm="1">
        <f t="array" ref="R226">IF(Q226="","",IF(ISNUMBER(SEARCH("cm",Q226)),MAX(VALUE(SUBSTITUTE(_xlfn.FILTERXML("&lt;t&gt;&lt;s&gt;"&amp;SUBSTITUTE(Q226,",","&lt;/s&gt;&lt;s&gt;")&amp;"&lt;/s&gt;&lt;/t&gt;","//s"),"cm",""))),IF(ISNUMBER(SEARCH("mm",Q226)), MAX(VALUE(SUBSTITUTE(_xlfn.FILTERXML("&lt;t&gt;&lt;s&gt;"&amp;SUBSTITUTE(Q226,",","&lt;/s&gt;&lt;s&gt;")&amp;"&lt;/s&gt;&lt;/t&gt;","//s"),"mm","")))/10, MAX(VALUE(_xlfn.FILTERXML("&lt;t&gt;&lt;s&gt;"&amp;SUBSTITUTE(Q226,",","&lt;/s&gt;&lt;s&gt;")&amp;"&lt;/s&gt;&lt;/t&gt;","//s"))))))</f>
        <v>2.6</v>
      </c>
      <c r="S226" t="str">
        <f>IF(OR('Model output'!P225="",'Model output'!P225="C",ISNUMBER(SEARCH("Not identified", 'Model output'!P225)),ISNUMBER(SEARCH("Absent",'Model output'!P225)),ISNUMBER(SEARCH("Absence",'Model output'!P225)),AND(ISNUMBER(SEARCH("No",'Model output'!P225)),NOT(ISNUMBER(SEARCH("diagnostic",'Model output'!P225)))),ISNUMBER(SEARCH("Negative",'Model output'!P225))),"negative","positive")</f>
        <v>positive</v>
      </c>
      <c r="T226">
        <f>IF('Model output'!O225="","",'Model output'!O225)</f>
        <v>1</v>
      </c>
      <c r="U226" t="str">
        <f>IF('Model output'!Q225&lt;&gt;"",'Model output'!Q225,IF('Classification result'!S226="positive",IF(ISNUMBER(SEARCH("single",'Model output'!P225)),1,IF(OR(ISNUMBER(SEARCH("&lt;4",'Model output'!P225)),ISNUMBER(SEARCH("&lt; 4",'Model output'!P225)),ISNUMBER(SEARCH("less than 4",'Model output'!P225))),"&lt;4",IF(OR(ISNUMBER(SEARCH("&gt;4",'Model output'!P225)),ISNUMBER(SEARCH("&gt; 4",'Model output'!P225)),ISNUMBER(SEARCH("4 or more",'Model output'!P225))),"&gt;4",""))),""))</f>
        <v/>
      </c>
      <c r="V226" t="str">
        <f>IF(S226="negative","",IF(OR(ISNUMBER(SEARCH("Focal",'Model output'!P225)),'Classification result'!U226&lt;4,ISNUMBER(SEARCH("Focal",'Classification result'!U226)),ISNUMBER(SEARCH("&lt;4",'Classification result'!U226)),ISNUMBER(SEARCH("&lt; 4",'Classification result'!U226))),"minimal", IF(OR(ISNUMBER(SEARCH("Extensive",'Model output'!P225)),ISNUMBER(SEARCH("Extensive",'Classification result'!U226)),ISNUMBER(SEARCH("&gt;4",'Classification result'!U226)),ISNUMBER(SEARCH("&gt; 4",'Classification result'!U226)),ISNUMBER(SEARCH("4 or more",'Classification result'!U226))),"extensive","")))</f>
        <v/>
      </c>
      <c r="W226" t="str">
        <f>IF(OR('Model output'!R225="",ISNUMBER(SEARCH("Not identified", 'Model output'!R225)),ISNUMBER(SEARCH("Absent",'Model output'!R225)),ISNUMBER(SEARCH("No",'Model output'!R225)),ISNUMBER(SEARCH("Negative",'Model output'!R225)),ISNUMBER(SEARCH("None seen",'Model output'!R225)),ISNUMBER(SEARCH("Free",'Model output'!R225)),ISNUMBER(SEARCH("Cannot be assessed",'Model output'!R225))),"negative","positive")</f>
        <v>negative</v>
      </c>
      <c r="X226" s="19" t="str">
        <f>IF('Model output'!S225="","",'Model output'!S225)</f>
        <v>Minimal extrathyroidal extension</v>
      </c>
      <c r="Y226" t="str">
        <f>IF(OR('Model output'!S225="",ISNUMBER(SEARCH("No extension",'Model output'!S225)),ISNUMBER(SEARCH("Absent",'Model output'!S225)),ISNUMBER(SEARCH("Not identified",'Model output'!S225)),AND(ISNUMBER(SEARCH("No",'Model output'!S225)),NOT(ISNUMBER(SEARCH("carcinoma",'Model output'!S225)))),ISNUMBER(SEARCH("negative",'Model output'!S225))),"negative",IF(Z226="positive","gETE", "positive"))</f>
        <v>positive</v>
      </c>
      <c r="Z226" t="str">
        <f>IF(OR('Model output'!S225="",ISNUMBER(SEARCH("Absent",'Model output'!S225)),ISNUMBER(SEARCH("Not identified",'Model output'!S225)),ISNUMBER(SEARCH("No",'Model output'!S225)),ISNUMBER(SEARCH("Minimal",'Model output'!S225)),ISNUMBER(SEARCH("negative",'Model output'!S225))),"negative",IF(OR(ISNUMBER(SEARCH("extensive",X226)),ISNUMBER(SEARCH("skeletal muscle",X226)),ISNUMBER(SEARCH("larynx",X226)),ISNUMBER(SEARCH("trachea",X226)),ISNUMBER(SEARCH("esophagus",X226)),ISNUMBER(SEARCH("recurrent laryngeal nerve",X226))),"positive","negative"))</f>
        <v>negative</v>
      </c>
      <c r="AA226" t="str">
        <f>IF('Model output'!T225="","",IF('Model output'!T225="Not mentioned", "No", "Yes"))</f>
        <v/>
      </c>
      <c r="AB226" t="str">
        <f>IF(AA226&lt;&gt;"Yes","",IF(OR('Model output'!U225="",ISNUMBER(SEARCH("Not identified",'Model output'!U225))),"",'Model output'!U225))</f>
        <v/>
      </c>
      <c r="AC226" s="8" t="str">
        <f>IF(OR('Model output'!V225="", AND(ISERROR(SEARCH("Positive",'Model output'!V225)), ISNUMBER(SEARCH("Negative",'Model output'!V225))), ISNUMBER(SEARCH("Cannot be assessed",'Model output'!V225)), AND(ISNUMBER(SEARCH("Uninvolved",'Model output'!V225)),NOT(ISNUMBER(SEARCH("margin(s) involved",'Model output'!V225)))), ISNUMBER(SEARCH("No involvement",'Model output'!V225)), AND(NOT(ISNUMBER(SEARCH("focal",'Model output'!V225))),ISNUMBER(SEARCH("Free",'Model output'!V225))), ISNUMBER(SEARCH("narrowly excised",'Model output'!V225)), ISNUMBER(SEARCH("none",'Model output'!V225)), ISNUMBER(SEARCH("R0",'Model output'!V225)), ISNUMBER(SEARCH("1 mm",'Model output'!V225)), ISNUMBER(SEARCH("0.1 CM",'Model output'!V225)), ISNUMBER(SEARCH("less than 0.2 mm",'Model output'!V225)), ISNUMBER(SEARCH("less than 1.0 mm",'Model output'!V225)), ISNUMBER(SEARCH("less than 0.5 mm",'Model output'!V225)), ISNUMBER(SEARCH("abut",'Model output'!V225))), "negative", "positive")</f>
        <v>negative</v>
      </c>
      <c r="AE226" s="39" t="str" cm="1">
        <f t="array" aca="1" ref="AE226" ca="1">IF(OR(AC226="positive",Z226="positive",AND(OR(ISNUMBER(SEARCH("Follicular carcinoma",N226)),ISNUMBER(SEARCH("Follicular thyroid carcinoma",N226))),V226="extensive"),AND(AND(ISNUMBER(J226),J226&gt;0),AND(ISNUMBER(M226),M226&gt;3)),OR(H226="positive",AH226=1)),"high",IF(OR(ISNUMBER(SEARCH("lateral",G226,1)),ISNUMBER(SEARCH("positive",Y226,1)),ISNUMBER(SEARCH("tall",O226,1)),ISNUMBER(SEARCH("hobnail",O226,1)),ISNUMBER(SEARCH("cribriform",O226,1)),ISNUMBER(SEARCH("diffuse",O226,1)),ISNUMBER(SEARCH("columnar",O226,1)),ISNUMBER(SEARCH("solid",O226,1)),ISNUMBER(SEARCH("tall",N226,1)),ISNUMBER(SEARCH("hobnail",N226,1)),ISNUMBER(SEARCH("cribriform",N226,1)),ISNUMBER(SEARCH("diffuse",N226,1)),ISNUMBER(SEARCH("columnar",N226,1)),ISNUMBER(SEARCH("solid",N226,1)),AND(OR(ISNUMBER(SEARCH("papillary",N226,1)),ISNUMBER(SEARCH("papillary carcinoma",O226,1))),S226="positive"),AND(AND(ISNUMBER(J226),J226&gt;=5),M226=""),AND(AND(ISNUMBER(J226),J226&gt;=5),AND(ISNUMBER(M226),M226&gt;=1)),AND(ISNUMBER(SERACH("papillary",N226)),OR(Y226="positive",Z226="positive"), ISNUMBER(SEARCH("BRAF",AB226)))),"intermediate","low"))</f>
        <v>intermediate</v>
      </c>
      <c r="AF226" s="40" t="str">
        <f t="shared" si="47"/>
        <v>2</v>
      </c>
      <c r="AG226" s="40" t="str">
        <f t="shared" si="48"/>
        <v>0</v>
      </c>
      <c r="AH226" s="40" t="str">
        <f t="shared" si="49"/>
        <v>0</v>
      </c>
      <c r="AI226" s="45" t="str">
        <f t="shared" si="50"/>
        <v>I</v>
      </c>
      <c r="AJ226" s="39" t="s">
        <v>636</v>
      </c>
      <c r="AK226" s="44" t="s">
        <v>898</v>
      </c>
      <c r="AL226" s="44" t="s">
        <v>899</v>
      </c>
      <c r="AM226" s="44" t="s">
        <v>899</v>
      </c>
      <c r="AN226" s="44" t="s">
        <v>59</v>
      </c>
      <c r="AO226" s="12">
        <f t="shared" ca="1" si="51"/>
        <v>1</v>
      </c>
      <c r="AP226" s="15">
        <f t="shared" si="52"/>
        <v>1</v>
      </c>
      <c r="AQ226" s="15">
        <f t="shared" si="53"/>
        <v>1</v>
      </c>
      <c r="AR226" s="15">
        <f t="shared" si="54"/>
        <v>1</v>
      </c>
      <c r="AS226" s="26">
        <f t="shared" si="55"/>
        <v>1</v>
      </c>
    </row>
    <row r="227" spans="1:45">
      <c r="A227" t="str">
        <f>'Model output'!A226</f>
        <v>TCGA-ET-A2MY</v>
      </c>
      <c r="B227" s="51">
        <v>72</v>
      </c>
      <c r="C227" s="1" t="str">
        <f>IF(OR(ISNUMBER(SEARCH("0",'Model output'!D226)), ISNUMBER(SEARCH("1",'Model output'!D226)), ISNUMBER(SEARCH("1a",'Model output'!D226)), ISNUMBER(SEARCH("1b",'Model output'!D226)), ISNUMBER(SEARCH("2",'Model output'!D226)), ISNUMBER(SEARCH("3",'Model output'!D226)), ISNUMBER(SEARCH("4a",'Model output'!D226)), ISNUMBER(SEARCH("4b",'Model output'!D226))), IF(ISNUMBER(SEARCH("pT",'Model output'!D226)),IF(OR(ISNUMBER(SEARCH("a",'Model output'!D226)),ISNUMBER(SEARCH("b",'Model output'!D226))),MID(SUBSTITUTE('Model output'!D226," ",""),SEARCH("pT",'Model output'!D226)+2,2),MID(SUBSTITUTE('Model output'!D226," ",""),SEARCH("pT",'Model output'!D226)+2,1)),IF(ISNUMBER(SEARCH("T",'Model output'!D226)),IF(OR(ISNUMBER(SEARCH("a",'Model output'!D226)),ISNUMBER(SEARCH("b",'Model output'!D226))),MID(SUBSTITUTE('Model output'!D226," ",""),SEARCH("T",'Model output'!D226)+1,2),MID(SUBSTITUTE('Model output'!D226," ",""),SEARCH("T",'Model output'!D226)+1,1)),SUBSTITUTE('Model output'!D226," ",""))),"")</f>
        <v>1b</v>
      </c>
      <c r="D227" s="1" t="str">
        <f>IF(ISNUMBER(SEARCH("lymph node",'Model output'!E226)),"1", IF(AND('Model output'!E226&lt;&gt;"",ISNUMBER('Model output'!E226),'Model output'!E226&gt;0),"1",IF(OR(ISNUMBER(SEARCH("0",'Model output'!E226)), ISNUMBER(SEARCH("1",'Model output'!E226)), ISNUMBER(SEARCH("1a",'Model output'!E226)), ISNUMBER(SEARCH("1b",'Model output'!E226)), ISNUMBER(SEARCH("X",'Model output'!E226))), IF(ISNUMBER(SEARCH("pN",'Model output'!E226)),IF(OR(ISNUMBER(SEARCH("a",'Model output'!E226)),ISNUMBER(SEARCH("b",'Model output'!E226))),MID(SUBSTITUTE('Model output'!E226," ",""),SEARCH("pN",'Model output'!E226)+2,2),MID(SUBSTITUTE('Model output'!E226," ",""),SEARCH("pN",'Model output'!E226)+2,1)),IF(ISNUMBER(SEARCH("N",'Model output'!E226)),IF(OR(ISNUMBER(SEARCH("a",'Model output'!E226)),ISNUMBER(SEARCH("b",'Model output'!E226))),MID(SUBSTITUTE('Model output'!E226," ",""),SEARCH("N",'Model output'!E226)+1,2),MID(SUBSTITUTE('Model output'!E226," ",""),SEARCH("N",'Model output'!E226)+1,1)),SUBSTITUTE('Model output'!E226," ",""))),"")))</f>
        <v>x</v>
      </c>
      <c r="E227" s="1" t="str">
        <f>IF(OR(ISNUMBER(SEARCH("Not applicable",'Model output'!F226)), ISNUMBER(SEARCH("N/A",'Model output'!F226))),"0",IF(OR(ISNUMBER(SEARCH("0",'Model output'!F226)), ISNUMBER(SEARCH("1",'Model output'!F226)), ISNUMBER(SEARCH("X",'Model output'!F226))), IF(ISNUMBER(SEARCH("pM",'Model output'!F226)),MID(SUBSTITUTE('Model output'!F226," ",""),SEARCH("pM",'Model output'!F226)+2,1),IF(ISNUMBER(SEARCH("M",'Model output'!F226)),MID(SUBSTITUTE('Model output'!F226," ",""),SEARCH("M",'Model output'!F226)+1,1),SUBSTITUTE('Model output'!F226," ",""))),""))</f>
        <v>x</v>
      </c>
      <c r="F227" t="str">
        <f t="shared" si="44"/>
        <v>negative</v>
      </c>
      <c r="G227" t="str">
        <f>IF(OR('Model output'!G226="",AND(ISNUMBER('Model output'!J226),'Model output'!J226&lt;1)),"",IF(OR(ISNUMBER(SEARCH("lateral",'Model output'!G226)),ISNUMBER(SEARCH("cervical",'Model output'!G226)),ISNUMBER(SEARCH("jugular",'Model output'!G226)),ISNUMBER(SEARCH("left neck",'Model output'!G226)),ISNUMBER(SEARCH("left anterior neck",'Model output'!G226)),ISNUMBER(SEARCH("left posterior neck",'Model output'!G226)),ISNUMBER(SEARCH("right neck",'Model output'!G226)),ISNUMBER(SEARCH("right anterior neck",'Model output'!G226)),ISNUMBER(SEARCH("right posterior neck",'Model output'!G226)),AND(ISNUMBER(SEARCH("level",'Model output'!G226)),OR(,ISNUMBER(SEARCH("II",'Model output'!G226)),ISNUMBER(SEARCH("two",'Model output'!G226)),ISNUMBER(SEARCH("2",'Model output'!G226)),ISNUMBER(SEARCH("III",'Model output'!G226)),ISNUMBER(SEARCH("three",'Model output'!G226)),ISNUMBER(SEARCH("3",'Model output'!G226)),ISNUMBER(SEARCH("IV",'Model output'!G226)),ISNUMBER(SEARCH("four",'Model output'!G226)),ISNUMBER(SEARCH("4",'Model output'!G226)),ISNUMBER(SEARCH("V ",'Model output'!G226)),ISNUMBER(SEARCH("five",'Model output'!G226)),ISNUMBER(SEARCH("5",'Model output'!G226))))), "lateral", "central"))</f>
        <v/>
      </c>
      <c r="H227" t="str">
        <f>IF('Model output'!H226="","negative", IF('Model output'!H226=" ", "negative", IF('Model output'!H226="[]", "negative", IF(ISNUMBER(SEARCH("lymph node",'Model output'!H226)),"negative", IF(ISNUMBER(SEARCH("adipose tissue",'Model output'!H226)), "negative", IF(ISNUMBER(SEARCH("neck dissection",'Model output'!H226)),"negative","positive"))))))</f>
        <v>negative</v>
      </c>
      <c r="I227" t="str">
        <f>IF('Model output'!I226="","",IF(ISNUMBER('Model output'!I226),'Model output'!I226,1))</f>
        <v/>
      </c>
      <c r="J227" t="str">
        <f>IF('Model output'!J226="","",IF(AND(ISNUMBER('Model output'!J226),'Model output'!J226&lt;=I227),'Model output'!J226,IF(ISNUMBER(SEARCH("0/",'Model output'!J226)),0,1)))</f>
        <v/>
      </c>
      <c r="K227" t="str" cm="1">
        <f t="array" ref="K227">IF(COUNT(FIND({0,1,2,3,4,5,6,7,8,9},'Model output'!K226))&gt;0,'Model output'!K226,"")</f>
        <v/>
      </c>
      <c r="L227" s="32" t="str">
        <f t="shared" si="46"/>
        <v/>
      </c>
      <c r="M227" t="str" cm="1">
        <f t="array" ref="M227">IF(L227="","",IF(ISNUMBER(SEARCH("cm",L227)),MAX(VALUE(SUBSTITUTE(_xlfn.FILTERXML("&lt;t&gt;&lt;s&gt;"&amp;SUBSTITUTE(L227,",","&lt;/s&gt;&lt;s&gt;")&amp;"&lt;/s&gt;&lt;/t&gt;","//s"),"cm",""))),MAX(VALUE(SUBSTITUTE(_xlfn.FILTERXML("&lt;t&gt;&lt;s&gt;"&amp;SUBSTITUTE(L227,",","&lt;/s&gt;&lt;s&gt;")&amp;"&lt;/s&gt;&lt;/t&gt;","//s"),"mm","")))/10))</f>
        <v/>
      </c>
      <c r="N227" t="str">
        <f>IF('Model output'!L226="","",'Model output'!L226)</f>
        <v>papillary</v>
      </c>
      <c r="O227" t="str">
        <f>IF('Model output'!M226="","",'Model output'!M226)</f>
        <v/>
      </c>
      <c r="P227" t="str">
        <f>IF('Model output'!N226="","",'Model output'!N226)</f>
        <v>1.3cm</v>
      </c>
      <c r="Q227" t="str">
        <f t="shared" si="45"/>
        <v>1.3cm</v>
      </c>
      <c r="R227" cm="1">
        <f t="array" ref="R227">IF(Q227="","",IF(ISNUMBER(SEARCH("cm",Q227)),MAX(VALUE(SUBSTITUTE(_xlfn.FILTERXML("&lt;t&gt;&lt;s&gt;"&amp;SUBSTITUTE(Q227,",","&lt;/s&gt;&lt;s&gt;")&amp;"&lt;/s&gt;&lt;/t&gt;","//s"),"cm",""))),IF(ISNUMBER(SEARCH("mm",Q227)), MAX(VALUE(SUBSTITUTE(_xlfn.FILTERXML("&lt;t&gt;&lt;s&gt;"&amp;SUBSTITUTE(Q227,",","&lt;/s&gt;&lt;s&gt;")&amp;"&lt;/s&gt;&lt;/t&gt;","//s"),"mm","")))/10, MAX(VALUE(_xlfn.FILTERXML("&lt;t&gt;&lt;s&gt;"&amp;SUBSTITUTE(Q227,",","&lt;/s&gt;&lt;s&gt;")&amp;"&lt;/s&gt;&lt;/t&gt;","//s"))))))</f>
        <v>1.3</v>
      </c>
      <c r="S227" t="str">
        <f>IF(OR('Model output'!P226="",'Model output'!P226="C",ISNUMBER(SEARCH("Not identified", 'Model output'!P226)),ISNUMBER(SEARCH("Absent",'Model output'!P226)),ISNUMBER(SEARCH("Absence",'Model output'!P226)),AND(ISNUMBER(SEARCH("No",'Model output'!P226)),NOT(ISNUMBER(SEARCH("diagnostic",'Model output'!P226)))),ISNUMBER(SEARCH("Negative",'Model output'!P226))),"negative","positive")</f>
        <v>positive</v>
      </c>
      <c r="T227">
        <f>IF('Model output'!O226="","",'Model output'!O226)</f>
        <v>1</v>
      </c>
      <c r="U227" t="str">
        <f>IF('Model output'!Q226&lt;&gt;"",'Model output'!Q226,IF('Classification result'!S227="positive",IF(ISNUMBER(SEARCH("single",'Model output'!P226)),1,IF(OR(ISNUMBER(SEARCH("&lt;4",'Model output'!P226)),ISNUMBER(SEARCH("&lt; 4",'Model output'!P226)),ISNUMBER(SEARCH("less than 4",'Model output'!P226))),"&lt;4",IF(OR(ISNUMBER(SEARCH("&gt;4",'Model output'!P226)),ISNUMBER(SEARCH("&gt; 4",'Model output'!P226)),ISNUMBER(SEARCH("4 or more",'Model output'!P226))),"&gt;4",""))),""))</f>
        <v>&lt;4</v>
      </c>
      <c r="V227" t="str">
        <f>IF(S227="negative","",IF(OR(ISNUMBER(SEARCH("Focal",'Model output'!P226)),'Classification result'!U227&lt;4,ISNUMBER(SEARCH("Focal",'Classification result'!U227)),ISNUMBER(SEARCH("&lt;4",'Classification result'!U227)),ISNUMBER(SEARCH("&lt; 4",'Classification result'!U227))),"minimal", IF(OR(ISNUMBER(SEARCH("Extensive",'Model output'!P226)),ISNUMBER(SEARCH("Extensive",'Classification result'!U227)),ISNUMBER(SEARCH("&gt;4",'Classification result'!U227)),ISNUMBER(SEARCH("&gt; 4",'Classification result'!U227)),ISNUMBER(SEARCH("4 or more",'Classification result'!U227))),"extensive","")))</f>
        <v>minimal</v>
      </c>
      <c r="W227" t="str">
        <f>IF(OR('Model output'!R226="",ISNUMBER(SEARCH("Not identified", 'Model output'!R226)),ISNUMBER(SEARCH("Absent",'Model output'!R226)),ISNUMBER(SEARCH("No",'Model output'!R226)),ISNUMBER(SEARCH("Negative",'Model output'!R226)),ISNUMBER(SEARCH("None seen",'Model output'!R226)),ISNUMBER(SEARCH("Free",'Model output'!R226)),ISNUMBER(SEARCH("Cannot be assessed",'Model output'!R226))),"negative","positive")</f>
        <v>negative</v>
      </c>
      <c r="X227" s="19" t="str">
        <f>IF('Model output'!S226="","",'Model output'!S226)</f>
        <v/>
      </c>
      <c r="Y227" t="str">
        <f>IF(OR('Model output'!S226="",ISNUMBER(SEARCH("No extension",'Model output'!S226)),ISNUMBER(SEARCH("Absent",'Model output'!S226)),ISNUMBER(SEARCH("Not identified",'Model output'!S226)),AND(ISNUMBER(SEARCH("No",'Model output'!S226)),NOT(ISNUMBER(SEARCH("carcinoma",'Model output'!S226)))),ISNUMBER(SEARCH("negative",'Model output'!S226))),"negative",IF(Z227="positive","gETE", "positive"))</f>
        <v>negative</v>
      </c>
      <c r="Z227" t="str">
        <f>IF(OR('Model output'!S226="",ISNUMBER(SEARCH("Absent",'Model output'!S226)),ISNUMBER(SEARCH("Not identified",'Model output'!S226)),ISNUMBER(SEARCH("No",'Model output'!S226)),ISNUMBER(SEARCH("Minimal",'Model output'!S226)),ISNUMBER(SEARCH("negative",'Model output'!S226))),"negative",IF(OR(ISNUMBER(SEARCH("extensive",X227)),ISNUMBER(SEARCH("skeletal muscle",X227)),ISNUMBER(SEARCH("larynx",X227)),ISNUMBER(SEARCH("trachea",X227)),ISNUMBER(SEARCH("esophagus",X227)),ISNUMBER(SEARCH("recurrent laryngeal nerve",X227))),"positive","negative"))</f>
        <v>negative</v>
      </c>
      <c r="AA227" t="str">
        <f>IF('Model output'!T226="","",IF('Model output'!T226="Not mentioned", "No", "Yes"))</f>
        <v/>
      </c>
      <c r="AB227" t="str">
        <f>IF(AA227&lt;&gt;"Yes","",IF(OR('Model output'!U226="",ISNUMBER(SEARCH("Not identified",'Model output'!U226))),"",'Model output'!U226))</f>
        <v/>
      </c>
      <c r="AC227" s="8" t="str">
        <f>IF(OR('Model output'!V226="", AND(ISERROR(SEARCH("Positive",'Model output'!V226)), ISNUMBER(SEARCH("Negative",'Model output'!V226))), ISNUMBER(SEARCH("Cannot be assessed",'Model output'!V226)), AND(ISNUMBER(SEARCH("Uninvolved",'Model output'!V226)),NOT(ISNUMBER(SEARCH("margin(s) involved",'Model output'!V226)))), ISNUMBER(SEARCH("No involvement",'Model output'!V226)), AND(NOT(ISNUMBER(SEARCH("focal",'Model output'!V226))),ISNUMBER(SEARCH("Free",'Model output'!V226))), ISNUMBER(SEARCH("narrowly excised",'Model output'!V226)), ISNUMBER(SEARCH("none",'Model output'!V226)), ISNUMBER(SEARCH("R0",'Model output'!V226)), ISNUMBER(SEARCH("1 mm",'Model output'!V226)), ISNUMBER(SEARCH("0.1 CM",'Model output'!V226)), ISNUMBER(SEARCH("less than 0.2 mm",'Model output'!V226)), ISNUMBER(SEARCH("less than 1.0 mm",'Model output'!V226)), ISNUMBER(SEARCH("less than 0.5 mm",'Model output'!V226)), ISNUMBER(SEARCH("abut",'Model output'!V226))), "negative", "positive")</f>
        <v>negative</v>
      </c>
      <c r="AE227" s="39" t="str" cm="1">
        <f t="array" aca="1" ref="AE227" ca="1">IF(OR(AC227="positive",Z227="positive",AND(OR(ISNUMBER(SEARCH("Follicular carcinoma",N227)),ISNUMBER(SEARCH("Follicular thyroid carcinoma",N227))),V227="extensive"),AND(AND(ISNUMBER(J227),J227&gt;0),AND(ISNUMBER(M227),M227&gt;3)),OR(H227="positive",AH227=1)),"high",IF(OR(ISNUMBER(SEARCH("lateral",G227,1)),ISNUMBER(SEARCH("positive",Y227,1)),ISNUMBER(SEARCH("tall",O227,1)),ISNUMBER(SEARCH("hobnail",O227,1)),ISNUMBER(SEARCH("cribriform",O227,1)),ISNUMBER(SEARCH("diffuse",O227,1)),ISNUMBER(SEARCH("columnar",O227,1)),ISNUMBER(SEARCH("solid",O227,1)),ISNUMBER(SEARCH("tall",N227,1)),ISNUMBER(SEARCH("hobnail",N227,1)),ISNUMBER(SEARCH("cribriform",N227,1)),ISNUMBER(SEARCH("diffuse",N227,1)),ISNUMBER(SEARCH("columnar",N227,1)),ISNUMBER(SEARCH("solid",N227,1)),AND(OR(ISNUMBER(SEARCH("papillary",N227,1)),ISNUMBER(SEARCH("papillary carcinoma",O227,1))),S227="positive"),AND(AND(ISNUMBER(J227),J227&gt;=5),M227=""),AND(AND(ISNUMBER(J227),J227&gt;=5),AND(ISNUMBER(M227),M227&gt;=1)),AND(ISNUMBER(SERACH("papillary",N227)),OR(Y227="positive",Z227="positive"), ISNUMBER(SEARCH("BRAF",AB227)))),"intermediate","low"))</f>
        <v>intermediate</v>
      </c>
      <c r="AF227" s="40" t="str">
        <f t="shared" si="47"/>
        <v>1b</v>
      </c>
      <c r="AG227" s="40" t="str">
        <f t="shared" si="48"/>
        <v>0</v>
      </c>
      <c r="AH227" s="40" t="str">
        <f t="shared" si="49"/>
        <v>0</v>
      </c>
      <c r="AI227" s="45" t="str">
        <f t="shared" si="50"/>
        <v>I</v>
      </c>
      <c r="AJ227" s="39" t="s">
        <v>636</v>
      </c>
      <c r="AK227" s="44" t="s">
        <v>895</v>
      </c>
      <c r="AL227" s="44" t="s">
        <v>899</v>
      </c>
      <c r="AM227" s="44" t="s">
        <v>899</v>
      </c>
      <c r="AN227" s="44" t="s">
        <v>59</v>
      </c>
      <c r="AO227" s="12">
        <f t="shared" ca="1" si="51"/>
        <v>1</v>
      </c>
      <c r="AP227" s="15">
        <f t="shared" si="52"/>
        <v>1</v>
      </c>
      <c r="AQ227" s="15">
        <f t="shared" si="53"/>
        <v>1</v>
      </c>
      <c r="AR227" s="15">
        <f t="shared" si="54"/>
        <v>1</v>
      </c>
      <c r="AS227" s="26">
        <f t="shared" si="55"/>
        <v>1</v>
      </c>
    </row>
    <row r="228" spans="1:45">
      <c r="A228" t="str">
        <f>'Model output'!A227</f>
        <v>TCGA-ET-A2MZ</v>
      </c>
      <c r="B228" s="51">
        <v>39</v>
      </c>
      <c r="C228" s="1" t="str">
        <f>IF(OR(ISNUMBER(SEARCH("0",'Model output'!D227)), ISNUMBER(SEARCH("1",'Model output'!D227)), ISNUMBER(SEARCH("1a",'Model output'!D227)), ISNUMBER(SEARCH("1b",'Model output'!D227)), ISNUMBER(SEARCH("2",'Model output'!D227)), ISNUMBER(SEARCH("3",'Model output'!D227)), ISNUMBER(SEARCH("4a",'Model output'!D227)), ISNUMBER(SEARCH("4b",'Model output'!D227))), IF(ISNUMBER(SEARCH("pT",'Model output'!D227)),IF(OR(ISNUMBER(SEARCH("a",'Model output'!D227)),ISNUMBER(SEARCH("b",'Model output'!D227))),MID(SUBSTITUTE('Model output'!D227," ",""),SEARCH("pT",'Model output'!D227)+2,2),MID(SUBSTITUTE('Model output'!D227," ",""),SEARCH("pT",'Model output'!D227)+2,1)),IF(ISNUMBER(SEARCH("T",'Model output'!D227)),IF(OR(ISNUMBER(SEARCH("a",'Model output'!D227)),ISNUMBER(SEARCH("b",'Model output'!D227))),MID(SUBSTITUTE('Model output'!D227," ",""),SEARCH("T",'Model output'!D227)+1,2),MID(SUBSTITUTE('Model output'!D227," ",""),SEARCH("T",'Model output'!D227)+1,1)),SUBSTITUTE('Model output'!D227," ",""))),"")</f>
        <v>1b</v>
      </c>
      <c r="D228" s="1" t="str">
        <f>IF(ISNUMBER(SEARCH("lymph node",'Model output'!E227)),"1", IF(AND('Model output'!E227&lt;&gt;"",ISNUMBER('Model output'!E227),'Model output'!E227&gt;0),"1",IF(OR(ISNUMBER(SEARCH("0",'Model output'!E227)), ISNUMBER(SEARCH("1",'Model output'!E227)), ISNUMBER(SEARCH("1a",'Model output'!E227)), ISNUMBER(SEARCH("1b",'Model output'!E227)), ISNUMBER(SEARCH("X",'Model output'!E227))), IF(ISNUMBER(SEARCH("pN",'Model output'!E227)),IF(OR(ISNUMBER(SEARCH("a",'Model output'!E227)),ISNUMBER(SEARCH("b",'Model output'!E227))),MID(SUBSTITUTE('Model output'!E227," ",""),SEARCH("pN",'Model output'!E227)+2,2),MID(SUBSTITUTE('Model output'!E227," ",""),SEARCH("pN",'Model output'!E227)+2,1)),IF(ISNUMBER(SEARCH("N",'Model output'!E227)),IF(OR(ISNUMBER(SEARCH("a",'Model output'!E227)),ISNUMBER(SEARCH("b",'Model output'!E227))),MID(SUBSTITUTE('Model output'!E227," ",""),SEARCH("N",'Model output'!E227)+1,2),MID(SUBSTITUTE('Model output'!E227," ",""),SEARCH("N",'Model output'!E227)+1,1)),SUBSTITUTE('Model output'!E227," ",""))),"")))</f>
        <v>0</v>
      </c>
      <c r="E228" s="1" t="str">
        <f>IF(OR(ISNUMBER(SEARCH("Not applicable",'Model output'!F227)), ISNUMBER(SEARCH("N/A",'Model output'!F227))),"0",IF(OR(ISNUMBER(SEARCH("0",'Model output'!F227)), ISNUMBER(SEARCH("1",'Model output'!F227)), ISNUMBER(SEARCH("X",'Model output'!F227))), IF(ISNUMBER(SEARCH("pM",'Model output'!F227)),MID(SUBSTITUTE('Model output'!F227," ",""),SEARCH("pM",'Model output'!F227)+2,1),IF(ISNUMBER(SEARCH("M",'Model output'!F227)),MID(SUBSTITUTE('Model output'!F227," ",""),SEARCH("M",'Model output'!F227)+1,1),SUBSTITUTE('Model output'!F227," ",""))),""))</f>
        <v/>
      </c>
      <c r="F228" t="str">
        <f t="shared" si="44"/>
        <v>negative</v>
      </c>
      <c r="G228" t="str">
        <f>IF(OR('Model output'!G227="",AND(ISNUMBER('Model output'!J227),'Model output'!J227&lt;1)),"",IF(OR(ISNUMBER(SEARCH("lateral",'Model output'!G227)),ISNUMBER(SEARCH("cervical",'Model output'!G227)),ISNUMBER(SEARCH("jugular",'Model output'!G227)),ISNUMBER(SEARCH("left neck",'Model output'!G227)),ISNUMBER(SEARCH("left anterior neck",'Model output'!G227)),ISNUMBER(SEARCH("left posterior neck",'Model output'!G227)),ISNUMBER(SEARCH("right neck",'Model output'!G227)),ISNUMBER(SEARCH("right anterior neck",'Model output'!G227)),ISNUMBER(SEARCH("right posterior neck",'Model output'!G227)),AND(ISNUMBER(SEARCH("level",'Model output'!G227)),OR(,ISNUMBER(SEARCH("II",'Model output'!G227)),ISNUMBER(SEARCH("two",'Model output'!G227)),ISNUMBER(SEARCH("2",'Model output'!G227)),ISNUMBER(SEARCH("III",'Model output'!G227)),ISNUMBER(SEARCH("three",'Model output'!G227)),ISNUMBER(SEARCH("3",'Model output'!G227)),ISNUMBER(SEARCH("IV",'Model output'!G227)),ISNUMBER(SEARCH("four",'Model output'!G227)),ISNUMBER(SEARCH("4",'Model output'!G227)),ISNUMBER(SEARCH("V ",'Model output'!G227)),ISNUMBER(SEARCH("five",'Model output'!G227)),ISNUMBER(SEARCH("5",'Model output'!G227))))), "lateral", "central"))</f>
        <v/>
      </c>
      <c r="H228" t="str">
        <f>IF('Model output'!H227="","negative", IF('Model output'!H227=" ", "negative", IF('Model output'!H227="[]", "negative", IF(ISNUMBER(SEARCH("lymph node",'Model output'!H227)),"negative", IF(ISNUMBER(SEARCH("adipose tissue",'Model output'!H227)), "negative", IF(ISNUMBER(SEARCH("neck dissection",'Model output'!H227)),"negative","positive"))))))</f>
        <v>negative</v>
      </c>
      <c r="I228">
        <f>IF('Model output'!I227="","",IF(ISNUMBER('Model output'!I227),'Model output'!I227,1))</f>
        <v>6</v>
      </c>
      <c r="J228">
        <f>IF('Model output'!J227="","",IF(AND(ISNUMBER('Model output'!J227),'Model output'!J227&lt;=I228),'Model output'!J227,IF(ISNUMBER(SEARCH("0/",'Model output'!J227)),0,1)))</f>
        <v>0</v>
      </c>
      <c r="K228" t="str" cm="1">
        <f t="array" ref="K228">IF(COUNT(FIND({0,1,2,3,4,5,6,7,8,9},'Model output'!K227))&gt;0,'Model output'!K227,"")</f>
        <v/>
      </c>
      <c r="L228" s="32" t="str">
        <f t="shared" si="46"/>
        <v/>
      </c>
      <c r="M228" t="str" cm="1">
        <f t="array" ref="M228">IF(L228="","",IF(ISNUMBER(SEARCH("cm",L228)),MAX(VALUE(SUBSTITUTE(_xlfn.FILTERXML("&lt;t&gt;&lt;s&gt;"&amp;SUBSTITUTE(L228,",","&lt;/s&gt;&lt;s&gt;")&amp;"&lt;/s&gt;&lt;/t&gt;","//s"),"cm",""))),MAX(VALUE(SUBSTITUTE(_xlfn.FILTERXML("&lt;t&gt;&lt;s&gt;"&amp;SUBSTITUTE(L228,",","&lt;/s&gt;&lt;s&gt;")&amp;"&lt;/s&gt;&lt;/t&gt;","//s"),"mm","")))/10))</f>
        <v/>
      </c>
      <c r="N228" t="str">
        <f>IF('Model output'!L227="","",'Model output'!L227)</f>
        <v>papillary</v>
      </c>
      <c r="O228" t="str">
        <f>IF('Model output'!M227="","",'Model output'!M227)</f>
        <v/>
      </c>
      <c r="P228" t="str">
        <f>IF('Model output'!N227="","",'Model output'!N227)</f>
        <v>1.2 cm</v>
      </c>
      <c r="Q228" t="str">
        <f t="shared" si="45"/>
        <v>1.2cm</v>
      </c>
      <c r="R228" cm="1">
        <f t="array" ref="R228">IF(Q228="","",IF(ISNUMBER(SEARCH("cm",Q228)),MAX(VALUE(SUBSTITUTE(_xlfn.FILTERXML("&lt;t&gt;&lt;s&gt;"&amp;SUBSTITUTE(Q228,",","&lt;/s&gt;&lt;s&gt;")&amp;"&lt;/s&gt;&lt;/t&gt;","//s"),"cm",""))),IF(ISNUMBER(SEARCH("mm",Q228)), MAX(VALUE(SUBSTITUTE(_xlfn.FILTERXML("&lt;t&gt;&lt;s&gt;"&amp;SUBSTITUTE(Q228,",","&lt;/s&gt;&lt;s&gt;")&amp;"&lt;/s&gt;&lt;/t&gt;","//s"),"mm","")))/10, MAX(VALUE(_xlfn.FILTERXML("&lt;t&gt;&lt;s&gt;"&amp;SUBSTITUTE(Q228,",","&lt;/s&gt;&lt;s&gt;")&amp;"&lt;/s&gt;&lt;/t&gt;","//s"))))))</f>
        <v>1.2</v>
      </c>
      <c r="S228" t="str">
        <f>IF(OR('Model output'!P227="",'Model output'!P227="C",ISNUMBER(SEARCH("Not identified", 'Model output'!P227)),ISNUMBER(SEARCH("Absent",'Model output'!P227)),ISNUMBER(SEARCH("Absence",'Model output'!P227)),AND(ISNUMBER(SEARCH("No",'Model output'!P227)),NOT(ISNUMBER(SEARCH("diagnostic",'Model output'!P227)))),ISNUMBER(SEARCH("Negative",'Model output'!P227))),"negative","positive")</f>
        <v>negative</v>
      </c>
      <c r="T228">
        <f>IF('Model output'!O227="","",'Model output'!O227)</f>
        <v>1</v>
      </c>
      <c r="U228" t="str">
        <f>IF('Model output'!Q227&lt;&gt;"",'Model output'!Q227,IF('Classification result'!S228="positive",IF(ISNUMBER(SEARCH("single",'Model output'!P227)),1,IF(OR(ISNUMBER(SEARCH("&lt;4",'Model output'!P227)),ISNUMBER(SEARCH("&lt; 4",'Model output'!P227)),ISNUMBER(SEARCH("less than 4",'Model output'!P227))),"&lt;4",IF(OR(ISNUMBER(SEARCH("&gt;4",'Model output'!P227)),ISNUMBER(SEARCH("&gt; 4",'Model output'!P227)),ISNUMBER(SEARCH("4 or more",'Model output'!P227))),"&gt;4",""))),""))</f>
        <v/>
      </c>
      <c r="V228" t="str">
        <f>IF(S228="negative","",IF(OR(ISNUMBER(SEARCH("Focal",'Model output'!P227)),'Classification result'!U228&lt;4,ISNUMBER(SEARCH("Focal",'Classification result'!U228)),ISNUMBER(SEARCH("&lt;4",'Classification result'!U228)),ISNUMBER(SEARCH("&lt; 4",'Classification result'!U228))),"minimal", IF(OR(ISNUMBER(SEARCH("Extensive",'Model output'!P227)),ISNUMBER(SEARCH("Extensive",'Classification result'!U228)),ISNUMBER(SEARCH("&gt;4",'Classification result'!U228)),ISNUMBER(SEARCH("&gt; 4",'Classification result'!U228)),ISNUMBER(SEARCH("4 or more",'Classification result'!U228))),"extensive","")))</f>
        <v/>
      </c>
      <c r="W228" t="str">
        <f>IF(OR('Model output'!R227="",ISNUMBER(SEARCH("Not identified", 'Model output'!R227)),ISNUMBER(SEARCH("Absent",'Model output'!R227)),ISNUMBER(SEARCH("No",'Model output'!R227)),ISNUMBER(SEARCH("Negative",'Model output'!R227)),ISNUMBER(SEARCH("None seen",'Model output'!R227)),ISNUMBER(SEARCH("Free",'Model output'!R227)),ISNUMBER(SEARCH("Cannot be assessed",'Model output'!R227))),"negative","positive")</f>
        <v>negative</v>
      </c>
      <c r="X228" s="19" t="str">
        <f>IF('Model output'!S227="","",'Model output'!S227)</f>
        <v/>
      </c>
      <c r="Y228" t="str">
        <f>IF(OR('Model output'!S227="",ISNUMBER(SEARCH("No extension",'Model output'!S227)),ISNUMBER(SEARCH("Absent",'Model output'!S227)),ISNUMBER(SEARCH("Not identified",'Model output'!S227)),AND(ISNUMBER(SEARCH("No",'Model output'!S227)),NOT(ISNUMBER(SEARCH("carcinoma",'Model output'!S227)))),ISNUMBER(SEARCH("negative",'Model output'!S227))),"negative",IF(Z228="positive","gETE", "positive"))</f>
        <v>negative</v>
      </c>
      <c r="Z228" t="str">
        <f>IF(OR('Model output'!S227="",ISNUMBER(SEARCH("Absent",'Model output'!S227)),ISNUMBER(SEARCH("Not identified",'Model output'!S227)),ISNUMBER(SEARCH("No",'Model output'!S227)),ISNUMBER(SEARCH("Minimal",'Model output'!S227)),ISNUMBER(SEARCH("negative",'Model output'!S227))),"negative",IF(OR(ISNUMBER(SEARCH("extensive",X228)),ISNUMBER(SEARCH("skeletal muscle",X228)),ISNUMBER(SEARCH("larynx",X228)),ISNUMBER(SEARCH("trachea",X228)),ISNUMBER(SEARCH("esophagus",X228)),ISNUMBER(SEARCH("recurrent laryngeal nerve",X228))),"positive","negative"))</f>
        <v>negative</v>
      </c>
      <c r="AA228" t="str">
        <f>IF('Model output'!T227="","",IF('Model output'!T227="Not mentioned", "No", "Yes"))</f>
        <v/>
      </c>
      <c r="AB228" t="str">
        <f>IF(AA228&lt;&gt;"Yes","",IF(OR('Model output'!U227="",ISNUMBER(SEARCH("Not identified",'Model output'!U227))),"",'Model output'!U227))</f>
        <v/>
      </c>
      <c r="AC228" s="8" t="str">
        <f>IF(OR('Model output'!V227="", AND(ISERROR(SEARCH("Positive",'Model output'!V227)), ISNUMBER(SEARCH("Negative",'Model output'!V227))), ISNUMBER(SEARCH("Cannot be assessed",'Model output'!V227)), AND(ISNUMBER(SEARCH("Uninvolved",'Model output'!V227)),NOT(ISNUMBER(SEARCH("margin(s) involved",'Model output'!V227)))), ISNUMBER(SEARCH("No involvement",'Model output'!V227)), AND(NOT(ISNUMBER(SEARCH("focal",'Model output'!V227))),ISNUMBER(SEARCH("Free",'Model output'!V227))), ISNUMBER(SEARCH("narrowly excised",'Model output'!V227)), ISNUMBER(SEARCH("none",'Model output'!V227)), ISNUMBER(SEARCH("R0",'Model output'!V227)), ISNUMBER(SEARCH("1 mm",'Model output'!V227)), ISNUMBER(SEARCH("0.1 CM",'Model output'!V227)), ISNUMBER(SEARCH("less than 0.2 mm",'Model output'!V227)), ISNUMBER(SEARCH("less than 1.0 mm",'Model output'!V227)), ISNUMBER(SEARCH("less than 0.5 mm",'Model output'!V227)), ISNUMBER(SEARCH("abut",'Model output'!V227))), "negative", "positive")</f>
        <v>negative</v>
      </c>
      <c r="AE228" s="39" t="str" cm="1">
        <f t="array" aca="1" ref="AE228" ca="1">IF(OR(AC228="positive",Z228="positive",AND(OR(ISNUMBER(SEARCH("Follicular carcinoma",N228)),ISNUMBER(SEARCH("Follicular thyroid carcinoma",N228))),V228="extensive"),AND(AND(ISNUMBER(J228),J228&gt;0),AND(ISNUMBER(M228),M228&gt;3)),OR(H228="positive",AH228=1)),"high",IF(OR(ISNUMBER(SEARCH("lateral",G228,1)),ISNUMBER(SEARCH("positive",Y228,1)),ISNUMBER(SEARCH("tall",O228,1)),ISNUMBER(SEARCH("hobnail",O228,1)),ISNUMBER(SEARCH("cribriform",O228,1)),ISNUMBER(SEARCH("diffuse",O228,1)),ISNUMBER(SEARCH("columnar",O228,1)),ISNUMBER(SEARCH("solid",O228,1)),ISNUMBER(SEARCH("tall",N228,1)),ISNUMBER(SEARCH("hobnail",N228,1)),ISNUMBER(SEARCH("cribriform",N228,1)),ISNUMBER(SEARCH("diffuse",N228,1)),ISNUMBER(SEARCH("columnar",N228,1)),ISNUMBER(SEARCH("solid",N228,1)),AND(OR(ISNUMBER(SEARCH("papillary",N228,1)),ISNUMBER(SEARCH("papillary carcinoma",O228,1))),S228="positive"),AND(AND(ISNUMBER(J228),J228&gt;=5),M228=""),AND(AND(ISNUMBER(J228),J228&gt;=5),AND(ISNUMBER(M228),M228&gt;=1)),AND(ISNUMBER(SERACH("papillary",N228)),OR(Y228="positive",Z228="positive"), ISNUMBER(SEARCH("BRAF",AB228)))),"intermediate","low"))</f>
        <v>low</v>
      </c>
      <c r="AF228" s="40" t="str">
        <f t="shared" si="47"/>
        <v>1b</v>
      </c>
      <c r="AG228" s="40" t="str">
        <f t="shared" si="48"/>
        <v>0</v>
      </c>
      <c r="AH228" s="40" t="str">
        <f t="shared" si="49"/>
        <v>0</v>
      </c>
      <c r="AI228" s="45" t="str">
        <f t="shared" si="50"/>
        <v>I</v>
      </c>
      <c r="AJ228" s="39" t="s">
        <v>634</v>
      </c>
      <c r="AK228" s="44" t="s">
        <v>895</v>
      </c>
      <c r="AL228" s="44" t="s">
        <v>896</v>
      </c>
      <c r="AM228" s="44" t="s">
        <v>899</v>
      </c>
      <c r="AN228" s="44" t="s">
        <v>59</v>
      </c>
      <c r="AO228" s="12">
        <f t="shared" ca="1" si="51"/>
        <v>1</v>
      </c>
      <c r="AP228" s="15">
        <f t="shared" si="52"/>
        <v>1</v>
      </c>
      <c r="AQ228" s="15">
        <f t="shared" si="53"/>
        <v>1</v>
      </c>
      <c r="AR228" s="15">
        <f t="shared" si="54"/>
        <v>1</v>
      </c>
      <c r="AS228" s="26">
        <f t="shared" si="55"/>
        <v>1</v>
      </c>
    </row>
    <row r="229" spans="1:45">
      <c r="A229" t="str">
        <f>'Model output'!A228</f>
        <v>TCGA-ET-A2N0</v>
      </c>
      <c r="B229" s="51">
        <v>51</v>
      </c>
      <c r="C229" s="1" t="str">
        <f>IF(OR(ISNUMBER(SEARCH("0",'Model output'!D228)), ISNUMBER(SEARCH("1",'Model output'!D228)), ISNUMBER(SEARCH("1a",'Model output'!D228)), ISNUMBER(SEARCH("1b",'Model output'!D228)), ISNUMBER(SEARCH("2",'Model output'!D228)), ISNUMBER(SEARCH("3",'Model output'!D228)), ISNUMBER(SEARCH("4a",'Model output'!D228)), ISNUMBER(SEARCH("4b",'Model output'!D228))), IF(ISNUMBER(SEARCH("pT",'Model output'!D228)),IF(OR(ISNUMBER(SEARCH("a",'Model output'!D228)),ISNUMBER(SEARCH("b",'Model output'!D228))),MID(SUBSTITUTE('Model output'!D228," ",""),SEARCH("pT",'Model output'!D228)+2,2),MID(SUBSTITUTE('Model output'!D228," ",""),SEARCH("pT",'Model output'!D228)+2,1)),IF(ISNUMBER(SEARCH("T",'Model output'!D228)),IF(OR(ISNUMBER(SEARCH("a",'Model output'!D228)),ISNUMBER(SEARCH("b",'Model output'!D228))),MID(SUBSTITUTE('Model output'!D228," ",""),SEARCH("T",'Model output'!D228)+1,2),MID(SUBSTITUTE('Model output'!D228," ",""),SEARCH("T",'Model output'!D228)+1,1)),SUBSTITUTE('Model output'!D228," ",""))),"")</f>
        <v>1b</v>
      </c>
      <c r="D229" s="1" t="str">
        <f>IF(ISNUMBER(SEARCH("lymph node",'Model output'!E228)),"1", IF(AND('Model output'!E228&lt;&gt;"",ISNUMBER('Model output'!E228),'Model output'!E228&gt;0),"1",IF(OR(ISNUMBER(SEARCH("0",'Model output'!E228)), ISNUMBER(SEARCH("1",'Model output'!E228)), ISNUMBER(SEARCH("1a",'Model output'!E228)), ISNUMBER(SEARCH("1b",'Model output'!E228)), ISNUMBER(SEARCH("X",'Model output'!E228))), IF(ISNUMBER(SEARCH("pN",'Model output'!E228)),IF(OR(ISNUMBER(SEARCH("a",'Model output'!E228)),ISNUMBER(SEARCH("b",'Model output'!E228))),MID(SUBSTITUTE('Model output'!E228," ",""),SEARCH("pN",'Model output'!E228)+2,2),MID(SUBSTITUTE('Model output'!E228," ",""),SEARCH("pN",'Model output'!E228)+2,1)),IF(ISNUMBER(SEARCH("N",'Model output'!E228)),IF(OR(ISNUMBER(SEARCH("a",'Model output'!E228)),ISNUMBER(SEARCH("b",'Model output'!E228))),MID(SUBSTITUTE('Model output'!E228," ",""),SEARCH("N",'Model output'!E228)+1,2),MID(SUBSTITUTE('Model output'!E228," ",""),SEARCH("N",'Model output'!E228)+1,1)),SUBSTITUTE('Model output'!E228," ",""))),"")))</f>
        <v>1a</v>
      </c>
      <c r="E229" s="1" t="str">
        <f>IF(OR(ISNUMBER(SEARCH("Not applicable",'Model output'!F228)), ISNUMBER(SEARCH("N/A",'Model output'!F228))),"0",IF(OR(ISNUMBER(SEARCH("0",'Model output'!F228)), ISNUMBER(SEARCH("1",'Model output'!F228)), ISNUMBER(SEARCH("X",'Model output'!F228))), IF(ISNUMBER(SEARCH("pM",'Model output'!F228)),MID(SUBSTITUTE('Model output'!F228," ",""),SEARCH("pM",'Model output'!F228)+2,1),IF(ISNUMBER(SEARCH("M",'Model output'!F228)),MID(SUBSTITUTE('Model output'!F228," ",""),SEARCH("M",'Model output'!F228)+1,1),SUBSTITUTE('Model output'!F228," ",""))),""))</f>
        <v>X</v>
      </c>
      <c r="F229" t="str">
        <f t="shared" si="44"/>
        <v>positive</v>
      </c>
      <c r="G229" t="str">
        <f>IF(OR('Model output'!G228="",AND(ISNUMBER('Model output'!J228),'Model output'!J228&lt;1)),"",IF(OR(ISNUMBER(SEARCH("lateral",'Model output'!G228)),ISNUMBER(SEARCH("cervical",'Model output'!G228)),ISNUMBER(SEARCH("jugular",'Model output'!G228)),ISNUMBER(SEARCH("left neck",'Model output'!G228)),ISNUMBER(SEARCH("left anterior neck",'Model output'!G228)),ISNUMBER(SEARCH("left posterior neck",'Model output'!G228)),ISNUMBER(SEARCH("right neck",'Model output'!G228)),ISNUMBER(SEARCH("right anterior neck",'Model output'!G228)),ISNUMBER(SEARCH("right posterior neck",'Model output'!G228)),AND(ISNUMBER(SEARCH("level",'Model output'!G228)),OR(,ISNUMBER(SEARCH("II",'Model output'!G228)),ISNUMBER(SEARCH("two",'Model output'!G228)),ISNUMBER(SEARCH("2",'Model output'!G228)),ISNUMBER(SEARCH("III",'Model output'!G228)),ISNUMBER(SEARCH("three",'Model output'!G228)),ISNUMBER(SEARCH("3",'Model output'!G228)),ISNUMBER(SEARCH("IV",'Model output'!G228)),ISNUMBER(SEARCH("four",'Model output'!G228)),ISNUMBER(SEARCH("4",'Model output'!G228)),ISNUMBER(SEARCH("V ",'Model output'!G228)),ISNUMBER(SEARCH("five",'Model output'!G228)),ISNUMBER(SEARCH("5",'Model output'!G228))))), "lateral", "central"))</f>
        <v>central</v>
      </c>
      <c r="H229" t="str">
        <f>IF('Model output'!H228="","negative", IF('Model output'!H228=" ", "negative", IF('Model output'!H228="[]", "negative", IF(ISNUMBER(SEARCH("lymph node",'Model output'!H228)),"negative", IF(ISNUMBER(SEARCH("adipose tissue",'Model output'!H228)), "negative", IF(ISNUMBER(SEARCH("neck dissection",'Model output'!H228)),"negative","positive"))))))</f>
        <v>negative</v>
      </c>
      <c r="I229">
        <f>IF('Model output'!I228="","",IF(ISNUMBER('Model output'!I228),'Model output'!I228,1))</f>
        <v>27</v>
      </c>
      <c r="J229">
        <f>IF('Model output'!J228="","",IF(AND(ISNUMBER('Model output'!J228),'Model output'!J228&lt;=I229),'Model output'!J228,IF(ISNUMBER(SEARCH("0/",'Model output'!J228)),0,1)))</f>
        <v>20</v>
      </c>
      <c r="K229" t="str" cm="1">
        <f t="array" ref="K229">IF(COUNT(FIND({0,1,2,3,4,5,6,7,8,9},'Model output'!K228))&gt;0,'Model output'!K228,"")</f>
        <v/>
      </c>
      <c r="L229" s="32" t="str">
        <f t="shared" si="46"/>
        <v/>
      </c>
      <c r="M229" t="str" cm="1">
        <f t="array" ref="M229">IF(L229="","",IF(ISNUMBER(SEARCH("cm",L229)),MAX(VALUE(SUBSTITUTE(_xlfn.FILTERXML("&lt;t&gt;&lt;s&gt;"&amp;SUBSTITUTE(L229,",","&lt;/s&gt;&lt;s&gt;")&amp;"&lt;/s&gt;&lt;/t&gt;","//s"),"cm",""))),MAX(VALUE(SUBSTITUTE(_xlfn.FILTERXML("&lt;t&gt;&lt;s&gt;"&amp;SUBSTITUTE(L229,",","&lt;/s&gt;&lt;s&gt;")&amp;"&lt;/s&gt;&lt;/t&gt;","//s"),"mm","")))/10))</f>
        <v/>
      </c>
      <c r="N229" t="str">
        <f>IF('Model output'!L228="","",'Model output'!L228)</f>
        <v>papillary</v>
      </c>
      <c r="O229" t="str">
        <f>IF('Model output'!M228="","",'Model output'!M228)</f>
        <v/>
      </c>
      <c r="P229" t="str">
        <f>IF('Model output'!N228="","",'Model output'!N228)</f>
        <v>2.0 cm</v>
      </c>
      <c r="Q229" t="str">
        <f t="shared" si="45"/>
        <v>2.0cm</v>
      </c>
      <c r="R229" cm="1">
        <f t="array" ref="R229">IF(Q229="","",IF(ISNUMBER(SEARCH("cm",Q229)),MAX(VALUE(SUBSTITUTE(_xlfn.FILTERXML("&lt;t&gt;&lt;s&gt;"&amp;SUBSTITUTE(Q229,",","&lt;/s&gt;&lt;s&gt;")&amp;"&lt;/s&gt;&lt;/t&gt;","//s"),"cm",""))),IF(ISNUMBER(SEARCH("mm",Q229)), MAX(VALUE(SUBSTITUTE(_xlfn.FILTERXML("&lt;t&gt;&lt;s&gt;"&amp;SUBSTITUTE(Q229,",","&lt;/s&gt;&lt;s&gt;")&amp;"&lt;/s&gt;&lt;/t&gt;","//s"),"mm","")))/10, MAX(VALUE(_xlfn.FILTERXML("&lt;t&gt;&lt;s&gt;"&amp;SUBSTITUTE(Q229,",","&lt;/s&gt;&lt;s&gt;")&amp;"&lt;/s&gt;&lt;/t&gt;","//s"))))))</f>
        <v>2</v>
      </c>
      <c r="S229" t="str">
        <f>IF(OR('Model output'!P228="",'Model output'!P228="C",ISNUMBER(SEARCH("Not identified", 'Model output'!P228)),ISNUMBER(SEARCH("Absent",'Model output'!P228)),ISNUMBER(SEARCH("Absence",'Model output'!P228)),AND(ISNUMBER(SEARCH("No",'Model output'!P228)),NOT(ISNUMBER(SEARCH("diagnostic",'Model output'!P228)))),ISNUMBER(SEARCH("Negative",'Model output'!P228))),"negative","positive")</f>
        <v>negative</v>
      </c>
      <c r="T229">
        <f>IF('Model output'!O228="","",'Model output'!O228)</f>
        <v>1</v>
      </c>
      <c r="U229" t="str">
        <f>IF('Model output'!Q228&lt;&gt;"",'Model output'!Q228,IF('Classification result'!S229="positive",IF(ISNUMBER(SEARCH("single",'Model output'!P228)),1,IF(OR(ISNUMBER(SEARCH("&lt;4",'Model output'!P228)),ISNUMBER(SEARCH("&lt; 4",'Model output'!P228)),ISNUMBER(SEARCH("less than 4",'Model output'!P228))),"&lt;4",IF(OR(ISNUMBER(SEARCH("&gt;4",'Model output'!P228)),ISNUMBER(SEARCH("&gt; 4",'Model output'!P228)),ISNUMBER(SEARCH("4 or more",'Model output'!P228))),"&gt;4",""))),""))</f>
        <v/>
      </c>
      <c r="V229" t="str">
        <f>IF(S229="negative","",IF(OR(ISNUMBER(SEARCH("Focal",'Model output'!P228)),'Classification result'!U229&lt;4,ISNUMBER(SEARCH("Focal",'Classification result'!U229)),ISNUMBER(SEARCH("&lt;4",'Classification result'!U229)),ISNUMBER(SEARCH("&lt; 4",'Classification result'!U229))),"minimal", IF(OR(ISNUMBER(SEARCH("Extensive",'Model output'!P228)),ISNUMBER(SEARCH("Extensive",'Classification result'!U229)),ISNUMBER(SEARCH("&gt;4",'Classification result'!U229)),ISNUMBER(SEARCH("&gt; 4",'Classification result'!U229)),ISNUMBER(SEARCH("4 or more",'Classification result'!U229))),"extensive","")))</f>
        <v/>
      </c>
      <c r="W229" t="str">
        <f>IF(OR('Model output'!R228="",ISNUMBER(SEARCH("Not identified", 'Model output'!R228)),ISNUMBER(SEARCH("Absent",'Model output'!R228)),ISNUMBER(SEARCH("No",'Model output'!R228)),ISNUMBER(SEARCH("Negative",'Model output'!R228)),ISNUMBER(SEARCH("None seen",'Model output'!R228)),ISNUMBER(SEARCH("Free",'Model output'!R228)),ISNUMBER(SEARCH("Cannot be assessed",'Model output'!R228))),"negative","positive")</f>
        <v>negative</v>
      </c>
      <c r="X229" s="19" t="str">
        <f>IF('Model output'!S228="","",'Model output'!S228)</f>
        <v/>
      </c>
      <c r="Y229" t="str">
        <f>IF(OR('Model output'!S228="",ISNUMBER(SEARCH("No extension",'Model output'!S228)),ISNUMBER(SEARCH("Absent",'Model output'!S228)),ISNUMBER(SEARCH("Not identified",'Model output'!S228)),AND(ISNUMBER(SEARCH("No",'Model output'!S228)),NOT(ISNUMBER(SEARCH("carcinoma",'Model output'!S228)))),ISNUMBER(SEARCH("negative",'Model output'!S228))),"negative",IF(Z229="positive","gETE", "positive"))</f>
        <v>negative</v>
      </c>
      <c r="Z229" t="str">
        <f>IF(OR('Model output'!S228="",ISNUMBER(SEARCH("Absent",'Model output'!S228)),ISNUMBER(SEARCH("Not identified",'Model output'!S228)),ISNUMBER(SEARCH("No",'Model output'!S228)),ISNUMBER(SEARCH("Minimal",'Model output'!S228)),ISNUMBER(SEARCH("negative",'Model output'!S228))),"negative",IF(OR(ISNUMBER(SEARCH("extensive",X229)),ISNUMBER(SEARCH("skeletal muscle",X229)),ISNUMBER(SEARCH("larynx",X229)),ISNUMBER(SEARCH("trachea",X229)),ISNUMBER(SEARCH("esophagus",X229)),ISNUMBER(SEARCH("recurrent laryngeal nerve",X229))),"positive","negative"))</f>
        <v>negative</v>
      </c>
      <c r="AA229" t="str">
        <f>IF('Model output'!T228="","",IF('Model output'!T228="Not mentioned", "No", "Yes"))</f>
        <v/>
      </c>
      <c r="AB229" t="str">
        <f>IF(AA229&lt;&gt;"Yes","",IF(OR('Model output'!U228="",ISNUMBER(SEARCH("Not identified",'Model output'!U228))),"",'Model output'!U228))</f>
        <v/>
      </c>
      <c r="AC229" s="8" t="str">
        <f>IF(OR('Model output'!V228="", AND(ISERROR(SEARCH("Positive",'Model output'!V228)), ISNUMBER(SEARCH("Negative",'Model output'!V228))), ISNUMBER(SEARCH("Cannot be assessed",'Model output'!V228)), AND(ISNUMBER(SEARCH("Uninvolved",'Model output'!V228)),NOT(ISNUMBER(SEARCH("margin(s) involved",'Model output'!V228)))), ISNUMBER(SEARCH("No involvement",'Model output'!V228)), AND(NOT(ISNUMBER(SEARCH("focal",'Model output'!V228))),ISNUMBER(SEARCH("Free",'Model output'!V228))), ISNUMBER(SEARCH("narrowly excised",'Model output'!V228)), ISNUMBER(SEARCH("none",'Model output'!V228)), ISNUMBER(SEARCH("R0",'Model output'!V228)), ISNUMBER(SEARCH("1 mm",'Model output'!V228)), ISNUMBER(SEARCH("0.1 CM",'Model output'!V228)), ISNUMBER(SEARCH("less than 0.2 mm",'Model output'!V228)), ISNUMBER(SEARCH("less than 1.0 mm",'Model output'!V228)), ISNUMBER(SEARCH("less than 0.5 mm",'Model output'!V228)), ISNUMBER(SEARCH("abut",'Model output'!V228))), "negative", "positive")</f>
        <v>negative</v>
      </c>
      <c r="AE229" s="39" t="str" cm="1">
        <f t="array" aca="1" ref="AE229" ca="1">IF(OR(AC229="positive",Z229="positive",AND(OR(ISNUMBER(SEARCH("Follicular carcinoma",N229)),ISNUMBER(SEARCH("Follicular thyroid carcinoma",N229))),V229="extensive"),AND(AND(ISNUMBER(J229),J229&gt;0),AND(ISNUMBER(M229),M229&gt;3)),OR(H229="positive",AH229=1)),"high",IF(OR(ISNUMBER(SEARCH("lateral",G229,1)),ISNUMBER(SEARCH("positive",Y229,1)),ISNUMBER(SEARCH("tall",O229,1)),ISNUMBER(SEARCH("hobnail",O229,1)),ISNUMBER(SEARCH("cribriform",O229,1)),ISNUMBER(SEARCH("diffuse",O229,1)),ISNUMBER(SEARCH("columnar",O229,1)),ISNUMBER(SEARCH("solid",O229,1)),ISNUMBER(SEARCH("tall",N229,1)),ISNUMBER(SEARCH("hobnail",N229,1)),ISNUMBER(SEARCH("cribriform",N229,1)),ISNUMBER(SEARCH("diffuse",N229,1)),ISNUMBER(SEARCH("columnar",N229,1)),ISNUMBER(SEARCH("solid",N229,1)),AND(OR(ISNUMBER(SEARCH("papillary",N229,1)),ISNUMBER(SEARCH("papillary carcinoma",O229,1))),S229="positive"),AND(AND(ISNUMBER(J229),J229&gt;=5),M229=""),AND(AND(ISNUMBER(J229),J229&gt;=5),AND(ISNUMBER(M229),M229&gt;=1)),AND(ISNUMBER(SERACH("papillary",N229)),OR(Y229="positive",Z229="positive"), ISNUMBER(SEARCH("BRAF",AB229)))),"intermediate","low"))</f>
        <v>intermediate</v>
      </c>
      <c r="AF229" s="40" t="str">
        <f t="shared" si="47"/>
        <v>1b</v>
      </c>
      <c r="AG229" s="40" t="str">
        <f t="shared" si="48"/>
        <v>1a</v>
      </c>
      <c r="AH229" s="40" t="str">
        <f t="shared" si="49"/>
        <v>0</v>
      </c>
      <c r="AI229" s="45" t="str">
        <f t="shared" si="50"/>
        <v>I</v>
      </c>
      <c r="AJ229" s="39" t="s">
        <v>636</v>
      </c>
      <c r="AK229" s="44" t="s">
        <v>895</v>
      </c>
      <c r="AL229" s="44" t="s">
        <v>900</v>
      </c>
      <c r="AM229" s="44" t="s">
        <v>899</v>
      </c>
      <c r="AN229" s="44" t="s">
        <v>59</v>
      </c>
      <c r="AO229" s="12">
        <f t="shared" ca="1" si="51"/>
        <v>1</v>
      </c>
      <c r="AP229" s="15">
        <f t="shared" si="52"/>
        <v>1</v>
      </c>
      <c r="AQ229" s="15">
        <f t="shared" si="53"/>
        <v>1</v>
      </c>
      <c r="AR229" s="15">
        <f t="shared" si="54"/>
        <v>1</v>
      </c>
      <c r="AS229" s="26">
        <f t="shared" si="55"/>
        <v>1</v>
      </c>
    </row>
    <row r="230" spans="1:45">
      <c r="A230" t="str">
        <f>'Model output'!A229</f>
        <v>TCGA-ET-A2N1</v>
      </c>
      <c r="B230" s="51">
        <v>47</v>
      </c>
      <c r="C230" s="1" t="str">
        <f>IF(OR(ISNUMBER(SEARCH("0",'Model output'!D229)), ISNUMBER(SEARCH("1",'Model output'!D229)), ISNUMBER(SEARCH("1a",'Model output'!D229)), ISNUMBER(SEARCH("1b",'Model output'!D229)), ISNUMBER(SEARCH("2",'Model output'!D229)), ISNUMBER(SEARCH("3",'Model output'!D229)), ISNUMBER(SEARCH("4a",'Model output'!D229)), ISNUMBER(SEARCH("4b",'Model output'!D229))), IF(ISNUMBER(SEARCH("pT",'Model output'!D229)),IF(OR(ISNUMBER(SEARCH("a",'Model output'!D229)),ISNUMBER(SEARCH("b",'Model output'!D229))),MID(SUBSTITUTE('Model output'!D229," ",""),SEARCH("pT",'Model output'!D229)+2,2),MID(SUBSTITUTE('Model output'!D229," ",""),SEARCH("pT",'Model output'!D229)+2,1)),IF(ISNUMBER(SEARCH("T",'Model output'!D229)),IF(OR(ISNUMBER(SEARCH("a",'Model output'!D229)),ISNUMBER(SEARCH("b",'Model output'!D229))),MID(SUBSTITUTE('Model output'!D229," ",""),SEARCH("T",'Model output'!D229)+1,2),MID(SUBSTITUTE('Model output'!D229," ",""),SEARCH("T",'Model output'!D229)+1,1)),SUBSTITUTE('Model output'!D229," ",""))),"")</f>
        <v>2</v>
      </c>
      <c r="D230" s="1" t="str">
        <f>IF(ISNUMBER(SEARCH("lymph node",'Model output'!E229)),"1", IF(AND('Model output'!E229&lt;&gt;"",ISNUMBER('Model output'!E229),'Model output'!E229&gt;0),"1",IF(OR(ISNUMBER(SEARCH("0",'Model output'!E229)), ISNUMBER(SEARCH("1",'Model output'!E229)), ISNUMBER(SEARCH("1a",'Model output'!E229)), ISNUMBER(SEARCH("1b",'Model output'!E229)), ISNUMBER(SEARCH("X",'Model output'!E229))), IF(ISNUMBER(SEARCH("pN",'Model output'!E229)),IF(OR(ISNUMBER(SEARCH("a",'Model output'!E229)),ISNUMBER(SEARCH("b",'Model output'!E229))),MID(SUBSTITUTE('Model output'!E229," ",""),SEARCH("pN",'Model output'!E229)+2,2),MID(SUBSTITUTE('Model output'!E229," ",""),SEARCH("pN",'Model output'!E229)+2,1)),IF(ISNUMBER(SEARCH("N",'Model output'!E229)),IF(OR(ISNUMBER(SEARCH("a",'Model output'!E229)),ISNUMBER(SEARCH("b",'Model output'!E229))),MID(SUBSTITUTE('Model output'!E229," ",""),SEARCH("N",'Model output'!E229)+1,2),MID(SUBSTITUTE('Model output'!E229," ",""),SEARCH("N",'Model output'!E229)+1,1)),SUBSTITUTE('Model output'!E229," ",""))),"")))</f>
        <v>1a</v>
      </c>
      <c r="E230" s="1" t="str">
        <f>IF(OR(ISNUMBER(SEARCH("Not applicable",'Model output'!F229)), ISNUMBER(SEARCH("N/A",'Model output'!F229))),"0",IF(OR(ISNUMBER(SEARCH("0",'Model output'!F229)), ISNUMBER(SEARCH("1",'Model output'!F229)), ISNUMBER(SEARCH("X",'Model output'!F229))), IF(ISNUMBER(SEARCH("pM",'Model output'!F229)),MID(SUBSTITUTE('Model output'!F229," ",""),SEARCH("pM",'Model output'!F229)+2,1),IF(ISNUMBER(SEARCH("M",'Model output'!F229)),MID(SUBSTITUTE('Model output'!F229," ",""),SEARCH("M",'Model output'!F229)+1,1),SUBSTITUTE('Model output'!F229," ",""))),""))</f>
        <v>X</v>
      </c>
      <c r="F230" t="str">
        <f t="shared" si="44"/>
        <v>positive</v>
      </c>
      <c r="G230" t="str">
        <f>IF(OR('Model output'!G229="",AND(ISNUMBER('Model output'!J229),'Model output'!J229&lt;1)),"",IF(OR(ISNUMBER(SEARCH("lateral",'Model output'!G229)),ISNUMBER(SEARCH("cervical",'Model output'!G229)),ISNUMBER(SEARCH("jugular",'Model output'!G229)),ISNUMBER(SEARCH("left neck",'Model output'!G229)),ISNUMBER(SEARCH("left anterior neck",'Model output'!G229)),ISNUMBER(SEARCH("left posterior neck",'Model output'!G229)),ISNUMBER(SEARCH("right neck",'Model output'!G229)),ISNUMBER(SEARCH("right anterior neck",'Model output'!G229)),ISNUMBER(SEARCH("right posterior neck",'Model output'!G229)),AND(ISNUMBER(SEARCH("level",'Model output'!G229)),OR(,ISNUMBER(SEARCH("II",'Model output'!G229)),ISNUMBER(SEARCH("two",'Model output'!G229)),ISNUMBER(SEARCH("2",'Model output'!G229)),ISNUMBER(SEARCH("III",'Model output'!G229)),ISNUMBER(SEARCH("three",'Model output'!G229)),ISNUMBER(SEARCH("3",'Model output'!G229)),ISNUMBER(SEARCH("IV",'Model output'!G229)),ISNUMBER(SEARCH("four",'Model output'!G229)),ISNUMBER(SEARCH("4",'Model output'!G229)),ISNUMBER(SEARCH("V ",'Model output'!G229)),ISNUMBER(SEARCH("five",'Model output'!G229)),ISNUMBER(SEARCH("5",'Model output'!G229))))), "lateral", "central"))</f>
        <v>central</v>
      </c>
      <c r="H230" t="str">
        <f>IF('Model output'!H229="","negative", IF('Model output'!H229=" ", "negative", IF('Model output'!H229="[]", "negative", IF(ISNUMBER(SEARCH("lymph node",'Model output'!H229)),"negative", IF(ISNUMBER(SEARCH("adipose tissue",'Model output'!H229)), "negative", IF(ISNUMBER(SEARCH("neck dissection",'Model output'!H229)),"negative","positive"))))))</f>
        <v>negative</v>
      </c>
      <c r="I230">
        <f>IF('Model output'!I229="","",IF(ISNUMBER('Model output'!I229),'Model output'!I229,1))</f>
        <v>7</v>
      </c>
      <c r="J230">
        <f>IF('Model output'!J229="","",IF(AND(ISNUMBER('Model output'!J229),'Model output'!J229&lt;=I230),'Model output'!J229,IF(ISNUMBER(SEARCH("0/",'Model output'!J229)),0,1)))</f>
        <v>6</v>
      </c>
      <c r="K230" t="str" cm="1">
        <f t="array" ref="K230">IF(COUNT(FIND({0,1,2,3,4,5,6,7,8,9},'Model output'!K229))&gt;0,'Model output'!K229,"")</f>
        <v/>
      </c>
      <c r="L230" s="32" t="str">
        <f t="shared" si="46"/>
        <v/>
      </c>
      <c r="M230" t="str" cm="1">
        <f t="array" ref="M230">IF(L230="","",IF(ISNUMBER(SEARCH("cm",L230)),MAX(VALUE(SUBSTITUTE(_xlfn.FILTERXML("&lt;t&gt;&lt;s&gt;"&amp;SUBSTITUTE(L230,",","&lt;/s&gt;&lt;s&gt;")&amp;"&lt;/s&gt;&lt;/t&gt;","//s"),"cm",""))),MAX(VALUE(SUBSTITUTE(_xlfn.FILTERXML("&lt;t&gt;&lt;s&gt;"&amp;SUBSTITUTE(L230,",","&lt;/s&gt;&lt;s&gt;")&amp;"&lt;/s&gt;&lt;/t&gt;","//s"),"mm","")))/10))</f>
        <v/>
      </c>
      <c r="N230" t="str">
        <f>IF('Model output'!L229="","",'Model output'!L229)</f>
        <v>papillary</v>
      </c>
      <c r="O230" t="str">
        <f>IF('Model output'!M229="","",'Model output'!M229)</f>
        <v/>
      </c>
      <c r="P230" t="str">
        <f>IF('Model output'!N229="","",'Model output'!N229)</f>
        <v>3.0 cm</v>
      </c>
      <c r="Q230" t="str">
        <f t="shared" si="45"/>
        <v>3.0cm</v>
      </c>
      <c r="R230" cm="1">
        <f t="array" ref="R230">IF(Q230="","",IF(ISNUMBER(SEARCH("cm",Q230)),MAX(VALUE(SUBSTITUTE(_xlfn.FILTERXML("&lt;t&gt;&lt;s&gt;"&amp;SUBSTITUTE(Q230,",","&lt;/s&gt;&lt;s&gt;")&amp;"&lt;/s&gt;&lt;/t&gt;","//s"),"cm",""))),IF(ISNUMBER(SEARCH("mm",Q230)), MAX(VALUE(SUBSTITUTE(_xlfn.FILTERXML("&lt;t&gt;&lt;s&gt;"&amp;SUBSTITUTE(Q230,",","&lt;/s&gt;&lt;s&gt;")&amp;"&lt;/s&gt;&lt;/t&gt;","//s"),"mm","")))/10, MAX(VALUE(_xlfn.FILTERXML("&lt;t&gt;&lt;s&gt;"&amp;SUBSTITUTE(Q230,",","&lt;/s&gt;&lt;s&gt;")&amp;"&lt;/s&gt;&lt;/t&gt;","//s"))))))</f>
        <v>3</v>
      </c>
      <c r="S230" t="str">
        <f>IF(OR('Model output'!P229="",'Model output'!P229="C",ISNUMBER(SEARCH("Not identified", 'Model output'!P229)),ISNUMBER(SEARCH("Absent",'Model output'!P229)),ISNUMBER(SEARCH("Absence",'Model output'!P229)),AND(ISNUMBER(SEARCH("No",'Model output'!P229)),NOT(ISNUMBER(SEARCH("diagnostic",'Model output'!P229)))),ISNUMBER(SEARCH("Negative",'Model output'!P229))),"negative","positive")</f>
        <v>positive</v>
      </c>
      <c r="T230" t="str">
        <f>IF('Model output'!O229="","",'Model output'!O229)</f>
        <v>Multifocal</v>
      </c>
      <c r="U230" t="str">
        <f>IF('Model output'!Q229&lt;&gt;"",'Model output'!Q229,IF('Classification result'!S230="positive",IF(ISNUMBER(SEARCH("single",'Model output'!P229)),1,IF(OR(ISNUMBER(SEARCH("&lt;4",'Model output'!P229)),ISNUMBER(SEARCH("&lt; 4",'Model output'!P229)),ISNUMBER(SEARCH("less than 4",'Model output'!P229))),"&lt;4",IF(OR(ISNUMBER(SEARCH("&gt;4",'Model output'!P229)),ISNUMBER(SEARCH("&gt; 4",'Model output'!P229)),ISNUMBER(SEARCH("4 or more",'Model output'!P229))),"&gt;4",""))),""))</f>
        <v/>
      </c>
      <c r="V230" t="str">
        <f>IF(S230="negative","",IF(OR(ISNUMBER(SEARCH("Focal",'Model output'!P229)),'Classification result'!U230&lt;4,ISNUMBER(SEARCH("Focal",'Classification result'!U230)),ISNUMBER(SEARCH("&lt;4",'Classification result'!U230)),ISNUMBER(SEARCH("&lt; 4",'Classification result'!U230))),"minimal", IF(OR(ISNUMBER(SEARCH("Extensive",'Model output'!P229)),ISNUMBER(SEARCH("Extensive",'Classification result'!U230)),ISNUMBER(SEARCH("&gt;4",'Classification result'!U230)),ISNUMBER(SEARCH("&gt; 4",'Classification result'!U230)),ISNUMBER(SEARCH("4 or more",'Classification result'!U230))),"extensive","")))</f>
        <v/>
      </c>
      <c r="W230" t="str">
        <f>IF(OR('Model output'!R229="",ISNUMBER(SEARCH("Not identified", 'Model output'!R229)),ISNUMBER(SEARCH("Absent",'Model output'!R229)),ISNUMBER(SEARCH("No",'Model output'!R229)),ISNUMBER(SEARCH("Negative",'Model output'!R229)),ISNUMBER(SEARCH("None seen",'Model output'!R229)),ISNUMBER(SEARCH("Free",'Model output'!R229)),ISNUMBER(SEARCH("Cannot be assessed",'Model output'!R229))),"negative","positive")</f>
        <v>positive</v>
      </c>
      <c r="X230" s="19" t="str">
        <f>IF('Model output'!S229="","",'Model output'!S229)</f>
        <v/>
      </c>
      <c r="Y230" t="str">
        <f>IF(OR('Model output'!S229="",ISNUMBER(SEARCH("No extension",'Model output'!S229)),ISNUMBER(SEARCH("Absent",'Model output'!S229)),ISNUMBER(SEARCH("Not identified",'Model output'!S229)),AND(ISNUMBER(SEARCH("No",'Model output'!S229)),NOT(ISNUMBER(SEARCH("carcinoma",'Model output'!S229)))),ISNUMBER(SEARCH("negative",'Model output'!S229))),"negative",IF(Z230="positive","gETE", "positive"))</f>
        <v>negative</v>
      </c>
      <c r="Z230" t="str">
        <f>IF(OR('Model output'!S229="",ISNUMBER(SEARCH("Absent",'Model output'!S229)),ISNUMBER(SEARCH("Not identified",'Model output'!S229)),ISNUMBER(SEARCH("No",'Model output'!S229)),ISNUMBER(SEARCH("Minimal",'Model output'!S229)),ISNUMBER(SEARCH("negative",'Model output'!S229))),"negative",IF(OR(ISNUMBER(SEARCH("extensive",X230)),ISNUMBER(SEARCH("skeletal muscle",X230)),ISNUMBER(SEARCH("larynx",X230)),ISNUMBER(SEARCH("trachea",X230)),ISNUMBER(SEARCH("esophagus",X230)),ISNUMBER(SEARCH("recurrent laryngeal nerve",X230))),"positive","negative"))</f>
        <v>negative</v>
      </c>
      <c r="AA230" t="str">
        <f>IF('Model output'!T229="","",IF('Model output'!T229="Not mentioned", "No", "Yes"))</f>
        <v/>
      </c>
      <c r="AB230" t="str">
        <f>IF(AA230&lt;&gt;"Yes","",IF(OR('Model output'!U229="",ISNUMBER(SEARCH("Not identified",'Model output'!U229))),"",'Model output'!U229))</f>
        <v/>
      </c>
      <c r="AC230" s="8" t="str">
        <f>IF(OR('Model output'!V229="", AND(ISERROR(SEARCH("Positive",'Model output'!V229)), ISNUMBER(SEARCH("Negative",'Model output'!V229))), ISNUMBER(SEARCH("Cannot be assessed",'Model output'!V229)), AND(ISNUMBER(SEARCH("Uninvolved",'Model output'!V229)),NOT(ISNUMBER(SEARCH("margin(s) involved",'Model output'!V229)))), ISNUMBER(SEARCH("No involvement",'Model output'!V229)), AND(NOT(ISNUMBER(SEARCH("focal",'Model output'!V229))),ISNUMBER(SEARCH("Free",'Model output'!V229))), ISNUMBER(SEARCH("narrowly excised",'Model output'!V229)), ISNUMBER(SEARCH("none",'Model output'!V229)), ISNUMBER(SEARCH("R0",'Model output'!V229)), ISNUMBER(SEARCH("1 mm",'Model output'!V229)), ISNUMBER(SEARCH("0.1 CM",'Model output'!V229)), ISNUMBER(SEARCH("less than 0.2 mm",'Model output'!V229)), ISNUMBER(SEARCH("less than 1.0 mm",'Model output'!V229)), ISNUMBER(SEARCH("less than 0.5 mm",'Model output'!V229)), ISNUMBER(SEARCH("abut",'Model output'!V229))), "negative", "positive")</f>
        <v>positive</v>
      </c>
      <c r="AE230" s="39" t="str" cm="1">
        <f t="array" ref="AE230">IF(OR(AC230="positive",Z230="positive",AND(OR(ISNUMBER(SEARCH("Follicular carcinoma",N230)),ISNUMBER(SEARCH("Follicular thyroid carcinoma",N230))),V230="extensive"),AND(AND(ISNUMBER(J230),J230&gt;0),AND(ISNUMBER(M230),M230&gt;3)),OR(H230="positive",AH230=1)),"high",IF(OR(ISNUMBER(SEARCH("lateral",G230,1)),ISNUMBER(SEARCH("positive",Y230,1)),ISNUMBER(SEARCH("tall",O230,1)),ISNUMBER(SEARCH("hobnail",O230,1)),ISNUMBER(SEARCH("cribriform",O230,1)),ISNUMBER(SEARCH("diffuse",O230,1)),ISNUMBER(SEARCH("columnar",O230,1)),ISNUMBER(SEARCH("solid",O230,1)),ISNUMBER(SEARCH("tall",N230,1)),ISNUMBER(SEARCH("hobnail",N230,1)),ISNUMBER(SEARCH("cribriform",N230,1)),ISNUMBER(SEARCH("diffuse",N230,1)),ISNUMBER(SEARCH("columnar",N230,1)),ISNUMBER(SEARCH("solid",N230,1)),AND(OR(ISNUMBER(SEARCH("papillary",N230,1)),ISNUMBER(SEARCH("papillary carcinoma",O230,1))),S230="positive"),AND(AND(ISNUMBER(J230),J230&gt;=5),M230=""),AND(AND(ISNUMBER(J230),J230&gt;=5),AND(ISNUMBER(M230),M230&gt;=1)),AND(ISNUMBER(SERACH("papillary",N230)),OR(Y230="positive",Z230="positive"), ISNUMBER(SEARCH("BRAF",AB230)))),"intermediate","low"))</f>
        <v>high</v>
      </c>
      <c r="AF230" s="40" t="str">
        <f t="shared" si="47"/>
        <v>2</v>
      </c>
      <c r="AG230" s="40" t="str">
        <f t="shared" si="48"/>
        <v>1a</v>
      </c>
      <c r="AH230" s="40" t="str">
        <f t="shared" si="49"/>
        <v>0</v>
      </c>
      <c r="AI230" s="45" t="str">
        <f t="shared" si="50"/>
        <v>I</v>
      </c>
      <c r="AJ230" s="39" t="s">
        <v>631</v>
      </c>
      <c r="AK230" s="44" t="s">
        <v>898</v>
      </c>
      <c r="AL230" s="44" t="s">
        <v>900</v>
      </c>
      <c r="AM230" s="44" t="s">
        <v>899</v>
      </c>
      <c r="AN230" s="44" t="s">
        <v>59</v>
      </c>
      <c r="AO230" s="12">
        <f t="shared" si="51"/>
        <v>1</v>
      </c>
      <c r="AP230" s="15">
        <f t="shared" si="52"/>
        <v>1</v>
      </c>
      <c r="AQ230" s="15">
        <f t="shared" si="53"/>
        <v>1</v>
      </c>
      <c r="AR230" s="15">
        <f t="shared" si="54"/>
        <v>1</v>
      </c>
      <c r="AS230" s="26">
        <f t="shared" si="55"/>
        <v>1</v>
      </c>
    </row>
    <row r="231" spans="1:45">
      <c r="A231" t="str">
        <f>'Model output'!A230</f>
        <v>TCGA-ET-A3BO</v>
      </c>
      <c r="B231" s="51">
        <v>44</v>
      </c>
      <c r="C231" s="1" t="str">
        <f>IF(OR(ISNUMBER(SEARCH("0",'Model output'!D230)), ISNUMBER(SEARCH("1",'Model output'!D230)), ISNUMBER(SEARCH("1a",'Model output'!D230)), ISNUMBER(SEARCH("1b",'Model output'!D230)), ISNUMBER(SEARCH("2",'Model output'!D230)), ISNUMBER(SEARCH("3",'Model output'!D230)), ISNUMBER(SEARCH("4a",'Model output'!D230)), ISNUMBER(SEARCH("4b",'Model output'!D230))), IF(ISNUMBER(SEARCH("pT",'Model output'!D230)),IF(OR(ISNUMBER(SEARCH("a",'Model output'!D230)),ISNUMBER(SEARCH("b",'Model output'!D230))),MID(SUBSTITUTE('Model output'!D230," ",""),SEARCH("pT",'Model output'!D230)+2,2),MID(SUBSTITUTE('Model output'!D230," ",""),SEARCH("pT",'Model output'!D230)+2,1)),IF(ISNUMBER(SEARCH("T",'Model output'!D230)),IF(OR(ISNUMBER(SEARCH("a",'Model output'!D230)),ISNUMBER(SEARCH("b",'Model output'!D230))),MID(SUBSTITUTE('Model output'!D230," ",""),SEARCH("T",'Model output'!D230)+1,2),MID(SUBSTITUTE('Model output'!D230," ",""),SEARCH("T",'Model output'!D230)+1,1)),SUBSTITUTE('Model output'!D230," ",""))),"")</f>
        <v>3</v>
      </c>
      <c r="D231" s="1" t="str">
        <f>IF(ISNUMBER(SEARCH("lymph node",'Model output'!E230)),"1", IF(AND('Model output'!E230&lt;&gt;"",ISNUMBER('Model output'!E230),'Model output'!E230&gt;0),"1",IF(OR(ISNUMBER(SEARCH("0",'Model output'!E230)), ISNUMBER(SEARCH("1",'Model output'!E230)), ISNUMBER(SEARCH("1a",'Model output'!E230)), ISNUMBER(SEARCH("1b",'Model output'!E230)), ISNUMBER(SEARCH("X",'Model output'!E230))), IF(ISNUMBER(SEARCH("pN",'Model output'!E230)),IF(OR(ISNUMBER(SEARCH("a",'Model output'!E230)),ISNUMBER(SEARCH("b",'Model output'!E230))),MID(SUBSTITUTE('Model output'!E230," ",""),SEARCH("pN",'Model output'!E230)+2,2),MID(SUBSTITUTE('Model output'!E230," ",""),SEARCH("pN",'Model output'!E230)+2,1)),IF(ISNUMBER(SEARCH("N",'Model output'!E230)),IF(OR(ISNUMBER(SEARCH("a",'Model output'!E230)),ISNUMBER(SEARCH("b",'Model output'!E230))),MID(SUBSTITUTE('Model output'!E230," ",""),SEARCH("N",'Model output'!E230)+1,2),MID(SUBSTITUTE('Model output'!E230," ",""),SEARCH("N",'Model output'!E230)+1,1)),SUBSTITUTE('Model output'!E230," ",""))),"")))</f>
        <v>1a</v>
      </c>
      <c r="E231" s="1" t="str">
        <f>IF(OR(ISNUMBER(SEARCH("Not applicable",'Model output'!F230)), ISNUMBER(SEARCH("N/A",'Model output'!F230))),"0",IF(OR(ISNUMBER(SEARCH("0",'Model output'!F230)), ISNUMBER(SEARCH("1",'Model output'!F230)), ISNUMBER(SEARCH("X",'Model output'!F230))), IF(ISNUMBER(SEARCH("pM",'Model output'!F230)),MID(SUBSTITUTE('Model output'!F230," ",""),SEARCH("pM",'Model output'!F230)+2,1),IF(ISNUMBER(SEARCH("M",'Model output'!F230)),MID(SUBSTITUTE('Model output'!F230," ",""),SEARCH("M",'Model output'!F230)+1,1),SUBSTITUTE('Model output'!F230," ",""))),""))</f>
        <v/>
      </c>
      <c r="F231" t="str">
        <f t="shared" si="44"/>
        <v>positive</v>
      </c>
      <c r="G231" t="str">
        <f>IF(OR('Model output'!G230="",AND(ISNUMBER('Model output'!J230),'Model output'!J230&lt;1)),"",IF(OR(ISNUMBER(SEARCH("lateral",'Model output'!G230)),ISNUMBER(SEARCH("cervical",'Model output'!G230)),ISNUMBER(SEARCH("jugular",'Model output'!G230)),ISNUMBER(SEARCH("left neck",'Model output'!G230)),ISNUMBER(SEARCH("left anterior neck",'Model output'!G230)),ISNUMBER(SEARCH("left posterior neck",'Model output'!G230)),ISNUMBER(SEARCH("right neck",'Model output'!G230)),ISNUMBER(SEARCH("right anterior neck",'Model output'!G230)),ISNUMBER(SEARCH("right posterior neck",'Model output'!G230)),AND(ISNUMBER(SEARCH("level",'Model output'!G230)),OR(,ISNUMBER(SEARCH("II",'Model output'!G230)),ISNUMBER(SEARCH("two",'Model output'!G230)),ISNUMBER(SEARCH("2",'Model output'!G230)),ISNUMBER(SEARCH("III",'Model output'!G230)),ISNUMBER(SEARCH("three",'Model output'!G230)),ISNUMBER(SEARCH("3",'Model output'!G230)),ISNUMBER(SEARCH("IV",'Model output'!G230)),ISNUMBER(SEARCH("four",'Model output'!G230)),ISNUMBER(SEARCH("4",'Model output'!G230)),ISNUMBER(SEARCH("V ",'Model output'!G230)),ISNUMBER(SEARCH("five",'Model output'!G230)),ISNUMBER(SEARCH("5",'Model output'!G230))))), "lateral", "central"))</f>
        <v>central</v>
      </c>
      <c r="H231" t="str">
        <f>IF('Model output'!H230="","negative", IF('Model output'!H230=" ", "negative", IF('Model output'!H230="[]", "negative", IF(ISNUMBER(SEARCH("lymph node",'Model output'!H230)),"negative", IF(ISNUMBER(SEARCH("adipose tissue",'Model output'!H230)), "negative", IF(ISNUMBER(SEARCH("neck dissection",'Model output'!H230)),"negative","positive"))))))</f>
        <v>negative</v>
      </c>
      <c r="I231">
        <f>IF('Model output'!I230="","",IF(ISNUMBER('Model output'!I230),'Model output'!I230,1))</f>
        <v>10</v>
      </c>
      <c r="J231">
        <f>IF('Model output'!J230="","",IF(AND(ISNUMBER('Model output'!J230),'Model output'!J230&lt;=I231),'Model output'!J230,IF(ISNUMBER(SEARCH("0/",'Model output'!J230)),0,1)))</f>
        <v>2</v>
      </c>
      <c r="K231" t="str" cm="1">
        <f t="array" ref="K231">IF(COUNT(FIND({0,1,2,3,4,5,6,7,8,9},'Model output'!K230))&gt;0,'Model output'!K230,"")</f>
        <v/>
      </c>
      <c r="L231" s="32" t="str">
        <f t="shared" si="46"/>
        <v/>
      </c>
      <c r="M231" t="str" cm="1">
        <f t="array" ref="M231">IF(L231="","",IF(ISNUMBER(SEARCH("cm",L231)),MAX(VALUE(SUBSTITUTE(_xlfn.FILTERXML("&lt;t&gt;&lt;s&gt;"&amp;SUBSTITUTE(L231,",","&lt;/s&gt;&lt;s&gt;")&amp;"&lt;/s&gt;&lt;/t&gt;","//s"),"cm",""))),MAX(VALUE(SUBSTITUTE(_xlfn.FILTERXML("&lt;t&gt;&lt;s&gt;"&amp;SUBSTITUTE(L231,",","&lt;/s&gt;&lt;s&gt;")&amp;"&lt;/s&gt;&lt;/t&gt;","//s"),"mm","")))/10))</f>
        <v/>
      </c>
      <c r="N231" t="str">
        <f>IF('Model output'!L230="","",'Model output'!L230)</f>
        <v>papillary</v>
      </c>
      <c r="O231" t="str">
        <f>IF('Model output'!M230="","",'Model output'!M230)</f>
        <v>tall cell features</v>
      </c>
      <c r="P231" t="str">
        <f>IF('Model output'!N230="","",'Model output'!N230)</f>
        <v>2.5 cm and 2.2 cm, left lobe; 0.2 cm and 0.2 cm, right lobe.</v>
      </c>
      <c r="Q231" t="str">
        <f t="shared" si="45"/>
        <v>2.5cm,2.2cm,0.2cm,0.2cm</v>
      </c>
      <c r="R231" cm="1">
        <f t="array" ref="R231">IF(Q231="","",IF(ISNUMBER(SEARCH("cm",Q231)),MAX(VALUE(SUBSTITUTE(_xlfn.FILTERXML("&lt;t&gt;&lt;s&gt;"&amp;SUBSTITUTE(Q231,",","&lt;/s&gt;&lt;s&gt;")&amp;"&lt;/s&gt;&lt;/t&gt;","//s"),"cm",""))),IF(ISNUMBER(SEARCH("mm",Q231)), MAX(VALUE(SUBSTITUTE(_xlfn.FILTERXML("&lt;t&gt;&lt;s&gt;"&amp;SUBSTITUTE(Q231,",","&lt;/s&gt;&lt;s&gt;")&amp;"&lt;/s&gt;&lt;/t&gt;","//s"),"mm","")))/10, MAX(VALUE(_xlfn.FILTERXML("&lt;t&gt;&lt;s&gt;"&amp;SUBSTITUTE(Q231,",","&lt;/s&gt;&lt;s&gt;")&amp;"&lt;/s&gt;&lt;/t&gt;","//s"))))))</f>
        <v>2.5</v>
      </c>
      <c r="S231" t="str">
        <f>IF(OR('Model output'!P230="",'Model output'!P230="C",ISNUMBER(SEARCH("Not identified", 'Model output'!P230)),ISNUMBER(SEARCH("Absent",'Model output'!P230)),ISNUMBER(SEARCH("Absence",'Model output'!P230)),AND(ISNUMBER(SEARCH("No",'Model output'!P230)),NOT(ISNUMBER(SEARCH("diagnostic",'Model output'!P230)))),ISNUMBER(SEARCH("Negative",'Model output'!P230))),"negative","positive")</f>
        <v>positive</v>
      </c>
      <c r="T231">
        <f>IF('Model output'!O230="","",'Model output'!O230)</f>
        <v>4</v>
      </c>
      <c r="U231" t="str">
        <f>IF('Model output'!Q230&lt;&gt;"",'Model output'!Q230,IF('Classification result'!S231="positive",IF(ISNUMBER(SEARCH("single",'Model output'!P230)),1,IF(OR(ISNUMBER(SEARCH("&lt;4",'Model output'!P230)),ISNUMBER(SEARCH("&lt; 4",'Model output'!P230)),ISNUMBER(SEARCH("less than 4",'Model output'!P230))),"&lt;4",IF(OR(ISNUMBER(SEARCH("&gt;4",'Model output'!P230)),ISNUMBER(SEARCH("&gt; 4",'Model output'!P230)),ISNUMBER(SEARCH("4 or more",'Model output'!P230))),"&gt;4",""))),""))</f>
        <v/>
      </c>
      <c r="V231" t="str">
        <f>IF(S231="negative","",IF(OR(ISNUMBER(SEARCH("Focal",'Model output'!P230)),'Classification result'!U231&lt;4,ISNUMBER(SEARCH("Focal",'Classification result'!U231)),ISNUMBER(SEARCH("&lt;4",'Classification result'!U231)),ISNUMBER(SEARCH("&lt; 4",'Classification result'!U231))),"minimal", IF(OR(ISNUMBER(SEARCH("Extensive",'Model output'!P230)),ISNUMBER(SEARCH("Extensive",'Classification result'!U231)),ISNUMBER(SEARCH("&gt;4",'Classification result'!U231)),ISNUMBER(SEARCH("&gt; 4",'Classification result'!U231)),ISNUMBER(SEARCH("4 or more",'Classification result'!U231))),"extensive","")))</f>
        <v/>
      </c>
      <c r="W231" t="str">
        <f>IF(OR('Model output'!R230="",ISNUMBER(SEARCH("Not identified", 'Model output'!R230)),ISNUMBER(SEARCH("Absent",'Model output'!R230)),ISNUMBER(SEARCH("No",'Model output'!R230)),ISNUMBER(SEARCH("Negative",'Model output'!R230)),ISNUMBER(SEARCH("None seen",'Model output'!R230)),ISNUMBER(SEARCH("Free",'Model output'!R230)),ISNUMBER(SEARCH("Cannot be assessed",'Model output'!R230))),"negative","positive")</f>
        <v>positive</v>
      </c>
      <c r="X231" s="19" t="str">
        <f>IF('Model output'!S230="","",'Model output'!S230)</f>
        <v>Minimal extrathyroidal extension</v>
      </c>
      <c r="Y231" t="str">
        <f>IF(OR('Model output'!S230="",ISNUMBER(SEARCH("No extension",'Model output'!S230)),ISNUMBER(SEARCH("Absent",'Model output'!S230)),ISNUMBER(SEARCH("Not identified",'Model output'!S230)),AND(ISNUMBER(SEARCH("No",'Model output'!S230)),NOT(ISNUMBER(SEARCH("carcinoma",'Model output'!S230)))),ISNUMBER(SEARCH("negative",'Model output'!S230))),"negative",IF(Z231="positive","gETE", "positive"))</f>
        <v>positive</v>
      </c>
      <c r="Z231" t="str">
        <f>IF(OR('Model output'!S230="",ISNUMBER(SEARCH("Absent",'Model output'!S230)),ISNUMBER(SEARCH("Not identified",'Model output'!S230)),ISNUMBER(SEARCH("No",'Model output'!S230)),ISNUMBER(SEARCH("Minimal",'Model output'!S230)),ISNUMBER(SEARCH("negative",'Model output'!S230))),"negative",IF(OR(ISNUMBER(SEARCH("extensive",X231)),ISNUMBER(SEARCH("skeletal muscle",X231)),ISNUMBER(SEARCH("larynx",X231)),ISNUMBER(SEARCH("trachea",X231)),ISNUMBER(SEARCH("esophagus",X231)),ISNUMBER(SEARCH("recurrent laryngeal nerve",X231))),"positive","negative"))</f>
        <v>negative</v>
      </c>
      <c r="AA231" t="str">
        <f>IF('Model output'!T230="","",IF('Model output'!T230="Not mentioned", "No", "Yes"))</f>
        <v/>
      </c>
      <c r="AB231" t="str">
        <f>IF(AA231&lt;&gt;"Yes","",IF(OR('Model output'!U230="",ISNUMBER(SEARCH("Not identified",'Model output'!U230))),"",'Model output'!U230))</f>
        <v/>
      </c>
      <c r="AC231" s="8" t="str">
        <f>IF(OR('Model output'!V230="", AND(ISERROR(SEARCH("Positive",'Model output'!V230)), ISNUMBER(SEARCH("Negative",'Model output'!V230))), ISNUMBER(SEARCH("Cannot be assessed",'Model output'!V230)), AND(ISNUMBER(SEARCH("Uninvolved",'Model output'!V230)),NOT(ISNUMBER(SEARCH("margin(s) involved",'Model output'!V230)))), ISNUMBER(SEARCH("No involvement",'Model output'!V230)), AND(NOT(ISNUMBER(SEARCH("focal",'Model output'!V230))),ISNUMBER(SEARCH("Free",'Model output'!V230))), ISNUMBER(SEARCH("narrowly excised",'Model output'!V230)), ISNUMBER(SEARCH("none",'Model output'!V230)), ISNUMBER(SEARCH("R0",'Model output'!V230)), ISNUMBER(SEARCH("1 mm",'Model output'!V230)), ISNUMBER(SEARCH("0.1 CM",'Model output'!V230)), ISNUMBER(SEARCH("less than 0.2 mm",'Model output'!V230)), ISNUMBER(SEARCH("less than 1.0 mm",'Model output'!V230)), ISNUMBER(SEARCH("less than 0.5 mm",'Model output'!V230)), ISNUMBER(SEARCH("abut",'Model output'!V230))), "negative", "positive")</f>
        <v>positive</v>
      </c>
      <c r="AE231" s="39" t="str" cm="1">
        <f t="array" ref="AE231">IF(OR(AC231="positive",Z231="positive",AND(OR(ISNUMBER(SEARCH("Follicular carcinoma",N231)),ISNUMBER(SEARCH("Follicular thyroid carcinoma",N231))),V231="extensive"),AND(AND(ISNUMBER(J231),J231&gt;0),AND(ISNUMBER(M231),M231&gt;3)),OR(H231="positive",AH231=1)),"high",IF(OR(ISNUMBER(SEARCH("lateral",G231,1)),ISNUMBER(SEARCH("positive",Y231,1)),ISNUMBER(SEARCH("tall",O231,1)),ISNUMBER(SEARCH("hobnail",O231,1)),ISNUMBER(SEARCH("cribriform",O231,1)),ISNUMBER(SEARCH("diffuse",O231,1)),ISNUMBER(SEARCH("columnar",O231,1)),ISNUMBER(SEARCH("solid",O231,1)),ISNUMBER(SEARCH("tall",N231,1)),ISNUMBER(SEARCH("hobnail",N231,1)),ISNUMBER(SEARCH("cribriform",N231,1)),ISNUMBER(SEARCH("diffuse",N231,1)),ISNUMBER(SEARCH("columnar",N231,1)),ISNUMBER(SEARCH("solid",N231,1)),AND(OR(ISNUMBER(SEARCH("papillary",N231,1)),ISNUMBER(SEARCH("papillary carcinoma",O231,1))),S231="positive"),AND(AND(ISNUMBER(J231),J231&gt;=5),M231=""),AND(AND(ISNUMBER(J231),J231&gt;=5),AND(ISNUMBER(M231),M231&gt;=1)),AND(ISNUMBER(SERACH("papillary",N231)),OR(Y231="positive",Z231="positive"), ISNUMBER(SEARCH("BRAF",AB231)))),"intermediate","low"))</f>
        <v>high</v>
      </c>
      <c r="AF231" s="40" t="str">
        <f t="shared" si="47"/>
        <v>2</v>
      </c>
      <c r="AG231" s="40" t="str">
        <f t="shared" si="48"/>
        <v>1a</v>
      </c>
      <c r="AH231" s="40" t="str">
        <f t="shared" si="49"/>
        <v>0</v>
      </c>
      <c r="AI231" s="45" t="str">
        <f t="shared" si="50"/>
        <v>I</v>
      </c>
      <c r="AJ231" s="39" t="s">
        <v>631</v>
      </c>
      <c r="AK231" s="44" t="s">
        <v>898</v>
      </c>
      <c r="AL231" s="44" t="s">
        <v>900</v>
      </c>
      <c r="AM231" s="44" t="s">
        <v>899</v>
      </c>
      <c r="AN231" s="44" t="s">
        <v>59</v>
      </c>
      <c r="AO231" s="12">
        <f t="shared" si="51"/>
        <v>1</v>
      </c>
      <c r="AP231" s="15">
        <f t="shared" si="52"/>
        <v>1</v>
      </c>
      <c r="AQ231" s="15">
        <f t="shared" si="53"/>
        <v>1</v>
      </c>
      <c r="AR231" s="15">
        <f t="shared" si="54"/>
        <v>1</v>
      </c>
      <c r="AS231" s="26">
        <f t="shared" si="55"/>
        <v>1</v>
      </c>
    </row>
    <row r="232" spans="1:45">
      <c r="A232" t="str">
        <f>'Model output'!A231</f>
        <v>TCGA-ET-A3BS</v>
      </c>
      <c r="B232" s="51">
        <v>42</v>
      </c>
      <c r="C232" s="1" t="str">
        <f>IF(OR(ISNUMBER(SEARCH("0",'Model output'!D231)), ISNUMBER(SEARCH("1",'Model output'!D231)), ISNUMBER(SEARCH("1a",'Model output'!D231)), ISNUMBER(SEARCH("1b",'Model output'!D231)), ISNUMBER(SEARCH("2",'Model output'!D231)), ISNUMBER(SEARCH("3",'Model output'!D231)), ISNUMBER(SEARCH("4a",'Model output'!D231)), ISNUMBER(SEARCH("4b",'Model output'!D231))), IF(ISNUMBER(SEARCH("pT",'Model output'!D231)),IF(OR(ISNUMBER(SEARCH("a",'Model output'!D231)),ISNUMBER(SEARCH("b",'Model output'!D231))),MID(SUBSTITUTE('Model output'!D231," ",""),SEARCH("pT",'Model output'!D231)+2,2),MID(SUBSTITUTE('Model output'!D231," ",""),SEARCH("pT",'Model output'!D231)+2,1)),IF(ISNUMBER(SEARCH("T",'Model output'!D231)),IF(OR(ISNUMBER(SEARCH("a",'Model output'!D231)),ISNUMBER(SEARCH("b",'Model output'!D231))),MID(SUBSTITUTE('Model output'!D231," ",""),SEARCH("T",'Model output'!D231)+1,2),MID(SUBSTITUTE('Model output'!D231," ",""),SEARCH("T",'Model output'!D231)+1,1)),SUBSTITUTE('Model output'!D231," ",""))),"")</f>
        <v>3</v>
      </c>
      <c r="D232" s="1" t="str">
        <f>IF(ISNUMBER(SEARCH("lymph node",'Model output'!E231)),"1", IF(AND('Model output'!E231&lt;&gt;"",ISNUMBER('Model output'!E231),'Model output'!E231&gt;0),"1",IF(OR(ISNUMBER(SEARCH("0",'Model output'!E231)), ISNUMBER(SEARCH("1",'Model output'!E231)), ISNUMBER(SEARCH("1a",'Model output'!E231)), ISNUMBER(SEARCH("1b",'Model output'!E231)), ISNUMBER(SEARCH("X",'Model output'!E231))), IF(ISNUMBER(SEARCH("pN",'Model output'!E231)),IF(OR(ISNUMBER(SEARCH("a",'Model output'!E231)),ISNUMBER(SEARCH("b",'Model output'!E231))),MID(SUBSTITUTE('Model output'!E231," ",""),SEARCH("pN",'Model output'!E231)+2,2),MID(SUBSTITUTE('Model output'!E231," ",""),SEARCH("pN",'Model output'!E231)+2,1)),IF(ISNUMBER(SEARCH("N",'Model output'!E231)),IF(OR(ISNUMBER(SEARCH("a",'Model output'!E231)),ISNUMBER(SEARCH("b",'Model output'!E231))),MID(SUBSTITUTE('Model output'!E231," ",""),SEARCH("N",'Model output'!E231)+1,2),MID(SUBSTITUTE('Model output'!E231," ",""),SEARCH("N",'Model output'!E231)+1,1)),SUBSTITUTE('Model output'!E231," ",""))),"")))</f>
        <v>1a</v>
      </c>
      <c r="E232" s="1" t="str">
        <f>IF(OR(ISNUMBER(SEARCH("Not applicable",'Model output'!F231)), ISNUMBER(SEARCH("N/A",'Model output'!F231))),"0",IF(OR(ISNUMBER(SEARCH("0",'Model output'!F231)), ISNUMBER(SEARCH("1",'Model output'!F231)), ISNUMBER(SEARCH("X",'Model output'!F231))), IF(ISNUMBER(SEARCH("pM",'Model output'!F231)),MID(SUBSTITUTE('Model output'!F231," ",""),SEARCH("pM",'Model output'!F231)+2,1),IF(ISNUMBER(SEARCH("M",'Model output'!F231)),MID(SUBSTITUTE('Model output'!F231," ",""),SEARCH("M",'Model output'!F231)+1,1),SUBSTITUTE('Model output'!F231," ",""))),""))</f>
        <v/>
      </c>
      <c r="F232" t="str">
        <f t="shared" si="44"/>
        <v>positive</v>
      </c>
      <c r="G232" t="str">
        <f>IF(OR('Model output'!G231="",AND(ISNUMBER('Model output'!J231),'Model output'!J231&lt;1)),"",IF(OR(ISNUMBER(SEARCH("lateral",'Model output'!G231)),ISNUMBER(SEARCH("cervical",'Model output'!G231)),ISNUMBER(SEARCH("jugular",'Model output'!G231)),ISNUMBER(SEARCH("left neck",'Model output'!G231)),ISNUMBER(SEARCH("left anterior neck",'Model output'!G231)),ISNUMBER(SEARCH("left posterior neck",'Model output'!G231)),ISNUMBER(SEARCH("right neck",'Model output'!G231)),ISNUMBER(SEARCH("right anterior neck",'Model output'!G231)),ISNUMBER(SEARCH("right posterior neck",'Model output'!G231)),AND(ISNUMBER(SEARCH("level",'Model output'!G231)),OR(,ISNUMBER(SEARCH("II",'Model output'!G231)),ISNUMBER(SEARCH("two",'Model output'!G231)),ISNUMBER(SEARCH("2",'Model output'!G231)),ISNUMBER(SEARCH("III",'Model output'!G231)),ISNUMBER(SEARCH("three",'Model output'!G231)),ISNUMBER(SEARCH("3",'Model output'!G231)),ISNUMBER(SEARCH("IV",'Model output'!G231)),ISNUMBER(SEARCH("four",'Model output'!G231)),ISNUMBER(SEARCH("4",'Model output'!G231)),ISNUMBER(SEARCH("V ",'Model output'!G231)),ISNUMBER(SEARCH("five",'Model output'!G231)),ISNUMBER(SEARCH("5",'Model output'!G231))))), "lateral", "central"))</f>
        <v>central</v>
      </c>
      <c r="H232" t="str">
        <f>IF('Model output'!H231="","negative", IF('Model output'!H231=" ", "negative", IF('Model output'!H231="[]", "negative", IF(ISNUMBER(SEARCH("lymph node",'Model output'!H231)),"negative", IF(ISNUMBER(SEARCH("adipose tissue",'Model output'!H231)), "negative", IF(ISNUMBER(SEARCH("neck dissection",'Model output'!H231)),"negative","positive"))))))</f>
        <v>negative</v>
      </c>
      <c r="I232">
        <f>IF('Model output'!I231="","",IF(ISNUMBER('Model output'!I231),'Model output'!I231,1))</f>
        <v>17</v>
      </c>
      <c r="J232">
        <f>IF('Model output'!J231="","",IF(AND(ISNUMBER('Model output'!J231),'Model output'!J231&lt;=I232),'Model output'!J231,IF(ISNUMBER(SEARCH("0/",'Model output'!J231)),0,1)))</f>
        <v>8</v>
      </c>
      <c r="K232" t="str" cm="1">
        <f t="array" ref="K232">IF(COUNT(FIND({0,1,2,3,4,5,6,7,8,9},'Model output'!K231))&gt;0,'Model output'!K231,"")</f>
        <v/>
      </c>
      <c r="L232" s="32" t="str">
        <f t="shared" si="46"/>
        <v/>
      </c>
      <c r="M232" t="str" cm="1">
        <f t="array" ref="M232">IF(L232="","",IF(ISNUMBER(SEARCH("cm",L232)),MAX(VALUE(SUBSTITUTE(_xlfn.FILTERXML("&lt;t&gt;&lt;s&gt;"&amp;SUBSTITUTE(L232,",","&lt;/s&gt;&lt;s&gt;")&amp;"&lt;/s&gt;&lt;/t&gt;","//s"),"cm",""))),MAX(VALUE(SUBSTITUTE(_xlfn.FILTERXML("&lt;t&gt;&lt;s&gt;"&amp;SUBSTITUTE(L232,",","&lt;/s&gt;&lt;s&gt;")&amp;"&lt;/s&gt;&lt;/t&gt;","//s"),"mm","")))/10))</f>
        <v/>
      </c>
      <c r="N232" t="str">
        <f>IF('Model output'!L231="","",'Model output'!L231)</f>
        <v>papillary</v>
      </c>
      <c r="O232" t="str">
        <f>IF('Model output'!M231="","",'Model output'!M231)</f>
        <v/>
      </c>
      <c r="P232" t="str">
        <f>IF('Model output'!N231="","",'Model output'!N231)</f>
        <v>5.5 cm (isthmus and left thyroid lobe)</v>
      </c>
      <c r="Q232" t="str">
        <f t="shared" si="45"/>
        <v>5.5cm</v>
      </c>
      <c r="R232" cm="1">
        <f t="array" ref="R232">IF(Q232="","",IF(ISNUMBER(SEARCH("cm",Q232)),MAX(VALUE(SUBSTITUTE(_xlfn.FILTERXML("&lt;t&gt;&lt;s&gt;"&amp;SUBSTITUTE(Q232,",","&lt;/s&gt;&lt;s&gt;")&amp;"&lt;/s&gt;&lt;/t&gt;","//s"),"cm",""))),IF(ISNUMBER(SEARCH("mm",Q232)), MAX(VALUE(SUBSTITUTE(_xlfn.FILTERXML("&lt;t&gt;&lt;s&gt;"&amp;SUBSTITUTE(Q232,",","&lt;/s&gt;&lt;s&gt;")&amp;"&lt;/s&gt;&lt;/t&gt;","//s"),"mm","")))/10, MAX(VALUE(_xlfn.FILTERXML("&lt;t&gt;&lt;s&gt;"&amp;SUBSTITUTE(Q232,",","&lt;/s&gt;&lt;s&gt;")&amp;"&lt;/s&gt;&lt;/t&gt;","//s"))))))</f>
        <v>5.5</v>
      </c>
      <c r="S232" t="str">
        <f>IF(OR('Model output'!P231="",'Model output'!P231="C",ISNUMBER(SEARCH("Not identified", 'Model output'!P231)),ISNUMBER(SEARCH("Absent",'Model output'!P231)),ISNUMBER(SEARCH("Absence",'Model output'!P231)),AND(ISNUMBER(SEARCH("No",'Model output'!P231)),NOT(ISNUMBER(SEARCH("diagnostic",'Model output'!P231)))),ISNUMBER(SEARCH("Negative",'Model output'!P231))),"negative","positive")</f>
        <v>negative</v>
      </c>
      <c r="T232" t="str">
        <f>IF('Model output'!O231="","",'Model output'!O231)</f>
        <v>Multifocal</v>
      </c>
      <c r="U232" t="str">
        <f>IF('Model output'!Q231&lt;&gt;"",'Model output'!Q231,IF('Classification result'!S232="positive",IF(ISNUMBER(SEARCH("single",'Model output'!P231)),1,IF(OR(ISNUMBER(SEARCH("&lt;4",'Model output'!P231)),ISNUMBER(SEARCH("&lt; 4",'Model output'!P231)),ISNUMBER(SEARCH("less than 4",'Model output'!P231))),"&lt;4",IF(OR(ISNUMBER(SEARCH("&gt;4",'Model output'!P231)),ISNUMBER(SEARCH("&gt; 4",'Model output'!P231)),ISNUMBER(SEARCH("4 or more",'Model output'!P231))),"&gt;4",""))),""))</f>
        <v/>
      </c>
      <c r="V232" t="str">
        <f>IF(S232="negative","",IF(OR(ISNUMBER(SEARCH("Focal",'Model output'!P231)),'Classification result'!U232&lt;4,ISNUMBER(SEARCH("Focal",'Classification result'!U232)),ISNUMBER(SEARCH("&lt;4",'Classification result'!U232)),ISNUMBER(SEARCH("&lt; 4",'Classification result'!U232))),"minimal", IF(OR(ISNUMBER(SEARCH("Extensive",'Model output'!P231)),ISNUMBER(SEARCH("Extensive",'Classification result'!U232)),ISNUMBER(SEARCH("&gt;4",'Classification result'!U232)),ISNUMBER(SEARCH("&gt; 4",'Classification result'!U232)),ISNUMBER(SEARCH("4 or more",'Classification result'!U232))),"extensive","")))</f>
        <v/>
      </c>
      <c r="W232" t="str">
        <f>IF(OR('Model output'!R231="",ISNUMBER(SEARCH("Not identified", 'Model output'!R231)),ISNUMBER(SEARCH("Absent",'Model output'!R231)),ISNUMBER(SEARCH("No",'Model output'!R231)),ISNUMBER(SEARCH("Negative",'Model output'!R231)),ISNUMBER(SEARCH("None seen",'Model output'!R231)),ISNUMBER(SEARCH("Free",'Model output'!R231)),ISNUMBER(SEARCH("Cannot be assessed",'Model output'!R231))),"negative","positive")</f>
        <v>negative</v>
      </c>
      <c r="X232" s="19" t="str">
        <f>IF('Model output'!S231="","",'Model output'!S231)</f>
        <v/>
      </c>
      <c r="Y232" t="str">
        <f>IF(OR('Model output'!S231="",ISNUMBER(SEARCH("No extension",'Model output'!S231)),ISNUMBER(SEARCH("Absent",'Model output'!S231)),ISNUMBER(SEARCH("Not identified",'Model output'!S231)),AND(ISNUMBER(SEARCH("No",'Model output'!S231)),NOT(ISNUMBER(SEARCH("carcinoma",'Model output'!S231)))),ISNUMBER(SEARCH("negative",'Model output'!S231))),"negative",IF(Z232="positive","gETE", "positive"))</f>
        <v>negative</v>
      </c>
      <c r="Z232" t="str">
        <f>IF(OR('Model output'!S231="",ISNUMBER(SEARCH("Absent",'Model output'!S231)),ISNUMBER(SEARCH("Not identified",'Model output'!S231)),ISNUMBER(SEARCH("No",'Model output'!S231)),ISNUMBER(SEARCH("Minimal",'Model output'!S231)),ISNUMBER(SEARCH("negative",'Model output'!S231))),"negative",IF(OR(ISNUMBER(SEARCH("extensive",X232)),ISNUMBER(SEARCH("skeletal muscle",X232)),ISNUMBER(SEARCH("larynx",X232)),ISNUMBER(SEARCH("trachea",X232)),ISNUMBER(SEARCH("esophagus",X232)),ISNUMBER(SEARCH("recurrent laryngeal nerve",X232))),"positive","negative"))</f>
        <v>negative</v>
      </c>
      <c r="AA232" t="str">
        <f>IF('Model output'!T231="","",IF('Model output'!T231="Not mentioned", "No", "Yes"))</f>
        <v/>
      </c>
      <c r="AB232" t="str">
        <f>IF(AA232&lt;&gt;"Yes","",IF(OR('Model output'!U231="",ISNUMBER(SEARCH("Not identified",'Model output'!U231))),"",'Model output'!U231))</f>
        <v/>
      </c>
      <c r="AC232" s="8" t="str">
        <f>IF(OR('Model output'!V231="", AND(ISERROR(SEARCH("Positive",'Model output'!V231)), ISNUMBER(SEARCH("Negative",'Model output'!V231))), ISNUMBER(SEARCH("Cannot be assessed",'Model output'!V231)), AND(ISNUMBER(SEARCH("Uninvolved",'Model output'!V231)),NOT(ISNUMBER(SEARCH("margin(s) involved",'Model output'!V231)))), ISNUMBER(SEARCH("No involvement",'Model output'!V231)), AND(NOT(ISNUMBER(SEARCH("focal",'Model output'!V231))),ISNUMBER(SEARCH("Free",'Model output'!V231))), ISNUMBER(SEARCH("narrowly excised",'Model output'!V231)), ISNUMBER(SEARCH("none",'Model output'!V231)), ISNUMBER(SEARCH("R0",'Model output'!V231)), ISNUMBER(SEARCH("1 mm",'Model output'!V231)), ISNUMBER(SEARCH("0.1 CM",'Model output'!V231)), ISNUMBER(SEARCH("less than 0.2 mm",'Model output'!V231)), ISNUMBER(SEARCH("less than 1.0 mm",'Model output'!V231)), ISNUMBER(SEARCH("less than 0.5 mm",'Model output'!V231)), ISNUMBER(SEARCH("abut",'Model output'!V231))), "negative", "positive")</f>
        <v>negative</v>
      </c>
      <c r="AE232" s="39" t="str" cm="1">
        <f t="array" aca="1" ref="AE232" ca="1">IF(OR(AC232="positive",Z232="positive",AND(OR(ISNUMBER(SEARCH("Follicular carcinoma",N232)),ISNUMBER(SEARCH("Follicular thyroid carcinoma",N232))),V232="extensive"),AND(AND(ISNUMBER(J232),J232&gt;0),AND(ISNUMBER(M232),M232&gt;3)),OR(H232="positive",AH232=1)),"high",IF(OR(ISNUMBER(SEARCH("lateral",G232,1)),ISNUMBER(SEARCH("positive",Y232,1)),ISNUMBER(SEARCH("tall",O232,1)),ISNUMBER(SEARCH("hobnail",O232,1)),ISNUMBER(SEARCH("cribriform",O232,1)),ISNUMBER(SEARCH("diffuse",O232,1)),ISNUMBER(SEARCH("columnar",O232,1)),ISNUMBER(SEARCH("solid",O232,1)),ISNUMBER(SEARCH("tall",N232,1)),ISNUMBER(SEARCH("hobnail",N232,1)),ISNUMBER(SEARCH("cribriform",N232,1)),ISNUMBER(SEARCH("diffuse",N232,1)),ISNUMBER(SEARCH("columnar",N232,1)),ISNUMBER(SEARCH("solid",N232,1)),AND(OR(ISNUMBER(SEARCH("papillary",N232,1)),ISNUMBER(SEARCH("papillary carcinoma",O232,1))),S232="positive"),AND(AND(ISNUMBER(J232),J232&gt;=5),M232=""),AND(AND(ISNUMBER(J232),J232&gt;=5),AND(ISNUMBER(M232),M232&gt;=1)),AND(ISNUMBER(SERACH("papillary",N232)),OR(Y232="positive",Z232="positive"), ISNUMBER(SEARCH("BRAF",AB232)))),"intermediate","low"))</f>
        <v>intermediate</v>
      </c>
      <c r="AF232" s="40" t="str">
        <f t="shared" si="47"/>
        <v>3a</v>
      </c>
      <c r="AG232" s="40" t="str">
        <f t="shared" si="48"/>
        <v>1a</v>
      </c>
      <c r="AH232" s="40" t="str">
        <f t="shared" si="49"/>
        <v>0</v>
      </c>
      <c r="AI232" s="45" t="str">
        <f t="shared" si="50"/>
        <v>I</v>
      </c>
      <c r="AJ232" s="39" t="s">
        <v>636</v>
      </c>
      <c r="AK232" s="44" t="s">
        <v>901</v>
      </c>
      <c r="AL232" s="44" t="s">
        <v>900</v>
      </c>
      <c r="AM232" s="44" t="s">
        <v>899</v>
      </c>
      <c r="AN232" s="44" t="s">
        <v>59</v>
      </c>
      <c r="AO232" s="12">
        <f t="shared" ca="1" si="51"/>
        <v>1</v>
      </c>
      <c r="AP232" s="15">
        <f t="shared" si="52"/>
        <v>1</v>
      </c>
      <c r="AQ232" s="15">
        <f t="shared" si="53"/>
        <v>1</v>
      </c>
      <c r="AR232" s="15">
        <f t="shared" si="54"/>
        <v>1</v>
      </c>
      <c r="AS232" s="26">
        <f t="shared" si="55"/>
        <v>1</v>
      </c>
    </row>
    <row r="233" spans="1:45">
      <c r="A233" t="str">
        <f>'Model output'!A232</f>
        <v>TCGA-ET-A3BW</v>
      </c>
      <c r="B233" s="51">
        <v>30</v>
      </c>
      <c r="C233" s="1" t="str">
        <f>IF(OR(ISNUMBER(SEARCH("0",'Model output'!D232)), ISNUMBER(SEARCH("1",'Model output'!D232)), ISNUMBER(SEARCH("1a",'Model output'!D232)), ISNUMBER(SEARCH("1b",'Model output'!D232)), ISNUMBER(SEARCH("2",'Model output'!D232)), ISNUMBER(SEARCH("3",'Model output'!D232)), ISNUMBER(SEARCH("4a",'Model output'!D232)), ISNUMBER(SEARCH("4b",'Model output'!D232))), IF(ISNUMBER(SEARCH("pT",'Model output'!D232)),IF(OR(ISNUMBER(SEARCH("a",'Model output'!D232)),ISNUMBER(SEARCH("b",'Model output'!D232))),MID(SUBSTITUTE('Model output'!D232," ",""),SEARCH("pT",'Model output'!D232)+2,2),MID(SUBSTITUTE('Model output'!D232," ",""),SEARCH("pT",'Model output'!D232)+2,1)),IF(ISNUMBER(SEARCH("T",'Model output'!D232)),IF(OR(ISNUMBER(SEARCH("a",'Model output'!D232)),ISNUMBER(SEARCH("b",'Model output'!D232))),MID(SUBSTITUTE('Model output'!D232," ",""),SEARCH("T",'Model output'!D232)+1,2),MID(SUBSTITUTE('Model output'!D232," ",""),SEARCH("T",'Model output'!D232)+1,1)),SUBSTITUTE('Model output'!D232," ",""))),"")</f>
        <v>2</v>
      </c>
      <c r="D233" s="1" t="str">
        <f>IF(ISNUMBER(SEARCH("lymph node",'Model output'!E232)),"1", IF(AND('Model output'!E232&lt;&gt;"",ISNUMBER('Model output'!E232),'Model output'!E232&gt;0),"1",IF(OR(ISNUMBER(SEARCH("0",'Model output'!E232)), ISNUMBER(SEARCH("1",'Model output'!E232)), ISNUMBER(SEARCH("1a",'Model output'!E232)), ISNUMBER(SEARCH("1b",'Model output'!E232)), ISNUMBER(SEARCH("X",'Model output'!E232))), IF(ISNUMBER(SEARCH("pN",'Model output'!E232)),IF(OR(ISNUMBER(SEARCH("a",'Model output'!E232)),ISNUMBER(SEARCH("b",'Model output'!E232))),MID(SUBSTITUTE('Model output'!E232," ",""),SEARCH("pN",'Model output'!E232)+2,2),MID(SUBSTITUTE('Model output'!E232," ",""),SEARCH("pN",'Model output'!E232)+2,1)),IF(ISNUMBER(SEARCH("N",'Model output'!E232)),IF(OR(ISNUMBER(SEARCH("a",'Model output'!E232)),ISNUMBER(SEARCH("b",'Model output'!E232))),MID(SUBSTITUTE('Model output'!E232," ",""),SEARCH("N",'Model output'!E232)+1,2),MID(SUBSTITUTE('Model output'!E232," ",""),SEARCH("N",'Model output'!E232)+1,1)),SUBSTITUTE('Model output'!E232," ",""))),"")))</f>
        <v>x</v>
      </c>
      <c r="E233" s="1" t="str">
        <f>IF(OR(ISNUMBER(SEARCH("Not applicable",'Model output'!F232)), ISNUMBER(SEARCH("N/A",'Model output'!F232))),"0",IF(OR(ISNUMBER(SEARCH("0",'Model output'!F232)), ISNUMBER(SEARCH("1",'Model output'!F232)), ISNUMBER(SEARCH("X",'Model output'!F232))), IF(ISNUMBER(SEARCH("pM",'Model output'!F232)),MID(SUBSTITUTE('Model output'!F232," ",""),SEARCH("pM",'Model output'!F232)+2,1),IF(ISNUMBER(SEARCH("M",'Model output'!F232)),MID(SUBSTITUTE('Model output'!F232," ",""),SEARCH("M",'Model output'!F232)+1,1),SUBSTITUTE('Model output'!F232," ",""))),""))</f>
        <v>x</v>
      </c>
      <c r="F233" t="str">
        <f t="shared" ref="F233:F291" si="56">IF(OR(G233&lt;&gt;"",AND(J233&lt;&gt;"",ISNUMBER(J233),J233&gt;0),AND(M233&lt;&gt;"",M233&gt;0)),"positive","negative")</f>
        <v>negative</v>
      </c>
      <c r="G233" t="str">
        <f>IF(OR('Model output'!G232="",AND(ISNUMBER('Model output'!J232),'Model output'!J232&lt;1)),"",IF(OR(ISNUMBER(SEARCH("lateral",'Model output'!G232)),ISNUMBER(SEARCH("cervical",'Model output'!G232)),ISNUMBER(SEARCH("jugular",'Model output'!G232)),ISNUMBER(SEARCH("left neck",'Model output'!G232)),ISNUMBER(SEARCH("left anterior neck",'Model output'!G232)),ISNUMBER(SEARCH("left posterior neck",'Model output'!G232)),ISNUMBER(SEARCH("right neck",'Model output'!G232)),ISNUMBER(SEARCH("right anterior neck",'Model output'!G232)),ISNUMBER(SEARCH("right posterior neck",'Model output'!G232)),AND(ISNUMBER(SEARCH("level",'Model output'!G232)),OR(,ISNUMBER(SEARCH("II",'Model output'!G232)),ISNUMBER(SEARCH("two",'Model output'!G232)),ISNUMBER(SEARCH("2",'Model output'!G232)),ISNUMBER(SEARCH("III",'Model output'!G232)),ISNUMBER(SEARCH("three",'Model output'!G232)),ISNUMBER(SEARCH("3",'Model output'!G232)),ISNUMBER(SEARCH("IV",'Model output'!G232)),ISNUMBER(SEARCH("four",'Model output'!G232)),ISNUMBER(SEARCH("4",'Model output'!G232)),ISNUMBER(SEARCH("V ",'Model output'!G232)),ISNUMBER(SEARCH("five",'Model output'!G232)),ISNUMBER(SEARCH("5",'Model output'!G232))))), "lateral", "central"))</f>
        <v/>
      </c>
      <c r="H233" t="str">
        <f>IF('Model output'!H232="","negative", IF('Model output'!H232=" ", "negative", IF('Model output'!H232="[]", "negative", IF(ISNUMBER(SEARCH("lymph node",'Model output'!H232)),"negative", IF(ISNUMBER(SEARCH("adipose tissue",'Model output'!H232)), "negative", IF(ISNUMBER(SEARCH("neck dissection",'Model output'!H232)),"negative","positive"))))))</f>
        <v>negative</v>
      </c>
      <c r="I233" t="str">
        <f>IF('Model output'!I232="","",IF(ISNUMBER('Model output'!I232),'Model output'!I232,1))</f>
        <v/>
      </c>
      <c r="J233" t="str">
        <f>IF('Model output'!J232="","",IF(AND(ISNUMBER('Model output'!J232),'Model output'!J232&lt;=I233),'Model output'!J232,IF(ISNUMBER(SEARCH("0/",'Model output'!J232)),0,1)))</f>
        <v/>
      </c>
      <c r="K233" t="str" cm="1">
        <f t="array" ref="K233">IF(COUNT(FIND({0,1,2,3,4,5,6,7,8,9},'Model output'!K232))&gt;0,'Model output'!K232,"")</f>
        <v/>
      </c>
      <c r="L233" s="32" t="str">
        <f t="shared" si="46"/>
        <v/>
      </c>
      <c r="M233" t="str" cm="1">
        <f t="array" ref="M233">IF(L233="","",IF(ISNUMBER(SEARCH("cm",L233)),MAX(VALUE(SUBSTITUTE(_xlfn.FILTERXML("&lt;t&gt;&lt;s&gt;"&amp;SUBSTITUTE(L233,",","&lt;/s&gt;&lt;s&gt;")&amp;"&lt;/s&gt;&lt;/t&gt;","//s"),"cm",""))),MAX(VALUE(SUBSTITUTE(_xlfn.FILTERXML("&lt;t&gt;&lt;s&gt;"&amp;SUBSTITUTE(L233,",","&lt;/s&gt;&lt;s&gt;")&amp;"&lt;/s&gt;&lt;/t&gt;","//s"),"mm","")))/10))</f>
        <v/>
      </c>
      <c r="N233" t="str">
        <f>IF('Model output'!L232="","",'Model output'!L232)</f>
        <v>papillary</v>
      </c>
      <c r="O233" t="str">
        <f>IF('Model output'!M232="","",'Model output'!M232)</f>
        <v>conventional</v>
      </c>
      <c r="P233" t="str">
        <f>IF('Model output'!N232="","",'Model output'!N232)</f>
        <v>3.2 cm</v>
      </c>
      <c r="Q233" t="str">
        <f t="shared" si="45"/>
        <v>3.2cm</v>
      </c>
      <c r="R233" cm="1">
        <f t="array" ref="R233">IF(Q233="","",IF(ISNUMBER(SEARCH("cm",Q233)),MAX(VALUE(SUBSTITUTE(_xlfn.FILTERXML("&lt;t&gt;&lt;s&gt;"&amp;SUBSTITUTE(Q233,",","&lt;/s&gt;&lt;s&gt;")&amp;"&lt;/s&gt;&lt;/t&gt;","//s"),"cm",""))),IF(ISNUMBER(SEARCH("mm",Q233)), MAX(VALUE(SUBSTITUTE(_xlfn.FILTERXML("&lt;t&gt;&lt;s&gt;"&amp;SUBSTITUTE(Q233,",","&lt;/s&gt;&lt;s&gt;")&amp;"&lt;/s&gt;&lt;/t&gt;","//s"),"mm","")))/10, MAX(VALUE(_xlfn.FILTERXML("&lt;t&gt;&lt;s&gt;"&amp;SUBSTITUTE(Q233,",","&lt;/s&gt;&lt;s&gt;")&amp;"&lt;/s&gt;&lt;/t&gt;","//s"))))))</f>
        <v>3.2</v>
      </c>
      <c r="S233" t="str">
        <f>IF(OR('Model output'!P232="",'Model output'!P232="C",ISNUMBER(SEARCH("Not identified", 'Model output'!P232)),ISNUMBER(SEARCH("Absent",'Model output'!P232)),ISNUMBER(SEARCH("Absence",'Model output'!P232)),AND(ISNUMBER(SEARCH("No",'Model output'!P232)),NOT(ISNUMBER(SEARCH("diagnostic",'Model output'!P232)))),ISNUMBER(SEARCH("Negative",'Model output'!P232))),"negative","positive")</f>
        <v>negative</v>
      </c>
      <c r="T233">
        <f>IF('Model output'!O232="","",'Model output'!O232)</f>
        <v>2</v>
      </c>
      <c r="U233" t="str">
        <f>IF('Model output'!Q232&lt;&gt;"",'Model output'!Q232,IF('Classification result'!S233="positive",IF(ISNUMBER(SEARCH("single",'Model output'!P232)),1,IF(OR(ISNUMBER(SEARCH("&lt;4",'Model output'!P232)),ISNUMBER(SEARCH("&lt; 4",'Model output'!P232)),ISNUMBER(SEARCH("less than 4",'Model output'!P232))),"&lt;4",IF(OR(ISNUMBER(SEARCH("&gt;4",'Model output'!P232)),ISNUMBER(SEARCH("&gt; 4",'Model output'!P232)),ISNUMBER(SEARCH("4 or more",'Model output'!P232))),"&gt;4",""))),""))</f>
        <v/>
      </c>
      <c r="V233" t="str">
        <f>IF(S233="negative","",IF(OR(ISNUMBER(SEARCH("Focal",'Model output'!P232)),'Classification result'!U233&lt;4,ISNUMBER(SEARCH("Focal",'Classification result'!U233)),ISNUMBER(SEARCH("&lt;4",'Classification result'!U233)),ISNUMBER(SEARCH("&lt; 4",'Classification result'!U233))),"minimal", IF(OR(ISNUMBER(SEARCH("Extensive",'Model output'!P232)),ISNUMBER(SEARCH("Extensive",'Classification result'!U233)),ISNUMBER(SEARCH("&gt;4",'Classification result'!U233)),ISNUMBER(SEARCH("&gt; 4",'Classification result'!U233)),ISNUMBER(SEARCH("4 or more",'Classification result'!U233))),"extensive","")))</f>
        <v/>
      </c>
      <c r="W233" t="str">
        <f>IF(OR('Model output'!R232="",ISNUMBER(SEARCH("Not identified", 'Model output'!R232)),ISNUMBER(SEARCH("Absent",'Model output'!R232)),ISNUMBER(SEARCH("No",'Model output'!R232)),ISNUMBER(SEARCH("Negative",'Model output'!R232)),ISNUMBER(SEARCH("None seen",'Model output'!R232)),ISNUMBER(SEARCH("Free",'Model output'!R232)),ISNUMBER(SEARCH("Cannot be assessed",'Model output'!R232))),"negative","positive")</f>
        <v>negative</v>
      </c>
      <c r="X233" s="19" t="str">
        <f>IF('Model output'!S232="","",'Model output'!S232)</f>
        <v/>
      </c>
      <c r="Y233" t="str">
        <f>IF(OR('Model output'!S232="",ISNUMBER(SEARCH("No extension",'Model output'!S232)),ISNUMBER(SEARCH("Absent",'Model output'!S232)),ISNUMBER(SEARCH("Not identified",'Model output'!S232)),AND(ISNUMBER(SEARCH("No",'Model output'!S232)),NOT(ISNUMBER(SEARCH("carcinoma",'Model output'!S232)))),ISNUMBER(SEARCH("negative",'Model output'!S232))),"negative",IF(Z233="positive","gETE", "positive"))</f>
        <v>negative</v>
      </c>
      <c r="Z233" t="str">
        <f>IF(OR('Model output'!S232="",ISNUMBER(SEARCH("Absent",'Model output'!S232)),ISNUMBER(SEARCH("Not identified",'Model output'!S232)),ISNUMBER(SEARCH("No",'Model output'!S232)),ISNUMBER(SEARCH("Minimal",'Model output'!S232)),ISNUMBER(SEARCH("negative",'Model output'!S232))),"negative",IF(OR(ISNUMBER(SEARCH("extensive",X233)),ISNUMBER(SEARCH("skeletal muscle",X233)),ISNUMBER(SEARCH("larynx",X233)),ISNUMBER(SEARCH("trachea",X233)),ISNUMBER(SEARCH("esophagus",X233)),ISNUMBER(SEARCH("recurrent laryngeal nerve",X233))),"positive","negative"))</f>
        <v>negative</v>
      </c>
      <c r="AA233" t="str">
        <f>IF('Model output'!T232="","",IF('Model output'!T232="Not mentioned", "No", "Yes"))</f>
        <v/>
      </c>
      <c r="AB233" t="str">
        <f>IF(AA233&lt;&gt;"Yes","",IF(OR('Model output'!U232="",ISNUMBER(SEARCH("Not identified",'Model output'!U232))),"",'Model output'!U232))</f>
        <v/>
      </c>
      <c r="AC233" s="8" t="str">
        <f>IF(OR('Model output'!V232="", AND(ISERROR(SEARCH("Positive",'Model output'!V232)), ISNUMBER(SEARCH("Negative",'Model output'!V232))), ISNUMBER(SEARCH("Cannot be assessed",'Model output'!V232)), AND(ISNUMBER(SEARCH("Uninvolved",'Model output'!V232)),NOT(ISNUMBER(SEARCH("margin(s) involved",'Model output'!V232)))), ISNUMBER(SEARCH("No involvement",'Model output'!V232)), AND(NOT(ISNUMBER(SEARCH("focal",'Model output'!V232))),ISNUMBER(SEARCH("Free",'Model output'!V232))), ISNUMBER(SEARCH("narrowly excised",'Model output'!V232)), ISNUMBER(SEARCH("none",'Model output'!V232)), ISNUMBER(SEARCH("R0",'Model output'!V232)), ISNUMBER(SEARCH("1 mm",'Model output'!V232)), ISNUMBER(SEARCH("0.1 CM",'Model output'!V232)), ISNUMBER(SEARCH("less than 0.2 mm",'Model output'!V232)), ISNUMBER(SEARCH("less than 1.0 mm",'Model output'!V232)), ISNUMBER(SEARCH("less than 0.5 mm",'Model output'!V232)), ISNUMBER(SEARCH("abut",'Model output'!V232))), "negative", "positive")</f>
        <v>negative</v>
      </c>
      <c r="AE233" s="39" t="str" cm="1">
        <f t="array" aca="1" ref="AE233" ca="1">IF(OR(AC233="positive",Z233="positive",AND(OR(ISNUMBER(SEARCH("Follicular carcinoma",N233)),ISNUMBER(SEARCH("Follicular thyroid carcinoma",N233))),V233="extensive"),AND(AND(ISNUMBER(J233),J233&gt;0),AND(ISNUMBER(M233),M233&gt;3)),OR(H233="positive",AH233=1)),"high",IF(OR(ISNUMBER(SEARCH("lateral",G233,1)),ISNUMBER(SEARCH("positive",Y233,1)),ISNUMBER(SEARCH("tall",O233,1)),ISNUMBER(SEARCH("hobnail",O233,1)),ISNUMBER(SEARCH("cribriform",O233,1)),ISNUMBER(SEARCH("diffuse",O233,1)),ISNUMBER(SEARCH("columnar",O233,1)),ISNUMBER(SEARCH("solid",O233,1)),ISNUMBER(SEARCH("tall",N233,1)),ISNUMBER(SEARCH("hobnail",N233,1)),ISNUMBER(SEARCH("cribriform",N233,1)),ISNUMBER(SEARCH("diffuse",N233,1)),ISNUMBER(SEARCH("columnar",N233,1)),ISNUMBER(SEARCH("solid",N233,1)),AND(OR(ISNUMBER(SEARCH("papillary",N233,1)),ISNUMBER(SEARCH("papillary carcinoma",O233,1))),S233="positive"),AND(AND(ISNUMBER(J233),J233&gt;=5),M233=""),AND(AND(ISNUMBER(J233),J233&gt;=5),AND(ISNUMBER(M233),M233&gt;=1)),AND(ISNUMBER(SERACH("papillary",N233)),OR(Y233="positive",Z233="positive"), ISNUMBER(SEARCH("BRAF",AB233)))),"intermediate","low"))</f>
        <v>low</v>
      </c>
      <c r="AF233" s="40" t="str">
        <f t="shared" si="47"/>
        <v>2</v>
      </c>
      <c r="AG233" s="40" t="str">
        <f t="shared" si="48"/>
        <v>0</v>
      </c>
      <c r="AH233" s="40" t="str">
        <f t="shared" si="49"/>
        <v>0</v>
      </c>
      <c r="AI233" s="45" t="str">
        <f t="shared" si="50"/>
        <v>I</v>
      </c>
      <c r="AJ233" s="39" t="s">
        <v>634</v>
      </c>
      <c r="AK233" s="44" t="s">
        <v>898</v>
      </c>
      <c r="AL233" s="44" t="s">
        <v>899</v>
      </c>
      <c r="AM233" s="44" t="s">
        <v>899</v>
      </c>
      <c r="AN233" s="44" t="s">
        <v>59</v>
      </c>
      <c r="AO233" s="12">
        <f t="shared" ca="1" si="51"/>
        <v>1</v>
      </c>
      <c r="AP233" s="15">
        <f t="shared" si="52"/>
        <v>1</v>
      </c>
      <c r="AQ233" s="15">
        <f t="shared" si="53"/>
        <v>1</v>
      </c>
      <c r="AR233" s="15">
        <f t="shared" si="54"/>
        <v>1</v>
      </c>
      <c r="AS233" s="26">
        <f t="shared" si="55"/>
        <v>1</v>
      </c>
    </row>
    <row r="234" spans="1:45">
      <c r="A234" t="str">
        <f>'Model output'!A233</f>
        <v>TCGA-ET-A3BX</v>
      </c>
      <c r="B234" s="51">
        <v>24</v>
      </c>
      <c r="C234" s="1" t="str">
        <f>IF(OR(ISNUMBER(SEARCH("0",'Model output'!D233)), ISNUMBER(SEARCH("1",'Model output'!D233)), ISNUMBER(SEARCH("1a",'Model output'!D233)), ISNUMBER(SEARCH("1b",'Model output'!D233)), ISNUMBER(SEARCH("2",'Model output'!D233)), ISNUMBER(SEARCH("3",'Model output'!D233)), ISNUMBER(SEARCH("4a",'Model output'!D233)), ISNUMBER(SEARCH("4b",'Model output'!D233))), IF(ISNUMBER(SEARCH("pT",'Model output'!D233)),IF(OR(ISNUMBER(SEARCH("a",'Model output'!D233)),ISNUMBER(SEARCH("b",'Model output'!D233))),MID(SUBSTITUTE('Model output'!D233," ",""),SEARCH("pT",'Model output'!D233)+2,2),MID(SUBSTITUTE('Model output'!D233," ",""),SEARCH("pT",'Model output'!D233)+2,1)),IF(ISNUMBER(SEARCH("T",'Model output'!D233)),IF(OR(ISNUMBER(SEARCH("a",'Model output'!D233)),ISNUMBER(SEARCH("b",'Model output'!D233))),MID(SUBSTITUTE('Model output'!D233," ",""),SEARCH("T",'Model output'!D233)+1,2),MID(SUBSTITUTE('Model output'!D233," ",""),SEARCH("T",'Model output'!D233)+1,1)),SUBSTITUTE('Model output'!D233," ",""))),"")</f>
        <v>3</v>
      </c>
      <c r="D234" s="1" t="str">
        <f>IF(ISNUMBER(SEARCH("lymph node",'Model output'!E233)),"1", IF(AND('Model output'!E233&lt;&gt;"",ISNUMBER('Model output'!E233),'Model output'!E233&gt;0),"1",IF(OR(ISNUMBER(SEARCH("0",'Model output'!E233)), ISNUMBER(SEARCH("1",'Model output'!E233)), ISNUMBER(SEARCH("1a",'Model output'!E233)), ISNUMBER(SEARCH("1b",'Model output'!E233)), ISNUMBER(SEARCH("X",'Model output'!E233))), IF(ISNUMBER(SEARCH("pN",'Model output'!E233)),IF(OR(ISNUMBER(SEARCH("a",'Model output'!E233)),ISNUMBER(SEARCH("b",'Model output'!E233))),MID(SUBSTITUTE('Model output'!E233," ",""),SEARCH("pN",'Model output'!E233)+2,2),MID(SUBSTITUTE('Model output'!E233," ",""),SEARCH("pN",'Model output'!E233)+2,1)),IF(ISNUMBER(SEARCH("N",'Model output'!E233)),IF(OR(ISNUMBER(SEARCH("a",'Model output'!E233)),ISNUMBER(SEARCH("b",'Model output'!E233))),MID(SUBSTITUTE('Model output'!E233," ",""),SEARCH("N",'Model output'!E233)+1,2),MID(SUBSTITUTE('Model output'!E233," ",""),SEARCH("N",'Model output'!E233)+1,1)),SUBSTITUTE('Model output'!E233," ",""))),"")))</f>
        <v>1a</v>
      </c>
      <c r="E234" s="1" t="str">
        <f>IF(OR(ISNUMBER(SEARCH("Not applicable",'Model output'!F233)), ISNUMBER(SEARCH("N/A",'Model output'!F233))),"0",IF(OR(ISNUMBER(SEARCH("0",'Model output'!F233)), ISNUMBER(SEARCH("1",'Model output'!F233)), ISNUMBER(SEARCH("X",'Model output'!F233))), IF(ISNUMBER(SEARCH("pM",'Model output'!F233)),MID(SUBSTITUTE('Model output'!F233," ",""),SEARCH("pM",'Model output'!F233)+2,1),IF(ISNUMBER(SEARCH("M",'Model output'!F233)),MID(SUBSTITUTE('Model output'!F233," ",""),SEARCH("M",'Model output'!F233)+1,1),SUBSTITUTE('Model output'!F233," ",""))),""))</f>
        <v/>
      </c>
      <c r="F234" t="str">
        <f t="shared" si="56"/>
        <v>positive</v>
      </c>
      <c r="G234" t="str">
        <f>IF(OR('Model output'!G233="",AND(ISNUMBER('Model output'!J233),'Model output'!J233&lt;1)),"",IF(OR(ISNUMBER(SEARCH("lateral",'Model output'!G233)),ISNUMBER(SEARCH("cervical",'Model output'!G233)),ISNUMBER(SEARCH("jugular",'Model output'!G233)),ISNUMBER(SEARCH("left neck",'Model output'!G233)),ISNUMBER(SEARCH("left anterior neck",'Model output'!G233)),ISNUMBER(SEARCH("left posterior neck",'Model output'!G233)),ISNUMBER(SEARCH("right neck",'Model output'!G233)),ISNUMBER(SEARCH("right anterior neck",'Model output'!G233)),ISNUMBER(SEARCH("right posterior neck",'Model output'!G233)),AND(ISNUMBER(SEARCH("level",'Model output'!G233)),OR(,ISNUMBER(SEARCH("II",'Model output'!G233)),ISNUMBER(SEARCH("two",'Model output'!G233)),ISNUMBER(SEARCH("2",'Model output'!G233)),ISNUMBER(SEARCH("III",'Model output'!G233)),ISNUMBER(SEARCH("three",'Model output'!G233)),ISNUMBER(SEARCH("3",'Model output'!G233)),ISNUMBER(SEARCH("IV",'Model output'!G233)),ISNUMBER(SEARCH("four",'Model output'!G233)),ISNUMBER(SEARCH("4",'Model output'!G233)),ISNUMBER(SEARCH("V ",'Model output'!G233)),ISNUMBER(SEARCH("five",'Model output'!G233)),ISNUMBER(SEARCH("5",'Model output'!G233))))), "lateral", "central"))</f>
        <v>central</v>
      </c>
      <c r="H234" t="str">
        <f>IF('Model output'!H233="","negative", IF('Model output'!H233=" ", "negative", IF('Model output'!H233="[]", "negative", IF(ISNUMBER(SEARCH("lymph node",'Model output'!H233)),"negative", IF(ISNUMBER(SEARCH("adipose tissue",'Model output'!H233)), "negative", IF(ISNUMBER(SEARCH("neck dissection",'Model output'!H233)),"negative","positive"))))))</f>
        <v>negative</v>
      </c>
      <c r="I234">
        <f>IF('Model output'!I233="","",IF(ISNUMBER('Model output'!I233),'Model output'!I233,1))</f>
        <v>4</v>
      </c>
      <c r="J234">
        <f>IF('Model output'!J233="","",IF(AND(ISNUMBER('Model output'!J233),'Model output'!J233&lt;=I234),'Model output'!J233,IF(ISNUMBER(SEARCH("0/",'Model output'!J233)),0,1)))</f>
        <v>1</v>
      </c>
      <c r="K234" t="str" cm="1">
        <f t="array" ref="K234">IF(COUNT(FIND({0,1,2,3,4,5,6,7,8,9},'Model output'!K233))&gt;0,'Model output'!K233,"")</f>
        <v>5.0 cm</v>
      </c>
      <c r="L234" s="32" t="str">
        <f t="shared" si="46"/>
        <v>5.0cm</v>
      </c>
      <c r="M234" cm="1">
        <f t="array" ref="M234">IF(L234="","",IF(ISNUMBER(SEARCH("cm",L234)),MAX(VALUE(SUBSTITUTE(_xlfn.FILTERXML("&lt;t&gt;&lt;s&gt;"&amp;SUBSTITUTE(L234,",","&lt;/s&gt;&lt;s&gt;")&amp;"&lt;/s&gt;&lt;/t&gt;","//s"),"cm",""))),MAX(VALUE(SUBSTITUTE(_xlfn.FILTERXML("&lt;t&gt;&lt;s&gt;"&amp;SUBSTITUTE(L234,",","&lt;/s&gt;&lt;s&gt;")&amp;"&lt;/s&gt;&lt;/t&gt;","//s"),"mm","")))/10))</f>
        <v>5</v>
      </c>
      <c r="N234" t="str">
        <f>IF('Model output'!L233="","",'Model output'!L233)</f>
        <v>papillary</v>
      </c>
      <c r="O234" t="str">
        <f>IF('Model output'!M233="","",'Model output'!M233)</f>
        <v/>
      </c>
      <c r="P234" t="str">
        <f>IF('Model output'!N233="","",'Model output'!N233)</f>
        <v>5.0 cm</v>
      </c>
      <c r="Q234" t="str">
        <f t="shared" si="45"/>
        <v>5.0cm</v>
      </c>
      <c r="R234" cm="1">
        <f t="array" ref="R234">IF(Q234="","",IF(ISNUMBER(SEARCH("cm",Q234)),MAX(VALUE(SUBSTITUTE(_xlfn.FILTERXML("&lt;t&gt;&lt;s&gt;"&amp;SUBSTITUTE(Q234,",","&lt;/s&gt;&lt;s&gt;")&amp;"&lt;/s&gt;&lt;/t&gt;","//s"),"cm",""))),IF(ISNUMBER(SEARCH("mm",Q234)), MAX(VALUE(SUBSTITUTE(_xlfn.FILTERXML("&lt;t&gt;&lt;s&gt;"&amp;SUBSTITUTE(Q234,",","&lt;/s&gt;&lt;s&gt;")&amp;"&lt;/s&gt;&lt;/t&gt;","//s"),"mm","")))/10, MAX(VALUE(_xlfn.FILTERXML("&lt;t&gt;&lt;s&gt;"&amp;SUBSTITUTE(Q234,",","&lt;/s&gt;&lt;s&gt;")&amp;"&lt;/s&gt;&lt;/t&gt;","//s"))))))</f>
        <v>5</v>
      </c>
      <c r="S234" t="str">
        <f>IF(OR('Model output'!P233="",'Model output'!P233="C",ISNUMBER(SEARCH("Not identified", 'Model output'!P233)),ISNUMBER(SEARCH("Absent",'Model output'!P233)),ISNUMBER(SEARCH("Absence",'Model output'!P233)),AND(ISNUMBER(SEARCH("No",'Model output'!P233)),NOT(ISNUMBER(SEARCH("diagnostic",'Model output'!P233)))),ISNUMBER(SEARCH("Negative",'Model output'!P233))),"negative","positive")</f>
        <v>positive</v>
      </c>
      <c r="T234">
        <f>IF('Model output'!O233="","",'Model output'!O233)</f>
        <v>1</v>
      </c>
      <c r="U234" t="str">
        <f>IF('Model output'!Q233&lt;&gt;"",'Model output'!Q233,IF('Classification result'!S234="positive",IF(ISNUMBER(SEARCH("single",'Model output'!P233)),1,IF(OR(ISNUMBER(SEARCH("&lt;4",'Model output'!P233)),ISNUMBER(SEARCH("&lt; 4",'Model output'!P233)),ISNUMBER(SEARCH("less than 4",'Model output'!P233))),"&lt;4",IF(OR(ISNUMBER(SEARCH("&gt;4",'Model output'!P233)),ISNUMBER(SEARCH("&gt; 4",'Model output'!P233)),ISNUMBER(SEARCH("4 or more",'Model output'!P233))),"&gt;4",""))),""))</f>
        <v/>
      </c>
      <c r="V234" t="str">
        <f>IF(S234="negative","",IF(OR(ISNUMBER(SEARCH("Focal",'Model output'!P233)),'Classification result'!U234&lt;4,ISNUMBER(SEARCH("Focal",'Classification result'!U234)),ISNUMBER(SEARCH("&lt;4",'Classification result'!U234)),ISNUMBER(SEARCH("&lt; 4",'Classification result'!U234))),"minimal", IF(OR(ISNUMBER(SEARCH("Extensive",'Model output'!P233)),ISNUMBER(SEARCH("Extensive",'Classification result'!U234)),ISNUMBER(SEARCH("&gt;4",'Classification result'!U234)),ISNUMBER(SEARCH("&gt; 4",'Classification result'!U234)),ISNUMBER(SEARCH("4 or more",'Classification result'!U234))),"extensive","")))</f>
        <v/>
      </c>
      <c r="W234" t="str">
        <f>IF(OR('Model output'!R233="",ISNUMBER(SEARCH("Not identified", 'Model output'!R233)),ISNUMBER(SEARCH("Absent",'Model output'!R233)),ISNUMBER(SEARCH("No",'Model output'!R233)),ISNUMBER(SEARCH("Negative",'Model output'!R233)),ISNUMBER(SEARCH("None seen",'Model output'!R233)),ISNUMBER(SEARCH("Free",'Model output'!R233)),ISNUMBER(SEARCH("Cannot be assessed",'Model output'!R233))),"negative","positive")</f>
        <v>positive</v>
      </c>
      <c r="X234" s="19" t="str">
        <f>IF('Model output'!S233="","",'Model output'!S233)</f>
        <v>Present</v>
      </c>
      <c r="Y234" t="str">
        <f>IF(OR('Model output'!S233="",ISNUMBER(SEARCH("No extension",'Model output'!S233)),ISNUMBER(SEARCH("Absent",'Model output'!S233)),ISNUMBER(SEARCH("Not identified",'Model output'!S233)),AND(ISNUMBER(SEARCH("No",'Model output'!S233)),NOT(ISNUMBER(SEARCH("carcinoma",'Model output'!S233)))),ISNUMBER(SEARCH("negative",'Model output'!S233))),"negative",IF(Z234="positive","gETE", "positive"))</f>
        <v>positive</v>
      </c>
      <c r="Z234" t="str">
        <f>IF(OR('Model output'!S233="",ISNUMBER(SEARCH("Absent",'Model output'!S233)),ISNUMBER(SEARCH("Not identified",'Model output'!S233)),ISNUMBER(SEARCH("No",'Model output'!S233)),ISNUMBER(SEARCH("Minimal",'Model output'!S233)),ISNUMBER(SEARCH("negative",'Model output'!S233))),"negative",IF(OR(ISNUMBER(SEARCH("extensive",X234)),ISNUMBER(SEARCH("skeletal muscle",X234)),ISNUMBER(SEARCH("larynx",X234)),ISNUMBER(SEARCH("trachea",X234)),ISNUMBER(SEARCH("esophagus",X234)),ISNUMBER(SEARCH("recurrent laryngeal nerve",X234))),"positive","negative"))</f>
        <v>negative</v>
      </c>
      <c r="AA234" t="str">
        <f>IF('Model output'!T233="","",IF('Model output'!T233="Not mentioned", "No", "Yes"))</f>
        <v/>
      </c>
      <c r="AB234" t="str">
        <f>IF(AA234&lt;&gt;"Yes","",IF(OR('Model output'!U233="",ISNUMBER(SEARCH("Not identified",'Model output'!U233))),"",'Model output'!U233))</f>
        <v/>
      </c>
      <c r="AC234" s="8" t="str">
        <f>IF(OR('Model output'!V233="", AND(ISERROR(SEARCH("Positive",'Model output'!V233)), ISNUMBER(SEARCH("Negative",'Model output'!V233))), ISNUMBER(SEARCH("Cannot be assessed",'Model output'!V233)), AND(ISNUMBER(SEARCH("Uninvolved",'Model output'!V233)),NOT(ISNUMBER(SEARCH("margin(s) involved",'Model output'!V233)))), ISNUMBER(SEARCH("No involvement",'Model output'!V233)), AND(NOT(ISNUMBER(SEARCH("focal",'Model output'!V233))),ISNUMBER(SEARCH("Free",'Model output'!V233))), ISNUMBER(SEARCH("narrowly excised",'Model output'!V233)), ISNUMBER(SEARCH("none",'Model output'!V233)), ISNUMBER(SEARCH("R0",'Model output'!V233)), ISNUMBER(SEARCH("1 mm",'Model output'!V233)), ISNUMBER(SEARCH("0.1 CM",'Model output'!V233)), ISNUMBER(SEARCH("less than 0.2 mm",'Model output'!V233)), ISNUMBER(SEARCH("less than 1.0 mm",'Model output'!V233)), ISNUMBER(SEARCH("less than 0.5 mm",'Model output'!V233)), ISNUMBER(SEARCH("abut",'Model output'!V233))), "negative", "positive")</f>
        <v>positive</v>
      </c>
      <c r="AE234" s="39" t="str" cm="1">
        <f t="array" ref="AE234">IF(OR(AC234="positive",Z234="positive",AND(OR(ISNUMBER(SEARCH("Follicular carcinoma",N234)),ISNUMBER(SEARCH("Follicular thyroid carcinoma",N234))),V234="extensive"),AND(AND(ISNUMBER(J234),J234&gt;0),AND(ISNUMBER(M234),M234&gt;3)),OR(H234="positive",AH234=1)),"high",IF(OR(ISNUMBER(SEARCH("lateral",G234,1)),ISNUMBER(SEARCH("positive",Y234,1)),ISNUMBER(SEARCH("tall",O234,1)),ISNUMBER(SEARCH("hobnail",O234,1)),ISNUMBER(SEARCH("cribriform",O234,1)),ISNUMBER(SEARCH("diffuse",O234,1)),ISNUMBER(SEARCH("columnar",O234,1)),ISNUMBER(SEARCH("solid",O234,1)),ISNUMBER(SEARCH("tall",N234,1)),ISNUMBER(SEARCH("hobnail",N234,1)),ISNUMBER(SEARCH("cribriform",N234,1)),ISNUMBER(SEARCH("diffuse",N234,1)),ISNUMBER(SEARCH("columnar",N234,1)),ISNUMBER(SEARCH("solid",N234,1)),AND(OR(ISNUMBER(SEARCH("papillary",N234,1)),ISNUMBER(SEARCH("papillary carcinoma",O234,1))),S234="positive"),AND(AND(ISNUMBER(J234),J234&gt;=5),M234=""),AND(AND(ISNUMBER(J234),J234&gt;=5),AND(ISNUMBER(M234),M234&gt;=1)),AND(ISNUMBER(SERACH("papillary",N234)),OR(Y234="positive",Z234="positive"), ISNUMBER(SEARCH("BRAF",AB234)))),"intermediate","low"))</f>
        <v>high</v>
      </c>
      <c r="AF234" s="40" t="str">
        <f t="shared" si="47"/>
        <v>3a</v>
      </c>
      <c r="AG234" s="40" t="str">
        <f t="shared" si="48"/>
        <v>1a</v>
      </c>
      <c r="AH234" s="40" t="str">
        <f t="shared" si="49"/>
        <v>0</v>
      </c>
      <c r="AI234" s="45" t="str">
        <f t="shared" si="50"/>
        <v>I</v>
      </c>
      <c r="AJ234" s="39" t="s">
        <v>636</v>
      </c>
      <c r="AK234" s="44" t="s">
        <v>901</v>
      </c>
      <c r="AL234" s="44" t="s">
        <v>900</v>
      </c>
      <c r="AM234" s="44" t="s">
        <v>899</v>
      </c>
      <c r="AN234" s="44" t="s">
        <v>59</v>
      </c>
      <c r="AO234" s="12">
        <f t="shared" si="51"/>
        <v>0</v>
      </c>
      <c r="AP234" s="15">
        <f t="shared" si="52"/>
        <v>1</v>
      </c>
      <c r="AQ234" s="15">
        <f t="shared" si="53"/>
        <v>1</v>
      </c>
      <c r="AR234" s="15">
        <f t="shared" si="54"/>
        <v>1</v>
      </c>
      <c r="AS234" s="26">
        <f t="shared" si="55"/>
        <v>1</v>
      </c>
    </row>
    <row r="235" spans="1:45">
      <c r="A235" t="str">
        <f>'Model output'!A234</f>
        <v>TCGA-ET-A3DT</v>
      </c>
      <c r="B235" s="51">
        <v>23</v>
      </c>
      <c r="C235" s="1" t="str">
        <f>IF(OR(ISNUMBER(SEARCH("0",'Model output'!D234)), ISNUMBER(SEARCH("1",'Model output'!D234)), ISNUMBER(SEARCH("1a",'Model output'!D234)), ISNUMBER(SEARCH("1b",'Model output'!D234)), ISNUMBER(SEARCH("2",'Model output'!D234)), ISNUMBER(SEARCH("3",'Model output'!D234)), ISNUMBER(SEARCH("4a",'Model output'!D234)), ISNUMBER(SEARCH("4b",'Model output'!D234))), IF(ISNUMBER(SEARCH("pT",'Model output'!D234)),IF(OR(ISNUMBER(SEARCH("a",'Model output'!D234)),ISNUMBER(SEARCH("b",'Model output'!D234))),MID(SUBSTITUTE('Model output'!D234," ",""),SEARCH("pT",'Model output'!D234)+2,2),MID(SUBSTITUTE('Model output'!D234," ",""),SEARCH("pT",'Model output'!D234)+2,1)),IF(ISNUMBER(SEARCH("T",'Model output'!D234)),IF(OR(ISNUMBER(SEARCH("a",'Model output'!D234)),ISNUMBER(SEARCH("b",'Model output'!D234))),MID(SUBSTITUTE('Model output'!D234," ",""),SEARCH("T",'Model output'!D234)+1,2),MID(SUBSTITUTE('Model output'!D234," ",""),SEARCH("T",'Model output'!D234)+1,1)),SUBSTITUTE('Model output'!D234," ",""))),"")</f>
        <v>2</v>
      </c>
      <c r="D235" s="1" t="str">
        <f>IF(ISNUMBER(SEARCH("lymph node",'Model output'!E234)),"1", IF(AND('Model output'!E234&lt;&gt;"",ISNUMBER('Model output'!E234),'Model output'!E234&gt;0),"1",IF(OR(ISNUMBER(SEARCH("0",'Model output'!E234)), ISNUMBER(SEARCH("1",'Model output'!E234)), ISNUMBER(SEARCH("1a",'Model output'!E234)), ISNUMBER(SEARCH("1b",'Model output'!E234)), ISNUMBER(SEARCH("X",'Model output'!E234))), IF(ISNUMBER(SEARCH("pN",'Model output'!E234)),IF(OR(ISNUMBER(SEARCH("a",'Model output'!E234)),ISNUMBER(SEARCH("b",'Model output'!E234))),MID(SUBSTITUTE('Model output'!E234," ",""),SEARCH("pN",'Model output'!E234)+2,2),MID(SUBSTITUTE('Model output'!E234," ",""),SEARCH("pN",'Model output'!E234)+2,1)),IF(ISNUMBER(SEARCH("N",'Model output'!E234)),IF(OR(ISNUMBER(SEARCH("a",'Model output'!E234)),ISNUMBER(SEARCH("b",'Model output'!E234))),MID(SUBSTITUTE('Model output'!E234," ",""),SEARCH("N",'Model output'!E234)+1,2),MID(SUBSTITUTE('Model output'!E234," ",""),SEARCH("N",'Model output'!E234)+1,1)),SUBSTITUTE('Model output'!E234," ",""))),"")))</f>
        <v>1a</v>
      </c>
      <c r="E235" s="1" t="str">
        <f>IF(OR(ISNUMBER(SEARCH("Not applicable",'Model output'!F234)), ISNUMBER(SEARCH("N/A",'Model output'!F234))),"0",IF(OR(ISNUMBER(SEARCH("0",'Model output'!F234)), ISNUMBER(SEARCH("1",'Model output'!F234)), ISNUMBER(SEARCH("X",'Model output'!F234))), IF(ISNUMBER(SEARCH("pM",'Model output'!F234)),MID(SUBSTITUTE('Model output'!F234," ",""),SEARCH("pM",'Model output'!F234)+2,1),IF(ISNUMBER(SEARCH("M",'Model output'!F234)),MID(SUBSTITUTE('Model output'!F234," ",""),SEARCH("M",'Model output'!F234)+1,1),SUBSTITUTE('Model output'!F234," ",""))),""))</f>
        <v/>
      </c>
      <c r="F235" t="str">
        <f t="shared" si="56"/>
        <v>positive</v>
      </c>
      <c r="G235" t="str">
        <f>IF(OR('Model output'!G234="",AND(ISNUMBER('Model output'!J234),'Model output'!J234&lt;1)),"",IF(OR(ISNUMBER(SEARCH("lateral",'Model output'!G234)),ISNUMBER(SEARCH("cervical",'Model output'!G234)),ISNUMBER(SEARCH("jugular",'Model output'!G234)),ISNUMBER(SEARCH("left neck",'Model output'!G234)),ISNUMBER(SEARCH("left anterior neck",'Model output'!G234)),ISNUMBER(SEARCH("left posterior neck",'Model output'!G234)),ISNUMBER(SEARCH("right neck",'Model output'!G234)),ISNUMBER(SEARCH("right anterior neck",'Model output'!G234)),ISNUMBER(SEARCH("right posterior neck",'Model output'!G234)),AND(ISNUMBER(SEARCH("level",'Model output'!G234)),OR(,ISNUMBER(SEARCH("II",'Model output'!G234)),ISNUMBER(SEARCH("two",'Model output'!G234)),ISNUMBER(SEARCH("2",'Model output'!G234)),ISNUMBER(SEARCH("III",'Model output'!G234)),ISNUMBER(SEARCH("three",'Model output'!G234)),ISNUMBER(SEARCH("3",'Model output'!G234)),ISNUMBER(SEARCH("IV",'Model output'!G234)),ISNUMBER(SEARCH("four",'Model output'!G234)),ISNUMBER(SEARCH("4",'Model output'!G234)),ISNUMBER(SEARCH("V ",'Model output'!G234)),ISNUMBER(SEARCH("five",'Model output'!G234)),ISNUMBER(SEARCH("5",'Model output'!G234))))), "lateral", "central"))</f>
        <v>central</v>
      </c>
      <c r="H235" t="str">
        <f>IF('Model output'!H234="","negative", IF('Model output'!H234=" ", "negative", IF('Model output'!H234="[]", "negative", IF(ISNUMBER(SEARCH("lymph node",'Model output'!H234)),"negative", IF(ISNUMBER(SEARCH("adipose tissue",'Model output'!H234)), "negative", IF(ISNUMBER(SEARCH("neck dissection",'Model output'!H234)),"negative","positive"))))))</f>
        <v>negative</v>
      </c>
      <c r="I235">
        <f>IF('Model output'!I234="","",IF(ISNUMBER('Model output'!I234),'Model output'!I234,1))</f>
        <v>4</v>
      </c>
      <c r="J235">
        <f>IF('Model output'!J234="","",IF(AND(ISNUMBER('Model output'!J234),'Model output'!J234&lt;=I235),'Model output'!J234,IF(ISNUMBER(SEARCH("0/",'Model output'!J234)),0,1)))</f>
        <v>1</v>
      </c>
      <c r="K235" t="str" cm="1">
        <f t="array" ref="K235">IF(COUNT(FIND({0,1,2,3,4,5,6,7,8,9},'Model output'!K234))&gt;0,'Model output'!K234,"")</f>
        <v/>
      </c>
      <c r="L235" s="32" t="str">
        <f t="shared" si="46"/>
        <v/>
      </c>
      <c r="M235" t="str" cm="1">
        <f t="array" ref="M235">IF(L235="","",IF(ISNUMBER(SEARCH("cm",L235)),MAX(VALUE(SUBSTITUTE(_xlfn.FILTERXML("&lt;t&gt;&lt;s&gt;"&amp;SUBSTITUTE(L235,",","&lt;/s&gt;&lt;s&gt;")&amp;"&lt;/s&gt;&lt;/t&gt;","//s"),"cm",""))),MAX(VALUE(SUBSTITUTE(_xlfn.FILTERXML("&lt;t&gt;&lt;s&gt;"&amp;SUBSTITUTE(L235,",","&lt;/s&gt;&lt;s&gt;")&amp;"&lt;/s&gt;&lt;/t&gt;","//s"),"mm","")))/10))</f>
        <v/>
      </c>
      <c r="N235" t="str">
        <f>IF('Model output'!L234="","",'Model output'!L234)</f>
        <v>papillary</v>
      </c>
      <c r="O235" t="str">
        <f>IF('Model output'!M234="","",'Model output'!M234)</f>
        <v/>
      </c>
      <c r="P235" t="str">
        <f>IF('Model output'!N234="","",'Model output'!N234)</f>
        <v>2.5 cm</v>
      </c>
      <c r="Q235" t="str">
        <f t="shared" ref="Q235:Q291" si="57">LOWER(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IF(AND(ISNUMBER(SEARCH("cm", P235)), ISNUMBER(SEARCH("mm", P235))), SUBSTITUTE(P235, "cm", "mm"), P235),"cm.","cm"),"cm;","cm,"), "the", ""), "Microcarcinoma:", ","), "tumor", ""), "Tumor", ""), "microcarcinoma", ""), "nodule.", ""), "nodule", ""), "lobe and isthmus", ""), "isthmus and", ""), "isthmic", ""), "isthmus", ""), ", right lobe.", ""), "lobe,",""), "lobe", ""), "pole;", ","), "pole", ""), "upper", ""), "lower", ""), "thyroid", ""), "largest", ""), "superior to inferior", ""), "superior/middle", ""), "anterior to posterior", ""), "classical type", ""), "follicular variant", ""), "left", ""), "right", ""), "Right", ""), "Ranging from", ""), "by gross examination", ""), "grossly", ""), "greatest dimension,", ""), "greatest dimension", ""), "for", ""), "in", ""), "In", ""), ", and", ","), "and", ","), "to", ","), "(", ""), ")", ""), "A", ""), " : ", ""), ":", ","), "&lt;", ""), "x", ","), "X", ","), ";", ""), " ",""))</f>
        <v>2.5cm</v>
      </c>
      <c r="R235" cm="1">
        <f t="array" ref="R235">IF(Q235="","",IF(ISNUMBER(SEARCH("cm",Q235)),MAX(VALUE(SUBSTITUTE(_xlfn.FILTERXML("&lt;t&gt;&lt;s&gt;"&amp;SUBSTITUTE(Q235,",","&lt;/s&gt;&lt;s&gt;")&amp;"&lt;/s&gt;&lt;/t&gt;","//s"),"cm",""))),IF(ISNUMBER(SEARCH("mm",Q235)), MAX(VALUE(SUBSTITUTE(_xlfn.FILTERXML("&lt;t&gt;&lt;s&gt;"&amp;SUBSTITUTE(Q235,",","&lt;/s&gt;&lt;s&gt;")&amp;"&lt;/s&gt;&lt;/t&gt;","//s"),"mm","")))/10, MAX(VALUE(_xlfn.FILTERXML("&lt;t&gt;&lt;s&gt;"&amp;SUBSTITUTE(Q235,",","&lt;/s&gt;&lt;s&gt;")&amp;"&lt;/s&gt;&lt;/t&gt;","//s"))))))</f>
        <v>2.5</v>
      </c>
      <c r="S235" t="str">
        <f>IF(OR('Model output'!P234="",'Model output'!P234="C",ISNUMBER(SEARCH("Not identified", 'Model output'!P234)),ISNUMBER(SEARCH("Absent",'Model output'!P234)),ISNUMBER(SEARCH("Absence",'Model output'!P234)),AND(ISNUMBER(SEARCH("No",'Model output'!P234)),NOT(ISNUMBER(SEARCH("diagnostic",'Model output'!P234)))),ISNUMBER(SEARCH("Negative",'Model output'!P234))),"negative","positive")</f>
        <v>positive</v>
      </c>
      <c r="T235">
        <f>IF('Model output'!O234="","",'Model output'!O234)</f>
        <v>1</v>
      </c>
      <c r="U235" t="str">
        <f>IF('Model output'!Q234&lt;&gt;"",'Model output'!Q234,IF('Classification result'!S235="positive",IF(ISNUMBER(SEARCH("single",'Model output'!P234)),1,IF(OR(ISNUMBER(SEARCH("&lt;4",'Model output'!P234)),ISNUMBER(SEARCH("&lt; 4",'Model output'!P234)),ISNUMBER(SEARCH("less than 4",'Model output'!P234))),"&lt;4",IF(OR(ISNUMBER(SEARCH("&gt;4",'Model output'!P234)),ISNUMBER(SEARCH("&gt; 4",'Model output'!P234)),ISNUMBER(SEARCH("4 or more",'Model output'!P234))),"&gt;4",""))),""))</f>
        <v/>
      </c>
      <c r="V235" t="str">
        <f>IF(S235="negative","",IF(OR(ISNUMBER(SEARCH("Focal",'Model output'!P234)),'Classification result'!U235&lt;4,ISNUMBER(SEARCH("Focal",'Classification result'!U235)),ISNUMBER(SEARCH("&lt;4",'Classification result'!U235)),ISNUMBER(SEARCH("&lt; 4",'Classification result'!U235))),"minimal", IF(OR(ISNUMBER(SEARCH("Extensive",'Model output'!P234)),ISNUMBER(SEARCH("Extensive",'Classification result'!U235)),ISNUMBER(SEARCH("&gt;4",'Classification result'!U235)),ISNUMBER(SEARCH("&gt; 4",'Classification result'!U235)),ISNUMBER(SEARCH("4 or more",'Classification result'!U235))),"extensive","")))</f>
        <v/>
      </c>
      <c r="W235" t="str">
        <f>IF(OR('Model output'!R234="",ISNUMBER(SEARCH("Not identified", 'Model output'!R234)),ISNUMBER(SEARCH("Absent",'Model output'!R234)),ISNUMBER(SEARCH("No",'Model output'!R234)),ISNUMBER(SEARCH("Negative",'Model output'!R234)),ISNUMBER(SEARCH("None seen",'Model output'!R234)),ISNUMBER(SEARCH("Free",'Model output'!R234)),ISNUMBER(SEARCH("Cannot be assessed",'Model output'!R234))),"negative","positive")</f>
        <v>negative</v>
      </c>
      <c r="X235" s="19" t="str">
        <f>IF('Model output'!S234="","",'Model output'!S234)</f>
        <v/>
      </c>
      <c r="Y235" t="str">
        <f>IF(OR('Model output'!S234="",ISNUMBER(SEARCH("No extension",'Model output'!S234)),ISNUMBER(SEARCH("Absent",'Model output'!S234)),ISNUMBER(SEARCH("Not identified",'Model output'!S234)),AND(ISNUMBER(SEARCH("No",'Model output'!S234)),NOT(ISNUMBER(SEARCH("carcinoma",'Model output'!S234)))),ISNUMBER(SEARCH("negative",'Model output'!S234))),"negative",IF(Z235="positive","gETE", "positive"))</f>
        <v>negative</v>
      </c>
      <c r="Z235" t="str">
        <f>IF(OR('Model output'!S234="",ISNUMBER(SEARCH("Absent",'Model output'!S234)),ISNUMBER(SEARCH("Not identified",'Model output'!S234)),ISNUMBER(SEARCH("No",'Model output'!S234)),ISNUMBER(SEARCH("Minimal",'Model output'!S234)),ISNUMBER(SEARCH("negative",'Model output'!S234))),"negative",IF(OR(ISNUMBER(SEARCH("extensive",X235)),ISNUMBER(SEARCH("skeletal muscle",X235)),ISNUMBER(SEARCH("larynx",X235)),ISNUMBER(SEARCH("trachea",X235)),ISNUMBER(SEARCH("esophagus",X235)),ISNUMBER(SEARCH("recurrent laryngeal nerve",X235))),"positive","negative"))</f>
        <v>negative</v>
      </c>
      <c r="AA235" t="str">
        <f>IF('Model output'!T234="","",IF('Model output'!T234="Not mentioned", "No", "Yes"))</f>
        <v/>
      </c>
      <c r="AB235" t="str">
        <f>IF(AA235&lt;&gt;"Yes","",IF(OR('Model output'!U234="",ISNUMBER(SEARCH("Not identified",'Model output'!U234))),"",'Model output'!U234))</f>
        <v/>
      </c>
      <c r="AC235" s="8" t="str">
        <f>IF(OR('Model output'!V234="", AND(ISERROR(SEARCH("Positive",'Model output'!V234)), ISNUMBER(SEARCH("Negative",'Model output'!V234))), ISNUMBER(SEARCH("Cannot be assessed",'Model output'!V234)), AND(ISNUMBER(SEARCH("Uninvolved",'Model output'!V234)),NOT(ISNUMBER(SEARCH("margin(s) involved",'Model output'!V234)))), ISNUMBER(SEARCH("No involvement",'Model output'!V234)), AND(NOT(ISNUMBER(SEARCH("focal",'Model output'!V234))),ISNUMBER(SEARCH("Free",'Model output'!V234))), ISNUMBER(SEARCH("narrowly excised",'Model output'!V234)), ISNUMBER(SEARCH("none",'Model output'!V234)), ISNUMBER(SEARCH("R0",'Model output'!V234)), ISNUMBER(SEARCH("1 mm",'Model output'!V234)), ISNUMBER(SEARCH("0.1 CM",'Model output'!V234)), ISNUMBER(SEARCH("less than 0.2 mm",'Model output'!V234)), ISNUMBER(SEARCH("less than 1.0 mm",'Model output'!V234)), ISNUMBER(SEARCH("less than 0.5 mm",'Model output'!V234)), ISNUMBER(SEARCH("abut",'Model output'!V234))), "negative", "positive")</f>
        <v>negative</v>
      </c>
      <c r="AE235" s="39" t="str" cm="1">
        <f t="array" aca="1" ref="AE235" ca="1">IF(OR(AC235="positive",Z235="positive",AND(OR(ISNUMBER(SEARCH("Follicular carcinoma",N235)),ISNUMBER(SEARCH("Follicular thyroid carcinoma",N235))),V235="extensive"),AND(AND(ISNUMBER(J235),J235&gt;0),AND(ISNUMBER(M235),M235&gt;3)),OR(H235="positive",AH235=1)),"high",IF(OR(ISNUMBER(SEARCH("lateral",G235,1)),ISNUMBER(SEARCH("positive",Y235,1)),ISNUMBER(SEARCH("tall",O235,1)),ISNUMBER(SEARCH("hobnail",O235,1)),ISNUMBER(SEARCH("cribriform",O235,1)),ISNUMBER(SEARCH("diffuse",O235,1)),ISNUMBER(SEARCH("columnar",O235,1)),ISNUMBER(SEARCH("solid",O235,1)),ISNUMBER(SEARCH("tall",N235,1)),ISNUMBER(SEARCH("hobnail",N235,1)),ISNUMBER(SEARCH("cribriform",N235,1)),ISNUMBER(SEARCH("diffuse",N235,1)),ISNUMBER(SEARCH("columnar",N235,1)),ISNUMBER(SEARCH("solid",N235,1)),AND(OR(ISNUMBER(SEARCH("papillary",N235,1)),ISNUMBER(SEARCH("papillary carcinoma",O235,1))),S235="positive"),AND(AND(ISNUMBER(J235),J235&gt;=5),M235=""),AND(AND(ISNUMBER(J235),J235&gt;=5),AND(ISNUMBER(M235),M235&gt;=1)),AND(ISNUMBER(SERACH("papillary",N235)),OR(Y235="positive",Z235="positive"), ISNUMBER(SEARCH("BRAF",AB235)))),"intermediate","low"))</f>
        <v>intermediate</v>
      </c>
      <c r="AF235" s="40" t="str">
        <f t="shared" si="47"/>
        <v>2</v>
      </c>
      <c r="AG235" s="40" t="str">
        <f t="shared" si="48"/>
        <v>1a</v>
      </c>
      <c r="AH235" s="40" t="str">
        <f t="shared" si="49"/>
        <v>0</v>
      </c>
      <c r="AI235" s="45" t="str">
        <f t="shared" si="50"/>
        <v>I</v>
      </c>
      <c r="AJ235" s="39" t="s">
        <v>634</v>
      </c>
      <c r="AK235" s="44" t="s">
        <v>898</v>
      </c>
      <c r="AL235" s="44" t="s">
        <v>900</v>
      </c>
      <c r="AM235" s="44" t="s">
        <v>899</v>
      </c>
      <c r="AN235" s="44" t="s">
        <v>59</v>
      </c>
      <c r="AO235" s="12">
        <f t="shared" ca="1" si="51"/>
        <v>0</v>
      </c>
      <c r="AP235" s="15">
        <f t="shared" si="52"/>
        <v>1</v>
      </c>
      <c r="AQ235" s="15">
        <f t="shared" si="53"/>
        <v>1</v>
      </c>
      <c r="AR235" s="15">
        <f t="shared" si="54"/>
        <v>1</v>
      </c>
      <c r="AS235" s="26">
        <f t="shared" si="55"/>
        <v>1</v>
      </c>
    </row>
    <row r="236" spans="1:45">
      <c r="A236" t="str">
        <f>'Model output'!A235</f>
        <v>TCGA-ET-A40P</v>
      </c>
      <c r="B236" s="51">
        <v>32</v>
      </c>
      <c r="C236" s="1" t="str">
        <f>IF(OR(ISNUMBER(SEARCH("0",'Model output'!D235)), ISNUMBER(SEARCH("1",'Model output'!D235)), ISNUMBER(SEARCH("1a",'Model output'!D235)), ISNUMBER(SEARCH("1b",'Model output'!D235)), ISNUMBER(SEARCH("2",'Model output'!D235)), ISNUMBER(SEARCH("3",'Model output'!D235)), ISNUMBER(SEARCH("4a",'Model output'!D235)), ISNUMBER(SEARCH("4b",'Model output'!D235))), IF(ISNUMBER(SEARCH("pT",'Model output'!D235)),IF(OR(ISNUMBER(SEARCH("a",'Model output'!D235)),ISNUMBER(SEARCH("b",'Model output'!D235))),MID(SUBSTITUTE('Model output'!D235," ",""),SEARCH("pT",'Model output'!D235)+2,2),MID(SUBSTITUTE('Model output'!D235," ",""),SEARCH("pT",'Model output'!D235)+2,1)),IF(ISNUMBER(SEARCH("T",'Model output'!D235)),IF(OR(ISNUMBER(SEARCH("a",'Model output'!D235)),ISNUMBER(SEARCH("b",'Model output'!D235))),MID(SUBSTITUTE('Model output'!D235," ",""),SEARCH("T",'Model output'!D235)+1,2),MID(SUBSTITUTE('Model output'!D235," ",""),SEARCH("T",'Model output'!D235)+1,1)),SUBSTITUTE('Model output'!D235," ",""))),"")</f>
        <v>2</v>
      </c>
      <c r="D236" s="1" t="str">
        <f>IF(ISNUMBER(SEARCH("lymph node",'Model output'!E235)),"1", IF(AND('Model output'!E235&lt;&gt;"",ISNUMBER('Model output'!E235),'Model output'!E235&gt;0),"1",IF(OR(ISNUMBER(SEARCH("0",'Model output'!E235)), ISNUMBER(SEARCH("1",'Model output'!E235)), ISNUMBER(SEARCH("1a",'Model output'!E235)), ISNUMBER(SEARCH("1b",'Model output'!E235)), ISNUMBER(SEARCH("X",'Model output'!E235))), IF(ISNUMBER(SEARCH("pN",'Model output'!E235)),IF(OR(ISNUMBER(SEARCH("a",'Model output'!E235)),ISNUMBER(SEARCH("b",'Model output'!E235))),MID(SUBSTITUTE('Model output'!E235," ",""),SEARCH("pN",'Model output'!E235)+2,2),MID(SUBSTITUTE('Model output'!E235," ",""),SEARCH("pN",'Model output'!E235)+2,1)),IF(ISNUMBER(SEARCH("N",'Model output'!E235)),IF(OR(ISNUMBER(SEARCH("a",'Model output'!E235)),ISNUMBER(SEARCH("b",'Model output'!E235))),MID(SUBSTITUTE('Model output'!E235," ",""),SEARCH("N",'Model output'!E235)+1,2),MID(SUBSTITUTE('Model output'!E235," ",""),SEARCH("N",'Model output'!E235)+1,1)),SUBSTITUTE('Model output'!E235," ",""))),"")))</f>
        <v>0</v>
      </c>
      <c r="E236" s="1" t="str">
        <f>IF(OR(ISNUMBER(SEARCH("Not applicable",'Model output'!F235)), ISNUMBER(SEARCH("N/A",'Model output'!F235))),"0",IF(OR(ISNUMBER(SEARCH("0",'Model output'!F235)), ISNUMBER(SEARCH("1",'Model output'!F235)), ISNUMBER(SEARCH("X",'Model output'!F235))), IF(ISNUMBER(SEARCH("pM",'Model output'!F235)),MID(SUBSTITUTE('Model output'!F235," ",""),SEARCH("pM",'Model output'!F235)+2,1),IF(ISNUMBER(SEARCH("M",'Model output'!F235)),MID(SUBSTITUTE('Model output'!F235," ",""),SEARCH("M",'Model output'!F235)+1,1),SUBSTITUTE('Model output'!F235," ",""))),""))</f>
        <v>X</v>
      </c>
      <c r="F236" t="str">
        <f t="shared" si="56"/>
        <v>positive</v>
      </c>
      <c r="G236" t="str">
        <f>IF(OR('Model output'!G235="",AND(ISNUMBER('Model output'!J235),'Model output'!J235&lt;1)),"",IF(OR(ISNUMBER(SEARCH("lateral",'Model output'!G235)),ISNUMBER(SEARCH("cervical",'Model output'!G235)),ISNUMBER(SEARCH("jugular",'Model output'!G235)),ISNUMBER(SEARCH("left neck",'Model output'!G235)),ISNUMBER(SEARCH("left anterior neck",'Model output'!G235)),ISNUMBER(SEARCH("left posterior neck",'Model output'!G235)),ISNUMBER(SEARCH("right neck",'Model output'!G235)),ISNUMBER(SEARCH("right anterior neck",'Model output'!G235)),ISNUMBER(SEARCH("right posterior neck",'Model output'!G235)),AND(ISNUMBER(SEARCH("level",'Model output'!G235)),OR(,ISNUMBER(SEARCH("II",'Model output'!G235)),ISNUMBER(SEARCH("two",'Model output'!G235)),ISNUMBER(SEARCH("2",'Model output'!G235)),ISNUMBER(SEARCH("III",'Model output'!G235)),ISNUMBER(SEARCH("three",'Model output'!G235)),ISNUMBER(SEARCH("3",'Model output'!G235)),ISNUMBER(SEARCH("IV",'Model output'!G235)),ISNUMBER(SEARCH("four",'Model output'!G235)),ISNUMBER(SEARCH("4",'Model output'!G235)),ISNUMBER(SEARCH("V ",'Model output'!G235)),ISNUMBER(SEARCH("five",'Model output'!G235)),ISNUMBER(SEARCH("5",'Model output'!G235))))), "lateral", "central"))</f>
        <v/>
      </c>
      <c r="H236" t="str">
        <f>IF('Model output'!H235="","negative", IF('Model output'!H235=" ", "negative", IF('Model output'!H235="[]", "negative", IF(ISNUMBER(SEARCH("lymph node",'Model output'!H235)),"negative", IF(ISNUMBER(SEARCH("adipose tissue",'Model output'!H235)), "negative", IF(ISNUMBER(SEARCH("neck dissection",'Model output'!H235)),"negative","positive"))))))</f>
        <v>negative</v>
      </c>
      <c r="I236" t="str">
        <f>IF('Model output'!I235="","",IF(ISNUMBER('Model output'!I235),'Model output'!I235,1))</f>
        <v/>
      </c>
      <c r="J236">
        <f>IF('Model output'!J235="","",IF(AND(ISNUMBER('Model output'!J235),'Model output'!J235&lt;=I236),'Model output'!J235,IF(ISNUMBER(SEARCH("0/",'Model output'!J235)),0,1)))</f>
        <v>1</v>
      </c>
      <c r="K236" t="str" cm="1">
        <f t="array" ref="K236">IF(COUNT(FIND({0,1,2,3,4,5,6,7,8,9},'Model output'!K235))&gt;0,'Model output'!K235,"")</f>
        <v/>
      </c>
      <c r="L236" s="32" t="str">
        <f t="shared" si="46"/>
        <v/>
      </c>
      <c r="M236" t="str" cm="1">
        <f t="array" ref="M236">IF(L236="","",IF(ISNUMBER(SEARCH("cm",L236)),MAX(VALUE(SUBSTITUTE(_xlfn.FILTERXML("&lt;t&gt;&lt;s&gt;"&amp;SUBSTITUTE(L236,",","&lt;/s&gt;&lt;s&gt;")&amp;"&lt;/s&gt;&lt;/t&gt;","//s"),"cm",""))),MAX(VALUE(SUBSTITUTE(_xlfn.FILTERXML("&lt;t&gt;&lt;s&gt;"&amp;SUBSTITUTE(L236,",","&lt;/s&gt;&lt;s&gt;")&amp;"&lt;/s&gt;&lt;/t&gt;","//s"),"mm","")))/10))</f>
        <v/>
      </c>
      <c r="N236" t="str">
        <f>IF('Model output'!L235="","",'Model output'!L235)</f>
        <v>papillary</v>
      </c>
      <c r="O236" t="str">
        <f>IF('Model output'!M235="","",'Model output'!M235)</f>
        <v>follicular variant</v>
      </c>
      <c r="P236" t="str">
        <f>IF('Model output'!N235="","",'Model output'!N235)</f>
        <v>3.2 cm</v>
      </c>
      <c r="Q236" t="str">
        <f t="shared" si="57"/>
        <v>3.2cm</v>
      </c>
      <c r="R236" cm="1">
        <f t="array" ref="R236">IF(Q236="","",IF(ISNUMBER(SEARCH("cm",Q236)),MAX(VALUE(SUBSTITUTE(_xlfn.FILTERXML("&lt;t&gt;&lt;s&gt;"&amp;SUBSTITUTE(Q236,",","&lt;/s&gt;&lt;s&gt;")&amp;"&lt;/s&gt;&lt;/t&gt;","//s"),"cm",""))),IF(ISNUMBER(SEARCH("mm",Q236)), MAX(VALUE(SUBSTITUTE(_xlfn.FILTERXML("&lt;t&gt;&lt;s&gt;"&amp;SUBSTITUTE(Q236,",","&lt;/s&gt;&lt;s&gt;")&amp;"&lt;/s&gt;&lt;/t&gt;","//s"),"mm","")))/10, MAX(VALUE(_xlfn.FILTERXML("&lt;t&gt;&lt;s&gt;"&amp;SUBSTITUTE(Q236,",","&lt;/s&gt;&lt;s&gt;")&amp;"&lt;/s&gt;&lt;/t&gt;","//s"))))))</f>
        <v>3.2</v>
      </c>
      <c r="S236" t="str">
        <f>IF(OR('Model output'!P235="",'Model output'!P235="C",ISNUMBER(SEARCH("Not identified", 'Model output'!P235)),ISNUMBER(SEARCH("Absent",'Model output'!P235)),ISNUMBER(SEARCH("Absence",'Model output'!P235)),AND(ISNUMBER(SEARCH("No",'Model output'!P235)),NOT(ISNUMBER(SEARCH("diagnostic",'Model output'!P235)))),ISNUMBER(SEARCH("Negative",'Model output'!P235))),"negative","positive")</f>
        <v>negative</v>
      </c>
      <c r="T236">
        <f>IF('Model output'!O235="","",'Model output'!O235)</f>
        <v>1</v>
      </c>
      <c r="U236" t="str">
        <f>IF('Model output'!Q235&lt;&gt;"",'Model output'!Q235,IF('Classification result'!S236="positive",IF(ISNUMBER(SEARCH("single",'Model output'!P235)),1,IF(OR(ISNUMBER(SEARCH("&lt;4",'Model output'!P235)),ISNUMBER(SEARCH("&lt; 4",'Model output'!P235)),ISNUMBER(SEARCH("less than 4",'Model output'!P235))),"&lt;4",IF(OR(ISNUMBER(SEARCH("&gt;4",'Model output'!P235)),ISNUMBER(SEARCH("&gt; 4",'Model output'!P235)),ISNUMBER(SEARCH("4 or more",'Model output'!P235))),"&gt;4",""))),""))</f>
        <v/>
      </c>
      <c r="V236" t="str">
        <f>IF(S236="negative","",IF(OR(ISNUMBER(SEARCH("Focal",'Model output'!P235)),'Classification result'!U236&lt;4,ISNUMBER(SEARCH("Focal",'Classification result'!U236)),ISNUMBER(SEARCH("&lt;4",'Classification result'!U236)),ISNUMBER(SEARCH("&lt; 4",'Classification result'!U236))),"minimal", IF(OR(ISNUMBER(SEARCH("Extensive",'Model output'!P235)),ISNUMBER(SEARCH("Extensive",'Classification result'!U236)),ISNUMBER(SEARCH("&gt;4",'Classification result'!U236)),ISNUMBER(SEARCH("&gt; 4",'Classification result'!U236)),ISNUMBER(SEARCH("4 or more",'Classification result'!U236))),"extensive","")))</f>
        <v/>
      </c>
      <c r="W236" t="str">
        <f>IF(OR('Model output'!R235="",ISNUMBER(SEARCH("Not identified", 'Model output'!R235)),ISNUMBER(SEARCH("Absent",'Model output'!R235)),ISNUMBER(SEARCH("No",'Model output'!R235)),ISNUMBER(SEARCH("Negative",'Model output'!R235)),ISNUMBER(SEARCH("None seen",'Model output'!R235)),ISNUMBER(SEARCH("Free",'Model output'!R235)),ISNUMBER(SEARCH("Cannot be assessed",'Model output'!R235))),"negative","positive")</f>
        <v>negative</v>
      </c>
      <c r="X236" s="19" t="str">
        <f>IF('Model output'!S235="","",'Model output'!S235)</f>
        <v/>
      </c>
      <c r="Y236" t="str">
        <f>IF(OR('Model output'!S235="",ISNUMBER(SEARCH("No extension",'Model output'!S235)),ISNUMBER(SEARCH("Absent",'Model output'!S235)),ISNUMBER(SEARCH("Not identified",'Model output'!S235)),AND(ISNUMBER(SEARCH("No",'Model output'!S235)),NOT(ISNUMBER(SEARCH("carcinoma",'Model output'!S235)))),ISNUMBER(SEARCH("negative",'Model output'!S235))),"negative",IF(Z236="positive","gETE", "positive"))</f>
        <v>negative</v>
      </c>
      <c r="Z236" t="str">
        <f>IF(OR('Model output'!S235="",ISNUMBER(SEARCH("Absent",'Model output'!S235)),ISNUMBER(SEARCH("Not identified",'Model output'!S235)),ISNUMBER(SEARCH("No",'Model output'!S235)),ISNUMBER(SEARCH("Minimal",'Model output'!S235)),ISNUMBER(SEARCH("negative",'Model output'!S235))),"negative",IF(OR(ISNUMBER(SEARCH("extensive",X236)),ISNUMBER(SEARCH("skeletal muscle",X236)),ISNUMBER(SEARCH("larynx",X236)),ISNUMBER(SEARCH("trachea",X236)),ISNUMBER(SEARCH("esophagus",X236)),ISNUMBER(SEARCH("recurrent laryngeal nerve",X236))),"positive","negative"))</f>
        <v>negative</v>
      </c>
      <c r="AA236" t="str">
        <f>IF('Model output'!T235="","",IF('Model output'!T235="Not mentioned", "No", "Yes"))</f>
        <v/>
      </c>
      <c r="AB236" t="str">
        <f>IF(AA236&lt;&gt;"Yes","",IF(OR('Model output'!U235="",ISNUMBER(SEARCH("Not identified",'Model output'!U235))),"",'Model output'!U235))</f>
        <v/>
      </c>
      <c r="AC236" s="8" t="str">
        <f>IF(OR('Model output'!V235="", AND(ISERROR(SEARCH("Positive",'Model output'!V235)), ISNUMBER(SEARCH("Negative",'Model output'!V235))), ISNUMBER(SEARCH("Cannot be assessed",'Model output'!V235)), AND(ISNUMBER(SEARCH("Uninvolved",'Model output'!V235)),NOT(ISNUMBER(SEARCH("margin(s) involved",'Model output'!V235)))), ISNUMBER(SEARCH("No involvement",'Model output'!V235)), AND(NOT(ISNUMBER(SEARCH("focal",'Model output'!V235))),ISNUMBER(SEARCH("Free",'Model output'!V235))), ISNUMBER(SEARCH("narrowly excised",'Model output'!V235)), ISNUMBER(SEARCH("none",'Model output'!V235)), ISNUMBER(SEARCH("R0",'Model output'!V235)), ISNUMBER(SEARCH("1 mm",'Model output'!V235)), ISNUMBER(SEARCH("0.1 CM",'Model output'!V235)), ISNUMBER(SEARCH("less than 0.2 mm",'Model output'!V235)), ISNUMBER(SEARCH("less than 1.0 mm",'Model output'!V235)), ISNUMBER(SEARCH("less than 0.5 mm",'Model output'!V235)), ISNUMBER(SEARCH("abut",'Model output'!V235))), "negative", "positive")</f>
        <v>negative</v>
      </c>
      <c r="AE236" s="39" t="str" cm="1">
        <f t="array" aca="1" ref="AE236" ca="1">IF(OR(AC236="positive",Z236="positive",AND(OR(ISNUMBER(SEARCH("Follicular carcinoma",N236)),ISNUMBER(SEARCH("Follicular thyroid carcinoma",N236))),V236="extensive"),AND(AND(ISNUMBER(J236),J236&gt;0),AND(ISNUMBER(M236),M236&gt;3)),OR(H236="positive",AH236=1)),"high",IF(OR(ISNUMBER(SEARCH("lateral",G236,1)),ISNUMBER(SEARCH("positive",Y236,1)),ISNUMBER(SEARCH("tall",O236,1)),ISNUMBER(SEARCH("hobnail",O236,1)),ISNUMBER(SEARCH("cribriform",O236,1)),ISNUMBER(SEARCH("diffuse",O236,1)),ISNUMBER(SEARCH("columnar",O236,1)),ISNUMBER(SEARCH("solid",O236,1)),ISNUMBER(SEARCH("tall",N236,1)),ISNUMBER(SEARCH("hobnail",N236,1)),ISNUMBER(SEARCH("cribriform",N236,1)),ISNUMBER(SEARCH("diffuse",N236,1)),ISNUMBER(SEARCH("columnar",N236,1)),ISNUMBER(SEARCH("solid",N236,1)),AND(OR(ISNUMBER(SEARCH("papillary",N236,1)),ISNUMBER(SEARCH("papillary carcinoma",O236,1))),S236="positive"),AND(AND(ISNUMBER(J236),J236&gt;=5),M236=""),AND(AND(ISNUMBER(J236),J236&gt;=5),AND(ISNUMBER(M236),M236&gt;=1)),AND(ISNUMBER(SERACH("papillary",N236)),OR(Y236="positive",Z236="positive"), ISNUMBER(SEARCH("BRAF",AB236)))),"intermediate","low"))</f>
        <v>low</v>
      </c>
      <c r="AF236" s="40" t="str">
        <f t="shared" si="47"/>
        <v>2</v>
      </c>
      <c r="AG236" s="40" t="str">
        <f t="shared" si="48"/>
        <v>1a</v>
      </c>
      <c r="AH236" s="40" t="str">
        <f t="shared" si="49"/>
        <v>0</v>
      </c>
      <c r="AI236" s="45" t="str">
        <f t="shared" si="50"/>
        <v>I</v>
      </c>
      <c r="AJ236" s="39" t="s">
        <v>634</v>
      </c>
      <c r="AK236" s="44" t="s">
        <v>898</v>
      </c>
      <c r="AL236" s="44" t="s">
        <v>896</v>
      </c>
      <c r="AM236" s="44" t="s">
        <v>899</v>
      </c>
      <c r="AN236" s="44" t="s">
        <v>59</v>
      </c>
      <c r="AO236" s="12">
        <f t="shared" ca="1" si="51"/>
        <v>1</v>
      </c>
      <c r="AP236" s="15">
        <f t="shared" si="52"/>
        <v>1</v>
      </c>
      <c r="AQ236" s="15">
        <f t="shared" si="53"/>
        <v>0</v>
      </c>
      <c r="AR236" s="15">
        <f t="shared" si="54"/>
        <v>1</v>
      </c>
      <c r="AS236" s="26">
        <f t="shared" si="55"/>
        <v>1</v>
      </c>
    </row>
    <row r="237" spans="1:45">
      <c r="A237" t="str">
        <f>'Model output'!A236</f>
        <v>TCGA-ET-A40Q</v>
      </c>
      <c r="B237" s="51">
        <v>38</v>
      </c>
      <c r="C237" s="1" t="str">
        <f>IF(OR(ISNUMBER(SEARCH("0",'Model output'!D236)), ISNUMBER(SEARCH("1",'Model output'!D236)), ISNUMBER(SEARCH("1a",'Model output'!D236)), ISNUMBER(SEARCH("1b",'Model output'!D236)), ISNUMBER(SEARCH("2",'Model output'!D236)), ISNUMBER(SEARCH("3",'Model output'!D236)), ISNUMBER(SEARCH("4a",'Model output'!D236)), ISNUMBER(SEARCH("4b",'Model output'!D236))), IF(ISNUMBER(SEARCH("pT",'Model output'!D236)),IF(OR(ISNUMBER(SEARCH("a",'Model output'!D236)),ISNUMBER(SEARCH("b",'Model output'!D236))),MID(SUBSTITUTE('Model output'!D236," ",""),SEARCH("pT",'Model output'!D236)+2,2),MID(SUBSTITUTE('Model output'!D236," ",""),SEARCH("pT",'Model output'!D236)+2,1)),IF(ISNUMBER(SEARCH("T",'Model output'!D236)),IF(OR(ISNUMBER(SEARCH("a",'Model output'!D236)),ISNUMBER(SEARCH("b",'Model output'!D236))),MID(SUBSTITUTE('Model output'!D236," ",""),SEARCH("T",'Model output'!D236)+1,2),MID(SUBSTITUTE('Model output'!D236," ",""),SEARCH("T",'Model output'!D236)+1,1)),SUBSTITUTE('Model output'!D236," ",""))),"")</f>
        <v>3</v>
      </c>
      <c r="D237" s="1" t="str">
        <f>IF(ISNUMBER(SEARCH("lymph node",'Model output'!E236)),"1", IF(AND('Model output'!E236&lt;&gt;"",ISNUMBER('Model output'!E236),'Model output'!E236&gt;0),"1",IF(OR(ISNUMBER(SEARCH("0",'Model output'!E236)), ISNUMBER(SEARCH("1",'Model output'!E236)), ISNUMBER(SEARCH("1a",'Model output'!E236)), ISNUMBER(SEARCH("1b",'Model output'!E236)), ISNUMBER(SEARCH("X",'Model output'!E236))), IF(ISNUMBER(SEARCH("pN",'Model output'!E236)),IF(OR(ISNUMBER(SEARCH("a",'Model output'!E236)),ISNUMBER(SEARCH("b",'Model output'!E236))),MID(SUBSTITUTE('Model output'!E236," ",""),SEARCH("pN",'Model output'!E236)+2,2),MID(SUBSTITUTE('Model output'!E236," ",""),SEARCH("pN",'Model output'!E236)+2,1)),IF(ISNUMBER(SEARCH("N",'Model output'!E236)),IF(OR(ISNUMBER(SEARCH("a",'Model output'!E236)),ISNUMBER(SEARCH("b",'Model output'!E236))),MID(SUBSTITUTE('Model output'!E236," ",""),SEARCH("N",'Model output'!E236)+1,2),MID(SUBSTITUTE('Model output'!E236," ",""),SEARCH("N",'Model output'!E236)+1,1)),SUBSTITUTE('Model output'!E236," ",""))),"")))</f>
        <v>1b</v>
      </c>
      <c r="E237" s="1" t="str">
        <f>IF(OR(ISNUMBER(SEARCH("Not applicable",'Model output'!F236)), ISNUMBER(SEARCH("N/A",'Model output'!F236))),"0",IF(OR(ISNUMBER(SEARCH("0",'Model output'!F236)), ISNUMBER(SEARCH("1",'Model output'!F236)), ISNUMBER(SEARCH("X",'Model output'!F236))), IF(ISNUMBER(SEARCH("pM",'Model output'!F236)),MID(SUBSTITUTE('Model output'!F236," ",""),SEARCH("pM",'Model output'!F236)+2,1),IF(ISNUMBER(SEARCH("M",'Model output'!F236)),MID(SUBSTITUTE('Model output'!F236," ",""),SEARCH("M",'Model output'!F236)+1,1),SUBSTITUTE('Model output'!F236," ",""))),""))</f>
        <v>X</v>
      </c>
      <c r="F237" t="str">
        <f t="shared" si="56"/>
        <v>positive</v>
      </c>
      <c r="G237" t="str">
        <f>IF(OR('Model output'!G236="",AND(ISNUMBER('Model output'!J236),'Model output'!J236&lt;1)),"",IF(OR(ISNUMBER(SEARCH("lateral",'Model output'!G236)),ISNUMBER(SEARCH("cervical",'Model output'!G236)),ISNUMBER(SEARCH("jugular",'Model output'!G236)),ISNUMBER(SEARCH("left neck",'Model output'!G236)),ISNUMBER(SEARCH("left anterior neck",'Model output'!G236)),ISNUMBER(SEARCH("left posterior neck",'Model output'!G236)),ISNUMBER(SEARCH("right neck",'Model output'!G236)),ISNUMBER(SEARCH("right anterior neck",'Model output'!G236)),ISNUMBER(SEARCH("right posterior neck",'Model output'!G236)),AND(ISNUMBER(SEARCH("level",'Model output'!G236)),OR(,ISNUMBER(SEARCH("II",'Model output'!G236)),ISNUMBER(SEARCH("two",'Model output'!G236)),ISNUMBER(SEARCH("2",'Model output'!G236)),ISNUMBER(SEARCH("III",'Model output'!G236)),ISNUMBER(SEARCH("three",'Model output'!G236)),ISNUMBER(SEARCH("3",'Model output'!G236)),ISNUMBER(SEARCH("IV",'Model output'!G236)),ISNUMBER(SEARCH("four",'Model output'!G236)),ISNUMBER(SEARCH("4",'Model output'!G236)),ISNUMBER(SEARCH("V ",'Model output'!G236)),ISNUMBER(SEARCH("five",'Model output'!G236)),ISNUMBER(SEARCH("5",'Model output'!G236))))), "lateral", "central"))</f>
        <v>lateral</v>
      </c>
      <c r="H237" t="str">
        <f>IF('Model output'!H236="","negative", IF('Model output'!H236=" ", "negative", IF('Model output'!H236="[]", "negative", IF(ISNUMBER(SEARCH("lymph node",'Model output'!H236)),"negative", IF(ISNUMBER(SEARCH("adipose tissue",'Model output'!H236)), "negative", IF(ISNUMBER(SEARCH("neck dissection",'Model output'!H236)),"negative","positive"))))))</f>
        <v>negative</v>
      </c>
      <c r="I237">
        <f>IF('Model output'!I236="","",IF(ISNUMBER('Model output'!I236),'Model output'!I236,1))</f>
        <v>40</v>
      </c>
      <c r="J237">
        <f>IF('Model output'!J236="","",IF(AND(ISNUMBER('Model output'!J236),'Model output'!J236&lt;=I237),'Model output'!J236,IF(ISNUMBER(SEARCH("0/",'Model output'!J236)),0,1)))</f>
        <v>23</v>
      </c>
      <c r="K237" t="str" cm="1">
        <f t="array" ref="K237">IF(COUNT(FIND({0,1,2,3,4,5,6,7,8,9},'Model output'!K236))&gt;0,'Model output'!K236,"")</f>
        <v>1.4 cm</v>
      </c>
      <c r="L237" s="32" t="str">
        <f t="shared" si="46"/>
        <v>1.4cm</v>
      </c>
      <c r="M237" cm="1">
        <f t="array" ref="M237">IF(L237="","",IF(ISNUMBER(SEARCH("cm",L237)),MAX(VALUE(SUBSTITUTE(_xlfn.FILTERXML("&lt;t&gt;&lt;s&gt;"&amp;SUBSTITUTE(L237,",","&lt;/s&gt;&lt;s&gt;")&amp;"&lt;/s&gt;&lt;/t&gt;","//s"),"cm",""))),MAX(VALUE(SUBSTITUTE(_xlfn.FILTERXML("&lt;t&gt;&lt;s&gt;"&amp;SUBSTITUTE(L237,",","&lt;/s&gt;&lt;s&gt;")&amp;"&lt;/s&gt;&lt;/t&gt;","//s"),"mm","")))/10))</f>
        <v>1.4</v>
      </c>
      <c r="N237" t="str">
        <f>IF('Model output'!L236="","",'Model output'!L236)</f>
        <v>papillary</v>
      </c>
      <c r="O237" t="str">
        <f>IF('Model output'!M236="","",'Model output'!M236)</f>
        <v>tall cell variant</v>
      </c>
      <c r="P237" t="str">
        <f>IF('Model output'!N236="","",'Model output'!N236)</f>
        <v>2.5 cm</v>
      </c>
      <c r="Q237" t="str">
        <f t="shared" si="57"/>
        <v>2.5cm</v>
      </c>
      <c r="R237" cm="1">
        <f t="array" ref="R237">IF(Q237="","",IF(ISNUMBER(SEARCH("cm",Q237)),MAX(VALUE(SUBSTITUTE(_xlfn.FILTERXML("&lt;t&gt;&lt;s&gt;"&amp;SUBSTITUTE(Q237,",","&lt;/s&gt;&lt;s&gt;")&amp;"&lt;/s&gt;&lt;/t&gt;","//s"),"cm",""))),IF(ISNUMBER(SEARCH("mm",Q237)), MAX(VALUE(SUBSTITUTE(_xlfn.FILTERXML("&lt;t&gt;&lt;s&gt;"&amp;SUBSTITUTE(Q237,",","&lt;/s&gt;&lt;s&gt;")&amp;"&lt;/s&gt;&lt;/t&gt;","//s"),"mm","")))/10, MAX(VALUE(_xlfn.FILTERXML("&lt;t&gt;&lt;s&gt;"&amp;SUBSTITUTE(Q237,",","&lt;/s&gt;&lt;s&gt;")&amp;"&lt;/s&gt;&lt;/t&gt;","//s"))))))</f>
        <v>2.5</v>
      </c>
      <c r="S237" t="str">
        <f>IF(OR('Model output'!P236="",'Model output'!P236="C",ISNUMBER(SEARCH("Not identified", 'Model output'!P236)),ISNUMBER(SEARCH("Absent",'Model output'!P236)),ISNUMBER(SEARCH("Absence",'Model output'!P236)),AND(ISNUMBER(SEARCH("No",'Model output'!P236)),NOT(ISNUMBER(SEARCH("diagnostic",'Model output'!P236)))),ISNUMBER(SEARCH("Negative",'Model output'!P236))),"negative","positive")</f>
        <v>positive</v>
      </c>
      <c r="T237">
        <f>IF('Model output'!O236="","",'Model output'!O236)</f>
        <v>3</v>
      </c>
      <c r="U237" t="str">
        <f>IF('Model output'!Q236&lt;&gt;"",'Model output'!Q236,IF('Classification result'!S237="positive",IF(ISNUMBER(SEARCH("single",'Model output'!P236)),1,IF(OR(ISNUMBER(SEARCH("&lt;4",'Model output'!P236)),ISNUMBER(SEARCH("&lt; 4",'Model output'!P236)),ISNUMBER(SEARCH("less than 4",'Model output'!P236))),"&lt;4",IF(OR(ISNUMBER(SEARCH("&gt;4",'Model output'!P236)),ISNUMBER(SEARCH("&gt; 4",'Model output'!P236)),ISNUMBER(SEARCH("4 or more",'Model output'!P236))),"&gt;4",""))),""))</f>
        <v>&lt;1 mm</v>
      </c>
      <c r="V237" t="str">
        <f>IF(S237="negative","",IF(OR(ISNUMBER(SEARCH("Focal",'Model output'!P236)),'Classification result'!U237&lt;4,ISNUMBER(SEARCH("Focal",'Classification result'!U237)),ISNUMBER(SEARCH("&lt;4",'Classification result'!U237)),ISNUMBER(SEARCH("&lt; 4",'Classification result'!U237))),"minimal", IF(OR(ISNUMBER(SEARCH("Extensive",'Model output'!P236)),ISNUMBER(SEARCH("Extensive",'Classification result'!U237)),ISNUMBER(SEARCH("&gt;4",'Classification result'!U237)),ISNUMBER(SEARCH("&gt; 4",'Classification result'!U237)),ISNUMBER(SEARCH("4 or more",'Classification result'!U237))),"extensive","")))</f>
        <v/>
      </c>
      <c r="W237" t="str">
        <f>IF(OR('Model output'!R236="",ISNUMBER(SEARCH("Not identified", 'Model output'!R236)),ISNUMBER(SEARCH("Absent",'Model output'!R236)),ISNUMBER(SEARCH("No",'Model output'!R236)),ISNUMBER(SEARCH("Negative",'Model output'!R236)),ISNUMBER(SEARCH("None seen",'Model output'!R236)),ISNUMBER(SEARCH("Free",'Model output'!R236)),ISNUMBER(SEARCH("Cannot be assessed",'Model output'!R236))),"negative","positive")</f>
        <v>negative</v>
      </c>
      <c r="X237" s="19" t="str">
        <f>IF('Model output'!S236="","",'Model output'!S236)</f>
        <v/>
      </c>
      <c r="Y237" t="str">
        <f>IF(OR('Model output'!S236="",ISNUMBER(SEARCH("No extension",'Model output'!S236)),ISNUMBER(SEARCH("Absent",'Model output'!S236)),ISNUMBER(SEARCH("Not identified",'Model output'!S236)),AND(ISNUMBER(SEARCH("No",'Model output'!S236)),NOT(ISNUMBER(SEARCH("carcinoma",'Model output'!S236)))),ISNUMBER(SEARCH("negative",'Model output'!S236))),"negative",IF(Z237="positive","gETE", "positive"))</f>
        <v>negative</v>
      </c>
      <c r="Z237" t="str">
        <f>IF(OR('Model output'!S236="",ISNUMBER(SEARCH("Absent",'Model output'!S236)),ISNUMBER(SEARCH("Not identified",'Model output'!S236)),ISNUMBER(SEARCH("No",'Model output'!S236)),ISNUMBER(SEARCH("Minimal",'Model output'!S236)),ISNUMBER(SEARCH("negative",'Model output'!S236))),"negative",IF(OR(ISNUMBER(SEARCH("extensive",X237)),ISNUMBER(SEARCH("skeletal muscle",X237)),ISNUMBER(SEARCH("larynx",X237)),ISNUMBER(SEARCH("trachea",X237)),ISNUMBER(SEARCH("esophagus",X237)),ISNUMBER(SEARCH("recurrent laryngeal nerve",X237))),"positive","negative"))</f>
        <v>negative</v>
      </c>
      <c r="AA237" t="str">
        <f>IF('Model output'!T236="","",IF('Model output'!T236="Not mentioned", "No", "Yes"))</f>
        <v/>
      </c>
      <c r="AB237" t="str">
        <f>IF(AA237&lt;&gt;"Yes","",IF(OR('Model output'!U236="",ISNUMBER(SEARCH("Not identified",'Model output'!U236))),"",'Model output'!U236))</f>
        <v/>
      </c>
      <c r="AC237" s="8" t="str">
        <f>IF(OR('Model output'!V236="", AND(ISERROR(SEARCH("Positive",'Model output'!V236)), ISNUMBER(SEARCH("Negative",'Model output'!V236))), ISNUMBER(SEARCH("Cannot be assessed",'Model output'!V236)), AND(ISNUMBER(SEARCH("Uninvolved",'Model output'!V236)),NOT(ISNUMBER(SEARCH("margin(s) involved",'Model output'!V236)))), ISNUMBER(SEARCH("No involvement",'Model output'!V236)), AND(NOT(ISNUMBER(SEARCH("focal",'Model output'!V236))),ISNUMBER(SEARCH("Free",'Model output'!V236))), ISNUMBER(SEARCH("narrowly excised",'Model output'!V236)), ISNUMBER(SEARCH("none",'Model output'!V236)), ISNUMBER(SEARCH("R0",'Model output'!V236)), ISNUMBER(SEARCH("1 mm",'Model output'!V236)), ISNUMBER(SEARCH("0.1 CM",'Model output'!V236)), ISNUMBER(SEARCH("less than 0.2 mm",'Model output'!V236)), ISNUMBER(SEARCH("less than 1.0 mm",'Model output'!V236)), ISNUMBER(SEARCH("less than 0.5 mm",'Model output'!V236)), ISNUMBER(SEARCH("abut",'Model output'!V236))), "negative", "positive")</f>
        <v>negative</v>
      </c>
      <c r="AE237" s="39" t="str" cm="1">
        <f t="array" aca="1" ref="AE237" ca="1">IF(OR(AC237="positive",Z237="positive",AND(OR(ISNUMBER(SEARCH("Follicular carcinoma",N237)),ISNUMBER(SEARCH("Follicular thyroid carcinoma",N237))),V237="extensive"),AND(AND(ISNUMBER(J237),J237&gt;0),AND(ISNUMBER(M237),M237&gt;3)),OR(H237="positive",AH237=1)),"high",IF(OR(ISNUMBER(SEARCH("lateral",G237,1)),ISNUMBER(SEARCH("positive",Y237,1)),ISNUMBER(SEARCH("tall",O237,1)),ISNUMBER(SEARCH("hobnail",O237,1)),ISNUMBER(SEARCH("cribriform",O237,1)),ISNUMBER(SEARCH("diffuse",O237,1)),ISNUMBER(SEARCH("columnar",O237,1)),ISNUMBER(SEARCH("solid",O237,1)),ISNUMBER(SEARCH("tall",N237,1)),ISNUMBER(SEARCH("hobnail",N237,1)),ISNUMBER(SEARCH("cribriform",N237,1)),ISNUMBER(SEARCH("diffuse",N237,1)),ISNUMBER(SEARCH("columnar",N237,1)),ISNUMBER(SEARCH("solid",N237,1)),AND(OR(ISNUMBER(SEARCH("papillary",N237,1)),ISNUMBER(SEARCH("papillary carcinoma",O237,1))),S237="positive"),AND(AND(ISNUMBER(J237),J237&gt;=5),M237=""),AND(AND(ISNUMBER(J237),J237&gt;=5),AND(ISNUMBER(M237),M237&gt;=1)),AND(ISNUMBER(SERACH("papillary",N237)),OR(Y237="positive",Z237="positive"), ISNUMBER(SEARCH("BRAF",AB237)))),"intermediate","low"))</f>
        <v>intermediate</v>
      </c>
      <c r="AF237" s="40" t="str">
        <f t="shared" si="47"/>
        <v>2</v>
      </c>
      <c r="AG237" s="40" t="str">
        <f t="shared" si="48"/>
        <v>1b</v>
      </c>
      <c r="AH237" s="40" t="str">
        <f t="shared" si="49"/>
        <v>0</v>
      </c>
      <c r="AI237" s="45" t="str">
        <f t="shared" si="50"/>
        <v>I</v>
      </c>
      <c r="AJ237" s="39" t="s">
        <v>636</v>
      </c>
      <c r="AK237" s="44" t="s">
        <v>898</v>
      </c>
      <c r="AL237" s="44" t="s">
        <v>895</v>
      </c>
      <c r="AM237" s="44" t="s">
        <v>899</v>
      </c>
      <c r="AN237" s="44" t="s">
        <v>59</v>
      </c>
      <c r="AO237" s="12">
        <f t="shared" ca="1" si="51"/>
        <v>1</v>
      </c>
      <c r="AP237" s="15">
        <f t="shared" si="52"/>
        <v>1</v>
      </c>
      <c r="AQ237" s="15">
        <f t="shared" si="53"/>
        <v>1</v>
      </c>
      <c r="AR237" s="15">
        <f t="shared" si="54"/>
        <v>1</v>
      </c>
      <c r="AS237" s="26">
        <f t="shared" si="55"/>
        <v>1</v>
      </c>
    </row>
    <row r="238" spans="1:45">
      <c r="A238" t="str">
        <f>'Model output'!A237</f>
        <v>TCGA-ET-A40R</v>
      </c>
      <c r="B238" s="51">
        <v>24</v>
      </c>
      <c r="C238" s="1" t="str">
        <f>IF(OR(ISNUMBER(SEARCH("0",'Model output'!D237)), ISNUMBER(SEARCH("1",'Model output'!D237)), ISNUMBER(SEARCH("1a",'Model output'!D237)), ISNUMBER(SEARCH("1b",'Model output'!D237)), ISNUMBER(SEARCH("2",'Model output'!D237)), ISNUMBER(SEARCH("3",'Model output'!D237)), ISNUMBER(SEARCH("4a",'Model output'!D237)), ISNUMBER(SEARCH("4b",'Model output'!D237))), IF(ISNUMBER(SEARCH("pT",'Model output'!D237)),IF(OR(ISNUMBER(SEARCH("a",'Model output'!D237)),ISNUMBER(SEARCH("b",'Model output'!D237))),MID(SUBSTITUTE('Model output'!D237," ",""),SEARCH("pT",'Model output'!D237)+2,2),MID(SUBSTITUTE('Model output'!D237," ",""),SEARCH("pT",'Model output'!D237)+2,1)),IF(ISNUMBER(SEARCH("T",'Model output'!D237)),IF(OR(ISNUMBER(SEARCH("a",'Model output'!D237)),ISNUMBER(SEARCH("b",'Model output'!D237))),MID(SUBSTITUTE('Model output'!D237," ",""),SEARCH("T",'Model output'!D237)+1,2),MID(SUBSTITUTE('Model output'!D237," ",""),SEARCH("T",'Model output'!D237)+1,1)),SUBSTITUTE('Model output'!D237," ",""))),"")</f>
        <v>2</v>
      </c>
      <c r="D238" s="1" t="str">
        <f>IF(ISNUMBER(SEARCH("lymph node",'Model output'!E237)),"1", IF(AND('Model output'!E237&lt;&gt;"",ISNUMBER('Model output'!E237),'Model output'!E237&gt;0),"1",IF(OR(ISNUMBER(SEARCH("0",'Model output'!E237)), ISNUMBER(SEARCH("1",'Model output'!E237)), ISNUMBER(SEARCH("1a",'Model output'!E237)), ISNUMBER(SEARCH("1b",'Model output'!E237)), ISNUMBER(SEARCH("X",'Model output'!E237))), IF(ISNUMBER(SEARCH("pN",'Model output'!E237)),IF(OR(ISNUMBER(SEARCH("a",'Model output'!E237)),ISNUMBER(SEARCH("b",'Model output'!E237))),MID(SUBSTITUTE('Model output'!E237," ",""),SEARCH("pN",'Model output'!E237)+2,2),MID(SUBSTITUTE('Model output'!E237," ",""),SEARCH("pN",'Model output'!E237)+2,1)),IF(ISNUMBER(SEARCH("N",'Model output'!E237)),IF(OR(ISNUMBER(SEARCH("a",'Model output'!E237)),ISNUMBER(SEARCH("b",'Model output'!E237))),MID(SUBSTITUTE('Model output'!E237," ",""),SEARCH("N",'Model output'!E237)+1,2),MID(SUBSTITUTE('Model output'!E237," ",""),SEARCH("N",'Model output'!E237)+1,1)),SUBSTITUTE('Model output'!E237," ",""))),"")))</f>
        <v>1a</v>
      </c>
      <c r="E238" s="1" t="str">
        <f>IF(OR(ISNUMBER(SEARCH("Not applicable",'Model output'!F237)), ISNUMBER(SEARCH("N/A",'Model output'!F237))),"0",IF(OR(ISNUMBER(SEARCH("0",'Model output'!F237)), ISNUMBER(SEARCH("1",'Model output'!F237)), ISNUMBER(SEARCH("X",'Model output'!F237))), IF(ISNUMBER(SEARCH("pM",'Model output'!F237)),MID(SUBSTITUTE('Model output'!F237," ",""),SEARCH("pM",'Model output'!F237)+2,1),IF(ISNUMBER(SEARCH("M",'Model output'!F237)),MID(SUBSTITUTE('Model output'!F237," ",""),SEARCH("M",'Model output'!F237)+1,1),SUBSTITUTE('Model output'!F237," ",""))),""))</f>
        <v/>
      </c>
      <c r="F238" t="str">
        <f t="shared" si="56"/>
        <v>positive</v>
      </c>
      <c r="G238" t="str">
        <f>IF(OR('Model output'!G237="",AND(ISNUMBER('Model output'!J237),'Model output'!J237&lt;1)),"",IF(OR(ISNUMBER(SEARCH("lateral",'Model output'!G237)),ISNUMBER(SEARCH("cervical",'Model output'!G237)),ISNUMBER(SEARCH("jugular",'Model output'!G237)),ISNUMBER(SEARCH("left neck",'Model output'!G237)),ISNUMBER(SEARCH("left anterior neck",'Model output'!G237)),ISNUMBER(SEARCH("left posterior neck",'Model output'!G237)),ISNUMBER(SEARCH("right neck",'Model output'!G237)),ISNUMBER(SEARCH("right anterior neck",'Model output'!G237)),ISNUMBER(SEARCH("right posterior neck",'Model output'!G237)),AND(ISNUMBER(SEARCH("level",'Model output'!G237)),OR(,ISNUMBER(SEARCH("II",'Model output'!G237)),ISNUMBER(SEARCH("two",'Model output'!G237)),ISNUMBER(SEARCH("2",'Model output'!G237)),ISNUMBER(SEARCH("III",'Model output'!G237)),ISNUMBER(SEARCH("three",'Model output'!G237)),ISNUMBER(SEARCH("3",'Model output'!G237)),ISNUMBER(SEARCH("IV",'Model output'!G237)),ISNUMBER(SEARCH("four",'Model output'!G237)),ISNUMBER(SEARCH("4",'Model output'!G237)),ISNUMBER(SEARCH("V ",'Model output'!G237)),ISNUMBER(SEARCH("five",'Model output'!G237)),ISNUMBER(SEARCH("5",'Model output'!G237))))), "lateral", "central"))</f>
        <v>central</v>
      </c>
      <c r="H238" t="str">
        <f>IF('Model output'!H237="","negative", IF('Model output'!H237=" ", "negative", IF('Model output'!H237="[]", "negative", IF(ISNUMBER(SEARCH("lymph node",'Model output'!H237)),"negative", IF(ISNUMBER(SEARCH("adipose tissue",'Model output'!H237)), "negative", IF(ISNUMBER(SEARCH("neck dissection",'Model output'!H237)),"negative","positive"))))))</f>
        <v>negative</v>
      </c>
      <c r="I238">
        <f>IF('Model output'!I237="","",IF(ISNUMBER('Model output'!I237),'Model output'!I237,1))</f>
        <v>20</v>
      </c>
      <c r="J238">
        <f>IF('Model output'!J237="","",IF(AND(ISNUMBER('Model output'!J237),'Model output'!J237&lt;=I238),'Model output'!J237,IF(ISNUMBER(SEARCH("0/",'Model output'!J237)),0,1)))</f>
        <v>7</v>
      </c>
      <c r="K238" t="str" cm="1">
        <f t="array" ref="K238">IF(COUNT(FIND({0,1,2,3,4,5,6,7,8,9},'Model output'!K237))&gt;0,'Model output'!K237,"")</f>
        <v/>
      </c>
      <c r="L238" s="32" t="str">
        <f t="shared" si="46"/>
        <v/>
      </c>
      <c r="M238" t="str" cm="1">
        <f t="array" ref="M238">IF(L238="","",IF(ISNUMBER(SEARCH("cm",L238)),MAX(VALUE(SUBSTITUTE(_xlfn.FILTERXML("&lt;t&gt;&lt;s&gt;"&amp;SUBSTITUTE(L238,",","&lt;/s&gt;&lt;s&gt;")&amp;"&lt;/s&gt;&lt;/t&gt;","//s"),"cm",""))),MAX(VALUE(SUBSTITUTE(_xlfn.FILTERXML("&lt;t&gt;&lt;s&gt;"&amp;SUBSTITUTE(L238,",","&lt;/s&gt;&lt;s&gt;")&amp;"&lt;/s&gt;&lt;/t&gt;","//s"),"mm","")))/10))</f>
        <v/>
      </c>
      <c r="N238" t="str">
        <f>IF('Model output'!L237="","",'Model output'!L237)</f>
        <v>papillary</v>
      </c>
      <c r="O238" t="str">
        <f>IF('Model output'!M237="","",'Model output'!M237)</f>
        <v>follicular variant</v>
      </c>
      <c r="P238" t="str">
        <f>IF('Model output'!N237="","",'Model output'!N237)</f>
        <v>3 cm</v>
      </c>
      <c r="Q238" t="str">
        <f t="shared" si="57"/>
        <v>3cm</v>
      </c>
      <c r="R238" cm="1">
        <f t="array" ref="R238">IF(Q238="","",IF(ISNUMBER(SEARCH("cm",Q238)),MAX(VALUE(SUBSTITUTE(_xlfn.FILTERXML("&lt;t&gt;&lt;s&gt;"&amp;SUBSTITUTE(Q238,",","&lt;/s&gt;&lt;s&gt;")&amp;"&lt;/s&gt;&lt;/t&gt;","//s"),"cm",""))),IF(ISNUMBER(SEARCH("mm",Q238)), MAX(VALUE(SUBSTITUTE(_xlfn.FILTERXML("&lt;t&gt;&lt;s&gt;"&amp;SUBSTITUTE(Q238,",","&lt;/s&gt;&lt;s&gt;")&amp;"&lt;/s&gt;&lt;/t&gt;","//s"),"mm","")))/10, MAX(VALUE(_xlfn.FILTERXML("&lt;t&gt;&lt;s&gt;"&amp;SUBSTITUTE(Q238,",","&lt;/s&gt;&lt;s&gt;")&amp;"&lt;/s&gt;&lt;/t&gt;","//s"))))))</f>
        <v>3</v>
      </c>
      <c r="S238" t="str">
        <f>IF(OR('Model output'!P237="",'Model output'!P237="C",ISNUMBER(SEARCH("Not identified", 'Model output'!P237)),ISNUMBER(SEARCH("Absent",'Model output'!P237)),ISNUMBER(SEARCH("Absence",'Model output'!P237)),AND(ISNUMBER(SEARCH("No",'Model output'!P237)),NOT(ISNUMBER(SEARCH("diagnostic",'Model output'!P237)))),ISNUMBER(SEARCH("Negative",'Model output'!P237))),"negative","positive")</f>
        <v>positive</v>
      </c>
      <c r="T238">
        <f>IF('Model output'!O237="","",'Model output'!O237)</f>
        <v>1</v>
      </c>
      <c r="U238" t="str">
        <f>IF('Model output'!Q237&lt;&gt;"",'Model output'!Q237,IF('Classification result'!S238="positive",IF(ISNUMBER(SEARCH("single",'Model output'!P237)),1,IF(OR(ISNUMBER(SEARCH("&lt;4",'Model output'!P237)),ISNUMBER(SEARCH("&lt; 4",'Model output'!P237)),ISNUMBER(SEARCH("less than 4",'Model output'!P237))),"&lt;4",IF(OR(ISNUMBER(SEARCH("&gt;4",'Model output'!P237)),ISNUMBER(SEARCH("&gt; 4",'Model output'!P237)),ISNUMBER(SEARCH("4 or more",'Model output'!P237))),"&gt;4",""))),""))</f>
        <v/>
      </c>
      <c r="V238" t="str">
        <f>IF(S238="negative","",IF(OR(ISNUMBER(SEARCH("Focal",'Model output'!P237)),'Classification result'!U238&lt;4,ISNUMBER(SEARCH("Focal",'Classification result'!U238)),ISNUMBER(SEARCH("&lt;4",'Classification result'!U238)),ISNUMBER(SEARCH("&lt; 4",'Classification result'!U238))),"minimal", IF(OR(ISNUMBER(SEARCH("Extensive",'Model output'!P237)),ISNUMBER(SEARCH("Extensive",'Classification result'!U238)),ISNUMBER(SEARCH("&gt;4",'Classification result'!U238)),ISNUMBER(SEARCH("&gt; 4",'Classification result'!U238)),ISNUMBER(SEARCH("4 or more",'Classification result'!U238))),"extensive","")))</f>
        <v/>
      </c>
      <c r="W238" t="str">
        <f>IF(OR('Model output'!R237="",ISNUMBER(SEARCH("Not identified", 'Model output'!R237)),ISNUMBER(SEARCH("Absent",'Model output'!R237)),ISNUMBER(SEARCH("No",'Model output'!R237)),ISNUMBER(SEARCH("Negative",'Model output'!R237)),ISNUMBER(SEARCH("None seen",'Model output'!R237)),ISNUMBER(SEARCH("Free",'Model output'!R237)),ISNUMBER(SEARCH("Cannot be assessed",'Model output'!R237))),"negative","positive")</f>
        <v>positive</v>
      </c>
      <c r="X238" s="19" t="str">
        <f>IF('Model output'!S237="","",'Model output'!S237)</f>
        <v/>
      </c>
      <c r="Y238" t="str">
        <f>IF(OR('Model output'!S237="",ISNUMBER(SEARCH("No extension",'Model output'!S237)),ISNUMBER(SEARCH("Absent",'Model output'!S237)),ISNUMBER(SEARCH("Not identified",'Model output'!S237)),AND(ISNUMBER(SEARCH("No",'Model output'!S237)),NOT(ISNUMBER(SEARCH("carcinoma",'Model output'!S237)))),ISNUMBER(SEARCH("negative",'Model output'!S237))),"negative",IF(Z238="positive","gETE", "positive"))</f>
        <v>negative</v>
      </c>
      <c r="Z238" t="str">
        <f>IF(OR('Model output'!S237="",ISNUMBER(SEARCH("Absent",'Model output'!S237)),ISNUMBER(SEARCH("Not identified",'Model output'!S237)),ISNUMBER(SEARCH("No",'Model output'!S237)),ISNUMBER(SEARCH("Minimal",'Model output'!S237)),ISNUMBER(SEARCH("negative",'Model output'!S237))),"negative",IF(OR(ISNUMBER(SEARCH("extensive",X238)),ISNUMBER(SEARCH("skeletal muscle",X238)),ISNUMBER(SEARCH("larynx",X238)),ISNUMBER(SEARCH("trachea",X238)),ISNUMBER(SEARCH("esophagus",X238)),ISNUMBER(SEARCH("recurrent laryngeal nerve",X238))),"positive","negative"))</f>
        <v>negative</v>
      </c>
      <c r="AA238" t="str">
        <f>IF('Model output'!T237="","",IF('Model output'!T237="Not mentioned", "No", "Yes"))</f>
        <v/>
      </c>
      <c r="AB238" t="str">
        <f>IF(AA238&lt;&gt;"Yes","",IF(OR('Model output'!U237="",ISNUMBER(SEARCH("Not identified",'Model output'!U237))),"",'Model output'!U237))</f>
        <v/>
      </c>
      <c r="AC238" s="8" t="str">
        <f>IF(OR('Model output'!V237="", AND(ISERROR(SEARCH("Positive",'Model output'!V237)), ISNUMBER(SEARCH("Negative",'Model output'!V237))), ISNUMBER(SEARCH("Cannot be assessed",'Model output'!V237)), AND(ISNUMBER(SEARCH("Uninvolved",'Model output'!V237)),NOT(ISNUMBER(SEARCH("margin(s) involved",'Model output'!V237)))), ISNUMBER(SEARCH("No involvement",'Model output'!V237)), AND(NOT(ISNUMBER(SEARCH("focal",'Model output'!V237))),ISNUMBER(SEARCH("Free",'Model output'!V237))), ISNUMBER(SEARCH("narrowly excised",'Model output'!V237)), ISNUMBER(SEARCH("none",'Model output'!V237)), ISNUMBER(SEARCH("R0",'Model output'!V237)), ISNUMBER(SEARCH("1 mm",'Model output'!V237)), ISNUMBER(SEARCH("0.1 CM",'Model output'!V237)), ISNUMBER(SEARCH("less than 0.2 mm",'Model output'!V237)), ISNUMBER(SEARCH("less than 1.0 mm",'Model output'!V237)), ISNUMBER(SEARCH("less than 0.5 mm",'Model output'!V237)), ISNUMBER(SEARCH("abut",'Model output'!V237))), "negative", "positive")</f>
        <v>positive</v>
      </c>
      <c r="AE238" s="39" t="str" cm="1">
        <f t="array" ref="AE238">IF(OR(AC238="positive",Z238="positive",AND(OR(ISNUMBER(SEARCH("Follicular carcinoma",N238)),ISNUMBER(SEARCH("Follicular thyroid carcinoma",N238))),V238="extensive"),AND(AND(ISNUMBER(J238),J238&gt;0),AND(ISNUMBER(M238),M238&gt;3)),OR(H238="positive",AH238=1)),"high",IF(OR(ISNUMBER(SEARCH("lateral",G238,1)),ISNUMBER(SEARCH("positive",Y238,1)),ISNUMBER(SEARCH("tall",O238,1)),ISNUMBER(SEARCH("hobnail",O238,1)),ISNUMBER(SEARCH("cribriform",O238,1)),ISNUMBER(SEARCH("diffuse",O238,1)),ISNUMBER(SEARCH("columnar",O238,1)),ISNUMBER(SEARCH("solid",O238,1)),ISNUMBER(SEARCH("tall",N238,1)),ISNUMBER(SEARCH("hobnail",N238,1)),ISNUMBER(SEARCH("cribriform",N238,1)),ISNUMBER(SEARCH("diffuse",N238,1)),ISNUMBER(SEARCH("columnar",N238,1)),ISNUMBER(SEARCH("solid",N238,1)),AND(OR(ISNUMBER(SEARCH("papillary",N238,1)),ISNUMBER(SEARCH("papillary carcinoma",O238,1))),S238="positive"),AND(AND(ISNUMBER(J238),J238&gt;=5),M238=""),AND(AND(ISNUMBER(J238),J238&gt;=5),AND(ISNUMBER(M238),M238&gt;=1)),AND(ISNUMBER(SERACH("papillary",N238)),OR(Y238="positive",Z238="positive"), ISNUMBER(SEARCH("BRAF",AB238)))),"intermediate","low"))</f>
        <v>high</v>
      </c>
      <c r="AF238" s="40" t="str">
        <f t="shared" si="47"/>
        <v>2</v>
      </c>
      <c r="AG238" s="40" t="str">
        <f t="shared" si="48"/>
        <v>1a</v>
      </c>
      <c r="AH238" s="40" t="str">
        <f t="shared" si="49"/>
        <v>0</v>
      </c>
      <c r="AI238" s="45" t="str">
        <f t="shared" si="50"/>
        <v>I</v>
      </c>
      <c r="AJ238" s="39" t="s">
        <v>631</v>
      </c>
      <c r="AK238" s="44" t="s">
        <v>898</v>
      </c>
      <c r="AL238" s="44" t="s">
        <v>900</v>
      </c>
      <c r="AM238" s="44" t="s">
        <v>899</v>
      </c>
      <c r="AN238" s="44" t="s">
        <v>59</v>
      </c>
      <c r="AO238" s="12">
        <f t="shared" si="51"/>
        <v>1</v>
      </c>
      <c r="AP238" s="15">
        <f t="shared" si="52"/>
        <v>1</v>
      </c>
      <c r="AQ238" s="15">
        <f t="shared" si="53"/>
        <v>1</v>
      </c>
      <c r="AR238" s="15">
        <f t="shared" si="54"/>
        <v>1</v>
      </c>
      <c r="AS238" s="26">
        <f t="shared" si="55"/>
        <v>1</v>
      </c>
    </row>
    <row r="239" spans="1:45">
      <c r="A239" t="str">
        <f>'Model output'!A238</f>
        <v>TCGA-ET-A40S</v>
      </c>
      <c r="B239" s="51">
        <v>62</v>
      </c>
      <c r="C239" s="1" t="str">
        <f>IF(OR(ISNUMBER(SEARCH("0",'Model output'!D238)), ISNUMBER(SEARCH("1",'Model output'!D238)), ISNUMBER(SEARCH("1a",'Model output'!D238)), ISNUMBER(SEARCH("1b",'Model output'!D238)), ISNUMBER(SEARCH("2",'Model output'!D238)), ISNUMBER(SEARCH("3",'Model output'!D238)), ISNUMBER(SEARCH("4a",'Model output'!D238)), ISNUMBER(SEARCH("4b",'Model output'!D238))), IF(ISNUMBER(SEARCH("pT",'Model output'!D238)),IF(OR(ISNUMBER(SEARCH("a",'Model output'!D238)),ISNUMBER(SEARCH("b",'Model output'!D238))),MID(SUBSTITUTE('Model output'!D238," ",""),SEARCH("pT",'Model output'!D238)+2,2),MID(SUBSTITUTE('Model output'!D238," ",""),SEARCH("pT",'Model output'!D238)+2,1)),IF(ISNUMBER(SEARCH("T",'Model output'!D238)),IF(OR(ISNUMBER(SEARCH("a",'Model output'!D238)),ISNUMBER(SEARCH("b",'Model output'!D238))),MID(SUBSTITUTE('Model output'!D238," ",""),SEARCH("T",'Model output'!D238)+1,2),MID(SUBSTITUTE('Model output'!D238," ",""),SEARCH("T",'Model output'!D238)+1,1)),SUBSTITUTE('Model output'!D238," ",""))),"")</f>
        <v>2</v>
      </c>
      <c r="D239" s="1" t="str">
        <f>IF(ISNUMBER(SEARCH("lymph node",'Model output'!E238)),"1", IF(AND('Model output'!E238&lt;&gt;"",ISNUMBER('Model output'!E238),'Model output'!E238&gt;0),"1",IF(OR(ISNUMBER(SEARCH("0",'Model output'!E238)), ISNUMBER(SEARCH("1",'Model output'!E238)), ISNUMBER(SEARCH("1a",'Model output'!E238)), ISNUMBER(SEARCH("1b",'Model output'!E238)), ISNUMBER(SEARCH("X",'Model output'!E238))), IF(ISNUMBER(SEARCH("pN",'Model output'!E238)),IF(OR(ISNUMBER(SEARCH("a",'Model output'!E238)),ISNUMBER(SEARCH("b",'Model output'!E238))),MID(SUBSTITUTE('Model output'!E238," ",""),SEARCH("pN",'Model output'!E238)+2,2),MID(SUBSTITUTE('Model output'!E238," ",""),SEARCH("pN",'Model output'!E238)+2,1)),IF(ISNUMBER(SEARCH("N",'Model output'!E238)),IF(OR(ISNUMBER(SEARCH("a",'Model output'!E238)),ISNUMBER(SEARCH("b",'Model output'!E238))),MID(SUBSTITUTE('Model output'!E238," ",""),SEARCH("N",'Model output'!E238)+1,2),MID(SUBSTITUTE('Model output'!E238," ",""),SEARCH("N",'Model output'!E238)+1,1)),SUBSTITUTE('Model output'!E238," ",""))),"")))</f>
        <v>0</v>
      </c>
      <c r="E239" s="1" t="str">
        <f>IF(OR(ISNUMBER(SEARCH("Not applicable",'Model output'!F238)), ISNUMBER(SEARCH("N/A",'Model output'!F238))),"0",IF(OR(ISNUMBER(SEARCH("0",'Model output'!F238)), ISNUMBER(SEARCH("1",'Model output'!F238)), ISNUMBER(SEARCH("X",'Model output'!F238))), IF(ISNUMBER(SEARCH("pM",'Model output'!F238)),MID(SUBSTITUTE('Model output'!F238," ",""),SEARCH("pM",'Model output'!F238)+2,1),IF(ISNUMBER(SEARCH("M",'Model output'!F238)),MID(SUBSTITUTE('Model output'!F238," ",""),SEARCH("M",'Model output'!F238)+1,1),SUBSTITUTE('Model output'!F238," ",""))),""))</f>
        <v/>
      </c>
      <c r="F239" t="str">
        <f t="shared" si="56"/>
        <v>negative</v>
      </c>
      <c r="G239" t="str">
        <f>IF(OR('Model output'!G238="",AND(ISNUMBER('Model output'!J238),'Model output'!J238&lt;1)),"",IF(OR(ISNUMBER(SEARCH("lateral",'Model output'!G238)),ISNUMBER(SEARCH("cervical",'Model output'!G238)),ISNUMBER(SEARCH("jugular",'Model output'!G238)),ISNUMBER(SEARCH("left neck",'Model output'!G238)),ISNUMBER(SEARCH("left anterior neck",'Model output'!G238)),ISNUMBER(SEARCH("left posterior neck",'Model output'!G238)),ISNUMBER(SEARCH("right neck",'Model output'!G238)),ISNUMBER(SEARCH("right anterior neck",'Model output'!G238)),ISNUMBER(SEARCH("right posterior neck",'Model output'!G238)),AND(ISNUMBER(SEARCH("level",'Model output'!G238)),OR(,ISNUMBER(SEARCH("II",'Model output'!G238)),ISNUMBER(SEARCH("two",'Model output'!G238)),ISNUMBER(SEARCH("2",'Model output'!G238)),ISNUMBER(SEARCH("III",'Model output'!G238)),ISNUMBER(SEARCH("three",'Model output'!G238)),ISNUMBER(SEARCH("3",'Model output'!G238)),ISNUMBER(SEARCH("IV",'Model output'!G238)),ISNUMBER(SEARCH("four",'Model output'!G238)),ISNUMBER(SEARCH("4",'Model output'!G238)),ISNUMBER(SEARCH("V ",'Model output'!G238)),ISNUMBER(SEARCH("five",'Model output'!G238)),ISNUMBER(SEARCH("5",'Model output'!G238))))), "lateral", "central"))</f>
        <v/>
      </c>
      <c r="H239" t="str">
        <f>IF('Model output'!H238="","negative", IF('Model output'!H238=" ", "negative", IF('Model output'!H238="[]", "negative", IF(ISNUMBER(SEARCH("lymph node",'Model output'!H238)),"negative", IF(ISNUMBER(SEARCH("adipose tissue",'Model output'!H238)), "negative", IF(ISNUMBER(SEARCH("neck dissection",'Model output'!H238)),"negative","positive"))))))</f>
        <v>negative</v>
      </c>
      <c r="I239">
        <f>IF('Model output'!I238="","",IF(ISNUMBER('Model output'!I238),'Model output'!I238,1))</f>
        <v>12</v>
      </c>
      <c r="J239">
        <f>IF('Model output'!J238="","",IF(AND(ISNUMBER('Model output'!J238),'Model output'!J238&lt;=I239),'Model output'!J238,IF(ISNUMBER(SEARCH("0/",'Model output'!J238)),0,1)))</f>
        <v>0</v>
      </c>
      <c r="K239" t="str" cm="1">
        <f t="array" ref="K239">IF(COUNT(FIND({0,1,2,3,4,5,6,7,8,9},'Model output'!K238))&gt;0,'Model output'!K238,"")</f>
        <v/>
      </c>
      <c r="L239" s="32" t="str">
        <f t="shared" si="46"/>
        <v/>
      </c>
      <c r="M239" t="str" cm="1">
        <f t="array" ref="M239">IF(L239="","",IF(ISNUMBER(SEARCH("cm",L239)),MAX(VALUE(SUBSTITUTE(_xlfn.FILTERXML("&lt;t&gt;&lt;s&gt;"&amp;SUBSTITUTE(L239,",","&lt;/s&gt;&lt;s&gt;")&amp;"&lt;/s&gt;&lt;/t&gt;","//s"),"cm",""))),MAX(VALUE(SUBSTITUTE(_xlfn.FILTERXML("&lt;t&gt;&lt;s&gt;"&amp;SUBSTITUTE(L239,",","&lt;/s&gt;&lt;s&gt;")&amp;"&lt;/s&gt;&lt;/t&gt;","//s"),"mm","")))/10))</f>
        <v/>
      </c>
      <c r="N239" t="str">
        <f>IF('Model output'!L238="","",'Model output'!L238)</f>
        <v>papillary</v>
      </c>
      <c r="O239" t="str">
        <f>IF('Model output'!M238="","",'Model output'!M238)</f>
        <v/>
      </c>
      <c r="P239" t="str">
        <f>IF('Model output'!N238="","",'Model output'!N238)</f>
        <v>2.5 cm</v>
      </c>
      <c r="Q239" t="str">
        <f t="shared" si="57"/>
        <v>2.5cm</v>
      </c>
      <c r="R239" cm="1">
        <f t="array" ref="R239">IF(Q239="","",IF(ISNUMBER(SEARCH("cm",Q239)),MAX(VALUE(SUBSTITUTE(_xlfn.FILTERXML("&lt;t&gt;&lt;s&gt;"&amp;SUBSTITUTE(Q239,",","&lt;/s&gt;&lt;s&gt;")&amp;"&lt;/s&gt;&lt;/t&gt;","//s"),"cm",""))),IF(ISNUMBER(SEARCH("mm",Q239)), MAX(VALUE(SUBSTITUTE(_xlfn.FILTERXML("&lt;t&gt;&lt;s&gt;"&amp;SUBSTITUTE(Q239,",","&lt;/s&gt;&lt;s&gt;")&amp;"&lt;/s&gt;&lt;/t&gt;","//s"),"mm","")))/10, MAX(VALUE(_xlfn.FILTERXML("&lt;t&gt;&lt;s&gt;"&amp;SUBSTITUTE(Q239,",","&lt;/s&gt;&lt;s&gt;")&amp;"&lt;/s&gt;&lt;/t&gt;","//s"))))))</f>
        <v>2.5</v>
      </c>
      <c r="S239" t="str">
        <f>IF(OR('Model output'!P238="",'Model output'!P238="C",ISNUMBER(SEARCH("Not identified", 'Model output'!P238)),ISNUMBER(SEARCH("Absent",'Model output'!P238)),ISNUMBER(SEARCH("Absence",'Model output'!P238)),AND(ISNUMBER(SEARCH("No",'Model output'!P238)),NOT(ISNUMBER(SEARCH("diagnostic",'Model output'!P238)))),ISNUMBER(SEARCH("Negative",'Model output'!P238))),"negative","positive")</f>
        <v>negative</v>
      </c>
      <c r="T239" t="str">
        <f>IF('Model output'!O238="","",'Model output'!O238)</f>
        <v>Multifocal</v>
      </c>
      <c r="U239" t="str">
        <f>IF('Model output'!Q238&lt;&gt;"",'Model output'!Q238,IF('Classification result'!S239="positive",IF(ISNUMBER(SEARCH("single",'Model output'!P238)),1,IF(OR(ISNUMBER(SEARCH("&lt;4",'Model output'!P238)),ISNUMBER(SEARCH("&lt; 4",'Model output'!P238)),ISNUMBER(SEARCH("less than 4",'Model output'!P238))),"&lt;4",IF(OR(ISNUMBER(SEARCH("&gt;4",'Model output'!P238)),ISNUMBER(SEARCH("&gt; 4",'Model output'!P238)),ISNUMBER(SEARCH("4 or more",'Model output'!P238))),"&gt;4",""))),""))</f>
        <v/>
      </c>
      <c r="V239" t="str">
        <f>IF(S239="negative","",IF(OR(ISNUMBER(SEARCH("Focal",'Model output'!P238)),'Classification result'!U239&lt;4,ISNUMBER(SEARCH("Focal",'Classification result'!U239)),ISNUMBER(SEARCH("&lt;4",'Classification result'!U239)),ISNUMBER(SEARCH("&lt; 4",'Classification result'!U239))),"minimal", IF(OR(ISNUMBER(SEARCH("Extensive",'Model output'!P238)),ISNUMBER(SEARCH("Extensive",'Classification result'!U239)),ISNUMBER(SEARCH("&gt;4",'Classification result'!U239)),ISNUMBER(SEARCH("&gt; 4",'Classification result'!U239)),ISNUMBER(SEARCH("4 or more",'Classification result'!U239))),"extensive","")))</f>
        <v/>
      </c>
      <c r="W239" t="str">
        <f>IF(OR('Model output'!R238="",ISNUMBER(SEARCH("Not identified", 'Model output'!R238)),ISNUMBER(SEARCH("Absent",'Model output'!R238)),ISNUMBER(SEARCH("No",'Model output'!R238)),ISNUMBER(SEARCH("Negative",'Model output'!R238)),ISNUMBER(SEARCH("None seen",'Model output'!R238)),ISNUMBER(SEARCH("Free",'Model output'!R238)),ISNUMBER(SEARCH("Cannot be assessed",'Model output'!R238))),"negative","positive")</f>
        <v>negative</v>
      </c>
      <c r="X239" s="19" t="str">
        <f>IF('Model output'!S238="","",'Model output'!S238)</f>
        <v/>
      </c>
      <c r="Y239" t="str">
        <f>IF(OR('Model output'!S238="",ISNUMBER(SEARCH("No extension",'Model output'!S238)),ISNUMBER(SEARCH("Absent",'Model output'!S238)),ISNUMBER(SEARCH("Not identified",'Model output'!S238)),AND(ISNUMBER(SEARCH("No",'Model output'!S238)),NOT(ISNUMBER(SEARCH("carcinoma",'Model output'!S238)))),ISNUMBER(SEARCH("negative",'Model output'!S238))),"negative",IF(Z239="positive","gETE", "positive"))</f>
        <v>negative</v>
      </c>
      <c r="Z239" t="str">
        <f>IF(OR('Model output'!S238="",ISNUMBER(SEARCH("Absent",'Model output'!S238)),ISNUMBER(SEARCH("Not identified",'Model output'!S238)),ISNUMBER(SEARCH("No",'Model output'!S238)),ISNUMBER(SEARCH("Minimal",'Model output'!S238)),ISNUMBER(SEARCH("negative",'Model output'!S238))),"negative",IF(OR(ISNUMBER(SEARCH("extensive",X239)),ISNUMBER(SEARCH("skeletal muscle",X239)),ISNUMBER(SEARCH("larynx",X239)),ISNUMBER(SEARCH("trachea",X239)),ISNUMBER(SEARCH("esophagus",X239)),ISNUMBER(SEARCH("recurrent laryngeal nerve",X239))),"positive","negative"))</f>
        <v>negative</v>
      </c>
      <c r="AA239" t="str">
        <f>IF('Model output'!T238="","",IF('Model output'!T238="Not mentioned", "No", "Yes"))</f>
        <v/>
      </c>
      <c r="AB239" t="str">
        <f>IF(AA239&lt;&gt;"Yes","",IF(OR('Model output'!U238="",ISNUMBER(SEARCH("Not identified",'Model output'!U238))),"",'Model output'!U238))</f>
        <v/>
      </c>
      <c r="AC239" s="8" t="str">
        <f>IF(OR('Model output'!V238="", AND(ISERROR(SEARCH("Positive",'Model output'!V238)), ISNUMBER(SEARCH("Negative",'Model output'!V238))), ISNUMBER(SEARCH("Cannot be assessed",'Model output'!V238)), AND(ISNUMBER(SEARCH("Uninvolved",'Model output'!V238)),NOT(ISNUMBER(SEARCH("margin(s) involved",'Model output'!V238)))), ISNUMBER(SEARCH("No involvement",'Model output'!V238)), AND(NOT(ISNUMBER(SEARCH("focal",'Model output'!V238))),ISNUMBER(SEARCH("Free",'Model output'!V238))), ISNUMBER(SEARCH("narrowly excised",'Model output'!V238)), ISNUMBER(SEARCH("none",'Model output'!V238)), ISNUMBER(SEARCH("R0",'Model output'!V238)), ISNUMBER(SEARCH("1 mm",'Model output'!V238)), ISNUMBER(SEARCH("0.1 CM",'Model output'!V238)), ISNUMBER(SEARCH("less than 0.2 mm",'Model output'!V238)), ISNUMBER(SEARCH("less than 1.0 mm",'Model output'!V238)), ISNUMBER(SEARCH("less than 0.5 mm",'Model output'!V238)), ISNUMBER(SEARCH("abut",'Model output'!V238))), "negative", "positive")</f>
        <v>negative</v>
      </c>
      <c r="AE239" s="39" t="str" cm="1">
        <f t="array" aca="1" ref="AE239" ca="1">IF(OR(AC239="positive",Z239="positive",AND(OR(ISNUMBER(SEARCH("Follicular carcinoma",N239)),ISNUMBER(SEARCH("Follicular thyroid carcinoma",N239))),V239="extensive"),AND(AND(ISNUMBER(J239),J239&gt;0),AND(ISNUMBER(M239),M239&gt;3)),OR(H239="positive",AH239=1)),"high",IF(OR(ISNUMBER(SEARCH("lateral",G239,1)),ISNUMBER(SEARCH("positive",Y239,1)),ISNUMBER(SEARCH("tall",O239,1)),ISNUMBER(SEARCH("hobnail",O239,1)),ISNUMBER(SEARCH("cribriform",O239,1)),ISNUMBER(SEARCH("diffuse",O239,1)),ISNUMBER(SEARCH("columnar",O239,1)),ISNUMBER(SEARCH("solid",O239,1)),ISNUMBER(SEARCH("tall",N239,1)),ISNUMBER(SEARCH("hobnail",N239,1)),ISNUMBER(SEARCH("cribriform",N239,1)),ISNUMBER(SEARCH("diffuse",N239,1)),ISNUMBER(SEARCH("columnar",N239,1)),ISNUMBER(SEARCH("solid",N239,1)),AND(OR(ISNUMBER(SEARCH("papillary",N239,1)),ISNUMBER(SEARCH("papillary carcinoma",O239,1))),S239="positive"),AND(AND(ISNUMBER(J239),J239&gt;=5),M239=""),AND(AND(ISNUMBER(J239),J239&gt;=5),AND(ISNUMBER(M239),M239&gt;=1)),AND(ISNUMBER(SERACH("papillary",N239)),OR(Y239="positive",Z239="positive"), ISNUMBER(SEARCH("BRAF",AB239)))),"intermediate","low"))</f>
        <v>low</v>
      </c>
      <c r="AF239" s="40" t="str">
        <f t="shared" si="47"/>
        <v>2</v>
      </c>
      <c r="AG239" s="40" t="str">
        <f t="shared" si="48"/>
        <v>0</v>
      </c>
      <c r="AH239" s="40" t="str">
        <f t="shared" si="49"/>
        <v>0</v>
      </c>
      <c r="AI239" s="45" t="str">
        <f t="shared" si="50"/>
        <v>I</v>
      </c>
      <c r="AJ239" s="39" t="s">
        <v>634</v>
      </c>
      <c r="AK239" s="44" t="s">
        <v>898</v>
      </c>
      <c r="AL239" s="44" t="s">
        <v>896</v>
      </c>
      <c r="AM239" s="44" t="s">
        <v>899</v>
      </c>
      <c r="AN239" s="44" t="s">
        <v>59</v>
      </c>
      <c r="AO239" s="12">
        <f t="shared" ca="1" si="51"/>
        <v>1</v>
      </c>
      <c r="AP239" s="15">
        <f t="shared" si="52"/>
        <v>1</v>
      </c>
      <c r="AQ239" s="15">
        <f t="shared" si="53"/>
        <v>1</v>
      </c>
      <c r="AR239" s="15">
        <f t="shared" si="54"/>
        <v>1</v>
      </c>
      <c r="AS239" s="26">
        <f t="shared" si="55"/>
        <v>1</v>
      </c>
    </row>
    <row r="240" spans="1:45">
      <c r="A240" t="str">
        <f>'Model output'!A239</f>
        <v>TCGA-ET-A40T</v>
      </c>
      <c r="B240" s="51">
        <v>26</v>
      </c>
      <c r="C240" s="1" t="str">
        <f>IF(OR(ISNUMBER(SEARCH("0",'Model output'!D239)), ISNUMBER(SEARCH("1",'Model output'!D239)), ISNUMBER(SEARCH("1a",'Model output'!D239)), ISNUMBER(SEARCH("1b",'Model output'!D239)), ISNUMBER(SEARCH("2",'Model output'!D239)), ISNUMBER(SEARCH("3",'Model output'!D239)), ISNUMBER(SEARCH("4a",'Model output'!D239)), ISNUMBER(SEARCH("4b",'Model output'!D239))), IF(ISNUMBER(SEARCH("pT",'Model output'!D239)),IF(OR(ISNUMBER(SEARCH("a",'Model output'!D239)),ISNUMBER(SEARCH("b",'Model output'!D239))),MID(SUBSTITUTE('Model output'!D239," ",""),SEARCH("pT",'Model output'!D239)+2,2),MID(SUBSTITUTE('Model output'!D239," ",""),SEARCH("pT",'Model output'!D239)+2,1)),IF(ISNUMBER(SEARCH("T",'Model output'!D239)),IF(OR(ISNUMBER(SEARCH("a",'Model output'!D239)),ISNUMBER(SEARCH("b",'Model output'!D239))),MID(SUBSTITUTE('Model output'!D239," ",""),SEARCH("T",'Model output'!D239)+1,2),MID(SUBSTITUTE('Model output'!D239," ",""),SEARCH("T",'Model output'!D239)+1,1)),SUBSTITUTE('Model output'!D239," ",""))),"")</f>
        <v>2</v>
      </c>
      <c r="D240" s="1" t="str">
        <f>IF(ISNUMBER(SEARCH("lymph node",'Model output'!E239)),"1", IF(AND('Model output'!E239&lt;&gt;"",ISNUMBER('Model output'!E239),'Model output'!E239&gt;0),"1",IF(OR(ISNUMBER(SEARCH("0",'Model output'!E239)), ISNUMBER(SEARCH("1",'Model output'!E239)), ISNUMBER(SEARCH("1a",'Model output'!E239)), ISNUMBER(SEARCH("1b",'Model output'!E239)), ISNUMBER(SEARCH("X",'Model output'!E239))), IF(ISNUMBER(SEARCH("pN",'Model output'!E239)),IF(OR(ISNUMBER(SEARCH("a",'Model output'!E239)),ISNUMBER(SEARCH("b",'Model output'!E239))),MID(SUBSTITUTE('Model output'!E239," ",""),SEARCH("pN",'Model output'!E239)+2,2),MID(SUBSTITUTE('Model output'!E239," ",""),SEARCH("pN",'Model output'!E239)+2,1)),IF(ISNUMBER(SEARCH("N",'Model output'!E239)),IF(OR(ISNUMBER(SEARCH("a",'Model output'!E239)),ISNUMBER(SEARCH("b",'Model output'!E239))),MID(SUBSTITUTE('Model output'!E239," ",""),SEARCH("N",'Model output'!E239)+1,2),MID(SUBSTITUTE('Model output'!E239," ",""),SEARCH("N",'Model output'!E239)+1,1)),SUBSTITUTE('Model output'!E239," ",""))),"")))</f>
        <v>1A</v>
      </c>
      <c r="E240" s="1" t="str">
        <f>IF(OR(ISNUMBER(SEARCH("Not applicable",'Model output'!F239)), ISNUMBER(SEARCH("N/A",'Model output'!F239))),"0",IF(OR(ISNUMBER(SEARCH("0",'Model output'!F239)), ISNUMBER(SEARCH("1",'Model output'!F239)), ISNUMBER(SEARCH("X",'Model output'!F239))), IF(ISNUMBER(SEARCH("pM",'Model output'!F239)),MID(SUBSTITUTE('Model output'!F239," ",""),SEARCH("pM",'Model output'!F239)+2,1),IF(ISNUMBER(SEARCH("M",'Model output'!F239)),MID(SUBSTITUTE('Model output'!F239," ",""),SEARCH("M",'Model output'!F239)+1,1),SUBSTITUTE('Model output'!F239," ",""))),""))</f>
        <v/>
      </c>
      <c r="F240" t="str">
        <f t="shared" si="56"/>
        <v>positive</v>
      </c>
      <c r="G240" t="str">
        <f>IF(OR('Model output'!G239="",AND(ISNUMBER('Model output'!J239),'Model output'!J239&lt;1)),"",IF(OR(ISNUMBER(SEARCH("lateral",'Model output'!G239)),ISNUMBER(SEARCH("cervical",'Model output'!G239)),ISNUMBER(SEARCH("jugular",'Model output'!G239)),ISNUMBER(SEARCH("left neck",'Model output'!G239)),ISNUMBER(SEARCH("left anterior neck",'Model output'!G239)),ISNUMBER(SEARCH("left posterior neck",'Model output'!G239)),ISNUMBER(SEARCH("right neck",'Model output'!G239)),ISNUMBER(SEARCH("right anterior neck",'Model output'!G239)),ISNUMBER(SEARCH("right posterior neck",'Model output'!G239)),AND(ISNUMBER(SEARCH("level",'Model output'!G239)),OR(,ISNUMBER(SEARCH("II",'Model output'!G239)),ISNUMBER(SEARCH("two",'Model output'!G239)),ISNUMBER(SEARCH("2",'Model output'!G239)),ISNUMBER(SEARCH("III",'Model output'!G239)),ISNUMBER(SEARCH("three",'Model output'!G239)),ISNUMBER(SEARCH("3",'Model output'!G239)),ISNUMBER(SEARCH("IV",'Model output'!G239)),ISNUMBER(SEARCH("four",'Model output'!G239)),ISNUMBER(SEARCH("4",'Model output'!G239)),ISNUMBER(SEARCH("V ",'Model output'!G239)),ISNUMBER(SEARCH("five",'Model output'!G239)),ISNUMBER(SEARCH("5",'Model output'!G239))))), "lateral", "central"))</f>
        <v>central</v>
      </c>
      <c r="H240" t="str">
        <f>IF('Model output'!H239="","negative", IF('Model output'!H239=" ", "negative", IF('Model output'!H239="[]", "negative", IF(ISNUMBER(SEARCH("lymph node",'Model output'!H239)),"negative", IF(ISNUMBER(SEARCH("adipose tissue",'Model output'!H239)), "negative", IF(ISNUMBER(SEARCH("neck dissection",'Model output'!H239)),"negative","positive"))))))</f>
        <v>negative</v>
      </c>
      <c r="I240">
        <f>IF('Model output'!I239="","",IF(ISNUMBER('Model output'!I239),'Model output'!I239,1))</f>
        <v>15</v>
      </c>
      <c r="J240">
        <f>IF('Model output'!J239="","",IF(AND(ISNUMBER('Model output'!J239),'Model output'!J239&lt;=I240),'Model output'!J239,IF(ISNUMBER(SEARCH("0/",'Model output'!J239)),0,1)))</f>
        <v>3</v>
      </c>
      <c r="K240" t="str" cm="1">
        <f t="array" ref="K240">IF(COUNT(FIND({0,1,2,3,4,5,6,7,8,9},'Model output'!K239))&gt;0,'Model output'!K239,"")</f>
        <v/>
      </c>
      <c r="L240" s="32" t="str">
        <f t="shared" si="46"/>
        <v/>
      </c>
      <c r="M240" t="str" cm="1">
        <f t="array" ref="M240">IF(L240="","",IF(ISNUMBER(SEARCH("cm",L240)),MAX(VALUE(SUBSTITUTE(_xlfn.FILTERXML("&lt;t&gt;&lt;s&gt;"&amp;SUBSTITUTE(L240,",","&lt;/s&gt;&lt;s&gt;")&amp;"&lt;/s&gt;&lt;/t&gt;","//s"),"cm",""))),MAX(VALUE(SUBSTITUTE(_xlfn.FILTERXML("&lt;t&gt;&lt;s&gt;"&amp;SUBSTITUTE(L240,",","&lt;/s&gt;&lt;s&gt;")&amp;"&lt;/s&gt;&lt;/t&gt;","//s"),"mm","")))/10))</f>
        <v/>
      </c>
      <c r="N240" t="str">
        <f>IF('Model output'!L239="","",'Model output'!L239)</f>
        <v>papillary</v>
      </c>
      <c r="O240" t="str">
        <f>IF('Model output'!M239="","",'Model output'!M239)</f>
        <v/>
      </c>
      <c r="P240" t="str">
        <f>IF('Model output'!N239="","",'Model output'!N239)</f>
        <v>2.8cm</v>
      </c>
      <c r="Q240" t="str">
        <f t="shared" si="57"/>
        <v>2.8cm</v>
      </c>
      <c r="R240" cm="1">
        <f t="array" ref="R240">IF(Q240="","",IF(ISNUMBER(SEARCH("cm",Q240)),MAX(VALUE(SUBSTITUTE(_xlfn.FILTERXML("&lt;t&gt;&lt;s&gt;"&amp;SUBSTITUTE(Q240,",","&lt;/s&gt;&lt;s&gt;")&amp;"&lt;/s&gt;&lt;/t&gt;","//s"),"cm",""))),IF(ISNUMBER(SEARCH("mm",Q240)), MAX(VALUE(SUBSTITUTE(_xlfn.FILTERXML("&lt;t&gt;&lt;s&gt;"&amp;SUBSTITUTE(Q240,",","&lt;/s&gt;&lt;s&gt;")&amp;"&lt;/s&gt;&lt;/t&gt;","//s"),"mm","")))/10, MAX(VALUE(_xlfn.FILTERXML("&lt;t&gt;&lt;s&gt;"&amp;SUBSTITUTE(Q240,",","&lt;/s&gt;&lt;s&gt;")&amp;"&lt;/s&gt;&lt;/t&gt;","//s"))))))</f>
        <v>2.8</v>
      </c>
      <c r="S240" t="str">
        <f>IF(OR('Model output'!P239="",'Model output'!P239="C",ISNUMBER(SEARCH("Not identified", 'Model output'!P239)),ISNUMBER(SEARCH("Absent",'Model output'!P239)),ISNUMBER(SEARCH("Absence",'Model output'!P239)),AND(ISNUMBER(SEARCH("No",'Model output'!P239)),NOT(ISNUMBER(SEARCH("diagnostic",'Model output'!P239)))),ISNUMBER(SEARCH("Negative",'Model output'!P239))),"negative","positive")</f>
        <v>positive</v>
      </c>
      <c r="T240">
        <f>IF('Model output'!O239="","",'Model output'!O239)</f>
        <v>1</v>
      </c>
      <c r="U240" t="str">
        <f>IF('Model output'!Q239&lt;&gt;"",'Model output'!Q239,IF('Classification result'!S240="positive",IF(ISNUMBER(SEARCH("single",'Model output'!P239)),1,IF(OR(ISNUMBER(SEARCH("&lt;4",'Model output'!P239)),ISNUMBER(SEARCH("&lt; 4",'Model output'!P239)),ISNUMBER(SEARCH("less than 4",'Model output'!P239))),"&lt;4",IF(OR(ISNUMBER(SEARCH("&gt;4",'Model output'!P239)),ISNUMBER(SEARCH("&gt; 4",'Model output'!P239)),ISNUMBER(SEARCH("4 or more",'Model output'!P239))),"&gt;4",""))),""))</f>
        <v/>
      </c>
      <c r="V240" t="str">
        <f>IF(S240="negative","",IF(OR(ISNUMBER(SEARCH("Focal",'Model output'!P239)),'Classification result'!U240&lt;4,ISNUMBER(SEARCH("Focal",'Classification result'!U240)),ISNUMBER(SEARCH("&lt;4",'Classification result'!U240)),ISNUMBER(SEARCH("&lt; 4",'Classification result'!U240))),"minimal", IF(OR(ISNUMBER(SEARCH("Extensive",'Model output'!P239)),ISNUMBER(SEARCH("Extensive",'Classification result'!U240)),ISNUMBER(SEARCH("&gt;4",'Classification result'!U240)),ISNUMBER(SEARCH("&gt; 4",'Classification result'!U240)),ISNUMBER(SEARCH("4 or more",'Classification result'!U240))),"extensive","")))</f>
        <v/>
      </c>
      <c r="W240" t="str">
        <f>IF(OR('Model output'!R239="",ISNUMBER(SEARCH("Not identified", 'Model output'!R239)),ISNUMBER(SEARCH("Absent",'Model output'!R239)),ISNUMBER(SEARCH("No",'Model output'!R239)),ISNUMBER(SEARCH("Negative",'Model output'!R239)),ISNUMBER(SEARCH("None seen",'Model output'!R239)),ISNUMBER(SEARCH("Free",'Model output'!R239)),ISNUMBER(SEARCH("Cannot be assessed",'Model output'!R239))),"negative","positive")</f>
        <v>negative</v>
      </c>
      <c r="X240" s="19" t="str">
        <f>IF('Model output'!S239="","",'Model output'!S239)</f>
        <v/>
      </c>
      <c r="Y240" t="str">
        <f>IF(OR('Model output'!S239="",ISNUMBER(SEARCH("No extension",'Model output'!S239)),ISNUMBER(SEARCH("Absent",'Model output'!S239)),ISNUMBER(SEARCH("Not identified",'Model output'!S239)),AND(ISNUMBER(SEARCH("No",'Model output'!S239)),NOT(ISNUMBER(SEARCH("carcinoma",'Model output'!S239)))),ISNUMBER(SEARCH("negative",'Model output'!S239))),"negative",IF(Z240="positive","gETE", "positive"))</f>
        <v>negative</v>
      </c>
      <c r="Z240" t="str">
        <f>IF(OR('Model output'!S239="",ISNUMBER(SEARCH("Absent",'Model output'!S239)),ISNUMBER(SEARCH("Not identified",'Model output'!S239)),ISNUMBER(SEARCH("No",'Model output'!S239)),ISNUMBER(SEARCH("Minimal",'Model output'!S239)),ISNUMBER(SEARCH("negative",'Model output'!S239))),"negative",IF(OR(ISNUMBER(SEARCH("extensive",X240)),ISNUMBER(SEARCH("skeletal muscle",X240)),ISNUMBER(SEARCH("larynx",X240)),ISNUMBER(SEARCH("trachea",X240)),ISNUMBER(SEARCH("esophagus",X240)),ISNUMBER(SEARCH("recurrent laryngeal nerve",X240))),"positive","negative"))</f>
        <v>negative</v>
      </c>
      <c r="AA240" t="str">
        <f>IF('Model output'!T239="","",IF('Model output'!T239="Not mentioned", "No", "Yes"))</f>
        <v/>
      </c>
      <c r="AB240" t="str">
        <f>IF(AA240&lt;&gt;"Yes","",IF(OR('Model output'!U239="",ISNUMBER(SEARCH("Not identified",'Model output'!U239))),"",'Model output'!U239))</f>
        <v/>
      </c>
      <c r="AC240" s="8" t="str">
        <f>IF(OR('Model output'!V239="", AND(ISERROR(SEARCH("Positive",'Model output'!V239)), ISNUMBER(SEARCH("Negative",'Model output'!V239))), ISNUMBER(SEARCH("Cannot be assessed",'Model output'!V239)), AND(ISNUMBER(SEARCH("Uninvolved",'Model output'!V239)),NOT(ISNUMBER(SEARCH("margin(s) involved",'Model output'!V239)))), ISNUMBER(SEARCH("No involvement",'Model output'!V239)), AND(NOT(ISNUMBER(SEARCH("focal",'Model output'!V239))),ISNUMBER(SEARCH("Free",'Model output'!V239))), ISNUMBER(SEARCH("narrowly excised",'Model output'!V239)), ISNUMBER(SEARCH("none",'Model output'!V239)), ISNUMBER(SEARCH("R0",'Model output'!V239)), ISNUMBER(SEARCH("1 mm",'Model output'!V239)), ISNUMBER(SEARCH("0.1 CM",'Model output'!V239)), ISNUMBER(SEARCH("less than 0.2 mm",'Model output'!V239)), ISNUMBER(SEARCH("less than 1.0 mm",'Model output'!V239)), ISNUMBER(SEARCH("less than 0.5 mm",'Model output'!V239)), ISNUMBER(SEARCH("abut",'Model output'!V239))), "negative", "positive")</f>
        <v>positive</v>
      </c>
      <c r="AE240" s="39" t="str" cm="1">
        <f t="array" ref="AE240">IF(OR(AC240="positive",Z240="positive",AND(OR(ISNUMBER(SEARCH("Follicular carcinoma",N240)),ISNUMBER(SEARCH("Follicular thyroid carcinoma",N240))),V240="extensive"),AND(AND(ISNUMBER(J240),J240&gt;0),AND(ISNUMBER(M240),M240&gt;3)),OR(H240="positive",AH240=1)),"high",IF(OR(ISNUMBER(SEARCH("lateral",G240,1)),ISNUMBER(SEARCH("positive",Y240,1)),ISNUMBER(SEARCH("tall",O240,1)),ISNUMBER(SEARCH("hobnail",O240,1)),ISNUMBER(SEARCH("cribriform",O240,1)),ISNUMBER(SEARCH("diffuse",O240,1)),ISNUMBER(SEARCH("columnar",O240,1)),ISNUMBER(SEARCH("solid",O240,1)),ISNUMBER(SEARCH("tall",N240,1)),ISNUMBER(SEARCH("hobnail",N240,1)),ISNUMBER(SEARCH("cribriform",N240,1)),ISNUMBER(SEARCH("diffuse",N240,1)),ISNUMBER(SEARCH("columnar",N240,1)),ISNUMBER(SEARCH("solid",N240,1)),AND(OR(ISNUMBER(SEARCH("papillary",N240,1)),ISNUMBER(SEARCH("papillary carcinoma",O240,1))),S240="positive"),AND(AND(ISNUMBER(J240),J240&gt;=5),M240=""),AND(AND(ISNUMBER(J240),J240&gt;=5),AND(ISNUMBER(M240),M240&gt;=1)),AND(ISNUMBER(SERACH("papillary",N240)),OR(Y240="positive",Z240="positive"), ISNUMBER(SEARCH("BRAF",AB240)))),"intermediate","low"))</f>
        <v>high</v>
      </c>
      <c r="AF240" s="40" t="str">
        <f t="shared" si="47"/>
        <v>2</v>
      </c>
      <c r="AG240" s="40" t="str">
        <f t="shared" si="48"/>
        <v>1a</v>
      </c>
      <c r="AH240" s="40" t="str">
        <f t="shared" si="49"/>
        <v>0</v>
      </c>
      <c r="AI240" s="45" t="str">
        <f t="shared" si="50"/>
        <v>I</v>
      </c>
      <c r="AJ240" s="39" t="s">
        <v>636</v>
      </c>
      <c r="AK240" s="44" t="s">
        <v>898</v>
      </c>
      <c r="AL240" s="44" t="s">
        <v>900</v>
      </c>
      <c r="AM240" s="44" t="s">
        <v>899</v>
      </c>
      <c r="AN240" s="44" t="s">
        <v>59</v>
      </c>
      <c r="AO240" s="12">
        <f t="shared" si="51"/>
        <v>0</v>
      </c>
      <c r="AP240" s="15">
        <f t="shared" si="52"/>
        <v>1</v>
      </c>
      <c r="AQ240" s="15">
        <f t="shared" si="53"/>
        <v>1</v>
      </c>
      <c r="AR240" s="15">
        <f t="shared" si="54"/>
        <v>1</v>
      </c>
      <c r="AS240" s="26">
        <f t="shared" si="55"/>
        <v>1</v>
      </c>
    </row>
    <row r="241" spans="1:45">
      <c r="A241" t="str">
        <f>'Model output'!A240</f>
        <v>TCGA-ET-A4KQ</v>
      </c>
      <c r="B241" s="51">
        <v>45</v>
      </c>
      <c r="C241" s="1" t="str">
        <f>IF(OR(ISNUMBER(SEARCH("0",'Model output'!D240)), ISNUMBER(SEARCH("1",'Model output'!D240)), ISNUMBER(SEARCH("1a",'Model output'!D240)), ISNUMBER(SEARCH("1b",'Model output'!D240)), ISNUMBER(SEARCH("2",'Model output'!D240)), ISNUMBER(SEARCH("3",'Model output'!D240)), ISNUMBER(SEARCH("4a",'Model output'!D240)), ISNUMBER(SEARCH("4b",'Model output'!D240))), IF(ISNUMBER(SEARCH("pT",'Model output'!D240)),IF(OR(ISNUMBER(SEARCH("a",'Model output'!D240)),ISNUMBER(SEARCH("b",'Model output'!D240))),MID(SUBSTITUTE('Model output'!D240," ",""),SEARCH("pT",'Model output'!D240)+2,2),MID(SUBSTITUTE('Model output'!D240," ",""),SEARCH("pT",'Model output'!D240)+2,1)),IF(ISNUMBER(SEARCH("T",'Model output'!D240)),IF(OR(ISNUMBER(SEARCH("a",'Model output'!D240)),ISNUMBER(SEARCH("b",'Model output'!D240))),MID(SUBSTITUTE('Model output'!D240," ",""),SEARCH("T",'Model output'!D240)+1,2),MID(SUBSTITUTE('Model output'!D240," ",""),SEARCH("T",'Model output'!D240)+1,1)),SUBSTITUTE('Model output'!D240," ",""))),"")</f>
        <v>2</v>
      </c>
      <c r="D241" s="1" t="str">
        <f>IF(ISNUMBER(SEARCH("lymph node",'Model output'!E240)),"1", IF(AND('Model output'!E240&lt;&gt;"",ISNUMBER('Model output'!E240),'Model output'!E240&gt;0),"1",IF(OR(ISNUMBER(SEARCH("0",'Model output'!E240)), ISNUMBER(SEARCH("1",'Model output'!E240)), ISNUMBER(SEARCH("1a",'Model output'!E240)), ISNUMBER(SEARCH("1b",'Model output'!E240)), ISNUMBER(SEARCH("X",'Model output'!E240))), IF(ISNUMBER(SEARCH("pN",'Model output'!E240)),IF(OR(ISNUMBER(SEARCH("a",'Model output'!E240)),ISNUMBER(SEARCH("b",'Model output'!E240))),MID(SUBSTITUTE('Model output'!E240," ",""),SEARCH("pN",'Model output'!E240)+2,2),MID(SUBSTITUTE('Model output'!E240," ",""),SEARCH("pN",'Model output'!E240)+2,1)),IF(ISNUMBER(SEARCH("N",'Model output'!E240)),IF(OR(ISNUMBER(SEARCH("a",'Model output'!E240)),ISNUMBER(SEARCH("b",'Model output'!E240))),MID(SUBSTITUTE('Model output'!E240," ",""),SEARCH("N",'Model output'!E240)+1,2),MID(SUBSTITUTE('Model output'!E240," ",""),SEARCH("N",'Model output'!E240)+1,1)),SUBSTITUTE('Model output'!E240," ",""))),"")))</f>
        <v>x</v>
      </c>
      <c r="E241" s="1" t="str">
        <f>IF(OR(ISNUMBER(SEARCH("Not applicable",'Model output'!F240)), ISNUMBER(SEARCH("N/A",'Model output'!F240))),"0",IF(OR(ISNUMBER(SEARCH("0",'Model output'!F240)), ISNUMBER(SEARCH("1",'Model output'!F240)), ISNUMBER(SEARCH("X",'Model output'!F240))), IF(ISNUMBER(SEARCH("pM",'Model output'!F240)),MID(SUBSTITUTE('Model output'!F240," ",""),SEARCH("pM",'Model output'!F240)+2,1),IF(ISNUMBER(SEARCH("M",'Model output'!F240)),MID(SUBSTITUTE('Model output'!F240," ",""),SEARCH("M",'Model output'!F240)+1,1),SUBSTITUTE('Model output'!F240," ",""))),""))</f>
        <v>x</v>
      </c>
      <c r="F241" t="str">
        <f t="shared" si="56"/>
        <v>negative</v>
      </c>
      <c r="G241" t="str">
        <f>IF(OR('Model output'!G240="",AND(ISNUMBER('Model output'!J240),'Model output'!J240&lt;1)),"",IF(OR(ISNUMBER(SEARCH("lateral",'Model output'!G240)),ISNUMBER(SEARCH("cervical",'Model output'!G240)),ISNUMBER(SEARCH("jugular",'Model output'!G240)),ISNUMBER(SEARCH("left neck",'Model output'!G240)),ISNUMBER(SEARCH("left anterior neck",'Model output'!G240)),ISNUMBER(SEARCH("left posterior neck",'Model output'!G240)),ISNUMBER(SEARCH("right neck",'Model output'!G240)),ISNUMBER(SEARCH("right anterior neck",'Model output'!G240)),ISNUMBER(SEARCH("right posterior neck",'Model output'!G240)),AND(ISNUMBER(SEARCH("level",'Model output'!G240)),OR(,ISNUMBER(SEARCH("II",'Model output'!G240)),ISNUMBER(SEARCH("two",'Model output'!G240)),ISNUMBER(SEARCH("2",'Model output'!G240)),ISNUMBER(SEARCH("III",'Model output'!G240)),ISNUMBER(SEARCH("three",'Model output'!G240)),ISNUMBER(SEARCH("3",'Model output'!G240)),ISNUMBER(SEARCH("IV",'Model output'!G240)),ISNUMBER(SEARCH("four",'Model output'!G240)),ISNUMBER(SEARCH("4",'Model output'!G240)),ISNUMBER(SEARCH("V ",'Model output'!G240)),ISNUMBER(SEARCH("five",'Model output'!G240)),ISNUMBER(SEARCH("5",'Model output'!G240))))), "lateral", "central"))</f>
        <v/>
      </c>
      <c r="H241" t="str">
        <f>IF('Model output'!H240="","negative", IF('Model output'!H240=" ", "negative", IF('Model output'!H240="[]", "negative", IF(ISNUMBER(SEARCH("lymph node",'Model output'!H240)),"negative", IF(ISNUMBER(SEARCH("adipose tissue",'Model output'!H240)), "negative", IF(ISNUMBER(SEARCH("neck dissection",'Model output'!H240)),"negative","positive"))))))</f>
        <v>negative</v>
      </c>
      <c r="I241" t="str">
        <f>IF('Model output'!I240="","",IF(ISNUMBER('Model output'!I240),'Model output'!I240,1))</f>
        <v/>
      </c>
      <c r="J241" t="str">
        <f>IF('Model output'!J240="","",IF(AND(ISNUMBER('Model output'!J240),'Model output'!J240&lt;=I241),'Model output'!J240,IF(ISNUMBER(SEARCH("0/",'Model output'!J240)),0,1)))</f>
        <v/>
      </c>
      <c r="K241" t="str" cm="1">
        <f t="array" ref="K241">IF(COUNT(FIND({0,1,2,3,4,5,6,7,8,9},'Model output'!K240))&gt;0,'Model output'!K240,"")</f>
        <v/>
      </c>
      <c r="L241" s="32" t="str">
        <f t="shared" si="46"/>
        <v/>
      </c>
      <c r="M241" t="str" cm="1">
        <f t="array" ref="M241">IF(L241="","",IF(ISNUMBER(SEARCH("cm",L241)),MAX(VALUE(SUBSTITUTE(_xlfn.FILTERXML("&lt;t&gt;&lt;s&gt;"&amp;SUBSTITUTE(L241,",","&lt;/s&gt;&lt;s&gt;")&amp;"&lt;/s&gt;&lt;/t&gt;","//s"),"cm",""))),MAX(VALUE(SUBSTITUTE(_xlfn.FILTERXML("&lt;t&gt;&lt;s&gt;"&amp;SUBSTITUTE(L241,",","&lt;/s&gt;&lt;s&gt;")&amp;"&lt;/s&gt;&lt;/t&gt;","//s"),"mm","")))/10))</f>
        <v/>
      </c>
      <c r="N241" t="str">
        <f>IF('Model output'!L240="","",'Model output'!L240)</f>
        <v>papillary</v>
      </c>
      <c r="O241" t="str">
        <f>IF('Model output'!M240="","",'Model output'!M240)</f>
        <v>follicular variant</v>
      </c>
      <c r="P241" t="str">
        <f>IF('Model output'!N240="","",'Model output'!N240)</f>
        <v>4.0 cm</v>
      </c>
      <c r="Q241" t="str">
        <f t="shared" si="57"/>
        <v>4.0cm</v>
      </c>
      <c r="R241" cm="1">
        <f t="array" ref="R241">IF(Q241="","",IF(ISNUMBER(SEARCH("cm",Q241)),MAX(VALUE(SUBSTITUTE(_xlfn.FILTERXML("&lt;t&gt;&lt;s&gt;"&amp;SUBSTITUTE(Q241,",","&lt;/s&gt;&lt;s&gt;")&amp;"&lt;/s&gt;&lt;/t&gt;","//s"),"cm",""))),IF(ISNUMBER(SEARCH("mm",Q241)), MAX(VALUE(SUBSTITUTE(_xlfn.FILTERXML("&lt;t&gt;&lt;s&gt;"&amp;SUBSTITUTE(Q241,",","&lt;/s&gt;&lt;s&gt;")&amp;"&lt;/s&gt;&lt;/t&gt;","//s"),"mm","")))/10, MAX(VALUE(_xlfn.FILTERXML("&lt;t&gt;&lt;s&gt;"&amp;SUBSTITUTE(Q241,",","&lt;/s&gt;&lt;s&gt;")&amp;"&lt;/s&gt;&lt;/t&gt;","//s"))))))</f>
        <v>4</v>
      </c>
      <c r="S241" t="str">
        <f>IF(OR('Model output'!P240="",'Model output'!P240="C",ISNUMBER(SEARCH("Not identified", 'Model output'!P240)),ISNUMBER(SEARCH("Absent",'Model output'!P240)),ISNUMBER(SEARCH("Absence",'Model output'!P240)),AND(ISNUMBER(SEARCH("No",'Model output'!P240)),NOT(ISNUMBER(SEARCH("diagnostic",'Model output'!P240)))),ISNUMBER(SEARCH("Negative",'Model output'!P240))),"negative","positive")</f>
        <v>negative</v>
      </c>
      <c r="T241">
        <f>IF('Model output'!O240="","",'Model output'!O240)</f>
        <v>1</v>
      </c>
      <c r="U241" t="str">
        <f>IF('Model output'!Q240&lt;&gt;"",'Model output'!Q240,IF('Classification result'!S241="positive",IF(ISNUMBER(SEARCH("single",'Model output'!P240)),1,IF(OR(ISNUMBER(SEARCH("&lt;4",'Model output'!P240)),ISNUMBER(SEARCH("&lt; 4",'Model output'!P240)),ISNUMBER(SEARCH("less than 4",'Model output'!P240))),"&lt;4",IF(OR(ISNUMBER(SEARCH("&gt;4",'Model output'!P240)),ISNUMBER(SEARCH("&gt; 4",'Model output'!P240)),ISNUMBER(SEARCH("4 or more",'Model output'!P240))),"&gt;4",""))),""))</f>
        <v/>
      </c>
      <c r="V241" t="str">
        <f>IF(S241="negative","",IF(OR(ISNUMBER(SEARCH("Focal",'Model output'!P240)),'Classification result'!U241&lt;4,ISNUMBER(SEARCH("Focal",'Classification result'!U241)),ISNUMBER(SEARCH("&lt;4",'Classification result'!U241)),ISNUMBER(SEARCH("&lt; 4",'Classification result'!U241))),"minimal", IF(OR(ISNUMBER(SEARCH("Extensive",'Model output'!P240)),ISNUMBER(SEARCH("Extensive",'Classification result'!U241)),ISNUMBER(SEARCH("&gt;4",'Classification result'!U241)),ISNUMBER(SEARCH("&gt; 4",'Classification result'!U241)),ISNUMBER(SEARCH("4 or more",'Classification result'!U241))),"extensive","")))</f>
        <v/>
      </c>
      <c r="W241" t="str">
        <f>IF(OR('Model output'!R240="",ISNUMBER(SEARCH("Not identified", 'Model output'!R240)),ISNUMBER(SEARCH("Absent",'Model output'!R240)),ISNUMBER(SEARCH("No",'Model output'!R240)),ISNUMBER(SEARCH("Negative",'Model output'!R240)),ISNUMBER(SEARCH("None seen",'Model output'!R240)),ISNUMBER(SEARCH("Free",'Model output'!R240)),ISNUMBER(SEARCH("Cannot be assessed",'Model output'!R240))),"negative","positive")</f>
        <v>negative</v>
      </c>
      <c r="X241" s="19" t="str">
        <f>IF('Model output'!S240="","",'Model output'!S240)</f>
        <v/>
      </c>
      <c r="Y241" t="str">
        <f>IF(OR('Model output'!S240="",ISNUMBER(SEARCH("No extension",'Model output'!S240)),ISNUMBER(SEARCH("Absent",'Model output'!S240)),ISNUMBER(SEARCH("Not identified",'Model output'!S240)),AND(ISNUMBER(SEARCH("No",'Model output'!S240)),NOT(ISNUMBER(SEARCH("carcinoma",'Model output'!S240)))),ISNUMBER(SEARCH("negative",'Model output'!S240))),"negative",IF(Z241="positive","gETE", "positive"))</f>
        <v>negative</v>
      </c>
      <c r="Z241" t="str">
        <f>IF(OR('Model output'!S240="",ISNUMBER(SEARCH("Absent",'Model output'!S240)),ISNUMBER(SEARCH("Not identified",'Model output'!S240)),ISNUMBER(SEARCH("No",'Model output'!S240)),ISNUMBER(SEARCH("Minimal",'Model output'!S240)),ISNUMBER(SEARCH("negative",'Model output'!S240))),"negative",IF(OR(ISNUMBER(SEARCH("extensive",X241)),ISNUMBER(SEARCH("skeletal muscle",X241)),ISNUMBER(SEARCH("larynx",X241)),ISNUMBER(SEARCH("trachea",X241)),ISNUMBER(SEARCH("esophagus",X241)),ISNUMBER(SEARCH("recurrent laryngeal nerve",X241))),"positive","negative"))</f>
        <v>negative</v>
      </c>
      <c r="AA241" t="str">
        <f>IF('Model output'!T240="","",IF('Model output'!T240="Not mentioned", "No", "Yes"))</f>
        <v/>
      </c>
      <c r="AB241" t="str">
        <f>IF(AA241&lt;&gt;"Yes","",IF(OR('Model output'!U240="",ISNUMBER(SEARCH("Not identified",'Model output'!U240))),"",'Model output'!U240))</f>
        <v/>
      </c>
      <c r="AC241" s="8" t="str">
        <f>IF(OR('Model output'!V240="", AND(ISERROR(SEARCH("Positive",'Model output'!V240)), ISNUMBER(SEARCH("Negative",'Model output'!V240))), ISNUMBER(SEARCH("Cannot be assessed",'Model output'!V240)), AND(ISNUMBER(SEARCH("Uninvolved",'Model output'!V240)),NOT(ISNUMBER(SEARCH("margin(s) involved",'Model output'!V240)))), ISNUMBER(SEARCH("No involvement",'Model output'!V240)), AND(NOT(ISNUMBER(SEARCH("focal",'Model output'!V240))),ISNUMBER(SEARCH("Free",'Model output'!V240))), ISNUMBER(SEARCH("narrowly excised",'Model output'!V240)), ISNUMBER(SEARCH("none",'Model output'!V240)), ISNUMBER(SEARCH("R0",'Model output'!V240)), ISNUMBER(SEARCH("1 mm",'Model output'!V240)), ISNUMBER(SEARCH("0.1 CM",'Model output'!V240)), ISNUMBER(SEARCH("less than 0.2 mm",'Model output'!V240)), ISNUMBER(SEARCH("less than 1.0 mm",'Model output'!V240)), ISNUMBER(SEARCH("less than 0.5 mm",'Model output'!V240)), ISNUMBER(SEARCH("abut",'Model output'!V240))), "negative", "positive")</f>
        <v>negative</v>
      </c>
      <c r="AE241" s="39" t="str" cm="1">
        <f t="array" aca="1" ref="AE241" ca="1">IF(OR(AC241="positive",Z241="positive",AND(OR(ISNUMBER(SEARCH("Follicular carcinoma",N241)),ISNUMBER(SEARCH("Follicular thyroid carcinoma",N241))),V241="extensive"),AND(AND(ISNUMBER(J241),J241&gt;0),AND(ISNUMBER(M241),M241&gt;3)),OR(H241="positive",AH241=1)),"high",IF(OR(ISNUMBER(SEARCH("lateral",G241,1)),ISNUMBER(SEARCH("positive",Y241,1)),ISNUMBER(SEARCH("tall",O241,1)),ISNUMBER(SEARCH("hobnail",O241,1)),ISNUMBER(SEARCH("cribriform",O241,1)),ISNUMBER(SEARCH("diffuse",O241,1)),ISNUMBER(SEARCH("columnar",O241,1)),ISNUMBER(SEARCH("solid",O241,1)),ISNUMBER(SEARCH("tall",N241,1)),ISNUMBER(SEARCH("hobnail",N241,1)),ISNUMBER(SEARCH("cribriform",N241,1)),ISNUMBER(SEARCH("diffuse",N241,1)),ISNUMBER(SEARCH("columnar",N241,1)),ISNUMBER(SEARCH("solid",N241,1)),AND(OR(ISNUMBER(SEARCH("papillary",N241,1)),ISNUMBER(SEARCH("papillary carcinoma",O241,1))),S241="positive"),AND(AND(ISNUMBER(J241),J241&gt;=5),M241=""),AND(AND(ISNUMBER(J241),J241&gt;=5),AND(ISNUMBER(M241),M241&gt;=1)),AND(ISNUMBER(SERACH("papillary",N241)),OR(Y241="positive",Z241="positive"), ISNUMBER(SEARCH("BRAF",AB241)))),"intermediate","low"))</f>
        <v>low</v>
      </c>
      <c r="AF241" s="40" t="str">
        <f t="shared" si="47"/>
        <v>2</v>
      </c>
      <c r="AG241" s="40" t="str">
        <f t="shared" si="48"/>
        <v>0</v>
      </c>
      <c r="AH241" s="40" t="str">
        <f t="shared" si="49"/>
        <v>0</v>
      </c>
      <c r="AI241" s="45" t="str">
        <f t="shared" si="50"/>
        <v>I</v>
      </c>
      <c r="AJ241" s="39" t="s">
        <v>634</v>
      </c>
      <c r="AK241" s="44" t="s">
        <v>898</v>
      </c>
      <c r="AL241" s="44" t="s">
        <v>899</v>
      </c>
      <c r="AM241" s="44" t="s">
        <v>899</v>
      </c>
      <c r="AN241" s="44" t="s">
        <v>59</v>
      </c>
      <c r="AO241" s="12">
        <f t="shared" ca="1" si="51"/>
        <v>1</v>
      </c>
      <c r="AP241" s="15">
        <f t="shared" si="52"/>
        <v>1</v>
      </c>
      <c r="AQ241" s="15">
        <f t="shared" si="53"/>
        <v>1</v>
      </c>
      <c r="AR241" s="15">
        <f t="shared" si="54"/>
        <v>1</v>
      </c>
      <c r="AS241" s="26">
        <f t="shared" si="55"/>
        <v>1</v>
      </c>
    </row>
    <row r="242" spans="1:45">
      <c r="A242" t="str">
        <f>'Model output'!A241</f>
        <v>TCGA-FE-A231</v>
      </c>
      <c r="B242" s="51">
        <v>70</v>
      </c>
      <c r="C242" s="1" t="str">
        <f>IF(OR(ISNUMBER(SEARCH("0",'Model output'!D241)), ISNUMBER(SEARCH("1",'Model output'!D241)), ISNUMBER(SEARCH("1a",'Model output'!D241)), ISNUMBER(SEARCH("1b",'Model output'!D241)), ISNUMBER(SEARCH("2",'Model output'!D241)), ISNUMBER(SEARCH("3",'Model output'!D241)), ISNUMBER(SEARCH("4a",'Model output'!D241)), ISNUMBER(SEARCH("4b",'Model output'!D241))), IF(ISNUMBER(SEARCH("pT",'Model output'!D241)),IF(OR(ISNUMBER(SEARCH("a",'Model output'!D241)),ISNUMBER(SEARCH("b",'Model output'!D241))),MID(SUBSTITUTE('Model output'!D241," ",""),SEARCH("pT",'Model output'!D241)+2,2),MID(SUBSTITUTE('Model output'!D241," ",""),SEARCH("pT",'Model output'!D241)+2,1)),IF(ISNUMBER(SEARCH("T",'Model output'!D241)),IF(OR(ISNUMBER(SEARCH("a",'Model output'!D241)),ISNUMBER(SEARCH("b",'Model output'!D241))),MID(SUBSTITUTE('Model output'!D241," ",""),SEARCH("T",'Model output'!D241)+1,2),MID(SUBSTITUTE('Model output'!D241," ",""),SEARCH("T",'Model output'!D241)+1,1)),SUBSTITUTE('Model output'!D241," ",""))),"")</f>
        <v>3</v>
      </c>
      <c r="D242" s="1" t="str">
        <f>IF(ISNUMBER(SEARCH("lymph node",'Model output'!E241)),"1", IF(AND('Model output'!E241&lt;&gt;"",ISNUMBER('Model output'!E241),'Model output'!E241&gt;0),"1",IF(OR(ISNUMBER(SEARCH("0",'Model output'!E241)), ISNUMBER(SEARCH("1",'Model output'!E241)), ISNUMBER(SEARCH("1a",'Model output'!E241)), ISNUMBER(SEARCH("1b",'Model output'!E241)), ISNUMBER(SEARCH("X",'Model output'!E241))), IF(ISNUMBER(SEARCH("pN",'Model output'!E241)),IF(OR(ISNUMBER(SEARCH("a",'Model output'!E241)),ISNUMBER(SEARCH("b",'Model output'!E241))),MID(SUBSTITUTE('Model output'!E241," ",""),SEARCH("pN",'Model output'!E241)+2,2),MID(SUBSTITUTE('Model output'!E241," ",""),SEARCH("pN",'Model output'!E241)+2,1)),IF(ISNUMBER(SEARCH("N",'Model output'!E241)),IF(OR(ISNUMBER(SEARCH("a",'Model output'!E241)),ISNUMBER(SEARCH("b",'Model output'!E241))),MID(SUBSTITUTE('Model output'!E241," ",""),SEARCH("N",'Model output'!E241)+1,2),MID(SUBSTITUTE('Model output'!E241," ",""),SEARCH("N",'Model output'!E241)+1,1)),SUBSTITUTE('Model output'!E241," ",""))),"")))</f>
        <v>1b</v>
      </c>
      <c r="E242" s="1" t="str">
        <f>IF(OR(ISNUMBER(SEARCH("Not applicable",'Model output'!F241)), ISNUMBER(SEARCH("N/A",'Model output'!F241))),"0",IF(OR(ISNUMBER(SEARCH("0",'Model output'!F241)), ISNUMBER(SEARCH("1",'Model output'!F241)), ISNUMBER(SEARCH("X",'Model output'!F241))), IF(ISNUMBER(SEARCH("pM",'Model output'!F241)),MID(SUBSTITUTE('Model output'!F241," ",""),SEARCH("pM",'Model output'!F241)+2,1),IF(ISNUMBER(SEARCH("M",'Model output'!F241)),MID(SUBSTITUTE('Model output'!F241," ",""),SEARCH("M",'Model output'!F241)+1,1),SUBSTITUTE('Model output'!F241," ",""))),""))</f>
        <v>X</v>
      </c>
      <c r="F242" t="str">
        <f t="shared" si="56"/>
        <v>positive</v>
      </c>
      <c r="G242" t="str">
        <f>IF(OR('Model output'!G241="",AND(ISNUMBER('Model output'!J241),'Model output'!J241&lt;1)),"",IF(OR(ISNUMBER(SEARCH("lateral",'Model output'!G241)),ISNUMBER(SEARCH("cervical",'Model output'!G241)),ISNUMBER(SEARCH("jugular",'Model output'!G241)),ISNUMBER(SEARCH("left neck",'Model output'!G241)),ISNUMBER(SEARCH("left anterior neck",'Model output'!G241)),ISNUMBER(SEARCH("left posterior neck",'Model output'!G241)),ISNUMBER(SEARCH("right neck",'Model output'!G241)),ISNUMBER(SEARCH("right anterior neck",'Model output'!G241)),ISNUMBER(SEARCH("right posterior neck",'Model output'!G241)),AND(ISNUMBER(SEARCH("level",'Model output'!G241)),OR(,ISNUMBER(SEARCH("II",'Model output'!G241)),ISNUMBER(SEARCH("two",'Model output'!G241)),ISNUMBER(SEARCH("2",'Model output'!G241)),ISNUMBER(SEARCH("III",'Model output'!G241)),ISNUMBER(SEARCH("three",'Model output'!G241)),ISNUMBER(SEARCH("3",'Model output'!G241)),ISNUMBER(SEARCH("IV",'Model output'!G241)),ISNUMBER(SEARCH("four",'Model output'!G241)),ISNUMBER(SEARCH("4",'Model output'!G241)),ISNUMBER(SEARCH("V ",'Model output'!G241)),ISNUMBER(SEARCH("five",'Model output'!G241)),ISNUMBER(SEARCH("5",'Model output'!G241))))), "lateral", "central"))</f>
        <v>lateral</v>
      </c>
      <c r="H242" t="str">
        <f>IF('Model output'!H241="","negative", IF('Model output'!H241=" ", "negative", IF('Model output'!H241="[]", "negative", IF(ISNUMBER(SEARCH("lymph node",'Model output'!H241)),"negative", IF(ISNUMBER(SEARCH("adipose tissue",'Model output'!H241)), "negative", IF(ISNUMBER(SEARCH("neck dissection",'Model output'!H241)),"negative","positive"))))))</f>
        <v>negative</v>
      </c>
      <c r="I242">
        <f>IF('Model output'!I241="","",IF(ISNUMBER('Model output'!I241),'Model output'!I241,1))</f>
        <v>31</v>
      </c>
      <c r="J242">
        <f>IF('Model output'!J241="","",IF(AND(ISNUMBER('Model output'!J241),'Model output'!J241&lt;=I242),'Model output'!J241,IF(ISNUMBER(SEARCH("0/",'Model output'!J241)),0,1)))</f>
        <v>16</v>
      </c>
      <c r="K242" t="str" cm="1">
        <f t="array" ref="K242">IF(COUNT(FIND({0,1,2,3,4,5,6,7,8,9},'Model output'!K241))&gt;0,'Model output'!K241,"")</f>
        <v>2.5 cm</v>
      </c>
      <c r="L242" s="32" t="str">
        <f t="shared" si="46"/>
        <v>2.5cm</v>
      </c>
      <c r="M242" cm="1">
        <f t="array" ref="M242">IF(L242="","",IF(ISNUMBER(SEARCH("cm",L242)),MAX(VALUE(SUBSTITUTE(_xlfn.FILTERXML("&lt;t&gt;&lt;s&gt;"&amp;SUBSTITUTE(L242,",","&lt;/s&gt;&lt;s&gt;")&amp;"&lt;/s&gt;&lt;/t&gt;","//s"),"cm",""))),MAX(VALUE(SUBSTITUTE(_xlfn.FILTERXML("&lt;t&gt;&lt;s&gt;"&amp;SUBSTITUTE(L242,",","&lt;/s&gt;&lt;s&gt;")&amp;"&lt;/s&gt;&lt;/t&gt;","//s"),"mm","")))/10))</f>
        <v>2.5</v>
      </c>
      <c r="N242" t="str">
        <f>IF('Model output'!L241="","",'Model output'!L241)</f>
        <v>papillary</v>
      </c>
      <c r="O242" t="str">
        <f>IF('Model output'!M241="","",'Model output'!M241)</f>
        <v/>
      </c>
      <c r="P242" t="str">
        <f>IF('Model output'!N241="","",'Model output'!N241)</f>
        <v>9.4 cm</v>
      </c>
      <c r="Q242" t="str">
        <f t="shared" si="57"/>
        <v>9.4cm</v>
      </c>
      <c r="R242" cm="1">
        <f t="array" ref="R242">IF(Q242="","",IF(ISNUMBER(SEARCH("cm",Q242)),MAX(VALUE(SUBSTITUTE(_xlfn.FILTERXML("&lt;t&gt;&lt;s&gt;"&amp;SUBSTITUTE(Q242,",","&lt;/s&gt;&lt;s&gt;")&amp;"&lt;/s&gt;&lt;/t&gt;","//s"),"cm",""))),IF(ISNUMBER(SEARCH("mm",Q242)), MAX(VALUE(SUBSTITUTE(_xlfn.FILTERXML("&lt;t&gt;&lt;s&gt;"&amp;SUBSTITUTE(Q242,",","&lt;/s&gt;&lt;s&gt;")&amp;"&lt;/s&gt;&lt;/t&gt;","//s"),"mm","")))/10, MAX(VALUE(_xlfn.FILTERXML("&lt;t&gt;&lt;s&gt;"&amp;SUBSTITUTE(Q242,",","&lt;/s&gt;&lt;s&gt;")&amp;"&lt;/s&gt;&lt;/t&gt;","//s"))))))</f>
        <v>9.4</v>
      </c>
      <c r="S242" t="str">
        <f>IF(OR('Model output'!P241="",'Model output'!P241="C",ISNUMBER(SEARCH("Not identified", 'Model output'!P241)),ISNUMBER(SEARCH("Absent",'Model output'!P241)),ISNUMBER(SEARCH("Absence",'Model output'!P241)),AND(ISNUMBER(SEARCH("No",'Model output'!P241)),NOT(ISNUMBER(SEARCH("diagnostic",'Model output'!P241)))),ISNUMBER(SEARCH("Negative",'Model output'!P241))),"negative","positive")</f>
        <v>positive</v>
      </c>
      <c r="T242">
        <f>IF('Model output'!O241="","",'Model output'!O241)</f>
        <v>1</v>
      </c>
      <c r="U242" t="str">
        <f>IF('Model output'!Q241&lt;&gt;"",'Model output'!Q241,IF('Classification result'!S242="positive",IF(ISNUMBER(SEARCH("single",'Model output'!P241)),1,IF(OR(ISNUMBER(SEARCH("&lt;4",'Model output'!P241)),ISNUMBER(SEARCH("&lt; 4",'Model output'!P241)),ISNUMBER(SEARCH("less than 4",'Model output'!P241))),"&lt;4",IF(OR(ISNUMBER(SEARCH("&gt;4",'Model output'!P241)),ISNUMBER(SEARCH("&gt; 4",'Model output'!P241)),ISNUMBER(SEARCH("4 or more",'Model output'!P241))),"&gt;4",""))),""))</f>
        <v>&lt;4</v>
      </c>
      <c r="V242" t="str">
        <f>IF(S242="negative","",IF(OR(ISNUMBER(SEARCH("Focal",'Model output'!P241)),'Classification result'!U242&lt;4,ISNUMBER(SEARCH("Focal",'Classification result'!U242)),ISNUMBER(SEARCH("&lt;4",'Classification result'!U242)),ISNUMBER(SEARCH("&lt; 4",'Classification result'!U242))),"minimal", IF(OR(ISNUMBER(SEARCH("Extensive",'Model output'!P241)),ISNUMBER(SEARCH("Extensive",'Classification result'!U242)),ISNUMBER(SEARCH("&gt;4",'Classification result'!U242)),ISNUMBER(SEARCH("&gt; 4",'Classification result'!U242)),ISNUMBER(SEARCH("4 or more",'Classification result'!U242))),"extensive","")))</f>
        <v>minimal</v>
      </c>
      <c r="W242" t="str">
        <f>IF(OR('Model output'!R241="",ISNUMBER(SEARCH("Not identified", 'Model output'!R241)),ISNUMBER(SEARCH("Absent",'Model output'!R241)),ISNUMBER(SEARCH("No",'Model output'!R241)),ISNUMBER(SEARCH("Negative",'Model output'!R241)),ISNUMBER(SEARCH("None seen",'Model output'!R241)),ISNUMBER(SEARCH("Free",'Model output'!R241)),ISNUMBER(SEARCH("Cannot be assessed",'Model output'!R241))),"negative","positive")</f>
        <v>negative</v>
      </c>
      <c r="X242" s="19" t="str">
        <f>IF('Model output'!S241="","",'Model output'!S241)</f>
        <v>Not identified</v>
      </c>
      <c r="Y242" t="str">
        <f>IF(OR('Model output'!S241="",ISNUMBER(SEARCH("No extension",'Model output'!S241)),ISNUMBER(SEARCH("Absent",'Model output'!S241)),ISNUMBER(SEARCH("Not identified",'Model output'!S241)),AND(ISNUMBER(SEARCH("No",'Model output'!S241)),NOT(ISNUMBER(SEARCH("carcinoma",'Model output'!S241)))),ISNUMBER(SEARCH("negative",'Model output'!S241))),"negative",IF(Z242="positive","gETE", "positive"))</f>
        <v>negative</v>
      </c>
      <c r="Z242" t="str">
        <f>IF(OR('Model output'!S241="",ISNUMBER(SEARCH("Absent",'Model output'!S241)),ISNUMBER(SEARCH("Not identified",'Model output'!S241)),ISNUMBER(SEARCH("No",'Model output'!S241)),ISNUMBER(SEARCH("Minimal",'Model output'!S241)),ISNUMBER(SEARCH("negative",'Model output'!S241))),"negative",IF(OR(ISNUMBER(SEARCH("extensive",X242)),ISNUMBER(SEARCH("skeletal muscle",X242)),ISNUMBER(SEARCH("larynx",X242)),ISNUMBER(SEARCH("trachea",X242)),ISNUMBER(SEARCH("esophagus",X242)),ISNUMBER(SEARCH("recurrent laryngeal nerve",X242))),"positive","negative"))</f>
        <v>negative</v>
      </c>
      <c r="AA242" t="str">
        <f>IF('Model output'!T241="","",IF('Model output'!T241="Not mentioned", "No", "Yes"))</f>
        <v/>
      </c>
      <c r="AB242" t="str">
        <f>IF(AA242&lt;&gt;"Yes","",IF(OR('Model output'!U241="",ISNUMBER(SEARCH("Not identified",'Model output'!U241))),"",'Model output'!U241))</f>
        <v/>
      </c>
      <c r="AC242" s="8" t="str">
        <f>IF(OR('Model output'!V241="", AND(ISERROR(SEARCH("Positive",'Model output'!V241)), ISNUMBER(SEARCH("Negative",'Model output'!V241))), ISNUMBER(SEARCH("Cannot be assessed",'Model output'!V241)), AND(ISNUMBER(SEARCH("Uninvolved",'Model output'!V241)),NOT(ISNUMBER(SEARCH("margin(s) involved",'Model output'!V241)))), ISNUMBER(SEARCH("No involvement",'Model output'!V241)), AND(NOT(ISNUMBER(SEARCH("focal",'Model output'!V241))),ISNUMBER(SEARCH("Free",'Model output'!V241))), ISNUMBER(SEARCH("narrowly excised",'Model output'!V241)), ISNUMBER(SEARCH("none",'Model output'!V241)), ISNUMBER(SEARCH("R0",'Model output'!V241)), ISNUMBER(SEARCH("1 mm",'Model output'!V241)), ISNUMBER(SEARCH("0.1 CM",'Model output'!V241)), ISNUMBER(SEARCH("less than 0.2 mm",'Model output'!V241)), ISNUMBER(SEARCH("less than 1.0 mm",'Model output'!V241)), ISNUMBER(SEARCH("less than 0.5 mm",'Model output'!V241)), ISNUMBER(SEARCH("abut",'Model output'!V241))), "negative", "positive")</f>
        <v>negative</v>
      </c>
      <c r="AE242" s="39" t="str" cm="1">
        <f t="array" aca="1" ref="AE242" ca="1">IF(OR(AC242="positive",Z242="positive",AND(OR(ISNUMBER(SEARCH("Follicular carcinoma",N242)),ISNUMBER(SEARCH("Follicular thyroid carcinoma",N242))),V242="extensive"),AND(AND(ISNUMBER(J242),J242&gt;0),AND(ISNUMBER(M242),M242&gt;3)),OR(H242="positive",AH242=1)),"high",IF(OR(ISNUMBER(SEARCH("lateral",G242,1)),ISNUMBER(SEARCH("positive",Y242,1)),ISNUMBER(SEARCH("tall",O242,1)),ISNUMBER(SEARCH("hobnail",O242,1)),ISNUMBER(SEARCH("cribriform",O242,1)),ISNUMBER(SEARCH("diffuse",O242,1)),ISNUMBER(SEARCH("columnar",O242,1)),ISNUMBER(SEARCH("solid",O242,1)),ISNUMBER(SEARCH("tall",N242,1)),ISNUMBER(SEARCH("hobnail",N242,1)),ISNUMBER(SEARCH("cribriform",N242,1)),ISNUMBER(SEARCH("diffuse",N242,1)),ISNUMBER(SEARCH("columnar",N242,1)),ISNUMBER(SEARCH("solid",N242,1)),AND(OR(ISNUMBER(SEARCH("papillary",N242,1)),ISNUMBER(SEARCH("papillary carcinoma",O242,1))),S242="positive"),AND(AND(ISNUMBER(J242),J242&gt;=5),M242=""),AND(AND(ISNUMBER(J242),J242&gt;=5),AND(ISNUMBER(M242),M242&gt;=1)),AND(ISNUMBER(SERACH("papillary",N242)),OR(Y242="positive",Z242="positive"), ISNUMBER(SEARCH("BRAF",AB242)))),"intermediate","low"))</f>
        <v>intermediate</v>
      </c>
      <c r="AF242" s="40" t="str">
        <f t="shared" si="47"/>
        <v>3a</v>
      </c>
      <c r="AG242" s="40" t="str">
        <f t="shared" si="48"/>
        <v>1b</v>
      </c>
      <c r="AH242" s="40" t="str">
        <f t="shared" si="49"/>
        <v>0</v>
      </c>
      <c r="AI242" s="45" t="str">
        <f t="shared" si="50"/>
        <v>II</v>
      </c>
      <c r="AJ242" s="39" t="s">
        <v>636</v>
      </c>
      <c r="AK242" s="44" t="s">
        <v>901</v>
      </c>
      <c r="AL242" s="44" t="s">
        <v>895</v>
      </c>
      <c r="AM242" s="44" t="s">
        <v>899</v>
      </c>
      <c r="AN242" s="44" t="s">
        <v>897</v>
      </c>
      <c r="AO242" s="12">
        <f t="shared" ca="1" si="51"/>
        <v>1</v>
      </c>
      <c r="AP242" s="15">
        <f t="shared" si="52"/>
        <v>1</v>
      </c>
      <c r="AQ242" s="15">
        <f t="shared" si="53"/>
        <v>1</v>
      </c>
      <c r="AR242" s="15">
        <f t="shared" si="54"/>
        <v>1</v>
      </c>
      <c r="AS242" s="26">
        <f t="shared" si="55"/>
        <v>1</v>
      </c>
    </row>
    <row r="243" spans="1:45">
      <c r="A243" t="str">
        <f>'Model output'!A242</f>
        <v>TCGA-FY-A2QD</v>
      </c>
      <c r="B243" s="51">
        <v>61</v>
      </c>
      <c r="C243" s="1" t="str">
        <f>IF(OR(ISNUMBER(SEARCH("0",'Model output'!D242)), ISNUMBER(SEARCH("1",'Model output'!D242)), ISNUMBER(SEARCH("1a",'Model output'!D242)), ISNUMBER(SEARCH("1b",'Model output'!D242)), ISNUMBER(SEARCH("2",'Model output'!D242)), ISNUMBER(SEARCH("3",'Model output'!D242)), ISNUMBER(SEARCH("4a",'Model output'!D242)), ISNUMBER(SEARCH("4b",'Model output'!D242))), IF(ISNUMBER(SEARCH("pT",'Model output'!D242)),IF(OR(ISNUMBER(SEARCH("a",'Model output'!D242)),ISNUMBER(SEARCH("b",'Model output'!D242))),MID(SUBSTITUTE('Model output'!D242," ",""),SEARCH("pT",'Model output'!D242)+2,2),MID(SUBSTITUTE('Model output'!D242," ",""),SEARCH("pT",'Model output'!D242)+2,1)),IF(ISNUMBER(SEARCH("T",'Model output'!D242)),IF(OR(ISNUMBER(SEARCH("a",'Model output'!D242)),ISNUMBER(SEARCH("b",'Model output'!D242))),MID(SUBSTITUTE('Model output'!D242," ",""),SEARCH("T",'Model output'!D242)+1,2),MID(SUBSTITUTE('Model output'!D242," ",""),SEARCH("T",'Model output'!D242)+1,1)),SUBSTITUTE('Model output'!D242," ",""))),"")</f>
        <v>1</v>
      </c>
      <c r="D243" s="1" t="str">
        <f>IF(ISNUMBER(SEARCH("lymph node",'Model output'!E242)),"1", IF(AND('Model output'!E242&lt;&gt;"",ISNUMBER('Model output'!E242),'Model output'!E242&gt;0),"1",IF(OR(ISNUMBER(SEARCH("0",'Model output'!E242)), ISNUMBER(SEARCH("1",'Model output'!E242)), ISNUMBER(SEARCH("1a",'Model output'!E242)), ISNUMBER(SEARCH("1b",'Model output'!E242)), ISNUMBER(SEARCH("X",'Model output'!E242))), IF(ISNUMBER(SEARCH("pN",'Model output'!E242)),IF(OR(ISNUMBER(SEARCH("a",'Model output'!E242)),ISNUMBER(SEARCH("b",'Model output'!E242))),MID(SUBSTITUTE('Model output'!E242," ",""),SEARCH("pN",'Model output'!E242)+2,2),MID(SUBSTITUTE('Model output'!E242," ",""),SEARCH("pN",'Model output'!E242)+2,1)),IF(ISNUMBER(SEARCH("N",'Model output'!E242)),IF(OR(ISNUMBER(SEARCH("a",'Model output'!E242)),ISNUMBER(SEARCH("b",'Model output'!E242))),MID(SUBSTITUTE('Model output'!E242," ",""),SEARCH("N",'Model output'!E242)+1,2),MID(SUBSTITUTE('Model output'!E242," ",""),SEARCH("N",'Model output'!E242)+1,1)),SUBSTITUTE('Model output'!E242," ",""))),"")))</f>
        <v>0</v>
      </c>
      <c r="E243" s="1" t="str">
        <f>IF(OR(ISNUMBER(SEARCH("Not applicable",'Model output'!F242)), ISNUMBER(SEARCH("N/A",'Model output'!F242))),"0",IF(OR(ISNUMBER(SEARCH("0",'Model output'!F242)), ISNUMBER(SEARCH("1",'Model output'!F242)), ISNUMBER(SEARCH("X",'Model output'!F242))), IF(ISNUMBER(SEARCH("pM",'Model output'!F242)),MID(SUBSTITUTE('Model output'!F242," ",""),SEARCH("pM",'Model output'!F242)+2,1),IF(ISNUMBER(SEARCH("M",'Model output'!F242)),MID(SUBSTITUTE('Model output'!F242," ",""),SEARCH("M",'Model output'!F242)+1,1),SUBSTITUTE('Model output'!F242," ",""))),""))</f>
        <v/>
      </c>
      <c r="F243" t="str">
        <f t="shared" si="56"/>
        <v>negative</v>
      </c>
      <c r="G243" t="str">
        <f>IF(OR('Model output'!G242="",AND(ISNUMBER('Model output'!J242),'Model output'!J242&lt;1)),"",IF(OR(ISNUMBER(SEARCH("lateral",'Model output'!G242)),ISNUMBER(SEARCH("cervical",'Model output'!G242)),ISNUMBER(SEARCH("jugular",'Model output'!G242)),ISNUMBER(SEARCH("left neck",'Model output'!G242)),ISNUMBER(SEARCH("left anterior neck",'Model output'!G242)),ISNUMBER(SEARCH("left posterior neck",'Model output'!G242)),ISNUMBER(SEARCH("right neck",'Model output'!G242)),ISNUMBER(SEARCH("right anterior neck",'Model output'!G242)),ISNUMBER(SEARCH("right posterior neck",'Model output'!G242)),AND(ISNUMBER(SEARCH("level",'Model output'!G242)),OR(,ISNUMBER(SEARCH("II",'Model output'!G242)),ISNUMBER(SEARCH("two",'Model output'!G242)),ISNUMBER(SEARCH("2",'Model output'!G242)),ISNUMBER(SEARCH("III",'Model output'!G242)),ISNUMBER(SEARCH("three",'Model output'!G242)),ISNUMBER(SEARCH("3",'Model output'!G242)),ISNUMBER(SEARCH("IV",'Model output'!G242)),ISNUMBER(SEARCH("four",'Model output'!G242)),ISNUMBER(SEARCH("4",'Model output'!G242)),ISNUMBER(SEARCH("V ",'Model output'!G242)),ISNUMBER(SEARCH("five",'Model output'!G242)),ISNUMBER(SEARCH("5",'Model output'!G242))))), "lateral", "central"))</f>
        <v/>
      </c>
      <c r="H243" t="str">
        <f>IF('Model output'!H242="","negative", IF('Model output'!H242=" ", "negative", IF('Model output'!H242="[]", "negative", IF(ISNUMBER(SEARCH("lymph node",'Model output'!H242)),"negative", IF(ISNUMBER(SEARCH("adipose tissue",'Model output'!H242)), "negative", IF(ISNUMBER(SEARCH("neck dissection",'Model output'!H242)),"negative","positive"))))))</f>
        <v>negative</v>
      </c>
      <c r="I243">
        <f>IF('Model output'!I242="","",IF(ISNUMBER('Model output'!I242),'Model output'!I242,1))</f>
        <v>3</v>
      </c>
      <c r="J243">
        <f>IF('Model output'!J242="","",IF(AND(ISNUMBER('Model output'!J242),'Model output'!J242&lt;=I243),'Model output'!J242,IF(ISNUMBER(SEARCH("0/",'Model output'!J242)),0,1)))</f>
        <v>0</v>
      </c>
      <c r="K243" t="str" cm="1">
        <f t="array" ref="K243">IF(COUNT(FIND({0,1,2,3,4,5,6,7,8,9},'Model output'!K242))&gt;0,'Model output'!K242,"")</f>
        <v/>
      </c>
      <c r="L243" s="32" t="str">
        <f t="shared" si="46"/>
        <v/>
      </c>
      <c r="M243" t="str" cm="1">
        <f t="array" ref="M243">IF(L243="","",IF(ISNUMBER(SEARCH("cm",L243)),MAX(VALUE(SUBSTITUTE(_xlfn.FILTERXML("&lt;t&gt;&lt;s&gt;"&amp;SUBSTITUTE(L243,",","&lt;/s&gt;&lt;s&gt;")&amp;"&lt;/s&gt;&lt;/t&gt;","//s"),"cm",""))),MAX(VALUE(SUBSTITUTE(_xlfn.FILTERXML("&lt;t&gt;&lt;s&gt;"&amp;SUBSTITUTE(L243,",","&lt;/s&gt;&lt;s&gt;")&amp;"&lt;/s&gt;&lt;/t&gt;","//s"),"mm","")))/10))</f>
        <v/>
      </c>
      <c r="N243" t="str">
        <f>IF('Model output'!L242="","",'Model output'!L242)</f>
        <v>papillary</v>
      </c>
      <c r="O243" t="str">
        <f>IF('Model output'!M242="","",'Model output'!M242)</f>
        <v/>
      </c>
      <c r="P243" t="str">
        <f>IF('Model output'!N242="","",'Model output'!N242)</f>
        <v>0.6 cm</v>
      </c>
      <c r="Q243" t="str">
        <f t="shared" si="57"/>
        <v>0.6cm</v>
      </c>
      <c r="R243" cm="1">
        <f t="array" ref="R243">IF(Q243="","",IF(ISNUMBER(SEARCH("cm",Q243)),MAX(VALUE(SUBSTITUTE(_xlfn.FILTERXML("&lt;t&gt;&lt;s&gt;"&amp;SUBSTITUTE(Q243,",","&lt;/s&gt;&lt;s&gt;")&amp;"&lt;/s&gt;&lt;/t&gt;","//s"),"cm",""))),IF(ISNUMBER(SEARCH("mm",Q243)), MAX(VALUE(SUBSTITUTE(_xlfn.FILTERXML("&lt;t&gt;&lt;s&gt;"&amp;SUBSTITUTE(Q243,",","&lt;/s&gt;&lt;s&gt;")&amp;"&lt;/s&gt;&lt;/t&gt;","//s"),"mm","")))/10, MAX(VALUE(_xlfn.FILTERXML("&lt;t&gt;&lt;s&gt;"&amp;SUBSTITUTE(Q243,",","&lt;/s&gt;&lt;s&gt;")&amp;"&lt;/s&gt;&lt;/t&gt;","//s"))))))</f>
        <v>0.6</v>
      </c>
      <c r="S243" t="str">
        <f>IF(OR('Model output'!P242="",'Model output'!P242="C",ISNUMBER(SEARCH("Not identified", 'Model output'!P242)),ISNUMBER(SEARCH("Absent",'Model output'!P242)),ISNUMBER(SEARCH("Absence",'Model output'!P242)),AND(ISNUMBER(SEARCH("No",'Model output'!P242)),NOT(ISNUMBER(SEARCH("diagnostic",'Model output'!P242)))),ISNUMBER(SEARCH("Negative",'Model output'!P242))),"negative","positive")</f>
        <v>negative</v>
      </c>
      <c r="T243">
        <f>IF('Model output'!O242="","",'Model output'!O242)</f>
        <v>2</v>
      </c>
      <c r="U243" t="str">
        <f>IF('Model output'!Q242&lt;&gt;"",'Model output'!Q242,IF('Classification result'!S243="positive",IF(ISNUMBER(SEARCH("single",'Model output'!P242)),1,IF(OR(ISNUMBER(SEARCH("&lt;4",'Model output'!P242)),ISNUMBER(SEARCH("&lt; 4",'Model output'!P242)),ISNUMBER(SEARCH("less than 4",'Model output'!P242))),"&lt;4",IF(OR(ISNUMBER(SEARCH("&gt;4",'Model output'!P242)),ISNUMBER(SEARCH("&gt; 4",'Model output'!P242)),ISNUMBER(SEARCH("4 or more",'Model output'!P242))),"&gt;4",""))),""))</f>
        <v/>
      </c>
      <c r="V243" t="str">
        <f>IF(S243="negative","",IF(OR(ISNUMBER(SEARCH("Focal",'Model output'!P242)),'Classification result'!U243&lt;4,ISNUMBER(SEARCH("Focal",'Classification result'!U243)),ISNUMBER(SEARCH("&lt;4",'Classification result'!U243)),ISNUMBER(SEARCH("&lt; 4",'Classification result'!U243))),"minimal", IF(OR(ISNUMBER(SEARCH("Extensive",'Model output'!P242)),ISNUMBER(SEARCH("Extensive",'Classification result'!U243)),ISNUMBER(SEARCH("&gt;4",'Classification result'!U243)),ISNUMBER(SEARCH("&gt; 4",'Classification result'!U243)),ISNUMBER(SEARCH("4 or more",'Classification result'!U243))),"extensive","")))</f>
        <v/>
      </c>
      <c r="W243" t="str">
        <f>IF(OR('Model output'!R242="",ISNUMBER(SEARCH("Not identified", 'Model output'!R242)),ISNUMBER(SEARCH("Absent",'Model output'!R242)),ISNUMBER(SEARCH("No",'Model output'!R242)),ISNUMBER(SEARCH("Negative",'Model output'!R242)),ISNUMBER(SEARCH("None seen",'Model output'!R242)),ISNUMBER(SEARCH("Free",'Model output'!R242)),ISNUMBER(SEARCH("Cannot be assessed",'Model output'!R242))),"negative","positive")</f>
        <v>positive</v>
      </c>
      <c r="X243" s="19" t="str">
        <f>IF('Model output'!S242="","",'Model output'!S242)</f>
        <v>Not identified</v>
      </c>
      <c r="Y243" t="str">
        <f>IF(OR('Model output'!S242="",ISNUMBER(SEARCH("No extension",'Model output'!S242)),ISNUMBER(SEARCH("Absent",'Model output'!S242)),ISNUMBER(SEARCH("Not identified",'Model output'!S242)),AND(ISNUMBER(SEARCH("No",'Model output'!S242)),NOT(ISNUMBER(SEARCH("carcinoma",'Model output'!S242)))),ISNUMBER(SEARCH("negative",'Model output'!S242))),"negative",IF(Z243="positive","gETE", "positive"))</f>
        <v>negative</v>
      </c>
      <c r="Z243" t="str">
        <f>IF(OR('Model output'!S242="",ISNUMBER(SEARCH("Absent",'Model output'!S242)),ISNUMBER(SEARCH("Not identified",'Model output'!S242)),ISNUMBER(SEARCH("No",'Model output'!S242)),ISNUMBER(SEARCH("Minimal",'Model output'!S242)),ISNUMBER(SEARCH("negative",'Model output'!S242))),"negative",IF(OR(ISNUMBER(SEARCH("extensive",X243)),ISNUMBER(SEARCH("skeletal muscle",X243)),ISNUMBER(SEARCH("larynx",X243)),ISNUMBER(SEARCH("trachea",X243)),ISNUMBER(SEARCH("esophagus",X243)),ISNUMBER(SEARCH("recurrent laryngeal nerve",X243))),"positive","negative"))</f>
        <v>negative</v>
      </c>
      <c r="AA243" t="str">
        <f>IF('Model output'!T242="","",IF('Model output'!T242="Not mentioned", "No", "Yes"))</f>
        <v/>
      </c>
      <c r="AB243" t="str">
        <f>IF(AA243&lt;&gt;"Yes","",IF(OR('Model output'!U242="",ISNUMBER(SEARCH("Not identified",'Model output'!U242))),"",'Model output'!U242))</f>
        <v/>
      </c>
      <c r="AC243" s="8" t="str">
        <f>IF(OR('Model output'!V242="", AND(ISERROR(SEARCH("Positive",'Model output'!V242)), ISNUMBER(SEARCH("Negative",'Model output'!V242))), ISNUMBER(SEARCH("Cannot be assessed",'Model output'!V242)), AND(ISNUMBER(SEARCH("Uninvolved",'Model output'!V242)),NOT(ISNUMBER(SEARCH("margin(s) involved",'Model output'!V242)))), ISNUMBER(SEARCH("No involvement",'Model output'!V242)), AND(NOT(ISNUMBER(SEARCH("focal",'Model output'!V242))),ISNUMBER(SEARCH("Free",'Model output'!V242))), ISNUMBER(SEARCH("narrowly excised",'Model output'!V242)), ISNUMBER(SEARCH("none",'Model output'!V242)), ISNUMBER(SEARCH("R0",'Model output'!V242)), ISNUMBER(SEARCH("1 mm",'Model output'!V242)), ISNUMBER(SEARCH("0.1 CM",'Model output'!V242)), ISNUMBER(SEARCH("less than 0.2 mm",'Model output'!V242)), ISNUMBER(SEARCH("less than 1.0 mm",'Model output'!V242)), ISNUMBER(SEARCH("less than 0.5 mm",'Model output'!V242)), ISNUMBER(SEARCH("abut",'Model output'!V242))), "negative", "positive")</f>
        <v>negative</v>
      </c>
      <c r="AE243" s="39" t="str" cm="1">
        <f t="array" aca="1" ref="AE243" ca="1">IF(OR(AC243="positive",Z243="positive",AND(OR(ISNUMBER(SEARCH("Follicular carcinoma",N243)),ISNUMBER(SEARCH("Follicular thyroid carcinoma",N243))),V243="extensive"),AND(AND(ISNUMBER(J243),J243&gt;0),AND(ISNUMBER(M243),M243&gt;3)),OR(H243="positive",AH243=1)),"high",IF(OR(ISNUMBER(SEARCH("lateral",G243,1)),ISNUMBER(SEARCH("positive",Y243,1)),ISNUMBER(SEARCH("tall",O243,1)),ISNUMBER(SEARCH("hobnail",O243,1)),ISNUMBER(SEARCH("cribriform",O243,1)),ISNUMBER(SEARCH("diffuse",O243,1)),ISNUMBER(SEARCH("columnar",O243,1)),ISNUMBER(SEARCH("solid",O243,1)),ISNUMBER(SEARCH("tall",N243,1)),ISNUMBER(SEARCH("hobnail",N243,1)),ISNUMBER(SEARCH("cribriform",N243,1)),ISNUMBER(SEARCH("diffuse",N243,1)),ISNUMBER(SEARCH("columnar",N243,1)),ISNUMBER(SEARCH("solid",N243,1)),AND(OR(ISNUMBER(SEARCH("papillary",N243,1)),ISNUMBER(SEARCH("papillary carcinoma",O243,1))),S243="positive"),AND(AND(ISNUMBER(J243),J243&gt;=5),M243=""),AND(AND(ISNUMBER(J243),J243&gt;=5),AND(ISNUMBER(M243),M243&gt;=1)),AND(ISNUMBER(SERACH("papillary",N243)),OR(Y243="positive",Z243="positive"), ISNUMBER(SEARCH("BRAF",AB243)))),"intermediate","low"))</f>
        <v>low</v>
      </c>
      <c r="AF243" s="40" t="str">
        <f t="shared" si="47"/>
        <v>1a</v>
      </c>
      <c r="AG243" s="40" t="str">
        <f t="shared" si="48"/>
        <v>0</v>
      </c>
      <c r="AH243" s="40" t="str">
        <f t="shared" si="49"/>
        <v>0</v>
      </c>
      <c r="AI243" s="45" t="str">
        <f t="shared" si="50"/>
        <v>I</v>
      </c>
      <c r="AJ243" s="39" t="s">
        <v>634</v>
      </c>
      <c r="AK243" s="44" t="s">
        <v>900</v>
      </c>
      <c r="AL243" s="44" t="s">
        <v>896</v>
      </c>
      <c r="AM243" s="44" t="s">
        <v>899</v>
      </c>
      <c r="AN243" s="44" t="s">
        <v>59</v>
      </c>
      <c r="AO243" s="12">
        <f t="shared" ca="1" si="51"/>
        <v>1</v>
      </c>
      <c r="AP243" s="15">
        <f t="shared" si="52"/>
        <v>1</v>
      </c>
      <c r="AQ243" s="15">
        <f t="shared" si="53"/>
        <v>1</v>
      </c>
      <c r="AR243" s="15">
        <f t="shared" si="54"/>
        <v>1</v>
      </c>
      <c r="AS243" s="26">
        <f t="shared" si="55"/>
        <v>1</v>
      </c>
    </row>
    <row r="244" spans="1:45">
      <c r="A244" t="str">
        <f>'Model output'!A243</f>
        <v>TCGA-FY-A3BL</v>
      </c>
      <c r="B244" s="51">
        <v>29</v>
      </c>
      <c r="C244" s="1" t="str">
        <f>IF(OR(ISNUMBER(SEARCH("0",'Model output'!D243)), ISNUMBER(SEARCH("1",'Model output'!D243)), ISNUMBER(SEARCH("1a",'Model output'!D243)), ISNUMBER(SEARCH("1b",'Model output'!D243)), ISNUMBER(SEARCH("2",'Model output'!D243)), ISNUMBER(SEARCH("3",'Model output'!D243)), ISNUMBER(SEARCH("4a",'Model output'!D243)), ISNUMBER(SEARCH("4b",'Model output'!D243))), IF(ISNUMBER(SEARCH("pT",'Model output'!D243)),IF(OR(ISNUMBER(SEARCH("a",'Model output'!D243)),ISNUMBER(SEARCH("b",'Model output'!D243))),MID(SUBSTITUTE('Model output'!D243," ",""),SEARCH("pT",'Model output'!D243)+2,2),MID(SUBSTITUTE('Model output'!D243," ",""),SEARCH("pT",'Model output'!D243)+2,1)),IF(ISNUMBER(SEARCH("T",'Model output'!D243)),IF(OR(ISNUMBER(SEARCH("a",'Model output'!D243)),ISNUMBER(SEARCH("b",'Model output'!D243))),MID(SUBSTITUTE('Model output'!D243," ",""),SEARCH("T",'Model output'!D243)+1,2),MID(SUBSTITUTE('Model output'!D243," ",""),SEARCH("T",'Model output'!D243)+1,1)),SUBSTITUTE('Model output'!D243," ",""))),"")</f>
        <v>1</v>
      </c>
      <c r="D244" s="1" t="str">
        <f>IF(ISNUMBER(SEARCH("lymph node",'Model output'!E243)),"1", IF(AND('Model output'!E243&lt;&gt;"",ISNUMBER('Model output'!E243),'Model output'!E243&gt;0),"1",IF(OR(ISNUMBER(SEARCH("0",'Model output'!E243)), ISNUMBER(SEARCH("1",'Model output'!E243)), ISNUMBER(SEARCH("1a",'Model output'!E243)), ISNUMBER(SEARCH("1b",'Model output'!E243)), ISNUMBER(SEARCH("X",'Model output'!E243))), IF(ISNUMBER(SEARCH("pN",'Model output'!E243)),IF(OR(ISNUMBER(SEARCH("a",'Model output'!E243)),ISNUMBER(SEARCH("b",'Model output'!E243))),MID(SUBSTITUTE('Model output'!E243," ",""),SEARCH("pN",'Model output'!E243)+2,2),MID(SUBSTITUTE('Model output'!E243," ",""),SEARCH("pN",'Model output'!E243)+2,1)),IF(ISNUMBER(SEARCH("N",'Model output'!E243)),IF(OR(ISNUMBER(SEARCH("a",'Model output'!E243)),ISNUMBER(SEARCH("b",'Model output'!E243))),MID(SUBSTITUTE('Model output'!E243," ",""),SEARCH("N",'Model output'!E243)+1,2),MID(SUBSTITUTE('Model output'!E243," ",""),SEARCH("N",'Model output'!E243)+1,1)),SUBSTITUTE('Model output'!E243," ",""))),"")))</f>
        <v>X</v>
      </c>
      <c r="E244" s="1" t="str">
        <f>IF(OR(ISNUMBER(SEARCH("Not applicable",'Model output'!F243)), ISNUMBER(SEARCH("N/A",'Model output'!F243))),"0",IF(OR(ISNUMBER(SEARCH("0",'Model output'!F243)), ISNUMBER(SEARCH("1",'Model output'!F243)), ISNUMBER(SEARCH("X",'Model output'!F243))), IF(ISNUMBER(SEARCH("pM",'Model output'!F243)),MID(SUBSTITUTE('Model output'!F243," ",""),SEARCH("pM",'Model output'!F243)+2,1),IF(ISNUMBER(SEARCH("M",'Model output'!F243)),MID(SUBSTITUTE('Model output'!F243," ",""),SEARCH("M",'Model output'!F243)+1,1),SUBSTITUTE('Model output'!F243," ",""))),""))</f>
        <v/>
      </c>
      <c r="F244" t="str">
        <f t="shared" si="56"/>
        <v>negative</v>
      </c>
      <c r="G244" t="str">
        <f>IF(OR('Model output'!G243="",AND(ISNUMBER('Model output'!J243),'Model output'!J243&lt;1)),"",IF(OR(ISNUMBER(SEARCH("lateral",'Model output'!G243)),ISNUMBER(SEARCH("cervical",'Model output'!G243)),ISNUMBER(SEARCH("jugular",'Model output'!G243)),ISNUMBER(SEARCH("left neck",'Model output'!G243)),ISNUMBER(SEARCH("left anterior neck",'Model output'!G243)),ISNUMBER(SEARCH("left posterior neck",'Model output'!G243)),ISNUMBER(SEARCH("right neck",'Model output'!G243)),ISNUMBER(SEARCH("right anterior neck",'Model output'!G243)),ISNUMBER(SEARCH("right posterior neck",'Model output'!G243)),AND(ISNUMBER(SEARCH("level",'Model output'!G243)),OR(,ISNUMBER(SEARCH("II",'Model output'!G243)),ISNUMBER(SEARCH("two",'Model output'!G243)),ISNUMBER(SEARCH("2",'Model output'!G243)),ISNUMBER(SEARCH("III",'Model output'!G243)),ISNUMBER(SEARCH("three",'Model output'!G243)),ISNUMBER(SEARCH("3",'Model output'!G243)),ISNUMBER(SEARCH("IV",'Model output'!G243)),ISNUMBER(SEARCH("four",'Model output'!G243)),ISNUMBER(SEARCH("4",'Model output'!G243)),ISNUMBER(SEARCH("V ",'Model output'!G243)),ISNUMBER(SEARCH("five",'Model output'!G243)),ISNUMBER(SEARCH("5",'Model output'!G243))))), "lateral", "central"))</f>
        <v/>
      </c>
      <c r="H244" t="str">
        <f>IF('Model output'!H243="","negative", IF('Model output'!H243=" ", "negative", IF('Model output'!H243="[]", "negative", IF(ISNUMBER(SEARCH("lymph node",'Model output'!H243)),"negative", IF(ISNUMBER(SEARCH("adipose tissue",'Model output'!H243)), "negative", IF(ISNUMBER(SEARCH("neck dissection",'Model output'!H243)),"negative","positive"))))))</f>
        <v>negative</v>
      </c>
      <c r="I244" t="str">
        <f>IF('Model output'!I243="","",IF(ISNUMBER('Model output'!I243),'Model output'!I243,1))</f>
        <v/>
      </c>
      <c r="J244" t="str">
        <f>IF('Model output'!J243="","",IF(AND(ISNUMBER('Model output'!J243),'Model output'!J243&lt;=I244),'Model output'!J243,IF(ISNUMBER(SEARCH("0/",'Model output'!J243)),0,1)))</f>
        <v/>
      </c>
      <c r="K244" t="str" cm="1">
        <f t="array" ref="K244">IF(COUNT(FIND({0,1,2,3,4,5,6,7,8,9},'Model output'!K243))&gt;0,'Model output'!K243,"")</f>
        <v/>
      </c>
      <c r="L244" s="32" t="str">
        <f t="shared" si="46"/>
        <v/>
      </c>
      <c r="M244" t="str" cm="1">
        <f t="array" ref="M244">IF(L244="","",IF(ISNUMBER(SEARCH("cm",L244)),MAX(VALUE(SUBSTITUTE(_xlfn.FILTERXML("&lt;t&gt;&lt;s&gt;"&amp;SUBSTITUTE(L244,",","&lt;/s&gt;&lt;s&gt;")&amp;"&lt;/s&gt;&lt;/t&gt;","//s"),"cm",""))),MAX(VALUE(SUBSTITUTE(_xlfn.FILTERXML("&lt;t&gt;&lt;s&gt;"&amp;SUBSTITUTE(L244,",","&lt;/s&gt;&lt;s&gt;")&amp;"&lt;/s&gt;&lt;/t&gt;","//s"),"mm","")))/10))</f>
        <v/>
      </c>
      <c r="N244" t="str">
        <f>IF('Model output'!L243="","",'Model output'!L243)</f>
        <v>follicular</v>
      </c>
      <c r="O244" t="str">
        <f>IF('Model output'!M243="","",'Model output'!M243)</f>
        <v>variant</v>
      </c>
      <c r="P244" t="str">
        <f>IF('Model output'!N243="","",'Model output'!N243)</f>
        <v>1.2 cm</v>
      </c>
      <c r="Q244" t="str">
        <f t="shared" si="57"/>
        <v>1.2cm</v>
      </c>
      <c r="R244" cm="1">
        <f t="array" ref="R244">IF(Q244="","",IF(ISNUMBER(SEARCH("cm",Q244)),MAX(VALUE(SUBSTITUTE(_xlfn.FILTERXML("&lt;t&gt;&lt;s&gt;"&amp;SUBSTITUTE(Q244,",","&lt;/s&gt;&lt;s&gt;")&amp;"&lt;/s&gt;&lt;/t&gt;","//s"),"cm",""))),IF(ISNUMBER(SEARCH("mm",Q244)), MAX(VALUE(SUBSTITUTE(_xlfn.FILTERXML("&lt;t&gt;&lt;s&gt;"&amp;SUBSTITUTE(Q244,",","&lt;/s&gt;&lt;s&gt;")&amp;"&lt;/s&gt;&lt;/t&gt;","//s"),"mm","")))/10, MAX(VALUE(_xlfn.FILTERXML("&lt;t&gt;&lt;s&gt;"&amp;SUBSTITUTE(Q244,",","&lt;/s&gt;&lt;s&gt;")&amp;"&lt;/s&gt;&lt;/t&gt;","//s"))))))</f>
        <v>1.2</v>
      </c>
      <c r="S244" t="str">
        <f>IF(OR('Model output'!P243="",'Model output'!P243="C",ISNUMBER(SEARCH("Not identified", 'Model output'!P243)),ISNUMBER(SEARCH("Absent",'Model output'!P243)),ISNUMBER(SEARCH("Absence",'Model output'!P243)),AND(ISNUMBER(SEARCH("No",'Model output'!P243)),NOT(ISNUMBER(SEARCH("diagnostic",'Model output'!P243)))),ISNUMBER(SEARCH("Negative",'Model output'!P243))),"negative","positive")</f>
        <v>negative</v>
      </c>
      <c r="T244">
        <f>IF('Model output'!O243="","",'Model output'!O243)</f>
        <v>1</v>
      </c>
      <c r="U244" t="str">
        <f>IF('Model output'!Q243&lt;&gt;"",'Model output'!Q243,IF('Classification result'!S244="positive",IF(ISNUMBER(SEARCH("single",'Model output'!P243)),1,IF(OR(ISNUMBER(SEARCH("&lt;4",'Model output'!P243)),ISNUMBER(SEARCH("&lt; 4",'Model output'!P243)),ISNUMBER(SEARCH("less than 4",'Model output'!P243))),"&lt;4",IF(OR(ISNUMBER(SEARCH("&gt;4",'Model output'!P243)),ISNUMBER(SEARCH("&gt; 4",'Model output'!P243)),ISNUMBER(SEARCH("4 or more",'Model output'!P243))),"&gt;4",""))),""))</f>
        <v/>
      </c>
      <c r="V244" t="str">
        <f>IF(S244="negative","",IF(OR(ISNUMBER(SEARCH("Focal",'Model output'!P243)),'Classification result'!U244&lt;4,ISNUMBER(SEARCH("Focal",'Classification result'!U244)),ISNUMBER(SEARCH("&lt;4",'Classification result'!U244)),ISNUMBER(SEARCH("&lt; 4",'Classification result'!U244))),"minimal", IF(OR(ISNUMBER(SEARCH("Extensive",'Model output'!P243)),ISNUMBER(SEARCH("Extensive",'Classification result'!U244)),ISNUMBER(SEARCH("&gt;4",'Classification result'!U244)),ISNUMBER(SEARCH("&gt; 4",'Classification result'!U244)),ISNUMBER(SEARCH("4 or more",'Classification result'!U244))),"extensive","")))</f>
        <v/>
      </c>
      <c r="W244" t="str">
        <f>IF(OR('Model output'!R243="",ISNUMBER(SEARCH("Not identified", 'Model output'!R243)),ISNUMBER(SEARCH("Absent",'Model output'!R243)),ISNUMBER(SEARCH("No",'Model output'!R243)),ISNUMBER(SEARCH("Negative",'Model output'!R243)),ISNUMBER(SEARCH("None seen",'Model output'!R243)),ISNUMBER(SEARCH("Free",'Model output'!R243)),ISNUMBER(SEARCH("Cannot be assessed",'Model output'!R243))),"negative","positive")</f>
        <v>positive</v>
      </c>
      <c r="X244" s="19" t="str">
        <f>IF('Model output'!S243="","",'Model output'!S243)</f>
        <v/>
      </c>
      <c r="Y244" t="str">
        <f>IF(OR('Model output'!S243="",ISNUMBER(SEARCH("No extension",'Model output'!S243)),ISNUMBER(SEARCH("Absent",'Model output'!S243)),ISNUMBER(SEARCH("Not identified",'Model output'!S243)),AND(ISNUMBER(SEARCH("No",'Model output'!S243)),NOT(ISNUMBER(SEARCH("carcinoma",'Model output'!S243)))),ISNUMBER(SEARCH("negative",'Model output'!S243))),"negative",IF(Z244="positive","gETE", "positive"))</f>
        <v>negative</v>
      </c>
      <c r="Z244" t="str">
        <f>IF(OR('Model output'!S243="",ISNUMBER(SEARCH("Absent",'Model output'!S243)),ISNUMBER(SEARCH("Not identified",'Model output'!S243)),ISNUMBER(SEARCH("No",'Model output'!S243)),ISNUMBER(SEARCH("Minimal",'Model output'!S243)),ISNUMBER(SEARCH("negative",'Model output'!S243))),"negative",IF(OR(ISNUMBER(SEARCH("extensive",X244)),ISNUMBER(SEARCH("skeletal muscle",X244)),ISNUMBER(SEARCH("larynx",X244)),ISNUMBER(SEARCH("trachea",X244)),ISNUMBER(SEARCH("esophagus",X244)),ISNUMBER(SEARCH("recurrent laryngeal nerve",X244))),"positive","negative"))</f>
        <v>negative</v>
      </c>
      <c r="AA244" t="str">
        <f>IF('Model output'!T243="","",IF('Model output'!T243="Not mentioned", "No", "Yes"))</f>
        <v/>
      </c>
      <c r="AB244" t="str">
        <f>IF(AA244&lt;&gt;"Yes","",IF(OR('Model output'!U243="",ISNUMBER(SEARCH("Not identified",'Model output'!U243))),"",'Model output'!U243))</f>
        <v/>
      </c>
      <c r="AC244" s="8" t="str">
        <f>IF(OR('Model output'!V243="", AND(ISERROR(SEARCH("Positive",'Model output'!V243)), ISNUMBER(SEARCH("Negative",'Model output'!V243))), ISNUMBER(SEARCH("Cannot be assessed",'Model output'!V243)), AND(ISNUMBER(SEARCH("Uninvolved",'Model output'!V243)),NOT(ISNUMBER(SEARCH("margin(s) involved",'Model output'!V243)))), ISNUMBER(SEARCH("No involvement",'Model output'!V243)), AND(NOT(ISNUMBER(SEARCH("focal",'Model output'!V243))),ISNUMBER(SEARCH("Free",'Model output'!V243))), ISNUMBER(SEARCH("narrowly excised",'Model output'!V243)), ISNUMBER(SEARCH("none",'Model output'!V243)), ISNUMBER(SEARCH("R0",'Model output'!V243)), ISNUMBER(SEARCH("1 mm",'Model output'!V243)), ISNUMBER(SEARCH("0.1 CM",'Model output'!V243)), ISNUMBER(SEARCH("less than 0.2 mm",'Model output'!V243)), ISNUMBER(SEARCH("less than 1.0 mm",'Model output'!V243)), ISNUMBER(SEARCH("less than 0.5 mm",'Model output'!V243)), ISNUMBER(SEARCH("abut",'Model output'!V243))), "negative", "positive")</f>
        <v>negative</v>
      </c>
      <c r="AE244" s="39" t="str" cm="1">
        <f t="array" aca="1" ref="AE244" ca="1">IF(OR(AC244="positive",Z244="positive",AND(OR(ISNUMBER(SEARCH("Follicular carcinoma",N244)),ISNUMBER(SEARCH("Follicular thyroid carcinoma",N244))),V244="extensive"),AND(AND(ISNUMBER(J244),J244&gt;0),AND(ISNUMBER(M244),M244&gt;3)),OR(H244="positive",AH244=1)),"high",IF(OR(ISNUMBER(SEARCH("lateral",G244,1)),ISNUMBER(SEARCH("positive",Y244,1)),ISNUMBER(SEARCH("tall",O244,1)),ISNUMBER(SEARCH("hobnail",O244,1)),ISNUMBER(SEARCH("cribriform",O244,1)),ISNUMBER(SEARCH("diffuse",O244,1)),ISNUMBER(SEARCH("columnar",O244,1)),ISNUMBER(SEARCH("solid",O244,1)),ISNUMBER(SEARCH("tall",N244,1)),ISNUMBER(SEARCH("hobnail",N244,1)),ISNUMBER(SEARCH("cribriform",N244,1)),ISNUMBER(SEARCH("diffuse",N244,1)),ISNUMBER(SEARCH("columnar",N244,1)),ISNUMBER(SEARCH("solid",N244,1)),AND(OR(ISNUMBER(SEARCH("papillary",N244,1)),ISNUMBER(SEARCH("papillary carcinoma",O244,1))),S244="positive"),AND(AND(ISNUMBER(J244),J244&gt;=5),M244=""),AND(AND(ISNUMBER(J244),J244&gt;=5),AND(ISNUMBER(M244),M244&gt;=1)),AND(ISNUMBER(SERACH("papillary",N244)),OR(Y244="positive",Z244="positive"), ISNUMBER(SEARCH("BRAF",AB244)))),"intermediate","low"))</f>
        <v>low</v>
      </c>
      <c r="AF244" s="40" t="str">
        <f t="shared" si="47"/>
        <v>1b</v>
      </c>
      <c r="AG244" s="40" t="str">
        <f t="shared" si="48"/>
        <v>0</v>
      </c>
      <c r="AH244" s="40" t="str">
        <f t="shared" si="49"/>
        <v>0</v>
      </c>
      <c r="AI244" s="45" t="str">
        <f t="shared" si="50"/>
        <v>I</v>
      </c>
      <c r="AJ244" s="39" t="s">
        <v>634</v>
      </c>
      <c r="AK244" s="44" t="s">
        <v>895</v>
      </c>
      <c r="AL244" s="44" t="s">
        <v>899</v>
      </c>
      <c r="AM244" s="44" t="s">
        <v>899</v>
      </c>
      <c r="AN244" s="44" t="s">
        <v>59</v>
      </c>
      <c r="AO244" s="12">
        <f t="shared" ca="1" si="51"/>
        <v>1</v>
      </c>
      <c r="AP244" s="15">
        <f t="shared" si="52"/>
        <v>1</v>
      </c>
      <c r="AQ244" s="15">
        <f t="shared" si="53"/>
        <v>1</v>
      </c>
      <c r="AR244" s="15">
        <f t="shared" si="54"/>
        <v>1</v>
      </c>
      <c r="AS244" s="26">
        <f t="shared" si="55"/>
        <v>1</v>
      </c>
    </row>
    <row r="245" spans="1:45">
      <c r="A245" t="str">
        <f>'Model output'!A244</f>
        <v>TCGA-FY-A3I5</v>
      </c>
      <c r="B245" s="51">
        <v>64</v>
      </c>
      <c r="C245" s="1" t="str">
        <f>IF(OR(ISNUMBER(SEARCH("0",'Model output'!D244)), ISNUMBER(SEARCH("1",'Model output'!D244)), ISNUMBER(SEARCH("1a",'Model output'!D244)), ISNUMBER(SEARCH("1b",'Model output'!D244)), ISNUMBER(SEARCH("2",'Model output'!D244)), ISNUMBER(SEARCH("3",'Model output'!D244)), ISNUMBER(SEARCH("4a",'Model output'!D244)), ISNUMBER(SEARCH("4b",'Model output'!D244))), IF(ISNUMBER(SEARCH("pT",'Model output'!D244)),IF(OR(ISNUMBER(SEARCH("a",'Model output'!D244)),ISNUMBER(SEARCH("b",'Model output'!D244))),MID(SUBSTITUTE('Model output'!D244," ",""),SEARCH("pT",'Model output'!D244)+2,2),MID(SUBSTITUTE('Model output'!D244," ",""),SEARCH("pT",'Model output'!D244)+2,1)),IF(ISNUMBER(SEARCH("T",'Model output'!D244)),IF(OR(ISNUMBER(SEARCH("a",'Model output'!D244)),ISNUMBER(SEARCH("b",'Model output'!D244))),MID(SUBSTITUTE('Model output'!D244," ",""),SEARCH("T",'Model output'!D244)+1,2),MID(SUBSTITUTE('Model output'!D244," ",""),SEARCH("T",'Model output'!D244)+1,1)),SUBSTITUTE('Model output'!D244," ",""))),"")</f>
        <v>3</v>
      </c>
      <c r="D245" s="1" t="str">
        <f>IF(ISNUMBER(SEARCH("lymph node",'Model output'!E244)),"1", IF(AND('Model output'!E244&lt;&gt;"",ISNUMBER('Model output'!E244),'Model output'!E244&gt;0),"1",IF(OR(ISNUMBER(SEARCH("0",'Model output'!E244)), ISNUMBER(SEARCH("1",'Model output'!E244)), ISNUMBER(SEARCH("1a",'Model output'!E244)), ISNUMBER(SEARCH("1b",'Model output'!E244)), ISNUMBER(SEARCH("X",'Model output'!E244))), IF(ISNUMBER(SEARCH("pN",'Model output'!E244)),IF(OR(ISNUMBER(SEARCH("a",'Model output'!E244)),ISNUMBER(SEARCH("b",'Model output'!E244))),MID(SUBSTITUTE('Model output'!E244," ",""),SEARCH("pN",'Model output'!E244)+2,2),MID(SUBSTITUTE('Model output'!E244," ",""),SEARCH("pN",'Model output'!E244)+2,1)),IF(ISNUMBER(SEARCH("N",'Model output'!E244)),IF(OR(ISNUMBER(SEARCH("a",'Model output'!E244)),ISNUMBER(SEARCH("b",'Model output'!E244))),MID(SUBSTITUTE('Model output'!E244," ",""),SEARCH("N",'Model output'!E244)+1,2),MID(SUBSTITUTE('Model output'!E244," ",""),SEARCH("N",'Model output'!E244)+1,1)),SUBSTITUTE('Model output'!E244," ",""))),"")))</f>
        <v>0</v>
      </c>
      <c r="E245" s="1" t="str">
        <f>IF(OR(ISNUMBER(SEARCH("Not applicable",'Model output'!F244)), ISNUMBER(SEARCH("N/A",'Model output'!F244))),"0",IF(OR(ISNUMBER(SEARCH("0",'Model output'!F244)), ISNUMBER(SEARCH("1",'Model output'!F244)), ISNUMBER(SEARCH("X",'Model output'!F244))), IF(ISNUMBER(SEARCH("pM",'Model output'!F244)),MID(SUBSTITUTE('Model output'!F244," ",""),SEARCH("pM",'Model output'!F244)+2,1),IF(ISNUMBER(SEARCH("M",'Model output'!F244)),MID(SUBSTITUTE('Model output'!F244," ",""),SEARCH("M",'Model output'!F244)+1,1),SUBSTITUTE('Model output'!F244," ",""))),""))</f>
        <v/>
      </c>
      <c r="F245" t="str">
        <f t="shared" si="56"/>
        <v>negative</v>
      </c>
      <c r="G245" t="str">
        <f>IF(OR('Model output'!G244="",AND(ISNUMBER('Model output'!J244),'Model output'!J244&lt;1)),"",IF(OR(ISNUMBER(SEARCH("lateral",'Model output'!G244)),ISNUMBER(SEARCH("cervical",'Model output'!G244)),ISNUMBER(SEARCH("jugular",'Model output'!G244)),ISNUMBER(SEARCH("left neck",'Model output'!G244)),ISNUMBER(SEARCH("left anterior neck",'Model output'!G244)),ISNUMBER(SEARCH("left posterior neck",'Model output'!G244)),ISNUMBER(SEARCH("right neck",'Model output'!G244)),ISNUMBER(SEARCH("right anterior neck",'Model output'!G244)),ISNUMBER(SEARCH("right posterior neck",'Model output'!G244)),AND(ISNUMBER(SEARCH("level",'Model output'!G244)),OR(,ISNUMBER(SEARCH("II",'Model output'!G244)),ISNUMBER(SEARCH("two",'Model output'!G244)),ISNUMBER(SEARCH("2",'Model output'!G244)),ISNUMBER(SEARCH("III",'Model output'!G244)),ISNUMBER(SEARCH("three",'Model output'!G244)),ISNUMBER(SEARCH("3",'Model output'!G244)),ISNUMBER(SEARCH("IV",'Model output'!G244)),ISNUMBER(SEARCH("four",'Model output'!G244)),ISNUMBER(SEARCH("4",'Model output'!G244)),ISNUMBER(SEARCH("V ",'Model output'!G244)),ISNUMBER(SEARCH("five",'Model output'!G244)),ISNUMBER(SEARCH("5",'Model output'!G244))))), "lateral", "central"))</f>
        <v/>
      </c>
      <c r="H245" t="str">
        <f>IF('Model output'!H244="","negative", IF('Model output'!H244=" ", "negative", IF('Model output'!H244="[]", "negative", IF(ISNUMBER(SEARCH("lymph node",'Model output'!H244)),"negative", IF(ISNUMBER(SEARCH("adipose tissue",'Model output'!H244)), "negative", IF(ISNUMBER(SEARCH("neck dissection",'Model output'!H244)),"negative","positive"))))))</f>
        <v>negative</v>
      </c>
      <c r="I245" t="str">
        <f>IF('Model output'!I244="","",IF(ISNUMBER('Model output'!I244),'Model output'!I244,1))</f>
        <v/>
      </c>
      <c r="J245" t="str">
        <f>IF('Model output'!J244="","",IF(AND(ISNUMBER('Model output'!J244),'Model output'!J244&lt;=I245),'Model output'!J244,IF(ISNUMBER(SEARCH("0/",'Model output'!J244)),0,1)))</f>
        <v/>
      </c>
      <c r="K245" t="str" cm="1">
        <f t="array" ref="K245">IF(COUNT(FIND({0,1,2,3,4,5,6,7,8,9},'Model output'!K244))&gt;0,'Model output'!K244,"")</f>
        <v/>
      </c>
      <c r="L245" s="32" t="str">
        <f t="shared" si="46"/>
        <v/>
      </c>
      <c r="M245" t="str" cm="1">
        <f t="array" ref="M245">IF(L245="","",IF(ISNUMBER(SEARCH("cm",L245)),MAX(VALUE(SUBSTITUTE(_xlfn.FILTERXML("&lt;t&gt;&lt;s&gt;"&amp;SUBSTITUTE(L245,",","&lt;/s&gt;&lt;s&gt;")&amp;"&lt;/s&gt;&lt;/t&gt;","//s"),"cm",""))),MAX(VALUE(SUBSTITUTE(_xlfn.FILTERXML("&lt;t&gt;&lt;s&gt;"&amp;SUBSTITUTE(L245,",","&lt;/s&gt;&lt;s&gt;")&amp;"&lt;/s&gt;&lt;/t&gt;","//s"),"mm","")))/10))</f>
        <v/>
      </c>
      <c r="N245" t="str">
        <f>IF('Model output'!L244="","",'Model output'!L244)</f>
        <v>Papillary</v>
      </c>
      <c r="O245" t="str">
        <f>IF('Model output'!M244="","",'Model output'!M244)</f>
        <v>Follicular variant, Classical variant</v>
      </c>
      <c r="P245" t="str">
        <f>IF('Model output'!N244="","",'Model output'!N244)</f>
        <v>4.5 X 3.0 X 3.0 CM</v>
      </c>
      <c r="Q245" t="str">
        <f t="shared" si="57"/>
        <v>4.5,3.0,3.0cm</v>
      </c>
      <c r="R245" cm="1">
        <f t="array" ref="R245">IF(Q245="","",IF(ISNUMBER(SEARCH("cm",Q245)),MAX(VALUE(SUBSTITUTE(_xlfn.FILTERXML("&lt;t&gt;&lt;s&gt;"&amp;SUBSTITUTE(Q245,",","&lt;/s&gt;&lt;s&gt;")&amp;"&lt;/s&gt;&lt;/t&gt;","//s"),"cm",""))),IF(ISNUMBER(SEARCH("mm",Q245)), MAX(VALUE(SUBSTITUTE(_xlfn.FILTERXML("&lt;t&gt;&lt;s&gt;"&amp;SUBSTITUTE(Q245,",","&lt;/s&gt;&lt;s&gt;")&amp;"&lt;/s&gt;&lt;/t&gt;","//s"),"mm","")))/10, MAX(VALUE(_xlfn.FILTERXML("&lt;t&gt;&lt;s&gt;"&amp;SUBSTITUTE(Q245,",","&lt;/s&gt;&lt;s&gt;")&amp;"&lt;/s&gt;&lt;/t&gt;","//s"))))))</f>
        <v>4.5</v>
      </c>
      <c r="S245" t="str">
        <f>IF(OR('Model output'!P244="",'Model output'!P244="C",ISNUMBER(SEARCH("Not identified", 'Model output'!P244)),ISNUMBER(SEARCH("Absent",'Model output'!P244)),ISNUMBER(SEARCH("Absence",'Model output'!P244)),AND(ISNUMBER(SEARCH("No",'Model output'!P244)),NOT(ISNUMBER(SEARCH("diagnostic",'Model output'!P244)))),ISNUMBER(SEARCH("Negative",'Model output'!P244))),"negative","positive")</f>
        <v>negative</v>
      </c>
      <c r="T245">
        <f>IF('Model output'!O244="","",'Model output'!O244)</f>
        <v>2</v>
      </c>
      <c r="U245" t="str">
        <f>IF('Model output'!Q244&lt;&gt;"",'Model output'!Q244,IF('Classification result'!S245="positive",IF(ISNUMBER(SEARCH("single",'Model output'!P244)),1,IF(OR(ISNUMBER(SEARCH("&lt;4",'Model output'!P244)),ISNUMBER(SEARCH("&lt; 4",'Model output'!P244)),ISNUMBER(SEARCH("less than 4",'Model output'!P244))),"&lt;4",IF(OR(ISNUMBER(SEARCH("&gt;4",'Model output'!P244)),ISNUMBER(SEARCH("&gt; 4",'Model output'!P244)),ISNUMBER(SEARCH("4 or more",'Model output'!P244))),"&gt;4",""))),""))</f>
        <v/>
      </c>
      <c r="V245" t="str">
        <f>IF(S245="negative","",IF(OR(ISNUMBER(SEARCH("Focal",'Model output'!P244)),'Classification result'!U245&lt;4,ISNUMBER(SEARCH("Focal",'Classification result'!U245)),ISNUMBER(SEARCH("&lt;4",'Classification result'!U245)),ISNUMBER(SEARCH("&lt; 4",'Classification result'!U245))),"minimal", IF(OR(ISNUMBER(SEARCH("Extensive",'Model output'!P244)),ISNUMBER(SEARCH("Extensive",'Classification result'!U245)),ISNUMBER(SEARCH("&gt;4",'Classification result'!U245)),ISNUMBER(SEARCH("&gt; 4",'Classification result'!U245)),ISNUMBER(SEARCH("4 or more",'Classification result'!U245))),"extensive","")))</f>
        <v/>
      </c>
      <c r="W245" t="str">
        <f>IF(OR('Model output'!R244="",ISNUMBER(SEARCH("Not identified", 'Model output'!R244)),ISNUMBER(SEARCH("Absent",'Model output'!R244)),ISNUMBER(SEARCH("No",'Model output'!R244)),ISNUMBER(SEARCH("Negative",'Model output'!R244)),ISNUMBER(SEARCH("None seen",'Model output'!R244)),ISNUMBER(SEARCH("Free",'Model output'!R244)),ISNUMBER(SEARCH("Cannot be assessed",'Model output'!R244))),"negative","positive")</f>
        <v>positive</v>
      </c>
      <c r="X245" s="19" t="str">
        <f>IF('Model output'!S244="","",'Model output'!S244)</f>
        <v>Not identified</v>
      </c>
      <c r="Y245" t="str">
        <f>IF(OR('Model output'!S244="",ISNUMBER(SEARCH("No extension",'Model output'!S244)),ISNUMBER(SEARCH("Absent",'Model output'!S244)),ISNUMBER(SEARCH("Not identified",'Model output'!S244)),AND(ISNUMBER(SEARCH("No",'Model output'!S244)),NOT(ISNUMBER(SEARCH("carcinoma",'Model output'!S244)))),ISNUMBER(SEARCH("negative",'Model output'!S244))),"negative",IF(Z245="positive","gETE", "positive"))</f>
        <v>negative</v>
      </c>
      <c r="Z245" t="str">
        <f>IF(OR('Model output'!S244="",ISNUMBER(SEARCH("Absent",'Model output'!S244)),ISNUMBER(SEARCH("Not identified",'Model output'!S244)),ISNUMBER(SEARCH("No",'Model output'!S244)),ISNUMBER(SEARCH("Minimal",'Model output'!S244)),ISNUMBER(SEARCH("negative",'Model output'!S244))),"negative",IF(OR(ISNUMBER(SEARCH("extensive",X245)),ISNUMBER(SEARCH("skeletal muscle",X245)),ISNUMBER(SEARCH("larynx",X245)),ISNUMBER(SEARCH("trachea",X245)),ISNUMBER(SEARCH("esophagus",X245)),ISNUMBER(SEARCH("recurrent laryngeal nerve",X245))),"positive","negative"))</f>
        <v>negative</v>
      </c>
      <c r="AA245" t="str">
        <f>IF('Model output'!T244="","",IF('Model output'!T244="Not mentioned", "No", "Yes"))</f>
        <v/>
      </c>
      <c r="AB245" t="str">
        <f>IF(AA245&lt;&gt;"Yes","",IF(OR('Model output'!U244="",ISNUMBER(SEARCH("Not identified",'Model output'!U244))),"",'Model output'!U244))</f>
        <v/>
      </c>
      <c r="AC245" s="8" t="str">
        <f>IF(OR('Model output'!V244="", AND(ISERROR(SEARCH("Positive",'Model output'!V244)), ISNUMBER(SEARCH("Negative",'Model output'!V244))), ISNUMBER(SEARCH("Cannot be assessed",'Model output'!V244)), AND(ISNUMBER(SEARCH("Uninvolved",'Model output'!V244)),NOT(ISNUMBER(SEARCH("margin(s) involved",'Model output'!V244)))), ISNUMBER(SEARCH("No involvement",'Model output'!V244)), AND(NOT(ISNUMBER(SEARCH("focal",'Model output'!V244))),ISNUMBER(SEARCH("Free",'Model output'!V244))), ISNUMBER(SEARCH("narrowly excised",'Model output'!V244)), ISNUMBER(SEARCH("none",'Model output'!V244)), ISNUMBER(SEARCH("R0",'Model output'!V244)), ISNUMBER(SEARCH("1 mm",'Model output'!V244)), ISNUMBER(SEARCH("0.1 CM",'Model output'!V244)), ISNUMBER(SEARCH("less than 0.2 mm",'Model output'!V244)), ISNUMBER(SEARCH("less than 1.0 mm",'Model output'!V244)), ISNUMBER(SEARCH("less than 0.5 mm",'Model output'!V244)), ISNUMBER(SEARCH("abut",'Model output'!V244))), "negative", "positive")</f>
        <v>negative</v>
      </c>
      <c r="AE245" s="39" t="str" cm="1">
        <f t="array" aca="1" ref="AE245" ca="1">IF(OR(AC245="positive",Z245="positive",AND(OR(ISNUMBER(SEARCH("Follicular carcinoma",N245)),ISNUMBER(SEARCH("Follicular thyroid carcinoma",N245))),V245="extensive"),AND(AND(ISNUMBER(J245),J245&gt;0),AND(ISNUMBER(M245),M245&gt;3)),OR(H245="positive",AH245=1)),"high",IF(OR(ISNUMBER(SEARCH("lateral",G245,1)),ISNUMBER(SEARCH("positive",Y245,1)),ISNUMBER(SEARCH("tall",O245,1)),ISNUMBER(SEARCH("hobnail",O245,1)),ISNUMBER(SEARCH("cribriform",O245,1)),ISNUMBER(SEARCH("diffuse",O245,1)),ISNUMBER(SEARCH("columnar",O245,1)),ISNUMBER(SEARCH("solid",O245,1)),ISNUMBER(SEARCH("tall",N245,1)),ISNUMBER(SEARCH("hobnail",N245,1)),ISNUMBER(SEARCH("cribriform",N245,1)),ISNUMBER(SEARCH("diffuse",N245,1)),ISNUMBER(SEARCH("columnar",N245,1)),ISNUMBER(SEARCH("solid",N245,1)),AND(OR(ISNUMBER(SEARCH("papillary",N245,1)),ISNUMBER(SEARCH("papillary carcinoma",O245,1))),S245="positive"),AND(AND(ISNUMBER(J245),J245&gt;=5),M245=""),AND(AND(ISNUMBER(J245),J245&gt;=5),AND(ISNUMBER(M245),M245&gt;=1)),AND(ISNUMBER(SERACH("papillary",N245)),OR(Y245="positive",Z245="positive"), ISNUMBER(SEARCH("BRAF",AB245)))),"intermediate","low"))</f>
        <v>low</v>
      </c>
      <c r="AF245" s="40" t="str">
        <f t="shared" si="47"/>
        <v>3a</v>
      </c>
      <c r="AG245" s="40" t="str">
        <f t="shared" si="48"/>
        <v>0</v>
      </c>
      <c r="AH245" s="40" t="str">
        <f t="shared" si="49"/>
        <v>0</v>
      </c>
      <c r="AI245" s="45" t="str">
        <f t="shared" si="50"/>
        <v>II</v>
      </c>
      <c r="AJ245" s="39" t="s">
        <v>634</v>
      </c>
      <c r="AK245" s="44" t="s">
        <v>901</v>
      </c>
      <c r="AL245" s="44" t="s">
        <v>896</v>
      </c>
      <c r="AM245" s="44" t="s">
        <v>899</v>
      </c>
      <c r="AN245" s="44" t="s">
        <v>897</v>
      </c>
      <c r="AO245" s="12">
        <f t="shared" ca="1" si="51"/>
        <v>1</v>
      </c>
      <c r="AP245" s="15">
        <f t="shared" si="52"/>
        <v>1</v>
      </c>
      <c r="AQ245" s="15">
        <f t="shared" si="53"/>
        <v>1</v>
      </c>
      <c r="AR245" s="15">
        <f t="shared" si="54"/>
        <v>1</v>
      </c>
      <c r="AS245" s="26">
        <f t="shared" si="55"/>
        <v>1</v>
      </c>
    </row>
    <row r="246" spans="1:45">
      <c r="A246" t="str">
        <f>'Model output'!A245</f>
        <v>TCGA-FY-A3NM</v>
      </c>
      <c r="B246" s="51">
        <v>48</v>
      </c>
      <c r="C246" s="1" t="str">
        <f>IF(OR(ISNUMBER(SEARCH("0",'Model output'!D245)), ISNUMBER(SEARCH("1",'Model output'!D245)), ISNUMBER(SEARCH("1a",'Model output'!D245)), ISNUMBER(SEARCH("1b",'Model output'!D245)), ISNUMBER(SEARCH("2",'Model output'!D245)), ISNUMBER(SEARCH("3",'Model output'!D245)), ISNUMBER(SEARCH("4a",'Model output'!D245)), ISNUMBER(SEARCH("4b",'Model output'!D245))), IF(ISNUMBER(SEARCH("pT",'Model output'!D245)),IF(OR(ISNUMBER(SEARCH("a",'Model output'!D245)),ISNUMBER(SEARCH("b",'Model output'!D245))),MID(SUBSTITUTE('Model output'!D245," ",""),SEARCH("pT",'Model output'!D245)+2,2),MID(SUBSTITUTE('Model output'!D245," ",""),SEARCH("pT",'Model output'!D245)+2,1)),IF(ISNUMBER(SEARCH("T",'Model output'!D245)),IF(OR(ISNUMBER(SEARCH("a",'Model output'!D245)),ISNUMBER(SEARCH("b",'Model output'!D245))),MID(SUBSTITUTE('Model output'!D245," ",""),SEARCH("T",'Model output'!D245)+1,2),MID(SUBSTITUTE('Model output'!D245," ",""),SEARCH("T",'Model output'!D245)+1,1)),SUBSTITUTE('Model output'!D245," ",""))),"")</f>
        <v>3</v>
      </c>
      <c r="D246" s="1" t="str">
        <f>IF(ISNUMBER(SEARCH("lymph node",'Model output'!E245)),"1", IF(AND('Model output'!E245&lt;&gt;"",ISNUMBER('Model output'!E245),'Model output'!E245&gt;0),"1",IF(OR(ISNUMBER(SEARCH("0",'Model output'!E245)), ISNUMBER(SEARCH("1",'Model output'!E245)), ISNUMBER(SEARCH("1a",'Model output'!E245)), ISNUMBER(SEARCH("1b",'Model output'!E245)), ISNUMBER(SEARCH("X",'Model output'!E245))), IF(ISNUMBER(SEARCH("pN",'Model output'!E245)),IF(OR(ISNUMBER(SEARCH("a",'Model output'!E245)),ISNUMBER(SEARCH("b",'Model output'!E245))),MID(SUBSTITUTE('Model output'!E245," ",""),SEARCH("pN",'Model output'!E245)+2,2),MID(SUBSTITUTE('Model output'!E245," ",""),SEARCH("pN",'Model output'!E245)+2,1)),IF(ISNUMBER(SEARCH("N",'Model output'!E245)),IF(OR(ISNUMBER(SEARCH("a",'Model output'!E245)),ISNUMBER(SEARCH("b",'Model output'!E245))),MID(SUBSTITUTE('Model output'!E245," ",""),SEARCH("N",'Model output'!E245)+1,2),MID(SUBSTITUTE('Model output'!E245," ",""),SEARCH("N",'Model output'!E245)+1,1)),SUBSTITUTE('Model output'!E245," ",""))),"")))</f>
        <v>0</v>
      </c>
      <c r="E246" s="1" t="str">
        <f>IF(OR(ISNUMBER(SEARCH("Not applicable",'Model output'!F245)), ISNUMBER(SEARCH("N/A",'Model output'!F245))),"0",IF(OR(ISNUMBER(SEARCH("0",'Model output'!F245)), ISNUMBER(SEARCH("1",'Model output'!F245)), ISNUMBER(SEARCH("X",'Model output'!F245))), IF(ISNUMBER(SEARCH("pM",'Model output'!F245)),MID(SUBSTITUTE('Model output'!F245," ",""),SEARCH("pM",'Model output'!F245)+2,1),IF(ISNUMBER(SEARCH("M",'Model output'!F245)),MID(SUBSTITUTE('Model output'!F245," ",""),SEARCH("M",'Model output'!F245)+1,1),SUBSTITUTE('Model output'!F245," ",""))),""))</f>
        <v>X</v>
      </c>
      <c r="F246" t="str">
        <f t="shared" si="56"/>
        <v>negative</v>
      </c>
      <c r="G246" t="str">
        <f>IF(OR('Model output'!G245="",AND(ISNUMBER('Model output'!J245),'Model output'!J245&lt;1)),"",IF(OR(ISNUMBER(SEARCH("lateral",'Model output'!G245)),ISNUMBER(SEARCH("cervical",'Model output'!G245)),ISNUMBER(SEARCH("jugular",'Model output'!G245)),ISNUMBER(SEARCH("left neck",'Model output'!G245)),ISNUMBER(SEARCH("left anterior neck",'Model output'!G245)),ISNUMBER(SEARCH("left posterior neck",'Model output'!G245)),ISNUMBER(SEARCH("right neck",'Model output'!G245)),ISNUMBER(SEARCH("right anterior neck",'Model output'!G245)),ISNUMBER(SEARCH("right posterior neck",'Model output'!G245)),AND(ISNUMBER(SEARCH("level",'Model output'!G245)),OR(,ISNUMBER(SEARCH("II",'Model output'!G245)),ISNUMBER(SEARCH("two",'Model output'!G245)),ISNUMBER(SEARCH("2",'Model output'!G245)),ISNUMBER(SEARCH("III",'Model output'!G245)),ISNUMBER(SEARCH("three",'Model output'!G245)),ISNUMBER(SEARCH("3",'Model output'!G245)),ISNUMBER(SEARCH("IV",'Model output'!G245)),ISNUMBER(SEARCH("four",'Model output'!G245)),ISNUMBER(SEARCH("4",'Model output'!G245)),ISNUMBER(SEARCH("V ",'Model output'!G245)),ISNUMBER(SEARCH("five",'Model output'!G245)),ISNUMBER(SEARCH("5",'Model output'!G245))))), "lateral", "central"))</f>
        <v/>
      </c>
      <c r="H246" t="str">
        <f>IF('Model output'!H245="","negative", IF('Model output'!H245=" ", "negative", IF('Model output'!H245="[]", "negative", IF(ISNUMBER(SEARCH("lymph node",'Model output'!H245)),"negative", IF(ISNUMBER(SEARCH("adipose tissue",'Model output'!H245)), "negative", IF(ISNUMBER(SEARCH("neck dissection",'Model output'!H245)),"negative","positive"))))))</f>
        <v>negative</v>
      </c>
      <c r="I246">
        <f>IF('Model output'!I245="","",IF(ISNUMBER('Model output'!I245),'Model output'!I245,1))</f>
        <v>4</v>
      </c>
      <c r="J246">
        <f>IF('Model output'!J245="","",IF(AND(ISNUMBER('Model output'!J245),'Model output'!J245&lt;=I246),'Model output'!J245,IF(ISNUMBER(SEARCH("0/",'Model output'!J245)),0,1)))</f>
        <v>0</v>
      </c>
      <c r="K246" t="str" cm="1">
        <f t="array" ref="K246">IF(COUNT(FIND({0,1,2,3,4,5,6,7,8,9},'Model output'!K245))&gt;0,'Model output'!K245,"")</f>
        <v/>
      </c>
      <c r="L246" s="32" t="str">
        <f t="shared" si="46"/>
        <v/>
      </c>
      <c r="M246" t="str" cm="1">
        <f t="array" ref="M246">IF(L246="","",IF(ISNUMBER(SEARCH("cm",L246)),MAX(VALUE(SUBSTITUTE(_xlfn.FILTERXML("&lt;t&gt;&lt;s&gt;"&amp;SUBSTITUTE(L246,",","&lt;/s&gt;&lt;s&gt;")&amp;"&lt;/s&gt;&lt;/t&gt;","//s"),"cm",""))),MAX(VALUE(SUBSTITUTE(_xlfn.FILTERXML("&lt;t&gt;&lt;s&gt;"&amp;SUBSTITUTE(L246,",","&lt;/s&gt;&lt;s&gt;")&amp;"&lt;/s&gt;&lt;/t&gt;","//s"),"mm","")))/10))</f>
        <v/>
      </c>
      <c r="N246" t="str">
        <f>IF('Model output'!L245="","",'Model output'!L245)</f>
        <v>papillary</v>
      </c>
      <c r="O246" t="str">
        <f>IF('Model output'!M245="","",'Model output'!M245)</f>
        <v>classical</v>
      </c>
      <c r="P246" t="str">
        <f>IF('Model output'!N245="","",'Model output'!N245)</f>
        <v>1.6 cm</v>
      </c>
      <c r="Q246" t="str">
        <f t="shared" si="57"/>
        <v>1.6cm</v>
      </c>
      <c r="R246" cm="1">
        <f t="array" ref="R246">IF(Q246="","",IF(ISNUMBER(SEARCH("cm",Q246)),MAX(VALUE(SUBSTITUTE(_xlfn.FILTERXML("&lt;t&gt;&lt;s&gt;"&amp;SUBSTITUTE(Q246,",","&lt;/s&gt;&lt;s&gt;")&amp;"&lt;/s&gt;&lt;/t&gt;","//s"),"cm",""))),IF(ISNUMBER(SEARCH("mm",Q246)), MAX(VALUE(SUBSTITUTE(_xlfn.FILTERXML("&lt;t&gt;&lt;s&gt;"&amp;SUBSTITUTE(Q246,",","&lt;/s&gt;&lt;s&gt;")&amp;"&lt;/s&gt;&lt;/t&gt;","//s"),"mm","")))/10, MAX(VALUE(_xlfn.FILTERXML("&lt;t&gt;&lt;s&gt;"&amp;SUBSTITUTE(Q246,",","&lt;/s&gt;&lt;s&gt;")&amp;"&lt;/s&gt;&lt;/t&gt;","//s"))))))</f>
        <v>1.6</v>
      </c>
      <c r="S246" t="str">
        <f>IF(OR('Model output'!P245="",'Model output'!P245="C",ISNUMBER(SEARCH("Not identified", 'Model output'!P245)),ISNUMBER(SEARCH("Absent",'Model output'!P245)),ISNUMBER(SEARCH("Absence",'Model output'!P245)),AND(ISNUMBER(SEARCH("No",'Model output'!P245)),NOT(ISNUMBER(SEARCH("diagnostic",'Model output'!P245)))),ISNUMBER(SEARCH("Negative",'Model output'!P245))),"negative","positive")</f>
        <v>negative</v>
      </c>
      <c r="T246">
        <f>IF('Model output'!O245="","",'Model output'!O245)</f>
        <v>3</v>
      </c>
      <c r="U246" t="str">
        <f>IF('Model output'!Q245&lt;&gt;"",'Model output'!Q245,IF('Classification result'!S246="positive",IF(ISNUMBER(SEARCH("single",'Model output'!P245)),1,IF(OR(ISNUMBER(SEARCH("&lt;4",'Model output'!P245)),ISNUMBER(SEARCH("&lt; 4",'Model output'!P245)),ISNUMBER(SEARCH("less than 4",'Model output'!P245))),"&lt;4",IF(OR(ISNUMBER(SEARCH("&gt;4",'Model output'!P245)),ISNUMBER(SEARCH("&gt; 4",'Model output'!P245)),ISNUMBER(SEARCH("4 or more",'Model output'!P245))),"&gt;4",""))),""))</f>
        <v/>
      </c>
      <c r="V246" t="str">
        <f>IF(S246="negative","",IF(OR(ISNUMBER(SEARCH("Focal",'Model output'!P245)),'Classification result'!U246&lt;4,ISNUMBER(SEARCH("Focal",'Classification result'!U246)),ISNUMBER(SEARCH("&lt;4",'Classification result'!U246)),ISNUMBER(SEARCH("&lt; 4",'Classification result'!U246))),"minimal", IF(OR(ISNUMBER(SEARCH("Extensive",'Model output'!P245)),ISNUMBER(SEARCH("Extensive",'Classification result'!U246)),ISNUMBER(SEARCH("&gt;4",'Classification result'!U246)),ISNUMBER(SEARCH("&gt; 4",'Classification result'!U246)),ISNUMBER(SEARCH("4 or more",'Classification result'!U246))),"extensive","")))</f>
        <v/>
      </c>
      <c r="W246" t="str">
        <f>IF(OR('Model output'!R245="",ISNUMBER(SEARCH("Not identified", 'Model output'!R245)),ISNUMBER(SEARCH("Absent",'Model output'!R245)),ISNUMBER(SEARCH("No",'Model output'!R245)),ISNUMBER(SEARCH("Negative",'Model output'!R245)),ISNUMBER(SEARCH("None seen",'Model output'!R245)),ISNUMBER(SEARCH("Free",'Model output'!R245)),ISNUMBER(SEARCH("Cannot be assessed",'Model output'!R245))),"negative","positive")</f>
        <v>positive</v>
      </c>
      <c r="X246" s="19" t="str">
        <f>IF('Model output'!S245="","",'Model output'!S245)</f>
        <v>Present, minimal</v>
      </c>
      <c r="Y246" t="str">
        <f>IF(OR('Model output'!S245="",ISNUMBER(SEARCH("No extension",'Model output'!S245)),ISNUMBER(SEARCH("Absent",'Model output'!S245)),ISNUMBER(SEARCH("Not identified",'Model output'!S245)),AND(ISNUMBER(SEARCH("No",'Model output'!S245)),NOT(ISNUMBER(SEARCH("carcinoma",'Model output'!S245)))),ISNUMBER(SEARCH("negative",'Model output'!S245))),"negative",IF(Z246="positive","gETE", "positive"))</f>
        <v>positive</v>
      </c>
      <c r="Z246" t="str">
        <f>IF(OR('Model output'!S245="",ISNUMBER(SEARCH("Absent",'Model output'!S245)),ISNUMBER(SEARCH("Not identified",'Model output'!S245)),ISNUMBER(SEARCH("No",'Model output'!S245)),ISNUMBER(SEARCH("Minimal",'Model output'!S245)),ISNUMBER(SEARCH("negative",'Model output'!S245))),"negative",IF(OR(ISNUMBER(SEARCH("extensive",X246)),ISNUMBER(SEARCH("skeletal muscle",X246)),ISNUMBER(SEARCH("larynx",X246)),ISNUMBER(SEARCH("trachea",X246)),ISNUMBER(SEARCH("esophagus",X246)),ISNUMBER(SEARCH("recurrent laryngeal nerve",X246))),"positive","negative"))</f>
        <v>negative</v>
      </c>
      <c r="AA246" t="str">
        <f>IF('Model output'!T245="","",IF('Model output'!T245="Not mentioned", "No", "Yes"))</f>
        <v/>
      </c>
      <c r="AB246" t="str">
        <f>IF(AA246&lt;&gt;"Yes","",IF(OR('Model output'!U245="",ISNUMBER(SEARCH("Not identified",'Model output'!U245))),"",'Model output'!U245))</f>
        <v/>
      </c>
      <c r="AC246" s="8" t="str">
        <f>IF(OR('Model output'!V245="", AND(ISERROR(SEARCH("Positive",'Model output'!V245)), ISNUMBER(SEARCH("Negative",'Model output'!V245))), ISNUMBER(SEARCH("Cannot be assessed",'Model output'!V245)), AND(ISNUMBER(SEARCH("Uninvolved",'Model output'!V245)),NOT(ISNUMBER(SEARCH("margin(s) involved",'Model output'!V245)))), ISNUMBER(SEARCH("No involvement",'Model output'!V245)), AND(NOT(ISNUMBER(SEARCH("focal",'Model output'!V245))),ISNUMBER(SEARCH("Free",'Model output'!V245))), ISNUMBER(SEARCH("narrowly excised",'Model output'!V245)), ISNUMBER(SEARCH("none",'Model output'!V245)), ISNUMBER(SEARCH("R0",'Model output'!V245)), ISNUMBER(SEARCH("1 mm",'Model output'!V245)), ISNUMBER(SEARCH("0.1 CM",'Model output'!V245)), ISNUMBER(SEARCH("less than 0.2 mm",'Model output'!V245)), ISNUMBER(SEARCH("less than 1.0 mm",'Model output'!V245)), ISNUMBER(SEARCH("less than 0.5 mm",'Model output'!V245)), ISNUMBER(SEARCH("abut",'Model output'!V245))), "negative", "positive")</f>
        <v>negative</v>
      </c>
      <c r="AE246" s="39" t="str" cm="1">
        <f t="array" aca="1" ref="AE246" ca="1">IF(OR(AC246="positive",Z246="positive",AND(OR(ISNUMBER(SEARCH("Follicular carcinoma",N246)),ISNUMBER(SEARCH("Follicular thyroid carcinoma",N246))),V246="extensive"),AND(AND(ISNUMBER(J246),J246&gt;0),AND(ISNUMBER(M246),M246&gt;3)),OR(H246="positive",AH246=1)),"high",IF(OR(ISNUMBER(SEARCH("lateral",G246,1)),ISNUMBER(SEARCH("positive",Y246,1)),ISNUMBER(SEARCH("tall",O246,1)),ISNUMBER(SEARCH("hobnail",O246,1)),ISNUMBER(SEARCH("cribriform",O246,1)),ISNUMBER(SEARCH("diffuse",O246,1)),ISNUMBER(SEARCH("columnar",O246,1)),ISNUMBER(SEARCH("solid",O246,1)),ISNUMBER(SEARCH("tall",N246,1)),ISNUMBER(SEARCH("hobnail",N246,1)),ISNUMBER(SEARCH("cribriform",N246,1)),ISNUMBER(SEARCH("diffuse",N246,1)),ISNUMBER(SEARCH("columnar",N246,1)),ISNUMBER(SEARCH("solid",N246,1)),AND(OR(ISNUMBER(SEARCH("papillary",N246,1)),ISNUMBER(SEARCH("papillary carcinoma",O246,1))),S246="positive"),AND(AND(ISNUMBER(J246),J246&gt;=5),M246=""),AND(AND(ISNUMBER(J246),J246&gt;=5),AND(ISNUMBER(M246),M246&gt;=1)),AND(ISNUMBER(SERACH("papillary",N246)),OR(Y246="positive",Z246="positive"), ISNUMBER(SEARCH("BRAF",AB246)))),"intermediate","low"))</f>
        <v>intermediate</v>
      </c>
      <c r="AF246" s="40" t="str">
        <f t="shared" si="47"/>
        <v>1b</v>
      </c>
      <c r="AG246" s="40" t="str">
        <f t="shared" si="48"/>
        <v>0</v>
      </c>
      <c r="AH246" s="40" t="str">
        <f t="shared" si="49"/>
        <v>0</v>
      </c>
      <c r="AI246" s="45" t="str">
        <f t="shared" si="50"/>
        <v>I</v>
      </c>
      <c r="AJ246" s="39" t="s">
        <v>636</v>
      </c>
      <c r="AK246" s="44" t="s">
        <v>895</v>
      </c>
      <c r="AL246" s="44" t="s">
        <v>896</v>
      </c>
      <c r="AM246" s="44" t="s">
        <v>899</v>
      </c>
      <c r="AN246" s="44" t="s">
        <v>59</v>
      </c>
      <c r="AO246" s="12">
        <f t="shared" ca="1" si="51"/>
        <v>1</v>
      </c>
      <c r="AP246" s="15">
        <f t="shared" si="52"/>
        <v>1</v>
      </c>
      <c r="AQ246" s="15">
        <f t="shared" si="53"/>
        <v>1</v>
      </c>
      <c r="AR246" s="15">
        <f t="shared" si="54"/>
        <v>1</v>
      </c>
      <c r="AS246" s="26">
        <f t="shared" si="55"/>
        <v>1</v>
      </c>
    </row>
    <row r="247" spans="1:45">
      <c r="A247" t="str">
        <f>'Model output'!A246</f>
        <v>TCGA-FY-A3NN</v>
      </c>
      <c r="B247" s="51">
        <v>48</v>
      </c>
      <c r="C247" s="1" t="str">
        <f>IF(OR(ISNUMBER(SEARCH("0",'Model output'!D246)), ISNUMBER(SEARCH("1",'Model output'!D246)), ISNUMBER(SEARCH("1a",'Model output'!D246)), ISNUMBER(SEARCH("1b",'Model output'!D246)), ISNUMBER(SEARCH("2",'Model output'!D246)), ISNUMBER(SEARCH("3",'Model output'!D246)), ISNUMBER(SEARCH("4a",'Model output'!D246)), ISNUMBER(SEARCH("4b",'Model output'!D246))), IF(ISNUMBER(SEARCH("pT",'Model output'!D246)),IF(OR(ISNUMBER(SEARCH("a",'Model output'!D246)),ISNUMBER(SEARCH("b",'Model output'!D246))),MID(SUBSTITUTE('Model output'!D246," ",""),SEARCH("pT",'Model output'!D246)+2,2),MID(SUBSTITUTE('Model output'!D246," ",""),SEARCH("pT",'Model output'!D246)+2,1)),IF(ISNUMBER(SEARCH("T",'Model output'!D246)),IF(OR(ISNUMBER(SEARCH("a",'Model output'!D246)),ISNUMBER(SEARCH("b",'Model output'!D246))),MID(SUBSTITUTE('Model output'!D246," ",""),SEARCH("T",'Model output'!D246)+1,2),MID(SUBSTITUTE('Model output'!D246," ",""),SEARCH("T",'Model output'!D246)+1,1)),SUBSTITUTE('Model output'!D246," ",""))),"")</f>
        <v>1b</v>
      </c>
      <c r="D247" s="1" t="str">
        <f>IF(ISNUMBER(SEARCH("lymph node",'Model output'!E246)),"1", IF(AND('Model output'!E246&lt;&gt;"",ISNUMBER('Model output'!E246),'Model output'!E246&gt;0),"1",IF(OR(ISNUMBER(SEARCH("0",'Model output'!E246)), ISNUMBER(SEARCH("1",'Model output'!E246)), ISNUMBER(SEARCH("1a",'Model output'!E246)), ISNUMBER(SEARCH("1b",'Model output'!E246)), ISNUMBER(SEARCH("X",'Model output'!E246))), IF(ISNUMBER(SEARCH("pN",'Model output'!E246)),IF(OR(ISNUMBER(SEARCH("a",'Model output'!E246)),ISNUMBER(SEARCH("b",'Model output'!E246))),MID(SUBSTITUTE('Model output'!E246," ",""),SEARCH("pN",'Model output'!E246)+2,2),MID(SUBSTITUTE('Model output'!E246," ",""),SEARCH("pN",'Model output'!E246)+2,1)),IF(ISNUMBER(SEARCH("N",'Model output'!E246)),IF(OR(ISNUMBER(SEARCH("a",'Model output'!E246)),ISNUMBER(SEARCH("b",'Model output'!E246))),MID(SUBSTITUTE('Model output'!E246," ",""),SEARCH("N",'Model output'!E246)+1,2),MID(SUBSTITUTE('Model output'!E246," ",""),SEARCH("N",'Model output'!E246)+1,1)),SUBSTITUTE('Model output'!E246," ",""))),"")))</f>
        <v>1a</v>
      </c>
      <c r="E247" s="1" t="str">
        <f>IF(OR(ISNUMBER(SEARCH("Not applicable",'Model output'!F246)), ISNUMBER(SEARCH("N/A",'Model output'!F246))),"0",IF(OR(ISNUMBER(SEARCH("0",'Model output'!F246)), ISNUMBER(SEARCH("1",'Model output'!F246)), ISNUMBER(SEARCH("X",'Model output'!F246))), IF(ISNUMBER(SEARCH("pM",'Model output'!F246)),MID(SUBSTITUTE('Model output'!F246," ",""),SEARCH("pM",'Model output'!F246)+2,1),IF(ISNUMBER(SEARCH("M",'Model output'!F246)),MID(SUBSTITUTE('Model output'!F246," ",""),SEARCH("M",'Model output'!F246)+1,1),SUBSTITUTE('Model output'!F246," ",""))),""))</f>
        <v>X</v>
      </c>
      <c r="F247" t="str">
        <f t="shared" si="56"/>
        <v>positive</v>
      </c>
      <c r="G247" t="str">
        <f>IF(OR('Model output'!G246="",AND(ISNUMBER('Model output'!J246),'Model output'!J246&lt;1)),"",IF(OR(ISNUMBER(SEARCH("lateral",'Model output'!G246)),ISNUMBER(SEARCH("cervical",'Model output'!G246)),ISNUMBER(SEARCH("jugular",'Model output'!G246)),ISNUMBER(SEARCH("left neck",'Model output'!G246)),ISNUMBER(SEARCH("left anterior neck",'Model output'!G246)),ISNUMBER(SEARCH("left posterior neck",'Model output'!G246)),ISNUMBER(SEARCH("right neck",'Model output'!G246)),ISNUMBER(SEARCH("right anterior neck",'Model output'!G246)),ISNUMBER(SEARCH("right posterior neck",'Model output'!G246)),AND(ISNUMBER(SEARCH("level",'Model output'!G246)),OR(,ISNUMBER(SEARCH("II",'Model output'!G246)),ISNUMBER(SEARCH("two",'Model output'!G246)),ISNUMBER(SEARCH("2",'Model output'!G246)),ISNUMBER(SEARCH("III",'Model output'!G246)),ISNUMBER(SEARCH("three",'Model output'!G246)),ISNUMBER(SEARCH("3",'Model output'!G246)),ISNUMBER(SEARCH("IV",'Model output'!G246)),ISNUMBER(SEARCH("four",'Model output'!G246)),ISNUMBER(SEARCH("4",'Model output'!G246)),ISNUMBER(SEARCH("V ",'Model output'!G246)),ISNUMBER(SEARCH("five",'Model output'!G246)),ISNUMBER(SEARCH("5",'Model output'!G246))))), "lateral", "central"))</f>
        <v>central</v>
      </c>
      <c r="H247" t="str">
        <f>IF('Model output'!H246="","negative", IF('Model output'!H246=" ", "negative", IF('Model output'!H246="[]", "negative", IF(ISNUMBER(SEARCH("lymph node",'Model output'!H246)),"negative", IF(ISNUMBER(SEARCH("adipose tissue",'Model output'!H246)), "negative", IF(ISNUMBER(SEARCH("neck dissection",'Model output'!H246)),"negative","positive"))))))</f>
        <v>negative</v>
      </c>
      <c r="I247">
        <f>IF('Model output'!I246="","",IF(ISNUMBER('Model output'!I246),'Model output'!I246,1))</f>
        <v>2</v>
      </c>
      <c r="J247">
        <f>IF('Model output'!J246="","",IF(AND(ISNUMBER('Model output'!J246),'Model output'!J246&lt;=I247),'Model output'!J246,IF(ISNUMBER(SEARCH("0/",'Model output'!J246)),0,1)))</f>
        <v>2</v>
      </c>
      <c r="K247" t="str" cm="1">
        <f t="array" ref="K247">IF(COUNT(FIND({0,1,2,3,4,5,6,7,8,9},'Model output'!K246))&gt;0,'Model output'!K246,"")</f>
        <v>0.5 cm</v>
      </c>
      <c r="L247" s="32" t="str">
        <f t="shared" si="46"/>
        <v>0.5cm</v>
      </c>
      <c r="M247" cm="1">
        <f t="array" ref="M247">IF(L247="","",IF(ISNUMBER(SEARCH("cm",L247)),MAX(VALUE(SUBSTITUTE(_xlfn.FILTERXML("&lt;t&gt;&lt;s&gt;"&amp;SUBSTITUTE(L247,",","&lt;/s&gt;&lt;s&gt;")&amp;"&lt;/s&gt;&lt;/t&gt;","//s"),"cm",""))),MAX(VALUE(SUBSTITUTE(_xlfn.FILTERXML("&lt;t&gt;&lt;s&gt;"&amp;SUBSTITUTE(L247,",","&lt;/s&gt;&lt;s&gt;")&amp;"&lt;/s&gt;&lt;/t&gt;","//s"),"mm","")))/10))</f>
        <v>0.5</v>
      </c>
      <c r="N247" t="str">
        <f>IF('Model output'!L246="","",'Model output'!L246)</f>
        <v>papillary</v>
      </c>
      <c r="O247" t="str">
        <f>IF('Model output'!M246="","",'Model output'!M246)</f>
        <v>follicular, classical</v>
      </c>
      <c r="P247" t="str">
        <f>IF('Model output'!N246="","",'Model output'!N246)</f>
        <v>2.0 cm</v>
      </c>
      <c r="Q247" t="str">
        <f t="shared" si="57"/>
        <v>2.0cm</v>
      </c>
      <c r="R247" cm="1">
        <f t="array" ref="R247">IF(Q247="","",IF(ISNUMBER(SEARCH("cm",Q247)),MAX(VALUE(SUBSTITUTE(_xlfn.FILTERXML("&lt;t&gt;&lt;s&gt;"&amp;SUBSTITUTE(Q247,",","&lt;/s&gt;&lt;s&gt;")&amp;"&lt;/s&gt;&lt;/t&gt;","//s"),"cm",""))),IF(ISNUMBER(SEARCH("mm",Q247)), MAX(VALUE(SUBSTITUTE(_xlfn.FILTERXML("&lt;t&gt;&lt;s&gt;"&amp;SUBSTITUTE(Q247,",","&lt;/s&gt;&lt;s&gt;")&amp;"&lt;/s&gt;&lt;/t&gt;","//s"),"mm","")))/10, MAX(VALUE(_xlfn.FILTERXML("&lt;t&gt;&lt;s&gt;"&amp;SUBSTITUTE(Q247,",","&lt;/s&gt;&lt;s&gt;")&amp;"&lt;/s&gt;&lt;/t&gt;","//s"))))))</f>
        <v>2</v>
      </c>
      <c r="S247" t="str">
        <f>IF(OR('Model output'!P246="",'Model output'!P246="C",ISNUMBER(SEARCH("Not identified", 'Model output'!P246)),ISNUMBER(SEARCH("Absent",'Model output'!P246)),ISNUMBER(SEARCH("Absence",'Model output'!P246)),AND(ISNUMBER(SEARCH("No",'Model output'!P246)),NOT(ISNUMBER(SEARCH("diagnostic",'Model output'!P246)))),ISNUMBER(SEARCH("Negative",'Model output'!P246))),"negative","positive")</f>
        <v>negative</v>
      </c>
      <c r="T247">
        <f>IF('Model output'!O246="","",'Model output'!O246)</f>
        <v>1</v>
      </c>
      <c r="U247" t="str">
        <f>IF('Model output'!Q246&lt;&gt;"",'Model output'!Q246,IF('Classification result'!S247="positive",IF(ISNUMBER(SEARCH("single",'Model output'!P246)),1,IF(OR(ISNUMBER(SEARCH("&lt;4",'Model output'!P246)),ISNUMBER(SEARCH("&lt; 4",'Model output'!P246)),ISNUMBER(SEARCH("less than 4",'Model output'!P246))),"&lt;4",IF(OR(ISNUMBER(SEARCH("&gt;4",'Model output'!P246)),ISNUMBER(SEARCH("&gt; 4",'Model output'!P246)),ISNUMBER(SEARCH("4 or more",'Model output'!P246))),"&gt;4",""))),""))</f>
        <v/>
      </c>
      <c r="V247" t="str">
        <f>IF(S247="negative","",IF(OR(ISNUMBER(SEARCH("Focal",'Model output'!P246)),'Classification result'!U247&lt;4,ISNUMBER(SEARCH("Focal",'Classification result'!U247)),ISNUMBER(SEARCH("&lt;4",'Classification result'!U247)),ISNUMBER(SEARCH("&lt; 4",'Classification result'!U247))),"minimal", IF(OR(ISNUMBER(SEARCH("Extensive",'Model output'!P246)),ISNUMBER(SEARCH("Extensive",'Classification result'!U247)),ISNUMBER(SEARCH("&gt;4",'Classification result'!U247)),ISNUMBER(SEARCH("&gt; 4",'Classification result'!U247)),ISNUMBER(SEARCH("4 or more",'Classification result'!U247))),"extensive","")))</f>
        <v/>
      </c>
      <c r="W247" t="str">
        <f>IF(OR('Model output'!R246="",ISNUMBER(SEARCH("Not identified", 'Model output'!R246)),ISNUMBER(SEARCH("Absent",'Model output'!R246)),ISNUMBER(SEARCH("No",'Model output'!R246)),ISNUMBER(SEARCH("Negative",'Model output'!R246)),ISNUMBER(SEARCH("None seen",'Model output'!R246)),ISNUMBER(SEARCH("Free",'Model output'!R246)),ISNUMBER(SEARCH("Cannot be assessed",'Model output'!R246))),"negative","positive")</f>
        <v>negative</v>
      </c>
      <c r="X247" s="19" t="str">
        <f>IF('Model output'!S246="","",'Model output'!S246)</f>
        <v>Not identified</v>
      </c>
      <c r="Y247" t="str">
        <f>IF(OR('Model output'!S246="",ISNUMBER(SEARCH("No extension",'Model output'!S246)),ISNUMBER(SEARCH("Absent",'Model output'!S246)),ISNUMBER(SEARCH("Not identified",'Model output'!S246)),AND(ISNUMBER(SEARCH("No",'Model output'!S246)),NOT(ISNUMBER(SEARCH("carcinoma",'Model output'!S246)))),ISNUMBER(SEARCH("negative",'Model output'!S246))),"negative",IF(Z247="positive","gETE", "positive"))</f>
        <v>negative</v>
      </c>
      <c r="Z247" t="str">
        <f>IF(OR('Model output'!S246="",ISNUMBER(SEARCH("Absent",'Model output'!S246)),ISNUMBER(SEARCH("Not identified",'Model output'!S246)),ISNUMBER(SEARCH("No",'Model output'!S246)),ISNUMBER(SEARCH("Minimal",'Model output'!S246)),ISNUMBER(SEARCH("negative",'Model output'!S246))),"negative",IF(OR(ISNUMBER(SEARCH("extensive",X247)),ISNUMBER(SEARCH("skeletal muscle",X247)),ISNUMBER(SEARCH("larynx",X247)),ISNUMBER(SEARCH("trachea",X247)),ISNUMBER(SEARCH("esophagus",X247)),ISNUMBER(SEARCH("recurrent laryngeal nerve",X247))),"positive","negative"))</f>
        <v>negative</v>
      </c>
      <c r="AA247" t="str">
        <f>IF('Model output'!T246="","",IF('Model output'!T246="Not mentioned", "No", "Yes"))</f>
        <v/>
      </c>
      <c r="AB247" t="str">
        <f>IF(AA247&lt;&gt;"Yes","",IF(OR('Model output'!U246="",ISNUMBER(SEARCH("Not identified",'Model output'!U246))),"",'Model output'!U246))</f>
        <v/>
      </c>
      <c r="AC247" s="8" t="str">
        <f>IF(OR('Model output'!V246="", AND(ISERROR(SEARCH("Positive",'Model output'!V246)), ISNUMBER(SEARCH("Negative",'Model output'!V246))), ISNUMBER(SEARCH("Cannot be assessed",'Model output'!V246)), AND(ISNUMBER(SEARCH("Uninvolved",'Model output'!V246)),NOT(ISNUMBER(SEARCH("margin(s) involved",'Model output'!V246)))), ISNUMBER(SEARCH("No involvement",'Model output'!V246)), AND(NOT(ISNUMBER(SEARCH("focal",'Model output'!V246))),ISNUMBER(SEARCH("Free",'Model output'!V246))), ISNUMBER(SEARCH("narrowly excised",'Model output'!V246)), ISNUMBER(SEARCH("none",'Model output'!V246)), ISNUMBER(SEARCH("R0",'Model output'!V246)), ISNUMBER(SEARCH("1 mm",'Model output'!V246)), ISNUMBER(SEARCH("0.1 CM",'Model output'!V246)), ISNUMBER(SEARCH("less than 0.2 mm",'Model output'!V246)), ISNUMBER(SEARCH("less than 1.0 mm",'Model output'!V246)), ISNUMBER(SEARCH("less than 0.5 mm",'Model output'!V246)), ISNUMBER(SEARCH("abut",'Model output'!V246))), "negative", "positive")</f>
        <v>negative</v>
      </c>
      <c r="AE247" s="39" t="str" cm="1">
        <f t="array" aca="1" ref="AE247" ca="1">IF(OR(AC247="positive",Z247="positive",AND(OR(ISNUMBER(SEARCH("Follicular carcinoma",N247)),ISNUMBER(SEARCH("Follicular thyroid carcinoma",N247))),V247="extensive"),AND(AND(ISNUMBER(J247),J247&gt;0),AND(ISNUMBER(M247),M247&gt;3)),OR(H247="positive",AH247=1)),"high",IF(OR(ISNUMBER(SEARCH("lateral",G247,1)),ISNUMBER(SEARCH("positive",Y247,1)),ISNUMBER(SEARCH("tall",O247,1)),ISNUMBER(SEARCH("hobnail",O247,1)),ISNUMBER(SEARCH("cribriform",O247,1)),ISNUMBER(SEARCH("diffuse",O247,1)),ISNUMBER(SEARCH("columnar",O247,1)),ISNUMBER(SEARCH("solid",O247,1)),ISNUMBER(SEARCH("tall",N247,1)),ISNUMBER(SEARCH("hobnail",N247,1)),ISNUMBER(SEARCH("cribriform",N247,1)),ISNUMBER(SEARCH("diffuse",N247,1)),ISNUMBER(SEARCH("columnar",N247,1)),ISNUMBER(SEARCH("solid",N247,1)),AND(OR(ISNUMBER(SEARCH("papillary",N247,1)),ISNUMBER(SEARCH("papillary carcinoma",O247,1))),S247="positive"),AND(AND(ISNUMBER(J247),J247&gt;=5),M247=""),AND(AND(ISNUMBER(J247),J247&gt;=5),AND(ISNUMBER(M247),M247&gt;=1)),AND(ISNUMBER(SERACH("papillary",N247)),OR(Y247="positive",Z247="positive"), ISNUMBER(SEARCH("BRAF",AB247)))),"intermediate","low"))</f>
        <v>low</v>
      </c>
      <c r="AF247" s="40" t="str">
        <f t="shared" si="47"/>
        <v>1b</v>
      </c>
      <c r="AG247" s="40" t="str">
        <f t="shared" si="48"/>
        <v>1a</v>
      </c>
      <c r="AH247" s="40" t="str">
        <f t="shared" si="49"/>
        <v>0</v>
      </c>
      <c r="AI247" s="45" t="str">
        <f t="shared" si="50"/>
        <v>I</v>
      </c>
      <c r="AJ247" s="39" t="s">
        <v>634</v>
      </c>
      <c r="AK247" s="44" t="s">
        <v>895</v>
      </c>
      <c r="AL247" s="44" t="s">
        <v>900</v>
      </c>
      <c r="AM247" s="44" t="s">
        <v>899</v>
      </c>
      <c r="AN247" s="44" t="s">
        <v>59</v>
      </c>
      <c r="AO247" s="12">
        <f t="shared" ca="1" si="51"/>
        <v>1</v>
      </c>
      <c r="AP247" s="15">
        <f t="shared" si="52"/>
        <v>1</v>
      </c>
      <c r="AQ247" s="15">
        <f t="shared" si="53"/>
        <v>1</v>
      </c>
      <c r="AR247" s="15">
        <f t="shared" si="54"/>
        <v>1</v>
      </c>
      <c r="AS247" s="26">
        <f t="shared" si="55"/>
        <v>1</v>
      </c>
    </row>
    <row r="248" spans="1:45">
      <c r="A248" t="str">
        <f>'Model output'!A247</f>
        <v>TCGA-FY-A3NP</v>
      </c>
      <c r="B248" s="51">
        <v>69</v>
      </c>
      <c r="C248" s="1" t="str">
        <f>IF(OR(ISNUMBER(SEARCH("0",'Model output'!D247)), ISNUMBER(SEARCH("1",'Model output'!D247)), ISNUMBER(SEARCH("1a",'Model output'!D247)), ISNUMBER(SEARCH("1b",'Model output'!D247)), ISNUMBER(SEARCH("2",'Model output'!D247)), ISNUMBER(SEARCH("3",'Model output'!D247)), ISNUMBER(SEARCH("4a",'Model output'!D247)), ISNUMBER(SEARCH("4b",'Model output'!D247))), IF(ISNUMBER(SEARCH("pT",'Model output'!D247)),IF(OR(ISNUMBER(SEARCH("a",'Model output'!D247)),ISNUMBER(SEARCH("b",'Model output'!D247))),MID(SUBSTITUTE('Model output'!D247," ",""),SEARCH("pT",'Model output'!D247)+2,2),MID(SUBSTITUTE('Model output'!D247," ",""),SEARCH("pT",'Model output'!D247)+2,1)),IF(ISNUMBER(SEARCH("T",'Model output'!D247)),IF(OR(ISNUMBER(SEARCH("a",'Model output'!D247)),ISNUMBER(SEARCH("b",'Model output'!D247))),MID(SUBSTITUTE('Model output'!D247," ",""),SEARCH("T",'Model output'!D247)+1,2),MID(SUBSTITUTE('Model output'!D247," ",""),SEARCH("T",'Model output'!D247)+1,1)),SUBSTITUTE('Model output'!D247," ",""))),"")</f>
        <v/>
      </c>
      <c r="D248" s="1" t="str">
        <f>IF(ISNUMBER(SEARCH("lymph node",'Model output'!E247)),"1", IF(AND('Model output'!E247&lt;&gt;"",ISNUMBER('Model output'!E247),'Model output'!E247&gt;0),"1",IF(OR(ISNUMBER(SEARCH("0",'Model output'!E247)), ISNUMBER(SEARCH("1",'Model output'!E247)), ISNUMBER(SEARCH("1a",'Model output'!E247)), ISNUMBER(SEARCH("1b",'Model output'!E247)), ISNUMBER(SEARCH("X",'Model output'!E247))), IF(ISNUMBER(SEARCH("pN",'Model output'!E247)),IF(OR(ISNUMBER(SEARCH("a",'Model output'!E247)),ISNUMBER(SEARCH("b",'Model output'!E247))),MID(SUBSTITUTE('Model output'!E247," ",""),SEARCH("pN",'Model output'!E247)+2,2),MID(SUBSTITUTE('Model output'!E247," ",""),SEARCH("pN",'Model output'!E247)+2,1)),IF(ISNUMBER(SEARCH("N",'Model output'!E247)),IF(OR(ISNUMBER(SEARCH("a",'Model output'!E247)),ISNUMBER(SEARCH("b",'Model output'!E247))),MID(SUBSTITUTE('Model output'!E247," ",""),SEARCH("N",'Model output'!E247)+1,2),MID(SUBSTITUTE('Model output'!E247," ",""),SEARCH("N",'Model output'!E247)+1,1)),SUBSTITUTE('Model output'!E247," ",""))),"")))</f>
        <v/>
      </c>
      <c r="E248" s="1" t="str">
        <f>IF(OR(ISNUMBER(SEARCH("Not applicable",'Model output'!F247)), ISNUMBER(SEARCH("N/A",'Model output'!F247))),"0",IF(OR(ISNUMBER(SEARCH("0",'Model output'!F247)), ISNUMBER(SEARCH("1",'Model output'!F247)), ISNUMBER(SEARCH("X",'Model output'!F247))), IF(ISNUMBER(SEARCH("pM",'Model output'!F247)),MID(SUBSTITUTE('Model output'!F247," ",""),SEARCH("pM",'Model output'!F247)+2,1),IF(ISNUMBER(SEARCH("M",'Model output'!F247)),MID(SUBSTITUTE('Model output'!F247," ",""),SEARCH("M",'Model output'!F247)+1,1),SUBSTITUTE('Model output'!F247," ",""))),""))</f>
        <v/>
      </c>
      <c r="F248" t="str">
        <f t="shared" si="56"/>
        <v>negative</v>
      </c>
      <c r="G248" t="str">
        <f>IF(OR('Model output'!G247="",AND(ISNUMBER('Model output'!J247),'Model output'!J247&lt;1)),"",IF(OR(ISNUMBER(SEARCH("lateral",'Model output'!G247)),ISNUMBER(SEARCH("cervical",'Model output'!G247)),ISNUMBER(SEARCH("jugular",'Model output'!G247)),ISNUMBER(SEARCH("left neck",'Model output'!G247)),ISNUMBER(SEARCH("left anterior neck",'Model output'!G247)),ISNUMBER(SEARCH("left posterior neck",'Model output'!G247)),ISNUMBER(SEARCH("right neck",'Model output'!G247)),ISNUMBER(SEARCH("right anterior neck",'Model output'!G247)),ISNUMBER(SEARCH("right posterior neck",'Model output'!G247)),AND(ISNUMBER(SEARCH("level",'Model output'!G247)),OR(,ISNUMBER(SEARCH("II",'Model output'!G247)),ISNUMBER(SEARCH("two",'Model output'!G247)),ISNUMBER(SEARCH("2",'Model output'!G247)),ISNUMBER(SEARCH("III",'Model output'!G247)),ISNUMBER(SEARCH("three",'Model output'!G247)),ISNUMBER(SEARCH("3",'Model output'!G247)),ISNUMBER(SEARCH("IV",'Model output'!G247)),ISNUMBER(SEARCH("four",'Model output'!G247)),ISNUMBER(SEARCH("4",'Model output'!G247)),ISNUMBER(SEARCH("V ",'Model output'!G247)),ISNUMBER(SEARCH("five",'Model output'!G247)),ISNUMBER(SEARCH("5",'Model output'!G247))))), "lateral", "central"))</f>
        <v/>
      </c>
      <c r="H248" t="str">
        <f>IF('Model output'!H247="","negative", IF('Model output'!H247=" ", "negative", IF('Model output'!H247="[]", "negative", IF(ISNUMBER(SEARCH("lymph node",'Model output'!H247)),"negative", IF(ISNUMBER(SEARCH("adipose tissue",'Model output'!H247)), "negative", IF(ISNUMBER(SEARCH("neck dissection",'Model output'!H247)),"negative","positive"))))))</f>
        <v>negative</v>
      </c>
      <c r="I248" t="str">
        <f>IF('Model output'!I247="","",IF(ISNUMBER('Model output'!I247),'Model output'!I247,1))</f>
        <v/>
      </c>
      <c r="J248" t="str">
        <f>IF('Model output'!J247="","",IF(AND(ISNUMBER('Model output'!J247),'Model output'!J247&lt;=I248),'Model output'!J247,IF(ISNUMBER(SEARCH("0/",'Model output'!J247)),0,1)))</f>
        <v/>
      </c>
      <c r="K248" t="str" cm="1">
        <f t="array" ref="K248">IF(COUNT(FIND({0,1,2,3,4,5,6,7,8,9},'Model output'!K247))&gt;0,'Model output'!K247,"")</f>
        <v/>
      </c>
      <c r="L248" s="32" t="str">
        <f t="shared" si="46"/>
        <v/>
      </c>
      <c r="M248" t="str" cm="1">
        <f t="array" ref="M248">IF(L248="","",IF(ISNUMBER(SEARCH("cm",L248)),MAX(VALUE(SUBSTITUTE(_xlfn.FILTERXML("&lt;t&gt;&lt;s&gt;"&amp;SUBSTITUTE(L248,",","&lt;/s&gt;&lt;s&gt;")&amp;"&lt;/s&gt;&lt;/t&gt;","//s"),"cm",""))),MAX(VALUE(SUBSTITUTE(_xlfn.FILTERXML("&lt;t&gt;&lt;s&gt;"&amp;SUBSTITUTE(L248,",","&lt;/s&gt;&lt;s&gt;")&amp;"&lt;/s&gt;&lt;/t&gt;","//s"),"mm","")))/10))</f>
        <v/>
      </c>
      <c r="N248" t="str">
        <f>IF('Model output'!L247="","",'Model output'!L247)</f>
        <v>papillary</v>
      </c>
      <c r="O248" t="str">
        <f>IF('Model output'!M247="","",'Model output'!M247)</f>
        <v>follicular variant</v>
      </c>
      <c r="P248" t="str">
        <f>IF('Model output'!N247="","",'Model output'!N247)</f>
        <v>2 cm</v>
      </c>
      <c r="Q248" t="str">
        <f t="shared" si="57"/>
        <v>2cm</v>
      </c>
      <c r="R248" cm="1">
        <f t="array" ref="R248">IF(Q248="","",IF(ISNUMBER(SEARCH("cm",Q248)),MAX(VALUE(SUBSTITUTE(_xlfn.FILTERXML("&lt;t&gt;&lt;s&gt;"&amp;SUBSTITUTE(Q248,",","&lt;/s&gt;&lt;s&gt;")&amp;"&lt;/s&gt;&lt;/t&gt;","//s"),"cm",""))),IF(ISNUMBER(SEARCH("mm",Q248)), MAX(VALUE(SUBSTITUTE(_xlfn.FILTERXML("&lt;t&gt;&lt;s&gt;"&amp;SUBSTITUTE(Q248,",","&lt;/s&gt;&lt;s&gt;")&amp;"&lt;/s&gt;&lt;/t&gt;","//s"),"mm","")))/10, MAX(VALUE(_xlfn.FILTERXML("&lt;t&gt;&lt;s&gt;"&amp;SUBSTITUTE(Q248,",","&lt;/s&gt;&lt;s&gt;")&amp;"&lt;/s&gt;&lt;/t&gt;","//s"))))))</f>
        <v>2</v>
      </c>
      <c r="S248" t="str">
        <f>IF(OR('Model output'!P247="",'Model output'!P247="C",ISNUMBER(SEARCH("Not identified", 'Model output'!P247)),ISNUMBER(SEARCH("Absent",'Model output'!P247)),ISNUMBER(SEARCH("Absence",'Model output'!P247)),AND(ISNUMBER(SEARCH("No",'Model output'!P247)),NOT(ISNUMBER(SEARCH("diagnostic",'Model output'!P247)))),ISNUMBER(SEARCH("Negative",'Model output'!P247))),"negative","positive")</f>
        <v>negative</v>
      </c>
      <c r="T248">
        <f>IF('Model output'!O247="","",'Model output'!O247)</f>
        <v>1</v>
      </c>
      <c r="U248" t="str">
        <f>IF('Model output'!Q247&lt;&gt;"",'Model output'!Q247,IF('Classification result'!S248="positive",IF(ISNUMBER(SEARCH("single",'Model output'!P247)),1,IF(OR(ISNUMBER(SEARCH("&lt;4",'Model output'!P247)),ISNUMBER(SEARCH("&lt; 4",'Model output'!P247)),ISNUMBER(SEARCH("less than 4",'Model output'!P247))),"&lt;4",IF(OR(ISNUMBER(SEARCH("&gt;4",'Model output'!P247)),ISNUMBER(SEARCH("&gt; 4",'Model output'!P247)),ISNUMBER(SEARCH("4 or more",'Model output'!P247))),"&gt;4",""))),""))</f>
        <v/>
      </c>
      <c r="V248" t="str">
        <f>IF(S248="negative","",IF(OR(ISNUMBER(SEARCH("Focal",'Model output'!P247)),'Classification result'!U248&lt;4,ISNUMBER(SEARCH("Focal",'Classification result'!U248)),ISNUMBER(SEARCH("&lt;4",'Classification result'!U248)),ISNUMBER(SEARCH("&lt; 4",'Classification result'!U248))),"minimal", IF(OR(ISNUMBER(SEARCH("Extensive",'Model output'!P247)),ISNUMBER(SEARCH("Extensive",'Classification result'!U248)),ISNUMBER(SEARCH("&gt;4",'Classification result'!U248)),ISNUMBER(SEARCH("&gt; 4",'Classification result'!U248)),ISNUMBER(SEARCH("4 or more",'Classification result'!U248))),"extensive","")))</f>
        <v/>
      </c>
      <c r="W248" t="str">
        <f>IF(OR('Model output'!R247="",ISNUMBER(SEARCH("Not identified", 'Model output'!R247)),ISNUMBER(SEARCH("Absent",'Model output'!R247)),ISNUMBER(SEARCH("No",'Model output'!R247)),ISNUMBER(SEARCH("Negative",'Model output'!R247)),ISNUMBER(SEARCH("None seen",'Model output'!R247)),ISNUMBER(SEARCH("Free",'Model output'!R247)),ISNUMBER(SEARCH("Cannot be assessed",'Model output'!R247))),"negative","positive")</f>
        <v>positive</v>
      </c>
      <c r="X248" s="19" t="str">
        <f>IF('Model output'!S247="","",'Model output'!S247)</f>
        <v>Not identified</v>
      </c>
      <c r="Y248" t="str">
        <f>IF(OR('Model output'!S247="",ISNUMBER(SEARCH("No extension",'Model output'!S247)),ISNUMBER(SEARCH("Absent",'Model output'!S247)),ISNUMBER(SEARCH("Not identified",'Model output'!S247)),AND(ISNUMBER(SEARCH("No",'Model output'!S247)),NOT(ISNUMBER(SEARCH("carcinoma",'Model output'!S247)))),ISNUMBER(SEARCH("negative",'Model output'!S247))),"negative",IF(Z248="positive","gETE", "positive"))</f>
        <v>negative</v>
      </c>
      <c r="Z248" t="str">
        <f>IF(OR('Model output'!S247="",ISNUMBER(SEARCH("Absent",'Model output'!S247)),ISNUMBER(SEARCH("Not identified",'Model output'!S247)),ISNUMBER(SEARCH("No",'Model output'!S247)),ISNUMBER(SEARCH("Minimal",'Model output'!S247)),ISNUMBER(SEARCH("negative",'Model output'!S247))),"negative",IF(OR(ISNUMBER(SEARCH("extensive",X248)),ISNUMBER(SEARCH("skeletal muscle",X248)),ISNUMBER(SEARCH("larynx",X248)),ISNUMBER(SEARCH("trachea",X248)),ISNUMBER(SEARCH("esophagus",X248)),ISNUMBER(SEARCH("recurrent laryngeal nerve",X248))),"positive","negative"))</f>
        <v>negative</v>
      </c>
      <c r="AA248" t="str">
        <f>IF('Model output'!T247="","",IF('Model output'!T247="Not mentioned", "No", "Yes"))</f>
        <v/>
      </c>
      <c r="AB248" t="str">
        <f>IF(AA248&lt;&gt;"Yes","",IF(OR('Model output'!U247="",ISNUMBER(SEARCH("Not identified",'Model output'!U247))),"",'Model output'!U247))</f>
        <v/>
      </c>
      <c r="AC248" s="8" t="str">
        <f>IF(OR('Model output'!V247="", AND(ISERROR(SEARCH("Positive",'Model output'!V247)), ISNUMBER(SEARCH("Negative",'Model output'!V247))), ISNUMBER(SEARCH("Cannot be assessed",'Model output'!V247)), AND(ISNUMBER(SEARCH("Uninvolved",'Model output'!V247)),NOT(ISNUMBER(SEARCH("margin(s) involved",'Model output'!V247)))), ISNUMBER(SEARCH("No involvement",'Model output'!V247)), AND(NOT(ISNUMBER(SEARCH("focal",'Model output'!V247))),ISNUMBER(SEARCH("Free",'Model output'!V247))), ISNUMBER(SEARCH("narrowly excised",'Model output'!V247)), ISNUMBER(SEARCH("none",'Model output'!V247)), ISNUMBER(SEARCH("R0",'Model output'!V247)), ISNUMBER(SEARCH("1 mm",'Model output'!V247)), ISNUMBER(SEARCH("0.1 CM",'Model output'!V247)), ISNUMBER(SEARCH("less than 0.2 mm",'Model output'!V247)), ISNUMBER(SEARCH("less than 1.0 mm",'Model output'!V247)), ISNUMBER(SEARCH("less than 0.5 mm",'Model output'!V247)), ISNUMBER(SEARCH("abut",'Model output'!V247))), "negative", "positive")</f>
        <v>negative</v>
      </c>
      <c r="AE248" s="39" t="str" cm="1">
        <f t="array" aca="1" ref="AE248" ca="1">IF(OR(AC248="positive",Z248="positive",AND(OR(ISNUMBER(SEARCH("Follicular carcinoma",N248)),ISNUMBER(SEARCH("Follicular thyroid carcinoma",N248))),V248="extensive"),AND(AND(ISNUMBER(J248),J248&gt;0),AND(ISNUMBER(M248),M248&gt;3)),OR(H248="positive",AH248=1)),"high",IF(OR(ISNUMBER(SEARCH("lateral",G248,1)),ISNUMBER(SEARCH("positive",Y248,1)),ISNUMBER(SEARCH("tall",O248,1)),ISNUMBER(SEARCH("hobnail",O248,1)),ISNUMBER(SEARCH("cribriform",O248,1)),ISNUMBER(SEARCH("diffuse",O248,1)),ISNUMBER(SEARCH("columnar",O248,1)),ISNUMBER(SEARCH("solid",O248,1)),ISNUMBER(SEARCH("tall",N248,1)),ISNUMBER(SEARCH("hobnail",N248,1)),ISNUMBER(SEARCH("cribriform",N248,1)),ISNUMBER(SEARCH("diffuse",N248,1)),ISNUMBER(SEARCH("columnar",N248,1)),ISNUMBER(SEARCH("solid",N248,1)),AND(OR(ISNUMBER(SEARCH("papillary",N248,1)),ISNUMBER(SEARCH("papillary carcinoma",O248,1))),S248="positive"),AND(AND(ISNUMBER(J248),J248&gt;=5),M248=""),AND(AND(ISNUMBER(J248),J248&gt;=5),AND(ISNUMBER(M248),M248&gt;=1)),AND(ISNUMBER(SERACH("papillary",N248)),OR(Y248="positive",Z248="positive"), ISNUMBER(SEARCH("BRAF",AB248)))),"intermediate","low"))</f>
        <v>low</v>
      </c>
      <c r="AF248" s="40" t="str">
        <f t="shared" si="47"/>
        <v>1b</v>
      </c>
      <c r="AG248" s="40" t="str">
        <f t="shared" si="48"/>
        <v>0</v>
      </c>
      <c r="AH248" s="40" t="str">
        <f t="shared" si="49"/>
        <v>0</v>
      </c>
      <c r="AI248" s="45" t="str">
        <f t="shared" si="50"/>
        <v>I</v>
      </c>
      <c r="AJ248" s="39" t="s">
        <v>634</v>
      </c>
      <c r="AK248" s="44" t="s">
        <v>895</v>
      </c>
      <c r="AL248" s="44" t="s">
        <v>904</v>
      </c>
      <c r="AM248" s="44" t="s">
        <v>896</v>
      </c>
      <c r="AN248" s="44" t="s">
        <v>59</v>
      </c>
      <c r="AO248" s="12">
        <f t="shared" ca="1" si="51"/>
        <v>1</v>
      </c>
      <c r="AP248" s="15">
        <f t="shared" si="52"/>
        <v>1</v>
      </c>
      <c r="AQ248" s="15">
        <f t="shared" si="53"/>
        <v>1</v>
      </c>
      <c r="AR248" s="15">
        <f t="shared" si="54"/>
        <v>1</v>
      </c>
      <c r="AS248" s="26">
        <f t="shared" si="55"/>
        <v>1</v>
      </c>
    </row>
    <row r="249" spans="1:45">
      <c r="A249" t="str">
        <f>'Model output'!A248</f>
        <v>TCGA-FY-A3ON</v>
      </c>
      <c r="B249" s="51">
        <v>20</v>
      </c>
      <c r="C249" s="1" t="str">
        <f>IF(OR(ISNUMBER(SEARCH("0",'Model output'!D248)), ISNUMBER(SEARCH("1",'Model output'!D248)), ISNUMBER(SEARCH("1a",'Model output'!D248)), ISNUMBER(SEARCH("1b",'Model output'!D248)), ISNUMBER(SEARCH("2",'Model output'!D248)), ISNUMBER(SEARCH("3",'Model output'!D248)), ISNUMBER(SEARCH("4a",'Model output'!D248)), ISNUMBER(SEARCH("4b",'Model output'!D248))), IF(ISNUMBER(SEARCH("pT",'Model output'!D248)),IF(OR(ISNUMBER(SEARCH("a",'Model output'!D248)),ISNUMBER(SEARCH("b",'Model output'!D248))),MID(SUBSTITUTE('Model output'!D248," ",""),SEARCH("pT",'Model output'!D248)+2,2),MID(SUBSTITUTE('Model output'!D248," ",""),SEARCH("pT",'Model output'!D248)+2,1)),IF(ISNUMBER(SEARCH("T",'Model output'!D248)),IF(OR(ISNUMBER(SEARCH("a",'Model output'!D248)),ISNUMBER(SEARCH("b",'Model output'!D248))),MID(SUBSTITUTE('Model output'!D248," ",""),SEARCH("T",'Model output'!D248)+1,2),MID(SUBSTITUTE('Model output'!D248," ",""),SEARCH("T",'Model output'!D248)+1,1)),SUBSTITUTE('Model output'!D248," ",""))),"")</f>
        <v>2</v>
      </c>
      <c r="D249" s="1" t="str">
        <f>IF(ISNUMBER(SEARCH("lymph node",'Model output'!E248)),"1", IF(AND('Model output'!E248&lt;&gt;"",ISNUMBER('Model output'!E248),'Model output'!E248&gt;0),"1",IF(OR(ISNUMBER(SEARCH("0",'Model output'!E248)), ISNUMBER(SEARCH("1",'Model output'!E248)), ISNUMBER(SEARCH("1a",'Model output'!E248)), ISNUMBER(SEARCH("1b",'Model output'!E248)), ISNUMBER(SEARCH("X",'Model output'!E248))), IF(ISNUMBER(SEARCH("pN",'Model output'!E248)),IF(OR(ISNUMBER(SEARCH("a",'Model output'!E248)),ISNUMBER(SEARCH("b",'Model output'!E248))),MID(SUBSTITUTE('Model output'!E248," ",""),SEARCH("pN",'Model output'!E248)+2,2),MID(SUBSTITUTE('Model output'!E248," ",""),SEARCH("pN",'Model output'!E248)+2,1)),IF(ISNUMBER(SEARCH("N",'Model output'!E248)),IF(OR(ISNUMBER(SEARCH("a",'Model output'!E248)),ISNUMBER(SEARCH("b",'Model output'!E248))),MID(SUBSTITUTE('Model output'!E248," ",""),SEARCH("N",'Model output'!E248)+1,2),MID(SUBSTITUTE('Model output'!E248," ",""),SEARCH("N",'Model output'!E248)+1,1)),SUBSTITUTE('Model output'!E248," ",""))),"")))</f>
        <v>1</v>
      </c>
      <c r="E249" s="1" t="str">
        <f>IF(OR(ISNUMBER(SEARCH("Not applicable",'Model output'!F248)), ISNUMBER(SEARCH("N/A",'Model output'!F248))),"0",IF(OR(ISNUMBER(SEARCH("0",'Model output'!F248)), ISNUMBER(SEARCH("1",'Model output'!F248)), ISNUMBER(SEARCH("X",'Model output'!F248))), IF(ISNUMBER(SEARCH("pM",'Model output'!F248)),MID(SUBSTITUTE('Model output'!F248," ",""),SEARCH("pM",'Model output'!F248)+2,1),IF(ISNUMBER(SEARCH("M",'Model output'!F248)),MID(SUBSTITUTE('Model output'!F248," ",""),SEARCH("M",'Model output'!F248)+1,1),SUBSTITUTE('Model output'!F248," ",""))),""))</f>
        <v>X</v>
      </c>
      <c r="F249" t="str">
        <f t="shared" si="56"/>
        <v>positive</v>
      </c>
      <c r="G249" t="str">
        <f>IF(OR('Model output'!G248="",AND(ISNUMBER('Model output'!J248),'Model output'!J248&lt;1)),"",IF(OR(ISNUMBER(SEARCH("lateral",'Model output'!G248)),ISNUMBER(SEARCH("cervical",'Model output'!G248)),ISNUMBER(SEARCH("jugular",'Model output'!G248)),ISNUMBER(SEARCH("left neck",'Model output'!G248)),ISNUMBER(SEARCH("left anterior neck",'Model output'!G248)),ISNUMBER(SEARCH("left posterior neck",'Model output'!G248)),ISNUMBER(SEARCH("right neck",'Model output'!G248)),ISNUMBER(SEARCH("right anterior neck",'Model output'!G248)),ISNUMBER(SEARCH("right posterior neck",'Model output'!G248)),AND(ISNUMBER(SEARCH("level",'Model output'!G248)),OR(,ISNUMBER(SEARCH("II",'Model output'!G248)),ISNUMBER(SEARCH("two",'Model output'!G248)),ISNUMBER(SEARCH("2",'Model output'!G248)),ISNUMBER(SEARCH("III",'Model output'!G248)),ISNUMBER(SEARCH("three",'Model output'!G248)),ISNUMBER(SEARCH("3",'Model output'!G248)),ISNUMBER(SEARCH("IV",'Model output'!G248)),ISNUMBER(SEARCH("four",'Model output'!G248)),ISNUMBER(SEARCH("4",'Model output'!G248)),ISNUMBER(SEARCH("V ",'Model output'!G248)),ISNUMBER(SEARCH("five",'Model output'!G248)),ISNUMBER(SEARCH("5",'Model output'!G248))))), "lateral", "central"))</f>
        <v/>
      </c>
      <c r="H249" t="str">
        <f>IF('Model output'!H248="","negative", IF('Model output'!H248=" ", "negative", IF('Model output'!H248="[]", "negative", IF(ISNUMBER(SEARCH("lymph node",'Model output'!H248)),"negative", IF(ISNUMBER(SEARCH("adipose tissue",'Model output'!H248)), "negative", IF(ISNUMBER(SEARCH("neck dissection",'Model output'!H248)),"negative","positive"))))))</f>
        <v>negative</v>
      </c>
      <c r="I249">
        <f>IF('Model output'!I248="","",IF(ISNUMBER('Model output'!I248),'Model output'!I248,1))</f>
        <v>4</v>
      </c>
      <c r="J249">
        <f>IF('Model output'!J248="","",IF(AND(ISNUMBER('Model output'!J248),'Model output'!J248&lt;=I249),'Model output'!J248,IF(ISNUMBER(SEARCH("0/",'Model output'!J248)),0,1)))</f>
        <v>1</v>
      </c>
      <c r="K249" t="str" cm="1">
        <f t="array" ref="K249">IF(COUNT(FIND({0,1,2,3,4,5,6,7,8,9},'Model output'!K248))&gt;0,'Model output'!K248,"")</f>
        <v/>
      </c>
      <c r="L249" s="32" t="str">
        <f t="shared" si="46"/>
        <v/>
      </c>
      <c r="M249" t="str" cm="1">
        <f t="array" ref="M249">IF(L249="","",IF(ISNUMBER(SEARCH("cm",L249)),MAX(VALUE(SUBSTITUTE(_xlfn.FILTERXML("&lt;t&gt;&lt;s&gt;"&amp;SUBSTITUTE(L249,",","&lt;/s&gt;&lt;s&gt;")&amp;"&lt;/s&gt;&lt;/t&gt;","//s"),"cm",""))),MAX(VALUE(SUBSTITUTE(_xlfn.FILTERXML("&lt;t&gt;&lt;s&gt;"&amp;SUBSTITUTE(L249,",","&lt;/s&gt;&lt;s&gt;")&amp;"&lt;/s&gt;&lt;/t&gt;","//s"),"mm","")))/10))</f>
        <v/>
      </c>
      <c r="N249" t="str">
        <f>IF('Model output'!L248="","",'Model output'!L248)</f>
        <v>papillary</v>
      </c>
      <c r="O249" t="str">
        <f>IF('Model output'!M248="","",'Model output'!M248)</f>
        <v>classical</v>
      </c>
      <c r="P249" t="str">
        <f>IF('Model output'!N248="","",'Model output'!N248)</f>
        <v>2.5cm</v>
      </c>
      <c r="Q249" t="str">
        <f t="shared" si="57"/>
        <v>2.5cm</v>
      </c>
      <c r="R249" cm="1">
        <f t="array" ref="R249">IF(Q249="","",IF(ISNUMBER(SEARCH("cm",Q249)),MAX(VALUE(SUBSTITUTE(_xlfn.FILTERXML("&lt;t&gt;&lt;s&gt;"&amp;SUBSTITUTE(Q249,",","&lt;/s&gt;&lt;s&gt;")&amp;"&lt;/s&gt;&lt;/t&gt;","//s"),"cm",""))),IF(ISNUMBER(SEARCH("mm",Q249)), MAX(VALUE(SUBSTITUTE(_xlfn.FILTERXML("&lt;t&gt;&lt;s&gt;"&amp;SUBSTITUTE(Q249,",","&lt;/s&gt;&lt;s&gt;")&amp;"&lt;/s&gt;&lt;/t&gt;","//s"),"mm","")))/10, MAX(VALUE(_xlfn.FILTERXML("&lt;t&gt;&lt;s&gt;"&amp;SUBSTITUTE(Q249,",","&lt;/s&gt;&lt;s&gt;")&amp;"&lt;/s&gt;&lt;/t&gt;","//s"))))))</f>
        <v>2.5</v>
      </c>
      <c r="S249" t="str">
        <f>IF(OR('Model output'!P248="",'Model output'!P248="C",ISNUMBER(SEARCH("Not identified", 'Model output'!P248)),ISNUMBER(SEARCH("Absent",'Model output'!P248)),ISNUMBER(SEARCH("Absence",'Model output'!P248)),AND(ISNUMBER(SEARCH("No",'Model output'!P248)),NOT(ISNUMBER(SEARCH("diagnostic",'Model output'!P248)))),ISNUMBER(SEARCH("Negative",'Model output'!P248))),"negative","positive")</f>
        <v>negative</v>
      </c>
      <c r="T249">
        <f>IF('Model output'!O248="","",'Model output'!O248)</f>
        <v>3</v>
      </c>
      <c r="U249" t="str">
        <f>IF('Model output'!Q248&lt;&gt;"",'Model output'!Q248,IF('Classification result'!S249="positive",IF(ISNUMBER(SEARCH("single",'Model output'!P248)),1,IF(OR(ISNUMBER(SEARCH("&lt;4",'Model output'!P248)),ISNUMBER(SEARCH("&lt; 4",'Model output'!P248)),ISNUMBER(SEARCH("less than 4",'Model output'!P248))),"&lt;4",IF(OR(ISNUMBER(SEARCH("&gt;4",'Model output'!P248)),ISNUMBER(SEARCH("&gt; 4",'Model output'!P248)),ISNUMBER(SEARCH("4 or more",'Model output'!P248))),"&gt;4",""))),""))</f>
        <v/>
      </c>
      <c r="V249" t="str">
        <f>IF(S249="negative","",IF(OR(ISNUMBER(SEARCH("Focal",'Model output'!P248)),'Classification result'!U249&lt;4,ISNUMBER(SEARCH("Focal",'Classification result'!U249)),ISNUMBER(SEARCH("&lt;4",'Classification result'!U249)),ISNUMBER(SEARCH("&lt; 4",'Classification result'!U249))),"minimal", IF(OR(ISNUMBER(SEARCH("Extensive",'Model output'!P248)),ISNUMBER(SEARCH("Extensive",'Classification result'!U249)),ISNUMBER(SEARCH("&gt;4",'Classification result'!U249)),ISNUMBER(SEARCH("&gt; 4",'Classification result'!U249)),ISNUMBER(SEARCH("4 or more",'Classification result'!U249))),"extensive","")))</f>
        <v/>
      </c>
      <c r="W249" t="str">
        <f>IF(OR('Model output'!R248="",ISNUMBER(SEARCH("Not identified", 'Model output'!R248)),ISNUMBER(SEARCH("Absent",'Model output'!R248)),ISNUMBER(SEARCH("No",'Model output'!R248)),ISNUMBER(SEARCH("Negative",'Model output'!R248)),ISNUMBER(SEARCH("None seen",'Model output'!R248)),ISNUMBER(SEARCH("Free",'Model output'!R248)),ISNUMBER(SEARCH("Cannot be assessed",'Model output'!R248))),"negative","positive")</f>
        <v>negative</v>
      </c>
      <c r="X249" s="19" t="str">
        <f>IF('Model output'!S248="","",'Model output'!S248)</f>
        <v>Not identified</v>
      </c>
      <c r="Y249" t="str">
        <f>IF(OR('Model output'!S248="",ISNUMBER(SEARCH("No extension",'Model output'!S248)),ISNUMBER(SEARCH("Absent",'Model output'!S248)),ISNUMBER(SEARCH("Not identified",'Model output'!S248)),AND(ISNUMBER(SEARCH("No",'Model output'!S248)),NOT(ISNUMBER(SEARCH("carcinoma",'Model output'!S248)))),ISNUMBER(SEARCH("negative",'Model output'!S248))),"negative",IF(Z249="positive","gETE", "positive"))</f>
        <v>negative</v>
      </c>
      <c r="Z249" t="str">
        <f>IF(OR('Model output'!S248="",ISNUMBER(SEARCH("Absent",'Model output'!S248)),ISNUMBER(SEARCH("Not identified",'Model output'!S248)),ISNUMBER(SEARCH("No",'Model output'!S248)),ISNUMBER(SEARCH("Minimal",'Model output'!S248)),ISNUMBER(SEARCH("negative",'Model output'!S248))),"negative",IF(OR(ISNUMBER(SEARCH("extensive",X249)),ISNUMBER(SEARCH("skeletal muscle",X249)),ISNUMBER(SEARCH("larynx",X249)),ISNUMBER(SEARCH("trachea",X249)),ISNUMBER(SEARCH("esophagus",X249)),ISNUMBER(SEARCH("recurrent laryngeal nerve",X249))),"positive","negative"))</f>
        <v>negative</v>
      </c>
      <c r="AA249" t="str">
        <f>IF('Model output'!T248="","",IF('Model output'!T248="Not mentioned", "No", "Yes"))</f>
        <v/>
      </c>
      <c r="AB249" t="str">
        <f>IF(AA249&lt;&gt;"Yes","",IF(OR('Model output'!U248="",ISNUMBER(SEARCH("Not identified",'Model output'!U248))),"",'Model output'!U248))</f>
        <v/>
      </c>
      <c r="AC249" s="8" t="str">
        <f>IF(OR('Model output'!V248="", AND(ISERROR(SEARCH("Positive",'Model output'!V248)), ISNUMBER(SEARCH("Negative",'Model output'!V248))), ISNUMBER(SEARCH("Cannot be assessed",'Model output'!V248)), AND(ISNUMBER(SEARCH("Uninvolved",'Model output'!V248)),NOT(ISNUMBER(SEARCH("margin(s) involved",'Model output'!V248)))), ISNUMBER(SEARCH("No involvement",'Model output'!V248)), AND(NOT(ISNUMBER(SEARCH("focal",'Model output'!V248))),ISNUMBER(SEARCH("Free",'Model output'!V248))), ISNUMBER(SEARCH("narrowly excised",'Model output'!V248)), ISNUMBER(SEARCH("none",'Model output'!V248)), ISNUMBER(SEARCH("R0",'Model output'!V248)), ISNUMBER(SEARCH("1 mm",'Model output'!V248)), ISNUMBER(SEARCH("0.1 CM",'Model output'!V248)), ISNUMBER(SEARCH("less than 0.2 mm",'Model output'!V248)), ISNUMBER(SEARCH("less than 1.0 mm",'Model output'!V248)), ISNUMBER(SEARCH("less than 0.5 mm",'Model output'!V248)), ISNUMBER(SEARCH("abut",'Model output'!V248))), "negative", "positive")</f>
        <v>negative</v>
      </c>
      <c r="AE249" s="39" t="str" cm="1">
        <f t="array" aca="1" ref="AE249" ca="1">IF(OR(AC249="positive",Z249="positive",AND(OR(ISNUMBER(SEARCH("Follicular carcinoma",N249)),ISNUMBER(SEARCH("Follicular thyroid carcinoma",N249))),V249="extensive"),AND(AND(ISNUMBER(J249),J249&gt;0),AND(ISNUMBER(M249),M249&gt;3)),OR(H249="positive",AH249=1)),"high",IF(OR(ISNUMBER(SEARCH("lateral",G249,1)),ISNUMBER(SEARCH("positive",Y249,1)),ISNUMBER(SEARCH("tall",O249,1)),ISNUMBER(SEARCH("hobnail",O249,1)),ISNUMBER(SEARCH("cribriform",O249,1)),ISNUMBER(SEARCH("diffuse",O249,1)),ISNUMBER(SEARCH("columnar",O249,1)),ISNUMBER(SEARCH("solid",O249,1)),ISNUMBER(SEARCH("tall",N249,1)),ISNUMBER(SEARCH("hobnail",N249,1)),ISNUMBER(SEARCH("cribriform",N249,1)),ISNUMBER(SEARCH("diffuse",N249,1)),ISNUMBER(SEARCH("columnar",N249,1)),ISNUMBER(SEARCH("solid",N249,1)),AND(OR(ISNUMBER(SEARCH("papillary",N249,1)),ISNUMBER(SEARCH("papillary carcinoma",O249,1))),S249="positive"),AND(AND(ISNUMBER(J249),J249&gt;=5),M249=""),AND(AND(ISNUMBER(J249),J249&gt;=5),AND(ISNUMBER(M249),M249&gt;=1)),AND(ISNUMBER(SERACH("papillary",N249)),OR(Y249="positive",Z249="positive"), ISNUMBER(SEARCH("BRAF",AB249)))),"intermediate","low"))</f>
        <v>low</v>
      </c>
      <c r="AF249" s="40" t="str">
        <f t="shared" si="47"/>
        <v>2</v>
      </c>
      <c r="AG249" s="40" t="str">
        <f t="shared" si="48"/>
        <v>1a</v>
      </c>
      <c r="AH249" s="40" t="str">
        <f t="shared" si="49"/>
        <v>0</v>
      </c>
      <c r="AI249" s="45" t="str">
        <f t="shared" si="50"/>
        <v>I</v>
      </c>
      <c r="AJ249" s="39" t="s">
        <v>634</v>
      </c>
      <c r="AK249" s="44" t="s">
        <v>898</v>
      </c>
      <c r="AL249" s="44" t="s">
        <v>900</v>
      </c>
      <c r="AM249" s="44" t="s">
        <v>899</v>
      </c>
      <c r="AN249" s="44" t="s">
        <v>59</v>
      </c>
      <c r="AO249" s="12">
        <f t="shared" ca="1" si="51"/>
        <v>1</v>
      </c>
      <c r="AP249" s="15">
        <f t="shared" si="52"/>
        <v>1</v>
      </c>
      <c r="AQ249" s="15">
        <f t="shared" si="53"/>
        <v>1</v>
      </c>
      <c r="AR249" s="15">
        <f t="shared" si="54"/>
        <v>1</v>
      </c>
      <c r="AS249" s="26">
        <f t="shared" si="55"/>
        <v>1</v>
      </c>
    </row>
    <row r="250" spans="1:45">
      <c r="A250" t="str">
        <f>'Model output'!A249</f>
        <v>TCGA-FY-A3R7</v>
      </c>
      <c r="B250" s="51">
        <v>50</v>
      </c>
      <c r="C250" s="1" t="str">
        <f>IF(OR(ISNUMBER(SEARCH("0",'Model output'!D249)), ISNUMBER(SEARCH("1",'Model output'!D249)), ISNUMBER(SEARCH("1a",'Model output'!D249)), ISNUMBER(SEARCH("1b",'Model output'!D249)), ISNUMBER(SEARCH("2",'Model output'!D249)), ISNUMBER(SEARCH("3",'Model output'!D249)), ISNUMBER(SEARCH("4a",'Model output'!D249)), ISNUMBER(SEARCH("4b",'Model output'!D249))), IF(ISNUMBER(SEARCH("pT",'Model output'!D249)),IF(OR(ISNUMBER(SEARCH("a",'Model output'!D249)),ISNUMBER(SEARCH("b",'Model output'!D249))),MID(SUBSTITUTE('Model output'!D249," ",""),SEARCH("pT",'Model output'!D249)+2,2),MID(SUBSTITUTE('Model output'!D249," ",""),SEARCH("pT",'Model output'!D249)+2,1)),IF(ISNUMBER(SEARCH("T",'Model output'!D249)),IF(OR(ISNUMBER(SEARCH("a",'Model output'!D249)),ISNUMBER(SEARCH("b",'Model output'!D249))),MID(SUBSTITUTE('Model output'!D249," ",""),SEARCH("T",'Model output'!D249)+1,2),MID(SUBSTITUTE('Model output'!D249," ",""),SEARCH("T",'Model output'!D249)+1,1)),SUBSTITUTE('Model output'!D249," ",""))),"")</f>
        <v>3</v>
      </c>
      <c r="D250" s="1" t="str">
        <f>IF(ISNUMBER(SEARCH("lymph node",'Model output'!E249)),"1", IF(AND('Model output'!E249&lt;&gt;"",ISNUMBER('Model output'!E249),'Model output'!E249&gt;0),"1",IF(OR(ISNUMBER(SEARCH("0",'Model output'!E249)), ISNUMBER(SEARCH("1",'Model output'!E249)), ISNUMBER(SEARCH("1a",'Model output'!E249)), ISNUMBER(SEARCH("1b",'Model output'!E249)), ISNUMBER(SEARCH("X",'Model output'!E249))), IF(ISNUMBER(SEARCH("pN",'Model output'!E249)),IF(OR(ISNUMBER(SEARCH("a",'Model output'!E249)),ISNUMBER(SEARCH("b",'Model output'!E249))),MID(SUBSTITUTE('Model output'!E249," ",""),SEARCH("pN",'Model output'!E249)+2,2),MID(SUBSTITUTE('Model output'!E249," ",""),SEARCH("pN",'Model output'!E249)+2,1)),IF(ISNUMBER(SEARCH("N",'Model output'!E249)),IF(OR(ISNUMBER(SEARCH("a",'Model output'!E249)),ISNUMBER(SEARCH("b",'Model output'!E249))),MID(SUBSTITUTE('Model output'!E249," ",""),SEARCH("N",'Model output'!E249)+1,2),MID(SUBSTITUTE('Model output'!E249," ",""),SEARCH("N",'Model output'!E249)+1,1)),SUBSTITUTE('Model output'!E249," ",""))),"")))</f>
        <v>1a</v>
      </c>
      <c r="E250" s="1" t="str">
        <f>IF(OR(ISNUMBER(SEARCH("Not applicable",'Model output'!F249)), ISNUMBER(SEARCH("N/A",'Model output'!F249))),"0",IF(OR(ISNUMBER(SEARCH("0",'Model output'!F249)), ISNUMBER(SEARCH("1",'Model output'!F249)), ISNUMBER(SEARCH("X",'Model output'!F249))), IF(ISNUMBER(SEARCH("pM",'Model output'!F249)),MID(SUBSTITUTE('Model output'!F249," ",""),SEARCH("pM",'Model output'!F249)+2,1),IF(ISNUMBER(SEARCH("M",'Model output'!F249)),MID(SUBSTITUTE('Model output'!F249," ",""),SEARCH("M",'Model output'!F249)+1,1),SUBSTITUTE('Model output'!F249," ",""))),""))</f>
        <v>X</v>
      </c>
      <c r="F250" t="str">
        <f t="shared" si="56"/>
        <v>positive</v>
      </c>
      <c r="G250" t="str">
        <f>IF(OR('Model output'!G249="",AND(ISNUMBER('Model output'!J249),'Model output'!J249&lt;1)),"",IF(OR(ISNUMBER(SEARCH("lateral",'Model output'!G249)),ISNUMBER(SEARCH("cervical",'Model output'!G249)),ISNUMBER(SEARCH("jugular",'Model output'!G249)),ISNUMBER(SEARCH("left neck",'Model output'!G249)),ISNUMBER(SEARCH("left anterior neck",'Model output'!G249)),ISNUMBER(SEARCH("left posterior neck",'Model output'!G249)),ISNUMBER(SEARCH("right neck",'Model output'!G249)),ISNUMBER(SEARCH("right anterior neck",'Model output'!G249)),ISNUMBER(SEARCH("right posterior neck",'Model output'!G249)),AND(ISNUMBER(SEARCH("level",'Model output'!G249)),OR(,ISNUMBER(SEARCH("II",'Model output'!G249)),ISNUMBER(SEARCH("two",'Model output'!G249)),ISNUMBER(SEARCH("2",'Model output'!G249)),ISNUMBER(SEARCH("III",'Model output'!G249)),ISNUMBER(SEARCH("three",'Model output'!G249)),ISNUMBER(SEARCH("3",'Model output'!G249)),ISNUMBER(SEARCH("IV",'Model output'!G249)),ISNUMBER(SEARCH("four",'Model output'!G249)),ISNUMBER(SEARCH("4",'Model output'!G249)),ISNUMBER(SEARCH("V ",'Model output'!G249)),ISNUMBER(SEARCH("five",'Model output'!G249)),ISNUMBER(SEARCH("5",'Model output'!G249))))), "lateral", "central"))</f>
        <v>central</v>
      </c>
      <c r="H250" t="str">
        <f>IF('Model output'!H249="","negative", IF('Model output'!H249=" ", "negative", IF('Model output'!H249="[]", "negative", IF(ISNUMBER(SEARCH("lymph node",'Model output'!H249)),"negative", IF(ISNUMBER(SEARCH("adipose tissue",'Model output'!H249)), "negative", IF(ISNUMBER(SEARCH("neck dissection",'Model output'!H249)),"negative","positive"))))))</f>
        <v>negative</v>
      </c>
      <c r="I250">
        <f>IF('Model output'!I249="","",IF(ISNUMBER('Model output'!I249),'Model output'!I249,1))</f>
        <v>3</v>
      </c>
      <c r="J250">
        <f>IF('Model output'!J249="","",IF(AND(ISNUMBER('Model output'!J249),'Model output'!J249&lt;=I250),'Model output'!J249,IF(ISNUMBER(SEARCH("0/",'Model output'!J249)),0,1)))</f>
        <v>2</v>
      </c>
      <c r="K250" t="str" cm="1">
        <f t="array" ref="K250">IF(COUNT(FIND({0,1,2,3,4,5,6,7,8,9},'Model output'!K249))&gt;0,'Model output'!K249,"")</f>
        <v/>
      </c>
      <c r="L250" s="32" t="str">
        <f t="shared" si="46"/>
        <v/>
      </c>
      <c r="M250" t="str" cm="1">
        <f t="array" ref="M250">IF(L250="","",IF(ISNUMBER(SEARCH("cm",L250)),MAX(VALUE(SUBSTITUTE(_xlfn.FILTERXML("&lt;t&gt;&lt;s&gt;"&amp;SUBSTITUTE(L250,",","&lt;/s&gt;&lt;s&gt;")&amp;"&lt;/s&gt;&lt;/t&gt;","//s"),"cm",""))),MAX(VALUE(SUBSTITUTE(_xlfn.FILTERXML("&lt;t&gt;&lt;s&gt;"&amp;SUBSTITUTE(L250,",","&lt;/s&gt;&lt;s&gt;")&amp;"&lt;/s&gt;&lt;/t&gt;","//s"),"mm","")))/10))</f>
        <v/>
      </c>
      <c r="N250" t="str">
        <f>IF('Model output'!L249="","",'Model output'!L249)</f>
        <v>papillary</v>
      </c>
      <c r="O250" t="str">
        <f>IF('Model output'!M249="","",'Model output'!M249)</f>
        <v>classical</v>
      </c>
      <c r="P250" t="str">
        <f>IF('Model output'!N249="","",'Model output'!N249)</f>
        <v>2.0 cm, 3 mm</v>
      </c>
      <c r="Q250" t="str">
        <f t="shared" si="57"/>
        <v>2.0mm,3mm</v>
      </c>
      <c r="R250" cm="1">
        <f t="array" ref="R250">IF(Q250="","",IF(ISNUMBER(SEARCH("cm",Q250)),MAX(VALUE(SUBSTITUTE(_xlfn.FILTERXML("&lt;t&gt;&lt;s&gt;"&amp;SUBSTITUTE(Q250,",","&lt;/s&gt;&lt;s&gt;")&amp;"&lt;/s&gt;&lt;/t&gt;","//s"),"cm",""))),IF(ISNUMBER(SEARCH("mm",Q250)), MAX(VALUE(SUBSTITUTE(_xlfn.FILTERXML("&lt;t&gt;&lt;s&gt;"&amp;SUBSTITUTE(Q250,",","&lt;/s&gt;&lt;s&gt;")&amp;"&lt;/s&gt;&lt;/t&gt;","//s"),"mm","")))/10, MAX(VALUE(_xlfn.FILTERXML("&lt;t&gt;&lt;s&gt;"&amp;SUBSTITUTE(Q250,",","&lt;/s&gt;&lt;s&gt;")&amp;"&lt;/s&gt;&lt;/t&gt;","//s"))))))</f>
        <v>0.3</v>
      </c>
      <c r="S250" t="str">
        <f>IF(OR('Model output'!P249="",'Model output'!P249="C",ISNUMBER(SEARCH("Not identified", 'Model output'!P249)),ISNUMBER(SEARCH("Absent",'Model output'!P249)),ISNUMBER(SEARCH("Absence",'Model output'!P249)),AND(ISNUMBER(SEARCH("No",'Model output'!P249)),NOT(ISNUMBER(SEARCH("diagnostic",'Model output'!P249)))),ISNUMBER(SEARCH("Negative",'Model output'!P249))),"negative","positive")</f>
        <v>negative</v>
      </c>
      <c r="T250">
        <f>IF('Model output'!O249="","",'Model output'!O249)</f>
        <v>2</v>
      </c>
      <c r="U250" t="str">
        <f>IF('Model output'!Q249&lt;&gt;"",'Model output'!Q249,IF('Classification result'!S250="positive",IF(ISNUMBER(SEARCH("single",'Model output'!P249)),1,IF(OR(ISNUMBER(SEARCH("&lt;4",'Model output'!P249)),ISNUMBER(SEARCH("&lt; 4",'Model output'!P249)),ISNUMBER(SEARCH("less than 4",'Model output'!P249))),"&lt;4",IF(OR(ISNUMBER(SEARCH("&gt;4",'Model output'!P249)),ISNUMBER(SEARCH("&gt; 4",'Model output'!P249)),ISNUMBER(SEARCH("4 or more",'Model output'!P249))),"&gt;4",""))),""))</f>
        <v/>
      </c>
      <c r="V250" t="str">
        <f>IF(S250="negative","",IF(OR(ISNUMBER(SEARCH("Focal",'Model output'!P249)),'Classification result'!U250&lt;4,ISNUMBER(SEARCH("Focal",'Classification result'!U250)),ISNUMBER(SEARCH("&lt;4",'Classification result'!U250)),ISNUMBER(SEARCH("&lt; 4",'Classification result'!U250))),"minimal", IF(OR(ISNUMBER(SEARCH("Extensive",'Model output'!P249)),ISNUMBER(SEARCH("Extensive",'Classification result'!U250)),ISNUMBER(SEARCH("&gt;4",'Classification result'!U250)),ISNUMBER(SEARCH("&gt; 4",'Classification result'!U250)),ISNUMBER(SEARCH("4 or more",'Classification result'!U250))),"extensive","")))</f>
        <v/>
      </c>
      <c r="W250" t="str">
        <f>IF(OR('Model output'!R249="",ISNUMBER(SEARCH("Not identified", 'Model output'!R249)),ISNUMBER(SEARCH("Absent",'Model output'!R249)),ISNUMBER(SEARCH("No",'Model output'!R249)),ISNUMBER(SEARCH("Negative",'Model output'!R249)),ISNUMBER(SEARCH("None seen",'Model output'!R249)),ISNUMBER(SEARCH("Free",'Model output'!R249)),ISNUMBER(SEARCH("Cannot be assessed",'Model output'!R249))),"negative","positive")</f>
        <v>positive</v>
      </c>
      <c r="X250" s="19" t="str">
        <f>IF('Model output'!S249="","",'Model output'!S249)</f>
        <v>Present, minimal</v>
      </c>
      <c r="Y250" t="str">
        <f>IF(OR('Model output'!S249="",ISNUMBER(SEARCH("No extension",'Model output'!S249)),ISNUMBER(SEARCH("Absent",'Model output'!S249)),ISNUMBER(SEARCH("Not identified",'Model output'!S249)),AND(ISNUMBER(SEARCH("No",'Model output'!S249)),NOT(ISNUMBER(SEARCH("carcinoma",'Model output'!S249)))),ISNUMBER(SEARCH("negative",'Model output'!S249))),"negative",IF(Z250="positive","gETE", "positive"))</f>
        <v>positive</v>
      </c>
      <c r="Z250" t="str">
        <f>IF(OR('Model output'!S249="",ISNUMBER(SEARCH("Absent",'Model output'!S249)),ISNUMBER(SEARCH("Not identified",'Model output'!S249)),ISNUMBER(SEARCH("No",'Model output'!S249)),ISNUMBER(SEARCH("Minimal",'Model output'!S249)),ISNUMBER(SEARCH("negative",'Model output'!S249))),"negative",IF(OR(ISNUMBER(SEARCH("extensive",X250)),ISNUMBER(SEARCH("skeletal muscle",X250)),ISNUMBER(SEARCH("larynx",X250)),ISNUMBER(SEARCH("trachea",X250)),ISNUMBER(SEARCH("esophagus",X250)),ISNUMBER(SEARCH("recurrent laryngeal nerve",X250))),"positive","negative"))</f>
        <v>negative</v>
      </c>
      <c r="AA250" t="str">
        <f>IF('Model output'!T249="","",IF('Model output'!T249="Not mentioned", "No", "Yes"))</f>
        <v/>
      </c>
      <c r="AB250" t="str">
        <f>IF(AA250&lt;&gt;"Yes","",IF(OR('Model output'!U249="",ISNUMBER(SEARCH("Not identified",'Model output'!U249))),"",'Model output'!U249))</f>
        <v/>
      </c>
      <c r="AC250" s="8" t="str">
        <f>IF(OR('Model output'!V249="", AND(ISERROR(SEARCH("Positive",'Model output'!V249)), ISNUMBER(SEARCH("Negative",'Model output'!V249))), ISNUMBER(SEARCH("Cannot be assessed",'Model output'!V249)), AND(ISNUMBER(SEARCH("Uninvolved",'Model output'!V249)),NOT(ISNUMBER(SEARCH("margin(s) involved",'Model output'!V249)))), ISNUMBER(SEARCH("No involvement",'Model output'!V249)), AND(NOT(ISNUMBER(SEARCH("focal",'Model output'!V249))),ISNUMBER(SEARCH("Free",'Model output'!V249))), ISNUMBER(SEARCH("narrowly excised",'Model output'!V249)), ISNUMBER(SEARCH("none",'Model output'!V249)), ISNUMBER(SEARCH("R0",'Model output'!V249)), ISNUMBER(SEARCH("1 mm",'Model output'!V249)), ISNUMBER(SEARCH("0.1 CM",'Model output'!V249)), ISNUMBER(SEARCH("less than 0.2 mm",'Model output'!V249)), ISNUMBER(SEARCH("less than 1.0 mm",'Model output'!V249)), ISNUMBER(SEARCH("less than 0.5 mm",'Model output'!V249)), ISNUMBER(SEARCH("abut",'Model output'!V249))), "negative", "positive")</f>
        <v>negative</v>
      </c>
      <c r="AE250" s="39" t="str" cm="1">
        <f t="array" aca="1" ref="AE250" ca="1">IF(OR(AC250="positive",Z250="positive",AND(OR(ISNUMBER(SEARCH("Follicular carcinoma",N250)),ISNUMBER(SEARCH("Follicular thyroid carcinoma",N250))),V250="extensive"),AND(AND(ISNUMBER(J250),J250&gt;0),AND(ISNUMBER(M250),M250&gt;3)),OR(H250="positive",AH250=1)),"high",IF(OR(ISNUMBER(SEARCH("lateral",G250,1)),ISNUMBER(SEARCH("positive",Y250,1)),ISNUMBER(SEARCH("tall",O250,1)),ISNUMBER(SEARCH("hobnail",O250,1)),ISNUMBER(SEARCH("cribriform",O250,1)),ISNUMBER(SEARCH("diffuse",O250,1)),ISNUMBER(SEARCH("columnar",O250,1)),ISNUMBER(SEARCH("solid",O250,1)),ISNUMBER(SEARCH("tall",N250,1)),ISNUMBER(SEARCH("hobnail",N250,1)),ISNUMBER(SEARCH("cribriform",N250,1)),ISNUMBER(SEARCH("diffuse",N250,1)),ISNUMBER(SEARCH("columnar",N250,1)),ISNUMBER(SEARCH("solid",N250,1)),AND(OR(ISNUMBER(SEARCH("papillary",N250,1)),ISNUMBER(SEARCH("papillary carcinoma",O250,1))),S250="positive"),AND(AND(ISNUMBER(J250),J250&gt;=5),M250=""),AND(AND(ISNUMBER(J250),J250&gt;=5),AND(ISNUMBER(M250),M250&gt;=1)),AND(ISNUMBER(SERACH("papillary",N250)),OR(Y250="positive",Z250="positive"), ISNUMBER(SEARCH("BRAF",AB250)))),"intermediate","low"))</f>
        <v>intermediate</v>
      </c>
      <c r="AF250" s="40" t="str">
        <f t="shared" si="47"/>
        <v>1a</v>
      </c>
      <c r="AG250" s="40" t="str">
        <f t="shared" si="48"/>
        <v>1a</v>
      </c>
      <c r="AH250" s="40" t="str">
        <f t="shared" si="49"/>
        <v>0</v>
      </c>
      <c r="AI250" s="45" t="str">
        <f t="shared" si="50"/>
        <v>I</v>
      </c>
      <c r="AJ250" s="39" t="s">
        <v>636</v>
      </c>
      <c r="AK250" s="44" t="s">
        <v>895</v>
      </c>
      <c r="AL250" s="44" t="s">
        <v>900</v>
      </c>
      <c r="AM250" s="44" t="s">
        <v>899</v>
      </c>
      <c r="AN250" s="44" t="s">
        <v>59</v>
      </c>
      <c r="AO250" s="12">
        <f t="shared" ca="1" si="51"/>
        <v>1</v>
      </c>
      <c r="AP250" s="15">
        <f t="shared" si="52"/>
        <v>0</v>
      </c>
      <c r="AQ250" s="15">
        <f t="shared" si="53"/>
        <v>1</v>
      </c>
      <c r="AR250" s="15">
        <f t="shared" si="54"/>
        <v>1</v>
      </c>
      <c r="AS250" s="26">
        <f t="shared" si="55"/>
        <v>1</v>
      </c>
    </row>
    <row r="251" spans="1:45">
      <c r="A251" t="str">
        <f>'Model output'!A250</f>
        <v>TCGA-FY-A3R8</v>
      </c>
      <c r="B251" s="51">
        <v>62</v>
      </c>
      <c r="C251" s="1" t="str">
        <f>IF(OR(ISNUMBER(SEARCH("0",'Model output'!D250)), ISNUMBER(SEARCH("1",'Model output'!D250)), ISNUMBER(SEARCH("1a",'Model output'!D250)), ISNUMBER(SEARCH("1b",'Model output'!D250)), ISNUMBER(SEARCH("2",'Model output'!D250)), ISNUMBER(SEARCH("3",'Model output'!D250)), ISNUMBER(SEARCH("4a",'Model output'!D250)), ISNUMBER(SEARCH("4b",'Model output'!D250))), IF(ISNUMBER(SEARCH("pT",'Model output'!D250)),IF(OR(ISNUMBER(SEARCH("a",'Model output'!D250)),ISNUMBER(SEARCH("b",'Model output'!D250))),MID(SUBSTITUTE('Model output'!D250," ",""),SEARCH("pT",'Model output'!D250)+2,2),MID(SUBSTITUTE('Model output'!D250," ",""),SEARCH("pT",'Model output'!D250)+2,1)),IF(ISNUMBER(SEARCH("T",'Model output'!D250)),IF(OR(ISNUMBER(SEARCH("a",'Model output'!D250)),ISNUMBER(SEARCH("b",'Model output'!D250))),MID(SUBSTITUTE('Model output'!D250," ",""),SEARCH("T",'Model output'!D250)+1,2),MID(SUBSTITUTE('Model output'!D250," ",""),SEARCH("T",'Model output'!D250)+1,1)),SUBSTITUTE('Model output'!D250," ",""))),"")</f>
        <v>1b</v>
      </c>
      <c r="D251" s="1" t="str">
        <f>IF(ISNUMBER(SEARCH("lymph node",'Model output'!E250)),"1", IF(AND('Model output'!E250&lt;&gt;"",ISNUMBER('Model output'!E250),'Model output'!E250&gt;0),"1",IF(OR(ISNUMBER(SEARCH("0",'Model output'!E250)), ISNUMBER(SEARCH("1",'Model output'!E250)), ISNUMBER(SEARCH("1a",'Model output'!E250)), ISNUMBER(SEARCH("1b",'Model output'!E250)), ISNUMBER(SEARCH("X",'Model output'!E250))), IF(ISNUMBER(SEARCH("pN",'Model output'!E250)),IF(OR(ISNUMBER(SEARCH("a",'Model output'!E250)),ISNUMBER(SEARCH("b",'Model output'!E250))),MID(SUBSTITUTE('Model output'!E250," ",""),SEARCH("pN",'Model output'!E250)+2,2),MID(SUBSTITUTE('Model output'!E250," ",""),SEARCH("pN",'Model output'!E250)+2,1)),IF(ISNUMBER(SEARCH("N",'Model output'!E250)),IF(OR(ISNUMBER(SEARCH("a",'Model output'!E250)),ISNUMBER(SEARCH("b",'Model output'!E250))),MID(SUBSTITUTE('Model output'!E250," ",""),SEARCH("N",'Model output'!E250)+1,2),MID(SUBSTITUTE('Model output'!E250," ",""),SEARCH("N",'Model output'!E250)+1,1)),SUBSTITUTE('Model output'!E250," ",""))),"")))</f>
        <v>X</v>
      </c>
      <c r="E251" s="1" t="str">
        <f>IF(OR(ISNUMBER(SEARCH("Not applicable",'Model output'!F250)), ISNUMBER(SEARCH("N/A",'Model output'!F250))),"0",IF(OR(ISNUMBER(SEARCH("0",'Model output'!F250)), ISNUMBER(SEARCH("1",'Model output'!F250)), ISNUMBER(SEARCH("X",'Model output'!F250))), IF(ISNUMBER(SEARCH("pM",'Model output'!F250)),MID(SUBSTITUTE('Model output'!F250," ",""),SEARCH("pM",'Model output'!F250)+2,1),IF(ISNUMBER(SEARCH("M",'Model output'!F250)),MID(SUBSTITUTE('Model output'!F250," ",""),SEARCH("M",'Model output'!F250)+1,1),SUBSTITUTE('Model output'!F250," ",""))),""))</f>
        <v>X</v>
      </c>
      <c r="F251" t="str">
        <f t="shared" si="56"/>
        <v>negative</v>
      </c>
      <c r="G251" t="str">
        <f>IF(OR('Model output'!G250="",AND(ISNUMBER('Model output'!J250),'Model output'!J250&lt;1)),"",IF(OR(ISNUMBER(SEARCH("lateral",'Model output'!G250)),ISNUMBER(SEARCH("cervical",'Model output'!G250)),ISNUMBER(SEARCH("jugular",'Model output'!G250)),ISNUMBER(SEARCH("left neck",'Model output'!G250)),ISNUMBER(SEARCH("left anterior neck",'Model output'!G250)),ISNUMBER(SEARCH("left posterior neck",'Model output'!G250)),ISNUMBER(SEARCH("right neck",'Model output'!G250)),ISNUMBER(SEARCH("right anterior neck",'Model output'!G250)),ISNUMBER(SEARCH("right posterior neck",'Model output'!G250)),AND(ISNUMBER(SEARCH("level",'Model output'!G250)),OR(,ISNUMBER(SEARCH("II",'Model output'!G250)),ISNUMBER(SEARCH("two",'Model output'!G250)),ISNUMBER(SEARCH("2",'Model output'!G250)),ISNUMBER(SEARCH("III",'Model output'!G250)),ISNUMBER(SEARCH("three",'Model output'!G250)),ISNUMBER(SEARCH("3",'Model output'!G250)),ISNUMBER(SEARCH("IV",'Model output'!G250)),ISNUMBER(SEARCH("four",'Model output'!G250)),ISNUMBER(SEARCH("4",'Model output'!G250)),ISNUMBER(SEARCH("V ",'Model output'!G250)),ISNUMBER(SEARCH("five",'Model output'!G250)),ISNUMBER(SEARCH("5",'Model output'!G250))))), "lateral", "central"))</f>
        <v/>
      </c>
      <c r="H251" t="str">
        <f>IF('Model output'!H250="","negative", IF('Model output'!H250=" ", "negative", IF('Model output'!H250="[]", "negative", IF(ISNUMBER(SEARCH("lymph node",'Model output'!H250)),"negative", IF(ISNUMBER(SEARCH("adipose tissue",'Model output'!H250)), "negative", IF(ISNUMBER(SEARCH("neck dissection",'Model output'!H250)),"negative","positive"))))))</f>
        <v>negative</v>
      </c>
      <c r="I251">
        <f>IF('Model output'!I250="","",IF(ISNUMBER('Model output'!I250),'Model output'!I250,1))</f>
        <v>2</v>
      </c>
      <c r="J251">
        <f>IF('Model output'!J250="","",IF(AND(ISNUMBER('Model output'!J250),'Model output'!J250&lt;=I251),'Model output'!J250,IF(ISNUMBER(SEARCH("0/",'Model output'!J250)),0,1)))</f>
        <v>0</v>
      </c>
      <c r="K251" t="str" cm="1">
        <f t="array" ref="K251">IF(COUNT(FIND({0,1,2,3,4,5,6,7,8,9},'Model output'!K250))&gt;0,'Model output'!K250,"")</f>
        <v/>
      </c>
      <c r="L251" s="32" t="str">
        <f t="shared" si="46"/>
        <v/>
      </c>
      <c r="M251" t="str" cm="1">
        <f t="array" ref="M251">IF(L251="","",IF(ISNUMBER(SEARCH("cm",L251)),MAX(VALUE(SUBSTITUTE(_xlfn.FILTERXML("&lt;t&gt;&lt;s&gt;"&amp;SUBSTITUTE(L251,",","&lt;/s&gt;&lt;s&gt;")&amp;"&lt;/s&gt;&lt;/t&gt;","//s"),"cm",""))),MAX(VALUE(SUBSTITUTE(_xlfn.FILTERXML("&lt;t&gt;&lt;s&gt;"&amp;SUBSTITUTE(L251,",","&lt;/s&gt;&lt;s&gt;")&amp;"&lt;/s&gt;&lt;/t&gt;","//s"),"mm","")))/10))</f>
        <v/>
      </c>
      <c r="N251" t="str">
        <f>IF('Model output'!L250="","",'Model output'!L250)</f>
        <v>papillary</v>
      </c>
      <c r="O251" t="str">
        <f>IF('Model output'!M250="","",'Model output'!M250)</f>
        <v>classical</v>
      </c>
      <c r="P251" t="str">
        <f>IF('Model output'!N250="","",'Model output'!N250)</f>
        <v>1.7 cm</v>
      </c>
      <c r="Q251" t="str">
        <f t="shared" si="57"/>
        <v>1.7cm</v>
      </c>
      <c r="R251" cm="1">
        <f t="array" ref="R251">IF(Q251="","",IF(ISNUMBER(SEARCH("cm",Q251)),MAX(VALUE(SUBSTITUTE(_xlfn.FILTERXML("&lt;t&gt;&lt;s&gt;"&amp;SUBSTITUTE(Q251,",","&lt;/s&gt;&lt;s&gt;")&amp;"&lt;/s&gt;&lt;/t&gt;","//s"),"cm",""))),IF(ISNUMBER(SEARCH("mm",Q251)), MAX(VALUE(SUBSTITUTE(_xlfn.FILTERXML("&lt;t&gt;&lt;s&gt;"&amp;SUBSTITUTE(Q251,",","&lt;/s&gt;&lt;s&gt;")&amp;"&lt;/s&gt;&lt;/t&gt;","//s"),"mm","")))/10, MAX(VALUE(_xlfn.FILTERXML("&lt;t&gt;&lt;s&gt;"&amp;SUBSTITUTE(Q251,",","&lt;/s&gt;&lt;s&gt;")&amp;"&lt;/s&gt;&lt;/t&gt;","//s"))))))</f>
        <v>1.7</v>
      </c>
      <c r="S251" t="str">
        <f>IF(OR('Model output'!P250="",'Model output'!P250="C",ISNUMBER(SEARCH("Not identified", 'Model output'!P250)),ISNUMBER(SEARCH("Absent",'Model output'!P250)),ISNUMBER(SEARCH("Absence",'Model output'!P250)),AND(ISNUMBER(SEARCH("No",'Model output'!P250)),NOT(ISNUMBER(SEARCH("diagnostic",'Model output'!P250)))),ISNUMBER(SEARCH("Negative",'Model output'!P250))),"negative","positive")</f>
        <v>negative</v>
      </c>
      <c r="T251">
        <f>IF('Model output'!O250="","",'Model output'!O250)</f>
        <v>1</v>
      </c>
      <c r="U251" t="str">
        <f>IF('Model output'!Q250&lt;&gt;"",'Model output'!Q250,IF('Classification result'!S251="positive",IF(ISNUMBER(SEARCH("single",'Model output'!P250)),1,IF(OR(ISNUMBER(SEARCH("&lt;4",'Model output'!P250)),ISNUMBER(SEARCH("&lt; 4",'Model output'!P250)),ISNUMBER(SEARCH("less than 4",'Model output'!P250))),"&lt;4",IF(OR(ISNUMBER(SEARCH("&gt;4",'Model output'!P250)),ISNUMBER(SEARCH("&gt; 4",'Model output'!P250)),ISNUMBER(SEARCH("4 or more",'Model output'!P250))),"&gt;4",""))),""))</f>
        <v/>
      </c>
      <c r="V251" t="str">
        <f>IF(S251="negative","",IF(OR(ISNUMBER(SEARCH("Focal",'Model output'!P250)),'Classification result'!U251&lt;4,ISNUMBER(SEARCH("Focal",'Classification result'!U251)),ISNUMBER(SEARCH("&lt;4",'Classification result'!U251)),ISNUMBER(SEARCH("&lt; 4",'Classification result'!U251))),"minimal", IF(OR(ISNUMBER(SEARCH("Extensive",'Model output'!P250)),ISNUMBER(SEARCH("Extensive",'Classification result'!U251)),ISNUMBER(SEARCH("&gt;4",'Classification result'!U251)),ISNUMBER(SEARCH("&gt; 4",'Classification result'!U251)),ISNUMBER(SEARCH("4 or more",'Classification result'!U251))),"extensive","")))</f>
        <v/>
      </c>
      <c r="W251" t="str">
        <f>IF(OR('Model output'!R250="",ISNUMBER(SEARCH("Not identified", 'Model output'!R250)),ISNUMBER(SEARCH("Absent",'Model output'!R250)),ISNUMBER(SEARCH("No",'Model output'!R250)),ISNUMBER(SEARCH("Negative",'Model output'!R250)),ISNUMBER(SEARCH("None seen",'Model output'!R250)),ISNUMBER(SEARCH("Free",'Model output'!R250)),ISNUMBER(SEARCH("Cannot be assessed",'Model output'!R250))),"negative","positive")</f>
        <v>positive</v>
      </c>
      <c r="X251" s="19" t="str">
        <f>IF('Model output'!S250="","",'Model output'!S250)</f>
        <v>Present</v>
      </c>
      <c r="Y251" t="str">
        <f>IF(OR('Model output'!S250="",ISNUMBER(SEARCH("No extension",'Model output'!S250)),ISNUMBER(SEARCH("Absent",'Model output'!S250)),ISNUMBER(SEARCH("Not identified",'Model output'!S250)),AND(ISNUMBER(SEARCH("No",'Model output'!S250)),NOT(ISNUMBER(SEARCH("carcinoma",'Model output'!S250)))),ISNUMBER(SEARCH("negative",'Model output'!S250))),"negative",IF(Z251="positive","gETE", "positive"))</f>
        <v>positive</v>
      </c>
      <c r="Z251" t="str">
        <f>IF(OR('Model output'!S250="",ISNUMBER(SEARCH("Absent",'Model output'!S250)),ISNUMBER(SEARCH("Not identified",'Model output'!S250)),ISNUMBER(SEARCH("No",'Model output'!S250)),ISNUMBER(SEARCH("Minimal",'Model output'!S250)),ISNUMBER(SEARCH("negative",'Model output'!S250))),"negative",IF(OR(ISNUMBER(SEARCH("extensive",X251)),ISNUMBER(SEARCH("skeletal muscle",X251)),ISNUMBER(SEARCH("larynx",X251)),ISNUMBER(SEARCH("trachea",X251)),ISNUMBER(SEARCH("esophagus",X251)),ISNUMBER(SEARCH("recurrent laryngeal nerve",X251))),"positive","negative"))</f>
        <v>negative</v>
      </c>
      <c r="AA251" t="str">
        <f>IF('Model output'!T250="","",IF('Model output'!T250="Not mentioned", "No", "Yes"))</f>
        <v/>
      </c>
      <c r="AB251" t="str">
        <f>IF(AA251&lt;&gt;"Yes","",IF(OR('Model output'!U250="",ISNUMBER(SEARCH("Not identified",'Model output'!U250))),"",'Model output'!U250))</f>
        <v/>
      </c>
      <c r="AC251" s="8" t="str">
        <f>IF(OR('Model output'!V250="", AND(ISERROR(SEARCH("Positive",'Model output'!V250)), ISNUMBER(SEARCH("Negative",'Model output'!V250))), ISNUMBER(SEARCH("Cannot be assessed",'Model output'!V250)), AND(ISNUMBER(SEARCH("Uninvolved",'Model output'!V250)),NOT(ISNUMBER(SEARCH("margin(s) involved",'Model output'!V250)))), ISNUMBER(SEARCH("No involvement",'Model output'!V250)), AND(NOT(ISNUMBER(SEARCH("focal",'Model output'!V250))),ISNUMBER(SEARCH("Free",'Model output'!V250))), ISNUMBER(SEARCH("narrowly excised",'Model output'!V250)), ISNUMBER(SEARCH("none",'Model output'!V250)), ISNUMBER(SEARCH("R0",'Model output'!V250)), ISNUMBER(SEARCH("1 mm",'Model output'!V250)), ISNUMBER(SEARCH("0.1 CM",'Model output'!V250)), ISNUMBER(SEARCH("less than 0.2 mm",'Model output'!V250)), ISNUMBER(SEARCH("less than 1.0 mm",'Model output'!V250)), ISNUMBER(SEARCH("less than 0.5 mm",'Model output'!V250)), ISNUMBER(SEARCH("abut",'Model output'!V250))), "negative", "positive")</f>
        <v>negative</v>
      </c>
      <c r="AE251" s="39" t="str" cm="1">
        <f t="array" aca="1" ref="AE251" ca="1">IF(OR(AC251="positive",Z251="positive",AND(OR(ISNUMBER(SEARCH("Follicular carcinoma",N251)),ISNUMBER(SEARCH("Follicular thyroid carcinoma",N251))),V251="extensive"),AND(AND(ISNUMBER(J251),J251&gt;0),AND(ISNUMBER(M251),M251&gt;3)),OR(H251="positive",AH251=1)),"high",IF(OR(ISNUMBER(SEARCH("lateral",G251,1)),ISNUMBER(SEARCH("positive",Y251,1)),ISNUMBER(SEARCH("tall",O251,1)),ISNUMBER(SEARCH("hobnail",O251,1)),ISNUMBER(SEARCH("cribriform",O251,1)),ISNUMBER(SEARCH("diffuse",O251,1)),ISNUMBER(SEARCH("columnar",O251,1)),ISNUMBER(SEARCH("solid",O251,1)),ISNUMBER(SEARCH("tall",N251,1)),ISNUMBER(SEARCH("hobnail",N251,1)),ISNUMBER(SEARCH("cribriform",N251,1)),ISNUMBER(SEARCH("diffuse",N251,1)),ISNUMBER(SEARCH("columnar",N251,1)),ISNUMBER(SEARCH("solid",N251,1)),AND(OR(ISNUMBER(SEARCH("papillary",N251,1)),ISNUMBER(SEARCH("papillary carcinoma",O251,1))),S251="positive"),AND(AND(ISNUMBER(J251),J251&gt;=5),M251=""),AND(AND(ISNUMBER(J251),J251&gt;=5),AND(ISNUMBER(M251),M251&gt;=1)),AND(ISNUMBER(SERACH("papillary",N251)),OR(Y251="positive",Z251="positive"), ISNUMBER(SEARCH("BRAF",AB251)))),"intermediate","low"))</f>
        <v>intermediate</v>
      </c>
      <c r="AF251" s="40" t="str">
        <f t="shared" si="47"/>
        <v>1b</v>
      </c>
      <c r="AG251" s="40" t="str">
        <f t="shared" si="48"/>
        <v>0</v>
      </c>
      <c r="AH251" s="40" t="str">
        <f t="shared" si="49"/>
        <v>0</v>
      </c>
      <c r="AI251" s="45" t="str">
        <f t="shared" si="50"/>
        <v>I</v>
      </c>
      <c r="AJ251" s="39" t="s">
        <v>631</v>
      </c>
      <c r="AK251" s="44" t="s">
        <v>894</v>
      </c>
      <c r="AL251" s="44" t="s">
        <v>899</v>
      </c>
      <c r="AM251" s="44" t="s">
        <v>899</v>
      </c>
      <c r="AN251" s="44" t="s">
        <v>897</v>
      </c>
      <c r="AO251" s="12">
        <f t="shared" ca="1" si="51"/>
        <v>0</v>
      </c>
      <c r="AP251" s="15">
        <f t="shared" si="52"/>
        <v>0</v>
      </c>
      <c r="AQ251" s="15">
        <f t="shared" si="53"/>
        <v>1</v>
      </c>
      <c r="AR251" s="15">
        <f t="shared" si="54"/>
        <v>1</v>
      </c>
      <c r="AS251" s="26">
        <f t="shared" si="55"/>
        <v>0</v>
      </c>
    </row>
    <row r="252" spans="1:45">
      <c r="A252" t="str">
        <f>'Model output'!A251</f>
        <v>TCGA-FY-A3R9</v>
      </c>
      <c r="B252" s="51">
        <v>66</v>
      </c>
      <c r="C252" s="1" t="str">
        <f>IF(OR(ISNUMBER(SEARCH("0",'Model output'!D251)), ISNUMBER(SEARCH("1",'Model output'!D251)), ISNUMBER(SEARCH("1a",'Model output'!D251)), ISNUMBER(SEARCH("1b",'Model output'!D251)), ISNUMBER(SEARCH("2",'Model output'!D251)), ISNUMBER(SEARCH("3",'Model output'!D251)), ISNUMBER(SEARCH("4a",'Model output'!D251)), ISNUMBER(SEARCH("4b",'Model output'!D251))), IF(ISNUMBER(SEARCH("pT",'Model output'!D251)),IF(OR(ISNUMBER(SEARCH("a",'Model output'!D251)),ISNUMBER(SEARCH("b",'Model output'!D251))),MID(SUBSTITUTE('Model output'!D251," ",""),SEARCH("pT",'Model output'!D251)+2,2),MID(SUBSTITUTE('Model output'!D251," ",""),SEARCH("pT",'Model output'!D251)+2,1)),IF(ISNUMBER(SEARCH("T",'Model output'!D251)),IF(OR(ISNUMBER(SEARCH("a",'Model output'!D251)),ISNUMBER(SEARCH("b",'Model output'!D251))),MID(SUBSTITUTE('Model output'!D251," ",""),SEARCH("T",'Model output'!D251)+1,2),MID(SUBSTITUTE('Model output'!D251," ",""),SEARCH("T",'Model output'!D251)+1,1)),SUBSTITUTE('Model output'!D251," ",""))),"")</f>
        <v>2</v>
      </c>
      <c r="D252" s="1" t="str">
        <f>IF(ISNUMBER(SEARCH("lymph node",'Model output'!E251)),"1", IF(AND('Model output'!E251&lt;&gt;"",ISNUMBER('Model output'!E251),'Model output'!E251&gt;0),"1",IF(OR(ISNUMBER(SEARCH("0",'Model output'!E251)), ISNUMBER(SEARCH("1",'Model output'!E251)), ISNUMBER(SEARCH("1a",'Model output'!E251)), ISNUMBER(SEARCH("1b",'Model output'!E251)), ISNUMBER(SEARCH("X",'Model output'!E251))), IF(ISNUMBER(SEARCH("pN",'Model output'!E251)),IF(OR(ISNUMBER(SEARCH("a",'Model output'!E251)),ISNUMBER(SEARCH("b",'Model output'!E251))),MID(SUBSTITUTE('Model output'!E251," ",""),SEARCH("pN",'Model output'!E251)+2,2),MID(SUBSTITUTE('Model output'!E251," ",""),SEARCH("pN",'Model output'!E251)+2,1)),IF(ISNUMBER(SEARCH("N",'Model output'!E251)),IF(OR(ISNUMBER(SEARCH("a",'Model output'!E251)),ISNUMBER(SEARCH("b",'Model output'!E251))),MID(SUBSTITUTE('Model output'!E251," ",""),SEARCH("N",'Model output'!E251)+1,2),MID(SUBSTITUTE('Model output'!E251," ",""),SEARCH("N",'Model output'!E251)+1,1)),SUBSTITUTE('Model output'!E251," ",""))),"")))</f>
        <v>0</v>
      </c>
      <c r="E252" s="1" t="str">
        <f>IF(OR(ISNUMBER(SEARCH("Not applicable",'Model output'!F251)), ISNUMBER(SEARCH("N/A",'Model output'!F251))),"0",IF(OR(ISNUMBER(SEARCH("0",'Model output'!F251)), ISNUMBER(SEARCH("1",'Model output'!F251)), ISNUMBER(SEARCH("X",'Model output'!F251))), IF(ISNUMBER(SEARCH("pM",'Model output'!F251)),MID(SUBSTITUTE('Model output'!F251," ",""),SEARCH("pM",'Model output'!F251)+2,1),IF(ISNUMBER(SEARCH("M",'Model output'!F251)),MID(SUBSTITUTE('Model output'!F251," ",""),SEARCH("M",'Model output'!F251)+1,1),SUBSTITUTE('Model output'!F251," ",""))),""))</f>
        <v>0</v>
      </c>
      <c r="F252" t="str">
        <f t="shared" si="56"/>
        <v>negative</v>
      </c>
      <c r="G252" t="str">
        <f>IF(OR('Model output'!G251="",AND(ISNUMBER('Model output'!J251),'Model output'!J251&lt;1)),"",IF(OR(ISNUMBER(SEARCH("lateral",'Model output'!G251)),ISNUMBER(SEARCH("cervical",'Model output'!G251)),ISNUMBER(SEARCH("jugular",'Model output'!G251)),ISNUMBER(SEARCH("left neck",'Model output'!G251)),ISNUMBER(SEARCH("left anterior neck",'Model output'!G251)),ISNUMBER(SEARCH("left posterior neck",'Model output'!G251)),ISNUMBER(SEARCH("right neck",'Model output'!G251)),ISNUMBER(SEARCH("right anterior neck",'Model output'!G251)),ISNUMBER(SEARCH("right posterior neck",'Model output'!G251)),AND(ISNUMBER(SEARCH("level",'Model output'!G251)),OR(,ISNUMBER(SEARCH("II",'Model output'!G251)),ISNUMBER(SEARCH("two",'Model output'!G251)),ISNUMBER(SEARCH("2",'Model output'!G251)),ISNUMBER(SEARCH("III",'Model output'!G251)),ISNUMBER(SEARCH("three",'Model output'!G251)),ISNUMBER(SEARCH("3",'Model output'!G251)),ISNUMBER(SEARCH("IV",'Model output'!G251)),ISNUMBER(SEARCH("four",'Model output'!G251)),ISNUMBER(SEARCH("4",'Model output'!G251)),ISNUMBER(SEARCH("V ",'Model output'!G251)),ISNUMBER(SEARCH("five",'Model output'!G251)),ISNUMBER(SEARCH("5",'Model output'!G251))))), "lateral", "central"))</f>
        <v/>
      </c>
      <c r="H252" t="str">
        <f>IF('Model output'!H251="","negative", IF('Model output'!H251=" ", "negative", IF('Model output'!H251="[]", "negative", IF(ISNUMBER(SEARCH("lymph node",'Model output'!H251)),"negative", IF(ISNUMBER(SEARCH("adipose tissue",'Model output'!H251)), "negative", IF(ISNUMBER(SEARCH("neck dissection",'Model output'!H251)),"negative","positive"))))))</f>
        <v>negative</v>
      </c>
      <c r="I252">
        <f>IF('Model output'!I251="","",IF(ISNUMBER('Model output'!I251),'Model output'!I251,1))</f>
        <v>1</v>
      </c>
      <c r="J252">
        <f>IF('Model output'!J251="","",IF(AND(ISNUMBER('Model output'!J251),'Model output'!J251&lt;=I252),'Model output'!J251,IF(ISNUMBER(SEARCH("0/",'Model output'!J251)),0,1)))</f>
        <v>0</v>
      </c>
      <c r="K252" t="str" cm="1">
        <f t="array" ref="K252">IF(COUNT(FIND({0,1,2,3,4,5,6,7,8,9},'Model output'!K251))&gt;0,'Model output'!K251,"")</f>
        <v/>
      </c>
      <c r="L252" s="32" t="str">
        <f t="shared" si="46"/>
        <v/>
      </c>
      <c r="M252" t="str" cm="1">
        <f t="array" ref="M252">IF(L252="","",IF(ISNUMBER(SEARCH("cm",L252)),MAX(VALUE(SUBSTITUTE(_xlfn.FILTERXML("&lt;t&gt;&lt;s&gt;"&amp;SUBSTITUTE(L252,",","&lt;/s&gt;&lt;s&gt;")&amp;"&lt;/s&gt;&lt;/t&gt;","//s"),"cm",""))),MAX(VALUE(SUBSTITUTE(_xlfn.FILTERXML("&lt;t&gt;&lt;s&gt;"&amp;SUBSTITUTE(L252,",","&lt;/s&gt;&lt;s&gt;")&amp;"&lt;/s&gt;&lt;/t&gt;","//s"),"mm","")))/10))</f>
        <v/>
      </c>
      <c r="N252" t="str">
        <f>IF('Model output'!L251="","",'Model output'!L251)</f>
        <v>papillary</v>
      </c>
      <c r="O252" t="str">
        <f>IF('Model output'!M251="","",'Model output'!M251)</f>
        <v>classical (usual)</v>
      </c>
      <c r="P252" t="str">
        <f>IF('Model output'!N251="","",'Model output'!N251)</f>
        <v>0.7 cm</v>
      </c>
      <c r="Q252" t="str">
        <f t="shared" si="57"/>
        <v>0.7cm</v>
      </c>
      <c r="R252" cm="1">
        <f t="array" ref="R252">IF(Q252="","",IF(ISNUMBER(SEARCH("cm",Q252)),MAX(VALUE(SUBSTITUTE(_xlfn.FILTERXML("&lt;t&gt;&lt;s&gt;"&amp;SUBSTITUTE(Q252,",","&lt;/s&gt;&lt;s&gt;")&amp;"&lt;/s&gt;&lt;/t&gt;","//s"),"cm",""))),IF(ISNUMBER(SEARCH("mm",Q252)), MAX(VALUE(SUBSTITUTE(_xlfn.FILTERXML("&lt;t&gt;&lt;s&gt;"&amp;SUBSTITUTE(Q252,",","&lt;/s&gt;&lt;s&gt;")&amp;"&lt;/s&gt;&lt;/t&gt;","//s"),"mm","")))/10, MAX(VALUE(_xlfn.FILTERXML("&lt;t&gt;&lt;s&gt;"&amp;SUBSTITUTE(Q252,",","&lt;/s&gt;&lt;s&gt;")&amp;"&lt;/s&gt;&lt;/t&gt;","//s"))))))</f>
        <v>0.7</v>
      </c>
      <c r="S252" t="str">
        <f>IF(OR('Model output'!P251="",'Model output'!P251="C",ISNUMBER(SEARCH("Not identified", 'Model output'!P251)),ISNUMBER(SEARCH("Absent",'Model output'!P251)),ISNUMBER(SEARCH("Absence",'Model output'!P251)),AND(ISNUMBER(SEARCH("No",'Model output'!P251)),NOT(ISNUMBER(SEARCH("diagnostic",'Model output'!P251)))),ISNUMBER(SEARCH("Negative",'Model output'!P251))),"negative","positive")</f>
        <v>negative</v>
      </c>
      <c r="T252">
        <f>IF('Model output'!O251="","",'Model output'!O251)</f>
        <v>6</v>
      </c>
      <c r="U252" t="str">
        <f>IF('Model output'!Q251&lt;&gt;"",'Model output'!Q251,IF('Classification result'!S252="positive",IF(ISNUMBER(SEARCH("single",'Model output'!P251)),1,IF(OR(ISNUMBER(SEARCH("&lt;4",'Model output'!P251)),ISNUMBER(SEARCH("&lt; 4",'Model output'!P251)),ISNUMBER(SEARCH("less than 4",'Model output'!P251))),"&lt;4",IF(OR(ISNUMBER(SEARCH("&gt;4",'Model output'!P251)),ISNUMBER(SEARCH("&gt; 4",'Model output'!P251)),ISNUMBER(SEARCH("4 or more",'Model output'!P251))),"&gt;4",""))),""))</f>
        <v/>
      </c>
      <c r="V252" t="str">
        <f>IF(S252="negative","",IF(OR(ISNUMBER(SEARCH("Focal",'Model output'!P251)),'Classification result'!U252&lt;4,ISNUMBER(SEARCH("Focal",'Classification result'!U252)),ISNUMBER(SEARCH("&lt;4",'Classification result'!U252)),ISNUMBER(SEARCH("&lt; 4",'Classification result'!U252))),"minimal", IF(OR(ISNUMBER(SEARCH("Extensive",'Model output'!P251)),ISNUMBER(SEARCH("Extensive",'Classification result'!U252)),ISNUMBER(SEARCH("&gt;4",'Classification result'!U252)),ISNUMBER(SEARCH("&gt; 4",'Classification result'!U252)),ISNUMBER(SEARCH("4 or more",'Classification result'!U252))),"extensive","")))</f>
        <v/>
      </c>
      <c r="W252" t="str">
        <f>IF(OR('Model output'!R251="",ISNUMBER(SEARCH("Not identified", 'Model output'!R251)),ISNUMBER(SEARCH("Absent",'Model output'!R251)),ISNUMBER(SEARCH("No",'Model output'!R251)),ISNUMBER(SEARCH("Negative",'Model output'!R251)),ISNUMBER(SEARCH("None seen",'Model output'!R251)),ISNUMBER(SEARCH("Free",'Model output'!R251)),ISNUMBER(SEARCH("Cannot be assessed",'Model output'!R251))),"negative","positive")</f>
        <v>positive</v>
      </c>
      <c r="X252" s="19" t="str">
        <f>IF('Model output'!S251="","",'Model output'!S251)</f>
        <v>Not identified</v>
      </c>
      <c r="Y252" t="str">
        <f>IF(OR('Model output'!S251="",ISNUMBER(SEARCH("No extension",'Model output'!S251)),ISNUMBER(SEARCH("Absent",'Model output'!S251)),ISNUMBER(SEARCH("Not identified",'Model output'!S251)),AND(ISNUMBER(SEARCH("No",'Model output'!S251)),NOT(ISNUMBER(SEARCH("carcinoma",'Model output'!S251)))),ISNUMBER(SEARCH("negative",'Model output'!S251))),"negative",IF(Z252="positive","gETE", "positive"))</f>
        <v>negative</v>
      </c>
      <c r="Z252" t="str">
        <f>IF(OR('Model output'!S251="",ISNUMBER(SEARCH("Absent",'Model output'!S251)),ISNUMBER(SEARCH("Not identified",'Model output'!S251)),ISNUMBER(SEARCH("No",'Model output'!S251)),ISNUMBER(SEARCH("Minimal",'Model output'!S251)),ISNUMBER(SEARCH("negative",'Model output'!S251))),"negative",IF(OR(ISNUMBER(SEARCH("extensive",X252)),ISNUMBER(SEARCH("skeletal muscle",X252)),ISNUMBER(SEARCH("larynx",X252)),ISNUMBER(SEARCH("trachea",X252)),ISNUMBER(SEARCH("esophagus",X252)),ISNUMBER(SEARCH("recurrent laryngeal nerve",X252))),"positive","negative"))</f>
        <v>negative</v>
      </c>
      <c r="AA252" t="str">
        <f>IF('Model output'!T251="","",IF('Model output'!T251="Not mentioned", "No", "Yes"))</f>
        <v/>
      </c>
      <c r="AB252" t="str">
        <f>IF(AA252&lt;&gt;"Yes","",IF(OR('Model output'!U251="",ISNUMBER(SEARCH("Not identified",'Model output'!U251))),"",'Model output'!U251))</f>
        <v/>
      </c>
      <c r="AC252" s="8" t="str">
        <f>IF(OR('Model output'!V251="", AND(ISERROR(SEARCH("Positive",'Model output'!V251)), ISNUMBER(SEARCH("Negative",'Model output'!V251))), ISNUMBER(SEARCH("Cannot be assessed",'Model output'!V251)), AND(ISNUMBER(SEARCH("Uninvolved",'Model output'!V251)),NOT(ISNUMBER(SEARCH("margin(s) involved",'Model output'!V251)))), ISNUMBER(SEARCH("No involvement",'Model output'!V251)), AND(NOT(ISNUMBER(SEARCH("focal",'Model output'!V251))),ISNUMBER(SEARCH("Free",'Model output'!V251))), ISNUMBER(SEARCH("narrowly excised",'Model output'!V251)), ISNUMBER(SEARCH("none",'Model output'!V251)), ISNUMBER(SEARCH("R0",'Model output'!V251)), ISNUMBER(SEARCH("1 mm",'Model output'!V251)), ISNUMBER(SEARCH("0.1 CM",'Model output'!V251)), ISNUMBER(SEARCH("less than 0.2 mm",'Model output'!V251)), ISNUMBER(SEARCH("less than 1.0 mm",'Model output'!V251)), ISNUMBER(SEARCH("less than 0.5 mm",'Model output'!V251)), ISNUMBER(SEARCH("abut",'Model output'!V251))), "negative", "positive")</f>
        <v>negative</v>
      </c>
      <c r="AE252" s="39" t="str" cm="1">
        <f t="array" aca="1" ref="AE252" ca="1">IF(OR(AC252="positive",Z252="positive",AND(OR(ISNUMBER(SEARCH("Follicular carcinoma",N252)),ISNUMBER(SEARCH("Follicular thyroid carcinoma",N252))),V252="extensive"),AND(AND(ISNUMBER(J252),J252&gt;0),AND(ISNUMBER(M252),M252&gt;3)),OR(H252="positive",AH252=1)),"high",IF(OR(ISNUMBER(SEARCH("lateral",G252,1)),ISNUMBER(SEARCH("positive",Y252,1)),ISNUMBER(SEARCH("tall",O252,1)),ISNUMBER(SEARCH("hobnail",O252,1)),ISNUMBER(SEARCH("cribriform",O252,1)),ISNUMBER(SEARCH("diffuse",O252,1)),ISNUMBER(SEARCH("columnar",O252,1)),ISNUMBER(SEARCH("solid",O252,1)),ISNUMBER(SEARCH("tall",N252,1)),ISNUMBER(SEARCH("hobnail",N252,1)),ISNUMBER(SEARCH("cribriform",N252,1)),ISNUMBER(SEARCH("diffuse",N252,1)),ISNUMBER(SEARCH("columnar",N252,1)),ISNUMBER(SEARCH("solid",N252,1)),AND(OR(ISNUMBER(SEARCH("papillary",N252,1)),ISNUMBER(SEARCH("papillary carcinoma",O252,1))),S252="positive"),AND(AND(ISNUMBER(J252),J252&gt;=5),M252=""),AND(AND(ISNUMBER(J252),J252&gt;=5),AND(ISNUMBER(M252),M252&gt;=1)),AND(ISNUMBER(SERACH("papillary",N252)),OR(Y252="positive",Z252="positive"), ISNUMBER(SEARCH("BRAF",AB252)))),"intermediate","low"))</f>
        <v>low</v>
      </c>
      <c r="AF252" s="40" t="str">
        <f t="shared" si="47"/>
        <v>1a</v>
      </c>
      <c r="AG252" s="40" t="str">
        <f t="shared" si="48"/>
        <v>0</v>
      </c>
      <c r="AH252" s="40" t="str">
        <f t="shared" si="49"/>
        <v>0</v>
      </c>
      <c r="AI252" s="45" t="str">
        <f t="shared" si="50"/>
        <v>I</v>
      </c>
      <c r="AJ252" s="39" t="s">
        <v>634</v>
      </c>
      <c r="AK252" s="44" t="s">
        <v>900</v>
      </c>
      <c r="AL252" s="44" t="s">
        <v>896</v>
      </c>
      <c r="AM252" s="44" t="s">
        <v>899</v>
      </c>
      <c r="AN252" s="44" t="s">
        <v>59</v>
      </c>
      <c r="AO252" s="12">
        <f t="shared" ca="1" si="51"/>
        <v>1</v>
      </c>
      <c r="AP252" s="15">
        <f t="shared" si="52"/>
        <v>1</v>
      </c>
      <c r="AQ252" s="15">
        <f t="shared" si="53"/>
        <v>1</v>
      </c>
      <c r="AR252" s="15">
        <f t="shared" si="54"/>
        <v>1</v>
      </c>
      <c r="AS252" s="26">
        <f t="shared" si="55"/>
        <v>1</v>
      </c>
    </row>
    <row r="253" spans="1:45">
      <c r="A253" t="str">
        <f>'Model output'!A252</f>
        <v>TCGA-FY-A3RA</v>
      </c>
      <c r="B253" s="51">
        <v>21</v>
      </c>
      <c r="C253" s="1" t="str">
        <f>IF(OR(ISNUMBER(SEARCH("0",'Model output'!D252)), ISNUMBER(SEARCH("1",'Model output'!D252)), ISNUMBER(SEARCH("1a",'Model output'!D252)), ISNUMBER(SEARCH("1b",'Model output'!D252)), ISNUMBER(SEARCH("2",'Model output'!D252)), ISNUMBER(SEARCH("3",'Model output'!D252)), ISNUMBER(SEARCH("4a",'Model output'!D252)), ISNUMBER(SEARCH("4b",'Model output'!D252))), IF(ISNUMBER(SEARCH("pT",'Model output'!D252)),IF(OR(ISNUMBER(SEARCH("a",'Model output'!D252)),ISNUMBER(SEARCH("b",'Model output'!D252))),MID(SUBSTITUTE('Model output'!D252," ",""),SEARCH("pT",'Model output'!D252)+2,2),MID(SUBSTITUTE('Model output'!D252," ",""),SEARCH("pT",'Model output'!D252)+2,1)),IF(ISNUMBER(SEARCH("T",'Model output'!D252)),IF(OR(ISNUMBER(SEARCH("a",'Model output'!D252)),ISNUMBER(SEARCH("b",'Model output'!D252))),MID(SUBSTITUTE('Model output'!D252," ",""),SEARCH("T",'Model output'!D252)+1,2),MID(SUBSTITUTE('Model output'!D252," ",""),SEARCH("T",'Model output'!D252)+1,1)),SUBSTITUTE('Model output'!D252," ",""))),"")</f>
        <v>2</v>
      </c>
      <c r="D253" s="1" t="str">
        <f>IF(ISNUMBER(SEARCH("lymph node",'Model output'!E252)),"1", IF(AND('Model output'!E252&lt;&gt;"",ISNUMBER('Model output'!E252),'Model output'!E252&gt;0),"1",IF(OR(ISNUMBER(SEARCH("0",'Model output'!E252)), ISNUMBER(SEARCH("1",'Model output'!E252)), ISNUMBER(SEARCH("1a",'Model output'!E252)), ISNUMBER(SEARCH("1b",'Model output'!E252)), ISNUMBER(SEARCH("X",'Model output'!E252))), IF(ISNUMBER(SEARCH("pN",'Model output'!E252)),IF(OR(ISNUMBER(SEARCH("a",'Model output'!E252)),ISNUMBER(SEARCH("b",'Model output'!E252))),MID(SUBSTITUTE('Model output'!E252," ",""),SEARCH("pN",'Model output'!E252)+2,2),MID(SUBSTITUTE('Model output'!E252," ",""),SEARCH("pN",'Model output'!E252)+2,1)),IF(ISNUMBER(SEARCH("N",'Model output'!E252)),IF(OR(ISNUMBER(SEARCH("a",'Model output'!E252)),ISNUMBER(SEARCH("b",'Model output'!E252))),MID(SUBSTITUTE('Model output'!E252," ",""),SEARCH("N",'Model output'!E252)+1,2),MID(SUBSTITUTE('Model output'!E252," ",""),SEARCH("N",'Model output'!E252)+1,1)),SUBSTITUTE('Model output'!E252," ",""))),"")))</f>
        <v>x</v>
      </c>
      <c r="E253" s="1" t="str">
        <f>IF(OR(ISNUMBER(SEARCH("Not applicable",'Model output'!F252)), ISNUMBER(SEARCH("N/A",'Model output'!F252))),"0",IF(OR(ISNUMBER(SEARCH("0",'Model output'!F252)), ISNUMBER(SEARCH("1",'Model output'!F252)), ISNUMBER(SEARCH("X",'Model output'!F252))), IF(ISNUMBER(SEARCH("pM",'Model output'!F252)),MID(SUBSTITUTE('Model output'!F252," ",""),SEARCH("pM",'Model output'!F252)+2,1),IF(ISNUMBER(SEARCH("M",'Model output'!F252)),MID(SUBSTITUTE('Model output'!F252," ",""),SEARCH("M",'Model output'!F252)+1,1),SUBSTITUTE('Model output'!F252," ",""))),""))</f>
        <v/>
      </c>
      <c r="F253" t="str">
        <f t="shared" si="56"/>
        <v>negative</v>
      </c>
      <c r="G253" t="str">
        <f>IF(OR('Model output'!G252="",AND(ISNUMBER('Model output'!J252),'Model output'!J252&lt;1)),"",IF(OR(ISNUMBER(SEARCH("lateral",'Model output'!G252)),ISNUMBER(SEARCH("cervical",'Model output'!G252)),ISNUMBER(SEARCH("jugular",'Model output'!G252)),ISNUMBER(SEARCH("left neck",'Model output'!G252)),ISNUMBER(SEARCH("left anterior neck",'Model output'!G252)),ISNUMBER(SEARCH("left posterior neck",'Model output'!G252)),ISNUMBER(SEARCH("right neck",'Model output'!G252)),ISNUMBER(SEARCH("right anterior neck",'Model output'!G252)),ISNUMBER(SEARCH("right posterior neck",'Model output'!G252)),AND(ISNUMBER(SEARCH("level",'Model output'!G252)),OR(,ISNUMBER(SEARCH("II",'Model output'!G252)),ISNUMBER(SEARCH("two",'Model output'!G252)),ISNUMBER(SEARCH("2",'Model output'!G252)),ISNUMBER(SEARCH("III",'Model output'!G252)),ISNUMBER(SEARCH("three",'Model output'!G252)),ISNUMBER(SEARCH("3",'Model output'!G252)),ISNUMBER(SEARCH("IV",'Model output'!G252)),ISNUMBER(SEARCH("four",'Model output'!G252)),ISNUMBER(SEARCH("4",'Model output'!G252)),ISNUMBER(SEARCH("V ",'Model output'!G252)),ISNUMBER(SEARCH("five",'Model output'!G252)),ISNUMBER(SEARCH("5",'Model output'!G252))))), "lateral", "central"))</f>
        <v/>
      </c>
      <c r="H253" t="str">
        <f>IF('Model output'!H252="","negative", IF('Model output'!H252=" ", "negative", IF('Model output'!H252="[]", "negative", IF(ISNUMBER(SEARCH("lymph node",'Model output'!H252)),"negative", IF(ISNUMBER(SEARCH("adipose tissue",'Model output'!H252)), "negative", IF(ISNUMBER(SEARCH("neck dissection",'Model output'!H252)),"negative","positive"))))))</f>
        <v>negative</v>
      </c>
      <c r="I253" t="str">
        <f>IF('Model output'!I252="","",IF(ISNUMBER('Model output'!I252),'Model output'!I252,1))</f>
        <v/>
      </c>
      <c r="J253" t="str">
        <f>IF('Model output'!J252="","",IF(AND(ISNUMBER('Model output'!J252),'Model output'!J252&lt;=I253),'Model output'!J252,IF(ISNUMBER(SEARCH("0/",'Model output'!J252)),0,1)))</f>
        <v/>
      </c>
      <c r="K253" t="str" cm="1">
        <f t="array" ref="K253">IF(COUNT(FIND({0,1,2,3,4,5,6,7,8,9},'Model output'!K252))&gt;0,'Model output'!K252,"")</f>
        <v/>
      </c>
      <c r="L253" s="32" t="str">
        <f t="shared" si="46"/>
        <v/>
      </c>
      <c r="M253" t="str" cm="1">
        <f t="array" ref="M253">IF(L253="","",IF(ISNUMBER(SEARCH("cm",L253)),MAX(VALUE(SUBSTITUTE(_xlfn.FILTERXML("&lt;t&gt;&lt;s&gt;"&amp;SUBSTITUTE(L253,",","&lt;/s&gt;&lt;s&gt;")&amp;"&lt;/s&gt;&lt;/t&gt;","//s"),"cm",""))),MAX(VALUE(SUBSTITUTE(_xlfn.FILTERXML("&lt;t&gt;&lt;s&gt;"&amp;SUBSTITUTE(L253,",","&lt;/s&gt;&lt;s&gt;")&amp;"&lt;/s&gt;&lt;/t&gt;","//s"),"mm","")))/10))</f>
        <v/>
      </c>
      <c r="N253" t="str">
        <f>IF('Model output'!L252="","",'Model output'!L252)</f>
        <v>papillary</v>
      </c>
      <c r="O253" t="str">
        <f>IF('Model output'!M252="","",'Model output'!M252)</f>
        <v/>
      </c>
      <c r="P253" t="str">
        <f>IF('Model output'!N252="","",'Model output'!N252)</f>
        <v>4 cm in greatest dimension</v>
      </c>
      <c r="Q253" t="str">
        <f t="shared" si="57"/>
        <v>4cm</v>
      </c>
      <c r="R253" cm="1">
        <f t="array" ref="R253">IF(Q253="","",IF(ISNUMBER(SEARCH("cm",Q253)),MAX(VALUE(SUBSTITUTE(_xlfn.FILTERXML("&lt;t&gt;&lt;s&gt;"&amp;SUBSTITUTE(Q253,",","&lt;/s&gt;&lt;s&gt;")&amp;"&lt;/s&gt;&lt;/t&gt;","//s"),"cm",""))),IF(ISNUMBER(SEARCH("mm",Q253)), MAX(VALUE(SUBSTITUTE(_xlfn.FILTERXML("&lt;t&gt;&lt;s&gt;"&amp;SUBSTITUTE(Q253,",","&lt;/s&gt;&lt;s&gt;")&amp;"&lt;/s&gt;&lt;/t&gt;","//s"),"mm","")))/10, MAX(VALUE(_xlfn.FILTERXML("&lt;t&gt;&lt;s&gt;"&amp;SUBSTITUTE(Q253,",","&lt;/s&gt;&lt;s&gt;")&amp;"&lt;/s&gt;&lt;/t&gt;","//s"))))))</f>
        <v>4</v>
      </c>
      <c r="S253" t="str">
        <f>IF(OR('Model output'!P252="",'Model output'!P252="C",ISNUMBER(SEARCH("Not identified", 'Model output'!P252)),ISNUMBER(SEARCH("Absent",'Model output'!P252)),ISNUMBER(SEARCH("Absence",'Model output'!P252)),AND(ISNUMBER(SEARCH("No",'Model output'!P252)),NOT(ISNUMBER(SEARCH("diagnostic",'Model output'!P252)))),ISNUMBER(SEARCH("Negative",'Model output'!P252))),"negative","positive")</f>
        <v>negative</v>
      </c>
      <c r="T253">
        <f>IF('Model output'!O252="","",'Model output'!O252)</f>
        <v>1</v>
      </c>
      <c r="U253" t="str">
        <f>IF('Model output'!Q252&lt;&gt;"",'Model output'!Q252,IF('Classification result'!S253="positive",IF(ISNUMBER(SEARCH("single",'Model output'!P252)),1,IF(OR(ISNUMBER(SEARCH("&lt;4",'Model output'!P252)),ISNUMBER(SEARCH("&lt; 4",'Model output'!P252)),ISNUMBER(SEARCH("less than 4",'Model output'!P252))),"&lt;4",IF(OR(ISNUMBER(SEARCH("&gt;4",'Model output'!P252)),ISNUMBER(SEARCH("&gt; 4",'Model output'!P252)),ISNUMBER(SEARCH("4 or more",'Model output'!P252))),"&gt;4",""))),""))</f>
        <v/>
      </c>
      <c r="V253" t="str">
        <f>IF(S253="negative","",IF(OR(ISNUMBER(SEARCH("Focal",'Model output'!P252)),'Classification result'!U253&lt;4,ISNUMBER(SEARCH("Focal",'Classification result'!U253)),ISNUMBER(SEARCH("&lt;4",'Classification result'!U253)),ISNUMBER(SEARCH("&lt; 4",'Classification result'!U253))),"minimal", IF(OR(ISNUMBER(SEARCH("Extensive",'Model output'!P252)),ISNUMBER(SEARCH("Extensive",'Classification result'!U253)),ISNUMBER(SEARCH("&gt;4",'Classification result'!U253)),ISNUMBER(SEARCH("&gt; 4",'Classification result'!U253)),ISNUMBER(SEARCH("4 or more",'Classification result'!U253))),"extensive","")))</f>
        <v/>
      </c>
      <c r="W253" t="str">
        <f>IF(OR('Model output'!R252="",ISNUMBER(SEARCH("Not identified", 'Model output'!R252)),ISNUMBER(SEARCH("Absent",'Model output'!R252)),ISNUMBER(SEARCH("No",'Model output'!R252)),ISNUMBER(SEARCH("Negative",'Model output'!R252)),ISNUMBER(SEARCH("None seen",'Model output'!R252)),ISNUMBER(SEARCH("Free",'Model output'!R252)),ISNUMBER(SEARCH("Cannot be assessed",'Model output'!R252))),"negative","positive")</f>
        <v>positive</v>
      </c>
      <c r="X253" s="19" t="str">
        <f>IF('Model output'!S252="","",'Model output'!S252)</f>
        <v>Not identified</v>
      </c>
      <c r="Y253" t="str">
        <f>IF(OR('Model output'!S252="",ISNUMBER(SEARCH("No extension",'Model output'!S252)),ISNUMBER(SEARCH("Absent",'Model output'!S252)),ISNUMBER(SEARCH("Not identified",'Model output'!S252)),AND(ISNUMBER(SEARCH("No",'Model output'!S252)),NOT(ISNUMBER(SEARCH("carcinoma",'Model output'!S252)))),ISNUMBER(SEARCH("negative",'Model output'!S252))),"negative",IF(Z253="positive","gETE", "positive"))</f>
        <v>negative</v>
      </c>
      <c r="Z253" t="str">
        <f>IF(OR('Model output'!S252="",ISNUMBER(SEARCH("Absent",'Model output'!S252)),ISNUMBER(SEARCH("Not identified",'Model output'!S252)),ISNUMBER(SEARCH("No",'Model output'!S252)),ISNUMBER(SEARCH("Minimal",'Model output'!S252)),ISNUMBER(SEARCH("negative",'Model output'!S252))),"negative",IF(OR(ISNUMBER(SEARCH("extensive",X253)),ISNUMBER(SEARCH("skeletal muscle",X253)),ISNUMBER(SEARCH("larynx",X253)),ISNUMBER(SEARCH("trachea",X253)),ISNUMBER(SEARCH("esophagus",X253)),ISNUMBER(SEARCH("recurrent laryngeal nerve",X253))),"positive","negative"))</f>
        <v>negative</v>
      </c>
      <c r="AA253" t="str">
        <f>IF('Model output'!T252="","",IF('Model output'!T252="Not mentioned", "No", "Yes"))</f>
        <v/>
      </c>
      <c r="AB253" t="str">
        <f>IF(AA253&lt;&gt;"Yes","",IF(OR('Model output'!U252="",ISNUMBER(SEARCH("Not identified",'Model output'!U252))),"",'Model output'!U252))</f>
        <v/>
      </c>
      <c r="AC253" s="8" t="str">
        <f>IF(OR('Model output'!V252="", AND(ISERROR(SEARCH("Positive",'Model output'!V252)), ISNUMBER(SEARCH("Negative",'Model output'!V252))), ISNUMBER(SEARCH("Cannot be assessed",'Model output'!V252)), AND(ISNUMBER(SEARCH("Uninvolved",'Model output'!V252)),NOT(ISNUMBER(SEARCH("margin(s) involved",'Model output'!V252)))), ISNUMBER(SEARCH("No involvement",'Model output'!V252)), AND(NOT(ISNUMBER(SEARCH("focal",'Model output'!V252))),ISNUMBER(SEARCH("Free",'Model output'!V252))), ISNUMBER(SEARCH("narrowly excised",'Model output'!V252)), ISNUMBER(SEARCH("none",'Model output'!V252)), ISNUMBER(SEARCH("R0",'Model output'!V252)), ISNUMBER(SEARCH("1 mm",'Model output'!V252)), ISNUMBER(SEARCH("0.1 CM",'Model output'!V252)), ISNUMBER(SEARCH("less than 0.2 mm",'Model output'!V252)), ISNUMBER(SEARCH("less than 1.0 mm",'Model output'!V252)), ISNUMBER(SEARCH("less than 0.5 mm",'Model output'!V252)), ISNUMBER(SEARCH("abut",'Model output'!V252))), "negative", "positive")</f>
        <v>negative</v>
      </c>
      <c r="AE253" s="39" t="str" cm="1">
        <f t="array" aca="1" ref="AE253" ca="1">IF(OR(AC253="positive",Z253="positive",AND(OR(ISNUMBER(SEARCH("Follicular carcinoma",N253)),ISNUMBER(SEARCH("Follicular thyroid carcinoma",N253))),V253="extensive"),AND(AND(ISNUMBER(J253),J253&gt;0),AND(ISNUMBER(M253),M253&gt;3)),OR(H253="positive",AH253=1)),"high",IF(OR(ISNUMBER(SEARCH("lateral",G253,1)),ISNUMBER(SEARCH("positive",Y253,1)),ISNUMBER(SEARCH("tall",O253,1)),ISNUMBER(SEARCH("hobnail",O253,1)),ISNUMBER(SEARCH("cribriform",O253,1)),ISNUMBER(SEARCH("diffuse",O253,1)),ISNUMBER(SEARCH("columnar",O253,1)),ISNUMBER(SEARCH("solid",O253,1)),ISNUMBER(SEARCH("tall",N253,1)),ISNUMBER(SEARCH("hobnail",N253,1)),ISNUMBER(SEARCH("cribriform",N253,1)),ISNUMBER(SEARCH("diffuse",N253,1)),ISNUMBER(SEARCH("columnar",N253,1)),ISNUMBER(SEARCH("solid",N253,1)),AND(OR(ISNUMBER(SEARCH("papillary",N253,1)),ISNUMBER(SEARCH("papillary carcinoma",O253,1))),S253="positive"),AND(AND(ISNUMBER(J253),J253&gt;=5),M253=""),AND(AND(ISNUMBER(J253),J253&gt;=5),AND(ISNUMBER(M253),M253&gt;=1)),AND(ISNUMBER(SERACH("papillary",N253)),OR(Y253="positive",Z253="positive"), ISNUMBER(SEARCH("BRAF",AB253)))),"intermediate","low"))</f>
        <v>low</v>
      </c>
      <c r="AF253" s="40" t="str">
        <f t="shared" si="47"/>
        <v>2</v>
      </c>
      <c r="AG253" s="40" t="str">
        <f t="shared" si="48"/>
        <v>0</v>
      </c>
      <c r="AH253" s="40" t="str">
        <f t="shared" si="49"/>
        <v>0</v>
      </c>
      <c r="AI253" s="45" t="str">
        <f t="shared" si="50"/>
        <v>I</v>
      </c>
      <c r="AJ253" s="39" t="s">
        <v>634</v>
      </c>
      <c r="AK253" s="44" t="s">
        <v>898</v>
      </c>
      <c r="AL253" s="44" t="s">
        <v>899</v>
      </c>
      <c r="AM253" s="44" t="s">
        <v>899</v>
      </c>
      <c r="AN253" s="44" t="s">
        <v>59</v>
      </c>
      <c r="AO253" s="12">
        <f t="shared" ca="1" si="51"/>
        <v>1</v>
      </c>
      <c r="AP253" s="15">
        <f t="shared" si="52"/>
        <v>1</v>
      </c>
      <c r="AQ253" s="15">
        <f t="shared" si="53"/>
        <v>1</v>
      </c>
      <c r="AR253" s="15">
        <f t="shared" si="54"/>
        <v>1</v>
      </c>
      <c r="AS253" s="26">
        <f t="shared" si="55"/>
        <v>1</v>
      </c>
    </row>
    <row r="254" spans="1:45">
      <c r="A254" t="str">
        <f>'Model output'!A253</f>
        <v>TCGA-FY-A3TY</v>
      </c>
      <c r="B254" s="51">
        <v>61</v>
      </c>
      <c r="C254" s="1" t="str">
        <f>IF(OR(ISNUMBER(SEARCH("0",'Model output'!D253)), ISNUMBER(SEARCH("1",'Model output'!D253)), ISNUMBER(SEARCH("1a",'Model output'!D253)), ISNUMBER(SEARCH("1b",'Model output'!D253)), ISNUMBER(SEARCH("2",'Model output'!D253)), ISNUMBER(SEARCH("3",'Model output'!D253)), ISNUMBER(SEARCH("4a",'Model output'!D253)), ISNUMBER(SEARCH("4b",'Model output'!D253))), IF(ISNUMBER(SEARCH("pT",'Model output'!D253)),IF(OR(ISNUMBER(SEARCH("a",'Model output'!D253)),ISNUMBER(SEARCH("b",'Model output'!D253))),MID(SUBSTITUTE('Model output'!D253," ",""),SEARCH("pT",'Model output'!D253)+2,2),MID(SUBSTITUTE('Model output'!D253," ",""),SEARCH("pT",'Model output'!D253)+2,1)),IF(ISNUMBER(SEARCH("T",'Model output'!D253)),IF(OR(ISNUMBER(SEARCH("a",'Model output'!D253)),ISNUMBER(SEARCH("b",'Model output'!D253))),MID(SUBSTITUTE('Model output'!D253," ",""),SEARCH("T",'Model output'!D253)+1,2),MID(SUBSTITUTE('Model output'!D253," ",""),SEARCH("T",'Model output'!D253)+1,1)),SUBSTITUTE('Model output'!D253," ",""))),"")</f>
        <v>3</v>
      </c>
      <c r="D254" s="1" t="str">
        <f>IF(ISNUMBER(SEARCH("lymph node",'Model output'!E253)),"1", IF(AND('Model output'!E253&lt;&gt;"",ISNUMBER('Model output'!E253),'Model output'!E253&gt;0),"1",IF(OR(ISNUMBER(SEARCH("0",'Model output'!E253)), ISNUMBER(SEARCH("1",'Model output'!E253)), ISNUMBER(SEARCH("1a",'Model output'!E253)), ISNUMBER(SEARCH("1b",'Model output'!E253)), ISNUMBER(SEARCH("X",'Model output'!E253))), IF(ISNUMBER(SEARCH("pN",'Model output'!E253)),IF(OR(ISNUMBER(SEARCH("a",'Model output'!E253)),ISNUMBER(SEARCH("b",'Model output'!E253))),MID(SUBSTITUTE('Model output'!E253," ",""),SEARCH("pN",'Model output'!E253)+2,2),MID(SUBSTITUTE('Model output'!E253," ",""),SEARCH("pN",'Model output'!E253)+2,1)),IF(ISNUMBER(SEARCH("N",'Model output'!E253)),IF(OR(ISNUMBER(SEARCH("a",'Model output'!E253)),ISNUMBER(SEARCH("b",'Model output'!E253))),MID(SUBSTITUTE('Model output'!E253," ",""),SEARCH("N",'Model output'!E253)+1,2),MID(SUBSTITUTE('Model output'!E253," ",""),SEARCH("N",'Model output'!E253)+1,1)),SUBSTITUTE('Model output'!E253," ",""))),"")))</f>
        <v>0</v>
      </c>
      <c r="E254" s="1" t="str">
        <f>IF(OR(ISNUMBER(SEARCH("Not applicable",'Model output'!F253)), ISNUMBER(SEARCH("N/A",'Model output'!F253))),"0",IF(OR(ISNUMBER(SEARCH("0",'Model output'!F253)), ISNUMBER(SEARCH("1",'Model output'!F253)), ISNUMBER(SEARCH("X",'Model output'!F253))), IF(ISNUMBER(SEARCH("pM",'Model output'!F253)),MID(SUBSTITUTE('Model output'!F253," ",""),SEARCH("pM",'Model output'!F253)+2,1),IF(ISNUMBER(SEARCH("M",'Model output'!F253)),MID(SUBSTITUTE('Model output'!F253," ",""),SEARCH("M",'Model output'!F253)+1,1),SUBSTITUTE('Model output'!F253," ",""))),""))</f>
        <v>X</v>
      </c>
      <c r="F254" t="str">
        <f t="shared" si="56"/>
        <v>negative</v>
      </c>
      <c r="G254" t="str">
        <f>IF(OR('Model output'!G253="",AND(ISNUMBER('Model output'!J253),'Model output'!J253&lt;1)),"",IF(OR(ISNUMBER(SEARCH("lateral",'Model output'!G253)),ISNUMBER(SEARCH("cervical",'Model output'!G253)),ISNUMBER(SEARCH("jugular",'Model output'!G253)),ISNUMBER(SEARCH("left neck",'Model output'!G253)),ISNUMBER(SEARCH("left anterior neck",'Model output'!G253)),ISNUMBER(SEARCH("left posterior neck",'Model output'!G253)),ISNUMBER(SEARCH("right neck",'Model output'!G253)),ISNUMBER(SEARCH("right anterior neck",'Model output'!G253)),ISNUMBER(SEARCH("right posterior neck",'Model output'!G253)),AND(ISNUMBER(SEARCH("level",'Model output'!G253)),OR(,ISNUMBER(SEARCH("II",'Model output'!G253)),ISNUMBER(SEARCH("two",'Model output'!G253)),ISNUMBER(SEARCH("2",'Model output'!G253)),ISNUMBER(SEARCH("III",'Model output'!G253)),ISNUMBER(SEARCH("three",'Model output'!G253)),ISNUMBER(SEARCH("3",'Model output'!G253)),ISNUMBER(SEARCH("IV",'Model output'!G253)),ISNUMBER(SEARCH("four",'Model output'!G253)),ISNUMBER(SEARCH("4",'Model output'!G253)),ISNUMBER(SEARCH("V ",'Model output'!G253)),ISNUMBER(SEARCH("five",'Model output'!G253)),ISNUMBER(SEARCH("5",'Model output'!G253))))), "lateral", "central"))</f>
        <v/>
      </c>
      <c r="H254" t="str">
        <f>IF('Model output'!H253="","negative", IF('Model output'!H253=" ", "negative", IF('Model output'!H253="[]", "negative", IF(ISNUMBER(SEARCH("lymph node",'Model output'!H253)),"negative", IF(ISNUMBER(SEARCH("adipose tissue",'Model output'!H253)), "negative", IF(ISNUMBER(SEARCH("neck dissection",'Model output'!H253)),"negative","positive"))))))</f>
        <v>negative</v>
      </c>
      <c r="I254" t="str">
        <f>IF('Model output'!I253="","",IF(ISNUMBER('Model output'!I253),'Model output'!I253,1))</f>
        <v/>
      </c>
      <c r="J254" t="str">
        <f>IF('Model output'!J253="","",IF(AND(ISNUMBER('Model output'!J253),'Model output'!J253&lt;=I254),'Model output'!J253,IF(ISNUMBER(SEARCH("0/",'Model output'!J253)),0,1)))</f>
        <v/>
      </c>
      <c r="K254" t="str" cm="1">
        <f t="array" ref="K254">IF(COUNT(FIND({0,1,2,3,4,5,6,7,8,9},'Model output'!K253))&gt;0,'Model output'!K253,"")</f>
        <v/>
      </c>
      <c r="L254" s="32" t="str">
        <f t="shared" si="46"/>
        <v/>
      </c>
      <c r="M254" t="str" cm="1">
        <f t="array" ref="M254">IF(L254="","",IF(ISNUMBER(SEARCH("cm",L254)),MAX(VALUE(SUBSTITUTE(_xlfn.FILTERXML("&lt;t&gt;&lt;s&gt;"&amp;SUBSTITUTE(L254,",","&lt;/s&gt;&lt;s&gt;")&amp;"&lt;/s&gt;&lt;/t&gt;","//s"),"cm",""))),MAX(VALUE(SUBSTITUTE(_xlfn.FILTERXML("&lt;t&gt;&lt;s&gt;"&amp;SUBSTITUTE(L254,",","&lt;/s&gt;&lt;s&gt;")&amp;"&lt;/s&gt;&lt;/t&gt;","//s"),"mm","")))/10))</f>
        <v/>
      </c>
      <c r="N254" t="str">
        <f>IF('Model output'!L253="","",'Model output'!L253)</f>
        <v>papillary</v>
      </c>
      <c r="O254" t="str">
        <f>IF('Model output'!M253="","",'Model output'!M253)</f>
        <v>classical</v>
      </c>
      <c r="P254" t="str">
        <f>IF('Model output'!N253="","",'Model output'!N253)</f>
        <v>4.2 cm</v>
      </c>
      <c r="Q254" t="str">
        <f t="shared" si="57"/>
        <v>4.2cm</v>
      </c>
      <c r="R254" cm="1">
        <f t="array" ref="R254">IF(Q254="","",IF(ISNUMBER(SEARCH("cm",Q254)),MAX(VALUE(SUBSTITUTE(_xlfn.FILTERXML("&lt;t&gt;&lt;s&gt;"&amp;SUBSTITUTE(Q254,",","&lt;/s&gt;&lt;s&gt;")&amp;"&lt;/s&gt;&lt;/t&gt;","//s"),"cm",""))),IF(ISNUMBER(SEARCH("mm",Q254)), MAX(VALUE(SUBSTITUTE(_xlfn.FILTERXML("&lt;t&gt;&lt;s&gt;"&amp;SUBSTITUTE(Q254,",","&lt;/s&gt;&lt;s&gt;")&amp;"&lt;/s&gt;&lt;/t&gt;","//s"),"mm","")))/10, MAX(VALUE(_xlfn.FILTERXML("&lt;t&gt;&lt;s&gt;"&amp;SUBSTITUTE(Q254,",","&lt;/s&gt;&lt;s&gt;")&amp;"&lt;/s&gt;&lt;/t&gt;","//s"))))))</f>
        <v>4.2</v>
      </c>
      <c r="S254" t="str">
        <f>IF(OR('Model output'!P253="",'Model output'!P253="C",ISNUMBER(SEARCH("Not identified", 'Model output'!P253)),ISNUMBER(SEARCH("Absent",'Model output'!P253)),ISNUMBER(SEARCH("Absence",'Model output'!P253)),AND(ISNUMBER(SEARCH("No",'Model output'!P253)),NOT(ISNUMBER(SEARCH("diagnostic",'Model output'!P253)))),ISNUMBER(SEARCH("Negative",'Model output'!P253))),"negative","positive")</f>
        <v>negative</v>
      </c>
      <c r="T254">
        <f>IF('Model output'!O253="","",'Model output'!O253)</f>
        <v>1</v>
      </c>
      <c r="U254" t="str">
        <f>IF('Model output'!Q253&lt;&gt;"",'Model output'!Q253,IF('Classification result'!S254="positive",IF(ISNUMBER(SEARCH("single",'Model output'!P253)),1,IF(OR(ISNUMBER(SEARCH("&lt;4",'Model output'!P253)),ISNUMBER(SEARCH("&lt; 4",'Model output'!P253)),ISNUMBER(SEARCH("less than 4",'Model output'!P253))),"&lt;4",IF(OR(ISNUMBER(SEARCH("&gt;4",'Model output'!P253)),ISNUMBER(SEARCH("&gt; 4",'Model output'!P253)),ISNUMBER(SEARCH("4 or more",'Model output'!P253))),"&gt;4",""))),""))</f>
        <v/>
      </c>
      <c r="V254" t="str">
        <f>IF(S254="negative","",IF(OR(ISNUMBER(SEARCH("Focal",'Model output'!P253)),'Classification result'!U254&lt;4,ISNUMBER(SEARCH("Focal",'Classification result'!U254)),ISNUMBER(SEARCH("&lt;4",'Classification result'!U254)),ISNUMBER(SEARCH("&lt; 4",'Classification result'!U254))),"minimal", IF(OR(ISNUMBER(SEARCH("Extensive",'Model output'!P253)),ISNUMBER(SEARCH("Extensive",'Classification result'!U254)),ISNUMBER(SEARCH("&gt;4",'Classification result'!U254)),ISNUMBER(SEARCH("&gt; 4",'Classification result'!U254)),ISNUMBER(SEARCH("4 or more",'Classification result'!U254))),"extensive","")))</f>
        <v/>
      </c>
      <c r="W254" t="str">
        <f>IF(OR('Model output'!R253="",ISNUMBER(SEARCH("Not identified", 'Model output'!R253)),ISNUMBER(SEARCH("Absent",'Model output'!R253)),ISNUMBER(SEARCH("No",'Model output'!R253)),ISNUMBER(SEARCH("Negative",'Model output'!R253)),ISNUMBER(SEARCH("None seen",'Model output'!R253)),ISNUMBER(SEARCH("Free",'Model output'!R253)),ISNUMBER(SEARCH("Cannot be assessed",'Model output'!R253))),"negative","positive")</f>
        <v>positive</v>
      </c>
      <c r="X254" s="19" t="str">
        <f>IF('Model output'!S253="","",'Model output'!S253)</f>
        <v>Present</v>
      </c>
      <c r="Y254" t="str">
        <f>IF(OR('Model output'!S253="",ISNUMBER(SEARCH("No extension",'Model output'!S253)),ISNUMBER(SEARCH("Absent",'Model output'!S253)),ISNUMBER(SEARCH("Not identified",'Model output'!S253)),AND(ISNUMBER(SEARCH("No",'Model output'!S253)),NOT(ISNUMBER(SEARCH("carcinoma",'Model output'!S253)))),ISNUMBER(SEARCH("negative",'Model output'!S253))),"negative",IF(Z254="positive","gETE", "positive"))</f>
        <v>positive</v>
      </c>
      <c r="Z254" t="str">
        <f>IF(OR('Model output'!S253="",ISNUMBER(SEARCH("Absent",'Model output'!S253)),ISNUMBER(SEARCH("Not identified",'Model output'!S253)),ISNUMBER(SEARCH("No",'Model output'!S253)),ISNUMBER(SEARCH("Minimal",'Model output'!S253)),ISNUMBER(SEARCH("negative",'Model output'!S253))),"negative",IF(OR(ISNUMBER(SEARCH("extensive",X254)),ISNUMBER(SEARCH("skeletal muscle",X254)),ISNUMBER(SEARCH("larynx",X254)),ISNUMBER(SEARCH("trachea",X254)),ISNUMBER(SEARCH("esophagus",X254)),ISNUMBER(SEARCH("recurrent laryngeal nerve",X254))),"positive","negative"))</f>
        <v>negative</v>
      </c>
      <c r="AA254" t="str">
        <f>IF('Model output'!T253="","",IF('Model output'!T253="Not mentioned", "No", "Yes"))</f>
        <v/>
      </c>
      <c r="AB254" t="str">
        <f>IF(AA254&lt;&gt;"Yes","",IF(OR('Model output'!U253="",ISNUMBER(SEARCH("Not identified",'Model output'!U253))),"",'Model output'!U253))</f>
        <v/>
      </c>
      <c r="AC254" s="8" t="str">
        <f>IF(OR('Model output'!V253="", AND(ISERROR(SEARCH("Positive",'Model output'!V253)), ISNUMBER(SEARCH("Negative",'Model output'!V253))), ISNUMBER(SEARCH("Cannot be assessed",'Model output'!V253)), AND(ISNUMBER(SEARCH("Uninvolved",'Model output'!V253)),NOT(ISNUMBER(SEARCH("margin(s) involved",'Model output'!V253)))), ISNUMBER(SEARCH("No involvement",'Model output'!V253)), AND(NOT(ISNUMBER(SEARCH("focal",'Model output'!V253))),ISNUMBER(SEARCH("Free",'Model output'!V253))), ISNUMBER(SEARCH("narrowly excised",'Model output'!V253)), ISNUMBER(SEARCH("none",'Model output'!V253)), ISNUMBER(SEARCH("R0",'Model output'!V253)), ISNUMBER(SEARCH("1 mm",'Model output'!V253)), ISNUMBER(SEARCH("0.1 CM",'Model output'!V253)), ISNUMBER(SEARCH("less than 0.2 mm",'Model output'!V253)), ISNUMBER(SEARCH("less than 1.0 mm",'Model output'!V253)), ISNUMBER(SEARCH("less than 0.5 mm",'Model output'!V253)), ISNUMBER(SEARCH("abut",'Model output'!V253))), "negative", "positive")</f>
        <v>negative</v>
      </c>
      <c r="AE254" s="39" t="str" cm="1">
        <f t="array" aca="1" ref="AE254" ca="1">IF(OR(AC254="positive",Z254="positive",AND(OR(ISNUMBER(SEARCH("Follicular carcinoma",N254)),ISNUMBER(SEARCH("Follicular thyroid carcinoma",N254))),V254="extensive"),AND(AND(ISNUMBER(J254),J254&gt;0),AND(ISNUMBER(M254),M254&gt;3)),OR(H254="positive",AH254=1)),"high",IF(OR(ISNUMBER(SEARCH("lateral",G254,1)),ISNUMBER(SEARCH("positive",Y254,1)),ISNUMBER(SEARCH("tall",O254,1)),ISNUMBER(SEARCH("hobnail",O254,1)),ISNUMBER(SEARCH("cribriform",O254,1)),ISNUMBER(SEARCH("diffuse",O254,1)),ISNUMBER(SEARCH("columnar",O254,1)),ISNUMBER(SEARCH("solid",O254,1)),ISNUMBER(SEARCH("tall",N254,1)),ISNUMBER(SEARCH("hobnail",N254,1)),ISNUMBER(SEARCH("cribriform",N254,1)),ISNUMBER(SEARCH("diffuse",N254,1)),ISNUMBER(SEARCH("columnar",N254,1)),ISNUMBER(SEARCH("solid",N254,1)),AND(OR(ISNUMBER(SEARCH("papillary",N254,1)),ISNUMBER(SEARCH("papillary carcinoma",O254,1))),S254="positive"),AND(AND(ISNUMBER(J254),J254&gt;=5),M254=""),AND(AND(ISNUMBER(J254),J254&gt;=5),AND(ISNUMBER(M254),M254&gt;=1)),AND(ISNUMBER(SERACH("papillary",N254)),OR(Y254="positive",Z254="positive"), ISNUMBER(SEARCH("BRAF",AB254)))),"intermediate","low"))</f>
        <v>intermediate</v>
      </c>
      <c r="AF254" s="40" t="str">
        <f t="shared" si="47"/>
        <v>3a</v>
      </c>
      <c r="AG254" s="40" t="str">
        <f t="shared" si="48"/>
        <v>0</v>
      </c>
      <c r="AH254" s="40" t="str">
        <f t="shared" si="49"/>
        <v>0</v>
      </c>
      <c r="AI254" s="45" t="str">
        <f t="shared" si="50"/>
        <v>II</v>
      </c>
      <c r="AJ254" s="39" t="s">
        <v>631</v>
      </c>
      <c r="AK254" s="44" t="s">
        <v>894</v>
      </c>
      <c r="AL254" s="44" t="s">
        <v>896</v>
      </c>
      <c r="AM254" s="44" t="s">
        <v>899</v>
      </c>
      <c r="AN254" s="44" t="s">
        <v>897</v>
      </c>
      <c r="AO254" s="12">
        <f t="shared" ca="1" si="51"/>
        <v>0</v>
      </c>
      <c r="AP254" s="15">
        <f t="shared" si="52"/>
        <v>0</v>
      </c>
      <c r="AQ254" s="15">
        <f t="shared" si="53"/>
        <v>1</v>
      </c>
      <c r="AR254" s="15">
        <f t="shared" si="54"/>
        <v>1</v>
      </c>
      <c r="AS254" s="26">
        <f t="shared" si="55"/>
        <v>1</v>
      </c>
    </row>
    <row r="255" spans="1:45">
      <c r="A255" t="str">
        <f>'Model output'!A254</f>
        <v>TCGA-FY-A3W9</v>
      </c>
      <c r="B255" s="51">
        <v>66</v>
      </c>
      <c r="C255" s="1" t="str">
        <f>IF(OR(ISNUMBER(SEARCH("0",'Model output'!D254)), ISNUMBER(SEARCH("1",'Model output'!D254)), ISNUMBER(SEARCH("1a",'Model output'!D254)), ISNUMBER(SEARCH("1b",'Model output'!D254)), ISNUMBER(SEARCH("2",'Model output'!D254)), ISNUMBER(SEARCH("3",'Model output'!D254)), ISNUMBER(SEARCH("4a",'Model output'!D254)), ISNUMBER(SEARCH("4b",'Model output'!D254))), IF(ISNUMBER(SEARCH("pT",'Model output'!D254)),IF(OR(ISNUMBER(SEARCH("a",'Model output'!D254)),ISNUMBER(SEARCH("b",'Model output'!D254))),MID(SUBSTITUTE('Model output'!D254," ",""),SEARCH("pT",'Model output'!D254)+2,2),MID(SUBSTITUTE('Model output'!D254," ",""),SEARCH("pT",'Model output'!D254)+2,1)),IF(ISNUMBER(SEARCH("T",'Model output'!D254)),IF(OR(ISNUMBER(SEARCH("a",'Model output'!D254)),ISNUMBER(SEARCH("b",'Model output'!D254))),MID(SUBSTITUTE('Model output'!D254," ",""),SEARCH("T",'Model output'!D254)+1,2),MID(SUBSTITUTE('Model output'!D254," ",""),SEARCH("T",'Model output'!D254)+1,1)),SUBSTITUTE('Model output'!D254," ",""))),"")</f>
        <v>2</v>
      </c>
      <c r="D255" s="1" t="str">
        <f>IF(ISNUMBER(SEARCH("lymph node",'Model output'!E254)),"1", IF(AND('Model output'!E254&lt;&gt;"",ISNUMBER('Model output'!E254),'Model output'!E254&gt;0),"1",IF(OR(ISNUMBER(SEARCH("0",'Model output'!E254)), ISNUMBER(SEARCH("1",'Model output'!E254)), ISNUMBER(SEARCH("1a",'Model output'!E254)), ISNUMBER(SEARCH("1b",'Model output'!E254)), ISNUMBER(SEARCH("X",'Model output'!E254))), IF(ISNUMBER(SEARCH("pN",'Model output'!E254)),IF(OR(ISNUMBER(SEARCH("a",'Model output'!E254)),ISNUMBER(SEARCH("b",'Model output'!E254))),MID(SUBSTITUTE('Model output'!E254," ",""),SEARCH("pN",'Model output'!E254)+2,2),MID(SUBSTITUTE('Model output'!E254," ",""),SEARCH("pN",'Model output'!E254)+2,1)),IF(ISNUMBER(SEARCH("N",'Model output'!E254)),IF(OR(ISNUMBER(SEARCH("a",'Model output'!E254)),ISNUMBER(SEARCH("b",'Model output'!E254))),MID(SUBSTITUTE('Model output'!E254," ",""),SEARCH("N",'Model output'!E254)+1,2),MID(SUBSTITUTE('Model output'!E254," ",""),SEARCH("N",'Model output'!E254)+1,1)),SUBSTITUTE('Model output'!E254," ",""))),"")))</f>
        <v>0</v>
      </c>
      <c r="E255" s="1" t="str">
        <f>IF(OR(ISNUMBER(SEARCH("Not applicable",'Model output'!F254)), ISNUMBER(SEARCH("N/A",'Model output'!F254))),"0",IF(OR(ISNUMBER(SEARCH("0",'Model output'!F254)), ISNUMBER(SEARCH("1",'Model output'!F254)), ISNUMBER(SEARCH("X",'Model output'!F254))), IF(ISNUMBER(SEARCH("pM",'Model output'!F254)),MID(SUBSTITUTE('Model output'!F254," ",""),SEARCH("pM",'Model output'!F254)+2,1),IF(ISNUMBER(SEARCH("M",'Model output'!F254)),MID(SUBSTITUTE('Model output'!F254," ",""),SEARCH("M",'Model output'!F254)+1,1),SUBSTITUTE('Model output'!F254," ",""))),""))</f>
        <v>X</v>
      </c>
      <c r="F255" t="str">
        <f t="shared" si="56"/>
        <v>negative</v>
      </c>
      <c r="G255" t="str">
        <f>IF(OR('Model output'!G254="",AND(ISNUMBER('Model output'!J254),'Model output'!J254&lt;1)),"",IF(OR(ISNUMBER(SEARCH("lateral",'Model output'!G254)),ISNUMBER(SEARCH("cervical",'Model output'!G254)),ISNUMBER(SEARCH("jugular",'Model output'!G254)),ISNUMBER(SEARCH("left neck",'Model output'!G254)),ISNUMBER(SEARCH("left anterior neck",'Model output'!G254)),ISNUMBER(SEARCH("left posterior neck",'Model output'!G254)),ISNUMBER(SEARCH("right neck",'Model output'!G254)),ISNUMBER(SEARCH("right anterior neck",'Model output'!G254)),ISNUMBER(SEARCH("right posterior neck",'Model output'!G254)),AND(ISNUMBER(SEARCH("level",'Model output'!G254)),OR(,ISNUMBER(SEARCH("II",'Model output'!G254)),ISNUMBER(SEARCH("two",'Model output'!G254)),ISNUMBER(SEARCH("2",'Model output'!G254)),ISNUMBER(SEARCH("III",'Model output'!G254)),ISNUMBER(SEARCH("three",'Model output'!G254)),ISNUMBER(SEARCH("3",'Model output'!G254)),ISNUMBER(SEARCH("IV",'Model output'!G254)),ISNUMBER(SEARCH("four",'Model output'!G254)),ISNUMBER(SEARCH("4",'Model output'!G254)),ISNUMBER(SEARCH("V ",'Model output'!G254)),ISNUMBER(SEARCH("five",'Model output'!G254)),ISNUMBER(SEARCH("5",'Model output'!G254))))), "lateral", "central"))</f>
        <v/>
      </c>
      <c r="H255" t="str">
        <f>IF('Model output'!H254="","negative", IF('Model output'!H254=" ", "negative", IF('Model output'!H254="[]", "negative", IF(ISNUMBER(SEARCH("lymph node",'Model output'!H254)),"negative", IF(ISNUMBER(SEARCH("adipose tissue",'Model output'!H254)), "negative", IF(ISNUMBER(SEARCH("neck dissection",'Model output'!H254)),"negative","positive"))))))</f>
        <v>negative</v>
      </c>
      <c r="I255">
        <f>IF('Model output'!I254="","",IF(ISNUMBER('Model output'!I254),'Model output'!I254,1))</f>
        <v>1</v>
      </c>
      <c r="J255">
        <f>IF('Model output'!J254="","",IF(AND(ISNUMBER('Model output'!J254),'Model output'!J254&lt;=I255),'Model output'!J254,IF(ISNUMBER(SEARCH("0/",'Model output'!J254)),0,1)))</f>
        <v>0</v>
      </c>
      <c r="K255" t="str" cm="1">
        <f t="array" ref="K255">IF(COUNT(FIND({0,1,2,3,4,5,6,7,8,9},'Model output'!K254))&gt;0,'Model output'!K254,"")</f>
        <v/>
      </c>
      <c r="L255" s="32" t="str">
        <f t="shared" ref="L255:L287" si="58">LOWER(SUBSTITUTE(SUBSTITUTE(SUBSTITUTE(SUBSTITUTE(SUBSTITUTE(SUBSTITUTE(SUBSTITUTE(SUBSTITUTE(SUBSTITUTE(SUBSTITUTE(SUBSTITUTE(SUBSTITUTE(SUBSTITUTE(SUBSTITUTE(SUBSTITUTE(SUBSTITUTE(SUBSTITUTE(SUBSTITUTE(SUBSTITUTE(K255,"cm.","cm"), "gross examination", ""), "specimen E", ""), "Level IV", ""), "paratracheal", ""), "tissue", ""), "in greatest dimension", ""), "diameter", ""), "right", ""), "up to", ""), "to", ","), "by", ""), "x", ","), "'", ""), "[", ""), "]", ""), "(", ""), ")", ""), " ", ""))</f>
        <v/>
      </c>
      <c r="M255" t="str" cm="1">
        <f t="array" ref="M255">IF(L255="","",IF(ISNUMBER(SEARCH("cm",L255)),MAX(VALUE(SUBSTITUTE(_xlfn.FILTERXML("&lt;t&gt;&lt;s&gt;"&amp;SUBSTITUTE(L255,",","&lt;/s&gt;&lt;s&gt;")&amp;"&lt;/s&gt;&lt;/t&gt;","//s"),"cm",""))),MAX(VALUE(SUBSTITUTE(_xlfn.FILTERXML("&lt;t&gt;&lt;s&gt;"&amp;SUBSTITUTE(L255,",","&lt;/s&gt;&lt;s&gt;")&amp;"&lt;/s&gt;&lt;/t&gt;","//s"),"mm","")))/10))</f>
        <v/>
      </c>
      <c r="N255" t="str">
        <f>IF('Model output'!L254="","",'Model output'!L254)</f>
        <v>papillary</v>
      </c>
      <c r="O255" t="str">
        <f>IF('Model output'!M254="","",'Model output'!M254)</f>
        <v>follicular variant</v>
      </c>
      <c r="P255" t="str">
        <f>IF('Model output'!N254="","",'Model output'!N254)</f>
        <v>2.3 cm in greatest dimension</v>
      </c>
      <c r="Q255" t="str">
        <f t="shared" si="57"/>
        <v>2.3cm</v>
      </c>
      <c r="R255" cm="1">
        <f t="array" ref="R255">IF(Q255="","",IF(ISNUMBER(SEARCH("cm",Q255)),MAX(VALUE(SUBSTITUTE(_xlfn.FILTERXML("&lt;t&gt;&lt;s&gt;"&amp;SUBSTITUTE(Q255,",","&lt;/s&gt;&lt;s&gt;")&amp;"&lt;/s&gt;&lt;/t&gt;","//s"),"cm",""))),IF(ISNUMBER(SEARCH("mm",Q255)), MAX(VALUE(SUBSTITUTE(_xlfn.FILTERXML("&lt;t&gt;&lt;s&gt;"&amp;SUBSTITUTE(Q255,",","&lt;/s&gt;&lt;s&gt;")&amp;"&lt;/s&gt;&lt;/t&gt;","//s"),"mm","")))/10, MAX(VALUE(_xlfn.FILTERXML("&lt;t&gt;&lt;s&gt;"&amp;SUBSTITUTE(Q255,",","&lt;/s&gt;&lt;s&gt;")&amp;"&lt;/s&gt;&lt;/t&gt;","//s"))))))</f>
        <v>2.2999999999999998</v>
      </c>
      <c r="S255" t="str">
        <f>IF(OR('Model output'!P254="",'Model output'!P254="C",ISNUMBER(SEARCH("Not identified", 'Model output'!P254)),ISNUMBER(SEARCH("Absent",'Model output'!P254)),ISNUMBER(SEARCH("Absence",'Model output'!P254)),AND(ISNUMBER(SEARCH("No",'Model output'!P254)),NOT(ISNUMBER(SEARCH("diagnostic",'Model output'!P254)))),ISNUMBER(SEARCH("Negative",'Model output'!P254))),"negative","positive")</f>
        <v>negative</v>
      </c>
      <c r="T255">
        <f>IF('Model output'!O254="","",'Model output'!O254)</f>
        <v>1</v>
      </c>
      <c r="U255" t="str">
        <f>IF('Model output'!Q254&lt;&gt;"",'Model output'!Q254,IF('Classification result'!S255="positive",IF(ISNUMBER(SEARCH("single",'Model output'!P254)),1,IF(OR(ISNUMBER(SEARCH("&lt;4",'Model output'!P254)),ISNUMBER(SEARCH("&lt; 4",'Model output'!P254)),ISNUMBER(SEARCH("less than 4",'Model output'!P254))),"&lt;4",IF(OR(ISNUMBER(SEARCH("&gt;4",'Model output'!P254)),ISNUMBER(SEARCH("&gt; 4",'Model output'!P254)),ISNUMBER(SEARCH("4 or more",'Model output'!P254))),"&gt;4",""))),""))</f>
        <v/>
      </c>
      <c r="V255" t="str">
        <f>IF(S255="negative","",IF(OR(ISNUMBER(SEARCH("Focal",'Model output'!P254)),'Classification result'!U255&lt;4,ISNUMBER(SEARCH("Focal",'Classification result'!U255)),ISNUMBER(SEARCH("&lt;4",'Classification result'!U255)),ISNUMBER(SEARCH("&lt; 4",'Classification result'!U255))),"minimal", IF(OR(ISNUMBER(SEARCH("Extensive",'Model output'!P254)),ISNUMBER(SEARCH("Extensive",'Classification result'!U255)),ISNUMBER(SEARCH("&gt;4",'Classification result'!U255)),ISNUMBER(SEARCH("&gt; 4",'Classification result'!U255)),ISNUMBER(SEARCH("4 or more",'Classification result'!U255))),"extensive","")))</f>
        <v/>
      </c>
      <c r="W255" t="str">
        <f>IF(OR('Model output'!R254="",ISNUMBER(SEARCH("Not identified", 'Model output'!R254)),ISNUMBER(SEARCH("Absent",'Model output'!R254)),ISNUMBER(SEARCH("No",'Model output'!R254)),ISNUMBER(SEARCH("Negative",'Model output'!R254)),ISNUMBER(SEARCH("None seen",'Model output'!R254)),ISNUMBER(SEARCH("Free",'Model output'!R254)),ISNUMBER(SEARCH("Cannot be assessed",'Model output'!R254))),"negative","positive")</f>
        <v>positive</v>
      </c>
      <c r="X255" s="19" t="str">
        <f>IF('Model output'!S254="","",'Model output'!S254)</f>
        <v>Not identified</v>
      </c>
      <c r="Y255" t="str">
        <f>IF(OR('Model output'!S254="",ISNUMBER(SEARCH("No extension",'Model output'!S254)),ISNUMBER(SEARCH("Absent",'Model output'!S254)),ISNUMBER(SEARCH("Not identified",'Model output'!S254)),AND(ISNUMBER(SEARCH("No",'Model output'!S254)),NOT(ISNUMBER(SEARCH("carcinoma",'Model output'!S254)))),ISNUMBER(SEARCH("negative",'Model output'!S254))),"negative",IF(Z255="positive","gETE", "positive"))</f>
        <v>negative</v>
      </c>
      <c r="Z255" t="str">
        <f>IF(OR('Model output'!S254="",ISNUMBER(SEARCH("Absent",'Model output'!S254)),ISNUMBER(SEARCH("Not identified",'Model output'!S254)),ISNUMBER(SEARCH("No",'Model output'!S254)),ISNUMBER(SEARCH("Minimal",'Model output'!S254)),ISNUMBER(SEARCH("negative",'Model output'!S254))),"negative",IF(OR(ISNUMBER(SEARCH("extensive",X255)),ISNUMBER(SEARCH("skeletal muscle",X255)),ISNUMBER(SEARCH("larynx",X255)),ISNUMBER(SEARCH("trachea",X255)),ISNUMBER(SEARCH("esophagus",X255)),ISNUMBER(SEARCH("recurrent laryngeal nerve",X255))),"positive","negative"))</f>
        <v>negative</v>
      </c>
      <c r="AA255" t="str">
        <f>IF('Model output'!T254="","",IF('Model output'!T254="Not mentioned", "No", "Yes"))</f>
        <v/>
      </c>
      <c r="AB255" t="str">
        <f>IF(AA255&lt;&gt;"Yes","",IF(OR('Model output'!U254="",ISNUMBER(SEARCH("Not identified",'Model output'!U254))),"",'Model output'!U254))</f>
        <v/>
      </c>
      <c r="AC255" s="8" t="str">
        <f>IF(OR('Model output'!V254="", AND(ISERROR(SEARCH("Positive",'Model output'!V254)), ISNUMBER(SEARCH("Negative",'Model output'!V254))), ISNUMBER(SEARCH("Cannot be assessed",'Model output'!V254)), AND(ISNUMBER(SEARCH("Uninvolved",'Model output'!V254)),NOT(ISNUMBER(SEARCH("margin(s) involved",'Model output'!V254)))), ISNUMBER(SEARCH("No involvement",'Model output'!V254)), AND(NOT(ISNUMBER(SEARCH("focal",'Model output'!V254))),ISNUMBER(SEARCH("Free",'Model output'!V254))), ISNUMBER(SEARCH("narrowly excised",'Model output'!V254)), ISNUMBER(SEARCH("none",'Model output'!V254)), ISNUMBER(SEARCH("R0",'Model output'!V254)), ISNUMBER(SEARCH("1 mm",'Model output'!V254)), ISNUMBER(SEARCH("0.1 CM",'Model output'!V254)), ISNUMBER(SEARCH("less than 0.2 mm",'Model output'!V254)), ISNUMBER(SEARCH("less than 1.0 mm",'Model output'!V254)), ISNUMBER(SEARCH("less than 0.5 mm",'Model output'!V254)), ISNUMBER(SEARCH("abut",'Model output'!V254))), "negative", "positive")</f>
        <v>positive</v>
      </c>
      <c r="AE255" s="39" t="str" cm="1">
        <f t="array" ref="AE255">IF(OR(AC255="positive",Z255="positive",AND(OR(ISNUMBER(SEARCH("Follicular carcinoma",N255)),ISNUMBER(SEARCH("Follicular thyroid carcinoma",N255))),V255="extensive"),AND(AND(ISNUMBER(J255),J255&gt;0),AND(ISNUMBER(M255),M255&gt;3)),OR(H255="positive",AH255=1)),"high",IF(OR(ISNUMBER(SEARCH("lateral",G255,1)),ISNUMBER(SEARCH("positive",Y255,1)),ISNUMBER(SEARCH("tall",O255,1)),ISNUMBER(SEARCH("hobnail",O255,1)),ISNUMBER(SEARCH("cribriform",O255,1)),ISNUMBER(SEARCH("diffuse",O255,1)),ISNUMBER(SEARCH("columnar",O255,1)),ISNUMBER(SEARCH("solid",O255,1)),ISNUMBER(SEARCH("tall",N255,1)),ISNUMBER(SEARCH("hobnail",N255,1)),ISNUMBER(SEARCH("cribriform",N255,1)),ISNUMBER(SEARCH("diffuse",N255,1)),ISNUMBER(SEARCH("columnar",N255,1)),ISNUMBER(SEARCH("solid",N255,1)),AND(OR(ISNUMBER(SEARCH("papillary",N255,1)),ISNUMBER(SEARCH("papillary carcinoma",O255,1))),S255="positive"),AND(AND(ISNUMBER(J255),J255&gt;=5),M255=""),AND(AND(ISNUMBER(J255),J255&gt;=5),AND(ISNUMBER(M255),M255&gt;=1)),AND(ISNUMBER(SERACH("papillary",N255)),OR(Y255="positive",Z255="positive"), ISNUMBER(SEARCH("BRAF",AB255)))),"intermediate","low"))</f>
        <v>high</v>
      </c>
      <c r="AF255" s="40" t="str">
        <f t="shared" ref="AF255:AF291" si="59">IF(AND(Z255="positive",OR(ISNUMBER(SEARCH("prevertebral",X255,1)),ISNUMBER(SEARCH("fascia",X255,1)),ISNUMBER(SEARCH("carotid artery",X255,1)),ISNUMBER(SEARCH("mediastinal",X255,1)))),"4b",
IF(AND(Z255="positive",OR(ISNUMBER(SEARCH("larynx",X255,1)),ISNUMBER(SEARCH("trachea",X255,1)),ISNUMBER(SEARCH("esophagus",X255,1)),ISNUMBER(SEARCH("recurrent laryngeal nerve",X255,1)),
ISNUMBER(SEARCH("RLN",X255,1)))),"4a",
IF(OR(Z255="positive",ISNUMBER(SEARCH("strap",X255,1)),ISNUMBER(SEARCH("sternothyroid",X255,1)),ISNUMBER(SEARCH("sternohyoid",X255,1)),ISNUMBER(SEARCH("thyrohyoid",X255,1)),ISNUMBER(SEARCH("omohyoid",X255,1))),"3b",
IF(AND(C255&lt;&gt;"", N255=""),C255,
IF(OR(AND(R255&lt;&gt;"",R255&gt;4)),"3a",
IF(AND(R255&lt;&gt;"", R255&lt;=4,R255&gt;2),"2",
IF(AND(R255&lt;&gt;"",R255&lt;=2,R255&gt;1),"1b",
IF(AND(R255&lt;&gt;"",R255&lt;=1),"1a","x"
))))))))</f>
        <v>2</v>
      </c>
      <c r="AG255" s="40" t="str">
        <f t="shared" ref="AG255:AG291" si="60">IF(AND(ISNUMBER(J255),J255&gt;0),
IF(G255="lateral", "1b","1a"), "0")</f>
        <v>0</v>
      </c>
      <c r="AH255" s="40" t="str">
        <f t="shared" si="49"/>
        <v>0</v>
      </c>
      <c r="AI255" s="45" t="str">
        <f t="shared" si="50"/>
        <v>I</v>
      </c>
      <c r="AJ255" s="39" t="s">
        <v>631</v>
      </c>
      <c r="AK255" s="44" t="s">
        <v>898</v>
      </c>
      <c r="AL255" s="44" t="s">
        <v>896</v>
      </c>
      <c r="AM255" s="44" t="s">
        <v>899</v>
      </c>
      <c r="AN255" s="44" t="s">
        <v>59</v>
      </c>
      <c r="AO255" s="12">
        <f t="shared" si="51"/>
        <v>1</v>
      </c>
      <c r="AP255" s="15">
        <f t="shared" si="52"/>
        <v>1</v>
      </c>
      <c r="AQ255" s="15">
        <f t="shared" si="53"/>
        <v>1</v>
      </c>
      <c r="AR255" s="15">
        <f t="shared" si="54"/>
        <v>1</v>
      </c>
      <c r="AS255" s="26">
        <f t="shared" si="55"/>
        <v>1</v>
      </c>
    </row>
    <row r="256" spans="1:45">
      <c r="A256" t="str">
        <f>'Model output'!A255</f>
        <v>TCGA-FY-A3WA</v>
      </c>
      <c r="B256" s="51">
        <v>52</v>
      </c>
      <c r="C256" s="1" t="str">
        <f>IF(OR(ISNUMBER(SEARCH("0",'Model output'!D255)), ISNUMBER(SEARCH("1",'Model output'!D255)), ISNUMBER(SEARCH("1a",'Model output'!D255)), ISNUMBER(SEARCH("1b",'Model output'!D255)), ISNUMBER(SEARCH("2",'Model output'!D255)), ISNUMBER(SEARCH("3",'Model output'!D255)), ISNUMBER(SEARCH("4a",'Model output'!D255)), ISNUMBER(SEARCH("4b",'Model output'!D255))), IF(ISNUMBER(SEARCH("pT",'Model output'!D255)),IF(OR(ISNUMBER(SEARCH("a",'Model output'!D255)),ISNUMBER(SEARCH("b",'Model output'!D255))),MID(SUBSTITUTE('Model output'!D255," ",""),SEARCH("pT",'Model output'!D255)+2,2),MID(SUBSTITUTE('Model output'!D255," ",""),SEARCH("pT",'Model output'!D255)+2,1)),IF(ISNUMBER(SEARCH("T",'Model output'!D255)),IF(OR(ISNUMBER(SEARCH("a",'Model output'!D255)),ISNUMBER(SEARCH("b",'Model output'!D255))),MID(SUBSTITUTE('Model output'!D255," ",""),SEARCH("T",'Model output'!D255)+1,2),MID(SUBSTITUTE('Model output'!D255," ",""),SEARCH("T",'Model output'!D255)+1,1)),SUBSTITUTE('Model output'!D255," ",""))),"")</f>
        <v/>
      </c>
      <c r="D256" s="1" t="str">
        <f>IF(ISNUMBER(SEARCH("lymph node",'Model output'!E255)),"1", IF(AND('Model output'!E255&lt;&gt;"",ISNUMBER('Model output'!E255),'Model output'!E255&gt;0),"1",IF(OR(ISNUMBER(SEARCH("0",'Model output'!E255)), ISNUMBER(SEARCH("1",'Model output'!E255)), ISNUMBER(SEARCH("1a",'Model output'!E255)), ISNUMBER(SEARCH("1b",'Model output'!E255)), ISNUMBER(SEARCH("X",'Model output'!E255))), IF(ISNUMBER(SEARCH("pN",'Model output'!E255)),IF(OR(ISNUMBER(SEARCH("a",'Model output'!E255)),ISNUMBER(SEARCH("b",'Model output'!E255))),MID(SUBSTITUTE('Model output'!E255," ",""),SEARCH("pN",'Model output'!E255)+2,2),MID(SUBSTITUTE('Model output'!E255," ",""),SEARCH("pN",'Model output'!E255)+2,1)),IF(ISNUMBER(SEARCH("N",'Model output'!E255)),IF(OR(ISNUMBER(SEARCH("a",'Model output'!E255)),ISNUMBER(SEARCH("b",'Model output'!E255))),MID(SUBSTITUTE('Model output'!E255," ",""),SEARCH("N",'Model output'!E255)+1,2),MID(SUBSTITUTE('Model output'!E255," ",""),SEARCH("N",'Model output'!E255)+1,1)),SUBSTITUTE('Model output'!E255," ",""))),"")))</f>
        <v/>
      </c>
      <c r="E256" s="1" t="str">
        <f>IF(OR(ISNUMBER(SEARCH("Not applicable",'Model output'!F255)), ISNUMBER(SEARCH("N/A",'Model output'!F255))),"0",IF(OR(ISNUMBER(SEARCH("0",'Model output'!F255)), ISNUMBER(SEARCH("1",'Model output'!F255)), ISNUMBER(SEARCH("X",'Model output'!F255))), IF(ISNUMBER(SEARCH("pM",'Model output'!F255)),MID(SUBSTITUTE('Model output'!F255," ",""),SEARCH("pM",'Model output'!F255)+2,1),IF(ISNUMBER(SEARCH("M",'Model output'!F255)),MID(SUBSTITUTE('Model output'!F255," ",""),SEARCH("M",'Model output'!F255)+1,1),SUBSTITUTE('Model output'!F255," ",""))),""))</f>
        <v/>
      </c>
      <c r="F256" t="str">
        <f t="shared" si="56"/>
        <v>negative</v>
      </c>
      <c r="G256" t="str">
        <f>IF(OR('Model output'!G255="",AND(ISNUMBER('Model output'!J255),'Model output'!J255&lt;1)),"",IF(OR(ISNUMBER(SEARCH("lateral",'Model output'!G255)),ISNUMBER(SEARCH("cervical",'Model output'!G255)),ISNUMBER(SEARCH("jugular",'Model output'!G255)),ISNUMBER(SEARCH("left neck",'Model output'!G255)),ISNUMBER(SEARCH("left anterior neck",'Model output'!G255)),ISNUMBER(SEARCH("left posterior neck",'Model output'!G255)),ISNUMBER(SEARCH("right neck",'Model output'!G255)),ISNUMBER(SEARCH("right anterior neck",'Model output'!G255)),ISNUMBER(SEARCH("right posterior neck",'Model output'!G255)),AND(ISNUMBER(SEARCH("level",'Model output'!G255)),OR(,ISNUMBER(SEARCH("II",'Model output'!G255)),ISNUMBER(SEARCH("two",'Model output'!G255)),ISNUMBER(SEARCH("2",'Model output'!G255)),ISNUMBER(SEARCH("III",'Model output'!G255)),ISNUMBER(SEARCH("three",'Model output'!G255)),ISNUMBER(SEARCH("3",'Model output'!G255)),ISNUMBER(SEARCH("IV",'Model output'!G255)),ISNUMBER(SEARCH("four",'Model output'!G255)),ISNUMBER(SEARCH("4",'Model output'!G255)),ISNUMBER(SEARCH("V ",'Model output'!G255)),ISNUMBER(SEARCH("five",'Model output'!G255)),ISNUMBER(SEARCH("5",'Model output'!G255))))), "lateral", "central"))</f>
        <v/>
      </c>
      <c r="H256" t="str">
        <f>IF('Model output'!H255="","negative", IF('Model output'!H255=" ", "negative", IF('Model output'!H255="[]", "negative", IF(ISNUMBER(SEARCH("lymph node",'Model output'!H255)),"negative", IF(ISNUMBER(SEARCH("adipose tissue",'Model output'!H255)), "negative", IF(ISNUMBER(SEARCH("neck dissection",'Model output'!H255)),"negative","positive"))))))</f>
        <v>negative</v>
      </c>
      <c r="I256" t="str">
        <f>IF('Model output'!I255="","",IF(ISNUMBER('Model output'!I255),'Model output'!I255,1))</f>
        <v/>
      </c>
      <c r="J256" t="str">
        <f>IF('Model output'!J255="","",IF(AND(ISNUMBER('Model output'!J255),'Model output'!J255&lt;=I256),'Model output'!J255,IF(ISNUMBER(SEARCH("0/",'Model output'!J255)),0,1)))</f>
        <v/>
      </c>
      <c r="K256" t="str" cm="1">
        <f t="array" ref="K256">IF(COUNT(FIND({0,1,2,3,4,5,6,7,8,9},'Model output'!K255))&gt;0,'Model output'!K255,"")</f>
        <v/>
      </c>
      <c r="L256" s="32" t="str">
        <f t="shared" si="58"/>
        <v/>
      </c>
      <c r="M256" t="str" cm="1">
        <f t="array" ref="M256">IF(L256="","",IF(ISNUMBER(SEARCH("cm",L256)),MAX(VALUE(SUBSTITUTE(_xlfn.FILTERXML("&lt;t&gt;&lt;s&gt;"&amp;SUBSTITUTE(L256,",","&lt;/s&gt;&lt;s&gt;")&amp;"&lt;/s&gt;&lt;/t&gt;","//s"),"cm",""))),MAX(VALUE(SUBSTITUTE(_xlfn.FILTERXML("&lt;t&gt;&lt;s&gt;"&amp;SUBSTITUTE(L256,",","&lt;/s&gt;&lt;s&gt;")&amp;"&lt;/s&gt;&lt;/t&gt;","//s"),"mm","")))/10))</f>
        <v/>
      </c>
      <c r="N256" t="str">
        <f>IF('Model output'!L255="","",'Model output'!L255)</f>
        <v>papillary</v>
      </c>
      <c r="O256" t="str">
        <f>IF('Model output'!M255="","",'Model output'!M255)</f>
        <v>follicular variant</v>
      </c>
      <c r="P256" t="str">
        <f>IF('Model output'!N255="","",'Model output'!N255)</f>
        <v>2.1 cm</v>
      </c>
      <c r="Q256" t="str">
        <f t="shared" si="57"/>
        <v>2.1cm</v>
      </c>
      <c r="R256" cm="1">
        <f t="array" ref="R256">IF(Q256="","",IF(ISNUMBER(SEARCH("cm",Q256)),MAX(VALUE(SUBSTITUTE(_xlfn.FILTERXML("&lt;t&gt;&lt;s&gt;"&amp;SUBSTITUTE(Q256,",","&lt;/s&gt;&lt;s&gt;")&amp;"&lt;/s&gt;&lt;/t&gt;","//s"),"cm",""))),IF(ISNUMBER(SEARCH("mm",Q256)), MAX(VALUE(SUBSTITUTE(_xlfn.FILTERXML("&lt;t&gt;&lt;s&gt;"&amp;SUBSTITUTE(Q256,",","&lt;/s&gt;&lt;s&gt;")&amp;"&lt;/s&gt;&lt;/t&gt;","//s"),"mm","")))/10, MAX(VALUE(_xlfn.FILTERXML("&lt;t&gt;&lt;s&gt;"&amp;SUBSTITUTE(Q256,",","&lt;/s&gt;&lt;s&gt;")&amp;"&lt;/s&gt;&lt;/t&gt;","//s"))))))</f>
        <v>2.1</v>
      </c>
      <c r="S256" t="str">
        <f>IF(OR('Model output'!P255="",'Model output'!P255="C",ISNUMBER(SEARCH("Not identified", 'Model output'!P255)),ISNUMBER(SEARCH("Absent",'Model output'!P255)),ISNUMBER(SEARCH("Absence",'Model output'!P255)),AND(ISNUMBER(SEARCH("No",'Model output'!P255)),NOT(ISNUMBER(SEARCH("diagnostic",'Model output'!P255)))),ISNUMBER(SEARCH("Negative",'Model output'!P255))),"negative","positive")</f>
        <v>negative</v>
      </c>
      <c r="T256">
        <f>IF('Model output'!O255="","",'Model output'!O255)</f>
        <v>1</v>
      </c>
      <c r="U256" t="str">
        <f>IF('Model output'!Q255&lt;&gt;"",'Model output'!Q255,IF('Classification result'!S256="positive",IF(ISNUMBER(SEARCH("single",'Model output'!P255)),1,IF(OR(ISNUMBER(SEARCH("&lt;4",'Model output'!P255)),ISNUMBER(SEARCH("&lt; 4",'Model output'!P255)),ISNUMBER(SEARCH("less than 4",'Model output'!P255))),"&lt;4",IF(OR(ISNUMBER(SEARCH("&gt;4",'Model output'!P255)),ISNUMBER(SEARCH("&gt; 4",'Model output'!P255)),ISNUMBER(SEARCH("4 or more",'Model output'!P255))),"&gt;4",""))),""))</f>
        <v/>
      </c>
      <c r="V256" t="str">
        <f>IF(S256="negative","",IF(OR(ISNUMBER(SEARCH("Focal",'Model output'!P255)),'Classification result'!U256&lt;4,ISNUMBER(SEARCH("Focal",'Classification result'!U256)),ISNUMBER(SEARCH("&lt;4",'Classification result'!U256)),ISNUMBER(SEARCH("&lt; 4",'Classification result'!U256))),"minimal", IF(OR(ISNUMBER(SEARCH("Extensive",'Model output'!P255)),ISNUMBER(SEARCH("Extensive",'Classification result'!U256)),ISNUMBER(SEARCH("&gt;4",'Classification result'!U256)),ISNUMBER(SEARCH("&gt; 4",'Classification result'!U256)),ISNUMBER(SEARCH("4 or more",'Classification result'!U256))),"extensive","")))</f>
        <v/>
      </c>
      <c r="W256" t="str">
        <f>IF(OR('Model output'!R255="",ISNUMBER(SEARCH("Not identified", 'Model output'!R255)),ISNUMBER(SEARCH("Absent",'Model output'!R255)),ISNUMBER(SEARCH("No",'Model output'!R255)),ISNUMBER(SEARCH("Negative",'Model output'!R255)),ISNUMBER(SEARCH("None seen",'Model output'!R255)),ISNUMBER(SEARCH("Free",'Model output'!R255)),ISNUMBER(SEARCH("Cannot be assessed",'Model output'!R255))),"negative","positive")</f>
        <v>positive</v>
      </c>
      <c r="X256" s="19" t="str">
        <f>IF('Model output'!S255="","",'Model output'!S255)</f>
        <v>Not identified</v>
      </c>
      <c r="Y256" t="str">
        <f>IF(OR('Model output'!S255="",ISNUMBER(SEARCH("No extension",'Model output'!S255)),ISNUMBER(SEARCH("Absent",'Model output'!S255)),ISNUMBER(SEARCH("Not identified",'Model output'!S255)),AND(ISNUMBER(SEARCH("No",'Model output'!S255)),NOT(ISNUMBER(SEARCH("carcinoma",'Model output'!S255)))),ISNUMBER(SEARCH("negative",'Model output'!S255))),"negative",IF(Z256="positive","gETE", "positive"))</f>
        <v>negative</v>
      </c>
      <c r="Z256" t="str">
        <f>IF(OR('Model output'!S255="",ISNUMBER(SEARCH("Absent",'Model output'!S255)),ISNUMBER(SEARCH("Not identified",'Model output'!S255)),ISNUMBER(SEARCH("No",'Model output'!S255)),ISNUMBER(SEARCH("Minimal",'Model output'!S255)),ISNUMBER(SEARCH("negative",'Model output'!S255))),"negative",IF(OR(ISNUMBER(SEARCH("extensive",X256)),ISNUMBER(SEARCH("skeletal muscle",X256)),ISNUMBER(SEARCH("larynx",X256)),ISNUMBER(SEARCH("trachea",X256)),ISNUMBER(SEARCH("esophagus",X256)),ISNUMBER(SEARCH("recurrent laryngeal nerve",X256))),"positive","negative"))</f>
        <v>negative</v>
      </c>
      <c r="AA256" t="str">
        <f>IF('Model output'!T255="","",IF('Model output'!T255="Not mentioned", "No", "Yes"))</f>
        <v/>
      </c>
      <c r="AB256" t="str">
        <f>IF(AA256&lt;&gt;"Yes","",IF(OR('Model output'!U255="",ISNUMBER(SEARCH("Not identified",'Model output'!U255))),"",'Model output'!U255))</f>
        <v/>
      </c>
      <c r="AC256" s="8" t="str">
        <f>IF(OR('Model output'!V255="", AND(ISERROR(SEARCH("Positive",'Model output'!V255)), ISNUMBER(SEARCH("Negative",'Model output'!V255))), ISNUMBER(SEARCH("Cannot be assessed",'Model output'!V255)), AND(ISNUMBER(SEARCH("Uninvolved",'Model output'!V255)),NOT(ISNUMBER(SEARCH("margin(s) involved",'Model output'!V255)))), ISNUMBER(SEARCH("No involvement",'Model output'!V255)), AND(NOT(ISNUMBER(SEARCH("focal",'Model output'!V255))),ISNUMBER(SEARCH("Free",'Model output'!V255))), ISNUMBER(SEARCH("narrowly excised",'Model output'!V255)), ISNUMBER(SEARCH("none",'Model output'!V255)), ISNUMBER(SEARCH("R0",'Model output'!V255)), ISNUMBER(SEARCH("1 mm",'Model output'!V255)), ISNUMBER(SEARCH("0.1 CM",'Model output'!V255)), ISNUMBER(SEARCH("less than 0.2 mm",'Model output'!V255)), ISNUMBER(SEARCH("less than 1.0 mm",'Model output'!V255)), ISNUMBER(SEARCH("less than 0.5 mm",'Model output'!V255)), ISNUMBER(SEARCH("abut",'Model output'!V255))), "negative", "positive")</f>
        <v>positive</v>
      </c>
      <c r="AE256" s="39" t="str" cm="1">
        <f t="array" ref="AE256">IF(OR(AC256="positive",Z256="positive",AND(OR(ISNUMBER(SEARCH("Follicular carcinoma",N256)),ISNUMBER(SEARCH("Follicular thyroid carcinoma",N256))),V256="extensive"),AND(AND(ISNUMBER(J256),J256&gt;0),AND(ISNUMBER(M256),M256&gt;3)),OR(H256="positive",AH256=1)),"high",IF(OR(ISNUMBER(SEARCH("lateral",G256,1)),ISNUMBER(SEARCH("positive",Y256,1)),ISNUMBER(SEARCH("tall",O256,1)),ISNUMBER(SEARCH("hobnail",O256,1)),ISNUMBER(SEARCH("cribriform",O256,1)),ISNUMBER(SEARCH("diffuse",O256,1)),ISNUMBER(SEARCH("columnar",O256,1)),ISNUMBER(SEARCH("solid",O256,1)),ISNUMBER(SEARCH("tall",N256,1)),ISNUMBER(SEARCH("hobnail",N256,1)),ISNUMBER(SEARCH("cribriform",N256,1)),ISNUMBER(SEARCH("diffuse",N256,1)),ISNUMBER(SEARCH("columnar",N256,1)),ISNUMBER(SEARCH("solid",N256,1)),AND(OR(ISNUMBER(SEARCH("papillary",N256,1)),ISNUMBER(SEARCH("papillary carcinoma",O256,1))),S256="positive"),AND(AND(ISNUMBER(J256),J256&gt;=5),M256=""),AND(AND(ISNUMBER(J256),J256&gt;=5),AND(ISNUMBER(M256),M256&gt;=1)),AND(ISNUMBER(SERACH("papillary",N256)),OR(Y256="positive",Z256="positive"), ISNUMBER(SEARCH("BRAF",AB256)))),"intermediate","low"))</f>
        <v>high</v>
      </c>
      <c r="AF256" s="40" t="str">
        <f t="shared" si="59"/>
        <v>2</v>
      </c>
      <c r="AG256" s="40" t="str">
        <f t="shared" si="60"/>
        <v>0</v>
      </c>
      <c r="AH256" s="40" t="str">
        <f t="shared" ref="AH256:AH291" si="61">IF(OR(H256="unknown"),"x",IF(H256="negative","0","1"))</f>
        <v>0</v>
      </c>
      <c r="AI256" s="45" t="str">
        <f t="shared" ref="AI256:AI291" si="62">IF(AND(B256&lt;55,AH256="0"),"I",
IF(AND(B256&lt;55,AH256="1"),"II",
IF(AH256="1","IVB",
IF(AND(AF256="4b",AH256="0"),"IVA",
IF(AND(AF256="4a",AH256="0"),"III",
IF(AND(OR(AF256="3a",AF256="3b",AF256="3"),AH256="0"),"II",
IF(AND(AF256="2",OR(AG256="1",AG256="1a",AG256="1b"),AH256="0"),"II",
IF(AND(OR(AF256="1a",AF256="1b",AF256="1"),OR(AG256="1",AG256="1a",AG256="1b"),AH256="0"),"II","I"
))))))))</f>
        <v>I</v>
      </c>
      <c r="AJ256" s="39" t="s">
        <v>634</v>
      </c>
      <c r="AK256" s="44" t="s">
        <v>900</v>
      </c>
      <c r="AL256" s="44" t="s">
        <v>899</v>
      </c>
      <c r="AM256" s="44" t="s">
        <v>899</v>
      </c>
      <c r="AN256" s="44" t="s">
        <v>59</v>
      </c>
      <c r="AO256" s="12">
        <f t="shared" ref="AO256:AO291" si="63">IF(AE256=AJ256,1,0)</f>
        <v>0</v>
      </c>
      <c r="AP256" s="15">
        <f t="shared" ref="AP256:AP291" si="64">IF(AF256=AK256, 1, IF(AND(AF256="x", AK256="0"), 1, IF(AND(AF256="0", AK256="x"), 1, 0)))</f>
        <v>0</v>
      </c>
      <c r="AQ256" s="15">
        <f t="shared" ref="AQ256:AQ291" si="65">IF(AG256=AL256, 1, IF(AND(AG256="x", AL256="0"), 1, IF(AND(AG256="0", AL256="x"), 1, 0)))</f>
        <v>1</v>
      </c>
      <c r="AR256" s="15">
        <f t="shared" ref="AR256:AR291" si="66">IF(AH256=AM256, 1, IF(AND(AH256="x", AM256="0"), 1, IF(AND(AH256="0", AM256="x"), 1, 0)))</f>
        <v>1</v>
      </c>
      <c r="AS256" s="26">
        <f t="shared" si="55"/>
        <v>1</v>
      </c>
    </row>
    <row r="257" spans="1:45">
      <c r="A257" t="str">
        <f>'Model output'!A256</f>
        <v>TCGA-FY-A3YR</v>
      </c>
      <c r="B257" s="51">
        <v>64</v>
      </c>
      <c r="C257" s="1" t="str">
        <f>IF(OR(ISNUMBER(SEARCH("0",'Model output'!D256)), ISNUMBER(SEARCH("1",'Model output'!D256)), ISNUMBER(SEARCH("1a",'Model output'!D256)), ISNUMBER(SEARCH("1b",'Model output'!D256)), ISNUMBER(SEARCH("2",'Model output'!D256)), ISNUMBER(SEARCH("3",'Model output'!D256)), ISNUMBER(SEARCH("4a",'Model output'!D256)), ISNUMBER(SEARCH("4b",'Model output'!D256))), IF(ISNUMBER(SEARCH("pT",'Model output'!D256)),IF(OR(ISNUMBER(SEARCH("a",'Model output'!D256)),ISNUMBER(SEARCH("b",'Model output'!D256))),MID(SUBSTITUTE('Model output'!D256," ",""),SEARCH("pT",'Model output'!D256)+2,2),MID(SUBSTITUTE('Model output'!D256," ",""),SEARCH("pT",'Model output'!D256)+2,1)),IF(ISNUMBER(SEARCH("T",'Model output'!D256)),IF(OR(ISNUMBER(SEARCH("a",'Model output'!D256)),ISNUMBER(SEARCH("b",'Model output'!D256))),MID(SUBSTITUTE('Model output'!D256," ",""),SEARCH("T",'Model output'!D256)+1,2),MID(SUBSTITUTE('Model output'!D256," ",""),SEARCH("T",'Model output'!D256)+1,1)),SUBSTITUTE('Model output'!D256," ",""))),"")</f>
        <v>3</v>
      </c>
      <c r="D257" s="1" t="str">
        <f>IF(ISNUMBER(SEARCH("lymph node",'Model output'!E256)),"1", IF(AND('Model output'!E256&lt;&gt;"",ISNUMBER('Model output'!E256),'Model output'!E256&gt;0),"1",IF(OR(ISNUMBER(SEARCH("0",'Model output'!E256)), ISNUMBER(SEARCH("1",'Model output'!E256)), ISNUMBER(SEARCH("1a",'Model output'!E256)), ISNUMBER(SEARCH("1b",'Model output'!E256)), ISNUMBER(SEARCH("X",'Model output'!E256))), IF(ISNUMBER(SEARCH("pN",'Model output'!E256)),IF(OR(ISNUMBER(SEARCH("a",'Model output'!E256)),ISNUMBER(SEARCH("b",'Model output'!E256))),MID(SUBSTITUTE('Model output'!E256," ",""),SEARCH("pN",'Model output'!E256)+2,2),MID(SUBSTITUTE('Model output'!E256," ",""),SEARCH("pN",'Model output'!E256)+2,1)),IF(ISNUMBER(SEARCH("N",'Model output'!E256)),IF(OR(ISNUMBER(SEARCH("a",'Model output'!E256)),ISNUMBER(SEARCH("b",'Model output'!E256))),MID(SUBSTITUTE('Model output'!E256," ",""),SEARCH("N",'Model output'!E256)+1,2),MID(SUBSTITUTE('Model output'!E256," ",""),SEARCH("N",'Model output'!E256)+1,1)),SUBSTITUTE('Model output'!E256," ",""))),"")))</f>
        <v>1a</v>
      </c>
      <c r="E257" s="1" t="str">
        <f>IF(OR(ISNUMBER(SEARCH("Not applicable",'Model output'!F256)), ISNUMBER(SEARCH("N/A",'Model output'!F256))),"0",IF(OR(ISNUMBER(SEARCH("0",'Model output'!F256)), ISNUMBER(SEARCH("1",'Model output'!F256)), ISNUMBER(SEARCH("X",'Model output'!F256))), IF(ISNUMBER(SEARCH("pM",'Model output'!F256)),MID(SUBSTITUTE('Model output'!F256," ",""),SEARCH("pM",'Model output'!F256)+2,1),IF(ISNUMBER(SEARCH("M",'Model output'!F256)),MID(SUBSTITUTE('Model output'!F256," ",""),SEARCH("M",'Model output'!F256)+1,1),SUBSTITUTE('Model output'!F256," ",""))),""))</f>
        <v/>
      </c>
      <c r="F257" t="str">
        <f t="shared" si="56"/>
        <v>positive</v>
      </c>
      <c r="G257" t="str">
        <f>IF(OR('Model output'!G256="",AND(ISNUMBER('Model output'!J256),'Model output'!J256&lt;1)),"",IF(OR(ISNUMBER(SEARCH("lateral",'Model output'!G256)),ISNUMBER(SEARCH("cervical",'Model output'!G256)),ISNUMBER(SEARCH("jugular",'Model output'!G256)),ISNUMBER(SEARCH("left neck",'Model output'!G256)),ISNUMBER(SEARCH("left anterior neck",'Model output'!G256)),ISNUMBER(SEARCH("left posterior neck",'Model output'!G256)),ISNUMBER(SEARCH("right neck",'Model output'!G256)),ISNUMBER(SEARCH("right anterior neck",'Model output'!G256)),ISNUMBER(SEARCH("right posterior neck",'Model output'!G256)),AND(ISNUMBER(SEARCH("level",'Model output'!G256)),OR(,ISNUMBER(SEARCH("II",'Model output'!G256)),ISNUMBER(SEARCH("two",'Model output'!G256)),ISNUMBER(SEARCH("2",'Model output'!G256)),ISNUMBER(SEARCH("III",'Model output'!G256)),ISNUMBER(SEARCH("three",'Model output'!G256)),ISNUMBER(SEARCH("3",'Model output'!G256)),ISNUMBER(SEARCH("IV",'Model output'!G256)),ISNUMBER(SEARCH("four",'Model output'!G256)),ISNUMBER(SEARCH("4",'Model output'!G256)),ISNUMBER(SEARCH("V ",'Model output'!G256)),ISNUMBER(SEARCH("five",'Model output'!G256)),ISNUMBER(SEARCH("5",'Model output'!G256))))), "lateral", "central"))</f>
        <v>central</v>
      </c>
      <c r="H257" t="str">
        <f>IF('Model output'!H256="","negative", IF('Model output'!H256=" ", "negative", IF('Model output'!H256="[]", "negative", IF(ISNUMBER(SEARCH("lymph node",'Model output'!H256)),"negative", IF(ISNUMBER(SEARCH("adipose tissue",'Model output'!H256)), "negative", IF(ISNUMBER(SEARCH("neck dissection",'Model output'!H256)),"negative","positive"))))))</f>
        <v>negative</v>
      </c>
      <c r="I257">
        <f>IF('Model output'!I256="","",IF(ISNUMBER('Model output'!I256),'Model output'!I256,1))</f>
        <v>11</v>
      </c>
      <c r="J257">
        <f>IF('Model output'!J256="","",IF(AND(ISNUMBER('Model output'!J256),'Model output'!J256&lt;=I257),'Model output'!J256,IF(ISNUMBER(SEARCH("0/",'Model output'!J256)),0,1)))</f>
        <v>4</v>
      </c>
      <c r="K257" t="str" cm="1">
        <f t="array" ref="K257">IF(COUNT(FIND({0,1,2,3,4,5,6,7,8,9},'Model output'!K256))&gt;0,'Model output'!K256,"")</f>
        <v/>
      </c>
      <c r="L257" s="32" t="str">
        <f t="shared" si="58"/>
        <v/>
      </c>
      <c r="M257" t="str" cm="1">
        <f t="array" ref="M257">IF(L257="","",IF(ISNUMBER(SEARCH("cm",L257)),MAX(VALUE(SUBSTITUTE(_xlfn.FILTERXML("&lt;t&gt;&lt;s&gt;"&amp;SUBSTITUTE(L257,",","&lt;/s&gt;&lt;s&gt;")&amp;"&lt;/s&gt;&lt;/t&gt;","//s"),"cm",""))),MAX(VALUE(SUBSTITUTE(_xlfn.FILTERXML("&lt;t&gt;&lt;s&gt;"&amp;SUBSTITUTE(L257,",","&lt;/s&gt;&lt;s&gt;")&amp;"&lt;/s&gt;&lt;/t&gt;","//s"),"mm","")))/10))</f>
        <v/>
      </c>
      <c r="N257" t="str">
        <f>IF('Model output'!L256="","",'Model output'!L256)</f>
        <v>papillary</v>
      </c>
      <c r="O257" t="str">
        <f>IF('Model output'!M256="","",'Model output'!M256)</f>
        <v>classical</v>
      </c>
      <c r="P257" t="str">
        <f>IF('Model output'!N256="","",'Model output'!N256)</f>
        <v>1.7 cm in greatest dimension</v>
      </c>
      <c r="Q257" t="str">
        <f t="shared" si="57"/>
        <v>1.7cm</v>
      </c>
      <c r="R257" cm="1">
        <f t="array" ref="R257">IF(Q257="","",IF(ISNUMBER(SEARCH("cm",Q257)),MAX(VALUE(SUBSTITUTE(_xlfn.FILTERXML("&lt;t&gt;&lt;s&gt;"&amp;SUBSTITUTE(Q257,",","&lt;/s&gt;&lt;s&gt;")&amp;"&lt;/s&gt;&lt;/t&gt;","//s"),"cm",""))),IF(ISNUMBER(SEARCH("mm",Q257)), MAX(VALUE(SUBSTITUTE(_xlfn.FILTERXML("&lt;t&gt;&lt;s&gt;"&amp;SUBSTITUTE(Q257,",","&lt;/s&gt;&lt;s&gt;")&amp;"&lt;/s&gt;&lt;/t&gt;","//s"),"mm","")))/10, MAX(VALUE(_xlfn.FILTERXML("&lt;t&gt;&lt;s&gt;"&amp;SUBSTITUTE(Q257,",","&lt;/s&gt;&lt;s&gt;")&amp;"&lt;/s&gt;&lt;/t&gt;","//s"))))))</f>
        <v>1.7</v>
      </c>
      <c r="S257" t="str">
        <f>IF(OR('Model output'!P256="",'Model output'!P256="C",ISNUMBER(SEARCH("Not identified", 'Model output'!P256)),ISNUMBER(SEARCH("Absent",'Model output'!P256)),ISNUMBER(SEARCH("Absence",'Model output'!P256)),AND(ISNUMBER(SEARCH("No",'Model output'!P256)),NOT(ISNUMBER(SEARCH("diagnostic",'Model output'!P256)))),ISNUMBER(SEARCH("Negative",'Model output'!P256))),"negative","positive")</f>
        <v>negative</v>
      </c>
      <c r="T257" t="str">
        <f>IF('Model output'!O256="","",'Model output'!O256)</f>
        <v>Unifocal</v>
      </c>
      <c r="U257" t="str">
        <f>IF('Model output'!Q256&lt;&gt;"",'Model output'!Q256,IF('Classification result'!S257="positive",IF(ISNUMBER(SEARCH("single",'Model output'!P256)),1,IF(OR(ISNUMBER(SEARCH("&lt;4",'Model output'!P256)),ISNUMBER(SEARCH("&lt; 4",'Model output'!P256)),ISNUMBER(SEARCH("less than 4",'Model output'!P256))),"&lt;4",IF(OR(ISNUMBER(SEARCH("&gt;4",'Model output'!P256)),ISNUMBER(SEARCH("&gt; 4",'Model output'!P256)),ISNUMBER(SEARCH("4 or more",'Model output'!P256))),"&gt;4",""))),""))</f>
        <v/>
      </c>
      <c r="V257" t="str">
        <f>IF(S257="negative","",IF(OR(ISNUMBER(SEARCH("Focal",'Model output'!P256)),'Classification result'!U257&lt;4,ISNUMBER(SEARCH("Focal",'Classification result'!U257)),ISNUMBER(SEARCH("&lt;4",'Classification result'!U257)),ISNUMBER(SEARCH("&lt; 4",'Classification result'!U257))),"minimal", IF(OR(ISNUMBER(SEARCH("Extensive",'Model output'!P256)),ISNUMBER(SEARCH("Extensive",'Classification result'!U257)),ISNUMBER(SEARCH("&gt;4",'Classification result'!U257)),ISNUMBER(SEARCH("&gt; 4",'Classification result'!U257)),ISNUMBER(SEARCH("4 or more",'Classification result'!U257))),"extensive","")))</f>
        <v/>
      </c>
      <c r="W257" t="str">
        <f>IF(OR('Model output'!R256="",ISNUMBER(SEARCH("Not identified", 'Model output'!R256)),ISNUMBER(SEARCH("Absent",'Model output'!R256)),ISNUMBER(SEARCH("No",'Model output'!R256)),ISNUMBER(SEARCH("Negative",'Model output'!R256)),ISNUMBER(SEARCH("None seen",'Model output'!R256)),ISNUMBER(SEARCH("Free",'Model output'!R256)),ISNUMBER(SEARCH("Cannot be assessed",'Model output'!R256))),"negative","positive")</f>
        <v>negative</v>
      </c>
      <c r="X257" s="19" t="str">
        <f>IF('Model output'!S256="","",'Model output'!S256)</f>
        <v>Minimal, extending into perithyroidal adipose tissue</v>
      </c>
      <c r="Y257" t="str">
        <f>IF(OR('Model output'!S256="",ISNUMBER(SEARCH("No extension",'Model output'!S256)),ISNUMBER(SEARCH("Absent",'Model output'!S256)),ISNUMBER(SEARCH("Not identified",'Model output'!S256)),AND(ISNUMBER(SEARCH("No",'Model output'!S256)),NOT(ISNUMBER(SEARCH("carcinoma",'Model output'!S256)))),ISNUMBER(SEARCH("negative",'Model output'!S256))),"negative",IF(Z257="positive","gETE", "positive"))</f>
        <v>positive</v>
      </c>
      <c r="Z257" t="str">
        <f>IF(OR('Model output'!S256="",ISNUMBER(SEARCH("Absent",'Model output'!S256)),ISNUMBER(SEARCH("Not identified",'Model output'!S256)),ISNUMBER(SEARCH("No",'Model output'!S256)),ISNUMBER(SEARCH("Minimal",'Model output'!S256)),ISNUMBER(SEARCH("negative",'Model output'!S256))),"negative",IF(OR(ISNUMBER(SEARCH("extensive",X257)),ISNUMBER(SEARCH("skeletal muscle",X257)),ISNUMBER(SEARCH("larynx",X257)),ISNUMBER(SEARCH("trachea",X257)),ISNUMBER(SEARCH("esophagus",X257)),ISNUMBER(SEARCH("recurrent laryngeal nerve",X257))),"positive","negative"))</f>
        <v>negative</v>
      </c>
      <c r="AA257" t="str">
        <f>IF('Model output'!T256="","",IF('Model output'!T256="Not mentioned", "No", "Yes"))</f>
        <v/>
      </c>
      <c r="AB257" t="str">
        <f>IF(AA257&lt;&gt;"Yes","",IF(OR('Model output'!U256="",ISNUMBER(SEARCH("Not identified",'Model output'!U256))),"",'Model output'!U256))</f>
        <v/>
      </c>
      <c r="AC257" s="8" t="str">
        <f>IF(OR('Model output'!V256="", AND(ISERROR(SEARCH("Positive",'Model output'!V256)), ISNUMBER(SEARCH("Negative",'Model output'!V256))), ISNUMBER(SEARCH("Cannot be assessed",'Model output'!V256)), AND(ISNUMBER(SEARCH("Uninvolved",'Model output'!V256)),NOT(ISNUMBER(SEARCH("margin(s) involved",'Model output'!V256)))), ISNUMBER(SEARCH("No involvement",'Model output'!V256)), AND(NOT(ISNUMBER(SEARCH("focal",'Model output'!V256))),ISNUMBER(SEARCH("Free",'Model output'!V256))), ISNUMBER(SEARCH("narrowly excised",'Model output'!V256)), ISNUMBER(SEARCH("none",'Model output'!V256)), ISNUMBER(SEARCH("R0",'Model output'!V256)), ISNUMBER(SEARCH("1 mm",'Model output'!V256)), ISNUMBER(SEARCH("0.1 CM",'Model output'!V256)), ISNUMBER(SEARCH("less than 0.2 mm",'Model output'!V256)), ISNUMBER(SEARCH("less than 1.0 mm",'Model output'!V256)), ISNUMBER(SEARCH("less than 0.5 mm",'Model output'!V256)), ISNUMBER(SEARCH("abut",'Model output'!V256))), "negative", "positive")</f>
        <v>negative</v>
      </c>
      <c r="AE257" s="39" t="str" cm="1">
        <f t="array" aca="1" ref="AE257" ca="1">IF(OR(AC257="positive",Z257="positive",AND(OR(ISNUMBER(SEARCH("Follicular carcinoma",N257)),ISNUMBER(SEARCH("Follicular thyroid carcinoma",N257))),V257="extensive"),AND(AND(ISNUMBER(J257),J257&gt;0),AND(ISNUMBER(M257),M257&gt;3)),OR(H257="positive",AH257=1)),"high",IF(OR(ISNUMBER(SEARCH("lateral",G257,1)),ISNUMBER(SEARCH("positive",Y257,1)),ISNUMBER(SEARCH("tall",O257,1)),ISNUMBER(SEARCH("hobnail",O257,1)),ISNUMBER(SEARCH("cribriform",O257,1)),ISNUMBER(SEARCH("diffuse",O257,1)),ISNUMBER(SEARCH("columnar",O257,1)),ISNUMBER(SEARCH("solid",O257,1)),ISNUMBER(SEARCH("tall",N257,1)),ISNUMBER(SEARCH("hobnail",N257,1)),ISNUMBER(SEARCH("cribriform",N257,1)),ISNUMBER(SEARCH("diffuse",N257,1)),ISNUMBER(SEARCH("columnar",N257,1)),ISNUMBER(SEARCH("solid",N257,1)),AND(OR(ISNUMBER(SEARCH("papillary",N257,1)),ISNUMBER(SEARCH("papillary carcinoma",O257,1))),S257="positive"),AND(AND(ISNUMBER(J257),J257&gt;=5),M257=""),AND(AND(ISNUMBER(J257),J257&gt;=5),AND(ISNUMBER(M257),M257&gt;=1)),AND(ISNUMBER(SERACH("papillary",N257)),OR(Y257="positive",Z257="positive"), ISNUMBER(SEARCH("BRAF",AB257)))),"intermediate","low"))</f>
        <v>intermediate</v>
      </c>
      <c r="AF257" s="40" t="str">
        <f t="shared" si="59"/>
        <v>1b</v>
      </c>
      <c r="AG257" s="40" t="str">
        <f t="shared" si="60"/>
        <v>1a</v>
      </c>
      <c r="AH257" s="40" t="str">
        <f t="shared" si="61"/>
        <v>0</v>
      </c>
      <c r="AI257" s="45" t="str">
        <f t="shared" si="62"/>
        <v>II</v>
      </c>
      <c r="AJ257" s="39" t="s">
        <v>636</v>
      </c>
      <c r="AK257" s="44" t="s">
        <v>895</v>
      </c>
      <c r="AL257" s="44" t="s">
        <v>900</v>
      </c>
      <c r="AM257" s="44" t="s">
        <v>899</v>
      </c>
      <c r="AN257" s="44" t="s">
        <v>897</v>
      </c>
      <c r="AO257" s="12">
        <f t="shared" ca="1" si="63"/>
        <v>1</v>
      </c>
      <c r="AP257" s="15">
        <f t="shared" si="64"/>
        <v>1</v>
      </c>
      <c r="AQ257" s="15">
        <f t="shared" si="65"/>
        <v>1</v>
      </c>
      <c r="AR257" s="15">
        <f t="shared" si="66"/>
        <v>1</v>
      </c>
      <c r="AS257" s="26">
        <f t="shared" si="55"/>
        <v>1</v>
      </c>
    </row>
    <row r="258" spans="1:45">
      <c r="A258" t="str">
        <f>'Model output'!A257</f>
        <v>TCGA-FY-A40M</v>
      </c>
      <c r="B258" s="51">
        <v>51</v>
      </c>
      <c r="C258" s="1" t="str">
        <f>IF(OR(ISNUMBER(SEARCH("0",'Model output'!D257)), ISNUMBER(SEARCH("1",'Model output'!D257)), ISNUMBER(SEARCH("1a",'Model output'!D257)), ISNUMBER(SEARCH("1b",'Model output'!D257)), ISNUMBER(SEARCH("2",'Model output'!D257)), ISNUMBER(SEARCH("3",'Model output'!D257)), ISNUMBER(SEARCH("4a",'Model output'!D257)), ISNUMBER(SEARCH("4b",'Model output'!D257))), IF(ISNUMBER(SEARCH("pT",'Model output'!D257)),IF(OR(ISNUMBER(SEARCH("a",'Model output'!D257)),ISNUMBER(SEARCH("b",'Model output'!D257))),MID(SUBSTITUTE('Model output'!D257," ",""),SEARCH("pT",'Model output'!D257)+2,2),MID(SUBSTITUTE('Model output'!D257," ",""),SEARCH("pT",'Model output'!D257)+2,1)),IF(ISNUMBER(SEARCH("T",'Model output'!D257)),IF(OR(ISNUMBER(SEARCH("a",'Model output'!D257)),ISNUMBER(SEARCH("b",'Model output'!D257))),MID(SUBSTITUTE('Model output'!D257," ",""),SEARCH("T",'Model output'!D257)+1,2),MID(SUBSTITUTE('Model output'!D257," ",""),SEARCH("T",'Model output'!D257)+1,1)),SUBSTITUTE('Model output'!D257," ",""))),"")</f>
        <v>1b</v>
      </c>
      <c r="D258" s="1" t="str">
        <f>IF(ISNUMBER(SEARCH("lymph node",'Model output'!E257)),"1", IF(AND('Model output'!E257&lt;&gt;"",ISNUMBER('Model output'!E257),'Model output'!E257&gt;0),"1",IF(OR(ISNUMBER(SEARCH("0",'Model output'!E257)), ISNUMBER(SEARCH("1",'Model output'!E257)), ISNUMBER(SEARCH("1a",'Model output'!E257)), ISNUMBER(SEARCH("1b",'Model output'!E257)), ISNUMBER(SEARCH("X",'Model output'!E257))), IF(ISNUMBER(SEARCH("pN",'Model output'!E257)),IF(OR(ISNUMBER(SEARCH("a",'Model output'!E257)),ISNUMBER(SEARCH("b",'Model output'!E257))),MID(SUBSTITUTE('Model output'!E257," ",""),SEARCH("pN",'Model output'!E257)+2,2),MID(SUBSTITUTE('Model output'!E257," ",""),SEARCH("pN",'Model output'!E257)+2,1)),IF(ISNUMBER(SEARCH("N",'Model output'!E257)),IF(OR(ISNUMBER(SEARCH("a",'Model output'!E257)),ISNUMBER(SEARCH("b",'Model output'!E257))),MID(SUBSTITUTE('Model output'!E257," ",""),SEARCH("N",'Model output'!E257)+1,2),MID(SUBSTITUTE('Model output'!E257," ",""),SEARCH("N",'Model output'!E257)+1,1)),SUBSTITUTE('Model output'!E257," ",""))),"")))</f>
        <v>0</v>
      </c>
      <c r="E258" s="1" t="str">
        <f>IF(OR(ISNUMBER(SEARCH("Not applicable",'Model output'!F257)), ISNUMBER(SEARCH("N/A",'Model output'!F257))),"0",IF(OR(ISNUMBER(SEARCH("0",'Model output'!F257)), ISNUMBER(SEARCH("1",'Model output'!F257)), ISNUMBER(SEARCH("X",'Model output'!F257))), IF(ISNUMBER(SEARCH("pM",'Model output'!F257)),MID(SUBSTITUTE('Model output'!F257," ",""),SEARCH("pM",'Model output'!F257)+2,1),IF(ISNUMBER(SEARCH("M",'Model output'!F257)),MID(SUBSTITUTE('Model output'!F257," ",""),SEARCH("M",'Model output'!F257)+1,1),SUBSTITUTE('Model output'!F257," ",""))),""))</f>
        <v>X</v>
      </c>
      <c r="F258" t="str">
        <f t="shared" si="56"/>
        <v>negative</v>
      </c>
      <c r="G258" t="str">
        <f>IF(OR('Model output'!G257="",AND(ISNUMBER('Model output'!J257),'Model output'!J257&lt;1)),"",IF(OR(ISNUMBER(SEARCH("lateral",'Model output'!G257)),ISNUMBER(SEARCH("cervical",'Model output'!G257)),ISNUMBER(SEARCH("jugular",'Model output'!G257)),ISNUMBER(SEARCH("left neck",'Model output'!G257)),ISNUMBER(SEARCH("left anterior neck",'Model output'!G257)),ISNUMBER(SEARCH("left posterior neck",'Model output'!G257)),ISNUMBER(SEARCH("right neck",'Model output'!G257)),ISNUMBER(SEARCH("right anterior neck",'Model output'!G257)),ISNUMBER(SEARCH("right posterior neck",'Model output'!G257)),AND(ISNUMBER(SEARCH("level",'Model output'!G257)),OR(,ISNUMBER(SEARCH("II",'Model output'!G257)),ISNUMBER(SEARCH("two",'Model output'!G257)),ISNUMBER(SEARCH("2",'Model output'!G257)),ISNUMBER(SEARCH("III",'Model output'!G257)),ISNUMBER(SEARCH("three",'Model output'!G257)),ISNUMBER(SEARCH("3",'Model output'!G257)),ISNUMBER(SEARCH("IV",'Model output'!G257)),ISNUMBER(SEARCH("four",'Model output'!G257)),ISNUMBER(SEARCH("4",'Model output'!G257)),ISNUMBER(SEARCH("V ",'Model output'!G257)),ISNUMBER(SEARCH("five",'Model output'!G257)),ISNUMBER(SEARCH("5",'Model output'!G257))))), "lateral", "central"))</f>
        <v/>
      </c>
      <c r="H258" t="str">
        <f>IF('Model output'!H257="","negative", IF('Model output'!H257=" ", "negative", IF('Model output'!H257="[]", "negative", IF(ISNUMBER(SEARCH("lymph node",'Model output'!H257)),"negative", IF(ISNUMBER(SEARCH("adipose tissue",'Model output'!H257)), "negative", IF(ISNUMBER(SEARCH("neck dissection",'Model output'!H257)),"negative","positive"))))))</f>
        <v>negative</v>
      </c>
      <c r="I258">
        <f>IF('Model output'!I257="","",IF(ISNUMBER('Model output'!I257),'Model output'!I257,1))</f>
        <v>5</v>
      </c>
      <c r="J258">
        <f>IF('Model output'!J257="","",IF(AND(ISNUMBER('Model output'!J257),'Model output'!J257&lt;=I258),'Model output'!J257,IF(ISNUMBER(SEARCH("0/",'Model output'!J257)),0,1)))</f>
        <v>0</v>
      </c>
      <c r="K258" t="str" cm="1">
        <f t="array" ref="K258">IF(COUNT(FIND({0,1,2,3,4,5,6,7,8,9},'Model output'!K257))&gt;0,'Model output'!K257,"")</f>
        <v/>
      </c>
      <c r="L258" s="32" t="str">
        <f t="shared" si="58"/>
        <v/>
      </c>
      <c r="M258" t="str" cm="1">
        <f t="array" ref="M258">IF(L258="","",IF(ISNUMBER(SEARCH("cm",L258)),MAX(VALUE(SUBSTITUTE(_xlfn.FILTERXML("&lt;t&gt;&lt;s&gt;"&amp;SUBSTITUTE(L258,",","&lt;/s&gt;&lt;s&gt;")&amp;"&lt;/s&gt;&lt;/t&gt;","//s"),"cm",""))),MAX(VALUE(SUBSTITUTE(_xlfn.FILTERXML("&lt;t&gt;&lt;s&gt;"&amp;SUBSTITUTE(L258,",","&lt;/s&gt;&lt;s&gt;")&amp;"&lt;/s&gt;&lt;/t&gt;","//s"),"mm","")))/10))</f>
        <v/>
      </c>
      <c r="N258" t="str">
        <f>IF('Model output'!L257="","",'Model output'!L257)</f>
        <v>papillary</v>
      </c>
      <c r="O258" t="str">
        <f>IF('Model output'!M257="","",'Model output'!M257)</f>
        <v>follicular variant</v>
      </c>
      <c r="P258" t="str">
        <f>IF('Model output'!N257="","",'Model output'!N257)</f>
        <v>1.7 cm</v>
      </c>
      <c r="Q258" t="str">
        <f t="shared" si="57"/>
        <v>1.7cm</v>
      </c>
      <c r="R258" cm="1">
        <f t="array" ref="R258">IF(Q258="","",IF(ISNUMBER(SEARCH("cm",Q258)),MAX(VALUE(SUBSTITUTE(_xlfn.FILTERXML("&lt;t&gt;&lt;s&gt;"&amp;SUBSTITUTE(Q258,",","&lt;/s&gt;&lt;s&gt;")&amp;"&lt;/s&gt;&lt;/t&gt;","//s"),"cm",""))),IF(ISNUMBER(SEARCH("mm",Q258)), MAX(VALUE(SUBSTITUTE(_xlfn.FILTERXML("&lt;t&gt;&lt;s&gt;"&amp;SUBSTITUTE(Q258,",","&lt;/s&gt;&lt;s&gt;")&amp;"&lt;/s&gt;&lt;/t&gt;","//s"),"mm","")))/10, MAX(VALUE(_xlfn.FILTERXML("&lt;t&gt;&lt;s&gt;"&amp;SUBSTITUTE(Q258,",","&lt;/s&gt;&lt;s&gt;")&amp;"&lt;/s&gt;&lt;/t&gt;","//s"))))))</f>
        <v>1.7</v>
      </c>
      <c r="S258" t="str">
        <f>IF(OR('Model output'!P257="",'Model output'!P257="C",ISNUMBER(SEARCH("Not identified", 'Model output'!P257)),ISNUMBER(SEARCH("Absent",'Model output'!P257)),ISNUMBER(SEARCH("Absence",'Model output'!P257)),AND(ISNUMBER(SEARCH("No",'Model output'!P257)),NOT(ISNUMBER(SEARCH("diagnostic",'Model output'!P257)))),ISNUMBER(SEARCH("Negative",'Model output'!P257))),"negative","positive")</f>
        <v>negative</v>
      </c>
      <c r="T258">
        <f>IF('Model output'!O257="","",'Model output'!O257)</f>
        <v>2</v>
      </c>
      <c r="U258" t="str">
        <f>IF('Model output'!Q257&lt;&gt;"",'Model output'!Q257,IF('Classification result'!S258="positive",IF(ISNUMBER(SEARCH("single",'Model output'!P257)),1,IF(OR(ISNUMBER(SEARCH("&lt;4",'Model output'!P257)),ISNUMBER(SEARCH("&lt; 4",'Model output'!P257)),ISNUMBER(SEARCH("less than 4",'Model output'!P257))),"&lt;4",IF(OR(ISNUMBER(SEARCH("&gt;4",'Model output'!P257)),ISNUMBER(SEARCH("&gt; 4",'Model output'!P257)),ISNUMBER(SEARCH("4 or more",'Model output'!P257))),"&gt;4",""))),""))</f>
        <v/>
      </c>
      <c r="V258" t="str">
        <f>IF(S258="negative","",IF(OR(ISNUMBER(SEARCH("Focal",'Model output'!P257)),'Classification result'!U258&lt;4,ISNUMBER(SEARCH("Focal",'Classification result'!U258)),ISNUMBER(SEARCH("&lt;4",'Classification result'!U258)),ISNUMBER(SEARCH("&lt; 4",'Classification result'!U258))),"minimal", IF(OR(ISNUMBER(SEARCH("Extensive",'Model output'!P257)),ISNUMBER(SEARCH("Extensive",'Classification result'!U258)),ISNUMBER(SEARCH("&gt;4",'Classification result'!U258)),ISNUMBER(SEARCH("&gt; 4",'Classification result'!U258)),ISNUMBER(SEARCH("4 or more",'Classification result'!U258))),"extensive","")))</f>
        <v/>
      </c>
      <c r="W258" t="str">
        <f>IF(OR('Model output'!R257="",ISNUMBER(SEARCH("Not identified", 'Model output'!R257)),ISNUMBER(SEARCH("Absent",'Model output'!R257)),ISNUMBER(SEARCH("No",'Model output'!R257)),ISNUMBER(SEARCH("Negative",'Model output'!R257)),ISNUMBER(SEARCH("None seen",'Model output'!R257)),ISNUMBER(SEARCH("Free",'Model output'!R257)),ISNUMBER(SEARCH("Cannot be assessed",'Model output'!R257))),"negative","positive")</f>
        <v>negative</v>
      </c>
      <c r="X258" s="19" t="str">
        <f>IF('Model output'!S257="","",'Model output'!S257)</f>
        <v>Not identified</v>
      </c>
      <c r="Y258" t="str">
        <f>IF(OR('Model output'!S257="",ISNUMBER(SEARCH("No extension",'Model output'!S257)),ISNUMBER(SEARCH("Absent",'Model output'!S257)),ISNUMBER(SEARCH("Not identified",'Model output'!S257)),AND(ISNUMBER(SEARCH("No",'Model output'!S257)),NOT(ISNUMBER(SEARCH("carcinoma",'Model output'!S257)))),ISNUMBER(SEARCH("negative",'Model output'!S257))),"negative",IF(Z258="positive","gETE", "positive"))</f>
        <v>negative</v>
      </c>
      <c r="Z258" t="str">
        <f>IF(OR('Model output'!S257="",ISNUMBER(SEARCH("Absent",'Model output'!S257)),ISNUMBER(SEARCH("Not identified",'Model output'!S257)),ISNUMBER(SEARCH("No",'Model output'!S257)),ISNUMBER(SEARCH("Minimal",'Model output'!S257)),ISNUMBER(SEARCH("negative",'Model output'!S257))),"negative",IF(OR(ISNUMBER(SEARCH("extensive",X258)),ISNUMBER(SEARCH("skeletal muscle",X258)),ISNUMBER(SEARCH("larynx",X258)),ISNUMBER(SEARCH("trachea",X258)),ISNUMBER(SEARCH("esophagus",X258)),ISNUMBER(SEARCH("recurrent laryngeal nerve",X258))),"positive","negative"))</f>
        <v>negative</v>
      </c>
      <c r="AA258" t="str">
        <f>IF('Model output'!T257="","",IF('Model output'!T257="Not mentioned", "No", "Yes"))</f>
        <v/>
      </c>
      <c r="AB258" t="str">
        <f>IF(AA258&lt;&gt;"Yes","",IF(OR('Model output'!U257="",ISNUMBER(SEARCH("Not identified",'Model output'!U257))),"",'Model output'!U257))</f>
        <v/>
      </c>
      <c r="AC258" s="8" t="str">
        <f>IF(OR('Model output'!V257="", AND(ISERROR(SEARCH("Positive",'Model output'!V257)), ISNUMBER(SEARCH("Negative",'Model output'!V257))), ISNUMBER(SEARCH("Cannot be assessed",'Model output'!V257)), AND(ISNUMBER(SEARCH("Uninvolved",'Model output'!V257)),NOT(ISNUMBER(SEARCH("margin(s) involved",'Model output'!V257)))), ISNUMBER(SEARCH("No involvement",'Model output'!V257)), AND(NOT(ISNUMBER(SEARCH("focal",'Model output'!V257))),ISNUMBER(SEARCH("Free",'Model output'!V257))), ISNUMBER(SEARCH("narrowly excised",'Model output'!V257)), ISNUMBER(SEARCH("none",'Model output'!V257)), ISNUMBER(SEARCH("R0",'Model output'!V257)), ISNUMBER(SEARCH("1 mm",'Model output'!V257)), ISNUMBER(SEARCH("0.1 CM",'Model output'!V257)), ISNUMBER(SEARCH("less than 0.2 mm",'Model output'!V257)), ISNUMBER(SEARCH("less than 1.0 mm",'Model output'!V257)), ISNUMBER(SEARCH("less than 0.5 mm",'Model output'!V257)), ISNUMBER(SEARCH("abut",'Model output'!V257))), "negative", "positive")</f>
        <v>negative</v>
      </c>
      <c r="AE258" s="39" t="str" cm="1">
        <f t="array" aca="1" ref="AE258" ca="1">IF(OR(AC258="positive",Z258="positive",AND(OR(ISNUMBER(SEARCH("Follicular carcinoma",N258)),ISNUMBER(SEARCH("Follicular thyroid carcinoma",N258))),V258="extensive"),AND(AND(ISNUMBER(J258),J258&gt;0),AND(ISNUMBER(M258),M258&gt;3)),OR(H258="positive",AH258=1)),"high",IF(OR(ISNUMBER(SEARCH("lateral",G258,1)),ISNUMBER(SEARCH("positive",Y258,1)),ISNUMBER(SEARCH("tall",O258,1)),ISNUMBER(SEARCH("hobnail",O258,1)),ISNUMBER(SEARCH("cribriform",O258,1)),ISNUMBER(SEARCH("diffuse",O258,1)),ISNUMBER(SEARCH("columnar",O258,1)),ISNUMBER(SEARCH("solid",O258,1)),ISNUMBER(SEARCH("tall",N258,1)),ISNUMBER(SEARCH("hobnail",N258,1)),ISNUMBER(SEARCH("cribriform",N258,1)),ISNUMBER(SEARCH("diffuse",N258,1)),ISNUMBER(SEARCH("columnar",N258,1)),ISNUMBER(SEARCH("solid",N258,1)),AND(OR(ISNUMBER(SEARCH("papillary",N258,1)),ISNUMBER(SEARCH("papillary carcinoma",O258,1))),S258="positive"),AND(AND(ISNUMBER(J258),J258&gt;=5),M258=""),AND(AND(ISNUMBER(J258),J258&gt;=5),AND(ISNUMBER(M258),M258&gt;=1)),AND(ISNUMBER(SERACH("papillary",N258)),OR(Y258="positive",Z258="positive"), ISNUMBER(SEARCH("BRAF",AB258)))),"intermediate","low"))</f>
        <v>low</v>
      </c>
      <c r="AF258" s="40" t="str">
        <f t="shared" si="59"/>
        <v>1b</v>
      </c>
      <c r="AG258" s="40" t="str">
        <f t="shared" si="60"/>
        <v>0</v>
      </c>
      <c r="AH258" s="40" t="str">
        <f t="shared" si="61"/>
        <v>0</v>
      </c>
      <c r="AI258" s="45" t="str">
        <f t="shared" si="62"/>
        <v>I</v>
      </c>
      <c r="AJ258" s="39" t="s">
        <v>634</v>
      </c>
      <c r="AK258" s="44" t="s">
        <v>895</v>
      </c>
      <c r="AL258" s="44" t="s">
        <v>896</v>
      </c>
      <c r="AM258" s="44" t="s">
        <v>899</v>
      </c>
      <c r="AN258" s="44" t="s">
        <v>59</v>
      </c>
      <c r="AO258" s="12">
        <f t="shared" ca="1" si="63"/>
        <v>1</v>
      </c>
      <c r="AP258" s="15">
        <f t="shared" si="64"/>
        <v>1</v>
      </c>
      <c r="AQ258" s="15">
        <f t="shared" si="65"/>
        <v>1</v>
      </c>
      <c r="AR258" s="15">
        <f t="shared" si="66"/>
        <v>1</v>
      </c>
      <c r="AS258" s="26">
        <f t="shared" si="55"/>
        <v>1</v>
      </c>
    </row>
    <row r="259" spans="1:45">
      <c r="A259" t="str">
        <f>'Model output'!A258</f>
        <v>TCGA-FY-A40N</v>
      </c>
      <c r="B259" s="51">
        <v>55</v>
      </c>
      <c r="C259" s="1" t="str">
        <f>IF(OR(ISNUMBER(SEARCH("0",'Model output'!D258)), ISNUMBER(SEARCH("1",'Model output'!D258)), ISNUMBER(SEARCH("1a",'Model output'!D258)), ISNUMBER(SEARCH("1b",'Model output'!D258)), ISNUMBER(SEARCH("2",'Model output'!D258)), ISNUMBER(SEARCH("3",'Model output'!D258)), ISNUMBER(SEARCH("4a",'Model output'!D258)), ISNUMBER(SEARCH("4b",'Model output'!D258))), IF(ISNUMBER(SEARCH("pT",'Model output'!D258)),IF(OR(ISNUMBER(SEARCH("a",'Model output'!D258)),ISNUMBER(SEARCH("b",'Model output'!D258))),MID(SUBSTITUTE('Model output'!D258," ",""),SEARCH("pT",'Model output'!D258)+2,2),MID(SUBSTITUTE('Model output'!D258," ",""),SEARCH("pT",'Model output'!D258)+2,1)),IF(ISNUMBER(SEARCH("T",'Model output'!D258)),IF(OR(ISNUMBER(SEARCH("a",'Model output'!D258)),ISNUMBER(SEARCH("b",'Model output'!D258))),MID(SUBSTITUTE('Model output'!D258," ",""),SEARCH("T",'Model output'!D258)+1,2),MID(SUBSTITUTE('Model output'!D258," ",""),SEARCH("T",'Model output'!D258)+1,1)),SUBSTITUTE('Model output'!D258," ",""))),"")</f>
        <v>1a</v>
      </c>
      <c r="D259" s="1" t="str">
        <f>IF(ISNUMBER(SEARCH("lymph node",'Model output'!E258)),"1", IF(AND('Model output'!E258&lt;&gt;"",ISNUMBER('Model output'!E258),'Model output'!E258&gt;0),"1",IF(OR(ISNUMBER(SEARCH("0",'Model output'!E258)), ISNUMBER(SEARCH("1",'Model output'!E258)), ISNUMBER(SEARCH("1a",'Model output'!E258)), ISNUMBER(SEARCH("1b",'Model output'!E258)), ISNUMBER(SEARCH("X",'Model output'!E258))), IF(ISNUMBER(SEARCH("pN",'Model output'!E258)),IF(OR(ISNUMBER(SEARCH("a",'Model output'!E258)),ISNUMBER(SEARCH("b",'Model output'!E258))),MID(SUBSTITUTE('Model output'!E258," ",""),SEARCH("pN",'Model output'!E258)+2,2),MID(SUBSTITUTE('Model output'!E258," ",""),SEARCH("pN",'Model output'!E258)+2,1)),IF(ISNUMBER(SEARCH("N",'Model output'!E258)),IF(OR(ISNUMBER(SEARCH("a",'Model output'!E258)),ISNUMBER(SEARCH("b",'Model output'!E258))),MID(SUBSTITUTE('Model output'!E258," ",""),SEARCH("N",'Model output'!E258)+1,2),MID(SUBSTITUTE('Model output'!E258," ",""),SEARCH("N",'Model output'!E258)+1,1)),SUBSTITUTE('Model output'!E258," ",""))),"")))</f>
        <v>0</v>
      </c>
      <c r="E259" s="1" t="str">
        <f>IF(OR(ISNUMBER(SEARCH("Not applicable",'Model output'!F258)), ISNUMBER(SEARCH("N/A",'Model output'!F258))),"0",IF(OR(ISNUMBER(SEARCH("0",'Model output'!F258)), ISNUMBER(SEARCH("1",'Model output'!F258)), ISNUMBER(SEARCH("X",'Model output'!F258))), IF(ISNUMBER(SEARCH("pM",'Model output'!F258)),MID(SUBSTITUTE('Model output'!F258," ",""),SEARCH("pM",'Model output'!F258)+2,1),IF(ISNUMBER(SEARCH("M",'Model output'!F258)),MID(SUBSTITUTE('Model output'!F258," ",""),SEARCH("M",'Model output'!F258)+1,1),SUBSTITUTE('Model output'!F258," ",""))),""))</f>
        <v/>
      </c>
      <c r="F259" t="str">
        <f t="shared" si="56"/>
        <v>negative</v>
      </c>
      <c r="G259" t="str">
        <f>IF(OR('Model output'!G258="",AND(ISNUMBER('Model output'!J258),'Model output'!J258&lt;1)),"",IF(OR(ISNUMBER(SEARCH("lateral",'Model output'!G258)),ISNUMBER(SEARCH("cervical",'Model output'!G258)),ISNUMBER(SEARCH("jugular",'Model output'!G258)),ISNUMBER(SEARCH("left neck",'Model output'!G258)),ISNUMBER(SEARCH("left anterior neck",'Model output'!G258)),ISNUMBER(SEARCH("left posterior neck",'Model output'!G258)),ISNUMBER(SEARCH("right neck",'Model output'!G258)),ISNUMBER(SEARCH("right anterior neck",'Model output'!G258)),ISNUMBER(SEARCH("right posterior neck",'Model output'!G258)),AND(ISNUMBER(SEARCH("level",'Model output'!G258)),OR(,ISNUMBER(SEARCH("II",'Model output'!G258)),ISNUMBER(SEARCH("two",'Model output'!G258)),ISNUMBER(SEARCH("2",'Model output'!G258)),ISNUMBER(SEARCH("III",'Model output'!G258)),ISNUMBER(SEARCH("three",'Model output'!G258)),ISNUMBER(SEARCH("3",'Model output'!G258)),ISNUMBER(SEARCH("IV",'Model output'!G258)),ISNUMBER(SEARCH("four",'Model output'!G258)),ISNUMBER(SEARCH("4",'Model output'!G258)),ISNUMBER(SEARCH("V ",'Model output'!G258)),ISNUMBER(SEARCH("five",'Model output'!G258)),ISNUMBER(SEARCH("5",'Model output'!G258))))), "lateral", "central"))</f>
        <v/>
      </c>
      <c r="H259" t="str">
        <f>IF('Model output'!H258="","negative", IF('Model output'!H258=" ", "negative", IF('Model output'!H258="[]", "negative", IF(ISNUMBER(SEARCH("lymph node",'Model output'!H258)),"negative", IF(ISNUMBER(SEARCH("adipose tissue",'Model output'!H258)), "negative", IF(ISNUMBER(SEARCH("neck dissection",'Model output'!H258)),"negative","positive"))))))</f>
        <v>negative</v>
      </c>
      <c r="I259">
        <f>IF('Model output'!I258="","",IF(ISNUMBER('Model output'!I258),'Model output'!I258,1))</f>
        <v>3</v>
      </c>
      <c r="J259">
        <f>IF('Model output'!J258="","",IF(AND(ISNUMBER('Model output'!J258),'Model output'!J258&lt;=I259),'Model output'!J258,IF(ISNUMBER(SEARCH("0/",'Model output'!J258)),0,1)))</f>
        <v>0</v>
      </c>
      <c r="K259" t="str" cm="1">
        <f t="array" ref="K259">IF(COUNT(FIND({0,1,2,3,4,5,6,7,8,9},'Model output'!K258))&gt;0,'Model output'!K258,"")</f>
        <v/>
      </c>
      <c r="L259" s="32" t="str">
        <f t="shared" si="58"/>
        <v/>
      </c>
      <c r="M259" t="str" cm="1">
        <f t="array" ref="M259">IF(L259="","",IF(ISNUMBER(SEARCH("cm",L259)),MAX(VALUE(SUBSTITUTE(_xlfn.FILTERXML("&lt;t&gt;&lt;s&gt;"&amp;SUBSTITUTE(L259,",","&lt;/s&gt;&lt;s&gt;")&amp;"&lt;/s&gt;&lt;/t&gt;","//s"),"cm",""))),MAX(VALUE(SUBSTITUTE(_xlfn.FILTERXML("&lt;t&gt;&lt;s&gt;"&amp;SUBSTITUTE(L259,",","&lt;/s&gt;&lt;s&gt;")&amp;"&lt;/s&gt;&lt;/t&gt;","//s"),"mm","")))/10))</f>
        <v/>
      </c>
      <c r="N259" t="str">
        <f>IF('Model output'!L258="","",'Model output'!L258)</f>
        <v>papillary</v>
      </c>
      <c r="O259" t="str">
        <f>IF('Model output'!M258="","",'Model output'!M258)</f>
        <v/>
      </c>
      <c r="P259" t="str">
        <f>IF('Model output'!N258="","",'Model output'!N258)</f>
        <v>0.9 cm, 0.5 cm</v>
      </c>
      <c r="Q259" t="str">
        <f t="shared" si="57"/>
        <v>0.9cm,0.5cm</v>
      </c>
      <c r="R259" cm="1">
        <f t="array" ref="R259">IF(Q259="","",IF(ISNUMBER(SEARCH("cm",Q259)),MAX(VALUE(SUBSTITUTE(_xlfn.FILTERXML("&lt;t&gt;&lt;s&gt;"&amp;SUBSTITUTE(Q259,",","&lt;/s&gt;&lt;s&gt;")&amp;"&lt;/s&gt;&lt;/t&gt;","//s"),"cm",""))),IF(ISNUMBER(SEARCH("mm",Q259)), MAX(VALUE(SUBSTITUTE(_xlfn.FILTERXML("&lt;t&gt;&lt;s&gt;"&amp;SUBSTITUTE(Q259,",","&lt;/s&gt;&lt;s&gt;")&amp;"&lt;/s&gt;&lt;/t&gt;","//s"),"mm","")))/10, MAX(VALUE(_xlfn.FILTERXML("&lt;t&gt;&lt;s&gt;"&amp;SUBSTITUTE(Q259,",","&lt;/s&gt;&lt;s&gt;")&amp;"&lt;/s&gt;&lt;/t&gt;","//s"))))))</f>
        <v>0.9</v>
      </c>
      <c r="S259" t="str">
        <f>IF(OR('Model output'!P258="",'Model output'!P258="C",ISNUMBER(SEARCH("Not identified", 'Model output'!P258)),ISNUMBER(SEARCH("Absent",'Model output'!P258)),ISNUMBER(SEARCH("Absence",'Model output'!P258)),AND(ISNUMBER(SEARCH("No",'Model output'!P258)),NOT(ISNUMBER(SEARCH("diagnostic",'Model output'!P258)))),ISNUMBER(SEARCH("Negative",'Model output'!P258))),"negative","positive")</f>
        <v>negative</v>
      </c>
      <c r="T259">
        <f>IF('Model output'!O258="","",'Model output'!O258)</f>
        <v>2</v>
      </c>
      <c r="U259" t="str">
        <f>IF('Model output'!Q258&lt;&gt;"",'Model output'!Q258,IF('Classification result'!S259="positive",IF(ISNUMBER(SEARCH("single",'Model output'!P258)),1,IF(OR(ISNUMBER(SEARCH("&lt;4",'Model output'!P258)),ISNUMBER(SEARCH("&lt; 4",'Model output'!P258)),ISNUMBER(SEARCH("less than 4",'Model output'!P258))),"&lt;4",IF(OR(ISNUMBER(SEARCH("&gt;4",'Model output'!P258)),ISNUMBER(SEARCH("&gt; 4",'Model output'!P258)),ISNUMBER(SEARCH("4 or more",'Model output'!P258))),"&gt;4",""))),""))</f>
        <v/>
      </c>
      <c r="V259" t="str">
        <f>IF(S259="negative","",IF(OR(ISNUMBER(SEARCH("Focal",'Model output'!P258)),'Classification result'!U259&lt;4,ISNUMBER(SEARCH("Focal",'Classification result'!U259)),ISNUMBER(SEARCH("&lt;4",'Classification result'!U259)),ISNUMBER(SEARCH("&lt; 4",'Classification result'!U259))),"minimal", IF(OR(ISNUMBER(SEARCH("Extensive",'Model output'!P258)),ISNUMBER(SEARCH("Extensive",'Classification result'!U259)),ISNUMBER(SEARCH("&gt;4",'Classification result'!U259)),ISNUMBER(SEARCH("&gt; 4",'Classification result'!U259)),ISNUMBER(SEARCH("4 or more",'Classification result'!U259))),"extensive","")))</f>
        <v/>
      </c>
      <c r="W259" t="str">
        <f>IF(OR('Model output'!R258="",ISNUMBER(SEARCH("Not identified", 'Model output'!R258)),ISNUMBER(SEARCH("Absent",'Model output'!R258)),ISNUMBER(SEARCH("No",'Model output'!R258)),ISNUMBER(SEARCH("Negative",'Model output'!R258)),ISNUMBER(SEARCH("None seen",'Model output'!R258)),ISNUMBER(SEARCH("Free",'Model output'!R258)),ISNUMBER(SEARCH("Cannot be assessed",'Model output'!R258))),"negative","positive")</f>
        <v>negative</v>
      </c>
      <c r="X259" s="19" t="str">
        <f>IF('Model output'!S258="","",'Model output'!S258)</f>
        <v/>
      </c>
      <c r="Y259" t="str">
        <f>IF(OR('Model output'!S258="",ISNUMBER(SEARCH("No extension",'Model output'!S258)),ISNUMBER(SEARCH("Absent",'Model output'!S258)),ISNUMBER(SEARCH("Not identified",'Model output'!S258)),AND(ISNUMBER(SEARCH("No",'Model output'!S258)),NOT(ISNUMBER(SEARCH("carcinoma",'Model output'!S258)))),ISNUMBER(SEARCH("negative",'Model output'!S258))),"negative",IF(Z259="positive","gETE", "positive"))</f>
        <v>negative</v>
      </c>
      <c r="Z259" t="str">
        <f>IF(OR('Model output'!S258="",ISNUMBER(SEARCH("Absent",'Model output'!S258)),ISNUMBER(SEARCH("Not identified",'Model output'!S258)),ISNUMBER(SEARCH("No",'Model output'!S258)),ISNUMBER(SEARCH("Minimal",'Model output'!S258)),ISNUMBER(SEARCH("negative",'Model output'!S258))),"negative",IF(OR(ISNUMBER(SEARCH("extensive",X259)),ISNUMBER(SEARCH("skeletal muscle",X259)),ISNUMBER(SEARCH("larynx",X259)),ISNUMBER(SEARCH("trachea",X259)),ISNUMBER(SEARCH("esophagus",X259)),ISNUMBER(SEARCH("recurrent laryngeal nerve",X259))),"positive","negative"))</f>
        <v>negative</v>
      </c>
      <c r="AA259" t="str">
        <f>IF('Model output'!T258="","",IF('Model output'!T258="Not mentioned", "No", "Yes"))</f>
        <v/>
      </c>
      <c r="AB259" t="str">
        <f>IF(AA259&lt;&gt;"Yes","",IF(OR('Model output'!U258="",ISNUMBER(SEARCH("Not identified",'Model output'!U258))),"",'Model output'!U258))</f>
        <v/>
      </c>
      <c r="AC259" s="8" t="str">
        <f>IF(OR('Model output'!V258="", AND(ISERROR(SEARCH("Positive",'Model output'!V258)), ISNUMBER(SEARCH("Negative",'Model output'!V258))), ISNUMBER(SEARCH("Cannot be assessed",'Model output'!V258)), AND(ISNUMBER(SEARCH("Uninvolved",'Model output'!V258)),NOT(ISNUMBER(SEARCH("margin(s) involved",'Model output'!V258)))), ISNUMBER(SEARCH("No involvement",'Model output'!V258)), AND(NOT(ISNUMBER(SEARCH("focal",'Model output'!V258))),ISNUMBER(SEARCH("Free",'Model output'!V258))), ISNUMBER(SEARCH("narrowly excised",'Model output'!V258)), ISNUMBER(SEARCH("none",'Model output'!V258)), ISNUMBER(SEARCH("R0",'Model output'!V258)), ISNUMBER(SEARCH("1 mm",'Model output'!V258)), ISNUMBER(SEARCH("0.1 CM",'Model output'!V258)), ISNUMBER(SEARCH("less than 0.2 mm",'Model output'!V258)), ISNUMBER(SEARCH("less than 1.0 mm",'Model output'!V258)), ISNUMBER(SEARCH("less than 0.5 mm",'Model output'!V258)), ISNUMBER(SEARCH("abut",'Model output'!V258))), "negative", "positive")</f>
        <v>negative</v>
      </c>
      <c r="AE259" s="39" t="str" cm="1">
        <f t="array" aca="1" ref="AE259" ca="1">IF(OR(AC259="positive",Z259="positive",AND(OR(ISNUMBER(SEARCH("Follicular carcinoma",N259)),ISNUMBER(SEARCH("Follicular thyroid carcinoma",N259))),V259="extensive"),AND(AND(ISNUMBER(J259),J259&gt;0),AND(ISNUMBER(M259),M259&gt;3)),OR(H259="positive",AH259=1)),"high",IF(OR(ISNUMBER(SEARCH("lateral",G259,1)),ISNUMBER(SEARCH("positive",Y259,1)),ISNUMBER(SEARCH("tall",O259,1)),ISNUMBER(SEARCH("hobnail",O259,1)),ISNUMBER(SEARCH("cribriform",O259,1)),ISNUMBER(SEARCH("diffuse",O259,1)),ISNUMBER(SEARCH("columnar",O259,1)),ISNUMBER(SEARCH("solid",O259,1)),ISNUMBER(SEARCH("tall",N259,1)),ISNUMBER(SEARCH("hobnail",N259,1)),ISNUMBER(SEARCH("cribriform",N259,1)),ISNUMBER(SEARCH("diffuse",N259,1)),ISNUMBER(SEARCH("columnar",N259,1)),ISNUMBER(SEARCH("solid",N259,1)),AND(OR(ISNUMBER(SEARCH("papillary",N259,1)),ISNUMBER(SEARCH("papillary carcinoma",O259,1))),S259="positive"),AND(AND(ISNUMBER(J259),J259&gt;=5),M259=""),AND(AND(ISNUMBER(J259),J259&gt;=5),AND(ISNUMBER(M259),M259&gt;=1)),AND(ISNUMBER(SERACH("papillary",N259)),OR(Y259="positive",Z259="positive"), ISNUMBER(SEARCH("BRAF",AB259)))),"intermediate","low"))</f>
        <v>low</v>
      </c>
      <c r="AF259" s="40" t="str">
        <f t="shared" si="59"/>
        <v>1a</v>
      </c>
      <c r="AG259" s="40" t="str">
        <f t="shared" si="60"/>
        <v>0</v>
      </c>
      <c r="AH259" s="40" t="str">
        <f t="shared" si="61"/>
        <v>0</v>
      </c>
      <c r="AI259" s="45" t="str">
        <f t="shared" si="62"/>
        <v>I</v>
      </c>
      <c r="AJ259" s="39" t="s">
        <v>634</v>
      </c>
      <c r="AK259" s="44" t="s">
        <v>900</v>
      </c>
      <c r="AL259" s="44" t="s">
        <v>896</v>
      </c>
      <c r="AM259" s="44" t="s">
        <v>899</v>
      </c>
      <c r="AN259" s="44" t="s">
        <v>59</v>
      </c>
      <c r="AO259" s="12">
        <f t="shared" ca="1" si="63"/>
        <v>1</v>
      </c>
      <c r="AP259" s="15">
        <f t="shared" si="64"/>
        <v>1</v>
      </c>
      <c r="AQ259" s="15">
        <f t="shared" si="65"/>
        <v>1</v>
      </c>
      <c r="AR259" s="15">
        <f t="shared" si="66"/>
        <v>1</v>
      </c>
      <c r="AS259" s="26">
        <f t="shared" ref="AS259:AS291" si="67">IF(AI259=AN259,1,0)</f>
        <v>1</v>
      </c>
    </row>
    <row r="260" spans="1:45">
      <c r="A260" t="str">
        <f>'Model output'!A259</f>
        <v>TCGA-FY-A4B0</v>
      </c>
      <c r="B260" s="51">
        <v>76</v>
      </c>
      <c r="C260" s="1" t="str">
        <f>IF(OR(ISNUMBER(SEARCH("0",'Model output'!D259)), ISNUMBER(SEARCH("1",'Model output'!D259)), ISNUMBER(SEARCH("1a",'Model output'!D259)), ISNUMBER(SEARCH("1b",'Model output'!D259)), ISNUMBER(SEARCH("2",'Model output'!D259)), ISNUMBER(SEARCH("3",'Model output'!D259)), ISNUMBER(SEARCH("4a",'Model output'!D259)), ISNUMBER(SEARCH("4b",'Model output'!D259))), IF(ISNUMBER(SEARCH("pT",'Model output'!D259)),IF(OR(ISNUMBER(SEARCH("a",'Model output'!D259)),ISNUMBER(SEARCH("b",'Model output'!D259))),MID(SUBSTITUTE('Model output'!D259," ",""),SEARCH("pT",'Model output'!D259)+2,2),MID(SUBSTITUTE('Model output'!D259," ",""),SEARCH("pT",'Model output'!D259)+2,1)),IF(ISNUMBER(SEARCH("T",'Model output'!D259)),IF(OR(ISNUMBER(SEARCH("a",'Model output'!D259)),ISNUMBER(SEARCH("b",'Model output'!D259))),MID(SUBSTITUTE('Model output'!D259," ",""),SEARCH("T",'Model output'!D259)+1,2),MID(SUBSTITUTE('Model output'!D259," ",""),SEARCH("T",'Model output'!D259)+1,1)),SUBSTITUTE('Model output'!D259," ",""))),"")</f>
        <v>1a</v>
      </c>
      <c r="D260" s="1" t="str">
        <f>IF(ISNUMBER(SEARCH("lymph node",'Model output'!E259)),"1", IF(AND('Model output'!E259&lt;&gt;"",ISNUMBER('Model output'!E259),'Model output'!E259&gt;0),"1",IF(OR(ISNUMBER(SEARCH("0",'Model output'!E259)), ISNUMBER(SEARCH("1",'Model output'!E259)), ISNUMBER(SEARCH("1a",'Model output'!E259)), ISNUMBER(SEARCH("1b",'Model output'!E259)), ISNUMBER(SEARCH("X",'Model output'!E259))), IF(ISNUMBER(SEARCH("pN",'Model output'!E259)),IF(OR(ISNUMBER(SEARCH("a",'Model output'!E259)),ISNUMBER(SEARCH("b",'Model output'!E259))),MID(SUBSTITUTE('Model output'!E259," ",""),SEARCH("pN",'Model output'!E259)+2,2),MID(SUBSTITUTE('Model output'!E259," ",""),SEARCH("pN",'Model output'!E259)+2,1)),IF(ISNUMBER(SEARCH("N",'Model output'!E259)),IF(OR(ISNUMBER(SEARCH("a",'Model output'!E259)),ISNUMBER(SEARCH("b",'Model output'!E259))),MID(SUBSTITUTE('Model output'!E259," ",""),SEARCH("N",'Model output'!E259)+1,2),MID(SUBSTITUTE('Model output'!E259," ",""),SEARCH("N",'Model output'!E259)+1,1)),SUBSTITUTE('Model output'!E259," ",""))),"")))</f>
        <v>x</v>
      </c>
      <c r="E260" s="1" t="str">
        <f>IF(OR(ISNUMBER(SEARCH("Not applicable",'Model output'!F259)), ISNUMBER(SEARCH("N/A",'Model output'!F259))),"0",IF(OR(ISNUMBER(SEARCH("0",'Model output'!F259)), ISNUMBER(SEARCH("1",'Model output'!F259)), ISNUMBER(SEARCH("X",'Model output'!F259))), IF(ISNUMBER(SEARCH("pM",'Model output'!F259)),MID(SUBSTITUTE('Model output'!F259," ",""),SEARCH("pM",'Model output'!F259)+2,1),IF(ISNUMBER(SEARCH("M",'Model output'!F259)),MID(SUBSTITUTE('Model output'!F259," ",""),SEARCH("M",'Model output'!F259)+1,1),SUBSTITUTE('Model output'!F259," ",""))),""))</f>
        <v>x</v>
      </c>
      <c r="F260" t="str">
        <f t="shared" si="56"/>
        <v>negative</v>
      </c>
      <c r="G260" t="str">
        <f>IF(OR('Model output'!G259="",AND(ISNUMBER('Model output'!J259),'Model output'!J259&lt;1)),"",IF(OR(ISNUMBER(SEARCH("lateral",'Model output'!G259)),ISNUMBER(SEARCH("cervical",'Model output'!G259)),ISNUMBER(SEARCH("jugular",'Model output'!G259)),ISNUMBER(SEARCH("left neck",'Model output'!G259)),ISNUMBER(SEARCH("left anterior neck",'Model output'!G259)),ISNUMBER(SEARCH("left posterior neck",'Model output'!G259)),ISNUMBER(SEARCH("right neck",'Model output'!G259)),ISNUMBER(SEARCH("right anterior neck",'Model output'!G259)),ISNUMBER(SEARCH("right posterior neck",'Model output'!G259)),AND(ISNUMBER(SEARCH("level",'Model output'!G259)),OR(,ISNUMBER(SEARCH("II",'Model output'!G259)),ISNUMBER(SEARCH("two",'Model output'!G259)),ISNUMBER(SEARCH("2",'Model output'!G259)),ISNUMBER(SEARCH("III",'Model output'!G259)),ISNUMBER(SEARCH("three",'Model output'!G259)),ISNUMBER(SEARCH("3",'Model output'!G259)),ISNUMBER(SEARCH("IV",'Model output'!G259)),ISNUMBER(SEARCH("four",'Model output'!G259)),ISNUMBER(SEARCH("4",'Model output'!G259)),ISNUMBER(SEARCH("V ",'Model output'!G259)),ISNUMBER(SEARCH("five",'Model output'!G259)),ISNUMBER(SEARCH("5",'Model output'!G259))))), "lateral", "central"))</f>
        <v/>
      </c>
      <c r="H260" t="str">
        <f>IF('Model output'!H259="","negative", IF('Model output'!H259=" ", "negative", IF('Model output'!H259="[]", "negative", IF(ISNUMBER(SEARCH("lymph node",'Model output'!H259)),"negative", IF(ISNUMBER(SEARCH("adipose tissue",'Model output'!H259)), "negative", IF(ISNUMBER(SEARCH("neck dissection",'Model output'!H259)),"negative","positive"))))))</f>
        <v>negative</v>
      </c>
      <c r="I260" t="str">
        <f>IF('Model output'!I259="","",IF(ISNUMBER('Model output'!I259),'Model output'!I259,1))</f>
        <v/>
      </c>
      <c r="J260" t="str">
        <f>IF('Model output'!J259="","",IF(AND(ISNUMBER('Model output'!J259),'Model output'!J259&lt;=I260),'Model output'!J259,IF(ISNUMBER(SEARCH("0/",'Model output'!J259)),0,1)))</f>
        <v/>
      </c>
      <c r="K260" t="str" cm="1">
        <f t="array" ref="K260">IF(COUNT(FIND({0,1,2,3,4,5,6,7,8,9},'Model output'!K259))&gt;0,'Model output'!K259,"")</f>
        <v/>
      </c>
      <c r="L260" s="32" t="str">
        <f t="shared" si="58"/>
        <v/>
      </c>
      <c r="M260" t="str" cm="1">
        <f t="array" ref="M260">IF(L260="","",IF(ISNUMBER(SEARCH("cm",L260)),MAX(VALUE(SUBSTITUTE(_xlfn.FILTERXML("&lt;t&gt;&lt;s&gt;"&amp;SUBSTITUTE(L260,",","&lt;/s&gt;&lt;s&gt;")&amp;"&lt;/s&gt;&lt;/t&gt;","//s"),"cm",""))),MAX(VALUE(SUBSTITUTE(_xlfn.FILTERXML("&lt;t&gt;&lt;s&gt;"&amp;SUBSTITUTE(L260,",","&lt;/s&gt;&lt;s&gt;")&amp;"&lt;/s&gt;&lt;/t&gt;","//s"),"mm","")))/10))</f>
        <v/>
      </c>
      <c r="N260" t="str">
        <f>IF('Model output'!L259="","",'Model output'!L259)</f>
        <v>Papillary</v>
      </c>
      <c r="O260" t="str">
        <f>IF('Model output'!M259="","",'Model output'!M259)</f>
        <v>Follicular variant</v>
      </c>
      <c r="P260" t="str">
        <f>IF('Model output'!N259="","",'Model output'!N259)</f>
        <v>4.5 cm</v>
      </c>
      <c r="Q260" t="str">
        <f t="shared" si="57"/>
        <v>4.5cm</v>
      </c>
      <c r="R260" cm="1">
        <f t="array" ref="R260">IF(Q260="","",IF(ISNUMBER(SEARCH("cm",Q260)),MAX(VALUE(SUBSTITUTE(_xlfn.FILTERXML("&lt;t&gt;&lt;s&gt;"&amp;SUBSTITUTE(Q260,",","&lt;/s&gt;&lt;s&gt;")&amp;"&lt;/s&gt;&lt;/t&gt;","//s"),"cm",""))),IF(ISNUMBER(SEARCH("mm",Q260)), MAX(VALUE(SUBSTITUTE(_xlfn.FILTERXML("&lt;t&gt;&lt;s&gt;"&amp;SUBSTITUTE(Q260,",","&lt;/s&gt;&lt;s&gt;")&amp;"&lt;/s&gt;&lt;/t&gt;","//s"),"mm","")))/10, MAX(VALUE(_xlfn.FILTERXML("&lt;t&gt;&lt;s&gt;"&amp;SUBSTITUTE(Q260,",","&lt;/s&gt;&lt;s&gt;")&amp;"&lt;/s&gt;&lt;/t&gt;","//s"))))))</f>
        <v>4.5</v>
      </c>
      <c r="S260" t="str">
        <f>IF(OR('Model output'!P259="",'Model output'!P259="C",ISNUMBER(SEARCH("Not identified", 'Model output'!P259)),ISNUMBER(SEARCH("Absent",'Model output'!P259)),ISNUMBER(SEARCH("Absence",'Model output'!P259)),AND(ISNUMBER(SEARCH("No",'Model output'!P259)),NOT(ISNUMBER(SEARCH("diagnostic",'Model output'!P259)))),ISNUMBER(SEARCH("Negative",'Model output'!P259))),"negative","positive")</f>
        <v>negative</v>
      </c>
      <c r="T260" t="str">
        <f>IF('Model output'!O259="","",'Model output'!O259)</f>
        <v>Multiple foci, up to 1.0 cm in greatest dimension</v>
      </c>
      <c r="U260" t="str">
        <f>IF('Model output'!Q259&lt;&gt;"",'Model output'!Q259,IF('Classification result'!S260="positive",IF(ISNUMBER(SEARCH("single",'Model output'!P259)),1,IF(OR(ISNUMBER(SEARCH("&lt;4",'Model output'!P259)),ISNUMBER(SEARCH("&lt; 4",'Model output'!P259)),ISNUMBER(SEARCH("less than 4",'Model output'!P259))),"&lt;4",IF(OR(ISNUMBER(SEARCH("&gt;4",'Model output'!P259)),ISNUMBER(SEARCH("&gt; 4",'Model output'!P259)),ISNUMBER(SEARCH("4 or more",'Model output'!P259))),"&gt;4",""))),""))</f>
        <v/>
      </c>
      <c r="V260" t="str">
        <f>IF(S260="negative","",IF(OR(ISNUMBER(SEARCH("Focal",'Model output'!P259)),'Classification result'!U260&lt;4,ISNUMBER(SEARCH("Focal",'Classification result'!U260)),ISNUMBER(SEARCH("&lt;4",'Classification result'!U260)),ISNUMBER(SEARCH("&lt; 4",'Classification result'!U260))),"minimal", IF(OR(ISNUMBER(SEARCH("Extensive",'Model output'!P259)),ISNUMBER(SEARCH("Extensive",'Classification result'!U260)),ISNUMBER(SEARCH("&gt;4",'Classification result'!U260)),ISNUMBER(SEARCH("&gt; 4",'Classification result'!U260)),ISNUMBER(SEARCH("4 or more",'Classification result'!U260))),"extensive","")))</f>
        <v/>
      </c>
      <c r="W260" t="str">
        <f>IF(OR('Model output'!R259="",ISNUMBER(SEARCH("Not identified", 'Model output'!R259)),ISNUMBER(SEARCH("Absent",'Model output'!R259)),ISNUMBER(SEARCH("No",'Model output'!R259)),ISNUMBER(SEARCH("Negative",'Model output'!R259)),ISNUMBER(SEARCH("None seen",'Model output'!R259)),ISNUMBER(SEARCH("Free",'Model output'!R259)),ISNUMBER(SEARCH("Cannot be assessed",'Model output'!R259))),"negative","positive")</f>
        <v>positive</v>
      </c>
      <c r="X260" s="19" t="str">
        <f>IF('Model output'!S259="","",'Model output'!S259)</f>
        <v>Not identified</v>
      </c>
      <c r="Y260" t="str">
        <f>IF(OR('Model output'!S259="",ISNUMBER(SEARCH("No extension",'Model output'!S259)),ISNUMBER(SEARCH("Absent",'Model output'!S259)),ISNUMBER(SEARCH("Not identified",'Model output'!S259)),AND(ISNUMBER(SEARCH("No",'Model output'!S259)),NOT(ISNUMBER(SEARCH("carcinoma",'Model output'!S259)))),ISNUMBER(SEARCH("negative",'Model output'!S259))),"negative",IF(Z260="positive","gETE", "positive"))</f>
        <v>negative</v>
      </c>
      <c r="Z260" t="str">
        <f>IF(OR('Model output'!S259="",ISNUMBER(SEARCH("Absent",'Model output'!S259)),ISNUMBER(SEARCH("Not identified",'Model output'!S259)),ISNUMBER(SEARCH("No",'Model output'!S259)),ISNUMBER(SEARCH("Minimal",'Model output'!S259)),ISNUMBER(SEARCH("negative",'Model output'!S259))),"negative",IF(OR(ISNUMBER(SEARCH("extensive",X260)),ISNUMBER(SEARCH("skeletal muscle",X260)),ISNUMBER(SEARCH("larynx",X260)),ISNUMBER(SEARCH("trachea",X260)),ISNUMBER(SEARCH("esophagus",X260)),ISNUMBER(SEARCH("recurrent laryngeal nerve",X260))),"positive","negative"))</f>
        <v>negative</v>
      </c>
      <c r="AA260" t="str">
        <f>IF('Model output'!T259="","",IF('Model output'!T259="Not mentioned", "No", "Yes"))</f>
        <v/>
      </c>
      <c r="AB260" t="str">
        <f>IF(AA260&lt;&gt;"Yes","",IF(OR('Model output'!U259="",ISNUMBER(SEARCH("Not identified",'Model output'!U259))),"",'Model output'!U259))</f>
        <v/>
      </c>
      <c r="AC260" s="8" t="str">
        <f>IF(OR('Model output'!V259="", AND(ISERROR(SEARCH("Positive",'Model output'!V259)), ISNUMBER(SEARCH("Negative",'Model output'!V259))), ISNUMBER(SEARCH("Cannot be assessed",'Model output'!V259)), AND(ISNUMBER(SEARCH("Uninvolved",'Model output'!V259)),NOT(ISNUMBER(SEARCH("margin(s) involved",'Model output'!V259)))), ISNUMBER(SEARCH("No involvement",'Model output'!V259)), AND(NOT(ISNUMBER(SEARCH("focal",'Model output'!V259))),ISNUMBER(SEARCH("Free",'Model output'!V259))), ISNUMBER(SEARCH("narrowly excised",'Model output'!V259)), ISNUMBER(SEARCH("none",'Model output'!V259)), ISNUMBER(SEARCH("R0",'Model output'!V259)), ISNUMBER(SEARCH("1 mm",'Model output'!V259)), ISNUMBER(SEARCH("0.1 CM",'Model output'!V259)), ISNUMBER(SEARCH("less than 0.2 mm",'Model output'!V259)), ISNUMBER(SEARCH("less than 1.0 mm",'Model output'!V259)), ISNUMBER(SEARCH("less than 0.5 mm",'Model output'!V259)), ISNUMBER(SEARCH("abut",'Model output'!V259))), "negative", "positive")</f>
        <v>positive</v>
      </c>
      <c r="AE260" s="39" t="str" cm="1">
        <f t="array" ref="AE260">IF(OR(AC260="positive",Z260="positive",AND(OR(ISNUMBER(SEARCH("Follicular carcinoma",N260)),ISNUMBER(SEARCH("Follicular thyroid carcinoma",N260))),V260="extensive"),AND(AND(ISNUMBER(J260),J260&gt;0),AND(ISNUMBER(M260),M260&gt;3)),OR(H260="positive",AH260=1)),"high",IF(OR(ISNUMBER(SEARCH("lateral",G260,1)),ISNUMBER(SEARCH("positive",Y260,1)),ISNUMBER(SEARCH("tall",O260,1)),ISNUMBER(SEARCH("hobnail",O260,1)),ISNUMBER(SEARCH("cribriform",O260,1)),ISNUMBER(SEARCH("diffuse",O260,1)),ISNUMBER(SEARCH("columnar",O260,1)),ISNUMBER(SEARCH("solid",O260,1)),ISNUMBER(SEARCH("tall",N260,1)),ISNUMBER(SEARCH("hobnail",N260,1)),ISNUMBER(SEARCH("cribriform",N260,1)),ISNUMBER(SEARCH("diffuse",N260,1)),ISNUMBER(SEARCH("columnar",N260,1)),ISNUMBER(SEARCH("solid",N260,1)),AND(OR(ISNUMBER(SEARCH("papillary",N260,1)),ISNUMBER(SEARCH("papillary carcinoma",O260,1))),S260="positive"),AND(AND(ISNUMBER(J260),J260&gt;=5),M260=""),AND(AND(ISNUMBER(J260),J260&gt;=5),AND(ISNUMBER(M260),M260&gt;=1)),AND(ISNUMBER(SERACH("papillary",N260)),OR(Y260="positive",Z260="positive"), ISNUMBER(SEARCH("BRAF",AB260)))),"intermediate","low"))</f>
        <v>high</v>
      </c>
      <c r="AF260" s="40" t="str">
        <f t="shared" si="59"/>
        <v>3a</v>
      </c>
      <c r="AG260" s="40" t="str">
        <f t="shared" si="60"/>
        <v>0</v>
      </c>
      <c r="AH260" s="40" t="str">
        <f t="shared" si="61"/>
        <v>0</v>
      </c>
      <c r="AI260" s="45" t="str">
        <f t="shared" si="62"/>
        <v>II</v>
      </c>
      <c r="AJ260" s="39" t="s">
        <v>631</v>
      </c>
      <c r="AK260" s="44" t="s">
        <v>900</v>
      </c>
      <c r="AL260" s="44" t="s">
        <v>899</v>
      </c>
      <c r="AM260" s="44" t="s">
        <v>899</v>
      </c>
      <c r="AN260" s="44" t="s">
        <v>59</v>
      </c>
      <c r="AO260" s="12">
        <f t="shared" si="63"/>
        <v>1</v>
      </c>
      <c r="AP260" s="15">
        <f t="shared" si="64"/>
        <v>0</v>
      </c>
      <c r="AQ260" s="15">
        <f t="shared" si="65"/>
        <v>1</v>
      </c>
      <c r="AR260" s="15">
        <f t="shared" si="66"/>
        <v>1</v>
      </c>
      <c r="AS260" s="26">
        <f t="shared" si="67"/>
        <v>0</v>
      </c>
    </row>
    <row r="261" spans="1:45">
      <c r="A261" t="str">
        <f>'Model output'!A260</f>
        <v>TCGA-FY-A4B3</v>
      </c>
      <c r="B261" s="51">
        <v>51</v>
      </c>
      <c r="C261" s="1" t="str">
        <f>IF(OR(ISNUMBER(SEARCH("0",'Model output'!D260)), ISNUMBER(SEARCH("1",'Model output'!D260)), ISNUMBER(SEARCH("1a",'Model output'!D260)), ISNUMBER(SEARCH("1b",'Model output'!D260)), ISNUMBER(SEARCH("2",'Model output'!D260)), ISNUMBER(SEARCH("3",'Model output'!D260)), ISNUMBER(SEARCH("4a",'Model output'!D260)), ISNUMBER(SEARCH("4b",'Model output'!D260))), IF(ISNUMBER(SEARCH("pT",'Model output'!D260)),IF(OR(ISNUMBER(SEARCH("a",'Model output'!D260)),ISNUMBER(SEARCH("b",'Model output'!D260))),MID(SUBSTITUTE('Model output'!D260," ",""),SEARCH("pT",'Model output'!D260)+2,2),MID(SUBSTITUTE('Model output'!D260," ",""),SEARCH("pT",'Model output'!D260)+2,1)),IF(ISNUMBER(SEARCH("T",'Model output'!D260)),IF(OR(ISNUMBER(SEARCH("a",'Model output'!D260)),ISNUMBER(SEARCH("b",'Model output'!D260))),MID(SUBSTITUTE('Model output'!D260," ",""),SEARCH("T",'Model output'!D260)+1,2),MID(SUBSTITUTE('Model output'!D260," ",""),SEARCH("T",'Model output'!D260)+1,1)),SUBSTITUTE('Model output'!D260," ",""))),"")</f>
        <v>3</v>
      </c>
      <c r="D261" s="1" t="str">
        <f>IF(ISNUMBER(SEARCH("lymph node",'Model output'!E260)),"1", IF(AND('Model output'!E260&lt;&gt;"",ISNUMBER('Model output'!E260),'Model output'!E260&gt;0),"1",IF(OR(ISNUMBER(SEARCH("0",'Model output'!E260)), ISNUMBER(SEARCH("1",'Model output'!E260)), ISNUMBER(SEARCH("1a",'Model output'!E260)), ISNUMBER(SEARCH("1b",'Model output'!E260)), ISNUMBER(SEARCH("X",'Model output'!E260))), IF(ISNUMBER(SEARCH("pN",'Model output'!E260)),IF(OR(ISNUMBER(SEARCH("a",'Model output'!E260)),ISNUMBER(SEARCH("b",'Model output'!E260))),MID(SUBSTITUTE('Model output'!E260," ",""),SEARCH("pN",'Model output'!E260)+2,2),MID(SUBSTITUTE('Model output'!E260," ",""),SEARCH("pN",'Model output'!E260)+2,1)),IF(ISNUMBER(SEARCH("N",'Model output'!E260)),IF(OR(ISNUMBER(SEARCH("a",'Model output'!E260)),ISNUMBER(SEARCH("b",'Model output'!E260))),MID(SUBSTITUTE('Model output'!E260," ",""),SEARCH("N",'Model output'!E260)+1,2),MID(SUBSTITUTE('Model output'!E260," ",""),SEARCH("N",'Model output'!E260)+1,1)),SUBSTITUTE('Model output'!E260," ",""))),"")))</f>
        <v>1a</v>
      </c>
      <c r="E261" s="1" t="str">
        <f>IF(OR(ISNUMBER(SEARCH("Not applicable",'Model output'!F260)), ISNUMBER(SEARCH("N/A",'Model output'!F260))),"0",IF(OR(ISNUMBER(SEARCH("0",'Model output'!F260)), ISNUMBER(SEARCH("1",'Model output'!F260)), ISNUMBER(SEARCH("X",'Model output'!F260))), IF(ISNUMBER(SEARCH("pM",'Model output'!F260)),MID(SUBSTITUTE('Model output'!F260," ",""),SEARCH("pM",'Model output'!F260)+2,1),IF(ISNUMBER(SEARCH("M",'Model output'!F260)),MID(SUBSTITUTE('Model output'!F260," ",""),SEARCH("M",'Model output'!F260)+1,1),SUBSTITUTE('Model output'!F260," ",""))),""))</f>
        <v/>
      </c>
      <c r="F261" t="str">
        <f t="shared" si="56"/>
        <v>positive</v>
      </c>
      <c r="G261" t="str">
        <f>IF(OR('Model output'!G260="",AND(ISNUMBER('Model output'!J260),'Model output'!J260&lt;1)),"",IF(OR(ISNUMBER(SEARCH("lateral",'Model output'!G260)),ISNUMBER(SEARCH("cervical",'Model output'!G260)),ISNUMBER(SEARCH("jugular",'Model output'!G260)),ISNUMBER(SEARCH("left neck",'Model output'!G260)),ISNUMBER(SEARCH("left anterior neck",'Model output'!G260)),ISNUMBER(SEARCH("left posterior neck",'Model output'!G260)),ISNUMBER(SEARCH("right neck",'Model output'!G260)),ISNUMBER(SEARCH("right anterior neck",'Model output'!G260)),ISNUMBER(SEARCH("right posterior neck",'Model output'!G260)),AND(ISNUMBER(SEARCH("level",'Model output'!G260)),OR(,ISNUMBER(SEARCH("II",'Model output'!G260)),ISNUMBER(SEARCH("two",'Model output'!G260)),ISNUMBER(SEARCH("2",'Model output'!G260)),ISNUMBER(SEARCH("III",'Model output'!G260)),ISNUMBER(SEARCH("three",'Model output'!G260)),ISNUMBER(SEARCH("3",'Model output'!G260)),ISNUMBER(SEARCH("IV",'Model output'!G260)),ISNUMBER(SEARCH("four",'Model output'!G260)),ISNUMBER(SEARCH("4",'Model output'!G260)),ISNUMBER(SEARCH("V ",'Model output'!G260)),ISNUMBER(SEARCH("five",'Model output'!G260)),ISNUMBER(SEARCH("5",'Model output'!G260))))), "lateral", "central"))</f>
        <v>central</v>
      </c>
      <c r="H261" t="str">
        <f>IF('Model output'!H260="","negative", IF('Model output'!H260=" ", "negative", IF('Model output'!H260="[]", "negative", IF(ISNUMBER(SEARCH("lymph node",'Model output'!H260)),"negative", IF(ISNUMBER(SEARCH("adipose tissue",'Model output'!H260)), "negative", IF(ISNUMBER(SEARCH("neck dissection",'Model output'!H260)),"negative","positive"))))))</f>
        <v>negative</v>
      </c>
      <c r="I261">
        <f>IF('Model output'!I260="","",IF(ISNUMBER('Model output'!I260),'Model output'!I260,1))</f>
        <v>6</v>
      </c>
      <c r="J261">
        <f>IF('Model output'!J260="","",IF(AND(ISNUMBER('Model output'!J260),'Model output'!J260&lt;=I261),'Model output'!J260,IF(ISNUMBER(SEARCH("0/",'Model output'!J260)),0,1)))</f>
        <v>4</v>
      </c>
      <c r="K261" t="str" cm="1">
        <f t="array" ref="K261">IF(COUNT(FIND({0,1,2,3,4,5,6,7,8,9},'Model output'!K260))&gt;0,'Model output'!K260,"")</f>
        <v>1.7 cm</v>
      </c>
      <c r="L261" s="32" t="str">
        <f t="shared" si="58"/>
        <v>1.7cm</v>
      </c>
      <c r="M261" cm="1">
        <f t="array" ref="M261">IF(L261="","",IF(ISNUMBER(SEARCH("cm",L261)),MAX(VALUE(SUBSTITUTE(_xlfn.FILTERXML("&lt;t&gt;&lt;s&gt;"&amp;SUBSTITUTE(L261,",","&lt;/s&gt;&lt;s&gt;")&amp;"&lt;/s&gt;&lt;/t&gt;","//s"),"cm",""))),MAX(VALUE(SUBSTITUTE(_xlfn.FILTERXML("&lt;t&gt;&lt;s&gt;"&amp;SUBSTITUTE(L261,",","&lt;/s&gt;&lt;s&gt;")&amp;"&lt;/s&gt;&lt;/t&gt;","//s"),"mm","")))/10))</f>
        <v>1.7</v>
      </c>
      <c r="N261" t="str">
        <f>IF('Model output'!L260="","",'Model output'!L260)</f>
        <v>papillary</v>
      </c>
      <c r="O261" t="str">
        <f>IF('Model output'!M260="","",'Model output'!M260)</f>
        <v>classical (usual)</v>
      </c>
      <c r="P261" t="str">
        <f>IF('Model output'!N260="","",'Model output'!N260)</f>
        <v>2.1 cm</v>
      </c>
      <c r="Q261" t="str">
        <f t="shared" si="57"/>
        <v>2.1cm</v>
      </c>
      <c r="R261" cm="1">
        <f t="array" ref="R261">IF(Q261="","",IF(ISNUMBER(SEARCH("cm",Q261)),MAX(VALUE(SUBSTITUTE(_xlfn.FILTERXML("&lt;t&gt;&lt;s&gt;"&amp;SUBSTITUTE(Q261,",","&lt;/s&gt;&lt;s&gt;")&amp;"&lt;/s&gt;&lt;/t&gt;","//s"),"cm",""))),IF(ISNUMBER(SEARCH("mm",Q261)), MAX(VALUE(SUBSTITUTE(_xlfn.FILTERXML("&lt;t&gt;&lt;s&gt;"&amp;SUBSTITUTE(Q261,",","&lt;/s&gt;&lt;s&gt;")&amp;"&lt;/s&gt;&lt;/t&gt;","//s"),"mm","")))/10, MAX(VALUE(_xlfn.FILTERXML("&lt;t&gt;&lt;s&gt;"&amp;SUBSTITUTE(Q261,",","&lt;/s&gt;&lt;s&gt;")&amp;"&lt;/s&gt;&lt;/t&gt;","//s"))))))</f>
        <v>2.1</v>
      </c>
      <c r="S261" t="str">
        <f>IF(OR('Model output'!P260="",'Model output'!P260="C",ISNUMBER(SEARCH("Not identified", 'Model output'!P260)),ISNUMBER(SEARCH("Absent",'Model output'!P260)),ISNUMBER(SEARCH("Absence",'Model output'!P260)),AND(ISNUMBER(SEARCH("No",'Model output'!P260)),NOT(ISNUMBER(SEARCH("diagnostic",'Model output'!P260)))),ISNUMBER(SEARCH("Negative",'Model output'!P260))),"negative","positive")</f>
        <v>negative</v>
      </c>
      <c r="T261">
        <f>IF('Model output'!O260="","",'Model output'!O260)</f>
        <v>3</v>
      </c>
      <c r="U261" t="str">
        <f>IF('Model output'!Q260&lt;&gt;"",'Model output'!Q260,IF('Classification result'!S261="positive",IF(ISNUMBER(SEARCH("single",'Model output'!P260)),1,IF(OR(ISNUMBER(SEARCH("&lt;4",'Model output'!P260)),ISNUMBER(SEARCH("&lt; 4",'Model output'!P260)),ISNUMBER(SEARCH("less than 4",'Model output'!P260))),"&lt;4",IF(OR(ISNUMBER(SEARCH("&gt;4",'Model output'!P260)),ISNUMBER(SEARCH("&gt; 4",'Model output'!P260)),ISNUMBER(SEARCH("4 or more",'Model output'!P260))),"&gt;4",""))),""))</f>
        <v/>
      </c>
      <c r="V261" t="str">
        <f>IF(S261="negative","",IF(OR(ISNUMBER(SEARCH("Focal",'Model output'!P260)),'Classification result'!U261&lt;4,ISNUMBER(SEARCH("Focal",'Classification result'!U261)),ISNUMBER(SEARCH("&lt;4",'Classification result'!U261)),ISNUMBER(SEARCH("&lt; 4",'Classification result'!U261))),"minimal", IF(OR(ISNUMBER(SEARCH("Extensive",'Model output'!P260)),ISNUMBER(SEARCH("Extensive",'Classification result'!U261)),ISNUMBER(SEARCH("&gt;4",'Classification result'!U261)),ISNUMBER(SEARCH("&gt; 4",'Classification result'!U261)),ISNUMBER(SEARCH("4 or more",'Classification result'!U261))),"extensive","")))</f>
        <v/>
      </c>
      <c r="W261" t="str">
        <f>IF(OR('Model output'!R260="",ISNUMBER(SEARCH("Not identified", 'Model output'!R260)),ISNUMBER(SEARCH("Absent",'Model output'!R260)),ISNUMBER(SEARCH("No",'Model output'!R260)),ISNUMBER(SEARCH("Negative",'Model output'!R260)),ISNUMBER(SEARCH("None seen",'Model output'!R260)),ISNUMBER(SEARCH("Free",'Model output'!R260)),ISNUMBER(SEARCH("Cannot be assessed",'Model output'!R260))),"negative","positive")</f>
        <v>positive</v>
      </c>
      <c r="X261" s="19" t="str">
        <f>IF('Model output'!S260="","",'Model output'!S260)</f>
        <v>Present, minimal</v>
      </c>
      <c r="Y261" t="str">
        <f>IF(OR('Model output'!S260="",ISNUMBER(SEARCH("No extension",'Model output'!S260)),ISNUMBER(SEARCH("Absent",'Model output'!S260)),ISNUMBER(SEARCH("Not identified",'Model output'!S260)),AND(ISNUMBER(SEARCH("No",'Model output'!S260)),NOT(ISNUMBER(SEARCH("carcinoma",'Model output'!S260)))),ISNUMBER(SEARCH("negative",'Model output'!S260))),"negative",IF(Z261="positive","gETE", "positive"))</f>
        <v>positive</v>
      </c>
      <c r="Z261" t="str">
        <f>IF(OR('Model output'!S260="",ISNUMBER(SEARCH("Absent",'Model output'!S260)),ISNUMBER(SEARCH("Not identified",'Model output'!S260)),ISNUMBER(SEARCH("No",'Model output'!S260)),ISNUMBER(SEARCH("Minimal",'Model output'!S260)),ISNUMBER(SEARCH("negative",'Model output'!S260))),"negative",IF(OR(ISNUMBER(SEARCH("extensive",X261)),ISNUMBER(SEARCH("skeletal muscle",X261)),ISNUMBER(SEARCH("larynx",X261)),ISNUMBER(SEARCH("trachea",X261)),ISNUMBER(SEARCH("esophagus",X261)),ISNUMBER(SEARCH("recurrent laryngeal nerve",X261))),"positive","negative"))</f>
        <v>negative</v>
      </c>
      <c r="AA261" t="str">
        <f>IF('Model output'!T260="","",IF('Model output'!T260="Not mentioned", "No", "Yes"))</f>
        <v/>
      </c>
      <c r="AB261" t="str">
        <f>IF(AA261&lt;&gt;"Yes","",IF(OR('Model output'!U260="",ISNUMBER(SEARCH("Not identified",'Model output'!U260))),"",'Model output'!U260))</f>
        <v/>
      </c>
      <c r="AC261" s="8" t="str">
        <f>IF(OR('Model output'!V260="", AND(ISERROR(SEARCH("Positive",'Model output'!V260)), ISNUMBER(SEARCH("Negative",'Model output'!V260))), ISNUMBER(SEARCH("Cannot be assessed",'Model output'!V260)), AND(ISNUMBER(SEARCH("Uninvolved",'Model output'!V260)),NOT(ISNUMBER(SEARCH("margin(s) involved",'Model output'!V260)))), ISNUMBER(SEARCH("No involvement",'Model output'!V260)), AND(NOT(ISNUMBER(SEARCH("focal",'Model output'!V260))),ISNUMBER(SEARCH("Free",'Model output'!V260))), ISNUMBER(SEARCH("narrowly excised",'Model output'!V260)), ISNUMBER(SEARCH("none",'Model output'!V260)), ISNUMBER(SEARCH("R0",'Model output'!V260)), ISNUMBER(SEARCH("1 mm",'Model output'!V260)), ISNUMBER(SEARCH("0.1 CM",'Model output'!V260)), ISNUMBER(SEARCH("less than 0.2 mm",'Model output'!V260)), ISNUMBER(SEARCH("less than 1.0 mm",'Model output'!V260)), ISNUMBER(SEARCH("less than 0.5 mm",'Model output'!V260)), ISNUMBER(SEARCH("abut",'Model output'!V260))), "negative", "positive")</f>
        <v>positive</v>
      </c>
      <c r="AE261" s="39" t="str" cm="1">
        <f t="array" ref="AE261">IF(OR(AC261="positive",Z261="positive",AND(OR(ISNUMBER(SEARCH("Follicular carcinoma",N261)),ISNUMBER(SEARCH("Follicular thyroid carcinoma",N261))),V261="extensive"),AND(AND(ISNUMBER(J261),J261&gt;0),AND(ISNUMBER(M261),M261&gt;3)),OR(H261="positive",AH261=1)),"high",IF(OR(ISNUMBER(SEARCH("lateral",G261,1)),ISNUMBER(SEARCH("positive",Y261,1)),ISNUMBER(SEARCH("tall",O261,1)),ISNUMBER(SEARCH("hobnail",O261,1)),ISNUMBER(SEARCH("cribriform",O261,1)),ISNUMBER(SEARCH("diffuse",O261,1)),ISNUMBER(SEARCH("columnar",O261,1)),ISNUMBER(SEARCH("solid",O261,1)),ISNUMBER(SEARCH("tall",N261,1)),ISNUMBER(SEARCH("hobnail",N261,1)),ISNUMBER(SEARCH("cribriform",N261,1)),ISNUMBER(SEARCH("diffuse",N261,1)),ISNUMBER(SEARCH("columnar",N261,1)),ISNUMBER(SEARCH("solid",N261,1)),AND(OR(ISNUMBER(SEARCH("papillary",N261,1)),ISNUMBER(SEARCH("papillary carcinoma",O261,1))),S261="positive"),AND(AND(ISNUMBER(J261),J261&gt;=5),M261=""),AND(AND(ISNUMBER(J261),J261&gt;=5),AND(ISNUMBER(M261),M261&gt;=1)),AND(ISNUMBER(SERACH("papillary",N261)),OR(Y261="positive",Z261="positive"), ISNUMBER(SEARCH("BRAF",AB261)))),"intermediate","low"))</f>
        <v>high</v>
      </c>
      <c r="AF261" s="40" t="str">
        <f t="shared" si="59"/>
        <v>2</v>
      </c>
      <c r="AG261" s="40" t="str">
        <f t="shared" si="60"/>
        <v>1a</v>
      </c>
      <c r="AH261" s="40" t="str">
        <f t="shared" si="61"/>
        <v>0</v>
      </c>
      <c r="AI261" s="45" t="str">
        <f t="shared" si="62"/>
        <v>I</v>
      </c>
      <c r="AJ261" s="39" t="s">
        <v>631</v>
      </c>
      <c r="AK261" s="44" t="s">
        <v>898</v>
      </c>
      <c r="AL261" s="44" t="s">
        <v>900</v>
      </c>
      <c r="AM261" s="44" t="s">
        <v>899</v>
      </c>
      <c r="AN261" s="44" t="s">
        <v>59</v>
      </c>
      <c r="AO261" s="12">
        <f t="shared" si="63"/>
        <v>1</v>
      </c>
      <c r="AP261" s="15">
        <f t="shared" si="64"/>
        <v>1</v>
      </c>
      <c r="AQ261" s="15">
        <f t="shared" si="65"/>
        <v>1</v>
      </c>
      <c r="AR261" s="15">
        <f t="shared" si="66"/>
        <v>1</v>
      </c>
      <c r="AS261" s="26">
        <f t="shared" si="67"/>
        <v>1</v>
      </c>
    </row>
    <row r="262" spans="1:45">
      <c r="A262" t="str">
        <f>'Model output'!A261</f>
        <v>TCGA-FY-A76V</v>
      </c>
      <c r="B262" s="51">
        <v>54</v>
      </c>
      <c r="C262" s="1" t="str">
        <f>IF(OR(ISNUMBER(SEARCH("0",'Model output'!D261)), ISNUMBER(SEARCH("1",'Model output'!D261)), ISNUMBER(SEARCH("1a",'Model output'!D261)), ISNUMBER(SEARCH("1b",'Model output'!D261)), ISNUMBER(SEARCH("2",'Model output'!D261)), ISNUMBER(SEARCH("3",'Model output'!D261)), ISNUMBER(SEARCH("4a",'Model output'!D261)), ISNUMBER(SEARCH("4b",'Model output'!D261))), IF(ISNUMBER(SEARCH("pT",'Model output'!D261)),IF(OR(ISNUMBER(SEARCH("a",'Model output'!D261)),ISNUMBER(SEARCH("b",'Model output'!D261))),MID(SUBSTITUTE('Model output'!D261," ",""),SEARCH("pT",'Model output'!D261)+2,2),MID(SUBSTITUTE('Model output'!D261," ",""),SEARCH("pT",'Model output'!D261)+2,1)),IF(ISNUMBER(SEARCH("T",'Model output'!D261)),IF(OR(ISNUMBER(SEARCH("a",'Model output'!D261)),ISNUMBER(SEARCH("b",'Model output'!D261))),MID(SUBSTITUTE('Model output'!D261," ",""),SEARCH("T",'Model output'!D261)+1,2),MID(SUBSTITUTE('Model output'!D261," ",""),SEARCH("T",'Model output'!D261)+1,1)),SUBSTITUTE('Model output'!D261," ",""))),"")</f>
        <v>2</v>
      </c>
      <c r="D262" s="1" t="str">
        <f>IF(ISNUMBER(SEARCH("lymph node",'Model output'!E261)),"1", IF(AND('Model output'!E261&lt;&gt;"",ISNUMBER('Model output'!E261),'Model output'!E261&gt;0),"1",IF(OR(ISNUMBER(SEARCH("0",'Model output'!E261)), ISNUMBER(SEARCH("1",'Model output'!E261)), ISNUMBER(SEARCH("1a",'Model output'!E261)), ISNUMBER(SEARCH("1b",'Model output'!E261)), ISNUMBER(SEARCH("X",'Model output'!E261))), IF(ISNUMBER(SEARCH("pN",'Model output'!E261)),IF(OR(ISNUMBER(SEARCH("a",'Model output'!E261)),ISNUMBER(SEARCH("b",'Model output'!E261))),MID(SUBSTITUTE('Model output'!E261," ",""),SEARCH("pN",'Model output'!E261)+2,2),MID(SUBSTITUTE('Model output'!E261," ",""),SEARCH("pN",'Model output'!E261)+2,1)),IF(ISNUMBER(SEARCH("N",'Model output'!E261)),IF(OR(ISNUMBER(SEARCH("a",'Model output'!E261)),ISNUMBER(SEARCH("b",'Model output'!E261))),MID(SUBSTITUTE('Model output'!E261," ",""),SEARCH("N",'Model output'!E261)+1,2),MID(SUBSTITUTE('Model output'!E261," ",""),SEARCH("N",'Model output'!E261)+1,1)),SUBSTITUTE('Model output'!E261," ",""))),"")))</f>
        <v/>
      </c>
      <c r="E262" s="1" t="str">
        <f>IF(OR(ISNUMBER(SEARCH("Not applicable",'Model output'!F261)), ISNUMBER(SEARCH("N/A",'Model output'!F261))),"0",IF(OR(ISNUMBER(SEARCH("0",'Model output'!F261)), ISNUMBER(SEARCH("1",'Model output'!F261)), ISNUMBER(SEARCH("X",'Model output'!F261))), IF(ISNUMBER(SEARCH("pM",'Model output'!F261)),MID(SUBSTITUTE('Model output'!F261," ",""),SEARCH("pM",'Model output'!F261)+2,1),IF(ISNUMBER(SEARCH("M",'Model output'!F261)),MID(SUBSTITUTE('Model output'!F261," ",""),SEARCH("M",'Model output'!F261)+1,1),SUBSTITUTE('Model output'!F261," ",""))),""))</f>
        <v/>
      </c>
      <c r="F262" t="str">
        <f t="shared" si="56"/>
        <v>negative</v>
      </c>
      <c r="G262" t="str">
        <f>IF(OR('Model output'!G261="",AND(ISNUMBER('Model output'!J261),'Model output'!J261&lt;1)),"",IF(OR(ISNUMBER(SEARCH("lateral",'Model output'!G261)),ISNUMBER(SEARCH("cervical",'Model output'!G261)),ISNUMBER(SEARCH("jugular",'Model output'!G261)),ISNUMBER(SEARCH("left neck",'Model output'!G261)),ISNUMBER(SEARCH("left anterior neck",'Model output'!G261)),ISNUMBER(SEARCH("left posterior neck",'Model output'!G261)),ISNUMBER(SEARCH("right neck",'Model output'!G261)),ISNUMBER(SEARCH("right anterior neck",'Model output'!G261)),ISNUMBER(SEARCH("right posterior neck",'Model output'!G261)),AND(ISNUMBER(SEARCH("level",'Model output'!G261)),OR(,ISNUMBER(SEARCH("II",'Model output'!G261)),ISNUMBER(SEARCH("two",'Model output'!G261)),ISNUMBER(SEARCH("2",'Model output'!G261)),ISNUMBER(SEARCH("III",'Model output'!G261)),ISNUMBER(SEARCH("three",'Model output'!G261)),ISNUMBER(SEARCH("3",'Model output'!G261)),ISNUMBER(SEARCH("IV",'Model output'!G261)),ISNUMBER(SEARCH("four",'Model output'!G261)),ISNUMBER(SEARCH("4",'Model output'!G261)),ISNUMBER(SEARCH("V ",'Model output'!G261)),ISNUMBER(SEARCH("five",'Model output'!G261)),ISNUMBER(SEARCH("5",'Model output'!G261))))), "lateral", "central"))</f>
        <v/>
      </c>
      <c r="H262" t="str">
        <f>IF('Model output'!H261="","negative", IF('Model output'!H261=" ", "negative", IF('Model output'!H261="[]", "negative", IF(ISNUMBER(SEARCH("lymph node",'Model output'!H261)),"negative", IF(ISNUMBER(SEARCH("adipose tissue",'Model output'!H261)), "negative", IF(ISNUMBER(SEARCH("neck dissection",'Model output'!H261)),"negative","positive"))))))</f>
        <v>negative</v>
      </c>
      <c r="I262" t="str">
        <f>IF('Model output'!I261="","",IF(ISNUMBER('Model output'!I261),'Model output'!I261,1))</f>
        <v/>
      </c>
      <c r="J262" t="str">
        <f>IF('Model output'!J261="","",IF(AND(ISNUMBER('Model output'!J261),'Model output'!J261&lt;=I262),'Model output'!J261,IF(ISNUMBER(SEARCH("0/",'Model output'!J261)),0,1)))</f>
        <v/>
      </c>
      <c r="K262" t="str" cm="1">
        <f t="array" ref="K262">IF(COUNT(FIND({0,1,2,3,4,5,6,7,8,9},'Model output'!K261))&gt;0,'Model output'!K261,"")</f>
        <v/>
      </c>
      <c r="L262" s="32" t="str">
        <f t="shared" si="58"/>
        <v/>
      </c>
      <c r="M262" t="str" cm="1">
        <f t="array" ref="M262">IF(L262="","",IF(ISNUMBER(SEARCH("cm",L262)),MAX(VALUE(SUBSTITUTE(_xlfn.FILTERXML("&lt;t&gt;&lt;s&gt;"&amp;SUBSTITUTE(L262,",","&lt;/s&gt;&lt;s&gt;")&amp;"&lt;/s&gt;&lt;/t&gt;","//s"),"cm",""))),MAX(VALUE(SUBSTITUTE(_xlfn.FILTERXML("&lt;t&gt;&lt;s&gt;"&amp;SUBSTITUTE(L262,",","&lt;/s&gt;&lt;s&gt;")&amp;"&lt;/s&gt;&lt;/t&gt;","//s"),"mm","")))/10))</f>
        <v/>
      </c>
      <c r="N262" t="str">
        <f>IF('Model output'!L261="","",'Model output'!L261)</f>
        <v>papillary</v>
      </c>
      <c r="O262" t="str">
        <f>IF('Model output'!M261="","",'Model output'!M261)</f>
        <v>follicular variant</v>
      </c>
      <c r="P262" t="str">
        <f>IF('Model output'!N261="","",'Model output'!N261)</f>
        <v>3.1 x 1.5 x 1.1 cm</v>
      </c>
      <c r="Q262" t="str">
        <f t="shared" si="57"/>
        <v>3.1,1.5,1.1cm</v>
      </c>
      <c r="R262" cm="1">
        <f t="array" ref="R262">IF(Q262="","",IF(ISNUMBER(SEARCH("cm",Q262)),MAX(VALUE(SUBSTITUTE(_xlfn.FILTERXML("&lt;t&gt;&lt;s&gt;"&amp;SUBSTITUTE(Q262,",","&lt;/s&gt;&lt;s&gt;")&amp;"&lt;/s&gt;&lt;/t&gt;","//s"),"cm",""))),IF(ISNUMBER(SEARCH("mm",Q262)), MAX(VALUE(SUBSTITUTE(_xlfn.FILTERXML("&lt;t&gt;&lt;s&gt;"&amp;SUBSTITUTE(Q262,",","&lt;/s&gt;&lt;s&gt;")&amp;"&lt;/s&gt;&lt;/t&gt;","//s"),"mm","")))/10, MAX(VALUE(_xlfn.FILTERXML("&lt;t&gt;&lt;s&gt;"&amp;SUBSTITUTE(Q262,",","&lt;/s&gt;&lt;s&gt;")&amp;"&lt;/s&gt;&lt;/t&gt;","//s"))))))</f>
        <v>3.1</v>
      </c>
      <c r="S262" t="str">
        <f>IF(OR('Model output'!P261="",'Model output'!P261="C",ISNUMBER(SEARCH("Not identified", 'Model output'!P261)),ISNUMBER(SEARCH("Absent",'Model output'!P261)),ISNUMBER(SEARCH("Absence",'Model output'!P261)),AND(ISNUMBER(SEARCH("No",'Model output'!P261)),NOT(ISNUMBER(SEARCH("diagnostic",'Model output'!P261)))),ISNUMBER(SEARCH("Negative",'Model output'!P261))),"negative","positive")</f>
        <v>negative</v>
      </c>
      <c r="T262">
        <f>IF('Model output'!O261="","",'Model output'!O261)</f>
        <v>2</v>
      </c>
      <c r="U262" t="str">
        <f>IF('Model output'!Q261&lt;&gt;"",'Model output'!Q261,IF('Classification result'!S262="positive",IF(ISNUMBER(SEARCH("single",'Model output'!P261)),1,IF(OR(ISNUMBER(SEARCH("&lt;4",'Model output'!P261)),ISNUMBER(SEARCH("&lt; 4",'Model output'!P261)),ISNUMBER(SEARCH("less than 4",'Model output'!P261))),"&lt;4",IF(OR(ISNUMBER(SEARCH("&gt;4",'Model output'!P261)),ISNUMBER(SEARCH("&gt; 4",'Model output'!P261)),ISNUMBER(SEARCH("4 or more",'Model output'!P261))),"&gt;4",""))),""))</f>
        <v/>
      </c>
      <c r="V262" t="str">
        <f>IF(S262="negative","",IF(OR(ISNUMBER(SEARCH("Focal",'Model output'!P261)),'Classification result'!U262&lt;4,ISNUMBER(SEARCH("Focal",'Classification result'!U262)),ISNUMBER(SEARCH("&lt;4",'Classification result'!U262)),ISNUMBER(SEARCH("&lt; 4",'Classification result'!U262))),"minimal", IF(OR(ISNUMBER(SEARCH("Extensive",'Model output'!P261)),ISNUMBER(SEARCH("Extensive",'Classification result'!U262)),ISNUMBER(SEARCH("&gt;4",'Classification result'!U262)),ISNUMBER(SEARCH("&gt; 4",'Classification result'!U262)),ISNUMBER(SEARCH("4 or more",'Classification result'!U262))),"extensive","")))</f>
        <v/>
      </c>
      <c r="W262" t="str">
        <f>IF(OR('Model output'!R261="",ISNUMBER(SEARCH("Not identified", 'Model output'!R261)),ISNUMBER(SEARCH("Absent",'Model output'!R261)),ISNUMBER(SEARCH("No",'Model output'!R261)),ISNUMBER(SEARCH("Negative",'Model output'!R261)),ISNUMBER(SEARCH("None seen",'Model output'!R261)),ISNUMBER(SEARCH("Free",'Model output'!R261)),ISNUMBER(SEARCH("Cannot be assessed",'Model output'!R261))),"negative","positive")</f>
        <v>negative</v>
      </c>
      <c r="X262" s="19" t="str">
        <f>IF('Model output'!S261="","",'Model output'!S261)</f>
        <v>Not identified</v>
      </c>
      <c r="Y262" t="str">
        <f>IF(OR('Model output'!S261="",ISNUMBER(SEARCH("No extension",'Model output'!S261)),ISNUMBER(SEARCH("Absent",'Model output'!S261)),ISNUMBER(SEARCH("Not identified",'Model output'!S261)),AND(ISNUMBER(SEARCH("No",'Model output'!S261)),NOT(ISNUMBER(SEARCH("carcinoma",'Model output'!S261)))),ISNUMBER(SEARCH("negative",'Model output'!S261))),"negative",IF(Z262="positive","gETE", "positive"))</f>
        <v>negative</v>
      </c>
      <c r="Z262" t="str">
        <f>IF(OR('Model output'!S261="",ISNUMBER(SEARCH("Absent",'Model output'!S261)),ISNUMBER(SEARCH("Not identified",'Model output'!S261)),ISNUMBER(SEARCH("No",'Model output'!S261)),ISNUMBER(SEARCH("Minimal",'Model output'!S261)),ISNUMBER(SEARCH("negative",'Model output'!S261))),"negative",IF(OR(ISNUMBER(SEARCH("extensive",X262)),ISNUMBER(SEARCH("skeletal muscle",X262)),ISNUMBER(SEARCH("larynx",X262)),ISNUMBER(SEARCH("trachea",X262)),ISNUMBER(SEARCH("esophagus",X262)),ISNUMBER(SEARCH("recurrent laryngeal nerve",X262))),"positive","negative"))</f>
        <v>negative</v>
      </c>
      <c r="AA262" t="str">
        <f>IF('Model output'!T261="","",IF('Model output'!T261="Not mentioned", "No", "Yes"))</f>
        <v/>
      </c>
      <c r="AB262" t="str">
        <f>IF(AA262&lt;&gt;"Yes","",IF(OR('Model output'!U261="",ISNUMBER(SEARCH("Not identified",'Model output'!U261))),"",'Model output'!U261))</f>
        <v/>
      </c>
      <c r="AC262" s="8" t="str">
        <f>IF(OR('Model output'!V261="", AND(ISERROR(SEARCH("Positive",'Model output'!V261)), ISNUMBER(SEARCH("Negative",'Model output'!V261))), ISNUMBER(SEARCH("Cannot be assessed",'Model output'!V261)), AND(ISNUMBER(SEARCH("Uninvolved",'Model output'!V261)),NOT(ISNUMBER(SEARCH("margin(s) involved",'Model output'!V261)))), ISNUMBER(SEARCH("No involvement",'Model output'!V261)), AND(NOT(ISNUMBER(SEARCH("focal",'Model output'!V261))),ISNUMBER(SEARCH("Free",'Model output'!V261))), ISNUMBER(SEARCH("narrowly excised",'Model output'!V261)), ISNUMBER(SEARCH("none",'Model output'!V261)), ISNUMBER(SEARCH("R0",'Model output'!V261)), ISNUMBER(SEARCH("1 mm",'Model output'!V261)), ISNUMBER(SEARCH("0.1 CM",'Model output'!V261)), ISNUMBER(SEARCH("less than 0.2 mm",'Model output'!V261)), ISNUMBER(SEARCH("less than 1.0 mm",'Model output'!V261)), ISNUMBER(SEARCH("less than 0.5 mm",'Model output'!V261)), ISNUMBER(SEARCH("abut",'Model output'!V261))), "negative", "positive")</f>
        <v>negative</v>
      </c>
      <c r="AE262" s="39" t="str" cm="1">
        <f t="array" aca="1" ref="AE262" ca="1">IF(OR(AC262="positive",Z262="positive",AND(OR(ISNUMBER(SEARCH("Follicular carcinoma",N262)),ISNUMBER(SEARCH("Follicular thyroid carcinoma",N262))),V262="extensive"),AND(AND(ISNUMBER(J262),J262&gt;0),AND(ISNUMBER(M262),M262&gt;3)),OR(H262="positive",AH262=1)),"high",IF(OR(ISNUMBER(SEARCH("lateral",G262,1)),ISNUMBER(SEARCH("positive",Y262,1)),ISNUMBER(SEARCH("tall",O262,1)),ISNUMBER(SEARCH("hobnail",O262,1)),ISNUMBER(SEARCH("cribriform",O262,1)),ISNUMBER(SEARCH("diffuse",O262,1)),ISNUMBER(SEARCH("columnar",O262,1)),ISNUMBER(SEARCH("solid",O262,1)),ISNUMBER(SEARCH("tall",N262,1)),ISNUMBER(SEARCH("hobnail",N262,1)),ISNUMBER(SEARCH("cribriform",N262,1)),ISNUMBER(SEARCH("diffuse",N262,1)),ISNUMBER(SEARCH("columnar",N262,1)),ISNUMBER(SEARCH("solid",N262,1)),AND(OR(ISNUMBER(SEARCH("papillary",N262,1)),ISNUMBER(SEARCH("papillary carcinoma",O262,1))),S262="positive"),AND(AND(ISNUMBER(J262),J262&gt;=5),M262=""),AND(AND(ISNUMBER(J262),J262&gt;=5),AND(ISNUMBER(M262),M262&gt;=1)),AND(ISNUMBER(SERACH("papillary",N262)),OR(Y262="positive",Z262="positive"), ISNUMBER(SEARCH("BRAF",AB262)))),"intermediate","low"))</f>
        <v>low</v>
      </c>
      <c r="AF262" s="40" t="str">
        <f t="shared" si="59"/>
        <v>2</v>
      </c>
      <c r="AG262" s="40" t="str">
        <f t="shared" si="60"/>
        <v>0</v>
      </c>
      <c r="AH262" s="40" t="str">
        <f t="shared" si="61"/>
        <v>0</v>
      </c>
      <c r="AI262" s="45" t="str">
        <f t="shared" si="62"/>
        <v>I</v>
      </c>
      <c r="AJ262" s="39" t="s">
        <v>634</v>
      </c>
      <c r="AK262" s="44" t="s">
        <v>898</v>
      </c>
      <c r="AL262" s="44" t="s">
        <v>899</v>
      </c>
      <c r="AM262" s="44" t="s">
        <v>899</v>
      </c>
      <c r="AN262" s="44" t="s">
        <v>59</v>
      </c>
      <c r="AO262" s="12">
        <f t="shared" ca="1" si="63"/>
        <v>1</v>
      </c>
      <c r="AP262" s="15">
        <f t="shared" si="64"/>
        <v>1</v>
      </c>
      <c r="AQ262" s="15">
        <f t="shared" si="65"/>
        <v>1</v>
      </c>
      <c r="AR262" s="15">
        <f t="shared" si="66"/>
        <v>1</v>
      </c>
      <c r="AS262" s="26">
        <f t="shared" si="67"/>
        <v>1</v>
      </c>
    </row>
    <row r="263" spans="1:45">
      <c r="A263" t="str">
        <f>'Model output'!A262</f>
        <v>TCGA-GE-A2C6</v>
      </c>
      <c r="B263" s="51">
        <v>33</v>
      </c>
      <c r="C263" s="1" t="str">
        <f>IF(OR(ISNUMBER(SEARCH("0",'Model output'!D262)), ISNUMBER(SEARCH("1",'Model output'!D262)), ISNUMBER(SEARCH("1a",'Model output'!D262)), ISNUMBER(SEARCH("1b",'Model output'!D262)), ISNUMBER(SEARCH("2",'Model output'!D262)), ISNUMBER(SEARCH("3",'Model output'!D262)), ISNUMBER(SEARCH("4a",'Model output'!D262)), ISNUMBER(SEARCH("4b",'Model output'!D262))), IF(ISNUMBER(SEARCH("pT",'Model output'!D262)),IF(OR(ISNUMBER(SEARCH("a",'Model output'!D262)),ISNUMBER(SEARCH("b",'Model output'!D262))),MID(SUBSTITUTE('Model output'!D262," ",""),SEARCH("pT",'Model output'!D262)+2,2),MID(SUBSTITUTE('Model output'!D262," ",""),SEARCH("pT",'Model output'!D262)+2,1)),IF(ISNUMBER(SEARCH("T",'Model output'!D262)),IF(OR(ISNUMBER(SEARCH("a",'Model output'!D262)),ISNUMBER(SEARCH("b",'Model output'!D262))),MID(SUBSTITUTE('Model output'!D262," ",""),SEARCH("T",'Model output'!D262)+1,2),MID(SUBSTITUTE('Model output'!D262," ",""),SEARCH("T",'Model output'!D262)+1,1)),SUBSTITUTE('Model output'!D262," ",""))),"")</f>
        <v>2</v>
      </c>
      <c r="D263" s="1" t="str">
        <f>IF(ISNUMBER(SEARCH("lymph node",'Model output'!E262)),"1", IF(AND('Model output'!E262&lt;&gt;"",ISNUMBER('Model output'!E262),'Model output'!E262&gt;0),"1",IF(OR(ISNUMBER(SEARCH("0",'Model output'!E262)), ISNUMBER(SEARCH("1",'Model output'!E262)), ISNUMBER(SEARCH("1a",'Model output'!E262)), ISNUMBER(SEARCH("1b",'Model output'!E262)), ISNUMBER(SEARCH("X",'Model output'!E262))), IF(ISNUMBER(SEARCH("pN",'Model output'!E262)),IF(OR(ISNUMBER(SEARCH("a",'Model output'!E262)),ISNUMBER(SEARCH("b",'Model output'!E262))),MID(SUBSTITUTE('Model output'!E262," ",""),SEARCH("pN",'Model output'!E262)+2,2),MID(SUBSTITUTE('Model output'!E262," ",""),SEARCH("pN",'Model output'!E262)+2,1)),IF(ISNUMBER(SEARCH("N",'Model output'!E262)),IF(OR(ISNUMBER(SEARCH("a",'Model output'!E262)),ISNUMBER(SEARCH("b",'Model output'!E262))),MID(SUBSTITUTE('Model output'!E262," ",""),SEARCH("N",'Model output'!E262)+1,2),MID(SUBSTITUTE('Model output'!E262," ",""),SEARCH("N",'Model output'!E262)+1,1)),SUBSTITUTE('Model output'!E262," ",""))),"")))</f>
        <v/>
      </c>
      <c r="E263" s="1" t="str">
        <f>IF(OR(ISNUMBER(SEARCH("Not applicable",'Model output'!F262)), ISNUMBER(SEARCH("N/A",'Model output'!F262))),"0",IF(OR(ISNUMBER(SEARCH("0",'Model output'!F262)), ISNUMBER(SEARCH("1",'Model output'!F262)), ISNUMBER(SEARCH("X",'Model output'!F262))), IF(ISNUMBER(SEARCH("pM",'Model output'!F262)),MID(SUBSTITUTE('Model output'!F262," ",""),SEARCH("pM",'Model output'!F262)+2,1),IF(ISNUMBER(SEARCH("M",'Model output'!F262)),MID(SUBSTITUTE('Model output'!F262," ",""),SEARCH("M",'Model output'!F262)+1,1),SUBSTITUTE('Model output'!F262," ",""))),""))</f>
        <v/>
      </c>
      <c r="F263" t="str">
        <f t="shared" si="56"/>
        <v>positive</v>
      </c>
      <c r="G263" t="str">
        <f>IF(OR('Model output'!G262="",AND(ISNUMBER('Model output'!J262),'Model output'!J262&lt;1)),"",IF(OR(ISNUMBER(SEARCH("lateral",'Model output'!G262)),ISNUMBER(SEARCH("cervical",'Model output'!G262)),ISNUMBER(SEARCH("jugular",'Model output'!G262)),ISNUMBER(SEARCH("left neck",'Model output'!G262)),ISNUMBER(SEARCH("left anterior neck",'Model output'!G262)),ISNUMBER(SEARCH("left posterior neck",'Model output'!G262)),ISNUMBER(SEARCH("right neck",'Model output'!G262)),ISNUMBER(SEARCH("right anterior neck",'Model output'!G262)),ISNUMBER(SEARCH("right posterior neck",'Model output'!G262)),AND(ISNUMBER(SEARCH("level",'Model output'!G262)),OR(,ISNUMBER(SEARCH("II",'Model output'!G262)),ISNUMBER(SEARCH("two",'Model output'!G262)),ISNUMBER(SEARCH("2",'Model output'!G262)),ISNUMBER(SEARCH("III",'Model output'!G262)),ISNUMBER(SEARCH("three",'Model output'!G262)),ISNUMBER(SEARCH("3",'Model output'!G262)),ISNUMBER(SEARCH("IV",'Model output'!G262)),ISNUMBER(SEARCH("four",'Model output'!G262)),ISNUMBER(SEARCH("4",'Model output'!G262)),ISNUMBER(SEARCH("V ",'Model output'!G262)),ISNUMBER(SEARCH("five",'Model output'!G262)),ISNUMBER(SEARCH("5",'Model output'!G262))))), "lateral", "central"))</f>
        <v>lateral</v>
      </c>
      <c r="H263" t="str">
        <f>IF('Model output'!H262="","negative", IF('Model output'!H262=" ", "negative", IF('Model output'!H262="[]", "negative", IF(ISNUMBER(SEARCH("lymph node",'Model output'!H262)),"negative", IF(ISNUMBER(SEARCH("adipose tissue",'Model output'!H262)), "negative", IF(ISNUMBER(SEARCH("neck dissection",'Model output'!H262)),"negative","positive"))))))</f>
        <v>negative</v>
      </c>
      <c r="I263">
        <f>IF('Model output'!I262="","",IF(ISNUMBER('Model output'!I262),'Model output'!I262,1))</f>
        <v>23</v>
      </c>
      <c r="J263">
        <f>IF('Model output'!J262="","",IF(AND(ISNUMBER('Model output'!J262),'Model output'!J262&lt;=I263),'Model output'!J262,IF(ISNUMBER(SEARCH("0/",'Model output'!J262)),0,1)))</f>
        <v>14</v>
      </c>
      <c r="K263" t="str" cm="1">
        <f t="array" ref="K263">IF(COUNT(FIND({0,1,2,3,4,5,6,7,8,9},'Model output'!K262))&gt;0,'Model output'!K262,"")</f>
        <v>3.4 cm</v>
      </c>
      <c r="L263" s="32" t="str">
        <f t="shared" si="58"/>
        <v>3.4cm</v>
      </c>
      <c r="M263" cm="1">
        <f t="array" ref="M263">IF(L263="","",IF(ISNUMBER(SEARCH("cm",L263)),MAX(VALUE(SUBSTITUTE(_xlfn.FILTERXML("&lt;t&gt;&lt;s&gt;"&amp;SUBSTITUTE(L263,",","&lt;/s&gt;&lt;s&gt;")&amp;"&lt;/s&gt;&lt;/t&gt;","//s"),"cm",""))),MAX(VALUE(SUBSTITUTE(_xlfn.FILTERXML("&lt;t&gt;&lt;s&gt;"&amp;SUBSTITUTE(L263,",","&lt;/s&gt;&lt;s&gt;")&amp;"&lt;/s&gt;&lt;/t&gt;","//s"),"mm","")))/10))</f>
        <v>3.4</v>
      </c>
      <c r="N263" t="str">
        <f>IF('Model output'!L262="","",'Model output'!L262)</f>
        <v>papillary</v>
      </c>
      <c r="O263" t="str">
        <f>IF('Model output'!M262="","",'Model output'!M262)</f>
        <v/>
      </c>
      <c r="P263" t="str">
        <f>IF('Model output'!N262="","",'Model output'!N262)</f>
        <v>2.5 cm</v>
      </c>
      <c r="Q263" t="str">
        <f t="shared" si="57"/>
        <v>2.5cm</v>
      </c>
      <c r="R263" cm="1">
        <f t="array" ref="R263">IF(Q263="","",IF(ISNUMBER(SEARCH("cm",Q263)),MAX(VALUE(SUBSTITUTE(_xlfn.FILTERXML("&lt;t&gt;&lt;s&gt;"&amp;SUBSTITUTE(Q263,",","&lt;/s&gt;&lt;s&gt;")&amp;"&lt;/s&gt;&lt;/t&gt;","//s"),"cm",""))),IF(ISNUMBER(SEARCH("mm",Q263)), MAX(VALUE(SUBSTITUTE(_xlfn.FILTERXML("&lt;t&gt;&lt;s&gt;"&amp;SUBSTITUTE(Q263,",","&lt;/s&gt;&lt;s&gt;")&amp;"&lt;/s&gt;&lt;/t&gt;","//s"),"mm","")))/10, MAX(VALUE(_xlfn.FILTERXML("&lt;t&gt;&lt;s&gt;"&amp;SUBSTITUTE(Q263,",","&lt;/s&gt;&lt;s&gt;")&amp;"&lt;/s&gt;&lt;/t&gt;","//s"))))))</f>
        <v>2.5</v>
      </c>
      <c r="S263" t="str">
        <f>IF(OR('Model output'!P262="",'Model output'!P262="C",ISNUMBER(SEARCH("Not identified", 'Model output'!P262)),ISNUMBER(SEARCH("Absent",'Model output'!P262)),ISNUMBER(SEARCH("Absence",'Model output'!P262)),AND(ISNUMBER(SEARCH("No",'Model output'!P262)),NOT(ISNUMBER(SEARCH("diagnostic",'Model output'!P262)))),ISNUMBER(SEARCH("Negative",'Model output'!P262))),"negative","positive")</f>
        <v>positive</v>
      </c>
      <c r="T263">
        <f>IF('Model output'!O262="","",'Model output'!O262)</f>
        <v>1</v>
      </c>
      <c r="U263" t="str">
        <f>IF('Model output'!Q262&lt;&gt;"",'Model output'!Q262,IF('Classification result'!S263="positive",IF(ISNUMBER(SEARCH("single",'Model output'!P262)),1,IF(OR(ISNUMBER(SEARCH("&lt;4",'Model output'!P262)),ISNUMBER(SEARCH("&lt; 4",'Model output'!P262)),ISNUMBER(SEARCH("less than 4",'Model output'!P262))),"&lt;4",IF(OR(ISNUMBER(SEARCH("&gt;4",'Model output'!P262)),ISNUMBER(SEARCH("&gt; 4",'Model output'!P262)),ISNUMBER(SEARCH("4 or more",'Model output'!P262))),"&gt;4",""))),""))</f>
        <v>&lt;4</v>
      </c>
      <c r="V263" t="str">
        <f>IF(S263="negative","",IF(OR(ISNUMBER(SEARCH("Focal",'Model output'!P262)),'Classification result'!U263&lt;4,ISNUMBER(SEARCH("Focal",'Classification result'!U263)),ISNUMBER(SEARCH("&lt;4",'Classification result'!U263)),ISNUMBER(SEARCH("&lt; 4",'Classification result'!U263))),"minimal", IF(OR(ISNUMBER(SEARCH("Extensive",'Model output'!P262)),ISNUMBER(SEARCH("Extensive",'Classification result'!U263)),ISNUMBER(SEARCH("&gt;4",'Classification result'!U263)),ISNUMBER(SEARCH("&gt; 4",'Classification result'!U263)),ISNUMBER(SEARCH("4 or more",'Classification result'!U263))),"extensive","")))</f>
        <v>minimal</v>
      </c>
      <c r="W263" t="str">
        <f>IF(OR('Model output'!R262="",ISNUMBER(SEARCH("Not identified", 'Model output'!R262)),ISNUMBER(SEARCH("Absent",'Model output'!R262)),ISNUMBER(SEARCH("No",'Model output'!R262)),ISNUMBER(SEARCH("Negative",'Model output'!R262)),ISNUMBER(SEARCH("None seen",'Model output'!R262)),ISNUMBER(SEARCH("Free",'Model output'!R262)),ISNUMBER(SEARCH("Cannot be assessed",'Model output'!R262))),"negative","positive")</f>
        <v>positive</v>
      </c>
      <c r="X263" s="19" t="str">
        <f>IF('Model output'!S262="","",'Model output'!S262)</f>
        <v>Focally Present</v>
      </c>
      <c r="Y263" t="str">
        <f>IF(OR('Model output'!S262="",ISNUMBER(SEARCH("No extension",'Model output'!S262)),ISNUMBER(SEARCH("Absent",'Model output'!S262)),ISNUMBER(SEARCH("Not identified",'Model output'!S262)),AND(ISNUMBER(SEARCH("No",'Model output'!S262)),NOT(ISNUMBER(SEARCH("carcinoma",'Model output'!S262)))),ISNUMBER(SEARCH("negative",'Model output'!S262))),"negative",IF(Z263="positive","gETE", "positive"))</f>
        <v>positive</v>
      </c>
      <c r="Z263" t="str">
        <f>IF(OR('Model output'!S262="",ISNUMBER(SEARCH("Absent",'Model output'!S262)),ISNUMBER(SEARCH("Not identified",'Model output'!S262)),ISNUMBER(SEARCH("No",'Model output'!S262)),ISNUMBER(SEARCH("Minimal",'Model output'!S262)),ISNUMBER(SEARCH("negative",'Model output'!S262))),"negative",IF(OR(ISNUMBER(SEARCH("extensive",X263)),ISNUMBER(SEARCH("skeletal muscle",X263)),ISNUMBER(SEARCH("larynx",X263)),ISNUMBER(SEARCH("trachea",X263)),ISNUMBER(SEARCH("esophagus",X263)),ISNUMBER(SEARCH("recurrent laryngeal nerve",X263))),"positive","negative"))</f>
        <v>negative</v>
      </c>
      <c r="AA263" t="str">
        <f>IF('Model output'!T262="","",IF('Model output'!T262="Not mentioned", "No", "Yes"))</f>
        <v/>
      </c>
      <c r="AB263" t="str">
        <f>IF(AA263&lt;&gt;"Yes","",IF(OR('Model output'!U262="",ISNUMBER(SEARCH("Not identified",'Model output'!U262))),"",'Model output'!U262))</f>
        <v/>
      </c>
      <c r="AC263" s="8" t="str">
        <f>IF(OR('Model output'!V262="", AND(ISERROR(SEARCH("Positive",'Model output'!V262)), ISNUMBER(SEARCH("Negative",'Model output'!V262))), ISNUMBER(SEARCH("Cannot be assessed",'Model output'!V262)), AND(ISNUMBER(SEARCH("Uninvolved",'Model output'!V262)),NOT(ISNUMBER(SEARCH("margin(s) involved",'Model output'!V262)))), ISNUMBER(SEARCH("No involvement",'Model output'!V262)), AND(NOT(ISNUMBER(SEARCH("focal",'Model output'!V262))),ISNUMBER(SEARCH("Free",'Model output'!V262))), ISNUMBER(SEARCH("narrowly excised",'Model output'!V262)), ISNUMBER(SEARCH("none",'Model output'!V262)), ISNUMBER(SEARCH("R0",'Model output'!V262)), ISNUMBER(SEARCH("1 mm",'Model output'!V262)), ISNUMBER(SEARCH("0.1 CM",'Model output'!V262)), ISNUMBER(SEARCH("less than 0.2 mm",'Model output'!V262)), ISNUMBER(SEARCH("less than 1.0 mm",'Model output'!V262)), ISNUMBER(SEARCH("less than 0.5 mm",'Model output'!V262)), ISNUMBER(SEARCH("abut",'Model output'!V262))), "negative", "positive")</f>
        <v>negative</v>
      </c>
      <c r="AE263" s="39" t="str" cm="1">
        <f t="array" ref="AE263">IF(OR(AC263="positive",Z263="positive",AND(OR(ISNUMBER(SEARCH("Follicular carcinoma",N263)),ISNUMBER(SEARCH("Follicular thyroid carcinoma",N263))),V263="extensive"),AND(AND(ISNUMBER(J263),J263&gt;0),AND(ISNUMBER(M263),M263&gt;3)),OR(H263="positive",AH263=1)),"high",IF(OR(ISNUMBER(SEARCH("lateral",G263,1)),ISNUMBER(SEARCH("positive",Y263,1)),ISNUMBER(SEARCH("tall",O263,1)),ISNUMBER(SEARCH("hobnail",O263,1)),ISNUMBER(SEARCH("cribriform",O263,1)),ISNUMBER(SEARCH("diffuse",O263,1)),ISNUMBER(SEARCH("columnar",O263,1)),ISNUMBER(SEARCH("solid",O263,1)),ISNUMBER(SEARCH("tall",N263,1)),ISNUMBER(SEARCH("hobnail",N263,1)),ISNUMBER(SEARCH("cribriform",N263,1)),ISNUMBER(SEARCH("diffuse",N263,1)),ISNUMBER(SEARCH("columnar",N263,1)),ISNUMBER(SEARCH("solid",N263,1)),AND(OR(ISNUMBER(SEARCH("papillary",N263,1)),ISNUMBER(SEARCH("papillary carcinoma",O263,1))),S263="positive"),AND(AND(ISNUMBER(J263),J263&gt;=5),M263=""),AND(AND(ISNUMBER(J263),J263&gt;=5),AND(ISNUMBER(M263),M263&gt;=1)),AND(ISNUMBER(SERACH("papillary",N263)),OR(Y263="positive",Z263="positive"), ISNUMBER(SEARCH("BRAF",AB263)))),"intermediate","low"))</f>
        <v>high</v>
      </c>
      <c r="AF263" s="40" t="str">
        <f t="shared" si="59"/>
        <v>2</v>
      </c>
      <c r="AG263" s="40" t="str">
        <f t="shared" si="60"/>
        <v>1b</v>
      </c>
      <c r="AH263" s="40" t="str">
        <f t="shared" si="61"/>
        <v>0</v>
      </c>
      <c r="AI263" s="45" t="str">
        <f t="shared" si="62"/>
        <v>I</v>
      </c>
      <c r="AJ263" s="39" t="s">
        <v>631</v>
      </c>
      <c r="AK263" s="44" t="s">
        <v>898</v>
      </c>
      <c r="AL263" s="44" t="s">
        <v>895</v>
      </c>
      <c r="AM263" s="44" t="s">
        <v>899</v>
      </c>
      <c r="AN263" s="44" t="s">
        <v>59</v>
      </c>
      <c r="AO263" s="12">
        <f t="shared" si="63"/>
        <v>1</v>
      </c>
      <c r="AP263" s="15">
        <f t="shared" si="64"/>
        <v>1</v>
      </c>
      <c r="AQ263" s="15">
        <f t="shared" si="65"/>
        <v>1</v>
      </c>
      <c r="AR263" s="15">
        <f t="shared" si="66"/>
        <v>1</v>
      </c>
      <c r="AS263" s="26">
        <f t="shared" si="67"/>
        <v>1</v>
      </c>
    </row>
    <row r="264" spans="1:45">
      <c r="A264" t="str">
        <f>'Model output'!A263</f>
        <v>TCGA-H2-A26U</v>
      </c>
      <c r="B264" s="51">
        <v>54</v>
      </c>
      <c r="C264" s="1" t="str">
        <f>IF(OR(ISNUMBER(SEARCH("0",'Model output'!D263)), ISNUMBER(SEARCH("1",'Model output'!D263)), ISNUMBER(SEARCH("1a",'Model output'!D263)), ISNUMBER(SEARCH("1b",'Model output'!D263)), ISNUMBER(SEARCH("2",'Model output'!D263)), ISNUMBER(SEARCH("3",'Model output'!D263)), ISNUMBER(SEARCH("4a",'Model output'!D263)), ISNUMBER(SEARCH("4b",'Model output'!D263))), IF(ISNUMBER(SEARCH("pT",'Model output'!D263)),IF(OR(ISNUMBER(SEARCH("a",'Model output'!D263)),ISNUMBER(SEARCH("b",'Model output'!D263))),MID(SUBSTITUTE('Model output'!D263," ",""),SEARCH("pT",'Model output'!D263)+2,2),MID(SUBSTITUTE('Model output'!D263," ",""),SEARCH("pT",'Model output'!D263)+2,1)),IF(ISNUMBER(SEARCH("T",'Model output'!D263)),IF(OR(ISNUMBER(SEARCH("a",'Model output'!D263)),ISNUMBER(SEARCH("b",'Model output'!D263))),MID(SUBSTITUTE('Model output'!D263," ",""),SEARCH("T",'Model output'!D263)+1,2),MID(SUBSTITUTE('Model output'!D263," ",""),SEARCH("T",'Model output'!D263)+1,1)),SUBSTITUTE('Model output'!D263," ",""))),"")</f>
        <v>3</v>
      </c>
      <c r="D264" s="1" t="str">
        <f>IF(ISNUMBER(SEARCH("lymph node",'Model output'!E263)),"1", IF(AND('Model output'!E263&lt;&gt;"",ISNUMBER('Model output'!E263),'Model output'!E263&gt;0),"1",IF(OR(ISNUMBER(SEARCH("0",'Model output'!E263)), ISNUMBER(SEARCH("1",'Model output'!E263)), ISNUMBER(SEARCH("1a",'Model output'!E263)), ISNUMBER(SEARCH("1b",'Model output'!E263)), ISNUMBER(SEARCH("X",'Model output'!E263))), IF(ISNUMBER(SEARCH("pN",'Model output'!E263)),IF(OR(ISNUMBER(SEARCH("a",'Model output'!E263)),ISNUMBER(SEARCH("b",'Model output'!E263))),MID(SUBSTITUTE('Model output'!E263," ",""),SEARCH("pN",'Model output'!E263)+2,2),MID(SUBSTITUTE('Model output'!E263," ",""),SEARCH("pN",'Model output'!E263)+2,1)),IF(ISNUMBER(SEARCH("N",'Model output'!E263)),IF(OR(ISNUMBER(SEARCH("a",'Model output'!E263)),ISNUMBER(SEARCH("b",'Model output'!E263))),MID(SUBSTITUTE('Model output'!E263," ",""),SEARCH("N",'Model output'!E263)+1,2),MID(SUBSTITUTE('Model output'!E263," ",""),SEARCH("N",'Model output'!E263)+1,1)),SUBSTITUTE('Model output'!E263," ",""))),"")))</f>
        <v>0</v>
      </c>
      <c r="E264" s="1" t="str">
        <f>IF(OR(ISNUMBER(SEARCH("Not applicable",'Model output'!F263)), ISNUMBER(SEARCH("N/A",'Model output'!F263))),"0",IF(OR(ISNUMBER(SEARCH("0",'Model output'!F263)), ISNUMBER(SEARCH("1",'Model output'!F263)), ISNUMBER(SEARCH("X",'Model output'!F263))), IF(ISNUMBER(SEARCH("pM",'Model output'!F263)),MID(SUBSTITUTE('Model output'!F263," ",""),SEARCH("pM",'Model output'!F263)+2,1),IF(ISNUMBER(SEARCH("M",'Model output'!F263)),MID(SUBSTITUTE('Model output'!F263," ",""),SEARCH("M",'Model output'!F263)+1,1),SUBSTITUTE('Model output'!F263," ",""))),""))</f>
        <v>X</v>
      </c>
      <c r="F264" t="str">
        <f t="shared" si="56"/>
        <v>negative</v>
      </c>
      <c r="G264" t="str">
        <f>IF(OR('Model output'!G263="",AND(ISNUMBER('Model output'!J263),'Model output'!J263&lt;1)),"",IF(OR(ISNUMBER(SEARCH("lateral",'Model output'!G263)),ISNUMBER(SEARCH("cervical",'Model output'!G263)),ISNUMBER(SEARCH("jugular",'Model output'!G263)),ISNUMBER(SEARCH("left neck",'Model output'!G263)),ISNUMBER(SEARCH("left anterior neck",'Model output'!G263)),ISNUMBER(SEARCH("left posterior neck",'Model output'!G263)),ISNUMBER(SEARCH("right neck",'Model output'!G263)),ISNUMBER(SEARCH("right anterior neck",'Model output'!G263)),ISNUMBER(SEARCH("right posterior neck",'Model output'!G263)),AND(ISNUMBER(SEARCH("level",'Model output'!G263)),OR(,ISNUMBER(SEARCH("II",'Model output'!G263)),ISNUMBER(SEARCH("two",'Model output'!G263)),ISNUMBER(SEARCH("2",'Model output'!G263)),ISNUMBER(SEARCH("III",'Model output'!G263)),ISNUMBER(SEARCH("three",'Model output'!G263)),ISNUMBER(SEARCH("3",'Model output'!G263)),ISNUMBER(SEARCH("IV",'Model output'!G263)),ISNUMBER(SEARCH("four",'Model output'!G263)),ISNUMBER(SEARCH("4",'Model output'!G263)),ISNUMBER(SEARCH("V ",'Model output'!G263)),ISNUMBER(SEARCH("five",'Model output'!G263)),ISNUMBER(SEARCH("5",'Model output'!G263))))), "lateral", "central"))</f>
        <v/>
      </c>
      <c r="H264" t="str">
        <f>IF('Model output'!H263="","negative", IF('Model output'!H263=" ", "negative", IF('Model output'!H263="[]", "negative", IF(ISNUMBER(SEARCH("lymph node",'Model output'!H263)),"negative", IF(ISNUMBER(SEARCH("adipose tissue",'Model output'!H263)), "negative", IF(ISNUMBER(SEARCH("neck dissection",'Model output'!H263)),"negative","positive"))))))</f>
        <v>negative</v>
      </c>
      <c r="I264">
        <f>IF('Model output'!I263="","",IF(ISNUMBER('Model output'!I263),'Model output'!I263,1))</f>
        <v>14</v>
      </c>
      <c r="J264">
        <f>IF('Model output'!J263="","",IF(AND(ISNUMBER('Model output'!J263),'Model output'!J263&lt;=I264),'Model output'!J263,IF(ISNUMBER(SEARCH("0/",'Model output'!J263)),0,1)))</f>
        <v>0</v>
      </c>
      <c r="K264" t="str" cm="1">
        <f t="array" ref="K264">IF(COUNT(FIND({0,1,2,3,4,5,6,7,8,9},'Model output'!K263))&gt;0,'Model output'!K263,"")</f>
        <v/>
      </c>
      <c r="L264" s="32" t="str">
        <f t="shared" si="58"/>
        <v/>
      </c>
      <c r="M264" t="str" cm="1">
        <f t="array" ref="M264">IF(L264="","",IF(ISNUMBER(SEARCH("cm",L264)),MAX(VALUE(SUBSTITUTE(_xlfn.FILTERXML("&lt;t&gt;&lt;s&gt;"&amp;SUBSTITUTE(L264,",","&lt;/s&gt;&lt;s&gt;")&amp;"&lt;/s&gt;&lt;/t&gt;","//s"),"cm",""))),MAX(VALUE(SUBSTITUTE(_xlfn.FILTERXML("&lt;t&gt;&lt;s&gt;"&amp;SUBSTITUTE(L264,",","&lt;/s&gt;&lt;s&gt;")&amp;"&lt;/s&gt;&lt;/t&gt;","//s"),"mm","")))/10))</f>
        <v/>
      </c>
      <c r="N264" t="str">
        <f>IF('Model output'!L263="","",'Model output'!L263)</f>
        <v>papillary</v>
      </c>
      <c r="O264" t="str">
        <f>IF('Model output'!M263="","",'Model output'!M263)</f>
        <v/>
      </c>
      <c r="P264" t="str">
        <f>IF('Model output'!N263="","",'Model output'!N263)</f>
        <v>1.5 cm</v>
      </c>
      <c r="Q264" t="str">
        <f t="shared" si="57"/>
        <v>1.5cm</v>
      </c>
      <c r="R264" cm="1">
        <f t="array" ref="R264">IF(Q264="","",IF(ISNUMBER(SEARCH("cm",Q264)),MAX(VALUE(SUBSTITUTE(_xlfn.FILTERXML("&lt;t&gt;&lt;s&gt;"&amp;SUBSTITUTE(Q264,",","&lt;/s&gt;&lt;s&gt;")&amp;"&lt;/s&gt;&lt;/t&gt;","//s"),"cm",""))),IF(ISNUMBER(SEARCH("mm",Q264)), MAX(VALUE(SUBSTITUTE(_xlfn.FILTERXML("&lt;t&gt;&lt;s&gt;"&amp;SUBSTITUTE(Q264,",","&lt;/s&gt;&lt;s&gt;")&amp;"&lt;/s&gt;&lt;/t&gt;","//s"),"mm","")))/10, MAX(VALUE(_xlfn.FILTERXML("&lt;t&gt;&lt;s&gt;"&amp;SUBSTITUTE(Q264,",","&lt;/s&gt;&lt;s&gt;")&amp;"&lt;/s&gt;&lt;/t&gt;","//s"))))))</f>
        <v>1.5</v>
      </c>
      <c r="S264" t="str">
        <f>IF(OR('Model output'!P263="",'Model output'!P263="C",ISNUMBER(SEARCH("Not identified", 'Model output'!P263)),ISNUMBER(SEARCH("Absent",'Model output'!P263)),ISNUMBER(SEARCH("Absence",'Model output'!P263)),AND(ISNUMBER(SEARCH("No",'Model output'!P263)),NOT(ISNUMBER(SEARCH("diagnostic",'Model output'!P263)))),ISNUMBER(SEARCH("Negative",'Model output'!P263))),"negative","positive")</f>
        <v>negative</v>
      </c>
      <c r="T264">
        <f>IF('Model output'!O263="","",'Model output'!O263)</f>
        <v>2</v>
      </c>
      <c r="U264" t="str">
        <f>IF('Model output'!Q263&lt;&gt;"",'Model output'!Q263,IF('Classification result'!S264="positive",IF(ISNUMBER(SEARCH("single",'Model output'!P263)),1,IF(OR(ISNUMBER(SEARCH("&lt;4",'Model output'!P263)),ISNUMBER(SEARCH("&lt; 4",'Model output'!P263)),ISNUMBER(SEARCH("less than 4",'Model output'!P263))),"&lt;4",IF(OR(ISNUMBER(SEARCH("&gt;4",'Model output'!P263)),ISNUMBER(SEARCH("&gt; 4",'Model output'!P263)),ISNUMBER(SEARCH("4 or more",'Model output'!P263))),"&gt;4",""))),""))</f>
        <v/>
      </c>
      <c r="V264" t="str">
        <f>IF(S264="negative","",IF(OR(ISNUMBER(SEARCH("Focal",'Model output'!P263)),'Classification result'!U264&lt;4,ISNUMBER(SEARCH("Focal",'Classification result'!U264)),ISNUMBER(SEARCH("&lt;4",'Classification result'!U264)),ISNUMBER(SEARCH("&lt; 4",'Classification result'!U264))),"minimal", IF(OR(ISNUMBER(SEARCH("Extensive",'Model output'!P263)),ISNUMBER(SEARCH("Extensive",'Classification result'!U264)),ISNUMBER(SEARCH("&gt;4",'Classification result'!U264)),ISNUMBER(SEARCH("&gt; 4",'Classification result'!U264)),ISNUMBER(SEARCH("4 or more",'Classification result'!U264))),"extensive","")))</f>
        <v/>
      </c>
      <c r="W264" t="str">
        <f>IF(OR('Model output'!R263="",ISNUMBER(SEARCH("Not identified", 'Model output'!R263)),ISNUMBER(SEARCH("Absent",'Model output'!R263)),ISNUMBER(SEARCH("No",'Model output'!R263)),ISNUMBER(SEARCH("Negative",'Model output'!R263)),ISNUMBER(SEARCH("None seen",'Model output'!R263)),ISNUMBER(SEARCH("Free",'Model output'!R263)),ISNUMBER(SEARCH("Cannot be assessed",'Model output'!R263))),"negative","positive")</f>
        <v>positive</v>
      </c>
      <c r="X264" s="19" t="str">
        <f>IF('Model output'!S263="","",'Model output'!S263)</f>
        <v>minimal</v>
      </c>
      <c r="Y264" t="str">
        <f>IF(OR('Model output'!S263="",ISNUMBER(SEARCH("No extension",'Model output'!S263)),ISNUMBER(SEARCH("Absent",'Model output'!S263)),ISNUMBER(SEARCH("Not identified",'Model output'!S263)),AND(ISNUMBER(SEARCH("No",'Model output'!S263)),NOT(ISNUMBER(SEARCH("carcinoma",'Model output'!S263)))),ISNUMBER(SEARCH("negative",'Model output'!S263))),"negative",IF(Z264="positive","gETE", "positive"))</f>
        <v>positive</v>
      </c>
      <c r="Z264" t="str">
        <f>IF(OR('Model output'!S263="",ISNUMBER(SEARCH("Absent",'Model output'!S263)),ISNUMBER(SEARCH("Not identified",'Model output'!S263)),ISNUMBER(SEARCH("No",'Model output'!S263)),ISNUMBER(SEARCH("Minimal",'Model output'!S263)),ISNUMBER(SEARCH("negative",'Model output'!S263))),"negative",IF(OR(ISNUMBER(SEARCH("extensive",X264)),ISNUMBER(SEARCH("skeletal muscle",X264)),ISNUMBER(SEARCH("larynx",X264)),ISNUMBER(SEARCH("trachea",X264)),ISNUMBER(SEARCH("esophagus",X264)),ISNUMBER(SEARCH("recurrent laryngeal nerve",X264))),"positive","negative"))</f>
        <v>negative</v>
      </c>
      <c r="AA264" t="str">
        <f>IF('Model output'!T263="","",IF('Model output'!T263="Not mentioned", "No", "Yes"))</f>
        <v/>
      </c>
      <c r="AB264" t="str">
        <f>IF(AA264&lt;&gt;"Yes","",IF(OR('Model output'!U263="",ISNUMBER(SEARCH("Not identified",'Model output'!U263))),"",'Model output'!U263))</f>
        <v/>
      </c>
      <c r="AC264" s="8" t="str">
        <f>IF(OR('Model output'!V263="", AND(ISERROR(SEARCH("Positive",'Model output'!V263)), ISNUMBER(SEARCH("Negative",'Model output'!V263))), ISNUMBER(SEARCH("Cannot be assessed",'Model output'!V263)), AND(ISNUMBER(SEARCH("Uninvolved",'Model output'!V263)),NOT(ISNUMBER(SEARCH("margin(s) involved",'Model output'!V263)))), ISNUMBER(SEARCH("No involvement",'Model output'!V263)), AND(NOT(ISNUMBER(SEARCH("focal",'Model output'!V263))),ISNUMBER(SEARCH("Free",'Model output'!V263))), ISNUMBER(SEARCH("narrowly excised",'Model output'!V263)), ISNUMBER(SEARCH("none",'Model output'!V263)), ISNUMBER(SEARCH("R0",'Model output'!V263)), ISNUMBER(SEARCH("1 mm",'Model output'!V263)), ISNUMBER(SEARCH("0.1 CM",'Model output'!V263)), ISNUMBER(SEARCH("less than 0.2 mm",'Model output'!V263)), ISNUMBER(SEARCH("less than 1.0 mm",'Model output'!V263)), ISNUMBER(SEARCH("less than 0.5 mm",'Model output'!V263)), ISNUMBER(SEARCH("abut",'Model output'!V263))), "negative", "positive")</f>
        <v>positive</v>
      </c>
      <c r="AE264" s="39" t="str" cm="1">
        <f t="array" ref="AE264">IF(OR(AC264="positive",Z264="positive",AND(OR(ISNUMBER(SEARCH("Follicular carcinoma",N264)),ISNUMBER(SEARCH("Follicular thyroid carcinoma",N264))),V264="extensive"),AND(AND(ISNUMBER(J264),J264&gt;0),AND(ISNUMBER(M264),M264&gt;3)),OR(H264="positive",AH264=1)),"high",IF(OR(ISNUMBER(SEARCH("lateral",G264,1)),ISNUMBER(SEARCH("positive",Y264,1)),ISNUMBER(SEARCH("tall",O264,1)),ISNUMBER(SEARCH("hobnail",O264,1)),ISNUMBER(SEARCH("cribriform",O264,1)),ISNUMBER(SEARCH("diffuse",O264,1)),ISNUMBER(SEARCH("columnar",O264,1)),ISNUMBER(SEARCH("solid",O264,1)),ISNUMBER(SEARCH("tall",N264,1)),ISNUMBER(SEARCH("hobnail",N264,1)),ISNUMBER(SEARCH("cribriform",N264,1)),ISNUMBER(SEARCH("diffuse",N264,1)),ISNUMBER(SEARCH("columnar",N264,1)),ISNUMBER(SEARCH("solid",N264,1)),AND(OR(ISNUMBER(SEARCH("papillary",N264,1)),ISNUMBER(SEARCH("papillary carcinoma",O264,1))),S264="positive"),AND(AND(ISNUMBER(J264),J264&gt;=5),M264=""),AND(AND(ISNUMBER(J264),J264&gt;=5),AND(ISNUMBER(M264),M264&gt;=1)),AND(ISNUMBER(SERACH("papillary",N264)),OR(Y264="positive",Z264="positive"), ISNUMBER(SEARCH("BRAF",AB264)))),"intermediate","low"))</f>
        <v>high</v>
      </c>
      <c r="AF264" s="40" t="str">
        <f t="shared" si="59"/>
        <v>1b</v>
      </c>
      <c r="AG264" s="40" t="str">
        <f t="shared" si="60"/>
        <v>0</v>
      </c>
      <c r="AH264" s="40" t="str">
        <f t="shared" si="61"/>
        <v>0</v>
      </c>
      <c r="AI264" s="45" t="str">
        <f t="shared" si="62"/>
        <v>I</v>
      </c>
      <c r="AJ264" s="39" t="s">
        <v>631</v>
      </c>
      <c r="AK264" s="44" t="s">
        <v>895</v>
      </c>
      <c r="AL264" s="44" t="s">
        <v>896</v>
      </c>
      <c r="AM264" s="44" t="s">
        <v>899</v>
      </c>
      <c r="AN264" s="44" t="s">
        <v>59</v>
      </c>
      <c r="AO264" s="12">
        <f t="shared" si="63"/>
        <v>1</v>
      </c>
      <c r="AP264" s="15">
        <f t="shared" si="64"/>
        <v>1</v>
      </c>
      <c r="AQ264" s="15">
        <f t="shared" si="65"/>
        <v>1</v>
      </c>
      <c r="AR264" s="15">
        <f t="shared" si="66"/>
        <v>1</v>
      </c>
      <c r="AS264" s="26">
        <f t="shared" si="67"/>
        <v>1</v>
      </c>
    </row>
    <row r="265" spans="1:45">
      <c r="A265" t="str">
        <f>'Model output'!A264</f>
        <v>TCGA-H2-A2K9</v>
      </c>
      <c r="B265" s="51">
        <v>25</v>
      </c>
      <c r="C265" s="1" t="str">
        <f>IF(OR(ISNUMBER(SEARCH("0",'Model output'!D264)), ISNUMBER(SEARCH("1",'Model output'!D264)), ISNUMBER(SEARCH("1a",'Model output'!D264)), ISNUMBER(SEARCH("1b",'Model output'!D264)), ISNUMBER(SEARCH("2",'Model output'!D264)), ISNUMBER(SEARCH("3",'Model output'!D264)), ISNUMBER(SEARCH("4a",'Model output'!D264)), ISNUMBER(SEARCH("4b",'Model output'!D264))), IF(ISNUMBER(SEARCH("pT",'Model output'!D264)),IF(OR(ISNUMBER(SEARCH("a",'Model output'!D264)),ISNUMBER(SEARCH("b",'Model output'!D264))),MID(SUBSTITUTE('Model output'!D264," ",""),SEARCH("pT",'Model output'!D264)+2,2),MID(SUBSTITUTE('Model output'!D264," ",""),SEARCH("pT",'Model output'!D264)+2,1)),IF(ISNUMBER(SEARCH("T",'Model output'!D264)),IF(OR(ISNUMBER(SEARCH("a",'Model output'!D264)),ISNUMBER(SEARCH("b",'Model output'!D264))),MID(SUBSTITUTE('Model output'!D264," ",""),SEARCH("T",'Model output'!D264)+1,2),MID(SUBSTITUTE('Model output'!D264," ",""),SEARCH("T",'Model output'!D264)+1,1)),SUBSTITUTE('Model output'!D264," ",""))),"")</f>
        <v/>
      </c>
      <c r="D265" s="1" t="str">
        <f>IF(ISNUMBER(SEARCH("lymph node",'Model output'!E264)),"1", IF(AND('Model output'!E264&lt;&gt;"",ISNUMBER('Model output'!E264),'Model output'!E264&gt;0),"1",IF(OR(ISNUMBER(SEARCH("0",'Model output'!E264)), ISNUMBER(SEARCH("1",'Model output'!E264)), ISNUMBER(SEARCH("1a",'Model output'!E264)), ISNUMBER(SEARCH("1b",'Model output'!E264)), ISNUMBER(SEARCH("X",'Model output'!E264))), IF(ISNUMBER(SEARCH("pN",'Model output'!E264)),IF(OR(ISNUMBER(SEARCH("a",'Model output'!E264)),ISNUMBER(SEARCH("b",'Model output'!E264))),MID(SUBSTITUTE('Model output'!E264," ",""),SEARCH("pN",'Model output'!E264)+2,2),MID(SUBSTITUTE('Model output'!E264," ",""),SEARCH("pN",'Model output'!E264)+2,1)),IF(ISNUMBER(SEARCH("N",'Model output'!E264)),IF(OR(ISNUMBER(SEARCH("a",'Model output'!E264)),ISNUMBER(SEARCH("b",'Model output'!E264))),MID(SUBSTITUTE('Model output'!E264," ",""),SEARCH("N",'Model output'!E264)+1,2),MID(SUBSTITUTE('Model output'!E264," ",""),SEARCH("N",'Model output'!E264)+1,1)),SUBSTITUTE('Model output'!E264," ",""))),"")))</f>
        <v>1</v>
      </c>
      <c r="E265" s="1" t="str">
        <f>IF(OR(ISNUMBER(SEARCH("Not applicable",'Model output'!F264)), ISNUMBER(SEARCH("N/A",'Model output'!F264))),"0",IF(OR(ISNUMBER(SEARCH("0",'Model output'!F264)), ISNUMBER(SEARCH("1",'Model output'!F264)), ISNUMBER(SEARCH("X",'Model output'!F264))), IF(ISNUMBER(SEARCH("pM",'Model output'!F264)),MID(SUBSTITUTE('Model output'!F264," ",""),SEARCH("pM",'Model output'!F264)+2,1),IF(ISNUMBER(SEARCH("M",'Model output'!F264)),MID(SUBSTITUTE('Model output'!F264," ",""),SEARCH("M",'Model output'!F264)+1,1),SUBSTITUTE('Model output'!F264," ",""))),""))</f>
        <v>X</v>
      </c>
      <c r="F265" t="str">
        <f t="shared" si="56"/>
        <v>positive</v>
      </c>
      <c r="G265" t="str">
        <f>IF(OR('Model output'!G264="",AND(ISNUMBER('Model output'!J264),'Model output'!J264&lt;1)),"",IF(OR(ISNUMBER(SEARCH("lateral",'Model output'!G264)),ISNUMBER(SEARCH("cervical",'Model output'!G264)),ISNUMBER(SEARCH("jugular",'Model output'!G264)),ISNUMBER(SEARCH("left neck",'Model output'!G264)),ISNUMBER(SEARCH("left anterior neck",'Model output'!G264)),ISNUMBER(SEARCH("left posterior neck",'Model output'!G264)),ISNUMBER(SEARCH("right neck",'Model output'!G264)),ISNUMBER(SEARCH("right anterior neck",'Model output'!G264)),ISNUMBER(SEARCH("right posterior neck",'Model output'!G264)),AND(ISNUMBER(SEARCH("level",'Model output'!G264)),OR(,ISNUMBER(SEARCH("II",'Model output'!G264)),ISNUMBER(SEARCH("two",'Model output'!G264)),ISNUMBER(SEARCH("2",'Model output'!G264)),ISNUMBER(SEARCH("III",'Model output'!G264)),ISNUMBER(SEARCH("three",'Model output'!G264)),ISNUMBER(SEARCH("3",'Model output'!G264)),ISNUMBER(SEARCH("IV",'Model output'!G264)),ISNUMBER(SEARCH("four",'Model output'!G264)),ISNUMBER(SEARCH("4",'Model output'!G264)),ISNUMBER(SEARCH("V ",'Model output'!G264)),ISNUMBER(SEARCH("five",'Model output'!G264)),ISNUMBER(SEARCH("5",'Model output'!G264))))), "lateral", "central"))</f>
        <v>lateral</v>
      </c>
      <c r="H265" t="str">
        <f>IF('Model output'!H264="","negative", IF('Model output'!H264=" ", "negative", IF('Model output'!H264="[]", "negative", IF(ISNUMBER(SEARCH("lymph node",'Model output'!H264)),"negative", IF(ISNUMBER(SEARCH("adipose tissue",'Model output'!H264)), "negative", IF(ISNUMBER(SEARCH("neck dissection",'Model output'!H264)),"negative","positive"))))))</f>
        <v>negative</v>
      </c>
      <c r="I265">
        <f>IF('Model output'!I264="","",IF(ISNUMBER('Model output'!I264),'Model output'!I264,1))</f>
        <v>14</v>
      </c>
      <c r="J265">
        <f>IF('Model output'!J264="","",IF(AND(ISNUMBER('Model output'!J264),'Model output'!J264&lt;=I265),'Model output'!J264,IF(ISNUMBER(SEARCH("0/",'Model output'!J264)),0,1)))</f>
        <v>11</v>
      </c>
      <c r="K265" t="str" cm="1">
        <f t="array" ref="K265">IF(COUNT(FIND({0,1,2,3,4,5,6,7,8,9},'Model output'!K264))&gt;0,'Model output'!K264,"")</f>
        <v>3.5 mm</v>
      </c>
      <c r="L265" s="32" t="str">
        <f t="shared" si="58"/>
        <v>3.5mm</v>
      </c>
      <c r="M265" cm="1">
        <f t="array" ref="M265">IF(L265="","",IF(ISNUMBER(SEARCH("cm",L265)),MAX(VALUE(SUBSTITUTE(_xlfn.FILTERXML("&lt;t&gt;&lt;s&gt;"&amp;SUBSTITUTE(L265,",","&lt;/s&gt;&lt;s&gt;")&amp;"&lt;/s&gt;&lt;/t&gt;","//s"),"cm",""))),MAX(VALUE(SUBSTITUTE(_xlfn.FILTERXML("&lt;t&gt;&lt;s&gt;"&amp;SUBSTITUTE(L265,",","&lt;/s&gt;&lt;s&gt;")&amp;"&lt;/s&gt;&lt;/t&gt;","//s"),"mm","")))/10))</f>
        <v>0.35</v>
      </c>
      <c r="N265" t="str">
        <f>IF('Model output'!L264="","",'Model output'!L264)</f>
        <v>papillary</v>
      </c>
      <c r="O265" t="str">
        <f>IF('Model output'!M264="","",'Model output'!M264)</f>
        <v>papillary and follicular variant</v>
      </c>
      <c r="P265" t="str">
        <f>IF('Model output'!N264="","",'Model output'!N264)</f>
        <v>2.8 cm</v>
      </c>
      <c r="Q265" t="str">
        <f t="shared" si="57"/>
        <v>2.8cm</v>
      </c>
      <c r="R265" cm="1">
        <f t="array" ref="R265">IF(Q265="","",IF(ISNUMBER(SEARCH("cm",Q265)),MAX(VALUE(SUBSTITUTE(_xlfn.FILTERXML("&lt;t&gt;&lt;s&gt;"&amp;SUBSTITUTE(Q265,",","&lt;/s&gt;&lt;s&gt;")&amp;"&lt;/s&gt;&lt;/t&gt;","//s"),"cm",""))),IF(ISNUMBER(SEARCH("mm",Q265)), MAX(VALUE(SUBSTITUTE(_xlfn.FILTERXML("&lt;t&gt;&lt;s&gt;"&amp;SUBSTITUTE(Q265,",","&lt;/s&gt;&lt;s&gt;")&amp;"&lt;/s&gt;&lt;/t&gt;","//s"),"mm","")))/10, MAX(VALUE(_xlfn.FILTERXML("&lt;t&gt;&lt;s&gt;"&amp;SUBSTITUTE(Q265,",","&lt;/s&gt;&lt;s&gt;")&amp;"&lt;/s&gt;&lt;/t&gt;","//s"))))))</f>
        <v>2.8</v>
      </c>
      <c r="S265" t="str">
        <f>IF(OR('Model output'!P264="",'Model output'!P264="C",ISNUMBER(SEARCH("Not identified", 'Model output'!P264)),ISNUMBER(SEARCH("Absent",'Model output'!P264)),ISNUMBER(SEARCH("Absence",'Model output'!P264)),AND(ISNUMBER(SEARCH("No",'Model output'!P264)),NOT(ISNUMBER(SEARCH("diagnostic",'Model output'!P264)))),ISNUMBER(SEARCH("Negative",'Model output'!P264))),"negative","positive")</f>
        <v>positive</v>
      </c>
      <c r="T265">
        <f>IF('Model output'!O264="","",'Model output'!O264)</f>
        <v>2</v>
      </c>
      <c r="U265" t="str">
        <f>IF('Model output'!Q264&lt;&gt;"",'Model output'!Q264,IF('Classification result'!S265="positive",IF(ISNUMBER(SEARCH("single",'Model output'!P264)),1,IF(OR(ISNUMBER(SEARCH("&lt;4",'Model output'!P264)),ISNUMBER(SEARCH("&lt; 4",'Model output'!P264)),ISNUMBER(SEARCH("less than 4",'Model output'!P264))),"&lt;4",IF(OR(ISNUMBER(SEARCH("&gt;4",'Model output'!P264)),ISNUMBER(SEARCH("&gt; 4",'Model output'!P264)),ISNUMBER(SEARCH("4 or more",'Model output'!P264))),"&gt;4",""))),""))</f>
        <v/>
      </c>
      <c r="V265" t="str">
        <f>IF(S265="negative","",IF(OR(ISNUMBER(SEARCH("Focal",'Model output'!P264)),'Classification result'!U265&lt;4,ISNUMBER(SEARCH("Focal",'Classification result'!U265)),ISNUMBER(SEARCH("&lt;4",'Classification result'!U265)),ISNUMBER(SEARCH("&lt; 4",'Classification result'!U265))),"minimal", IF(OR(ISNUMBER(SEARCH("Extensive",'Model output'!P264)),ISNUMBER(SEARCH("Extensive",'Classification result'!U265)),ISNUMBER(SEARCH("&gt;4",'Classification result'!U265)),ISNUMBER(SEARCH("&gt; 4",'Classification result'!U265)),ISNUMBER(SEARCH("4 or more",'Classification result'!U265))),"extensive","")))</f>
        <v/>
      </c>
      <c r="W265" t="str">
        <f>IF(OR('Model output'!R264="",ISNUMBER(SEARCH("Not identified", 'Model output'!R264)),ISNUMBER(SEARCH("Absent",'Model output'!R264)),ISNUMBER(SEARCH("No",'Model output'!R264)),ISNUMBER(SEARCH("Negative",'Model output'!R264)),ISNUMBER(SEARCH("None seen",'Model output'!R264)),ISNUMBER(SEARCH("Free",'Model output'!R264)),ISNUMBER(SEARCH("Cannot be assessed",'Model output'!R264))),"negative","positive")</f>
        <v>positive</v>
      </c>
      <c r="X265" s="19" t="str">
        <f>IF('Model output'!S264="","",'Model output'!S264)</f>
        <v/>
      </c>
      <c r="Y265" t="str">
        <f>IF(OR('Model output'!S264="",ISNUMBER(SEARCH("No extension",'Model output'!S264)),ISNUMBER(SEARCH("Absent",'Model output'!S264)),ISNUMBER(SEARCH("Not identified",'Model output'!S264)),AND(ISNUMBER(SEARCH("No",'Model output'!S264)),NOT(ISNUMBER(SEARCH("carcinoma",'Model output'!S264)))),ISNUMBER(SEARCH("negative",'Model output'!S264))),"negative",IF(Z265="positive","gETE", "positive"))</f>
        <v>negative</v>
      </c>
      <c r="Z265" t="str">
        <f>IF(OR('Model output'!S264="",ISNUMBER(SEARCH("Absent",'Model output'!S264)),ISNUMBER(SEARCH("Not identified",'Model output'!S264)),ISNUMBER(SEARCH("No",'Model output'!S264)),ISNUMBER(SEARCH("Minimal",'Model output'!S264)),ISNUMBER(SEARCH("negative",'Model output'!S264))),"negative",IF(OR(ISNUMBER(SEARCH("extensive",X265)),ISNUMBER(SEARCH("skeletal muscle",X265)),ISNUMBER(SEARCH("larynx",X265)),ISNUMBER(SEARCH("trachea",X265)),ISNUMBER(SEARCH("esophagus",X265)),ISNUMBER(SEARCH("recurrent laryngeal nerve",X265))),"positive","negative"))</f>
        <v>negative</v>
      </c>
      <c r="AA265" t="str">
        <f>IF('Model output'!T264="","",IF('Model output'!T264="Not mentioned", "No", "Yes"))</f>
        <v/>
      </c>
      <c r="AB265" t="str">
        <f>IF(AA265&lt;&gt;"Yes","",IF(OR('Model output'!U264="",ISNUMBER(SEARCH("Not identified",'Model output'!U264))),"",'Model output'!U264))</f>
        <v/>
      </c>
      <c r="AC265" s="8" t="str">
        <f>IF(OR('Model output'!V264="", AND(ISERROR(SEARCH("Positive",'Model output'!V264)), ISNUMBER(SEARCH("Negative",'Model output'!V264))), ISNUMBER(SEARCH("Cannot be assessed",'Model output'!V264)), AND(ISNUMBER(SEARCH("Uninvolved",'Model output'!V264)),NOT(ISNUMBER(SEARCH("margin(s) involved",'Model output'!V264)))), ISNUMBER(SEARCH("No involvement",'Model output'!V264)), AND(NOT(ISNUMBER(SEARCH("focal",'Model output'!V264))),ISNUMBER(SEARCH("Free",'Model output'!V264))), ISNUMBER(SEARCH("narrowly excised",'Model output'!V264)), ISNUMBER(SEARCH("none",'Model output'!V264)), ISNUMBER(SEARCH("R0",'Model output'!V264)), ISNUMBER(SEARCH("1 mm",'Model output'!V264)), ISNUMBER(SEARCH("0.1 CM",'Model output'!V264)), ISNUMBER(SEARCH("less than 0.2 mm",'Model output'!V264)), ISNUMBER(SEARCH("less than 1.0 mm",'Model output'!V264)), ISNUMBER(SEARCH("less than 0.5 mm",'Model output'!V264)), ISNUMBER(SEARCH("abut",'Model output'!V264))), "negative", "positive")</f>
        <v>negative</v>
      </c>
      <c r="AE265" s="39" t="str" cm="1">
        <f t="array" aca="1" ref="AE265" ca="1">IF(OR(AC265="positive",Z265="positive",AND(OR(ISNUMBER(SEARCH("Follicular carcinoma",N265)),ISNUMBER(SEARCH("Follicular thyroid carcinoma",N265))),V265="extensive"),AND(AND(ISNUMBER(J265),J265&gt;0),AND(ISNUMBER(M265),M265&gt;3)),OR(H265="positive",AH265=1)),"high",IF(OR(ISNUMBER(SEARCH("lateral",G265,1)),ISNUMBER(SEARCH("positive",Y265,1)),ISNUMBER(SEARCH("tall",O265,1)),ISNUMBER(SEARCH("hobnail",O265,1)),ISNUMBER(SEARCH("cribriform",O265,1)),ISNUMBER(SEARCH("diffuse",O265,1)),ISNUMBER(SEARCH("columnar",O265,1)),ISNUMBER(SEARCH("solid",O265,1)),ISNUMBER(SEARCH("tall",N265,1)),ISNUMBER(SEARCH("hobnail",N265,1)),ISNUMBER(SEARCH("cribriform",N265,1)),ISNUMBER(SEARCH("diffuse",N265,1)),ISNUMBER(SEARCH("columnar",N265,1)),ISNUMBER(SEARCH("solid",N265,1)),AND(OR(ISNUMBER(SEARCH("papillary",N265,1)),ISNUMBER(SEARCH("papillary carcinoma",O265,1))),S265="positive"),AND(AND(ISNUMBER(J265),J265&gt;=5),M265=""),AND(AND(ISNUMBER(J265),J265&gt;=5),AND(ISNUMBER(M265),M265&gt;=1)),AND(ISNUMBER(SERACH("papillary",N265)),OR(Y265="positive",Z265="positive"), ISNUMBER(SEARCH("BRAF",AB265)))),"intermediate","low"))</f>
        <v>intermediate</v>
      </c>
      <c r="AF265" s="40" t="str">
        <f t="shared" si="59"/>
        <v>2</v>
      </c>
      <c r="AG265" s="40" t="str">
        <f t="shared" si="60"/>
        <v>1b</v>
      </c>
      <c r="AH265" s="40" t="str">
        <f t="shared" si="61"/>
        <v>0</v>
      </c>
      <c r="AI265" s="45" t="str">
        <f t="shared" si="62"/>
        <v>I</v>
      </c>
      <c r="AJ265" s="39" t="s">
        <v>636</v>
      </c>
      <c r="AK265" s="44" t="s">
        <v>898</v>
      </c>
      <c r="AL265" s="44" t="s">
        <v>900</v>
      </c>
      <c r="AM265" s="44" t="s">
        <v>899</v>
      </c>
      <c r="AN265" s="44" t="s">
        <v>59</v>
      </c>
      <c r="AO265" s="12">
        <f t="shared" ca="1" si="63"/>
        <v>1</v>
      </c>
      <c r="AP265" s="15">
        <f t="shared" si="64"/>
        <v>1</v>
      </c>
      <c r="AQ265" s="15">
        <f t="shared" si="65"/>
        <v>0</v>
      </c>
      <c r="AR265" s="15">
        <f t="shared" si="66"/>
        <v>1</v>
      </c>
      <c r="AS265" s="26">
        <f t="shared" si="67"/>
        <v>1</v>
      </c>
    </row>
    <row r="266" spans="1:45">
      <c r="A266" t="str">
        <f>'Model output'!A265</f>
        <v>TCGA-H2-A3RI</v>
      </c>
      <c r="B266" s="51">
        <v>29</v>
      </c>
      <c r="C266" s="1" t="str">
        <f>IF(OR(ISNUMBER(SEARCH("0",'Model output'!D265)), ISNUMBER(SEARCH("1",'Model output'!D265)), ISNUMBER(SEARCH("1a",'Model output'!D265)), ISNUMBER(SEARCH("1b",'Model output'!D265)), ISNUMBER(SEARCH("2",'Model output'!D265)), ISNUMBER(SEARCH("3",'Model output'!D265)), ISNUMBER(SEARCH("4a",'Model output'!D265)), ISNUMBER(SEARCH("4b",'Model output'!D265))), IF(ISNUMBER(SEARCH("pT",'Model output'!D265)),IF(OR(ISNUMBER(SEARCH("a",'Model output'!D265)),ISNUMBER(SEARCH("b",'Model output'!D265))),MID(SUBSTITUTE('Model output'!D265," ",""),SEARCH("pT",'Model output'!D265)+2,2),MID(SUBSTITUTE('Model output'!D265," ",""),SEARCH("pT",'Model output'!D265)+2,1)),IF(ISNUMBER(SEARCH("T",'Model output'!D265)),IF(OR(ISNUMBER(SEARCH("a",'Model output'!D265)),ISNUMBER(SEARCH("b",'Model output'!D265))),MID(SUBSTITUTE('Model output'!D265," ",""),SEARCH("T",'Model output'!D265)+1,2),MID(SUBSTITUTE('Model output'!D265," ",""),SEARCH("T",'Model output'!D265)+1,1)),SUBSTITUTE('Model output'!D265," ",""))),"")</f>
        <v>3</v>
      </c>
      <c r="D266" s="1" t="str">
        <f>IF(ISNUMBER(SEARCH("lymph node",'Model output'!E265)),"1", IF(AND('Model output'!E265&lt;&gt;"",ISNUMBER('Model output'!E265),'Model output'!E265&gt;0),"1",IF(OR(ISNUMBER(SEARCH("0",'Model output'!E265)), ISNUMBER(SEARCH("1",'Model output'!E265)), ISNUMBER(SEARCH("1a",'Model output'!E265)), ISNUMBER(SEARCH("1b",'Model output'!E265)), ISNUMBER(SEARCH("X",'Model output'!E265))), IF(ISNUMBER(SEARCH("pN",'Model output'!E265)),IF(OR(ISNUMBER(SEARCH("a",'Model output'!E265)),ISNUMBER(SEARCH("b",'Model output'!E265))),MID(SUBSTITUTE('Model output'!E265," ",""),SEARCH("pN",'Model output'!E265)+2,2),MID(SUBSTITUTE('Model output'!E265," ",""),SEARCH("pN",'Model output'!E265)+2,1)),IF(ISNUMBER(SEARCH("N",'Model output'!E265)),IF(OR(ISNUMBER(SEARCH("a",'Model output'!E265)),ISNUMBER(SEARCH("b",'Model output'!E265))),MID(SUBSTITUTE('Model output'!E265," ",""),SEARCH("N",'Model output'!E265)+1,2),MID(SUBSTITUTE('Model output'!E265," ",""),SEARCH("N",'Model output'!E265)+1,1)),SUBSTITUTE('Model output'!E265," ",""))),"")))</f>
        <v>0</v>
      </c>
      <c r="E266" s="1" t="str">
        <f>IF(OR(ISNUMBER(SEARCH("Not applicable",'Model output'!F265)), ISNUMBER(SEARCH("N/A",'Model output'!F265))),"0",IF(OR(ISNUMBER(SEARCH("0",'Model output'!F265)), ISNUMBER(SEARCH("1",'Model output'!F265)), ISNUMBER(SEARCH("X",'Model output'!F265))), IF(ISNUMBER(SEARCH("pM",'Model output'!F265)),MID(SUBSTITUTE('Model output'!F265," ",""),SEARCH("pM",'Model output'!F265)+2,1),IF(ISNUMBER(SEARCH("M",'Model output'!F265)),MID(SUBSTITUTE('Model output'!F265," ",""),SEARCH("M",'Model output'!F265)+1,1),SUBSTITUTE('Model output'!F265," ",""))),""))</f>
        <v>X</v>
      </c>
      <c r="F266" t="str">
        <f t="shared" si="56"/>
        <v>negative</v>
      </c>
      <c r="G266" t="str">
        <f>IF(OR('Model output'!G265="",AND(ISNUMBER('Model output'!J265),'Model output'!J265&lt;1)),"",IF(OR(ISNUMBER(SEARCH("lateral",'Model output'!G265)),ISNUMBER(SEARCH("cervical",'Model output'!G265)),ISNUMBER(SEARCH("jugular",'Model output'!G265)),ISNUMBER(SEARCH("left neck",'Model output'!G265)),ISNUMBER(SEARCH("left anterior neck",'Model output'!G265)),ISNUMBER(SEARCH("left posterior neck",'Model output'!G265)),ISNUMBER(SEARCH("right neck",'Model output'!G265)),ISNUMBER(SEARCH("right anterior neck",'Model output'!G265)),ISNUMBER(SEARCH("right posterior neck",'Model output'!G265)),AND(ISNUMBER(SEARCH("level",'Model output'!G265)),OR(,ISNUMBER(SEARCH("II",'Model output'!G265)),ISNUMBER(SEARCH("two",'Model output'!G265)),ISNUMBER(SEARCH("2",'Model output'!G265)),ISNUMBER(SEARCH("III",'Model output'!G265)),ISNUMBER(SEARCH("three",'Model output'!G265)),ISNUMBER(SEARCH("3",'Model output'!G265)),ISNUMBER(SEARCH("IV",'Model output'!G265)),ISNUMBER(SEARCH("four",'Model output'!G265)),ISNUMBER(SEARCH("4",'Model output'!G265)),ISNUMBER(SEARCH("V ",'Model output'!G265)),ISNUMBER(SEARCH("five",'Model output'!G265)),ISNUMBER(SEARCH("5",'Model output'!G265))))), "lateral", "central"))</f>
        <v/>
      </c>
      <c r="H266" t="str">
        <f>IF('Model output'!H265="","negative", IF('Model output'!H265=" ", "negative", IF('Model output'!H265="[]", "negative", IF(ISNUMBER(SEARCH("lymph node",'Model output'!H265)),"negative", IF(ISNUMBER(SEARCH("adipose tissue",'Model output'!H265)), "negative", IF(ISNUMBER(SEARCH("neck dissection",'Model output'!H265)),"negative","positive"))))))</f>
        <v>negative</v>
      </c>
      <c r="I266" t="str">
        <f>IF('Model output'!I265="","",IF(ISNUMBER('Model output'!I265),'Model output'!I265,1))</f>
        <v/>
      </c>
      <c r="J266">
        <f>IF('Model output'!J265="","",IF(AND(ISNUMBER('Model output'!J265),'Model output'!J265&lt;=I266),'Model output'!J265,IF(ISNUMBER(SEARCH("0/",'Model output'!J265)),0,1)))</f>
        <v>0</v>
      </c>
      <c r="K266" t="str" cm="1">
        <f t="array" ref="K266">IF(COUNT(FIND({0,1,2,3,4,5,6,7,8,9},'Model output'!K265))&gt;0,'Model output'!K265,"")</f>
        <v/>
      </c>
      <c r="L266" s="32" t="str">
        <f t="shared" si="58"/>
        <v/>
      </c>
      <c r="M266" t="str" cm="1">
        <f t="array" ref="M266">IF(L266="","",IF(ISNUMBER(SEARCH("cm",L266)),MAX(VALUE(SUBSTITUTE(_xlfn.FILTERXML("&lt;t&gt;&lt;s&gt;"&amp;SUBSTITUTE(L266,",","&lt;/s&gt;&lt;s&gt;")&amp;"&lt;/s&gt;&lt;/t&gt;","//s"),"cm",""))),MAX(VALUE(SUBSTITUTE(_xlfn.FILTERXML("&lt;t&gt;&lt;s&gt;"&amp;SUBSTITUTE(L266,",","&lt;/s&gt;&lt;s&gt;")&amp;"&lt;/s&gt;&lt;/t&gt;","//s"),"mm","")))/10))</f>
        <v/>
      </c>
      <c r="N266" t="str">
        <f>IF('Model output'!L265="","",'Model output'!L265)</f>
        <v>papillary</v>
      </c>
      <c r="O266" t="str">
        <f>IF('Model output'!M265="","",'Model output'!M265)</f>
        <v/>
      </c>
      <c r="P266" t="str">
        <f>IF('Model output'!N265="","",'Model output'!N265)</f>
        <v>2.7 cm</v>
      </c>
      <c r="Q266" t="str">
        <f t="shared" si="57"/>
        <v>2.7cm</v>
      </c>
      <c r="R266" cm="1">
        <f t="array" ref="R266">IF(Q266="","",IF(ISNUMBER(SEARCH("cm",Q266)),MAX(VALUE(SUBSTITUTE(_xlfn.FILTERXML("&lt;t&gt;&lt;s&gt;"&amp;SUBSTITUTE(Q266,",","&lt;/s&gt;&lt;s&gt;")&amp;"&lt;/s&gt;&lt;/t&gt;","//s"),"cm",""))),IF(ISNUMBER(SEARCH("mm",Q266)), MAX(VALUE(SUBSTITUTE(_xlfn.FILTERXML("&lt;t&gt;&lt;s&gt;"&amp;SUBSTITUTE(Q266,",","&lt;/s&gt;&lt;s&gt;")&amp;"&lt;/s&gt;&lt;/t&gt;","//s"),"mm","")))/10, MAX(VALUE(_xlfn.FILTERXML("&lt;t&gt;&lt;s&gt;"&amp;SUBSTITUTE(Q266,",","&lt;/s&gt;&lt;s&gt;")&amp;"&lt;/s&gt;&lt;/t&gt;","//s"))))))</f>
        <v>2.7</v>
      </c>
      <c r="S266" t="str">
        <f>IF(OR('Model output'!P265="",'Model output'!P265="C",ISNUMBER(SEARCH("Not identified", 'Model output'!P265)),ISNUMBER(SEARCH("Absent",'Model output'!P265)),ISNUMBER(SEARCH("Absence",'Model output'!P265)),AND(ISNUMBER(SEARCH("No",'Model output'!P265)),NOT(ISNUMBER(SEARCH("diagnostic",'Model output'!P265)))),ISNUMBER(SEARCH("Negative",'Model output'!P265))),"negative","positive")</f>
        <v>negative</v>
      </c>
      <c r="T266">
        <f>IF('Model output'!O265="","",'Model output'!O265)</f>
        <v>1</v>
      </c>
      <c r="U266" t="str">
        <f>IF('Model output'!Q265&lt;&gt;"",'Model output'!Q265,IF('Classification result'!S266="positive",IF(ISNUMBER(SEARCH("single",'Model output'!P265)),1,IF(OR(ISNUMBER(SEARCH("&lt;4",'Model output'!P265)),ISNUMBER(SEARCH("&lt; 4",'Model output'!P265)),ISNUMBER(SEARCH("less than 4",'Model output'!P265))),"&lt;4",IF(OR(ISNUMBER(SEARCH("&gt;4",'Model output'!P265)),ISNUMBER(SEARCH("&gt; 4",'Model output'!P265)),ISNUMBER(SEARCH("4 or more",'Model output'!P265))),"&gt;4",""))),""))</f>
        <v/>
      </c>
      <c r="V266" t="str">
        <f>IF(S266="negative","",IF(OR(ISNUMBER(SEARCH("Focal",'Model output'!P265)),'Classification result'!U266&lt;4,ISNUMBER(SEARCH("Focal",'Classification result'!U266)),ISNUMBER(SEARCH("&lt;4",'Classification result'!U266)),ISNUMBER(SEARCH("&lt; 4",'Classification result'!U266))),"minimal", IF(OR(ISNUMBER(SEARCH("Extensive",'Model output'!P265)),ISNUMBER(SEARCH("Extensive",'Classification result'!U266)),ISNUMBER(SEARCH("&gt;4",'Classification result'!U266)),ISNUMBER(SEARCH("&gt; 4",'Classification result'!U266)),ISNUMBER(SEARCH("4 or more",'Classification result'!U266))),"extensive","")))</f>
        <v/>
      </c>
      <c r="W266" t="str">
        <f>IF(OR('Model output'!R265="",ISNUMBER(SEARCH("Not identified", 'Model output'!R265)),ISNUMBER(SEARCH("Absent",'Model output'!R265)),ISNUMBER(SEARCH("No",'Model output'!R265)),ISNUMBER(SEARCH("Negative",'Model output'!R265)),ISNUMBER(SEARCH("None seen",'Model output'!R265)),ISNUMBER(SEARCH("Free",'Model output'!R265)),ISNUMBER(SEARCH("Cannot be assessed",'Model output'!R265))),"negative","positive")</f>
        <v>negative</v>
      </c>
      <c r="X266" s="19" t="str">
        <f>IF('Model output'!S265="","",'Model output'!S265)</f>
        <v/>
      </c>
      <c r="Y266" t="str">
        <f>IF(OR('Model output'!S265="",ISNUMBER(SEARCH("No extension",'Model output'!S265)),ISNUMBER(SEARCH("Absent",'Model output'!S265)),ISNUMBER(SEARCH("Not identified",'Model output'!S265)),AND(ISNUMBER(SEARCH("No",'Model output'!S265)),NOT(ISNUMBER(SEARCH("carcinoma",'Model output'!S265)))),ISNUMBER(SEARCH("negative",'Model output'!S265))),"negative",IF(Z266="positive","gETE", "positive"))</f>
        <v>negative</v>
      </c>
      <c r="Z266" t="str">
        <f>IF(OR('Model output'!S265="",ISNUMBER(SEARCH("Absent",'Model output'!S265)),ISNUMBER(SEARCH("Not identified",'Model output'!S265)),ISNUMBER(SEARCH("No",'Model output'!S265)),ISNUMBER(SEARCH("Minimal",'Model output'!S265)),ISNUMBER(SEARCH("negative",'Model output'!S265))),"negative",IF(OR(ISNUMBER(SEARCH("extensive",X266)),ISNUMBER(SEARCH("skeletal muscle",X266)),ISNUMBER(SEARCH("larynx",X266)),ISNUMBER(SEARCH("trachea",X266)),ISNUMBER(SEARCH("esophagus",X266)),ISNUMBER(SEARCH("recurrent laryngeal nerve",X266))),"positive","negative"))</f>
        <v>negative</v>
      </c>
      <c r="AA266" t="str">
        <f>IF('Model output'!T265="","",IF('Model output'!T265="Not mentioned", "No", "Yes"))</f>
        <v/>
      </c>
      <c r="AB266" t="str">
        <f>IF(AA266&lt;&gt;"Yes","",IF(OR('Model output'!U265="",ISNUMBER(SEARCH("Not identified",'Model output'!U265))),"",'Model output'!U265))</f>
        <v/>
      </c>
      <c r="AC266" s="8" t="str">
        <f>IF(OR('Model output'!V265="", AND(ISERROR(SEARCH("Positive",'Model output'!V265)), ISNUMBER(SEARCH("Negative",'Model output'!V265))), ISNUMBER(SEARCH("Cannot be assessed",'Model output'!V265)), AND(ISNUMBER(SEARCH("Uninvolved",'Model output'!V265)),NOT(ISNUMBER(SEARCH("margin(s) involved",'Model output'!V265)))), ISNUMBER(SEARCH("No involvement",'Model output'!V265)), AND(NOT(ISNUMBER(SEARCH("focal",'Model output'!V265))),ISNUMBER(SEARCH("Free",'Model output'!V265))), ISNUMBER(SEARCH("narrowly excised",'Model output'!V265)), ISNUMBER(SEARCH("none",'Model output'!V265)), ISNUMBER(SEARCH("R0",'Model output'!V265)), ISNUMBER(SEARCH("1 mm",'Model output'!V265)), ISNUMBER(SEARCH("0.1 CM",'Model output'!V265)), ISNUMBER(SEARCH("less than 0.2 mm",'Model output'!V265)), ISNUMBER(SEARCH("less than 1.0 mm",'Model output'!V265)), ISNUMBER(SEARCH("less than 0.5 mm",'Model output'!V265)), ISNUMBER(SEARCH("abut",'Model output'!V265))), "negative", "positive")</f>
        <v>negative</v>
      </c>
      <c r="AE266" s="39" t="str" cm="1">
        <f t="array" aca="1" ref="AE266" ca="1">IF(OR(AC266="positive",Z266="positive",AND(OR(ISNUMBER(SEARCH("Follicular carcinoma",N266)),ISNUMBER(SEARCH("Follicular thyroid carcinoma",N266))),V266="extensive"),AND(AND(ISNUMBER(J266),J266&gt;0),AND(ISNUMBER(M266),M266&gt;3)),OR(H266="positive",AH266=1)),"high",IF(OR(ISNUMBER(SEARCH("lateral",G266,1)),ISNUMBER(SEARCH("positive",Y266,1)),ISNUMBER(SEARCH("tall",O266,1)),ISNUMBER(SEARCH("hobnail",O266,1)),ISNUMBER(SEARCH("cribriform",O266,1)),ISNUMBER(SEARCH("diffuse",O266,1)),ISNUMBER(SEARCH("columnar",O266,1)),ISNUMBER(SEARCH("solid",O266,1)),ISNUMBER(SEARCH("tall",N266,1)),ISNUMBER(SEARCH("hobnail",N266,1)),ISNUMBER(SEARCH("cribriform",N266,1)),ISNUMBER(SEARCH("diffuse",N266,1)),ISNUMBER(SEARCH("columnar",N266,1)),ISNUMBER(SEARCH("solid",N266,1)),AND(OR(ISNUMBER(SEARCH("papillary",N266,1)),ISNUMBER(SEARCH("papillary carcinoma",O266,1))),S266="positive"),AND(AND(ISNUMBER(J266),J266&gt;=5),M266=""),AND(AND(ISNUMBER(J266),J266&gt;=5),AND(ISNUMBER(M266),M266&gt;=1)),AND(ISNUMBER(SERACH("papillary",N266)),OR(Y266="positive",Z266="positive"), ISNUMBER(SEARCH("BRAF",AB266)))),"intermediate","low"))</f>
        <v>low</v>
      </c>
      <c r="AF266" s="40" t="str">
        <f t="shared" si="59"/>
        <v>2</v>
      </c>
      <c r="AG266" s="40" t="str">
        <f t="shared" si="60"/>
        <v>0</v>
      </c>
      <c r="AH266" s="40" t="str">
        <f t="shared" si="61"/>
        <v>0</v>
      </c>
      <c r="AI266" s="45" t="str">
        <f t="shared" si="62"/>
        <v>I</v>
      </c>
      <c r="AJ266" s="39" t="s">
        <v>636</v>
      </c>
      <c r="AK266" s="44" t="s">
        <v>898</v>
      </c>
      <c r="AL266" s="44" t="s">
        <v>896</v>
      </c>
      <c r="AM266" s="44" t="s">
        <v>899</v>
      </c>
      <c r="AN266" s="44" t="s">
        <v>59</v>
      </c>
      <c r="AO266" s="12">
        <f t="shared" ca="1" si="63"/>
        <v>0</v>
      </c>
      <c r="AP266" s="15">
        <f t="shared" si="64"/>
        <v>1</v>
      </c>
      <c r="AQ266" s="15">
        <f t="shared" si="65"/>
        <v>1</v>
      </c>
      <c r="AR266" s="15">
        <f t="shared" si="66"/>
        <v>1</v>
      </c>
      <c r="AS266" s="26">
        <f t="shared" si="67"/>
        <v>1</v>
      </c>
    </row>
    <row r="267" spans="1:45">
      <c r="A267" t="str">
        <f>'Model output'!A266</f>
        <v>TCGA-H2-A421</v>
      </c>
      <c r="B267" s="51">
        <v>34</v>
      </c>
      <c r="C267" s="1" t="str">
        <f>IF(OR(ISNUMBER(SEARCH("0",'Model output'!D266)), ISNUMBER(SEARCH("1",'Model output'!D266)), ISNUMBER(SEARCH("1a",'Model output'!D266)), ISNUMBER(SEARCH("1b",'Model output'!D266)), ISNUMBER(SEARCH("2",'Model output'!D266)), ISNUMBER(SEARCH("3",'Model output'!D266)), ISNUMBER(SEARCH("4a",'Model output'!D266)), ISNUMBER(SEARCH("4b",'Model output'!D266))), IF(ISNUMBER(SEARCH("pT",'Model output'!D266)),IF(OR(ISNUMBER(SEARCH("a",'Model output'!D266)),ISNUMBER(SEARCH("b",'Model output'!D266))),MID(SUBSTITUTE('Model output'!D266," ",""),SEARCH("pT",'Model output'!D266)+2,2),MID(SUBSTITUTE('Model output'!D266," ",""),SEARCH("pT",'Model output'!D266)+2,1)),IF(ISNUMBER(SEARCH("T",'Model output'!D266)),IF(OR(ISNUMBER(SEARCH("a",'Model output'!D266)),ISNUMBER(SEARCH("b",'Model output'!D266))),MID(SUBSTITUTE('Model output'!D266," ",""),SEARCH("T",'Model output'!D266)+1,2),MID(SUBSTITUTE('Model output'!D266," ",""),SEARCH("T",'Model output'!D266)+1,1)),SUBSTITUTE('Model output'!D266," ",""))),"")</f>
        <v>1</v>
      </c>
      <c r="D267" s="1" t="str">
        <f>IF(ISNUMBER(SEARCH("lymph node",'Model output'!E266)),"1", IF(AND('Model output'!E266&lt;&gt;"",ISNUMBER('Model output'!E266),'Model output'!E266&gt;0),"1",IF(OR(ISNUMBER(SEARCH("0",'Model output'!E266)), ISNUMBER(SEARCH("1",'Model output'!E266)), ISNUMBER(SEARCH("1a",'Model output'!E266)), ISNUMBER(SEARCH("1b",'Model output'!E266)), ISNUMBER(SEARCH("X",'Model output'!E266))), IF(ISNUMBER(SEARCH("pN",'Model output'!E266)),IF(OR(ISNUMBER(SEARCH("a",'Model output'!E266)),ISNUMBER(SEARCH("b",'Model output'!E266))),MID(SUBSTITUTE('Model output'!E266," ",""),SEARCH("pN",'Model output'!E266)+2,2),MID(SUBSTITUTE('Model output'!E266," ",""),SEARCH("pN",'Model output'!E266)+2,1)),IF(ISNUMBER(SEARCH("N",'Model output'!E266)),IF(OR(ISNUMBER(SEARCH("a",'Model output'!E266)),ISNUMBER(SEARCH("b",'Model output'!E266))),MID(SUBSTITUTE('Model output'!E266," ",""),SEARCH("N",'Model output'!E266)+1,2),MID(SUBSTITUTE('Model output'!E266," ",""),SEARCH("N",'Model output'!E266)+1,1)),SUBSTITUTE('Model output'!E266," ",""))),"")))</f>
        <v>1a</v>
      </c>
      <c r="E267" s="1" t="str">
        <f>IF(OR(ISNUMBER(SEARCH("Not applicable",'Model output'!F266)), ISNUMBER(SEARCH("N/A",'Model output'!F266))),"0",IF(OR(ISNUMBER(SEARCH("0",'Model output'!F266)), ISNUMBER(SEARCH("1",'Model output'!F266)), ISNUMBER(SEARCH("X",'Model output'!F266))), IF(ISNUMBER(SEARCH("pM",'Model output'!F266)),MID(SUBSTITUTE('Model output'!F266," ",""),SEARCH("pM",'Model output'!F266)+2,1),IF(ISNUMBER(SEARCH("M",'Model output'!F266)),MID(SUBSTITUTE('Model output'!F266," ",""),SEARCH("M",'Model output'!F266)+1,1),SUBSTITUTE('Model output'!F266," ",""))),""))</f>
        <v/>
      </c>
      <c r="F267" t="str">
        <f t="shared" si="56"/>
        <v>positive</v>
      </c>
      <c r="G267" t="str">
        <f>IF(OR('Model output'!G266="",AND(ISNUMBER('Model output'!J266),'Model output'!J266&lt;1)),"",IF(OR(ISNUMBER(SEARCH("lateral",'Model output'!G266)),ISNUMBER(SEARCH("cervical",'Model output'!G266)),ISNUMBER(SEARCH("jugular",'Model output'!G266)),ISNUMBER(SEARCH("left neck",'Model output'!G266)),ISNUMBER(SEARCH("left anterior neck",'Model output'!G266)),ISNUMBER(SEARCH("left posterior neck",'Model output'!G266)),ISNUMBER(SEARCH("right neck",'Model output'!G266)),ISNUMBER(SEARCH("right anterior neck",'Model output'!G266)),ISNUMBER(SEARCH("right posterior neck",'Model output'!G266)),AND(ISNUMBER(SEARCH("level",'Model output'!G266)),OR(,ISNUMBER(SEARCH("II",'Model output'!G266)),ISNUMBER(SEARCH("two",'Model output'!G266)),ISNUMBER(SEARCH("2",'Model output'!G266)),ISNUMBER(SEARCH("III",'Model output'!G266)),ISNUMBER(SEARCH("three",'Model output'!G266)),ISNUMBER(SEARCH("3",'Model output'!G266)),ISNUMBER(SEARCH("IV",'Model output'!G266)),ISNUMBER(SEARCH("four",'Model output'!G266)),ISNUMBER(SEARCH("4",'Model output'!G266)),ISNUMBER(SEARCH("V ",'Model output'!G266)),ISNUMBER(SEARCH("five",'Model output'!G266)),ISNUMBER(SEARCH("5",'Model output'!G266))))), "lateral", "central"))</f>
        <v>central</v>
      </c>
      <c r="H267" t="str">
        <f>IF('Model output'!H266="","negative", IF('Model output'!H266=" ", "negative", IF('Model output'!H266="[]", "negative", IF(ISNUMBER(SEARCH("lymph node",'Model output'!H266)),"negative", IF(ISNUMBER(SEARCH("adipose tissue",'Model output'!H266)), "negative", IF(ISNUMBER(SEARCH("neck dissection",'Model output'!H266)),"negative","positive"))))))</f>
        <v>negative</v>
      </c>
      <c r="I267">
        <f>IF('Model output'!I266="","",IF(ISNUMBER('Model output'!I266),'Model output'!I266,1))</f>
        <v>3</v>
      </c>
      <c r="J267">
        <f>IF('Model output'!J266="","",IF(AND(ISNUMBER('Model output'!J266),'Model output'!J266&lt;=I267),'Model output'!J266,IF(ISNUMBER(SEARCH("0/",'Model output'!J266)),0,1)))</f>
        <v>2</v>
      </c>
      <c r="K267" t="str" cm="1">
        <f t="array" ref="K267">IF(COUNT(FIND({0,1,2,3,4,5,6,7,8,9},'Model output'!K266))&gt;0,'Model output'!K266,"")</f>
        <v>1 mm</v>
      </c>
      <c r="L267" s="32" t="str">
        <f t="shared" si="58"/>
        <v>1mm</v>
      </c>
      <c r="M267" cm="1">
        <f t="array" ref="M267">IF(L267="","",IF(ISNUMBER(SEARCH("cm",L267)),MAX(VALUE(SUBSTITUTE(_xlfn.FILTERXML("&lt;t&gt;&lt;s&gt;"&amp;SUBSTITUTE(L267,",","&lt;/s&gt;&lt;s&gt;")&amp;"&lt;/s&gt;&lt;/t&gt;","//s"),"cm",""))),MAX(VALUE(SUBSTITUTE(_xlfn.FILTERXML("&lt;t&gt;&lt;s&gt;"&amp;SUBSTITUTE(L267,",","&lt;/s&gt;&lt;s&gt;")&amp;"&lt;/s&gt;&lt;/t&gt;","//s"),"mm","")))/10))</f>
        <v>0.1</v>
      </c>
      <c r="N267" t="str">
        <f>IF('Model output'!L266="","",'Model output'!L266)</f>
        <v>papillary</v>
      </c>
      <c r="O267" t="str">
        <f>IF('Model output'!M266="","",'Model output'!M266)</f>
        <v/>
      </c>
      <c r="P267" t="str">
        <f>IF('Model output'!N266="","",'Model output'!N266)</f>
        <v>1.5 cm</v>
      </c>
      <c r="Q267" t="str">
        <f t="shared" si="57"/>
        <v>1.5cm</v>
      </c>
      <c r="R267" cm="1">
        <f t="array" ref="R267">IF(Q267="","",IF(ISNUMBER(SEARCH("cm",Q267)),MAX(VALUE(SUBSTITUTE(_xlfn.FILTERXML("&lt;t&gt;&lt;s&gt;"&amp;SUBSTITUTE(Q267,",","&lt;/s&gt;&lt;s&gt;")&amp;"&lt;/s&gt;&lt;/t&gt;","//s"),"cm",""))),IF(ISNUMBER(SEARCH("mm",Q267)), MAX(VALUE(SUBSTITUTE(_xlfn.FILTERXML("&lt;t&gt;&lt;s&gt;"&amp;SUBSTITUTE(Q267,",","&lt;/s&gt;&lt;s&gt;")&amp;"&lt;/s&gt;&lt;/t&gt;","//s"),"mm","")))/10, MAX(VALUE(_xlfn.FILTERXML("&lt;t&gt;&lt;s&gt;"&amp;SUBSTITUTE(Q267,",","&lt;/s&gt;&lt;s&gt;")&amp;"&lt;/s&gt;&lt;/t&gt;","//s"))))))</f>
        <v>1.5</v>
      </c>
      <c r="S267" t="str">
        <f>IF(OR('Model output'!P266="",'Model output'!P266="C",ISNUMBER(SEARCH("Not identified", 'Model output'!P266)),ISNUMBER(SEARCH("Absent",'Model output'!P266)),ISNUMBER(SEARCH("Absence",'Model output'!P266)),AND(ISNUMBER(SEARCH("No",'Model output'!P266)),NOT(ISNUMBER(SEARCH("diagnostic",'Model output'!P266)))),ISNUMBER(SEARCH("Negative",'Model output'!P266))),"negative","positive")</f>
        <v>negative</v>
      </c>
      <c r="T267">
        <f>IF('Model output'!O266="","",'Model output'!O266)</f>
        <v>1</v>
      </c>
      <c r="U267" t="str">
        <f>IF('Model output'!Q266&lt;&gt;"",'Model output'!Q266,IF('Classification result'!S267="positive",IF(ISNUMBER(SEARCH("single",'Model output'!P266)),1,IF(OR(ISNUMBER(SEARCH("&lt;4",'Model output'!P266)),ISNUMBER(SEARCH("&lt; 4",'Model output'!P266)),ISNUMBER(SEARCH("less than 4",'Model output'!P266))),"&lt;4",IF(OR(ISNUMBER(SEARCH("&gt;4",'Model output'!P266)),ISNUMBER(SEARCH("&gt; 4",'Model output'!P266)),ISNUMBER(SEARCH("4 or more",'Model output'!P266))),"&gt;4",""))),""))</f>
        <v/>
      </c>
      <c r="V267" t="str">
        <f>IF(S267="negative","",IF(OR(ISNUMBER(SEARCH("Focal",'Model output'!P266)),'Classification result'!U267&lt;4,ISNUMBER(SEARCH("Focal",'Classification result'!U267)),ISNUMBER(SEARCH("&lt;4",'Classification result'!U267)),ISNUMBER(SEARCH("&lt; 4",'Classification result'!U267))),"minimal", IF(OR(ISNUMBER(SEARCH("Extensive",'Model output'!P266)),ISNUMBER(SEARCH("Extensive",'Classification result'!U267)),ISNUMBER(SEARCH("&gt;4",'Classification result'!U267)),ISNUMBER(SEARCH("&gt; 4",'Classification result'!U267)),ISNUMBER(SEARCH("4 or more",'Classification result'!U267))),"extensive","")))</f>
        <v/>
      </c>
      <c r="W267" t="str">
        <f>IF(OR('Model output'!R266="",ISNUMBER(SEARCH("Not identified", 'Model output'!R266)),ISNUMBER(SEARCH("Absent",'Model output'!R266)),ISNUMBER(SEARCH("No",'Model output'!R266)),ISNUMBER(SEARCH("Negative",'Model output'!R266)),ISNUMBER(SEARCH("None seen",'Model output'!R266)),ISNUMBER(SEARCH("Free",'Model output'!R266)),ISNUMBER(SEARCH("Cannot be assessed",'Model output'!R266))),"negative","positive")</f>
        <v>positive</v>
      </c>
      <c r="X267" s="19" t="str">
        <f>IF('Model output'!S266="","",'Model output'!S266)</f>
        <v/>
      </c>
      <c r="Y267" t="str">
        <f>IF(OR('Model output'!S266="",ISNUMBER(SEARCH("No extension",'Model output'!S266)),ISNUMBER(SEARCH("Absent",'Model output'!S266)),ISNUMBER(SEARCH("Not identified",'Model output'!S266)),AND(ISNUMBER(SEARCH("No",'Model output'!S266)),NOT(ISNUMBER(SEARCH("carcinoma",'Model output'!S266)))),ISNUMBER(SEARCH("negative",'Model output'!S266))),"negative",IF(Z267="positive","gETE", "positive"))</f>
        <v>negative</v>
      </c>
      <c r="Z267" t="str">
        <f>IF(OR('Model output'!S266="",ISNUMBER(SEARCH("Absent",'Model output'!S266)),ISNUMBER(SEARCH("Not identified",'Model output'!S266)),ISNUMBER(SEARCH("No",'Model output'!S266)),ISNUMBER(SEARCH("Minimal",'Model output'!S266)),ISNUMBER(SEARCH("negative",'Model output'!S266))),"negative",IF(OR(ISNUMBER(SEARCH("extensive",X267)),ISNUMBER(SEARCH("skeletal muscle",X267)),ISNUMBER(SEARCH("larynx",X267)),ISNUMBER(SEARCH("trachea",X267)),ISNUMBER(SEARCH("esophagus",X267)),ISNUMBER(SEARCH("recurrent laryngeal nerve",X267))),"positive","negative"))</f>
        <v>negative</v>
      </c>
      <c r="AA267" t="str">
        <f>IF('Model output'!T266="","",IF('Model output'!T266="Not mentioned", "No", "Yes"))</f>
        <v/>
      </c>
      <c r="AB267" t="str">
        <f>IF(AA267&lt;&gt;"Yes","",IF(OR('Model output'!U266="",ISNUMBER(SEARCH("Not identified",'Model output'!U266))),"",'Model output'!U266))</f>
        <v/>
      </c>
      <c r="AC267" s="8" t="str">
        <f>IF(OR('Model output'!V266="", AND(ISERROR(SEARCH("Positive",'Model output'!V266)), ISNUMBER(SEARCH("Negative",'Model output'!V266))), ISNUMBER(SEARCH("Cannot be assessed",'Model output'!V266)), AND(ISNUMBER(SEARCH("Uninvolved",'Model output'!V266)),NOT(ISNUMBER(SEARCH("margin(s) involved",'Model output'!V266)))), ISNUMBER(SEARCH("No involvement",'Model output'!V266)), AND(NOT(ISNUMBER(SEARCH("focal",'Model output'!V266))),ISNUMBER(SEARCH("Free",'Model output'!V266))), ISNUMBER(SEARCH("narrowly excised",'Model output'!V266)), ISNUMBER(SEARCH("none",'Model output'!V266)), ISNUMBER(SEARCH("R0",'Model output'!V266)), ISNUMBER(SEARCH("1 mm",'Model output'!V266)), ISNUMBER(SEARCH("0.1 CM",'Model output'!V266)), ISNUMBER(SEARCH("less than 0.2 mm",'Model output'!V266)), ISNUMBER(SEARCH("less than 1.0 mm",'Model output'!V266)), ISNUMBER(SEARCH("less than 0.5 mm",'Model output'!V266)), ISNUMBER(SEARCH("abut",'Model output'!V266))), "negative", "positive")</f>
        <v>positive</v>
      </c>
      <c r="AE267" s="39" t="str" cm="1">
        <f t="array" ref="AE267">IF(OR(AC267="positive",Z267="positive",AND(OR(ISNUMBER(SEARCH("Follicular carcinoma",N267)),ISNUMBER(SEARCH("Follicular thyroid carcinoma",N267))),V267="extensive"),AND(AND(ISNUMBER(J267),J267&gt;0),AND(ISNUMBER(M267),M267&gt;3)),OR(H267="positive",AH267=1)),"high",IF(OR(ISNUMBER(SEARCH("lateral",G267,1)),ISNUMBER(SEARCH("positive",Y267,1)),ISNUMBER(SEARCH("tall",O267,1)),ISNUMBER(SEARCH("hobnail",O267,1)),ISNUMBER(SEARCH("cribriform",O267,1)),ISNUMBER(SEARCH("diffuse",O267,1)),ISNUMBER(SEARCH("columnar",O267,1)),ISNUMBER(SEARCH("solid",O267,1)),ISNUMBER(SEARCH("tall",N267,1)),ISNUMBER(SEARCH("hobnail",N267,1)),ISNUMBER(SEARCH("cribriform",N267,1)),ISNUMBER(SEARCH("diffuse",N267,1)),ISNUMBER(SEARCH("columnar",N267,1)),ISNUMBER(SEARCH("solid",N267,1)),AND(OR(ISNUMBER(SEARCH("papillary",N267,1)),ISNUMBER(SEARCH("papillary carcinoma",O267,1))),S267="positive"),AND(AND(ISNUMBER(J267),J267&gt;=5),M267=""),AND(AND(ISNUMBER(J267),J267&gt;=5),AND(ISNUMBER(M267),M267&gt;=1)),AND(ISNUMBER(SERACH("papillary",N267)),OR(Y267="positive",Z267="positive"), ISNUMBER(SEARCH("BRAF",AB267)))),"intermediate","low"))</f>
        <v>high</v>
      </c>
      <c r="AF267" s="40" t="str">
        <f t="shared" si="59"/>
        <v>1b</v>
      </c>
      <c r="AG267" s="40" t="str">
        <f t="shared" si="60"/>
        <v>1a</v>
      </c>
      <c r="AH267" s="40" t="str">
        <f t="shared" si="61"/>
        <v>0</v>
      </c>
      <c r="AI267" s="45" t="str">
        <f t="shared" si="62"/>
        <v>I</v>
      </c>
      <c r="AJ267" s="39" t="s">
        <v>631</v>
      </c>
      <c r="AK267" s="44" t="s">
        <v>895</v>
      </c>
      <c r="AL267" s="44" t="s">
        <v>900</v>
      </c>
      <c r="AM267" s="44" t="s">
        <v>896</v>
      </c>
      <c r="AN267" s="44" t="s">
        <v>59</v>
      </c>
      <c r="AO267" s="12">
        <f t="shared" si="63"/>
        <v>1</v>
      </c>
      <c r="AP267" s="15">
        <f t="shared" si="64"/>
        <v>1</v>
      </c>
      <c r="AQ267" s="15">
        <f t="shared" si="65"/>
        <v>1</v>
      </c>
      <c r="AR267" s="15">
        <f t="shared" si="66"/>
        <v>1</v>
      </c>
      <c r="AS267" s="26">
        <f t="shared" si="67"/>
        <v>1</v>
      </c>
    </row>
    <row r="268" spans="1:45">
      <c r="A268" t="str">
        <f>'Model output'!A267</f>
        <v>TCGA-H2-A422</v>
      </c>
      <c r="B268" s="51">
        <v>40</v>
      </c>
      <c r="C268" s="1" t="str">
        <f>IF(OR(ISNUMBER(SEARCH("0",'Model output'!D267)), ISNUMBER(SEARCH("1",'Model output'!D267)), ISNUMBER(SEARCH("1a",'Model output'!D267)), ISNUMBER(SEARCH("1b",'Model output'!D267)), ISNUMBER(SEARCH("2",'Model output'!D267)), ISNUMBER(SEARCH("3",'Model output'!D267)), ISNUMBER(SEARCH("4a",'Model output'!D267)), ISNUMBER(SEARCH("4b",'Model output'!D267))), IF(ISNUMBER(SEARCH("pT",'Model output'!D267)),IF(OR(ISNUMBER(SEARCH("a",'Model output'!D267)),ISNUMBER(SEARCH("b",'Model output'!D267))),MID(SUBSTITUTE('Model output'!D267," ",""),SEARCH("pT",'Model output'!D267)+2,2),MID(SUBSTITUTE('Model output'!D267," ",""),SEARCH("pT",'Model output'!D267)+2,1)),IF(ISNUMBER(SEARCH("T",'Model output'!D267)),IF(OR(ISNUMBER(SEARCH("a",'Model output'!D267)),ISNUMBER(SEARCH("b",'Model output'!D267))),MID(SUBSTITUTE('Model output'!D267," ",""),SEARCH("T",'Model output'!D267)+1,2),MID(SUBSTITUTE('Model output'!D267," ",""),SEARCH("T",'Model output'!D267)+1,1)),SUBSTITUTE('Model output'!D267," ",""))),"")</f>
        <v>2</v>
      </c>
      <c r="D268" s="1" t="str">
        <f>IF(ISNUMBER(SEARCH("lymph node",'Model output'!E267)),"1", IF(AND('Model output'!E267&lt;&gt;"",ISNUMBER('Model output'!E267),'Model output'!E267&gt;0),"1",IF(OR(ISNUMBER(SEARCH("0",'Model output'!E267)), ISNUMBER(SEARCH("1",'Model output'!E267)), ISNUMBER(SEARCH("1a",'Model output'!E267)), ISNUMBER(SEARCH("1b",'Model output'!E267)), ISNUMBER(SEARCH("X",'Model output'!E267))), IF(ISNUMBER(SEARCH("pN",'Model output'!E267)),IF(OR(ISNUMBER(SEARCH("a",'Model output'!E267)),ISNUMBER(SEARCH("b",'Model output'!E267))),MID(SUBSTITUTE('Model output'!E267," ",""),SEARCH("pN",'Model output'!E267)+2,2),MID(SUBSTITUTE('Model output'!E267," ",""),SEARCH("pN",'Model output'!E267)+2,1)),IF(ISNUMBER(SEARCH("N",'Model output'!E267)),IF(OR(ISNUMBER(SEARCH("a",'Model output'!E267)),ISNUMBER(SEARCH("b",'Model output'!E267))),MID(SUBSTITUTE('Model output'!E267," ",""),SEARCH("N",'Model output'!E267)+1,2),MID(SUBSTITUTE('Model output'!E267," ",""),SEARCH("N",'Model output'!E267)+1,1)),SUBSTITUTE('Model output'!E267," ",""))),"")))</f>
        <v>0</v>
      </c>
      <c r="E268" s="1" t="str">
        <f>IF(OR(ISNUMBER(SEARCH("Not applicable",'Model output'!F267)), ISNUMBER(SEARCH("N/A",'Model output'!F267))),"0",IF(OR(ISNUMBER(SEARCH("0",'Model output'!F267)), ISNUMBER(SEARCH("1",'Model output'!F267)), ISNUMBER(SEARCH("X",'Model output'!F267))), IF(ISNUMBER(SEARCH("pM",'Model output'!F267)),MID(SUBSTITUTE('Model output'!F267," ",""),SEARCH("pM",'Model output'!F267)+2,1),IF(ISNUMBER(SEARCH("M",'Model output'!F267)),MID(SUBSTITUTE('Model output'!F267," ",""),SEARCH("M",'Model output'!F267)+1,1),SUBSTITUTE('Model output'!F267," ",""))),""))</f>
        <v>X</v>
      </c>
      <c r="F268" t="str">
        <f t="shared" si="56"/>
        <v>negative</v>
      </c>
      <c r="G268" t="str">
        <f>IF(OR('Model output'!G267="",AND(ISNUMBER('Model output'!J267),'Model output'!J267&lt;1)),"",IF(OR(ISNUMBER(SEARCH("lateral",'Model output'!G267)),ISNUMBER(SEARCH("cervical",'Model output'!G267)),ISNUMBER(SEARCH("jugular",'Model output'!G267)),ISNUMBER(SEARCH("left neck",'Model output'!G267)),ISNUMBER(SEARCH("left anterior neck",'Model output'!G267)),ISNUMBER(SEARCH("left posterior neck",'Model output'!G267)),ISNUMBER(SEARCH("right neck",'Model output'!G267)),ISNUMBER(SEARCH("right anterior neck",'Model output'!G267)),ISNUMBER(SEARCH("right posterior neck",'Model output'!G267)),AND(ISNUMBER(SEARCH("level",'Model output'!G267)),OR(,ISNUMBER(SEARCH("II",'Model output'!G267)),ISNUMBER(SEARCH("two",'Model output'!G267)),ISNUMBER(SEARCH("2",'Model output'!G267)),ISNUMBER(SEARCH("III",'Model output'!G267)),ISNUMBER(SEARCH("three",'Model output'!G267)),ISNUMBER(SEARCH("3",'Model output'!G267)),ISNUMBER(SEARCH("IV",'Model output'!G267)),ISNUMBER(SEARCH("four",'Model output'!G267)),ISNUMBER(SEARCH("4",'Model output'!G267)),ISNUMBER(SEARCH("V ",'Model output'!G267)),ISNUMBER(SEARCH("five",'Model output'!G267)),ISNUMBER(SEARCH("5",'Model output'!G267))))), "lateral", "central"))</f>
        <v/>
      </c>
      <c r="H268" t="str">
        <f>IF('Model output'!H267="","negative", IF('Model output'!H267=" ", "negative", IF('Model output'!H267="[]", "negative", IF(ISNUMBER(SEARCH("lymph node",'Model output'!H267)),"negative", IF(ISNUMBER(SEARCH("adipose tissue",'Model output'!H267)), "negative", IF(ISNUMBER(SEARCH("neck dissection",'Model output'!H267)),"negative","positive"))))))</f>
        <v>negative</v>
      </c>
      <c r="I268">
        <f>IF('Model output'!I267="","",IF(ISNUMBER('Model output'!I267),'Model output'!I267,1))</f>
        <v>3</v>
      </c>
      <c r="J268">
        <f>IF('Model output'!J267="","",IF(AND(ISNUMBER('Model output'!J267),'Model output'!J267&lt;=I268),'Model output'!J267,IF(ISNUMBER(SEARCH("0/",'Model output'!J267)),0,1)))</f>
        <v>0</v>
      </c>
      <c r="K268" t="str" cm="1">
        <f t="array" ref="K268">IF(COUNT(FIND({0,1,2,3,4,5,6,7,8,9},'Model output'!K267))&gt;0,'Model output'!K267,"")</f>
        <v/>
      </c>
      <c r="L268" s="32" t="str">
        <f t="shared" si="58"/>
        <v/>
      </c>
      <c r="M268" t="str" cm="1">
        <f t="array" ref="M268">IF(L268="","",IF(ISNUMBER(SEARCH("cm",L268)),MAX(VALUE(SUBSTITUTE(_xlfn.FILTERXML("&lt;t&gt;&lt;s&gt;"&amp;SUBSTITUTE(L268,",","&lt;/s&gt;&lt;s&gt;")&amp;"&lt;/s&gt;&lt;/t&gt;","//s"),"cm",""))),MAX(VALUE(SUBSTITUTE(_xlfn.FILTERXML("&lt;t&gt;&lt;s&gt;"&amp;SUBSTITUTE(L268,",","&lt;/s&gt;&lt;s&gt;")&amp;"&lt;/s&gt;&lt;/t&gt;","//s"),"mm","")))/10))</f>
        <v/>
      </c>
      <c r="N268" t="str">
        <f>IF('Model output'!L267="","",'Model output'!L267)</f>
        <v>papillary</v>
      </c>
      <c r="O268" t="str">
        <f>IF('Model output'!M267="","",'Model output'!M267)</f>
        <v>classic</v>
      </c>
      <c r="P268" t="str">
        <f>IF('Model output'!N267="","",'Model output'!N267)</f>
        <v>3 CM</v>
      </c>
      <c r="Q268" t="str">
        <f t="shared" si="57"/>
        <v>3cm</v>
      </c>
      <c r="R268" cm="1">
        <f t="array" ref="R268">IF(Q268="","",IF(ISNUMBER(SEARCH("cm",Q268)),MAX(VALUE(SUBSTITUTE(_xlfn.FILTERXML("&lt;t&gt;&lt;s&gt;"&amp;SUBSTITUTE(Q268,",","&lt;/s&gt;&lt;s&gt;")&amp;"&lt;/s&gt;&lt;/t&gt;","//s"),"cm",""))),IF(ISNUMBER(SEARCH("mm",Q268)), MAX(VALUE(SUBSTITUTE(_xlfn.FILTERXML("&lt;t&gt;&lt;s&gt;"&amp;SUBSTITUTE(Q268,",","&lt;/s&gt;&lt;s&gt;")&amp;"&lt;/s&gt;&lt;/t&gt;","//s"),"mm","")))/10, MAX(VALUE(_xlfn.FILTERXML("&lt;t&gt;&lt;s&gt;"&amp;SUBSTITUTE(Q268,",","&lt;/s&gt;&lt;s&gt;")&amp;"&lt;/s&gt;&lt;/t&gt;","//s"))))))</f>
        <v>3</v>
      </c>
      <c r="S268" t="str">
        <f>IF(OR('Model output'!P267="",'Model output'!P267="C",ISNUMBER(SEARCH("Not identified", 'Model output'!P267)),ISNUMBER(SEARCH("Absent",'Model output'!P267)),ISNUMBER(SEARCH("Absence",'Model output'!P267)),AND(ISNUMBER(SEARCH("No",'Model output'!P267)),NOT(ISNUMBER(SEARCH("diagnostic",'Model output'!P267)))),ISNUMBER(SEARCH("Negative",'Model output'!P267))),"negative","positive")</f>
        <v>positive</v>
      </c>
      <c r="T268">
        <f>IF('Model output'!O267="","",'Model output'!O267)</f>
        <v>1</v>
      </c>
      <c r="U268" t="str">
        <f>IF('Model output'!Q267&lt;&gt;"",'Model output'!Q267,IF('Classification result'!S268="positive",IF(ISNUMBER(SEARCH("single",'Model output'!P267)),1,IF(OR(ISNUMBER(SEARCH("&lt;4",'Model output'!P267)),ISNUMBER(SEARCH("&lt; 4",'Model output'!P267)),ISNUMBER(SEARCH("less than 4",'Model output'!P267))),"&lt;4",IF(OR(ISNUMBER(SEARCH("&gt;4",'Model output'!P267)),ISNUMBER(SEARCH("&gt; 4",'Model output'!P267)),ISNUMBER(SEARCH("4 or more",'Model output'!P267))),"&gt;4",""))),""))</f>
        <v/>
      </c>
      <c r="V268" t="str">
        <f>IF(S268="negative","",IF(OR(ISNUMBER(SEARCH("Focal",'Model output'!P267)),'Classification result'!U268&lt;4,ISNUMBER(SEARCH("Focal",'Classification result'!U268)),ISNUMBER(SEARCH("&lt;4",'Classification result'!U268)),ISNUMBER(SEARCH("&lt; 4",'Classification result'!U268))),"minimal", IF(OR(ISNUMBER(SEARCH("Extensive",'Model output'!P267)),ISNUMBER(SEARCH("Extensive",'Classification result'!U268)),ISNUMBER(SEARCH("&gt;4",'Classification result'!U268)),ISNUMBER(SEARCH("&gt; 4",'Classification result'!U268)),ISNUMBER(SEARCH("4 or more",'Classification result'!U268))),"extensive","")))</f>
        <v/>
      </c>
      <c r="W268" t="str">
        <f>IF(OR('Model output'!R267="",ISNUMBER(SEARCH("Not identified", 'Model output'!R267)),ISNUMBER(SEARCH("Absent",'Model output'!R267)),ISNUMBER(SEARCH("No",'Model output'!R267)),ISNUMBER(SEARCH("Negative",'Model output'!R267)),ISNUMBER(SEARCH("None seen",'Model output'!R267)),ISNUMBER(SEARCH("Free",'Model output'!R267)),ISNUMBER(SEARCH("Cannot be assessed",'Model output'!R267))),"negative","positive")</f>
        <v>negative</v>
      </c>
      <c r="X268" s="19" t="str">
        <f>IF('Model output'!S267="","",'Model output'!S267)</f>
        <v/>
      </c>
      <c r="Y268" t="str">
        <f>IF(OR('Model output'!S267="",ISNUMBER(SEARCH("No extension",'Model output'!S267)),ISNUMBER(SEARCH("Absent",'Model output'!S267)),ISNUMBER(SEARCH("Not identified",'Model output'!S267)),AND(ISNUMBER(SEARCH("No",'Model output'!S267)),NOT(ISNUMBER(SEARCH("carcinoma",'Model output'!S267)))),ISNUMBER(SEARCH("negative",'Model output'!S267))),"negative",IF(Z268="positive","gETE", "positive"))</f>
        <v>negative</v>
      </c>
      <c r="Z268" t="str">
        <f>IF(OR('Model output'!S267="",ISNUMBER(SEARCH("Absent",'Model output'!S267)),ISNUMBER(SEARCH("Not identified",'Model output'!S267)),ISNUMBER(SEARCH("No",'Model output'!S267)),ISNUMBER(SEARCH("Minimal",'Model output'!S267)),ISNUMBER(SEARCH("negative",'Model output'!S267))),"negative",IF(OR(ISNUMBER(SEARCH("extensive",X268)),ISNUMBER(SEARCH("skeletal muscle",X268)),ISNUMBER(SEARCH("larynx",X268)),ISNUMBER(SEARCH("trachea",X268)),ISNUMBER(SEARCH("esophagus",X268)),ISNUMBER(SEARCH("recurrent laryngeal nerve",X268))),"positive","negative"))</f>
        <v>negative</v>
      </c>
      <c r="AA268" t="str">
        <f>IF('Model output'!T267="","",IF('Model output'!T267="Not mentioned", "No", "Yes"))</f>
        <v/>
      </c>
      <c r="AB268" t="str">
        <f>IF(AA268&lt;&gt;"Yes","",IF(OR('Model output'!U267="",ISNUMBER(SEARCH("Not identified",'Model output'!U267))),"",'Model output'!U267))</f>
        <v/>
      </c>
      <c r="AC268" s="8" t="str">
        <f>IF(OR('Model output'!V267="", AND(ISERROR(SEARCH("Positive",'Model output'!V267)), ISNUMBER(SEARCH("Negative",'Model output'!V267))), ISNUMBER(SEARCH("Cannot be assessed",'Model output'!V267)), AND(ISNUMBER(SEARCH("Uninvolved",'Model output'!V267)),NOT(ISNUMBER(SEARCH("margin(s) involved",'Model output'!V267)))), ISNUMBER(SEARCH("No involvement",'Model output'!V267)), AND(NOT(ISNUMBER(SEARCH("focal",'Model output'!V267))),ISNUMBER(SEARCH("Free",'Model output'!V267))), ISNUMBER(SEARCH("narrowly excised",'Model output'!V267)), ISNUMBER(SEARCH("none",'Model output'!V267)), ISNUMBER(SEARCH("R0",'Model output'!V267)), ISNUMBER(SEARCH("1 mm",'Model output'!V267)), ISNUMBER(SEARCH("0.1 CM",'Model output'!V267)), ISNUMBER(SEARCH("less than 0.2 mm",'Model output'!V267)), ISNUMBER(SEARCH("less than 1.0 mm",'Model output'!V267)), ISNUMBER(SEARCH("less than 0.5 mm",'Model output'!V267)), ISNUMBER(SEARCH("abut",'Model output'!V267))), "negative", "positive")</f>
        <v>negative</v>
      </c>
      <c r="AE268" s="39" t="str" cm="1">
        <f t="array" aca="1" ref="AE268" ca="1">IF(OR(AC268="positive",Z268="positive",AND(OR(ISNUMBER(SEARCH("Follicular carcinoma",N268)),ISNUMBER(SEARCH("Follicular thyroid carcinoma",N268))),V268="extensive"),AND(AND(ISNUMBER(J268),J268&gt;0),AND(ISNUMBER(M268),M268&gt;3)),OR(H268="positive",AH268=1)),"high",IF(OR(ISNUMBER(SEARCH("lateral",G268,1)),ISNUMBER(SEARCH("positive",Y268,1)),ISNUMBER(SEARCH("tall",O268,1)),ISNUMBER(SEARCH("hobnail",O268,1)),ISNUMBER(SEARCH("cribriform",O268,1)),ISNUMBER(SEARCH("diffuse",O268,1)),ISNUMBER(SEARCH("columnar",O268,1)),ISNUMBER(SEARCH("solid",O268,1)),ISNUMBER(SEARCH("tall",N268,1)),ISNUMBER(SEARCH("hobnail",N268,1)),ISNUMBER(SEARCH("cribriform",N268,1)),ISNUMBER(SEARCH("diffuse",N268,1)),ISNUMBER(SEARCH("columnar",N268,1)),ISNUMBER(SEARCH("solid",N268,1)),AND(OR(ISNUMBER(SEARCH("papillary",N268,1)),ISNUMBER(SEARCH("papillary carcinoma",O268,1))),S268="positive"),AND(AND(ISNUMBER(J268),J268&gt;=5),M268=""),AND(AND(ISNUMBER(J268),J268&gt;=5),AND(ISNUMBER(M268),M268&gt;=1)),AND(ISNUMBER(SERACH("papillary",N268)),OR(Y268="positive",Z268="positive"), ISNUMBER(SEARCH("BRAF",AB268)))),"intermediate","low"))</f>
        <v>intermediate</v>
      </c>
      <c r="AF268" s="40" t="str">
        <f t="shared" si="59"/>
        <v>2</v>
      </c>
      <c r="AG268" s="40" t="str">
        <f t="shared" si="60"/>
        <v>0</v>
      </c>
      <c r="AH268" s="40" t="str">
        <f t="shared" si="61"/>
        <v>0</v>
      </c>
      <c r="AI268" s="45" t="str">
        <f t="shared" si="62"/>
        <v>I</v>
      </c>
      <c r="AJ268" s="39" t="s">
        <v>636</v>
      </c>
      <c r="AK268" s="44" t="s">
        <v>898</v>
      </c>
      <c r="AL268" s="44" t="s">
        <v>896</v>
      </c>
      <c r="AM268" s="44" t="s">
        <v>899</v>
      </c>
      <c r="AN268" s="44" t="s">
        <v>59</v>
      </c>
      <c r="AO268" s="12">
        <f t="shared" ca="1" si="63"/>
        <v>1</v>
      </c>
      <c r="AP268" s="15">
        <f t="shared" si="64"/>
        <v>1</v>
      </c>
      <c r="AQ268" s="15">
        <f t="shared" si="65"/>
        <v>1</v>
      </c>
      <c r="AR268" s="15">
        <f t="shared" si="66"/>
        <v>1</v>
      </c>
      <c r="AS268" s="26">
        <f t="shared" si="67"/>
        <v>1</v>
      </c>
    </row>
    <row r="269" spans="1:45">
      <c r="A269" t="str">
        <f>'Model output'!A268</f>
        <v>TCGA-IM-A41Y</v>
      </c>
      <c r="B269" s="51">
        <v>42</v>
      </c>
      <c r="C269" s="1" t="str">
        <f>IF(OR(ISNUMBER(SEARCH("0",'Model output'!D268)), ISNUMBER(SEARCH("1",'Model output'!D268)), ISNUMBER(SEARCH("1a",'Model output'!D268)), ISNUMBER(SEARCH("1b",'Model output'!D268)), ISNUMBER(SEARCH("2",'Model output'!D268)), ISNUMBER(SEARCH("3",'Model output'!D268)), ISNUMBER(SEARCH("4a",'Model output'!D268)), ISNUMBER(SEARCH("4b",'Model output'!D268))), IF(ISNUMBER(SEARCH("pT",'Model output'!D268)),IF(OR(ISNUMBER(SEARCH("a",'Model output'!D268)),ISNUMBER(SEARCH("b",'Model output'!D268))),MID(SUBSTITUTE('Model output'!D268," ",""),SEARCH("pT",'Model output'!D268)+2,2),MID(SUBSTITUTE('Model output'!D268," ",""),SEARCH("pT",'Model output'!D268)+2,1)),IF(ISNUMBER(SEARCH("T",'Model output'!D268)),IF(OR(ISNUMBER(SEARCH("a",'Model output'!D268)),ISNUMBER(SEARCH("b",'Model output'!D268))),MID(SUBSTITUTE('Model output'!D268," ",""),SEARCH("T",'Model output'!D268)+1,2),MID(SUBSTITUTE('Model output'!D268," ",""),SEARCH("T",'Model output'!D268)+1,1)),SUBSTITUTE('Model output'!D268," ",""))),"")</f>
        <v>3</v>
      </c>
      <c r="D269" s="1" t="str">
        <f>IF(ISNUMBER(SEARCH("lymph node",'Model output'!E268)),"1", IF(AND('Model output'!E268&lt;&gt;"",ISNUMBER('Model output'!E268),'Model output'!E268&gt;0),"1",IF(OR(ISNUMBER(SEARCH("0",'Model output'!E268)), ISNUMBER(SEARCH("1",'Model output'!E268)), ISNUMBER(SEARCH("1a",'Model output'!E268)), ISNUMBER(SEARCH("1b",'Model output'!E268)), ISNUMBER(SEARCH("X",'Model output'!E268))), IF(ISNUMBER(SEARCH("pN",'Model output'!E268)),IF(OR(ISNUMBER(SEARCH("a",'Model output'!E268)),ISNUMBER(SEARCH("b",'Model output'!E268))),MID(SUBSTITUTE('Model output'!E268," ",""),SEARCH("pN",'Model output'!E268)+2,2),MID(SUBSTITUTE('Model output'!E268," ",""),SEARCH("pN",'Model output'!E268)+2,1)),IF(ISNUMBER(SEARCH("N",'Model output'!E268)),IF(OR(ISNUMBER(SEARCH("a",'Model output'!E268)),ISNUMBER(SEARCH("b",'Model output'!E268))),MID(SUBSTITUTE('Model output'!E268," ",""),SEARCH("N",'Model output'!E268)+1,2),MID(SUBSTITUTE('Model output'!E268," ",""),SEARCH("N",'Model output'!E268)+1,1)),SUBSTITUTE('Model output'!E268," ",""))),"")))</f>
        <v>1a</v>
      </c>
      <c r="E269" s="1" t="str">
        <f>IF(OR(ISNUMBER(SEARCH("Not applicable",'Model output'!F268)), ISNUMBER(SEARCH("N/A",'Model output'!F268))),"0",IF(OR(ISNUMBER(SEARCH("0",'Model output'!F268)), ISNUMBER(SEARCH("1",'Model output'!F268)), ISNUMBER(SEARCH("X",'Model output'!F268))), IF(ISNUMBER(SEARCH("pM",'Model output'!F268)),MID(SUBSTITUTE('Model output'!F268," ",""),SEARCH("pM",'Model output'!F268)+2,1),IF(ISNUMBER(SEARCH("M",'Model output'!F268)),MID(SUBSTITUTE('Model output'!F268," ",""),SEARCH("M",'Model output'!F268)+1,1),SUBSTITUTE('Model output'!F268," ",""))),""))</f>
        <v>X</v>
      </c>
      <c r="F269" t="str">
        <f t="shared" si="56"/>
        <v>positive</v>
      </c>
      <c r="G269" t="str">
        <f>IF(OR('Model output'!G268="",AND(ISNUMBER('Model output'!J268),'Model output'!J268&lt;1)),"",IF(OR(ISNUMBER(SEARCH("lateral",'Model output'!G268)),ISNUMBER(SEARCH("cervical",'Model output'!G268)),ISNUMBER(SEARCH("jugular",'Model output'!G268)),ISNUMBER(SEARCH("left neck",'Model output'!G268)),ISNUMBER(SEARCH("left anterior neck",'Model output'!G268)),ISNUMBER(SEARCH("left posterior neck",'Model output'!G268)),ISNUMBER(SEARCH("right neck",'Model output'!G268)),ISNUMBER(SEARCH("right anterior neck",'Model output'!G268)),ISNUMBER(SEARCH("right posterior neck",'Model output'!G268)),AND(ISNUMBER(SEARCH("level",'Model output'!G268)),OR(,ISNUMBER(SEARCH("II",'Model output'!G268)),ISNUMBER(SEARCH("two",'Model output'!G268)),ISNUMBER(SEARCH("2",'Model output'!G268)),ISNUMBER(SEARCH("III",'Model output'!G268)),ISNUMBER(SEARCH("three",'Model output'!G268)),ISNUMBER(SEARCH("3",'Model output'!G268)),ISNUMBER(SEARCH("IV",'Model output'!G268)),ISNUMBER(SEARCH("four",'Model output'!G268)),ISNUMBER(SEARCH("4",'Model output'!G268)),ISNUMBER(SEARCH("V ",'Model output'!G268)),ISNUMBER(SEARCH("five",'Model output'!G268)),ISNUMBER(SEARCH("5",'Model output'!G268))))), "lateral", "central"))</f>
        <v>lateral</v>
      </c>
      <c r="H269" t="str">
        <f>IF('Model output'!H268="","negative", IF('Model output'!H268=" ", "negative", IF('Model output'!H268="[]", "negative", IF(ISNUMBER(SEARCH("lymph node",'Model output'!H268)),"negative", IF(ISNUMBER(SEARCH("adipose tissue",'Model output'!H268)), "negative", IF(ISNUMBER(SEARCH("neck dissection",'Model output'!H268)),"negative","positive"))))))</f>
        <v>negative</v>
      </c>
      <c r="I269">
        <f>IF('Model output'!I268="","",IF(ISNUMBER('Model output'!I268),'Model output'!I268,1))</f>
        <v>18</v>
      </c>
      <c r="J269">
        <f>IF('Model output'!J268="","",IF(AND(ISNUMBER('Model output'!J268),'Model output'!J268&lt;=I269),'Model output'!J268,IF(ISNUMBER(SEARCH("0/",'Model output'!J268)),0,1)))</f>
        <v>4</v>
      </c>
      <c r="K269" t="str" cm="1">
        <f t="array" ref="K269">IF(COUNT(FIND({0,1,2,3,4,5,6,7,8,9},'Model output'!K268))&gt;0,'Model output'!K268,"")</f>
        <v>0.2 cm</v>
      </c>
      <c r="L269" s="32" t="str">
        <f t="shared" si="58"/>
        <v>0.2cm</v>
      </c>
      <c r="M269" cm="1">
        <f t="array" ref="M269">IF(L269="","",IF(ISNUMBER(SEARCH("cm",L269)),MAX(VALUE(SUBSTITUTE(_xlfn.FILTERXML("&lt;t&gt;&lt;s&gt;"&amp;SUBSTITUTE(L269,",","&lt;/s&gt;&lt;s&gt;")&amp;"&lt;/s&gt;&lt;/t&gt;","//s"),"cm",""))),MAX(VALUE(SUBSTITUTE(_xlfn.FILTERXML("&lt;t&gt;&lt;s&gt;"&amp;SUBSTITUTE(L269,",","&lt;/s&gt;&lt;s&gt;")&amp;"&lt;/s&gt;&lt;/t&gt;","//s"),"mm","")))/10))</f>
        <v>0.2</v>
      </c>
      <c r="N269" t="str">
        <f>IF('Model output'!L268="","",'Model output'!L268)</f>
        <v>papillary</v>
      </c>
      <c r="O269" t="str">
        <f>IF('Model output'!M268="","",'Model output'!M268)</f>
        <v>diffuse sclerosing variant, classical (papillary), follicular, tall cell</v>
      </c>
      <c r="P269" t="str">
        <f>IF('Model output'!N268="","",'Model output'!N268)</f>
        <v>6.8 cm</v>
      </c>
      <c r="Q269" t="str">
        <f t="shared" si="57"/>
        <v>6.8cm</v>
      </c>
      <c r="R269" cm="1">
        <f t="array" ref="R269">IF(Q269="","",IF(ISNUMBER(SEARCH("cm",Q269)),MAX(VALUE(SUBSTITUTE(_xlfn.FILTERXML("&lt;t&gt;&lt;s&gt;"&amp;SUBSTITUTE(Q269,",","&lt;/s&gt;&lt;s&gt;")&amp;"&lt;/s&gt;&lt;/t&gt;","//s"),"cm",""))),IF(ISNUMBER(SEARCH("mm",Q269)), MAX(VALUE(SUBSTITUTE(_xlfn.FILTERXML("&lt;t&gt;&lt;s&gt;"&amp;SUBSTITUTE(Q269,",","&lt;/s&gt;&lt;s&gt;")&amp;"&lt;/s&gt;&lt;/t&gt;","//s"),"mm","")))/10, MAX(VALUE(_xlfn.FILTERXML("&lt;t&gt;&lt;s&gt;"&amp;SUBSTITUTE(Q269,",","&lt;/s&gt;&lt;s&gt;")&amp;"&lt;/s&gt;&lt;/t&gt;","//s"))))))</f>
        <v>6.8</v>
      </c>
      <c r="S269" t="str">
        <f>IF(OR('Model output'!P268="",'Model output'!P268="C",ISNUMBER(SEARCH("Not identified", 'Model output'!P268)),ISNUMBER(SEARCH("Absent",'Model output'!P268)),ISNUMBER(SEARCH("Absence",'Model output'!P268)),AND(ISNUMBER(SEARCH("No",'Model output'!P268)),NOT(ISNUMBER(SEARCH("diagnostic",'Model output'!P268)))),ISNUMBER(SEARCH("Negative",'Model output'!P268))),"negative","positive")</f>
        <v>positive</v>
      </c>
      <c r="T269">
        <f>IF('Model output'!O268="","",'Model output'!O268)</f>
        <v>2</v>
      </c>
      <c r="U269" t="str">
        <f>IF('Model output'!Q268&lt;&gt;"",'Model output'!Q268,IF('Classification result'!S269="positive",IF(ISNUMBER(SEARCH("single",'Model output'!P268)),1,IF(OR(ISNUMBER(SEARCH("&lt;4",'Model output'!P268)),ISNUMBER(SEARCH("&lt; 4",'Model output'!P268)),ISNUMBER(SEARCH("less than 4",'Model output'!P268))),"&lt;4",IF(OR(ISNUMBER(SEARCH("&gt;4",'Model output'!P268)),ISNUMBER(SEARCH("&gt; 4",'Model output'!P268)),ISNUMBER(SEARCH("4 or more",'Model output'!P268))),"&gt;4",""))),""))</f>
        <v>&lt;4</v>
      </c>
      <c r="V269" t="str">
        <f>IF(S269="negative","",IF(OR(ISNUMBER(SEARCH("Focal",'Model output'!P268)),'Classification result'!U269&lt;4,ISNUMBER(SEARCH("Focal",'Classification result'!U269)),ISNUMBER(SEARCH("&lt;4",'Classification result'!U269)),ISNUMBER(SEARCH("&lt; 4",'Classification result'!U269))),"minimal", IF(OR(ISNUMBER(SEARCH("Extensive",'Model output'!P268)),ISNUMBER(SEARCH("Extensive",'Classification result'!U269)),ISNUMBER(SEARCH("&gt;4",'Classification result'!U269)),ISNUMBER(SEARCH("&gt; 4",'Classification result'!U269)),ISNUMBER(SEARCH("4 or more",'Classification result'!U269))),"extensive","")))</f>
        <v>minimal</v>
      </c>
      <c r="W269" t="str">
        <f>IF(OR('Model output'!R268="",ISNUMBER(SEARCH("Not identified", 'Model output'!R268)),ISNUMBER(SEARCH("Absent",'Model output'!R268)),ISNUMBER(SEARCH("No",'Model output'!R268)),ISNUMBER(SEARCH("Negative",'Model output'!R268)),ISNUMBER(SEARCH("None seen",'Model output'!R268)),ISNUMBER(SEARCH("Free",'Model output'!R268)),ISNUMBER(SEARCH("Cannot be assessed",'Model output'!R268))),"negative","positive")</f>
        <v>negative</v>
      </c>
      <c r="X269" s="19" t="str">
        <f>IF('Model output'!S268="","",'Model output'!S268)</f>
        <v>Not identified</v>
      </c>
      <c r="Y269" t="str">
        <f>IF(OR('Model output'!S268="",ISNUMBER(SEARCH("No extension",'Model output'!S268)),ISNUMBER(SEARCH("Absent",'Model output'!S268)),ISNUMBER(SEARCH("Not identified",'Model output'!S268)),AND(ISNUMBER(SEARCH("No",'Model output'!S268)),NOT(ISNUMBER(SEARCH("carcinoma",'Model output'!S268)))),ISNUMBER(SEARCH("negative",'Model output'!S268))),"negative",IF(Z269="positive","gETE", "positive"))</f>
        <v>negative</v>
      </c>
      <c r="Z269" t="str">
        <f>IF(OR('Model output'!S268="",ISNUMBER(SEARCH("Absent",'Model output'!S268)),ISNUMBER(SEARCH("Not identified",'Model output'!S268)),ISNUMBER(SEARCH("No",'Model output'!S268)),ISNUMBER(SEARCH("Minimal",'Model output'!S268)),ISNUMBER(SEARCH("negative",'Model output'!S268))),"negative",IF(OR(ISNUMBER(SEARCH("extensive",X269)),ISNUMBER(SEARCH("skeletal muscle",X269)),ISNUMBER(SEARCH("larynx",X269)),ISNUMBER(SEARCH("trachea",X269)),ISNUMBER(SEARCH("esophagus",X269)),ISNUMBER(SEARCH("recurrent laryngeal nerve",X269))),"positive","negative"))</f>
        <v>negative</v>
      </c>
      <c r="AA269" t="str">
        <f>IF('Model output'!T268="","",IF('Model output'!T268="Not mentioned", "No", "Yes"))</f>
        <v/>
      </c>
      <c r="AB269" t="str">
        <f>IF(AA269&lt;&gt;"Yes","",IF(OR('Model output'!U268="",ISNUMBER(SEARCH("Not identified",'Model output'!U268))),"",'Model output'!U268))</f>
        <v/>
      </c>
      <c r="AC269" s="8" t="str">
        <f>IF(OR('Model output'!V268="", AND(ISERROR(SEARCH("Positive",'Model output'!V268)), ISNUMBER(SEARCH("Negative",'Model output'!V268))), ISNUMBER(SEARCH("Cannot be assessed",'Model output'!V268)), AND(ISNUMBER(SEARCH("Uninvolved",'Model output'!V268)),NOT(ISNUMBER(SEARCH("margin(s) involved",'Model output'!V268)))), ISNUMBER(SEARCH("No involvement",'Model output'!V268)), AND(NOT(ISNUMBER(SEARCH("focal",'Model output'!V268))),ISNUMBER(SEARCH("Free",'Model output'!V268))), ISNUMBER(SEARCH("narrowly excised",'Model output'!V268)), ISNUMBER(SEARCH("none",'Model output'!V268)), ISNUMBER(SEARCH("R0",'Model output'!V268)), ISNUMBER(SEARCH("1 mm",'Model output'!V268)), ISNUMBER(SEARCH("0.1 CM",'Model output'!V268)), ISNUMBER(SEARCH("less than 0.2 mm",'Model output'!V268)), ISNUMBER(SEARCH("less than 1.0 mm",'Model output'!V268)), ISNUMBER(SEARCH("less than 0.5 mm",'Model output'!V268)), ISNUMBER(SEARCH("abut",'Model output'!V268))), "negative", "positive")</f>
        <v>negative</v>
      </c>
      <c r="AE269" s="39" t="str" cm="1">
        <f t="array" aca="1" ref="AE269" ca="1">IF(OR(AC269="positive",Z269="positive",AND(OR(ISNUMBER(SEARCH("Follicular carcinoma",N269)),ISNUMBER(SEARCH("Follicular thyroid carcinoma",N269))),V269="extensive"),AND(AND(ISNUMBER(J269),J269&gt;0),AND(ISNUMBER(M269),M269&gt;3)),OR(H269="positive",AH269=1)),"high",IF(OR(ISNUMBER(SEARCH("lateral",G269,1)),ISNUMBER(SEARCH("positive",Y269,1)),ISNUMBER(SEARCH("tall",O269,1)),ISNUMBER(SEARCH("hobnail",O269,1)),ISNUMBER(SEARCH("cribriform",O269,1)),ISNUMBER(SEARCH("diffuse",O269,1)),ISNUMBER(SEARCH("columnar",O269,1)),ISNUMBER(SEARCH("solid",O269,1)),ISNUMBER(SEARCH("tall",N269,1)),ISNUMBER(SEARCH("hobnail",N269,1)),ISNUMBER(SEARCH("cribriform",N269,1)),ISNUMBER(SEARCH("diffuse",N269,1)),ISNUMBER(SEARCH("columnar",N269,1)),ISNUMBER(SEARCH("solid",N269,1)),AND(OR(ISNUMBER(SEARCH("papillary",N269,1)),ISNUMBER(SEARCH("papillary carcinoma",O269,1))),S269="positive"),AND(AND(ISNUMBER(J269),J269&gt;=5),M269=""),AND(AND(ISNUMBER(J269),J269&gt;=5),AND(ISNUMBER(M269),M269&gt;=1)),AND(ISNUMBER(SERACH("papillary",N269)),OR(Y269="positive",Z269="positive"), ISNUMBER(SEARCH("BRAF",AB269)))),"intermediate","low"))</f>
        <v>intermediate</v>
      </c>
      <c r="AF269" s="40" t="str">
        <f t="shared" si="59"/>
        <v>3a</v>
      </c>
      <c r="AG269" s="40" t="str">
        <f t="shared" si="60"/>
        <v>1b</v>
      </c>
      <c r="AH269" s="40" t="str">
        <f t="shared" si="61"/>
        <v>0</v>
      </c>
      <c r="AI269" s="45" t="str">
        <f t="shared" si="62"/>
        <v>I</v>
      </c>
      <c r="AJ269" s="39" t="s">
        <v>631</v>
      </c>
      <c r="AK269" s="44" t="s">
        <v>901</v>
      </c>
      <c r="AL269" s="44" t="s">
        <v>900</v>
      </c>
      <c r="AM269" s="44" t="s">
        <v>899</v>
      </c>
      <c r="AN269" s="44" t="s">
        <v>59</v>
      </c>
      <c r="AO269" s="12">
        <f t="shared" ca="1" si="63"/>
        <v>0</v>
      </c>
      <c r="AP269" s="15">
        <f t="shared" si="64"/>
        <v>1</v>
      </c>
      <c r="AQ269" s="15">
        <f t="shared" si="65"/>
        <v>0</v>
      </c>
      <c r="AR269" s="15">
        <f t="shared" si="66"/>
        <v>1</v>
      </c>
      <c r="AS269" s="26">
        <f t="shared" si="67"/>
        <v>1</v>
      </c>
    </row>
    <row r="270" spans="1:45">
      <c r="A270" t="str">
        <f>'Model output'!A269</f>
        <v>TCGA-IM-A41Z</v>
      </c>
      <c r="B270" s="51">
        <v>37</v>
      </c>
      <c r="C270" s="1" t="str">
        <f>IF(OR(ISNUMBER(SEARCH("0",'Model output'!D269)), ISNUMBER(SEARCH("1",'Model output'!D269)), ISNUMBER(SEARCH("1a",'Model output'!D269)), ISNUMBER(SEARCH("1b",'Model output'!D269)), ISNUMBER(SEARCH("2",'Model output'!D269)), ISNUMBER(SEARCH("3",'Model output'!D269)), ISNUMBER(SEARCH("4a",'Model output'!D269)), ISNUMBER(SEARCH("4b",'Model output'!D269))), IF(ISNUMBER(SEARCH("pT",'Model output'!D269)),IF(OR(ISNUMBER(SEARCH("a",'Model output'!D269)),ISNUMBER(SEARCH("b",'Model output'!D269))),MID(SUBSTITUTE('Model output'!D269," ",""),SEARCH("pT",'Model output'!D269)+2,2),MID(SUBSTITUTE('Model output'!D269," ",""),SEARCH("pT",'Model output'!D269)+2,1)),IF(ISNUMBER(SEARCH("T",'Model output'!D269)),IF(OR(ISNUMBER(SEARCH("a",'Model output'!D269)),ISNUMBER(SEARCH("b",'Model output'!D269))),MID(SUBSTITUTE('Model output'!D269," ",""),SEARCH("T",'Model output'!D269)+1,2),MID(SUBSTITUTE('Model output'!D269," ",""),SEARCH("T",'Model output'!D269)+1,1)),SUBSTITUTE('Model output'!D269," ",""))),"")</f>
        <v>1b</v>
      </c>
      <c r="D270" s="1" t="str">
        <f>IF(ISNUMBER(SEARCH("lymph node",'Model output'!E269)),"1", IF(AND('Model output'!E269&lt;&gt;"",ISNUMBER('Model output'!E269),'Model output'!E269&gt;0),"1",IF(OR(ISNUMBER(SEARCH("0",'Model output'!E269)), ISNUMBER(SEARCH("1",'Model output'!E269)), ISNUMBER(SEARCH("1a",'Model output'!E269)), ISNUMBER(SEARCH("1b",'Model output'!E269)), ISNUMBER(SEARCH("X",'Model output'!E269))), IF(ISNUMBER(SEARCH("pN",'Model output'!E269)),IF(OR(ISNUMBER(SEARCH("a",'Model output'!E269)),ISNUMBER(SEARCH("b",'Model output'!E269))),MID(SUBSTITUTE('Model output'!E269," ",""),SEARCH("pN",'Model output'!E269)+2,2),MID(SUBSTITUTE('Model output'!E269," ",""),SEARCH("pN",'Model output'!E269)+2,1)),IF(ISNUMBER(SEARCH("N",'Model output'!E269)),IF(OR(ISNUMBER(SEARCH("a",'Model output'!E269)),ISNUMBER(SEARCH("b",'Model output'!E269))),MID(SUBSTITUTE('Model output'!E269," ",""),SEARCH("N",'Model output'!E269)+1,2),MID(SUBSTITUTE('Model output'!E269," ",""),SEARCH("N",'Model output'!E269)+1,1)),SUBSTITUTE('Model output'!E269," ",""))),"")))</f>
        <v>0</v>
      </c>
      <c r="E270" s="1" t="str">
        <f>IF(OR(ISNUMBER(SEARCH("Not applicable",'Model output'!F269)), ISNUMBER(SEARCH("N/A",'Model output'!F269))),"0",IF(OR(ISNUMBER(SEARCH("0",'Model output'!F269)), ISNUMBER(SEARCH("1",'Model output'!F269)), ISNUMBER(SEARCH("X",'Model output'!F269))), IF(ISNUMBER(SEARCH("pM",'Model output'!F269)),MID(SUBSTITUTE('Model output'!F269," ",""),SEARCH("pM",'Model output'!F269)+2,1),IF(ISNUMBER(SEARCH("M",'Model output'!F269)),MID(SUBSTITUTE('Model output'!F269," ",""),SEARCH("M",'Model output'!F269)+1,1),SUBSTITUTE('Model output'!F269," ",""))),""))</f>
        <v>X</v>
      </c>
      <c r="F270" t="str">
        <f t="shared" si="56"/>
        <v>positive</v>
      </c>
      <c r="G270" t="str">
        <f>IF(OR('Model output'!G269="",AND(ISNUMBER('Model output'!J269),'Model output'!J269&lt;1)),"",IF(OR(ISNUMBER(SEARCH("lateral",'Model output'!G269)),ISNUMBER(SEARCH("cervical",'Model output'!G269)),ISNUMBER(SEARCH("jugular",'Model output'!G269)),ISNUMBER(SEARCH("left neck",'Model output'!G269)),ISNUMBER(SEARCH("left anterior neck",'Model output'!G269)),ISNUMBER(SEARCH("left posterior neck",'Model output'!G269)),ISNUMBER(SEARCH("right neck",'Model output'!G269)),ISNUMBER(SEARCH("right anterior neck",'Model output'!G269)),ISNUMBER(SEARCH("right posterior neck",'Model output'!G269)),AND(ISNUMBER(SEARCH("level",'Model output'!G269)),OR(,ISNUMBER(SEARCH("II",'Model output'!G269)),ISNUMBER(SEARCH("two",'Model output'!G269)),ISNUMBER(SEARCH("2",'Model output'!G269)),ISNUMBER(SEARCH("III",'Model output'!G269)),ISNUMBER(SEARCH("three",'Model output'!G269)),ISNUMBER(SEARCH("3",'Model output'!G269)),ISNUMBER(SEARCH("IV",'Model output'!G269)),ISNUMBER(SEARCH("four",'Model output'!G269)),ISNUMBER(SEARCH("4",'Model output'!G269)),ISNUMBER(SEARCH("V ",'Model output'!G269)),ISNUMBER(SEARCH("five",'Model output'!G269)),ISNUMBER(SEARCH("5",'Model output'!G269))))), "lateral", "central"))</f>
        <v/>
      </c>
      <c r="H270" t="str">
        <f>IF('Model output'!H269="","negative", IF('Model output'!H269=" ", "negative", IF('Model output'!H269="[]", "negative", IF(ISNUMBER(SEARCH("lymph node",'Model output'!H269)),"negative", IF(ISNUMBER(SEARCH("adipose tissue",'Model output'!H269)), "negative", IF(ISNUMBER(SEARCH("neck dissection",'Model output'!H269)),"negative","positive"))))))</f>
        <v>negative</v>
      </c>
      <c r="I270">
        <f>IF('Model output'!I269="","",IF(ISNUMBER('Model output'!I269),'Model output'!I269,1))</f>
        <v>20</v>
      </c>
      <c r="J270">
        <f>IF('Model output'!J269="","",IF(AND(ISNUMBER('Model output'!J269),'Model output'!J269&lt;=I270),'Model output'!J269,IF(ISNUMBER(SEARCH("0/",'Model output'!J269)),0,1)))</f>
        <v>1</v>
      </c>
      <c r="K270" t="str" cm="1">
        <f t="array" ref="K270">IF(COUNT(FIND({0,1,2,3,4,5,6,7,8,9},'Model output'!K269))&gt;0,'Model output'!K269,"")</f>
        <v/>
      </c>
      <c r="L270" s="32" t="str">
        <f t="shared" si="58"/>
        <v/>
      </c>
      <c r="M270" t="str" cm="1">
        <f t="array" ref="M270">IF(L270="","",IF(ISNUMBER(SEARCH("cm",L270)),MAX(VALUE(SUBSTITUTE(_xlfn.FILTERXML("&lt;t&gt;&lt;s&gt;"&amp;SUBSTITUTE(L270,",","&lt;/s&gt;&lt;s&gt;")&amp;"&lt;/s&gt;&lt;/t&gt;","//s"),"cm",""))),MAX(VALUE(SUBSTITUTE(_xlfn.FILTERXML("&lt;t&gt;&lt;s&gt;"&amp;SUBSTITUTE(L270,",","&lt;/s&gt;&lt;s&gt;")&amp;"&lt;/s&gt;&lt;/t&gt;","//s"),"mm","")))/10))</f>
        <v/>
      </c>
      <c r="N270" t="str">
        <f>IF('Model output'!L269="","",'Model output'!L269)</f>
        <v>papillary</v>
      </c>
      <c r="O270" t="str">
        <f>IF('Model output'!M269="","",'Model output'!M269)</f>
        <v>follicular variant</v>
      </c>
      <c r="P270" t="str">
        <f>IF('Model output'!N269="","",'Model output'!N269)</f>
        <v>1.5 cm</v>
      </c>
      <c r="Q270" t="str">
        <f t="shared" si="57"/>
        <v>1.5cm</v>
      </c>
      <c r="R270" cm="1">
        <f t="array" ref="R270">IF(Q270="","",IF(ISNUMBER(SEARCH("cm",Q270)),MAX(VALUE(SUBSTITUTE(_xlfn.FILTERXML("&lt;t&gt;&lt;s&gt;"&amp;SUBSTITUTE(Q270,",","&lt;/s&gt;&lt;s&gt;")&amp;"&lt;/s&gt;&lt;/t&gt;","//s"),"cm",""))),IF(ISNUMBER(SEARCH("mm",Q270)), MAX(VALUE(SUBSTITUTE(_xlfn.FILTERXML("&lt;t&gt;&lt;s&gt;"&amp;SUBSTITUTE(Q270,",","&lt;/s&gt;&lt;s&gt;")&amp;"&lt;/s&gt;&lt;/t&gt;","//s"),"mm","")))/10, MAX(VALUE(_xlfn.FILTERXML("&lt;t&gt;&lt;s&gt;"&amp;SUBSTITUTE(Q270,",","&lt;/s&gt;&lt;s&gt;")&amp;"&lt;/s&gt;&lt;/t&gt;","//s"))))))</f>
        <v>1.5</v>
      </c>
      <c r="S270" t="str">
        <f>IF(OR('Model output'!P269="",'Model output'!P269="C",ISNUMBER(SEARCH("Not identified", 'Model output'!P269)),ISNUMBER(SEARCH("Absent",'Model output'!P269)),ISNUMBER(SEARCH("Absence",'Model output'!P269)),AND(ISNUMBER(SEARCH("No",'Model output'!P269)),NOT(ISNUMBER(SEARCH("diagnostic",'Model output'!P269)))),ISNUMBER(SEARCH("Negative",'Model output'!P269))),"negative","positive")</f>
        <v>negative</v>
      </c>
      <c r="T270">
        <f>IF('Model output'!O269="","",'Model output'!O269)</f>
        <v>2</v>
      </c>
      <c r="U270" t="str">
        <f>IF('Model output'!Q269&lt;&gt;"",'Model output'!Q269,IF('Classification result'!S270="positive",IF(ISNUMBER(SEARCH("single",'Model output'!P269)),1,IF(OR(ISNUMBER(SEARCH("&lt;4",'Model output'!P269)),ISNUMBER(SEARCH("&lt; 4",'Model output'!P269)),ISNUMBER(SEARCH("less than 4",'Model output'!P269))),"&lt;4",IF(OR(ISNUMBER(SEARCH("&gt;4",'Model output'!P269)),ISNUMBER(SEARCH("&gt; 4",'Model output'!P269)),ISNUMBER(SEARCH("4 or more",'Model output'!P269))),"&gt;4",""))),""))</f>
        <v/>
      </c>
      <c r="V270" t="str">
        <f>IF(S270="negative","",IF(OR(ISNUMBER(SEARCH("Focal",'Model output'!P269)),'Classification result'!U270&lt;4,ISNUMBER(SEARCH("Focal",'Classification result'!U270)),ISNUMBER(SEARCH("&lt;4",'Classification result'!U270)),ISNUMBER(SEARCH("&lt; 4",'Classification result'!U270))),"minimal", IF(OR(ISNUMBER(SEARCH("Extensive",'Model output'!P269)),ISNUMBER(SEARCH("Extensive",'Classification result'!U270)),ISNUMBER(SEARCH("&gt;4",'Classification result'!U270)),ISNUMBER(SEARCH("&gt; 4",'Classification result'!U270)),ISNUMBER(SEARCH("4 or more",'Classification result'!U270))),"extensive","")))</f>
        <v/>
      </c>
      <c r="W270" t="str">
        <f>IF(OR('Model output'!R269="",ISNUMBER(SEARCH("Not identified", 'Model output'!R269)),ISNUMBER(SEARCH("Absent",'Model output'!R269)),ISNUMBER(SEARCH("No",'Model output'!R269)),ISNUMBER(SEARCH("Negative",'Model output'!R269)),ISNUMBER(SEARCH("None seen",'Model output'!R269)),ISNUMBER(SEARCH("Free",'Model output'!R269)),ISNUMBER(SEARCH("Cannot be assessed",'Model output'!R269))),"negative","positive")</f>
        <v>negative</v>
      </c>
      <c r="X270" s="19" t="str">
        <f>IF('Model output'!S269="","",'Model output'!S269)</f>
        <v>Not identified</v>
      </c>
      <c r="Y270" t="str">
        <f>IF(OR('Model output'!S269="",ISNUMBER(SEARCH("No extension",'Model output'!S269)),ISNUMBER(SEARCH("Absent",'Model output'!S269)),ISNUMBER(SEARCH("Not identified",'Model output'!S269)),AND(ISNUMBER(SEARCH("No",'Model output'!S269)),NOT(ISNUMBER(SEARCH("carcinoma",'Model output'!S269)))),ISNUMBER(SEARCH("negative",'Model output'!S269))),"negative",IF(Z270="positive","gETE", "positive"))</f>
        <v>negative</v>
      </c>
      <c r="Z270" t="str">
        <f>IF(OR('Model output'!S269="",ISNUMBER(SEARCH("Absent",'Model output'!S269)),ISNUMBER(SEARCH("Not identified",'Model output'!S269)),ISNUMBER(SEARCH("No",'Model output'!S269)),ISNUMBER(SEARCH("Minimal",'Model output'!S269)),ISNUMBER(SEARCH("negative",'Model output'!S269))),"negative",IF(OR(ISNUMBER(SEARCH("extensive",X270)),ISNUMBER(SEARCH("skeletal muscle",X270)),ISNUMBER(SEARCH("larynx",X270)),ISNUMBER(SEARCH("trachea",X270)),ISNUMBER(SEARCH("esophagus",X270)),ISNUMBER(SEARCH("recurrent laryngeal nerve",X270))),"positive","negative"))</f>
        <v>negative</v>
      </c>
      <c r="AA270" t="str">
        <f>IF('Model output'!T269="","",IF('Model output'!T269="Not mentioned", "No", "Yes"))</f>
        <v/>
      </c>
      <c r="AB270" t="str">
        <f>IF(AA270&lt;&gt;"Yes","",IF(OR('Model output'!U269="",ISNUMBER(SEARCH("Not identified",'Model output'!U269))),"",'Model output'!U269))</f>
        <v/>
      </c>
      <c r="AC270" s="8" t="str">
        <f>IF(OR('Model output'!V269="", AND(ISERROR(SEARCH("Positive",'Model output'!V269)), ISNUMBER(SEARCH("Negative",'Model output'!V269))), ISNUMBER(SEARCH("Cannot be assessed",'Model output'!V269)), AND(ISNUMBER(SEARCH("Uninvolved",'Model output'!V269)),NOT(ISNUMBER(SEARCH("margin(s) involved",'Model output'!V269)))), ISNUMBER(SEARCH("No involvement",'Model output'!V269)), AND(NOT(ISNUMBER(SEARCH("focal",'Model output'!V269))),ISNUMBER(SEARCH("Free",'Model output'!V269))), ISNUMBER(SEARCH("narrowly excised",'Model output'!V269)), ISNUMBER(SEARCH("none",'Model output'!V269)), ISNUMBER(SEARCH("R0",'Model output'!V269)), ISNUMBER(SEARCH("1 mm",'Model output'!V269)), ISNUMBER(SEARCH("0.1 CM",'Model output'!V269)), ISNUMBER(SEARCH("less than 0.2 mm",'Model output'!V269)), ISNUMBER(SEARCH("less than 1.0 mm",'Model output'!V269)), ISNUMBER(SEARCH("less than 0.5 mm",'Model output'!V269)), ISNUMBER(SEARCH("abut",'Model output'!V269))), "negative", "positive")</f>
        <v>negative</v>
      </c>
      <c r="AE270" s="39" t="str" cm="1">
        <f t="array" aca="1" ref="AE270" ca="1">IF(OR(AC270="positive",Z270="positive",AND(OR(ISNUMBER(SEARCH("Follicular carcinoma",N270)),ISNUMBER(SEARCH("Follicular thyroid carcinoma",N270))),V270="extensive"),AND(AND(ISNUMBER(J270),J270&gt;0),AND(ISNUMBER(M270),M270&gt;3)),OR(H270="positive",AH270=1)),"high",IF(OR(ISNUMBER(SEARCH("lateral",G270,1)),ISNUMBER(SEARCH("positive",Y270,1)),ISNUMBER(SEARCH("tall",O270,1)),ISNUMBER(SEARCH("hobnail",O270,1)),ISNUMBER(SEARCH("cribriform",O270,1)),ISNUMBER(SEARCH("diffuse",O270,1)),ISNUMBER(SEARCH("columnar",O270,1)),ISNUMBER(SEARCH("solid",O270,1)),ISNUMBER(SEARCH("tall",N270,1)),ISNUMBER(SEARCH("hobnail",N270,1)),ISNUMBER(SEARCH("cribriform",N270,1)),ISNUMBER(SEARCH("diffuse",N270,1)),ISNUMBER(SEARCH("columnar",N270,1)),ISNUMBER(SEARCH("solid",N270,1)),AND(OR(ISNUMBER(SEARCH("papillary",N270,1)),ISNUMBER(SEARCH("papillary carcinoma",O270,1))),S270="positive"),AND(AND(ISNUMBER(J270),J270&gt;=5),M270=""),AND(AND(ISNUMBER(J270),J270&gt;=5),AND(ISNUMBER(M270),M270&gt;=1)),AND(ISNUMBER(SERACH("papillary",N270)),OR(Y270="positive",Z270="positive"), ISNUMBER(SEARCH("BRAF",AB270)))),"intermediate","low"))</f>
        <v>low</v>
      </c>
      <c r="AF270" s="40" t="str">
        <f t="shared" si="59"/>
        <v>1b</v>
      </c>
      <c r="AG270" s="40" t="str">
        <f t="shared" si="60"/>
        <v>1a</v>
      </c>
      <c r="AH270" s="40" t="str">
        <f t="shared" si="61"/>
        <v>0</v>
      </c>
      <c r="AI270" s="45" t="str">
        <f t="shared" si="62"/>
        <v>I</v>
      </c>
      <c r="AJ270" s="39" t="s">
        <v>634</v>
      </c>
      <c r="AK270" s="44" t="s">
        <v>895</v>
      </c>
      <c r="AL270" s="44" t="s">
        <v>896</v>
      </c>
      <c r="AM270" s="44" t="s">
        <v>899</v>
      </c>
      <c r="AN270" s="44" t="s">
        <v>59</v>
      </c>
      <c r="AO270" s="12">
        <f t="shared" ca="1" si="63"/>
        <v>1</v>
      </c>
      <c r="AP270" s="15">
        <f t="shared" si="64"/>
        <v>1</v>
      </c>
      <c r="AQ270" s="15">
        <f t="shared" si="65"/>
        <v>0</v>
      </c>
      <c r="AR270" s="15">
        <f t="shared" si="66"/>
        <v>1</v>
      </c>
      <c r="AS270" s="26">
        <f t="shared" si="67"/>
        <v>1</v>
      </c>
    </row>
    <row r="271" spans="1:45">
      <c r="A271" t="str">
        <f>'Model output'!A270</f>
        <v>TCGA-IM-A420</v>
      </c>
      <c r="B271" s="51">
        <v>39</v>
      </c>
      <c r="C271" s="1" t="str">
        <f>IF(OR(ISNUMBER(SEARCH("0",'Model output'!D270)), ISNUMBER(SEARCH("1",'Model output'!D270)), ISNUMBER(SEARCH("1a",'Model output'!D270)), ISNUMBER(SEARCH("1b",'Model output'!D270)), ISNUMBER(SEARCH("2",'Model output'!D270)), ISNUMBER(SEARCH("3",'Model output'!D270)), ISNUMBER(SEARCH("4a",'Model output'!D270)), ISNUMBER(SEARCH("4b",'Model output'!D270))), IF(ISNUMBER(SEARCH("pT",'Model output'!D270)),IF(OR(ISNUMBER(SEARCH("a",'Model output'!D270)),ISNUMBER(SEARCH("b",'Model output'!D270))),MID(SUBSTITUTE('Model output'!D270," ",""),SEARCH("pT",'Model output'!D270)+2,2),MID(SUBSTITUTE('Model output'!D270," ",""),SEARCH("pT",'Model output'!D270)+2,1)),IF(ISNUMBER(SEARCH("T",'Model output'!D270)),IF(OR(ISNUMBER(SEARCH("a",'Model output'!D270)),ISNUMBER(SEARCH("b",'Model output'!D270))),MID(SUBSTITUTE('Model output'!D270," ",""),SEARCH("T",'Model output'!D270)+1,2),MID(SUBSTITUTE('Model output'!D270," ",""),SEARCH("T",'Model output'!D270)+1,1)),SUBSTITUTE('Model output'!D270," ",""))),"")</f>
        <v>2</v>
      </c>
      <c r="D271" s="1" t="str">
        <f>IF(ISNUMBER(SEARCH("lymph node",'Model output'!E270)),"1", IF(AND('Model output'!E270&lt;&gt;"",ISNUMBER('Model output'!E270),'Model output'!E270&gt;0),"1",IF(OR(ISNUMBER(SEARCH("0",'Model output'!E270)), ISNUMBER(SEARCH("1",'Model output'!E270)), ISNUMBER(SEARCH("1a",'Model output'!E270)), ISNUMBER(SEARCH("1b",'Model output'!E270)), ISNUMBER(SEARCH("X",'Model output'!E270))), IF(ISNUMBER(SEARCH("pN",'Model output'!E270)),IF(OR(ISNUMBER(SEARCH("a",'Model output'!E270)),ISNUMBER(SEARCH("b",'Model output'!E270))),MID(SUBSTITUTE('Model output'!E270," ",""),SEARCH("pN",'Model output'!E270)+2,2),MID(SUBSTITUTE('Model output'!E270," ",""),SEARCH("pN",'Model output'!E270)+2,1)),IF(ISNUMBER(SEARCH("N",'Model output'!E270)),IF(OR(ISNUMBER(SEARCH("a",'Model output'!E270)),ISNUMBER(SEARCH("b",'Model output'!E270))),MID(SUBSTITUTE('Model output'!E270," ",""),SEARCH("N",'Model output'!E270)+1,2),MID(SUBSTITUTE('Model output'!E270," ",""),SEARCH("N",'Model output'!E270)+1,1)),SUBSTITUTE('Model output'!E270," ",""))),"")))</f>
        <v>1a</v>
      </c>
      <c r="E271" s="1" t="str">
        <f>IF(OR(ISNUMBER(SEARCH("Not applicable",'Model output'!F270)), ISNUMBER(SEARCH("N/A",'Model output'!F270))),"0",IF(OR(ISNUMBER(SEARCH("0",'Model output'!F270)), ISNUMBER(SEARCH("1",'Model output'!F270)), ISNUMBER(SEARCH("X",'Model output'!F270))), IF(ISNUMBER(SEARCH("pM",'Model output'!F270)),MID(SUBSTITUTE('Model output'!F270," ",""),SEARCH("pM",'Model output'!F270)+2,1),IF(ISNUMBER(SEARCH("M",'Model output'!F270)),MID(SUBSTITUTE('Model output'!F270," ",""),SEARCH("M",'Model output'!F270)+1,1),SUBSTITUTE('Model output'!F270," ",""))),""))</f>
        <v>X</v>
      </c>
      <c r="F271" t="str">
        <f t="shared" si="56"/>
        <v>positive</v>
      </c>
      <c r="G271" t="str">
        <f>IF(OR('Model output'!G270="",AND(ISNUMBER('Model output'!J270),'Model output'!J270&lt;1)),"",IF(OR(ISNUMBER(SEARCH("lateral",'Model output'!G270)),ISNUMBER(SEARCH("cervical",'Model output'!G270)),ISNUMBER(SEARCH("jugular",'Model output'!G270)),ISNUMBER(SEARCH("left neck",'Model output'!G270)),ISNUMBER(SEARCH("left anterior neck",'Model output'!G270)),ISNUMBER(SEARCH("left posterior neck",'Model output'!G270)),ISNUMBER(SEARCH("right neck",'Model output'!G270)),ISNUMBER(SEARCH("right anterior neck",'Model output'!G270)),ISNUMBER(SEARCH("right posterior neck",'Model output'!G270)),AND(ISNUMBER(SEARCH("level",'Model output'!G270)),OR(,ISNUMBER(SEARCH("II",'Model output'!G270)),ISNUMBER(SEARCH("two",'Model output'!G270)),ISNUMBER(SEARCH("2",'Model output'!G270)),ISNUMBER(SEARCH("III",'Model output'!G270)),ISNUMBER(SEARCH("three",'Model output'!G270)),ISNUMBER(SEARCH("3",'Model output'!G270)),ISNUMBER(SEARCH("IV",'Model output'!G270)),ISNUMBER(SEARCH("four",'Model output'!G270)),ISNUMBER(SEARCH("4",'Model output'!G270)),ISNUMBER(SEARCH("V ",'Model output'!G270)),ISNUMBER(SEARCH("five",'Model output'!G270)),ISNUMBER(SEARCH("5",'Model output'!G270))))), "lateral", "central"))</f>
        <v>central</v>
      </c>
      <c r="H271" t="str">
        <f>IF('Model output'!H270="","negative", IF('Model output'!H270=" ", "negative", IF('Model output'!H270="[]", "negative", IF(ISNUMBER(SEARCH("lymph node",'Model output'!H270)),"negative", IF(ISNUMBER(SEARCH("adipose tissue",'Model output'!H270)), "negative", IF(ISNUMBER(SEARCH("neck dissection",'Model output'!H270)),"negative","positive"))))))</f>
        <v>negative</v>
      </c>
      <c r="I271">
        <f>IF('Model output'!I270="","",IF(ISNUMBER('Model output'!I270),'Model output'!I270,1))</f>
        <v>14</v>
      </c>
      <c r="J271">
        <f>IF('Model output'!J270="","",IF(AND(ISNUMBER('Model output'!J270),'Model output'!J270&lt;=I271),'Model output'!J270,IF(ISNUMBER(SEARCH("0/",'Model output'!J270)),0,1)))</f>
        <v>5</v>
      </c>
      <c r="K271" t="str" cm="1">
        <f t="array" ref="K271">IF(COUNT(FIND({0,1,2,3,4,5,6,7,8,9},'Model output'!K270))&gt;0,'Model output'!K270,"")</f>
        <v/>
      </c>
      <c r="L271" s="32" t="str">
        <f t="shared" si="58"/>
        <v/>
      </c>
      <c r="M271" t="str" cm="1">
        <f t="array" ref="M271">IF(L271="","",IF(ISNUMBER(SEARCH("cm",L271)),MAX(VALUE(SUBSTITUTE(_xlfn.FILTERXML("&lt;t&gt;&lt;s&gt;"&amp;SUBSTITUTE(L271,",","&lt;/s&gt;&lt;s&gt;")&amp;"&lt;/s&gt;&lt;/t&gt;","//s"),"cm",""))),MAX(VALUE(SUBSTITUTE(_xlfn.FILTERXML("&lt;t&gt;&lt;s&gt;"&amp;SUBSTITUTE(L271,",","&lt;/s&gt;&lt;s&gt;")&amp;"&lt;/s&gt;&lt;/t&gt;","//s"),"mm","")))/10))</f>
        <v/>
      </c>
      <c r="N271" t="str">
        <f>IF('Model output'!L270="","",'Model output'!L270)</f>
        <v>papillary</v>
      </c>
      <c r="O271" t="str">
        <f>IF('Model output'!M270="","",'Model output'!M270)</f>
        <v>conventional, follicular and clear cell features, classical (usual), follicular variant, tall cell variant</v>
      </c>
      <c r="P271" t="str">
        <f>IF('Model output'!N270="","",'Model output'!N270)</f>
        <v>4 cm</v>
      </c>
      <c r="Q271" t="str">
        <f t="shared" si="57"/>
        <v>4cm</v>
      </c>
      <c r="R271" cm="1">
        <f t="array" ref="R271">IF(Q271="","",IF(ISNUMBER(SEARCH("cm",Q271)),MAX(VALUE(SUBSTITUTE(_xlfn.FILTERXML("&lt;t&gt;&lt;s&gt;"&amp;SUBSTITUTE(Q271,",","&lt;/s&gt;&lt;s&gt;")&amp;"&lt;/s&gt;&lt;/t&gt;","//s"),"cm",""))),IF(ISNUMBER(SEARCH("mm",Q271)), MAX(VALUE(SUBSTITUTE(_xlfn.FILTERXML("&lt;t&gt;&lt;s&gt;"&amp;SUBSTITUTE(Q271,",","&lt;/s&gt;&lt;s&gt;")&amp;"&lt;/s&gt;&lt;/t&gt;","//s"),"mm","")))/10, MAX(VALUE(_xlfn.FILTERXML("&lt;t&gt;&lt;s&gt;"&amp;SUBSTITUTE(Q271,",","&lt;/s&gt;&lt;s&gt;")&amp;"&lt;/s&gt;&lt;/t&gt;","//s"))))))</f>
        <v>4</v>
      </c>
      <c r="S271" t="str">
        <f>IF(OR('Model output'!P270="",'Model output'!P270="C",ISNUMBER(SEARCH("Not identified", 'Model output'!P270)),ISNUMBER(SEARCH("Absent",'Model output'!P270)),ISNUMBER(SEARCH("Absence",'Model output'!P270)),AND(ISNUMBER(SEARCH("No",'Model output'!P270)),NOT(ISNUMBER(SEARCH("diagnostic",'Model output'!P270)))),ISNUMBER(SEARCH("Negative",'Model output'!P270))),"negative","positive")</f>
        <v>positive</v>
      </c>
      <c r="T271">
        <f>IF('Model output'!O270="","",'Model output'!O270)</f>
        <v>2</v>
      </c>
      <c r="U271" t="str">
        <f>IF('Model output'!Q270&lt;&gt;"",'Model output'!Q270,IF('Classification result'!S271="positive",IF(ISNUMBER(SEARCH("single",'Model output'!P270)),1,IF(OR(ISNUMBER(SEARCH("&lt;4",'Model output'!P270)),ISNUMBER(SEARCH("&lt; 4",'Model output'!P270)),ISNUMBER(SEARCH("less than 4",'Model output'!P270))),"&lt;4",IF(OR(ISNUMBER(SEARCH("&gt;4",'Model output'!P270)),ISNUMBER(SEARCH("&gt; 4",'Model output'!P270)),ISNUMBER(SEARCH("4 or more",'Model output'!P270))),"&gt;4",""))),""))</f>
        <v>Extensive (4 or more)</v>
      </c>
      <c r="V271" t="str">
        <f>IF(S271="negative","",IF(OR(ISNUMBER(SEARCH("Focal",'Model output'!P270)),'Classification result'!U271&lt;4,ISNUMBER(SEARCH("Focal",'Classification result'!U271)),ISNUMBER(SEARCH("&lt;4",'Classification result'!U271)),ISNUMBER(SEARCH("&lt; 4",'Classification result'!U271))),"minimal", IF(OR(ISNUMBER(SEARCH("Extensive",'Model output'!P270)),ISNUMBER(SEARCH("Extensive",'Classification result'!U271)),ISNUMBER(SEARCH("&gt;4",'Classification result'!U271)),ISNUMBER(SEARCH("&gt; 4",'Classification result'!U271)),ISNUMBER(SEARCH("4 or more",'Classification result'!U271))),"extensive","")))</f>
        <v>extensive</v>
      </c>
      <c r="W271" t="str">
        <f>IF(OR('Model output'!R270="",ISNUMBER(SEARCH("Not identified", 'Model output'!R270)),ISNUMBER(SEARCH("Absent",'Model output'!R270)),ISNUMBER(SEARCH("No",'Model output'!R270)),ISNUMBER(SEARCH("Negative",'Model output'!R270)),ISNUMBER(SEARCH("None seen",'Model output'!R270)),ISNUMBER(SEARCH("Free",'Model output'!R270)),ISNUMBER(SEARCH("Cannot be assessed",'Model output'!R270))),"negative","positive")</f>
        <v>positive</v>
      </c>
      <c r="X271" s="19" t="str">
        <f>IF('Model output'!S270="","",'Model output'!S270)</f>
        <v>Not identified</v>
      </c>
      <c r="Y271" t="str">
        <f>IF(OR('Model output'!S270="",ISNUMBER(SEARCH("No extension",'Model output'!S270)),ISNUMBER(SEARCH("Absent",'Model output'!S270)),ISNUMBER(SEARCH("Not identified",'Model output'!S270)),AND(ISNUMBER(SEARCH("No",'Model output'!S270)),NOT(ISNUMBER(SEARCH("carcinoma",'Model output'!S270)))),ISNUMBER(SEARCH("negative",'Model output'!S270))),"negative",IF(Z271="positive","gETE", "positive"))</f>
        <v>negative</v>
      </c>
      <c r="Z271" t="str">
        <f>IF(OR('Model output'!S270="",ISNUMBER(SEARCH("Absent",'Model output'!S270)),ISNUMBER(SEARCH("Not identified",'Model output'!S270)),ISNUMBER(SEARCH("No",'Model output'!S270)),ISNUMBER(SEARCH("Minimal",'Model output'!S270)),ISNUMBER(SEARCH("negative",'Model output'!S270))),"negative",IF(OR(ISNUMBER(SEARCH("extensive",X271)),ISNUMBER(SEARCH("skeletal muscle",X271)),ISNUMBER(SEARCH("larynx",X271)),ISNUMBER(SEARCH("trachea",X271)),ISNUMBER(SEARCH("esophagus",X271)),ISNUMBER(SEARCH("recurrent laryngeal nerve",X271))),"positive","negative"))</f>
        <v>negative</v>
      </c>
      <c r="AA271" t="str">
        <f>IF('Model output'!T270="","",IF('Model output'!T270="Not mentioned", "No", "Yes"))</f>
        <v/>
      </c>
      <c r="AB271" t="str">
        <f>IF(AA271&lt;&gt;"Yes","",IF(OR('Model output'!U270="",ISNUMBER(SEARCH("Not identified",'Model output'!U270))),"",'Model output'!U270))</f>
        <v/>
      </c>
      <c r="AC271" s="8" t="str">
        <f>IF(OR('Model output'!V270="", AND(ISERROR(SEARCH("Positive",'Model output'!V270)), ISNUMBER(SEARCH("Negative",'Model output'!V270))), ISNUMBER(SEARCH("Cannot be assessed",'Model output'!V270)), AND(ISNUMBER(SEARCH("Uninvolved",'Model output'!V270)),NOT(ISNUMBER(SEARCH("margin(s) involved",'Model output'!V270)))), ISNUMBER(SEARCH("No involvement",'Model output'!V270)), AND(NOT(ISNUMBER(SEARCH("focal",'Model output'!V270))),ISNUMBER(SEARCH("Free",'Model output'!V270))), ISNUMBER(SEARCH("narrowly excised",'Model output'!V270)), ISNUMBER(SEARCH("none",'Model output'!V270)), ISNUMBER(SEARCH("R0",'Model output'!V270)), ISNUMBER(SEARCH("1 mm",'Model output'!V270)), ISNUMBER(SEARCH("0.1 CM",'Model output'!V270)), ISNUMBER(SEARCH("less than 0.2 mm",'Model output'!V270)), ISNUMBER(SEARCH("less than 1.0 mm",'Model output'!V270)), ISNUMBER(SEARCH("less than 0.5 mm",'Model output'!V270)), ISNUMBER(SEARCH("abut",'Model output'!V270))), "negative", "positive")</f>
        <v>negative</v>
      </c>
      <c r="AE271" s="39" t="str" cm="1">
        <f t="array" aca="1" ref="AE271" ca="1">IF(OR(AC271="positive",Z271="positive",AND(OR(ISNUMBER(SEARCH("Follicular carcinoma",N271)),ISNUMBER(SEARCH("Follicular thyroid carcinoma",N271))),V271="extensive"),AND(AND(ISNUMBER(J271),J271&gt;0),AND(ISNUMBER(M271),M271&gt;3)),OR(H271="positive",AH271=1)),"high",IF(OR(ISNUMBER(SEARCH("lateral",G271,1)),ISNUMBER(SEARCH("positive",Y271,1)),ISNUMBER(SEARCH("tall",O271,1)),ISNUMBER(SEARCH("hobnail",O271,1)),ISNUMBER(SEARCH("cribriform",O271,1)),ISNUMBER(SEARCH("diffuse",O271,1)),ISNUMBER(SEARCH("columnar",O271,1)),ISNUMBER(SEARCH("solid",O271,1)),ISNUMBER(SEARCH("tall",N271,1)),ISNUMBER(SEARCH("hobnail",N271,1)),ISNUMBER(SEARCH("cribriform",N271,1)),ISNUMBER(SEARCH("diffuse",N271,1)),ISNUMBER(SEARCH("columnar",N271,1)),ISNUMBER(SEARCH("solid",N271,1)),AND(OR(ISNUMBER(SEARCH("papillary",N271,1)),ISNUMBER(SEARCH("papillary carcinoma",O271,1))),S271="positive"),AND(AND(ISNUMBER(J271),J271&gt;=5),M271=""),AND(AND(ISNUMBER(J271),J271&gt;=5),AND(ISNUMBER(M271),M271&gt;=1)),AND(ISNUMBER(SERACH("papillary",N271)),OR(Y271="positive",Z271="positive"), ISNUMBER(SEARCH("BRAF",AB271)))),"intermediate","low"))</f>
        <v>intermediate</v>
      </c>
      <c r="AF271" s="40" t="str">
        <f t="shared" si="59"/>
        <v>2</v>
      </c>
      <c r="AG271" s="40" t="str">
        <f t="shared" si="60"/>
        <v>1a</v>
      </c>
      <c r="AH271" s="40" t="str">
        <f t="shared" si="61"/>
        <v>0</v>
      </c>
      <c r="AI271" s="45" t="str">
        <f t="shared" si="62"/>
        <v>I</v>
      </c>
      <c r="AJ271" s="39" t="s">
        <v>636</v>
      </c>
      <c r="AK271" s="44" t="s">
        <v>898</v>
      </c>
      <c r="AL271" s="44" t="s">
        <v>900</v>
      </c>
      <c r="AM271" s="44" t="s">
        <v>899</v>
      </c>
      <c r="AN271" s="44" t="s">
        <v>59</v>
      </c>
      <c r="AO271" s="12">
        <f t="shared" ca="1" si="63"/>
        <v>1</v>
      </c>
      <c r="AP271" s="15">
        <f t="shared" si="64"/>
        <v>1</v>
      </c>
      <c r="AQ271" s="15">
        <f t="shared" si="65"/>
        <v>1</v>
      </c>
      <c r="AR271" s="15">
        <f t="shared" si="66"/>
        <v>1</v>
      </c>
      <c r="AS271" s="26">
        <f t="shared" si="67"/>
        <v>1</v>
      </c>
    </row>
    <row r="272" spans="1:45">
      <c r="A272" t="str">
        <f>'Model output'!A271</f>
        <v>TCGA-IM-A4EB</v>
      </c>
      <c r="B272" s="51">
        <v>37</v>
      </c>
      <c r="C272" s="1" t="str">
        <f>IF(OR(ISNUMBER(SEARCH("0",'Model output'!D271)), ISNUMBER(SEARCH("1",'Model output'!D271)), ISNUMBER(SEARCH("1a",'Model output'!D271)), ISNUMBER(SEARCH("1b",'Model output'!D271)), ISNUMBER(SEARCH("2",'Model output'!D271)), ISNUMBER(SEARCH("3",'Model output'!D271)), ISNUMBER(SEARCH("4a",'Model output'!D271)), ISNUMBER(SEARCH("4b",'Model output'!D271))), IF(ISNUMBER(SEARCH("pT",'Model output'!D271)),IF(OR(ISNUMBER(SEARCH("a",'Model output'!D271)),ISNUMBER(SEARCH("b",'Model output'!D271))),MID(SUBSTITUTE('Model output'!D271," ",""),SEARCH("pT",'Model output'!D271)+2,2),MID(SUBSTITUTE('Model output'!D271," ",""),SEARCH("pT",'Model output'!D271)+2,1)),IF(ISNUMBER(SEARCH("T",'Model output'!D271)),IF(OR(ISNUMBER(SEARCH("a",'Model output'!D271)),ISNUMBER(SEARCH("b",'Model output'!D271))),MID(SUBSTITUTE('Model output'!D271," ",""),SEARCH("T",'Model output'!D271)+1,2),MID(SUBSTITUTE('Model output'!D271," ",""),SEARCH("T",'Model output'!D271)+1,1)),SUBSTITUTE('Model output'!D271," ",""))),"")</f>
        <v>3</v>
      </c>
      <c r="D272" s="1" t="str">
        <f>IF(ISNUMBER(SEARCH("lymph node",'Model output'!E271)),"1", IF(AND('Model output'!E271&lt;&gt;"",ISNUMBER('Model output'!E271),'Model output'!E271&gt;0),"1",IF(OR(ISNUMBER(SEARCH("0",'Model output'!E271)), ISNUMBER(SEARCH("1",'Model output'!E271)), ISNUMBER(SEARCH("1a",'Model output'!E271)), ISNUMBER(SEARCH("1b",'Model output'!E271)), ISNUMBER(SEARCH("X",'Model output'!E271))), IF(ISNUMBER(SEARCH("pN",'Model output'!E271)),IF(OR(ISNUMBER(SEARCH("a",'Model output'!E271)),ISNUMBER(SEARCH("b",'Model output'!E271))),MID(SUBSTITUTE('Model output'!E271," ",""),SEARCH("pN",'Model output'!E271)+2,2),MID(SUBSTITUTE('Model output'!E271," ",""),SEARCH("pN",'Model output'!E271)+2,1)),IF(ISNUMBER(SEARCH("N",'Model output'!E271)),IF(OR(ISNUMBER(SEARCH("a",'Model output'!E271)),ISNUMBER(SEARCH("b",'Model output'!E271))),MID(SUBSTITUTE('Model output'!E271," ",""),SEARCH("N",'Model output'!E271)+1,2),MID(SUBSTITUTE('Model output'!E271," ",""),SEARCH("N",'Model output'!E271)+1,1)),SUBSTITUTE('Model output'!E271," ",""))),"")))</f>
        <v>1b</v>
      </c>
      <c r="E272" s="1" t="str">
        <f>IF(OR(ISNUMBER(SEARCH("Not applicable",'Model output'!F271)), ISNUMBER(SEARCH("N/A",'Model output'!F271))),"0",IF(OR(ISNUMBER(SEARCH("0",'Model output'!F271)), ISNUMBER(SEARCH("1",'Model output'!F271)), ISNUMBER(SEARCH("X",'Model output'!F271))), IF(ISNUMBER(SEARCH("pM",'Model output'!F271)),MID(SUBSTITUTE('Model output'!F271," ",""),SEARCH("pM",'Model output'!F271)+2,1),IF(ISNUMBER(SEARCH("M",'Model output'!F271)),MID(SUBSTITUTE('Model output'!F271," ",""),SEARCH("M",'Model output'!F271)+1,1),SUBSTITUTE('Model output'!F271," ",""))),""))</f>
        <v>x</v>
      </c>
      <c r="F272" t="str">
        <f t="shared" si="56"/>
        <v>positive</v>
      </c>
      <c r="G272" t="str">
        <f>IF(OR('Model output'!G271="",AND(ISNUMBER('Model output'!J271),'Model output'!J271&lt;1)),"",IF(OR(ISNUMBER(SEARCH("lateral",'Model output'!G271)),ISNUMBER(SEARCH("cervical",'Model output'!G271)),ISNUMBER(SEARCH("jugular",'Model output'!G271)),ISNUMBER(SEARCH("left neck",'Model output'!G271)),ISNUMBER(SEARCH("left anterior neck",'Model output'!G271)),ISNUMBER(SEARCH("left posterior neck",'Model output'!G271)),ISNUMBER(SEARCH("right neck",'Model output'!G271)),ISNUMBER(SEARCH("right anterior neck",'Model output'!G271)),ISNUMBER(SEARCH("right posterior neck",'Model output'!G271)),AND(ISNUMBER(SEARCH("level",'Model output'!G271)),OR(,ISNUMBER(SEARCH("II",'Model output'!G271)),ISNUMBER(SEARCH("two",'Model output'!G271)),ISNUMBER(SEARCH("2",'Model output'!G271)),ISNUMBER(SEARCH("III",'Model output'!G271)),ISNUMBER(SEARCH("three",'Model output'!G271)),ISNUMBER(SEARCH("3",'Model output'!G271)),ISNUMBER(SEARCH("IV",'Model output'!G271)),ISNUMBER(SEARCH("four",'Model output'!G271)),ISNUMBER(SEARCH("4",'Model output'!G271)),ISNUMBER(SEARCH("V ",'Model output'!G271)),ISNUMBER(SEARCH("five",'Model output'!G271)),ISNUMBER(SEARCH("5",'Model output'!G271))))), "lateral", "central"))</f>
        <v>central</v>
      </c>
      <c r="H272" t="str">
        <f>IF('Model output'!H271="","negative", IF('Model output'!H271=" ", "negative", IF('Model output'!H271="[]", "negative", IF(ISNUMBER(SEARCH("lymph node",'Model output'!H271)),"negative", IF(ISNUMBER(SEARCH("adipose tissue",'Model output'!H271)), "negative", IF(ISNUMBER(SEARCH("neck dissection",'Model output'!H271)),"negative","positive"))))))</f>
        <v>negative</v>
      </c>
      <c r="I272">
        <f>IF('Model output'!I271="","",IF(ISNUMBER('Model output'!I271),'Model output'!I271,1))</f>
        <v>20</v>
      </c>
      <c r="J272">
        <f>IF('Model output'!J271="","",IF(AND(ISNUMBER('Model output'!J271),'Model output'!J271&lt;=I272),'Model output'!J271,IF(ISNUMBER(SEARCH("0/",'Model output'!J271)),0,1)))</f>
        <v>9</v>
      </c>
      <c r="K272" t="str" cm="1">
        <f t="array" ref="K272">IF(COUNT(FIND({0,1,2,3,4,5,6,7,8,9},'Model output'!K271))&gt;0,'Model output'!K271,"")</f>
        <v>0.9 cm</v>
      </c>
      <c r="L272" s="32" t="str">
        <f t="shared" si="58"/>
        <v>0.9cm</v>
      </c>
      <c r="M272" cm="1">
        <f t="array" ref="M272">IF(L272="","",IF(ISNUMBER(SEARCH("cm",L272)),MAX(VALUE(SUBSTITUTE(_xlfn.FILTERXML("&lt;t&gt;&lt;s&gt;"&amp;SUBSTITUTE(L272,",","&lt;/s&gt;&lt;s&gt;")&amp;"&lt;/s&gt;&lt;/t&gt;","//s"),"cm",""))),MAX(VALUE(SUBSTITUTE(_xlfn.FILTERXML("&lt;t&gt;&lt;s&gt;"&amp;SUBSTITUTE(L272,",","&lt;/s&gt;&lt;s&gt;")&amp;"&lt;/s&gt;&lt;/t&gt;","//s"),"mm","")))/10))</f>
        <v>0.9</v>
      </c>
      <c r="N272" t="str">
        <f>IF('Model output'!L271="","",'Model output'!L271)</f>
        <v>Papillary</v>
      </c>
      <c r="O272" t="str">
        <f>IF('Model output'!M271="","",'Model output'!M271)</f>
        <v>Diffuse sclerosing variant, Tall cell variant</v>
      </c>
      <c r="P272" t="str">
        <f>IF('Model output'!N271="","",'Model output'!N271)</f>
        <v>3 cm</v>
      </c>
      <c r="Q272" t="str">
        <f t="shared" si="57"/>
        <v>3cm</v>
      </c>
      <c r="R272" cm="1">
        <f t="array" ref="R272">IF(Q272="","",IF(ISNUMBER(SEARCH("cm",Q272)),MAX(VALUE(SUBSTITUTE(_xlfn.FILTERXML("&lt;t&gt;&lt;s&gt;"&amp;SUBSTITUTE(Q272,",","&lt;/s&gt;&lt;s&gt;")&amp;"&lt;/s&gt;&lt;/t&gt;","//s"),"cm",""))),IF(ISNUMBER(SEARCH("mm",Q272)), MAX(VALUE(SUBSTITUTE(_xlfn.FILTERXML("&lt;t&gt;&lt;s&gt;"&amp;SUBSTITUTE(Q272,",","&lt;/s&gt;&lt;s&gt;")&amp;"&lt;/s&gt;&lt;/t&gt;","//s"),"mm","")))/10, MAX(VALUE(_xlfn.FILTERXML("&lt;t&gt;&lt;s&gt;"&amp;SUBSTITUTE(Q272,",","&lt;/s&gt;&lt;s&gt;")&amp;"&lt;/s&gt;&lt;/t&gt;","//s"))))))</f>
        <v>3</v>
      </c>
      <c r="S272" t="str">
        <f>IF(OR('Model output'!P271="",'Model output'!P271="C",ISNUMBER(SEARCH("Not identified", 'Model output'!P271)),ISNUMBER(SEARCH("Absent",'Model output'!P271)),ISNUMBER(SEARCH("Absence",'Model output'!P271)),AND(ISNUMBER(SEARCH("No",'Model output'!P271)),NOT(ISNUMBER(SEARCH("diagnostic",'Model output'!P271)))),ISNUMBER(SEARCH("Negative",'Model output'!P271))),"negative","positive")</f>
        <v>positive</v>
      </c>
      <c r="T272">
        <f>IF('Model output'!O271="","",'Model output'!O271)</f>
        <v>1</v>
      </c>
      <c r="U272" t="str">
        <f>IF('Model output'!Q271&lt;&gt;"",'Model output'!Q271,IF('Classification result'!S272="positive",IF(ISNUMBER(SEARCH("single",'Model output'!P271)),1,IF(OR(ISNUMBER(SEARCH("&lt;4",'Model output'!P271)),ISNUMBER(SEARCH("&lt; 4",'Model output'!P271)),ISNUMBER(SEARCH("less than 4",'Model output'!P271))),"&lt;4",IF(OR(ISNUMBER(SEARCH("&gt;4",'Model output'!P271)),ISNUMBER(SEARCH("&gt; 4",'Model output'!P271)),ISNUMBER(SEARCH("4 or more",'Model output'!P271))),"&gt;4",""))),""))</f>
        <v>4 or more</v>
      </c>
      <c r="V272" t="str">
        <f>IF(S272="negative","",IF(OR(ISNUMBER(SEARCH("Focal",'Model output'!P271)),'Classification result'!U272&lt;4,ISNUMBER(SEARCH("Focal",'Classification result'!U272)),ISNUMBER(SEARCH("&lt;4",'Classification result'!U272)),ISNUMBER(SEARCH("&lt; 4",'Classification result'!U272))),"minimal", IF(OR(ISNUMBER(SEARCH("Extensive",'Model output'!P271)),ISNUMBER(SEARCH("Extensive",'Classification result'!U272)),ISNUMBER(SEARCH("&gt;4",'Classification result'!U272)),ISNUMBER(SEARCH("&gt; 4",'Classification result'!U272)),ISNUMBER(SEARCH("4 or more",'Classification result'!U272))),"extensive","")))</f>
        <v>extensive</v>
      </c>
      <c r="W272" t="str">
        <f>IF(OR('Model output'!R271="",ISNUMBER(SEARCH("Not identified", 'Model output'!R271)),ISNUMBER(SEARCH("Absent",'Model output'!R271)),ISNUMBER(SEARCH("No",'Model output'!R271)),ISNUMBER(SEARCH("Negative",'Model output'!R271)),ISNUMBER(SEARCH("None seen",'Model output'!R271)),ISNUMBER(SEARCH("Free",'Model output'!R271)),ISNUMBER(SEARCH("Cannot be assessed",'Model output'!R271))),"negative","positive")</f>
        <v>positive</v>
      </c>
      <c r="X272" s="19" t="str">
        <f>IF('Model output'!S271="","",'Model output'!S271)</f>
        <v>Present</v>
      </c>
      <c r="Y272" t="str">
        <f>IF(OR('Model output'!S271="",ISNUMBER(SEARCH("No extension",'Model output'!S271)),ISNUMBER(SEARCH("Absent",'Model output'!S271)),ISNUMBER(SEARCH("Not identified",'Model output'!S271)),AND(ISNUMBER(SEARCH("No",'Model output'!S271)),NOT(ISNUMBER(SEARCH("carcinoma",'Model output'!S271)))),ISNUMBER(SEARCH("negative",'Model output'!S271))),"negative",IF(Z272="positive","gETE", "positive"))</f>
        <v>positive</v>
      </c>
      <c r="Z272" t="str">
        <f>IF(OR('Model output'!S271="",ISNUMBER(SEARCH("Absent",'Model output'!S271)),ISNUMBER(SEARCH("Not identified",'Model output'!S271)),ISNUMBER(SEARCH("No",'Model output'!S271)),ISNUMBER(SEARCH("Minimal",'Model output'!S271)),ISNUMBER(SEARCH("negative",'Model output'!S271))),"negative",IF(OR(ISNUMBER(SEARCH("extensive",X272)),ISNUMBER(SEARCH("skeletal muscle",X272)),ISNUMBER(SEARCH("larynx",X272)),ISNUMBER(SEARCH("trachea",X272)),ISNUMBER(SEARCH("esophagus",X272)),ISNUMBER(SEARCH("recurrent laryngeal nerve",X272))),"positive","negative"))</f>
        <v>negative</v>
      </c>
      <c r="AA272" t="str">
        <f>IF('Model output'!T271="","",IF('Model output'!T271="Not mentioned", "No", "Yes"))</f>
        <v/>
      </c>
      <c r="AB272" t="str">
        <f>IF(AA272&lt;&gt;"Yes","",IF(OR('Model output'!U271="",ISNUMBER(SEARCH("Not identified",'Model output'!U271))),"",'Model output'!U271))</f>
        <v/>
      </c>
      <c r="AC272" s="8" t="str">
        <f>IF(OR('Model output'!V271="", AND(ISERROR(SEARCH("Positive",'Model output'!V271)), ISNUMBER(SEARCH("Negative",'Model output'!V271))), ISNUMBER(SEARCH("Cannot be assessed",'Model output'!V271)), AND(ISNUMBER(SEARCH("Uninvolved",'Model output'!V271)),NOT(ISNUMBER(SEARCH("margin(s) involved",'Model output'!V271)))), ISNUMBER(SEARCH("No involvement",'Model output'!V271)), AND(NOT(ISNUMBER(SEARCH("focal",'Model output'!V271))),ISNUMBER(SEARCH("Free",'Model output'!V271))), ISNUMBER(SEARCH("narrowly excised",'Model output'!V271)), ISNUMBER(SEARCH("none",'Model output'!V271)), ISNUMBER(SEARCH("R0",'Model output'!V271)), ISNUMBER(SEARCH("1 mm",'Model output'!V271)), ISNUMBER(SEARCH("0.1 CM",'Model output'!V271)), ISNUMBER(SEARCH("less than 0.2 mm",'Model output'!V271)), ISNUMBER(SEARCH("less than 1.0 mm",'Model output'!V271)), ISNUMBER(SEARCH("less than 0.5 mm",'Model output'!V271)), ISNUMBER(SEARCH("abut",'Model output'!V271))), "negative", "positive")</f>
        <v>negative</v>
      </c>
      <c r="AE272" s="39" t="str" cm="1">
        <f t="array" aca="1" ref="AE272" ca="1">IF(OR(AC272="positive",Z272="positive",AND(OR(ISNUMBER(SEARCH("Follicular carcinoma",N272)),ISNUMBER(SEARCH("Follicular thyroid carcinoma",N272))),V272="extensive"),AND(AND(ISNUMBER(J272),J272&gt;0),AND(ISNUMBER(M272),M272&gt;3)),OR(H272="positive",AH272=1)),"high",IF(OR(ISNUMBER(SEARCH("lateral",G272,1)),ISNUMBER(SEARCH("positive",Y272,1)),ISNUMBER(SEARCH("tall",O272,1)),ISNUMBER(SEARCH("hobnail",O272,1)),ISNUMBER(SEARCH("cribriform",O272,1)),ISNUMBER(SEARCH("diffuse",O272,1)),ISNUMBER(SEARCH("columnar",O272,1)),ISNUMBER(SEARCH("solid",O272,1)),ISNUMBER(SEARCH("tall",N272,1)),ISNUMBER(SEARCH("hobnail",N272,1)),ISNUMBER(SEARCH("cribriform",N272,1)),ISNUMBER(SEARCH("diffuse",N272,1)),ISNUMBER(SEARCH("columnar",N272,1)),ISNUMBER(SEARCH("solid",N272,1)),AND(OR(ISNUMBER(SEARCH("papillary",N272,1)),ISNUMBER(SEARCH("papillary carcinoma",O272,1))),S272="positive"),AND(AND(ISNUMBER(J272),J272&gt;=5),M272=""),AND(AND(ISNUMBER(J272),J272&gt;=5),AND(ISNUMBER(M272),M272&gt;=1)),AND(ISNUMBER(SERACH("papillary",N272)),OR(Y272="positive",Z272="positive"), ISNUMBER(SEARCH("BRAF",AB272)))),"intermediate","low"))</f>
        <v>intermediate</v>
      </c>
      <c r="AF272" s="40" t="str">
        <f t="shared" si="59"/>
        <v>2</v>
      </c>
      <c r="AG272" s="40" t="str">
        <f t="shared" si="60"/>
        <v>1a</v>
      </c>
      <c r="AH272" s="40" t="str">
        <f t="shared" si="61"/>
        <v>0</v>
      </c>
      <c r="AI272" s="45" t="str">
        <f t="shared" si="62"/>
        <v>I</v>
      </c>
      <c r="AJ272" s="39" t="s">
        <v>636</v>
      </c>
      <c r="AK272" s="44" t="s">
        <v>898</v>
      </c>
      <c r="AL272" s="44" t="s">
        <v>900</v>
      </c>
      <c r="AM272" s="44" t="s">
        <v>899</v>
      </c>
      <c r="AN272" s="44" t="s">
        <v>59</v>
      </c>
      <c r="AO272" s="12">
        <f t="shared" ca="1" si="63"/>
        <v>1</v>
      </c>
      <c r="AP272" s="15">
        <f t="shared" si="64"/>
        <v>1</v>
      </c>
      <c r="AQ272" s="15">
        <f t="shared" si="65"/>
        <v>1</v>
      </c>
      <c r="AR272" s="15">
        <f t="shared" si="66"/>
        <v>1</v>
      </c>
      <c r="AS272" s="26">
        <f t="shared" si="67"/>
        <v>1</v>
      </c>
    </row>
    <row r="273" spans="1:45">
      <c r="A273" t="str">
        <f>'Model output'!A272</f>
        <v>TCGA-J8-A3NZ</v>
      </c>
      <c r="B273" s="51">
        <v>52</v>
      </c>
      <c r="C273" s="1" t="str">
        <f>IF(OR(ISNUMBER(SEARCH("0",'Model output'!D272)), ISNUMBER(SEARCH("1",'Model output'!D272)), ISNUMBER(SEARCH("1a",'Model output'!D272)), ISNUMBER(SEARCH("1b",'Model output'!D272)), ISNUMBER(SEARCH("2",'Model output'!D272)), ISNUMBER(SEARCH("3",'Model output'!D272)), ISNUMBER(SEARCH("4a",'Model output'!D272)), ISNUMBER(SEARCH("4b",'Model output'!D272))), IF(ISNUMBER(SEARCH("pT",'Model output'!D272)),IF(OR(ISNUMBER(SEARCH("a",'Model output'!D272)),ISNUMBER(SEARCH("b",'Model output'!D272))),MID(SUBSTITUTE('Model output'!D272," ",""),SEARCH("pT",'Model output'!D272)+2,2),MID(SUBSTITUTE('Model output'!D272," ",""),SEARCH("pT",'Model output'!D272)+2,1)),IF(ISNUMBER(SEARCH("T",'Model output'!D272)),IF(OR(ISNUMBER(SEARCH("a",'Model output'!D272)),ISNUMBER(SEARCH("b",'Model output'!D272))),MID(SUBSTITUTE('Model output'!D272," ",""),SEARCH("T",'Model output'!D272)+1,2),MID(SUBSTITUTE('Model output'!D272," ",""),SEARCH("T",'Model output'!D272)+1,1)),SUBSTITUTE('Model output'!D272," ",""))),"")</f>
        <v>3</v>
      </c>
      <c r="D273" s="1" t="str">
        <f>IF(ISNUMBER(SEARCH("lymph node",'Model output'!E272)),"1", IF(AND('Model output'!E272&lt;&gt;"",ISNUMBER('Model output'!E272),'Model output'!E272&gt;0),"1",IF(OR(ISNUMBER(SEARCH("0",'Model output'!E272)), ISNUMBER(SEARCH("1",'Model output'!E272)), ISNUMBER(SEARCH("1a",'Model output'!E272)), ISNUMBER(SEARCH("1b",'Model output'!E272)), ISNUMBER(SEARCH("X",'Model output'!E272))), IF(ISNUMBER(SEARCH("pN",'Model output'!E272)),IF(OR(ISNUMBER(SEARCH("a",'Model output'!E272)),ISNUMBER(SEARCH("b",'Model output'!E272))),MID(SUBSTITUTE('Model output'!E272," ",""),SEARCH("pN",'Model output'!E272)+2,2),MID(SUBSTITUTE('Model output'!E272," ",""),SEARCH("pN",'Model output'!E272)+2,1)),IF(ISNUMBER(SEARCH("N",'Model output'!E272)),IF(OR(ISNUMBER(SEARCH("a",'Model output'!E272)),ISNUMBER(SEARCH("b",'Model output'!E272))),MID(SUBSTITUTE('Model output'!E272," ",""),SEARCH("N",'Model output'!E272)+1,2),MID(SUBSTITUTE('Model output'!E272," ",""),SEARCH("N",'Model output'!E272)+1,1)),SUBSTITUTE('Model output'!E272," ",""))),"")))</f>
        <v>1a</v>
      </c>
      <c r="E273" s="1" t="str">
        <f>IF(OR(ISNUMBER(SEARCH("Not applicable",'Model output'!F272)), ISNUMBER(SEARCH("N/A",'Model output'!F272))),"0",IF(OR(ISNUMBER(SEARCH("0",'Model output'!F272)), ISNUMBER(SEARCH("1",'Model output'!F272)), ISNUMBER(SEARCH("X",'Model output'!F272))), IF(ISNUMBER(SEARCH("pM",'Model output'!F272)),MID(SUBSTITUTE('Model output'!F272," ",""),SEARCH("pM",'Model output'!F272)+2,1),IF(ISNUMBER(SEARCH("M",'Model output'!F272)),MID(SUBSTITUTE('Model output'!F272," ",""),SEARCH("M",'Model output'!F272)+1,1),SUBSTITUTE('Model output'!F272," ",""))),""))</f>
        <v/>
      </c>
      <c r="F273" t="str">
        <f t="shared" si="56"/>
        <v>positive</v>
      </c>
      <c r="G273" t="str">
        <f>IF(OR('Model output'!G272="",AND(ISNUMBER('Model output'!J272),'Model output'!J272&lt;1)),"",IF(OR(ISNUMBER(SEARCH("lateral",'Model output'!G272)),ISNUMBER(SEARCH("cervical",'Model output'!G272)),ISNUMBER(SEARCH("jugular",'Model output'!G272)),ISNUMBER(SEARCH("left neck",'Model output'!G272)),ISNUMBER(SEARCH("left anterior neck",'Model output'!G272)),ISNUMBER(SEARCH("left posterior neck",'Model output'!G272)),ISNUMBER(SEARCH("right neck",'Model output'!G272)),ISNUMBER(SEARCH("right anterior neck",'Model output'!G272)),ISNUMBER(SEARCH("right posterior neck",'Model output'!G272)),AND(ISNUMBER(SEARCH("level",'Model output'!G272)),OR(,ISNUMBER(SEARCH("II",'Model output'!G272)),ISNUMBER(SEARCH("two",'Model output'!G272)),ISNUMBER(SEARCH("2",'Model output'!G272)),ISNUMBER(SEARCH("III",'Model output'!G272)),ISNUMBER(SEARCH("three",'Model output'!G272)),ISNUMBER(SEARCH("3",'Model output'!G272)),ISNUMBER(SEARCH("IV",'Model output'!G272)),ISNUMBER(SEARCH("four",'Model output'!G272)),ISNUMBER(SEARCH("4",'Model output'!G272)),ISNUMBER(SEARCH("V ",'Model output'!G272)),ISNUMBER(SEARCH("five",'Model output'!G272)),ISNUMBER(SEARCH("5",'Model output'!G272))))), "lateral", "central"))</f>
        <v>central</v>
      </c>
      <c r="H273" t="str">
        <f>IF('Model output'!H272="","negative", IF('Model output'!H272=" ", "negative", IF('Model output'!H272="[]", "negative", IF(ISNUMBER(SEARCH("lymph node",'Model output'!H272)),"negative", IF(ISNUMBER(SEARCH("adipose tissue",'Model output'!H272)), "negative", IF(ISNUMBER(SEARCH("neck dissection",'Model output'!H272)),"negative","positive"))))))</f>
        <v>negative</v>
      </c>
      <c r="I273" t="str">
        <f>IF('Model output'!I272="","",IF(ISNUMBER('Model output'!I272),'Model output'!I272,1))</f>
        <v/>
      </c>
      <c r="J273">
        <f>IF('Model output'!J272="","",IF(AND(ISNUMBER('Model output'!J272),'Model output'!J272&lt;=I273),'Model output'!J272,IF(ISNUMBER(SEARCH("0/",'Model output'!J272)),0,1)))</f>
        <v>2</v>
      </c>
      <c r="K273" t="str" cm="1">
        <f t="array" ref="K273">IF(COUNT(FIND({0,1,2,3,4,5,6,7,8,9},'Model output'!K272))&gt;0,'Model output'!K272,"")</f>
        <v/>
      </c>
      <c r="L273" s="32" t="str">
        <f t="shared" si="58"/>
        <v/>
      </c>
      <c r="M273" t="str" cm="1">
        <f t="array" ref="M273">IF(L273="","",IF(ISNUMBER(SEARCH("cm",L273)),MAX(VALUE(SUBSTITUTE(_xlfn.FILTERXML("&lt;t&gt;&lt;s&gt;"&amp;SUBSTITUTE(L273,",","&lt;/s&gt;&lt;s&gt;")&amp;"&lt;/s&gt;&lt;/t&gt;","//s"),"cm",""))),MAX(VALUE(SUBSTITUTE(_xlfn.FILTERXML("&lt;t&gt;&lt;s&gt;"&amp;SUBSTITUTE(L273,",","&lt;/s&gt;&lt;s&gt;")&amp;"&lt;/s&gt;&lt;/t&gt;","//s"),"mm","")))/10))</f>
        <v/>
      </c>
      <c r="N273" t="str">
        <f>IF('Model output'!L272="","",'Model output'!L272)</f>
        <v>papillary</v>
      </c>
      <c r="O273" t="str">
        <f>IF('Model output'!M272="","",'Model output'!M272)</f>
        <v/>
      </c>
      <c r="P273" t="str">
        <f>IF('Model output'!N272="","",'Model output'!N272)</f>
        <v>3.5 cm</v>
      </c>
      <c r="Q273" t="str">
        <f t="shared" si="57"/>
        <v>3.5cm</v>
      </c>
      <c r="R273" cm="1">
        <f t="array" ref="R273">IF(Q273="","",IF(ISNUMBER(SEARCH("cm",Q273)),MAX(VALUE(SUBSTITUTE(_xlfn.FILTERXML("&lt;t&gt;&lt;s&gt;"&amp;SUBSTITUTE(Q273,",","&lt;/s&gt;&lt;s&gt;")&amp;"&lt;/s&gt;&lt;/t&gt;","//s"),"cm",""))),IF(ISNUMBER(SEARCH("mm",Q273)), MAX(VALUE(SUBSTITUTE(_xlfn.FILTERXML("&lt;t&gt;&lt;s&gt;"&amp;SUBSTITUTE(Q273,",","&lt;/s&gt;&lt;s&gt;")&amp;"&lt;/s&gt;&lt;/t&gt;","//s"),"mm","")))/10, MAX(VALUE(_xlfn.FILTERXML("&lt;t&gt;&lt;s&gt;"&amp;SUBSTITUTE(Q273,",","&lt;/s&gt;&lt;s&gt;")&amp;"&lt;/s&gt;&lt;/t&gt;","//s"))))))</f>
        <v>3.5</v>
      </c>
      <c r="S273" t="str">
        <f>IF(OR('Model output'!P272="",'Model output'!P272="C",ISNUMBER(SEARCH("Not identified", 'Model output'!P272)),ISNUMBER(SEARCH("Absent",'Model output'!P272)),ISNUMBER(SEARCH("Absence",'Model output'!P272)),AND(ISNUMBER(SEARCH("No",'Model output'!P272)),NOT(ISNUMBER(SEARCH("diagnostic",'Model output'!P272)))),ISNUMBER(SEARCH("Negative",'Model output'!P272))),"negative","positive")</f>
        <v>negative</v>
      </c>
      <c r="T273">
        <f>IF('Model output'!O272="","",'Model output'!O272)</f>
        <v>1</v>
      </c>
      <c r="U273" t="str">
        <f>IF('Model output'!Q272&lt;&gt;"",'Model output'!Q272,IF('Classification result'!S273="positive",IF(ISNUMBER(SEARCH("single",'Model output'!P272)),1,IF(OR(ISNUMBER(SEARCH("&lt;4",'Model output'!P272)),ISNUMBER(SEARCH("&lt; 4",'Model output'!P272)),ISNUMBER(SEARCH("less than 4",'Model output'!P272))),"&lt;4",IF(OR(ISNUMBER(SEARCH("&gt;4",'Model output'!P272)),ISNUMBER(SEARCH("&gt; 4",'Model output'!P272)),ISNUMBER(SEARCH("4 or more",'Model output'!P272))),"&gt;4",""))),""))</f>
        <v/>
      </c>
      <c r="V273" t="str">
        <f>IF(S273="negative","",IF(OR(ISNUMBER(SEARCH("Focal",'Model output'!P272)),'Classification result'!U273&lt;4,ISNUMBER(SEARCH("Focal",'Classification result'!U273)),ISNUMBER(SEARCH("&lt;4",'Classification result'!U273)),ISNUMBER(SEARCH("&lt; 4",'Classification result'!U273))),"minimal", IF(OR(ISNUMBER(SEARCH("Extensive",'Model output'!P272)),ISNUMBER(SEARCH("Extensive",'Classification result'!U273)),ISNUMBER(SEARCH("&gt;4",'Classification result'!U273)),ISNUMBER(SEARCH("&gt; 4",'Classification result'!U273)),ISNUMBER(SEARCH("4 or more",'Classification result'!U273))),"extensive","")))</f>
        <v/>
      </c>
      <c r="W273" t="str">
        <f>IF(OR('Model output'!R272="",ISNUMBER(SEARCH("Not identified", 'Model output'!R272)),ISNUMBER(SEARCH("Absent",'Model output'!R272)),ISNUMBER(SEARCH("No",'Model output'!R272)),ISNUMBER(SEARCH("Negative",'Model output'!R272)),ISNUMBER(SEARCH("None seen",'Model output'!R272)),ISNUMBER(SEARCH("Free",'Model output'!R272)),ISNUMBER(SEARCH("Cannot be assessed",'Model output'!R272))),"negative","positive")</f>
        <v>positive</v>
      </c>
      <c r="X273" s="19" t="str">
        <f>IF('Model output'!S272="","",'Model output'!S272)</f>
        <v>Minimal</v>
      </c>
      <c r="Y273" t="str">
        <f>IF(OR('Model output'!S272="",ISNUMBER(SEARCH("No extension",'Model output'!S272)),ISNUMBER(SEARCH("Absent",'Model output'!S272)),ISNUMBER(SEARCH("Not identified",'Model output'!S272)),AND(ISNUMBER(SEARCH("No",'Model output'!S272)),NOT(ISNUMBER(SEARCH("carcinoma",'Model output'!S272)))),ISNUMBER(SEARCH("negative",'Model output'!S272))),"negative",IF(Z273="positive","gETE", "positive"))</f>
        <v>positive</v>
      </c>
      <c r="Z273" t="str">
        <f>IF(OR('Model output'!S272="",ISNUMBER(SEARCH("Absent",'Model output'!S272)),ISNUMBER(SEARCH("Not identified",'Model output'!S272)),ISNUMBER(SEARCH("No",'Model output'!S272)),ISNUMBER(SEARCH("Minimal",'Model output'!S272)),ISNUMBER(SEARCH("negative",'Model output'!S272))),"negative",IF(OR(ISNUMBER(SEARCH("extensive",X273)),ISNUMBER(SEARCH("skeletal muscle",X273)),ISNUMBER(SEARCH("larynx",X273)),ISNUMBER(SEARCH("trachea",X273)),ISNUMBER(SEARCH("esophagus",X273)),ISNUMBER(SEARCH("recurrent laryngeal nerve",X273))),"positive","negative"))</f>
        <v>negative</v>
      </c>
      <c r="AA273" t="str">
        <f>IF('Model output'!T272="","",IF('Model output'!T272="Not mentioned", "No", "Yes"))</f>
        <v/>
      </c>
      <c r="AB273" t="str">
        <f>IF(AA273&lt;&gt;"Yes","",IF(OR('Model output'!U272="",ISNUMBER(SEARCH("Not identified",'Model output'!U272))),"",'Model output'!U272))</f>
        <v/>
      </c>
      <c r="AC273" s="8" t="str">
        <f>IF(OR('Model output'!V272="", AND(ISERROR(SEARCH("Positive",'Model output'!V272)), ISNUMBER(SEARCH("Negative",'Model output'!V272))), ISNUMBER(SEARCH("Cannot be assessed",'Model output'!V272)), AND(ISNUMBER(SEARCH("Uninvolved",'Model output'!V272)),NOT(ISNUMBER(SEARCH("margin(s) involved",'Model output'!V272)))), ISNUMBER(SEARCH("No involvement",'Model output'!V272)), AND(NOT(ISNUMBER(SEARCH("focal",'Model output'!V272))),ISNUMBER(SEARCH("Free",'Model output'!V272))), ISNUMBER(SEARCH("narrowly excised",'Model output'!V272)), ISNUMBER(SEARCH("none",'Model output'!V272)), ISNUMBER(SEARCH("R0",'Model output'!V272)), ISNUMBER(SEARCH("1 mm",'Model output'!V272)), ISNUMBER(SEARCH("0.1 CM",'Model output'!V272)), ISNUMBER(SEARCH("less than 0.2 mm",'Model output'!V272)), ISNUMBER(SEARCH("less than 1.0 mm",'Model output'!V272)), ISNUMBER(SEARCH("less than 0.5 mm",'Model output'!V272)), ISNUMBER(SEARCH("abut",'Model output'!V272))), "negative", "positive")</f>
        <v>negative</v>
      </c>
      <c r="AE273" s="39" t="str" cm="1">
        <f t="array" aca="1" ref="AE273" ca="1">IF(OR(AC273="positive",Z273="positive",AND(OR(ISNUMBER(SEARCH("Follicular carcinoma",N273)),ISNUMBER(SEARCH("Follicular thyroid carcinoma",N273))),V273="extensive"),AND(AND(ISNUMBER(J273),J273&gt;0),AND(ISNUMBER(M273),M273&gt;3)),OR(H273="positive",AH273=1)),"high",IF(OR(ISNUMBER(SEARCH("lateral",G273,1)),ISNUMBER(SEARCH("positive",Y273,1)),ISNUMBER(SEARCH("tall",O273,1)),ISNUMBER(SEARCH("hobnail",O273,1)),ISNUMBER(SEARCH("cribriform",O273,1)),ISNUMBER(SEARCH("diffuse",O273,1)),ISNUMBER(SEARCH("columnar",O273,1)),ISNUMBER(SEARCH("solid",O273,1)),ISNUMBER(SEARCH("tall",N273,1)),ISNUMBER(SEARCH("hobnail",N273,1)),ISNUMBER(SEARCH("cribriform",N273,1)),ISNUMBER(SEARCH("diffuse",N273,1)),ISNUMBER(SEARCH("columnar",N273,1)),ISNUMBER(SEARCH("solid",N273,1)),AND(OR(ISNUMBER(SEARCH("papillary",N273,1)),ISNUMBER(SEARCH("papillary carcinoma",O273,1))),S273="positive"),AND(AND(ISNUMBER(J273),J273&gt;=5),M273=""),AND(AND(ISNUMBER(J273),J273&gt;=5),AND(ISNUMBER(M273),M273&gt;=1)),AND(ISNUMBER(SERACH("papillary",N273)),OR(Y273="positive",Z273="positive"), ISNUMBER(SEARCH("BRAF",AB273)))),"intermediate","low"))</f>
        <v>intermediate</v>
      </c>
      <c r="AF273" s="40" t="str">
        <f t="shared" si="59"/>
        <v>2</v>
      </c>
      <c r="AG273" s="40" t="str">
        <f t="shared" si="60"/>
        <v>1a</v>
      </c>
      <c r="AH273" s="40" t="str">
        <f t="shared" si="61"/>
        <v>0</v>
      </c>
      <c r="AI273" s="45" t="str">
        <f t="shared" si="62"/>
        <v>I</v>
      </c>
      <c r="AJ273" s="39" t="s">
        <v>636</v>
      </c>
      <c r="AK273" s="44" t="s">
        <v>898</v>
      </c>
      <c r="AL273" s="44" t="s">
        <v>900</v>
      </c>
      <c r="AM273" s="44" t="s">
        <v>899</v>
      </c>
      <c r="AN273" s="44" t="s">
        <v>59</v>
      </c>
      <c r="AO273" s="12">
        <f t="shared" ca="1" si="63"/>
        <v>1</v>
      </c>
      <c r="AP273" s="15">
        <f t="shared" si="64"/>
        <v>1</v>
      </c>
      <c r="AQ273" s="15">
        <f t="shared" si="65"/>
        <v>1</v>
      </c>
      <c r="AR273" s="15">
        <f t="shared" si="66"/>
        <v>1</v>
      </c>
      <c r="AS273" s="26">
        <f t="shared" si="67"/>
        <v>1</v>
      </c>
    </row>
    <row r="274" spans="1:45">
      <c r="A274" t="str">
        <f>'Model output'!A273</f>
        <v>TCGA-J8-A3O1</v>
      </c>
      <c r="B274" s="51">
        <v>33</v>
      </c>
      <c r="C274" s="1" t="str">
        <f>IF(OR(ISNUMBER(SEARCH("0",'Model output'!D273)), ISNUMBER(SEARCH("1",'Model output'!D273)), ISNUMBER(SEARCH("1a",'Model output'!D273)), ISNUMBER(SEARCH("1b",'Model output'!D273)), ISNUMBER(SEARCH("2",'Model output'!D273)), ISNUMBER(SEARCH("3",'Model output'!D273)), ISNUMBER(SEARCH("4a",'Model output'!D273)), ISNUMBER(SEARCH("4b",'Model output'!D273))), IF(ISNUMBER(SEARCH("pT",'Model output'!D273)),IF(OR(ISNUMBER(SEARCH("a",'Model output'!D273)),ISNUMBER(SEARCH("b",'Model output'!D273))),MID(SUBSTITUTE('Model output'!D273," ",""),SEARCH("pT",'Model output'!D273)+2,2),MID(SUBSTITUTE('Model output'!D273," ",""),SEARCH("pT",'Model output'!D273)+2,1)),IF(ISNUMBER(SEARCH("T",'Model output'!D273)),IF(OR(ISNUMBER(SEARCH("a",'Model output'!D273)),ISNUMBER(SEARCH("b",'Model output'!D273))),MID(SUBSTITUTE('Model output'!D273," ",""),SEARCH("T",'Model output'!D273)+1,2),MID(SUBSTITUTE('Model output'!D273," ",""),SEARCH("T",'Model output'!D273)+1,1)),SUBSTITUTE('Model output'!D273," ",""))),"")</f>
        <v>3</v>
      </c>
      <c r="D274" s="1" t="str">
        <f>IF(ISNUMBER(SEARCH("lymph node",'Model output'!E273)),"1", IF(AND('Model output'!E273&lt;&gt;"",ISNUMBER('Model output'!E273),'Model output'!E273&gt;0),"1",IF(OR(ISNUMBER(SEARCH("0",'Model output'!E273)), ISNUMBER(SEARCH("1",'Model output'!E273)), ISNUMBER(SEARCH("1a",'Model output'!E273)), ISNUMBER(SEARCH("1b",'Model output'!E273)), ISNUMBER(SEARCH("X",'Model output'!E273))), IF(ISNUMBER(SEARCH("pN",'Model output'!E273)),IF(OR(ISNUMBER(SEARCH("a",'Model output'!E273)),ISNUMBER(SEARCH("b",'Model output'!E273))),MID(SUBSTITUTE('Model output'!E273," ",""),SEARCH("pN",'Model output'!E273)+2,2),MID(SUBSTITUTE('Model output'!E273," ",""),SEARCH("pN",'Model output'!E273)+2,1)),IF(ISNUMBER(SEARCH("N",'Model output'!E273)),IF(OR(ISNUMBER(SEARCH("a",'Model output'!E273)),ISNUMBER(SEARCH("b",'Model output'!E273))),MID(SUBSTITUTE('Model output'!E273," ",""),SEARCH("N",'Model output'!E273)+1,2),MID(SUBSTITUTE('Model output'!E273," ",""),SEARCH("N",'Model output'!E273)+1,1)),SUBSTITUTE('Model output'!E273," ",""))),"")))</f>
        <v>1b</v>
      </c>
      <c r="E274" s="1" t="str">
        <f>IF(OR(ISNUMBER(SEARCH("Not applicable",'Model output'!F273)), ISNUMBER(SEARCH("N/A",'Model output'!F273))),"0",IF(OR(ISNUMBER(SEARCH("0",'Model output'!F273)), ISNUMBER(SEARCH("1",'Model output'!F273)), ISNUMBER(SEARCH("X",'Model output'!F273))), IF(ISNUMBER(SEARCH("pM",'Model output'!F273)),MID(SUBSTITUTE('Model output'!F273," ",""),SEARCH("pM",'Model output'!F273)+2,1),IF(ISNUMBER(SEARCH("M",'Model output'!F273)),MID(SUBSTITUTE('Model output'!F273," ",""),SEARCH("M",'Model output'!F273)+1,1),SUBSTITUTE('Model output'!F273," ",""))),""))</f>
        <v/>
      </c>
      <c r="F274" t="str">
        <f t="shared" si="56"/>
        <v>positive</v>
      </c>
      <c r="G274" t="str">
        <f>IF(OR('Model output'!G273="",AND(ISNUMBER('Model output'!J273),'Model output'!J273&lt;1)),"",IF(OR(ISNUMBER(SEARCH("lateral",'Model output'!G273)),ISNUMBER(SEARCH("cervical",'Model output'!G273)),ISNUMBER(SEARCH("jugular",'Model output'!G273)),ISNUMBER(SEARCH("left neck",'Model output'!G273)),ISNUMBER(SEARCH("left anterior neck",'Model output'!G273)),ISNUMBER(SEARCH("left posterior neck",'Model output'!G273)),ISNUMBER(SEARCH("right neck",'Model output'!G273)),ISNUMBER(SEARCH("right anterior neck",'Model output'!G273)),ISNUMBER(SEARCH("right posterior neck",'Model output'!G273)),AND(ISNUMBER(SEARCH("level",'Model output'!G273)),OR(,ISNUMBER(SEARCH("II",'Model output'!G273)),ISNUMBER(SEARCH("two",'Model output'!G273)),ISNUMBER(SEARCH("2",'Model output'!G273)),ISNUMBER(SEARCH("III",'Model output'!G273)),ISNUMBER(SEARCH("three",'Model output'!G273)),ISNUMBER(SEARCH("3",'Model output'!G273)),ISNUMBER(SEARCH("IV",'Model output'!G273)),ISNUMBER(SEARCH("four",'Model output'!G273)),ISNUMBER(SEARCH("4",'Model output'!G273)),ISNUMBER(SEARCH("V ",'Model output'!G273)),ISNUMBER(SEARCH("five",'Model output'!G273)),ISNUMBER(SEARCH("5",'Model output'!G273))))), "lateral", "central"))</f>
        <v>lateral</v>
      </c>
      <c r="H274" t="str">
        <f>IF('Model output'!H273="","negative", IF('Model output'!H273=" ", "negative", IF('Model output'!H273="[]", "negative", IF(ISNUMBER(SEARCH("lymph node",'Model output'!H273)),"negative", IF(ISNUMBER(SEARCH("adipose tissue",'Model output'!H273)), "negative", IF(ISNUMBER(SEARCH("neck dissection",'Model output'!H273)),"negative","positive"))))))</f>
        <v>negative</v>
      </c>
      <c r="I274" t="str">
        <f>IF('Model output'!I273="","",IF(ISNUMBER('Model output'!I273),'Model output'!I273,1))</f>
        <v/>
      </c>
      <c r="J274">
        <f>IF('Model output'!J273="","",IF(AND(ISNUMBER('Model output'!J273),'Model output'!J273&lt;=I274),'Model output'!J273,IF(ISNUMBER(SEARCH("0/",'Model output'!J273)),0,1)))</f>
        <v>12</v>
      </c>
      <c r="K274" t="str" cm="1">
        <f t="array" ref="K274">IF(COUNT(FIND({0,1,2,3,4,5,6,7,8,9},'Model output'!K273))&gt;0,'Model output'!K273,"")</f>
        <v>1.9 cm</v>
      </c>
      <c r="L274" s="32" t="str">
        <f t="shared" si="58"/>
        <v>1.9cm</v>
      </c>
      <c r="M274" cm="1">
        <f t="array" ref="M274">IF(L274="","",IF(ISNUMBER(SEARCH("cm",L274)),MAX(VALUE(SUBSTITUTE(_xlfn.FILTERXML("&lt;t&gt;&lt;s&gt;"&amp;SUBSTITUTE(L274,",","&lt;/s&gt;&lt;s&gt;")&amp;"&lt;/s&gt;&lt;/t&gt;","//s"),"cm",""))),MAX(VALUE(SUBSTITUTE(_xlfn.FILTERXML("&lt;t&gt;&lt;s&gt;"&amp;SUBSTITUTE(L274,",","&lt;/s&gt;&lt;s&gt;")&amp;"&lt;/s&gt;&lt;/t&gt;","//s"),"mm","")))/10))</f>
        <v>1.9</v>
      </c>
      <c r="N274" t="str">
        <f>IF('Model output'!L273="","",'Model output'!L273)</f>
        <v>papillary</v>
      </c>
      <c r="O274" t="str">
        <f>IF('Model output'!M273="","",'Model output'!M273)</f>
        <v/>
      </c>
      <c r="P274" t="str">
        <f>IF('Model output'!N273="","",'Model output'!N273)</f>
        <v>6.5 cm</v>
      </c>
      <c r="Q274" t="str">
        <f t="shared" si="57"/>
        <v>6.5cm</v>
      </c>
      <c r="R274" cm="1">
        <f t="array" ref="R274">IF(Q274="","",IF(ISNUMBER(SEARCH("cm",Q274)),MAX(VALUE(SUBSTITUTE(_xlfn.FILTERXML("&lt;t&gt;&lt;s&gt;"&amp;SUBSTITUTE(Q274,",","&lt;/s&gt;&lt;s&gt;")&amp;"&lt;/s&gt;&lt;/t&gt;","//s"),"cm",""))),IF(ISNUMBER(SEARCH("mm",Q274)), MAX(VALUE(SUBSTITUTE(_xlfn.FILTERXML("&lt;t&gt;&lt;s&gt;"&amp;SUBSTITUTE(Q274,",","&lt;/s&gt;&lt;s&gt;")&amp;"&lt;/s&gt;&lt;/t&gt;","//s"),"mm","")))/10, MAX(VALUE(_xlfn.FILTERXML("&lt;t&gt;&lt;s&gt;"&amp;SUBSTITUTE(Q274,",","&lt;/s&gt;&lt;s&gt;")&amp;"&lt;/s&gt;&lt;/t&gt;","//s"))))))</f>
        <v>6.5</v>
      </c>
      <c r="S274" t="str">
        <f>IF(OR('Model output'!P273="",'Model output'!P273="C",ISNUMBER(SEARCH("Not identified", 'Model output'!P273)),ISNUMBER(SEARCH("Absent",'Model output'!P273)),ISNUMBER(SEARCH("Absence",'Model output'!P273)),AND(ISNUMBER(SEARCH("No",'Model output'!P273)),NOT(ISNUMBER(SEARCH("diagnostic",'Model output'!P273)))),ISNUMBER(SEARCH("Negative",'Model output'!P273))),"negative","positive")</f>
        <v>positive</v>
      </c>
      <c r="T274">
        <f>IF('Model output'!O273="","",'Model output'!O273)</f>
        <v>1</v>
      </c>
      <c r="U274" t="str">
        <f>IF('Model output'!Q273&lt;&gt;"",'Model output'!Q273,IF('Classification result'!S274="positive",IF(ISNUMBER(SEARCH("single",'Model output'!P273)),1,IF(OR(ISNUMBER(SEARCH("&lt;4",'Model output'!P273)),ISNUMBER(SEARCH("&lt; 4",'Model output'!P273)),ISNUMBER(SEARCH("less than 4",'Model output'!P273))),"&lt;4",IF(OR(ISNUMBER(SEARCH("&gt;4",'Model output'!P273)),ISNUMBER(SEARCH("&gt; 4",'Model output'!P273)),ISNUMBER(SEARCH("4 or more",'Model output'!P273))),"&gt;4",""))),""))</f>
        <v>&lt;4</v>
      </c>
      <c r="V274" t="str">
        <f>IF(S274="negative","",IF(OR(ISNUMBER(SEARCH("Focal",'Model output'!P273)),'Classification result'!U274&lt;4,ISNUMBER(SEARCH("Focal",'Classification result'!U274)),ISNUMBER(SEARCH("&lt;4",'Classification result'!U274)),ISNUMBER(SEARCH("&lt; 4",'Classification result'!U274))),"minimal", IF(OR(ISNUMBER(SEARCH("Extensive",'Model output'!P273)),ISNUMBER(SEARCH("Extensive",'Classification result'!U274)),ISNUMBER(SEARCH("&gt;4",'Classification result'!U274)),ISNUMBER(SEARCH("&gt; 4",'Classification result'!U274)),ISNUMBER(SEARCH("4 or more",'Classification result'!U274))),"extensive","")))</f>
        <v>minimal</v>
      </c>
      <c r="W274" t="str">
        <f>IF(OR('Model output'!R273="",ISNUMBER(SEARCH("Not identified", 'Model output'!R273)),ISNUMBER(SEARCH("Absent",'Model output'!R273)),ISNUMBER(SEARCH("No",'Model output'!R273)),ISNUMBER(SEARCH("Negative",'Model output'!R273)),ISNUMBER(SEARCH("None seen",'Model output'!R273)),ISNUMBER(SEARCH("Free",'Model output'!R273)),ISNUMBER(SEARCH("Cannot be assessed",'Model output'!R273))),"negative","positive")</f>
        <v>negative</v>
      </c>
      <c r="X274" s="19" t="str">
        <f>IF('Model output'!S273="","",'Model output'!S273)</f>
        <v>Not identified</v>
      </c>
      <c r="Y274" t="str">
        <f>IF(OR('Model output'!S273="",ISNUMBER(SEARCH("No extension",'Model output'!S273)),ISNUMBER(SEARCH("Absent",'Model output'!S273)),ISNUMBER(SEARCH("Not identified",'Model output'!S273)),AND(ISNUMBER(SEARCH("No",'Model output'!S273)),NOT(ISNUMBER(SEARCH("carcinoma",'Model output'!S273)))),ISNUMBER(SEARCH("negative",'Model output'!S273))),"negative",IF(Z274="positive","gETE", "positive"))</f>
        <v>negative</v>
      </c>
      <c r="Z274" t="str">
        <f>IF(OR('Model output'!S273="",ISNUMBER(SEARCH("Absent",'Model output'!S273)),ISNUMBER(SEARCH("Not identified",'Model output'!S273)),ISNUMBER(SEARCH("No",'Model output'!S273)),ISNUMBER(SEARCH("Minimal",'Model output'!S273)),ISNUMBER(SEARCH("negative",'Model output'!S273))),"negative",IF(OR(ISNUMBER(SEARCH("extensive",X274)),ISNUMBER(SEARCH("skeletal muscle",X274)),ISNUMBER(SEARCH("larynx",X274)),ISNUMBER(SEARCH("trachea",X274)),ISNUMBER(SEARCH("esophagus",X274)),ISNUMBER(SEARCH("recurrent laryngeal nerve",X274))),"positive","negative"))</f>
        <v>negative</v>
      </c>
      <c r="AA274" t="str">
        <f>IF('Model output'!T273="","",IF('Model output'!T273="Not mentioned", "No", "Yes"))</f>
        <v/>
      </c>
      <c r="AB274" t="str">
        <f>IF(AA274&lt;&gt;"Yes","",IF(OR('Model output'!U273="",ISNUMBER(SEARCH("Not identified",'Model output'!U273))),"",'Model output'!U273))</f>
        <v/>
      </c>
      <c r="AC274" s="8" t="str">
        <f>IF(OR('Model output'!V273="", AND(ISERROR(SEARCH("Positive",'Model output'!V273)), ISNUMBER(SEARCH("Negative",'Model output'!V273))), ISNUMBER(SEARCH("Cannot be assessed",'Model output'!V273)), AND(ISNUMBER(SEARCH("Uninvolved",'Model output'!V273)),NOT(ISNUMBER(SEARCH("margin(s) involved",'Model output'!V273)))), ISNUMBER(SEARCH("No involvement",'Model output'!V273)), AND(NOT(ISNUMBER(SEARCH("focal",'Model output'!V273))),ISNUMBER(SEARCH("Free",'Model output'!V273))), ISNUMBER(SEARCH("narrowly excised",'Model output'!V273)), ISNUMBER(SEARCH("none",'Model output'!V273)), ISNUMBER(SEARCH("R0",'Model output'!V273)), ISNUMBER(SEARCH("1 mm",'Model output'!V273)), ISNUMBER(SEARCH("0.1 CM",'Model output'!V273)), ISNUMBER(SEARCH("less than 0.2 mm",'Model output'!V273)), ISNUMBER(SEARCH("less than 1.0 mm",'Model output'!V273)), ISNUMBER(SEARCH("less than 0.5 mm",'Model output'!V273)), ISNUMBER(SEARCH("abut",'Model output'!V273))), "negative", "positive")</f>
        <v>negative</v>
      </c>
      <c r="AE274" s="39" t="str" cm="1">
        <f t="array" aca="1" ref="AE274" ca="1">IF(OR(AC274="positive",Z274="positive",AND(OR(ISNUMBER(SEARCH("Follicular carcinoma",N274)),ISNUMBER(SEARCH("Follicular thyroid carcinoma",N274))),V274="extensive"),AND(AND(ISNUMBER(J274),J274&gt;0),AND(ISNUMBER(M274),M274&gt;3)),OR(H274="positive",AH274=1)),"high",IF(OR(ISNUMBER(SEARCH("lateral",G274,1)),ISNUMBER(SEARCH("positive",Y274,1)),ISNUMBER(SEARCH("tall",O274,1)),ISNUMBER(SEARCH("hobnail",O274,1)),ISNUMBER(SEARCH("cribriform",O274,1)),ISNUMBER(SEARCH("diffuse",O274,1)),ISNUMBER(SEARCH("columnar",O274,1)),ISNUMBER(SEARCH("solid",O274,1)),ISNUMBER(SEARCH("tall",N274,1)),ISNUMBER(SEARCH("hobnail",N274,1)),ISNUMBER(SEARCH("cribriform",N274,1)),ISNUMBER(SEARCH("diffuse",N274,1)),ISNUMBER(SEARCH("columnar",N274,1)),ISNUMBER(SEARCH("solid",N274,1)),AND(OR(ISNUMBER(SEARCH("papillary",N274,1)),ISNUMBER(SEARCH("papillary carcinoma",O274,1))),S274="positive"),AND(AND(ISNUMBER(J274),J274&gt;=5),M274=""),AND(AND(ISNUMBER(J274),J274&gt;=5),AND(ISNUMBER(M274),M274&gt;=1)),AND(ISNUMBER(SERACH("papillary",N274)),OR(Y274="positive",Z274="positive"), ISNUMBER(SEARCH("BRAF",AB274)))),"intermediate","low"))</f>
        <v>intermediate</v>
      </c>
      <c r="AF274" s="40" t="str">
        <f t="shared" si="59"/>
        <v>3a</v>
      </c>
      <c r="AG274" s="40" t="str">
        <f t="shared" si="60"/>
        <v>1b</v>
      </c>
      <c r="AH274" s="40" t="str">
        <f t="shared" si="61"/>
        <v>0</v>
      </c>
      <c r="AI274" s="45" t="str">
        <f t="shared" si="62"/>
        <v>I</v>
      </c>
      <c r="AJ274" s="39" t="s">
        <v>636</v>
      </c>
      <c r="AK274" s="44" t="s">
        <v>901</v>
      </c>
      <c r="AL274" s="44" t="s">
        <v>895</v>
      </c>
      <c r="AM274" s="44" t="s">
        <v>899</v>
      </c>
      <c r="AN274" s="44" t="s">
        <v>59</v>
      </c>
      <c r="AO274" s="12">
        <f t="shared" ca="1" si="63"/>
        <v>1</v>
      </c>
      <c r="AP274" s="15">
        <f t="shared" si="64"/>
        <v>1</v>
      </c>
      <c r="AQ274" s="15">
        <f t="shared" si="65"/>
        <v>1</v>
      </c>
      <c r="AR274" s="15">
        <f t="shared" si="66"/>
        <v>1</v>
      </c>
      <c r="AS274" s="26">
        <f t="shared" si="67"/>
        <v>1</v>
      </c>
    </row>
    <row r="275" spans="1:45">
      <c r="A275" t="str">
        <f>'Model output'!A274</f>
        <v>TCGA-J8-A3O2</v>
      </c>
      <c r="B275" s="51">
        <v>39</v>
      </c>
      <c r="C275" s="1" t="str">
        <f>IF(OR(ISNUMBER(SEARCH("0",'Model output'!D274)), ISNUMBER(SEARCH("1",'Model output'!D274)), ISNUMBER(SEARCH("1a",'Model output'!D274)), ISNUMBER(SEARCH("1b",'Model output'!D274)), ISNUMBER(SEARCH("2",'Model output'!D274)), ISNUMBER(SEARCH("3",'Model output'!D274)), ISNUMBER(SEARCH("4a",'Model output'!D274)), ISNUMBER(SEARCH("4b",'Model output'!D274))), IF(ISNUMBER(SEARCH("pT",'Model output'!D274)),IF(OR(ISNUMBER(SEARCH("a",'Model output'!D274)),ISNUMBER(SEARCH("b",'Model output'!D274))),MID(SUBSTITUTE('Model output'!D274," ",""),SEARCH("pT",'Model output'!D274)+2,2),MID(SUBSTITUTE('Model output'!D274," ",""),SEARCH("pT",'Model output'!D274)+2,1)),IF(ISNUMBER(SEARCH("T",'Model output'!D274)),IF(OR(ISNUMBER(SEARCH("a",'Model output'!D274)),ISNUMBER(SEARCH("b",'Model output'!D274))),MID(SUBSTITUTE('Model output'!D274," ",""),SEARCH("T",'Model output'!D274)+1,2),MID(SUBSTITUTE('Model output'!D274," ",""),SEARCH("T",'Model output'!D274)+1,1)),SUBSTITUTE('Model output'!D274," ",""))),"")</f>
        <v>3</v>
      </c>
      <c r="D275" s="1" t="str">
        <f>IF(ISNUMBER(SEARCH("lymph node",'Model output'!E274)),"1", IF(AND('Model output'!E274&lt;&gt;"",ISNUMBER('Model output'!E274),'Model output'!E274&gt;0),"1",IF(OR(ISNUMBER(SEARCH("0",'Model output'!E274)), ISNUMBER(SEARCH("1",'Model output'!E274)), ISNUMBER(SEARCH("1a",'Model output'!E274)), ISNUMBER(SEARCH("1b",'Model output'!E274)), ISNUMBER(SEARCH("X",'Model output'!E274))), IF(ISNUMBER(SEARCH("pN",'Model output'!E274)),IF(OR(ISNUMBER(SEARCH("a",'Model output'!E274)),ISNUMBER(SEARCH("b",'Model output'!E274))),MID(SUBSTITUTE('Model output'!E274," ",""),SEARCH("pN",'Model output'!E274)+2,2),MID(SUBSTITUTE('Model output'!E274," ",""),SEARCH("pN",'Model output'!E274)+2,1)),IF(ISNUMBER(SEARCH("N",'Model output'!E274)),IF(OR(ISNUMBER(SEARCH("a",'Model output'!E274)),ISNUMBER(SEARCH("b",'Model output'!E274))),MID(SUBSTITUTE('Model output'!E274," ",""),SEARCH("N",'Model output'!E274)+1,2),MID(SUBSTITUTE('Model output'!E274," ",""),SEARCH("N",'Model output'!E274)+1,1)),SUBSTITUTE('Model output'!E274," ",""))),"")))</f>
        <v>1b</v>
      </c>
      <c r="E275" s="1" t="str">
        <f>IF(OR(ISNUMBER(SEARCH("Not applicable",'Model output'!F274)), ISNUMBER(SEARCH("N/A",'Model output'!F274))),"0",IF(OR(ISNUMBER(SEARCH("0",'Model output'!F274)), ISNUMBER(SEARCH("1",'Model output'!F274)), ISNUMBER(SEARCH("X",'Model output'!F274))), IF(ISNUMBER(SEARCH("pM",'Model output'!F274)),MID(SUBSTITUTE('Model output'!F274," ",""),SEARCH("pM",'Model output'!F274)+2,1),IF(ISNUMBER(SEARCH("M",'Model output'!F274)),MID(SUBSTITUTE('Model output'!F274," ",""),SEARCH("M",'Model output'!F274)+1,1),SUBSTITUTE('Model output'!F274," ",""))),""))</f>
        <v>1</v>
      </c>
      <c r="F275" t="str">
        <f t="shared" si="56"/>
        <v>positive</v>
      </c>
      <c r="G275" t="str">
        <f>IF(OR('Model output'!G274="",AND(ISNUMBER('Model output'!J274),'Model output'!J274&lt;1)),"",IF(OR(ISNUMBER(SEARCH("lateral",'Model output'!G274)),ISNUMBER(SEARCH("cervical",'Model output'!G274)),ISNUMBER(SEARCH("jugular",'Model output'!G274)),ISNUMBER(SEARCH("left neck",'Model output'!G274)),ISNUMBER(SEARCH("left anterior neck",'Model output'!G274)),ISNUMBER(SEARCH("left posterior neck",'Model output'!G274)),ISNUMBER(SEARCH("right neck",'Model output'!G274)),ISNUMBER(SEARCH("right anterior neck",'Model output'!G274)),ISNUMBER(SEARCH("right posterior neck",'Model output'!G274)),AND(ISNUMBER(SEARCH("level",'Model output'!G274)),OR(,ISNUMBER(SEARCH("II",'Model output'!G274)),ISNUMBER(SEARCH("two",'Model output'!G274)),ISNUMBER(SEARCH("2",'Model output'!G274)),ISNUMBER(SEARCH("III",'Model output'!G274)),ISNUMBER(SEARCH("three",'Model output'!G274)),ISNUMBER(SEARCH("3",'Model output'!G274)),ISNUMBER(SEARCH("IV",'Model output'!G274)),ISNUMBER(SEARCH("four",'Model output'!G274)),ISNUMBER(SEARCH("4",'Model output'!G274)),ISNUMBER(SEARCH("V ",'Model output'!G274)),ISNUMBER(SEARCH("five",'Model output'!G274)),ISNUMBER(SEARCH("5",'Model output'!G274))))), "lateral", "central"))</f>
        <v>central</v>
      </c>
      <c r="H275" t="str">
        <f>IF('Model output'!H274="","negative", IF('Model output'!H274=" ", "negative", IF('Model output'!H274="[]", "negative", IF(ISNUMBER(SEARCH("lymph node",'Model output'!H274)),"negative", IF(ISNUMBER(SEARCH("adipose tissue",'Model output'!H274)), "negative", IF(ISNUMBER(SEARCH("neck dissection",'Model output'!H274)),"negative","positive"))))))</f>
        <v>positive</v>
      </c>
      <c r="I275" t="str">
        <f>IF('Model output'!I274="","",IF(ISNUMBER('Model output'!I274),'Model output'!I274,1))</f>
        <v/>
      </c>
      <c r="J275">
        <f>IF('Model output'!J274="","",IF(AND(ISNUMBER('Model output'!J274),'Model output'!J274&lt;=I275),'Model output'!J274,IF(ISNUMBER(SEARCH("0/",'Model output'!J274)),0,1)))</f>
        <v>23</v>
      </c>
      <c r="K275" t="str" cm="1">
        <f t="array" ref="K275">IF(COUNT(FIND({0,1,2,3,4,5,6,7,8,9},'Model output'!K274))&gt;0,'Model output'!K274,"")</f>
        <v>1.5 cm</v>
      </c>
      <c r="L275" s="32" t="str">
        <f t="shared" si="58"/>
        <v>1.5cm</v>
      </c>
      <c r="M275" cm="1">
        <f t="array" ref="M275">IF(L275="","",IF(ISNUMBER(SEARCH("cm",L275)),MAX(VALUE(SUBSTITUTE(_xlfn.FILTERXML("&lt;t&gt;&lt;s&gt;"&amp;SUBSTITUTE(L275,",","&lt;/s&gt;&lt;s&gt;")&amp;"&lt;/s&gt;&lt;/t&gt;","//s"),"cm",""))),MAX(VALUE(SUBSTITUTE(_xlfn.FILTERXML("&lt;t&gt;&lt;s&gt;"&amp;SUBSTITUTE(L275,",","&lt;/s&gt;&lt;s&gt;")&amp;"&lt;/s&gt;&lt;/t&gt;","//s"),"mm","")))/10))</f>
        <v>1.5</v>
      </c>
      <c r="N275" t="str">
        <f>IF('Model output'!L274="","",'Model output'!L274)</f>
        <v>papillary</v>
      </c>
      <c r="O275" t="str">
        <f>IF('Model output'!M274="","",'Model output'!M274)</f>
        <v>classic</v>
      </c>
      <c r="P275" t="str">
        <f>IF('Model output'!N274="","",'Model output'!N274)</f>
        <v>3.5 cm</v>
      </c>
      <c r="Q275" t="str">
        <f t="shared" si="57"/>
        <v>3.5cm</v>
      </c>
      <c r="R275" cm="1">
        <f t="array" ref="R275">IF(Q275="","",IF(ISNUMBER(SEARCH("cm",Q275)),MAX(VALUE(SUBSTITUTE(_xlfn.FILTERXML("&lt;t&gt;&lt;s&gt;"&amp;SUBSTITUTE(Q275,",","&lt;/s&gt;&lt;s&gt;")&amp;"&lt;/s&gt;&lt;/t&gt;","//s"),"cm",""))),IF(ISNUMBER(SEARCH("mm",Q275)), MAX(VALUE(SUBSTITUTE(_xlfn.FILTERXML("&lt;t&gt;&lt;s&gt;"&amp;SUBSTITUTE(Q275,",","&lt;/s&gt;&lt;s&gt;")&amp;"&lt;/s&gt;&lt;/t&gt;","//s"),"mm","")))/10, MAX(VALUE(_xlfn.FILTERXML("&lt;t&gt;&lt;s&gt;"&amp;SUBSTITUTE(Q275,",","&lt;/s&gt;&lt;s&gt;")&amp;"&lt;/s&gt;&lt;/t&gt;","//s"))))))</f>
        <v>3.5</v>
      </c>
      <c r="S275" t="str">
        <f>IF(OR('Model output'!P274="",'Model output'!P274="C",ISNUMBER(SEARCH("Not identified", 'Model output'!P274)),ISNUMBER(SEARCH("Absent",'Model output'!P274)),ISNUMBER(SEARCH("Absence",'Model output'!P274)),AND(ISNUMBER(SEARCH("No",'Model output'!P274)),NOT(ISNUMBER(SEARCH("diagnostic",'Model output'!P274)))),ISNUMBER(SEARCH("Negative",'Model output'!P274))),"negative","positive")</f>
        <v>positive</v>
      </c>
      <c r="T275">
        <f>IF('Model output'!O274="","",'Model output'!O274)</f>
        <v>2</v>
      </c>
      <c r="U275" t="str">
        <f>IF('Model output'!Q274&lt;&gt;"",'Model output'!Q274,IF('Classification result'!S275="positive",IF(ISNUMBER(SEARCH("single",'Model output'!P274)),1,IF(OR(ISNUMBER(SEARCH("&lt;4",'Model output'!P274)),ISNUMBER(SEARCH("&lt; 4",'Model output'!P274)),ISNUMBER(SEARCH("less than 4",'Model output'!P274))),"&lt;4",IF(OR(ISNUMBER(SEARCH("&gt;4",'Model output'!P274)),ISNUMBER(SEARCH("&gt; 4",'Model output'!P274)),ISNUMBER(SEARCH("4 or more",'Model output'!P274))),"&gt;4",""))),""))</f>
        <v>&lt;4</v>
      </c>
      <c r="V275" t="str">
        <f>IF(S275="negative","",IF(OR(ISNUMBER(SEARCH("Focal",'Model output'!P274)),'Classification result'!U275&lt;4,ISNUMBER(SEARCH("Focal",'Classification result'!U275)),ISNUMBER(SEARCH("&lt;4",'Classification result'!U275)),ISNUMBER(SEARCH("&lt; 4",'Classification result'!U275))),"minimal", IF(OR(ISNUMBER(SEARCH("Extensive",'Model output'!P274)),ISNUMBER(SEARCH("Extensive",'Classification result'!U275)),ISNUMBER(SEARCH("&gt;4",'Classification result'!U275)),ISNUMBER(SEARCH("&gt; 4",'Classification result'!U275)),ISNUMBER(SEARCH("4 or more",'Classification result'!U275))),"extensive","")))</f>
        <v>minimal</v>
      </c>
      <c r="W275" t="str">
        <f>IF(OR('Model output'!R274="",ISNUMBER(SEARCH("Not identified", 'Model output'!R274)),ISNUMBER(SEARCH("Absent",'Model output'!R274)),ISNUMBER(SEARCH("No",'Model output'!R274)),ISNUMBER(SEARCH("Negative",'Model output'!R274)),ISNUMBER(SEARCH("None seen",'Model output'!R274)),ISNUMBER(SEARCH("Free",'Model output'!R274)),ISNUMBER(SEARCH("Cannot be assessed",'Model output'!R274))),"negative","positive")</f>
        <v>positive</v>
      </c>
      <c r="X275" s="19" t="str">
        <f>IF('Model output'!S274="","",'Model output'!S274)</f>
        <v>Present, Minimal</v>
      </c>
      <c r="Y275" t="str">
        <f>IF(OR('Model output'!S274="",ISNUMBER(SEARCH("No extension",'Model output'!S274)),ISNUMBER(SEARCH("Absent",'Model output'!S274)),ISNUMBER(SEARCH("Not identified",'Model output'!S274)),AND(ISNUMBER(SEARCH("No",'Model output'!S274)),NOT(ISNUMBER(SEARCH("carcinoma",'Model output'!S274)))),ISNUMBER(SEARCH("negative",'Model output'!S274))),"negative",IF(Z275="positive","gETE", "positive"))</f>
        <v>positive</v>
      </c>
      <c r="Z275" t="str">
        <f>IF(OR('Model output'!S274="",ISNUMBER(SEARCH("Absent",'Model output'!S274)),ISNUMBER(SEARCH("Not identified",'Model output'!S274)),ISNUMBER(SEARCH("No",'Model output'!S274)),ISNUMBER(SEARCH("Minimal",'Model output'!S274)),ISNUMBER(SEARCH("negative",'Model output'!S274))),"negative",IF(OR(ISNUMBER(SEARCH("extensive",X275)),ISNUMBER(SEARCH("skeletal muscle",X275)),ISNUMBER(SEARCH("larynx",X275)),ISNUMBER(SEARCH("trachea",X275)),ISNUMBER(SEARCH("esophagus",X275)),ISNUMBER(SEARCH("recurrent laryngeal nerve",X275))),"positive","negative"))</f>
        <v>negative</v>
      </c>
      <c r="AA275" t="str">
        <f>IF('Model output'!T274="","",IF('Model output'!T274="Not mentioned", "No", "Yes"))</f>
        <v/>
      </c>
      <c r="AB275" t="str">
        <f>IF(AA275&lt;&gt;"Yes","",IF(OR('Model output'!U274="",ISNUMBER(SEARCH("Not identified",'Model output'!U274))),"",'Model output'!U274))</f>
        <v/>
      </c>
      <c r="AC275" s="8" t="str">
        <f>IF(OR('Model output'!V274="", AND(ISERROR(SEARCH("Positive",'Model output'!V274)), ISNUMBER(SEARCH("Negative",'Model output'!V274))), ISNUMBER(SEARCH("Cannot be assessed",'Model output'!V274)), AND(ISNUMBER(SEARCH("Uninvolved",'Model output'!V274)),NOT(ISNUMBER(SEARCH("margin(s) involved",'Model output'!V274)))), ISNUMBER(SEARCH("No involvement",'Model output'!V274)), AND(NOT(ISNUMBER(SEARCH("focal",'Model output'!V274))),ISNUMBER(SEARCH("Free",'Model output'!V274))), ISNUMBER(SEARCH("narrowly excised",'Model output'!V274)), ISNUMBER(SEARCH("none",'Model output'!V274)), ISNUMBER(SEARCH("R0",'Model output'!V274)), ISNUMBER(SEARCH("1 mm",'Model output'!V274)), ISNUMBER(SEARCH("0.1 CM",'Model output'!V274)), ISNUMBER(SEARCH("less than 0.2 mm",'Model output'!V274)), ISNUMBER(SEARCH("less than 1.0 mm",'Model output'!V274)), ISNUMBER(SEARCH("less than 0.5 mm",'Model output'!V274)), ISNUMBER(SEARCH("abut",'Model output'!V274))), "negative", "positive")</f>
        <v>negative</v>
      </c>
      <c r="AE275" s="39" t="str" cm="1">
        <f t="array" ref="AE275">IF(OR(AC275="positive",Z275="positive",AND(OR(ISNUMBER(SEARCH("Follicular carcinoma",N275)),ISNUMBER(SEARCH("Follicular thyroid carcinoma",N275))),V275="extensive"),AND(AND(ISNUMBER(J275),J275&gt;0),AND(ISNUMBER(M275),M275&gt;3)),OR(H275="positive",AH275=1)),"high",IF(OR(ISNUMBER(SEARCH("lateral",G275,1)),ISNUMBER(SEARCH("positive",Y275,1)),ISNUMBER(SEARCH("tall",O275,1)),ISNUMBER(SEARCH("hobnail",O275,1)),ISNUMBER(SEARCH("cribriform",O275,1)),ISNUMBER(SEARCH("diffuse",O275,1)),ISNUMBER(SEARCH("columnar",O275,1)),ISNUMBER(SEARCH("solid",O275,1)),ISNUMBER(SEARCH("tall",N275,1)),ISNUMBER(SEARCH("hobnail",N275,1)),ISNUMBER(SEARCH("cribriform",N275,1)),ISNUMBER(SEARCH("diffuse",N275,1)),ISNUMBER(SEARCH("columnar",N275,1)),ISNUMBER(SEARCH("solid",N275,1)),AND(OR(ISNUMBER(SEARCH("papillary",N275,1)),ISNUMBER(SEARCH("papillary carcinoma",O275,1))),S275="positive"),AND(AND(ISNUMBER(J275),J275&gt;=5),M275=""),AND(AND(ISNUMBER(J275),J275&gt;=5),AND(ISNUMBER(M275),M275&gt;=1)),AND(ISNUMBER(SERACH("papillary",N275)),OR(Y275="positive",Z275="positive"), ISNUMBER(SEARCH("BRAF",AB275)))),"intermediate","low"))</f>
        <v>high</v>
      </c>
      <c r="AF275" s="40" t="str">
        <f t="shared" si="59"/>
        <v>2</v>
      </c>
      <c r="AG275" s="40" t="str">
        <f t="shared" si="60"/>
        <v>1a</v>
      </c>
      <c r="AH275" s="40" t="str">
        <f t="shared" si="61"/>
        <v>1</v>
      </c>
      <c r="AI275" s="45" t="str">
        <f t="shared" si="62"/>
        <v>II</v>
      </c>
      <c r="AJ275" s="39" t="s">
        <v>631</v>
      </c>
      <c r="AK275" s="44" t="s">
        <v>898</v>
      </c>
      <c r="AL275" s="44" t="s">
        <v>895</v>
      </c>
      <c r="AM275" s="44" t="s">
        <v>899</v>
      </c>
      <c r="AN275" s="44" t="s">
        <v>59</v>
      </c>
      <c r="AO275" s="12">
        <f t="shared" si="63"/>
        <v>1</v>
      </c>
      <c r="AP275" s="15">
        <f t="shared" si="64"/>
        <v>1</v>
      </c>
      <c r="AQ275" s="15">
        <f t="shared" si="65"/>
        <v>0</v>
      </c>
      <c r="AR275" s="15">
        <f t="shared" si="66"/>
        <v>0</v>
      </c>
      <c r="AS275" s="26">
        <f t="shared" si="67"/>
        <v>0</v>
      </c>
    </row>
    <row r="276" spans="1:45">
      <c r="A276" t="str">
        <f>'Model output'!A275</f>
        <v>TCGA-J8-A3YE</v>
      </c>
      <c r="B276" s="51">
        <v>31</v>
      </c>
      <c r="C276" s="1" t="str">
        <f>IF(OR(ISNUMBER(SEARCH("0",'Model output'!D275)), ISNUMBER(SEARCH("1",'Model output'!D275)), ISNUMBER(SEARCH("1a",'Model output'!D275)), ISNUMBER(SEARCH("1b",'Model output'!D275)), ISNUMBER(SEARCH("2",'Model output'!D275)), ISNUMBER(SEARCH("3",'Model output'!D275)), ISNUMBER(SEARCH("4a",'Model output'!D275)), ISNUMBER(SEARCH("4b",'Model output'!D275))), IF(ISNUMBER(SEARCH("pT",'Model output'!D275)),IF(OR(ISNUMBER(SEARCH("a",'Model output'!D275)),ISNUMBER(SEARCH("b",'Model output'!D275))),MID(SUBSTITUTE('Model output'!D275," ",""),SEARCH("pT",'Model output'!D275)+2,2),MID(SUBSTITUTE('Model output'!D275," ",""),SEARCH("pT",'Model output'!D275)+2,1)),IF(ISNUMBER(SEARCH("T",'Model output'!D275)),IF(OR(ISNUMBER(SEARCH("a",'Model output'!D275)),ISNUMBER(SEARCH("b",'Model output'!D275))),MID(SUBSTITUTE('Model output'!D275," ",""),SEARCH("T",'Model output'!D275)+1,2),MID(SUBSTITUTE('Model output'!D275," ",""),SEARCH("T",'Model output'!D275)+1,1)),SUBSTITUTE('Model output'!D275," ",""))),"")</f>
        <v>3</v>
      </c>
      <c r="D276" s="1" t="str">
        <f>IF(ISNUMBER(SEARCH("lymph node",'Model output'!E275)),"1", IF(AND('Model output'!E275&lt;&gt;"",ISNUMBER('Model output'!E275),'Model output'!E275&gt;0),"1",IF(OR(ISNUMBER(SEARCH("0",'Model output'!E275)), ISNUMBER(SEARCH("1",'Model output'!E275)), ISNUMBER(SEARCH("1a",'Model output'!E275)), ISNUMBER(SEARCH("1b",'Model output'!E275)), ISNUMBER(SEARCH("X",'Model output'!E275))), IF(ISNUMBER(SEARCH("pN",'Model output'!E275)),IF(OR(ISNUMBER(SEARCH("a",'Model output'!E275)),ISNUMBER(SEARCH("b",'Model output'!E275))),MID(SUBSTITUTE('Model output'!E275," ",""),SEARCH("pN",'Model output'!E275)+2,2),MID(SUBSTITUTE('Model output'!E275," ",""),SEARCH("pN",'Model output'!E275)+2,1)),IF(ISNUMBER(SEARCH("N",'Model output'!E275)),IF(OR(ISNUMBER(SEARCH("a",'Model output'!E275)),ISNUMBER(SEARCH("b",'Model output'!E275))),MID(SUBSTITUTE('Model output'!E275," ",""),SEARCH("N",'Model output'!E275)+1,2),MID(SUBSTITUTE('Model output'!E275," ",""),SEARCH("N",'Model output'!E275)+1,1)),SUBSTITUTE('Model output'!E275," ",""))),"")))</f>
        <v>1a</v>
      </c>
      <c r="E276" s="1" t="str">
        <f>IF(OR(ISNUMBER(SEARCH("Not applicable",'Model output'!F275)), ISNUMBER(SEARCH("N/A",'Model output'!F275))),"0",IF(OR(ISNUMBER(SEARCH("0",'Model output'!F275)), ISNUMBER(SEARCH("1",'Model output'!F275)), ISNUMBER(SEARCH("X",'Model output'!F275))), IF(ISNUMBER(SEARCH("pM",'Model output'!F275)),MID(SUBSTITUTE('Model output'!F275," ",""),SEARCH("pM",'Model output'!F275)+2,1),IF(ISNUMBER(SEARCH("M",'Model output'!F275)),MID(SUBSTITUTE('Model output'!F275," ",""),SEARCH("M",'Model output'!F275)+1,1),SUBSTITUTE('Model output'!F275," ",""))),""))</f>
        <v/>
      </c>
      <c r="F276" t="str">
        <f t="shared" si="56"/>
        <v>positive</v>
      </c>
      <c r="G276" t="str">
        <f>IF(OR('Model output'!G275="",AND(ISNUMBER('Model output'!J275),'Model output'!J275&lt;1)),"",IF(OR(ISNUMBER(SEARCH("lateral",'Model output'!G275)),ISNUMBER(SEARCH("cervical",'Model output'!G275)),ISNUMBER(SEARCH("jugular",'Model output'!G275)),ISNUMBER(SEARCH("left neck",'Model output'!G275)),ISNUMBER(SEARCH("left anterior neck",'Model output'!G275)),ISNUMBER(SEARCH("left posterior neck",'Model output'!G275)),ISNUMBER(SEARCH("right neck",'Model output'!G275)),ISNUMBER(SEARCH("right anterior neck",'Model output'!G275)),ISNUMBER(SEARCH("right posterior neck",'Model output'!G275)),AND(ISNUMBER(SEARCH("level",'Model output'!G275)),OR(,ISNUMBER(SEARCH("II",'Model output'!G275)),ISNUMBER(SEARCH("two",'Model output'!G275)),ISNUMBER(SEARCH("2",'Model output'!G275)),ISNUMBER(SEARCH("III",'Model output'!G275)),ISNUMBER(SEARCH("three",'Model output'!G275)),ISNUMBER(SEARCH("3",'Model output'!G275)),ISNUMBER(SEARCH("IV",'Model output'!G275)),ISNUMBER(SEARCH("four",'Model output'!G275)),ISNUMBER(SEARCH("4",'Model output'!G275)),ISNUMBER(SEARCH("V ",'Model output'!G275)),ISNUMBER(SEARCH("five",'Model output'!G275)),ISNUMBER(SEARCH("5",'Model output'!G275))))), "lateral", "central"))</f>
        <v>central</v>
      </c>
      <c r="H276" t="str">
        <f>IF('Model output'!H275="","negative", IF('Model output'!H275=" ", "negative", IF('Model output'!H275="[]", "negative", IF(ISNUMBER(SEARCH("lymph node",'Model output'!H275)),"negative", IF(ISNUMBER(SEARCH("adipose tissue",'Model output'!H275)), "negative", IF(ISNUMBER(SEARCH("neck dissection",'Model output'!H275)),"negative","positive"))))))</f>
        <v>negative</v>
      </c>
      <c r="I276">
        <f>IF('Model output'!I275="","",IF(ISNUMBER('Model output'!I275),'Model output'!I275,1))</f>
        <v>4</v>
      </c>
      <c r="J276">
        <f>IF('Model output'!J275="","",IF(AND(ISNUMBER('Model output'!J275),'Model output'!J275&lt;=I276),'Model output'!J275,IF(ISNUMBER(SEARCH("0/",'Model output'!J275)),0,1)))</f>
        <v>1</v>
      </c>
      <c r="K276" t="str" cm="1">
        <f t="array" ref="K276">IF(COUNT(FIND({0,1,2,3,4,5,6,7,8,9},'Model output'!K275))&gt;0,'Model output'!K275,"")</f>
        <v/>
      </c>
      <c r="L276" s="32" t="str">
        <f t="shared" si="58"/>
        <v/>
      </c>
      <c r="M276" t="str" cm="1">
        <f t="array" ref="M276">IF(L276="","",IF(ISNUMBER(SEARCH("cm",L276)),MAX(VALUE(SUBSTITUTE(_xlfn.FILTERXML("&lt;t&gt;&lt;s&gt;"&amp;SUBSTITUTE(L276,",","&lt;/s&gt;&lt;s&gt;")&amp;"&lt;/s&gt;&lt;/t&gt;","//s"),"cm",""))),MAX(VALUE(SUBSTITUTE(_xlfn.FILTERXML("&lt;t&gt;&lt;s&gt;"&amp;SUBSTITUTE(L276,",","&lt;/s&gt;&lt;s&gt;")&amp;"&lt;/s&gt;&lt;/t&gt;","//s"),"mm","")))/10))</f>
        <v/>
      </c>
      <c r="N276" t="str">
        <f>IF('Model output'!L275="","",'Model output'!L275)</f>
        <v>papillary</v>
      </c>
      <c r="O276" t="str">
        <f>IF('Model output'!M275="","",'Model output'!M275)</f>
        <v>Classical (usual)</v>
      </c>
      <c r="P276" t="str">
        <f>IF('Model output'!N275="","",'Model output'!N275)</f>
        <v>3.5 cm</v>
      </c>
      <c r="Q276" t="str">
        <f t="shared" si="57"/>
        <v>3.5cm</v>
      </c>
      <c r="R276" cm="1">
        <f t="array" ref="R276">IF(Q276="","",IF(ISNUMBER(SEARCH("cm",Q276)),MAX(VALUE(SUBSTITUTE(_xlfn.FILTERXML("&lt;t&gt;&lt;s&gt;"&amp;SUBSTITUTE(Q276,",","&lt;/s&gt;&lt;s&gt;")&amp;"&lt;/s&gt;&lt;/t&gt;","//s"),"cm",""))),IF(ISNUMBER(SEARCH("mm",Q276)), MAX(VALUE(SUBSTITUTE(_xlfn.FILTERXML("&lt;t&gt;&lt;s&gt;"&amp;SUBSTITUTE(Q276,",","&lt;/s&gt;&lt;s&gt;")&amp;"&lt;/s&gt;&lt;/t&gt;","//s"),"mm","")))/10, MAX(VALUE(_xlfn.FILTERXML("&lt;t&gt;&lt;s&gt;"&amp;SUBSTITUTE(Q276,",","&lt;/s&gt;&lt;s&gt;")&amp;"&lt;/s&gt;&lt;/t&gt;","//s"))))))</f>
        <v>3.5</v>
      </c>
      <c r="S276" t="str">
        <f>IF(OR('Model output'!P275="",'Model output'!P275="C",ISNUMBER(SEARCH("Not identified", 'Model output'!P275)),ISNUMBER(SEARCH("Absent",'Model output'!P275)),ISNUMBER(SEARCH("Absence",'Model output'!P275)),AND(ISNUMBER(SEARCH("No",'Model output'!P275)),NOT(ISNUMBER(SEARCH("diagnostic",'Model output'!P275)))),ISNUMBER(SEARCH("Negative",'Model output'!P275))),"negative","positive")</f>
        <v>negative</v>
      </c>
      <c r="T276">
        <f>IF('Model output'!O275="","",'Model output'!O275)</f>
        <v>1</v>
      </c>
      <c r="U276" t="str">
        <f>IF('Model output'!Q275&lt;&gt;"",'Model output'!Q275,IF('Classification result'!S276="positive",IF(ISNUMBER(SEARCH("single",'Model output'!P275)),1,IF(OR(ISNUMBER(SEARCH("&lt;4",'Model output'!P275)),ISNUMBER(SEARCH("&lt; 4",'Model output'!P275)),ISNUMBER(SEARCH("less than 4",'Model output'!P275))),"&lt;4",IF(OR(ISNUMBER(SEARCH("&gt;4",'Model output'!P275)),ISNUMBER(SEARCH("&gt; 4",'Model output'!P275)),ISNUMBER(SEARCH("4 or more",'Model output'!P275))),"&gt;4",""))),""))</f>
        <v/>
      </c>
      <c r="V276" t="str">
        <f>IF(S276="negative","",IF(OR(ISNUMBER(SEARCH("Focal",'Model output'!P275)),'Classification result'!U276&lt;4,ISNUMBER(SEARCH("Focal",'Classification result'!U276)),ISNUMBER(SEARCH("&lt;4",'Classification result'!U276)),ISNUMBER(SEARCH("&lt; 4",'Classification result'!U276))),"minimal", IF(OR(ISNUMBER(SEARCH("Extensive",'Model output'!P275)),ISNUMBER(SEARCH("Extensive",'Classification result'!U276)),ISNUMBER(SEARCH("&gt;4",'Classification result'!U276)),ISNUMBER(SEARCH("&gt; 4",'Classification result'!U276)),ISNUMBER(SEARCH("4 or more",'Classification result'!U276))),"extensive","")))</f>
        <v/>
      </c>
      <c r="W276" t="str">
        <f>IF(OR('Model output'!R275="",ISNUMBER(SEARCH("Not identified", 'Model output'!R275)),ISNUMBER(SEARCH("Absent",'Model output'!R275)),ISNUMBER(SEARCH("No",'Model output'!R275)),ISNUMBER(SEARCH("Negative",'Model output'!R275)),ISNUMBER(SEARCH("None seen",'Model output'!R275)),ISNUMBER(SEARCH("Free",'Model output'!R275)),ISNUMBER(SEARCH("Cannot be assessed",'Model output'!R275))),"negative","positive")</f>
        <v>positive</v>
      </c>
      <c r="X276" s="19" t="str">
        <f>IF('Model output'!S275="","",'Model output'!S275)</f>
        <v>Present, Minimal</v>
      </c>
      <c r="Y276" t="str">
        <f>IF(OR('Model output'!S275="",ISNUMBER(SEARCH("No extension",'Model output'!S275)),ISNUMBER(SEARCH("Absent",'Model output'!S275)),ISNUMBER(SEARCH("Not identified",'Model output'!S275)),AND(ISNUMBER(SEARCH("No",'Model output'!S275)),NOT(ISNUMBER(SEARCH("carcinoma",'Model output'!S275)))),ISNUMBER(SEARCH("negative",'Model output'!S275))),"negative",IF(Z276="positive","gETE", "positive"))</f>
        <v>positive</v>
      </c>
      <c r="Z276" t="str">
        <f>IF(OR('Model output'!S275="",ISNUMBER(SEARCH("Absent",'Model output'!S275)),ISNUMBER(SEARCH("Not identified",'Model output'!S275)),ISNUMBER(SEARCH("No",'Model output'!S275)),ISNUMBER(SEARCH("Minimal",'Model output'!S275)),ISNUMBER(SEARCH("negative",'Model output'!S275))),"negative",IF(OR(ISNUMBER(SEARCH("extensive",X276)),ISNUMBER(SEARCH("skeletal muscle",X276)),ISNUMBER(SEARCH("larynx",X276)),ISNUMBER(SEARCH("trachea",X276)),ISNUMBER(SEARCH("esophagus",X276)),ISNUMBER(SEARCH("recurrent laryngeal nerve",X276))),"positive","negative"))</f>
        <v>negative</v>
      </c>
      <c r="AA276" t="str">
        <f>IF('Model output'!T275="","",IF('Model output'!T275="Not mentioned", "No", "Yes"))</f>
        <v/>
      </c>
      <c r="AB276" t="str">
        <f>IF(AA276&lt;&gt;"Yes","",IF(OR('Model output'!U275="",ISNUMBER(SEARCH("Not identified",'Model output'!U275))),"",'Model output'!U275))</f>
        <v/>
      </c>
      <c r="AC276" s="8" t="str">
        <f>IF(OR('Model output'!V275="", AND(ISERROR(SEARCH("Positive",'Model output'!V275)), ISNUMBER(SEARCH("Negative",'Model output'!V275))), ISNUMBER(SEARCH("Cannot be assessed",'Model output'!V275)), AND(ISNUMBER(SEARCH("Uninvolved",'Model output'!V275)),NOT(ISNUMBER(SEARCH("margin(s) involved",'Model output'!V275)))), ISNUMBER(SEARCH("No involvement",'Model output'!V275)), AND(NOT(ISNUMBER(SEARCH("focal",'Model output'!V275))),ISNUMBER(SEARCH("Free",'Model output'!V275))), ISNUMBER(SEARCH("narrowly excised",'Model output'!V275)), ISNUMBER(SEARCH("none",'Model output'!V275)), ISNUMBER(SEARCH("R0",'Model output'!V275)), ISNUMBER(SEARCH("1 mm",'Model output'!V275)), ISNUMBER(SEARCH("0.1 CM",'Model output'!V275)), ISNUMBER(SEARCH("less than 0.2 mm",'Model output'!V275)), ISNUMBER(SEARCH("less than 1.0 mm",'Model output'!V275)), ISNUMBER(SEARCH("less than 0.5 mm",'Model output'!V275)), ISNUMBER(SEARCH("abut",'Model output'!V275))), "negative", "positive")</f>
        <v>negative</v>
      </c>
      <c r="AE276" s="39" t="str" cm="1">
        <f t="array" aca="1" ref="AE276" ca="1">IF(OR(AC276="positive",Z276="positive",AND(OR(ISNUMBER(SEARCH("Follicular carcinoma",N276)),ISNUMBER(SEARCH("Follicular thyroid carcinoma",N276))),V276="extensive"),AND(AND(ISNUMBER(J276),J276&gt;0),AND(ISNUMBER(M276),M276&gt;3)),OR(H276="positive",AH276=1)),"high",IF(OR(ISNUMBER(SEARCH("lateral",G276,1)),ISNUMBER(SEARCH("positive",Y276,1)),ISNUMBER(SEARCH("tall",O276,1)),ISNUMBER(SEARCH("hobnail",O276,1)),ISNUMBER(SEARCH("cribriform",O276,1)),ISNUMBER(SEARCH("diffuse",O276,1)),ISNUMBER(SEARCH("columnar",O276,1)),ISNUMBER(SEARCH("solid",O276,1)),ISNUMBER(SEARCH("tall",N276,1)),ISNUMBER(SEARCH("hobnail",N276,1)),ISNUMBER(SEARCH("cribriform",N276,1)),ISNUMBER(SEARCH("diffuse",N276,1)),ISNUMBER(SEARCH("columnar",N276,1)),ISNUMBER(SEARCH("solid",N276,1)),AND(OR(ISNUMBER(SEARCH("papillary",N276,1)),ISNUMBER(SEARCH("papillary carcinoma",O276,1))),S276="positive"),AND(AND(ISNUMBER(J276),J276&gt;=5),M276=""),AND(AND(ISNUMBER(J276),J276&gt;=5),AND(ISNUMBER(M276),M276&gt;=1)),AND(ISNUMBER(SERACH("papillary",N276)),OR(Y276="positive",Z276="positive"), ISNUMBER(SEARCH("BRAF",AB276)))),"intermediate","low"))</f>
        <v>intermediate</v>
      </c>
      <c r="AF276" s="40" t="str">
        <f t="shared" si="59"/>
        <v>2</v>
      </c>
      <c r="AG276" s="40" t="str">
        <f t="shared" si="60"/>
        <v>1a</v>
      </c>
      <c r="AH276" s="40" t="str">
        <f t="shared" si="61"/>
        <v>0</v>
      </c>
      <c r="AI276" s="45" t="str">
        <f t="shared" si="62"/>
        <v>I</v>
      </c>
      <c r="AJ276" s="39" t="s">
        <v>631</v>
      </c>
      <c r="AK276" s="44" t="s">
        <v>894</v>
      </c>
      <c r="AL276" s="44" t="s">
        <v>900</v>
      </c>
      <c r="AM276" s="44" t="s">
        <v>899</v>
      </c>
      <c r="AN276" s="44" t="s">
        <v>59</v>
      </c>
      <c r="AO276" s="12">
        <f t="shared" ca="1" si="63"/>
        <v>0</v>
      </c>
      <c r="AP276" s="15">
        <f t="shared" si="64"/>
        <v>0</v>
      </c>
      <c r="AQ276" s="15">
        <f t="shared" si="65"/>
        <v>1</v>
      </c>
      <c r="AR276" s="15">
        <f t="shared" si="66"/>
        <v>1</v>
      </c>
      <c r="AS276" s="26">
        <f t="shared" si="67"/>
        <v>1</v>
      </c>
    </row>
    <row r="277" spans="1:45">
      <c r="A277" t="str">
        <f>'Model output'!A276</f>
        <v>TCGA-J8-A3YH</v>
      </c>
      <c r="B277" s="51">
        <v>39</v>
      </c>
      <c r="C277" s="1" t="str">
        <f>IF(OR(ISNUMBER(SEARCH("0",'Model output'!D276)), ISNUMBER(SEARCH("1",'Model output'!D276)), ISNUMBER(SEARCH("1a",'Model output'!D276)), ISNUMBER(SEARCH("1b",'Model output'!D276)), ISNUMBER(SEARCH("2",'Model output'!D276)), ISNUMBER(SEARCH("3",'Model output'!D276)), ISNUMBER(SEARCH("4a",'Model output'!D276)), ISNUMBER(SEARCH("4b",'Model output'!D276))), IF(ISNUMBER(SEARCH("pT",'Model output'!D276)),IF(OR(ISNUMBER(SEARCH("a",'Model output'!D276)),ISNUMBER(SEARCH("b",'Model output'!D276))),MID(SUBSTITUTE('Model output'!D276," ",""),SEARCH("pT",'Model output'!D276)+2,2),MID(SUBSTITUTE('Model output'!D276," ",""),SEARCH("pT",'Model output'!D276)+2,1)),IF(ISNUMBER(SEARCH("T",'Model output'!D276)),IF(OR(ISNUMBER(SEARCH("a",'Model output'!D276)),ISNUMBER(SEARCH("b",'Model output'!D276))),MID(SUBSTITUTE('Model output'!D276," ",""),SEARCH("T",'Model output'!D276)+1,2),MID(SUBSTITUTE('Model output'!D276," ",""),SEARCH("T",'Model output'!D276)+1,1)),SUBSTITUTE('Model output'!D276," ",""))),"")</f>
        <v>3</v>
      </c>
      <c r="D277" s="1" t="str">
        <f>IF(ISNUMBER(SEARCH("lymph node",'Model output'!E276)),"1", IF(AND('Model output'!E276&lt;&gt;"",ISNUMBER('Model output'!E276),'Model output'!E276&gt;0),"1",IF(OR(ISNUMBER(SEARCH("0",'Model output'!E276)), ISNUMBER(SEARCH("1",'Model output'!E276)), ISNUMBER(SEARCH("1a",'Model output'!E276)), ISNUMBER(SEARCH("1b",'Model output'!E276)), ISNUMBER(SEARCH("X",'Model output'!E276))), IF(ISNUMBER(SEARCH("pN",'Model output'!E276)),IF(OR(ISNUMBER(SEARCH("a",'Model output'!E276)),ISNUMBER(SEARCH("b",'Model output'!E276))),MID(SUBSTITUTE('Model output'!E276," ",""),SEARCH("pN",'Model output'!E276)+2,2),MID(SUBSTITUTE('Model output'!E276," ",""),SEARCH("pN",'Model output'!E276)+2,1)),IF(ISNUMBER(SEARCH("N",'Model output'!E276)),IF(OR(ISNUMBER(SEARCH("a",'Model output'!E276)),ISNUMBER(SEARCH("b",'Model output'!E276))),MID(SUBSTITUTE('Model output'!E276," ",""),SEARCH("N",'Model output'!E276)+1,2),MID(SUBSTITUTE('Model output'!E276," ",""),SEARCH("N",'Model output'!E276)+1,1)),SUBSTITUTE('Model output'!E276," ",""))),"")))</f>
        <v>1b</v>
      </c>
      <c r="E277" s="1" t="str">
        <f>IF(OR(ISNUMBER(SEARCH("Not applicable",'Model output'!F276)), ISNUMBER(SEARCH("N/A",'Model output'!F276))),"0",IF(OR(ISNUMBER(SEARCH("0",'Model output'!F276)), ISNUMBER(SEARCH("1",'Model output'!F276)), ISNUMBER(SEARCH("X",'Model output'!F276))), IF(ISNUMBER(SEARCH("pM",'Model output'!F276)),MID(SUBSTITUTE('Model output'!F276," ",""),SEARCH("pM",'Model output'!F276)+2,1),IF(ISNUMBER(SEARCH("M",'Model output'!F276)),MID(SUBSTITUTE('Model output'!F276," ",""),SEARCH("M",'Model output'!F276)+1,1),SUBSTITUTE('Model output'!F276," ",""))),""))</f>
        <v/>
      </c>
      <c r="F277" t="str">
        <f t="shared" si="56"/>
        <v>positive</v>
      </c>
      <c r="G277" t="str">
        <f>IF(OR('Model output'!G276="",AND(ISNUMBER('Model output'!J276),'Model output'!J276&lt;1)),"",IF(OR(ISNUMBER(SEARCH("lateral",'Model output'!G276)),ISNUMBER(SEARCH("cervical",'Model output'!G276)),ISNUMBER(SEARCH("jugular",'Model output'!G276)),ISNUMBER(SEARCH("left neck",'Model output'!G276)),ISNUMBER(SEARCH("left anterior neck",'Model output'!G276)),ISNUMBER(SEARCH("left posterior neck",'Model output'!G276)),ISNUMBER(SEARCH("right neck",'Model output'!G276)),ISNUMBER(SEARCH("right anterior neck",'Model output'!G276)),ISNUMBER(SEARCH("right posterior neck",'Model output'!G276)),AND(ISNUMBER(SEARCH("level",'Model output'!G276)),OR(,ISNUMBER(SEARCH("II",'Model output'!G276)),ISNUMBER(SEARCH("two",'Model output'!G276)),ISNUMBER(SEARCH("2",'Model output'!G276)),ISNUMBER(SEARCH("III",'Model output'!G276)),ISNUMBER(SEARCH("three",'Model output'!G276)),ISNUMBER(SEARCH("3",'Model output'!G276)),ISNUMBER(SEARCH("IV",'Model output'!G276)),ISNUMBER(SEARCH("four",'Model output'!G276)),ISNUMBER(SEARCH("4",'Model output'!G276)),ISNUMBER(SEARCH("V ",'Model output'!G276)),ISNUMBER(SEARCH("five",'Model output'!G276)),ISNUMBER(SEARCH("5",'Model output'!G276))))), "lateral", "central"))</f>
        <v>lateral</v>
      </c>
      <c r="H277" t="str">
        <f>IF('Model output'!H276="","negative", IF('Model output'!H276=" ", "negative", IF('Model output'!H276="[]", "negative", IF(ISNUMBER(SEARCH("lymph node",'Model output'!H276)),"negative", IF(ISNUMBER(SEARCH("adipose tissue",'Model output'!H276)), "negative", IF(ISNUMBER(SEARCH("neck dissection",'Model output'!H276)),"negative","positive"))))))</f>
        <v>negative</v>
      </c>
      <c r="I277" t="str">
        <f>IF('Model output'!I276="","",IF(ISNUMBER('Model output'!I276),'Model output'!I276,1))</f>
        <v/>
      </c>
      <c r="J277">
        <f>IF('Model output'!J276="","",IF(AND(ISNUMBER('Model output'!J276),'Model output'!J276&lt;=I277),'Model output'!J276,IF(ISNUMBER(SEARCH("0/",'Model output'!J276)),0,1)))</f>
        <v>13</v>
      </c>
      <c r="K277" t="str" cm="1">
        <f t="array" ref="K277">IF(COUNT(FIND({0,1,2,3,4,5,6,7,8,9},'Model output'!K276))&gt;0,'Model output'!K276,"")</f>
        <v>2.0 cm</v>
      </c>
      <c r="L277" s="32" t="str">
        <f t="shared" si="58"/>
        <v>2.0cm</v>
      </c>
      <c r="M277" cm="1">
        <f t="array" ref="M277">IF(L277="","",IF(ISNUMBER(SEARCH("cm",L277)),MAX(VALUE(SUBSTITUTE(_xlfn.FILTERXML("&lt;t&gt;&lt;s&gt;"&amp;SUBSTITUTE(L277,",","&lt;/s&gt;&lt;s&gt;")&amp;"&lt;/s&gt;&lt;/t&gt;","//s"),"cm",""))),MAX(VALUE(SUBSTITUTE(_xlfn.FILTERXML("&lt;t&gt;&lt;s&gt;"&amp;SUBSTITUTE(L277,",","&lt;/s&gt;&lt;s&gt;")&amp;"&lt;/s&gt;&lt;/t&gt;","//s"),"mm","")))/10))</f>
        <v>2</v>
      </c>
      <c r="N277" t="str">
        <f>IF('Model output'!L276="","",'Model output'!L276)</f>
        <v>papillary</v>
      </c>
      <c r="O277" t="str">
        <f>IF('Model output'!M276="","",'Model output'!M276)</f>
        <v>Classical (usual)</v>
      </c>
      <c r="P277" t="str">
        <f>IF('Model output'!N276="","",'Model output'!N276)</f>
        <v>4.5 cm</v>
      </c>
      <c r="Q277" t="str">
        <f t="shared" si="57"/>
        <v>4.5cm</v>
      </c>
      <c r="R277" cm="1">
        <f t="array" ref="R277">IF(Q277="","",IF(ISNUMBER(SEARCH("cm",Q277)),MAX(VALUE(SUBSTITUTE(_xlfn.FILTERXML("&lt;t&gt;&lt;s&gt;"&amp;SUBSTITUTE(Q277,",","&lt;/s&gt;&lt;s&gt;")&amp;"&lt;/s&gt;&lt;/t&gt;","//s"),"cm",""))),IF(ISNUMBER(SEARCH("mm",Q277)), MAX(VALUE(SUBSTITUTE(_xlfn.FILTERXML("&lt;t&gt;&lt;s&gt;"&amp;SUBSTITUTE(Q277,",","&lt;/s&gt;&lt;s&gt;")&amp;"&lt;/s&gt;&lt;/t&gt;","//s"),"mm","")))/10, MAX(VALUE(_xlfn.FILTERXML("&lt;t&gt;&lt;s&gt;"&amp;SUBSTITUTE(Q277,",","&lt;/s&gt;&lt;s&gt;")&amp;"&lt;/s&gt;&lt;/t&gt;","//s"))))))</f>
        <v>4.5</v>
      </c>
      <c r="S277" t="str">
        <f>IF(OR('Model output'!P276="",'Model output'!P276="C",ISNUMBER(SEARCH("Not identified", 'Model output'!P276)),ISNUMBER(SEARCH("Absent",'Model output'!P276)),ISNUMBER(SEARCH("Absence",'Model output'!P276)),AND(ISNUMBER(SEARCH("No",'Model output'!P276)),NOT(ISNUMBER(SEARCH("diagnostic",'Model output'!P276)))),ISNUMBER(SEARCH("Negative",'Model output'!P276))),"negative","positive")</f>
        <v>negative</v>
      </c>
      <c r="T277">
        <f>IF('Model output'!O276="","",'Model output'!O276)</f>
        <v>3</v>
      </c>
      <c r="U277" t="str">
        <f>IF('Model output'!Q276&lt;&gt;"",'Model output'!Q276,IF('Classification result'!S277="positive",IF(ISNUMBER(SEARCH("single",'Model output'!P276)),1,IF(OR(ISNUMBER(SEARCH("&lt;4",'Model output'!P276)),ISNUMBER(SEARCH("&lt; 4",'Model output'!P276)),ISNUMBER(SEARCH("less than 4",'Model output'!P276))),"&lt;4",IF(OR(ISNUMBER(SEARCH("&gt;4",'Model output'!P276)),ISNUMBER(SEARCH("&gt; 4",'Model output'!P276)),ISNUMBER(SEARCH("4 or more",'Model output'!P276))),"&gt;4",""))),""))</f>
        <v/>
      </c>
      <c r="V277" t="str">
        <f>IF(S277="negative","",IF(OR(ISNUMBER(SEARCH("Focal",'Model output'!P276)),'Classification result'!U277&lt;4,ISNUMBER(SEARCH("Focal",'Classification result'!U277)),ISNUMBER(SEARCH("&lt;4",'Classification result'!U277)),ISNUMBER(SEARCH("&lt; 4",'Classification result'!U277))),"minimal", IF(OR(ISNUMBER(SEARCH("Extensive",'Model output'!P276)),ISNUMBER(SEARCH("Extensive",'Classification result'!U277)),ISNUMBER(SEARCH("&gt;4",'Classification result'!U277)),ISNUMBER(SEARCH("&gt; 4",'Classification result'!U277)),ISNUMBER(SEARCH("4 or more",'Classification result'!U277))),"extensive","")))</f>
        <v/>
      </c>
      <c r="W277" t="str">
        <f>IF(OR('Model output'!R276="",ISNUMBER(SEARCH("Not identified", 'Model output'!R276)),ISNUMBER(SEARCH("Absent",'Model output'!R276)),ISNUMBER(SEARCH("No",'Model output'!R276)),ISNUMBER(SEARCH("Negative",'Model output'!R276)),ISNUMBER(SEARCH("None seen",'Model output'!R276)),ISNUMBER(SEARCH("Free",'Model output'!R276)),ISNUMBER(SEARCH("Cannot be assessed",'Model output'!R276))),"negative","positive")</f>
        <v>negative</v>
      </c>
      <c r="X277" s="19" t="str">
        <f>IF('Model output'!S276="","",'Model output'!S276)</f>
        <v>Not identified</v>
      </c>
      <c r="Y277" t="str">
        <f>IF(OR('Model output'!S276="",ISNUMBER(SEARCH("No extension",'Model output'!S276)),ISNUMBER(SEARCH("Absent",'Model output'!S276)),ISNUMBER(SEARCH("Not identified",'Model output'!S276)),AND(ISNUMBER(SEARCH("No",'Model output'!S276)),NOT(ISNUMBER(SEARCH("carcinoma",'Model output'!S276)))),ISNUMBER(SEARCH("negative",'Model output'!S276))),"negative",IF(Z277="positive","gETE", "positive"))</f>
        <v>negative</v>
      </c>
      <c r="Z277" t="str">
        <f>IF(OR('Model output'!S276="",ISNUMBER(SEARCH("Absent",'Model output'!S276)),ISNUMBER(SEARCH("Not identified",'Model output'!S276)),ISNUMBER(SEARCH("No",'Model output'!S276)),ISNUMBER(SEARCH("Minimal",'Model output'!S276)),ISNUMBER(SEARCH("negative",'Model output'!S276))),"negative",IF(OR(ISNUMBER(SEARCH("extensive",X277)),ISNUMBER(SEARCH("skeletal muscle",X277)),ISNUMBER(SEARCH("larynx",X277)),ISNUMBER(SEARCH("trachea",X277)),ISNUMBER(SEARCH("esophagus",X277)),ISNUMBER(SEARCH("recurrent laryngeal nerve",X277))),"positive","negative"))</f>
        <v>negative</v>
      </c>
      <c r="AA277" t="str">
        <f>IF('Model output'!T276="","",IF('Model output'!T276="Not mentioned", "No", "Yes"))</f>
        <v/>
      </c>
      <c r="AB277" t="str">
        <f>IF(AA277&lt;&gt;"Yes","",IF(OR('Model output'!U276="",ISNUMBER(SEARCH("Not identified",'Model output'!U276))),"",'Model output'!U276))</f>
        <v/>
      </c>
      <c r="AC277" s="8" t="str">
        <f>IF(OR('Model output'!V276="", AND(ISERROR(SEARCH("Positive",'Model output'!V276)), ISNUMBER(SEARCH("Negative",'Model output'!V276))), ISNUMBER(SEARCH("Cannot be assessed",'Model output'!V276)), AND(ISNUMBER(SEARCH("Uninvolved",'Model output'!V276)),NOT(ISNUMBER(SEARCH("margin(s) involved",'Model output'!V276)))), ISNUMBER(SEARCH("No involvement",'Model output'!V276)), AND(NOT(ISNUMBER(SEARCH("focal",'Model output'!V276))),ISNUMBER(SEARCH("Free",'Model output'!V276))), ISNUMBER(SEARCH("narrowly excised",'Model output'!V276)), ISNUMBER(SEARCH("none",'Model output'!V276)), ISNUMBER(SEARCH("R0",'Model output'!V276)), ISNUMBER(SEARCH("1 mm",'Model output'!V276)), ISNUMBER(SEARCH("0.1 CM",'Model output'!V276)), ISNUMBER(SEARCH("less than 0.2 mm",'Model output'!V276)), ISNUMBER(SEARCH("less than 1.0 mm",'Model output'!V276)), ISNUMBER(SEARCH("less than 0.5 mm",'Model output'!V276)), ISNUMBER(SEARCH("abut",'Model output'!V276))), "negative", "positive")</f>
        <v>negative</v>
      </c>
      <c r="AE277" s="39" t="str" cm="1">
        <f t="array" aca="1" ref="AE277" ca="1">IF(OR(AC277="positive",Z277="positive",AND(OR(ISNUMBER(SEARCH("Follicular carcinoma",N277)),ISNUMBER(SEARCH("Follicular thyroid carcinoma",N277))),V277="extensive"),AND(AND(ISNUMBER(J277),J277&gt;0),AND(ISNUMBER(M277),M277&gt;3)),OR(H277="positive",AH277=1)),"high",IF(OR(ISNUMBER(SEARCH("lateral",G277,1)),ISNUMBER(SEARCH("positive",Y277,1)),ISNUMBER(SEARCH("tall",O277,1)),ISNUMBER(SEARCH("hobnail",O277,1)),ISNUMBER(SEARCH("cribriform",O277,1)),ISNUMBER(SEARCH("diffuse",O277,1)),ISNUMBER(SEARCH("columnar",O277,1)),ISNUMBER(SEARCH("solid",O277,1)),ISNUMBER(SEARCH("tall",N277,1)),ISNUMBER(SEARCH("hobnail",N277,1)),ISNUMBER(SEARCH("cribriform",N277,1)),ISNUMBER(SEARCH("diffuse",N277,1)),ISNUMBER(SEARCH("columnar",N277,1)),ISNUMBER(SEARCH("solid",N277,1)),AND(OR(ISNUMBER(SEARCH("papillary",N277,1)),ISNUMBER(SEARCH("papillary carcinoma",O277,1))),S277="positive"),AND(AND(ISNUMBER(J277),J277&gt;=5),M277=""),AND(AND(ISNUMBER(J277),J277&gt;=5),AND(ISNUMBER(M277),M277&gt;=1)),AND(ISNUMBER(SERACH("papillary",N277)),OR(Y277="positive",Z277="positive"), ISNUMBER(SEARCH("BRAF",AB277)))),"intermediate","low"))</f>
        <v>intermediate</v>
      </c>
      <c r="AF277" s="40" t="str">
        <f t="shared" si="59"/>
        <v>3a</v>
      </c>
      <c r="AG277" s="40" t="str">
        <f t="shared" si="60"/>
        <v>1b</v>
      </c>
      <c r="AH277" s="40" t="str">
        <f t="shared" si="61"/>
        <v>0</v>
      </c>
      <c r="AI277" s="45" t="str">
        <f t="shared" si="62"/>
        <v>I</v>
      </c>
      <c r="AJ277" s="39" t="s">
        <v>636</v>
      </c>
      <c r="AK277" s="44" t="s">
        <v>901</v>
      </c>
      <c r="AL277" s="44" t="s">
        <v>895</v>
      </c>
      <c r="AM277" s="44" t="s">
        <v>899</v>
      </c>
      <c r="AN277" s="44" t="s">
        <v>59</v>
      </c>
      <c r="AO277" s="12">
        <f t="shared" ca="1" si="63"/>
        <v>1</v>
      </c>
      <c r="AP277" s="15">
        <f t="shared" si="64"/>
        <v>1</v>
      </c>
      <c r="AQ277" s="15">
        <f t="shared" si="65"/>
        <v>1</v>
      </c>
      <c r="AR277" s="15">
        <f t="shared" si="66"/>
        <v>1</v>
      </c>
      <c r="AS277" s="26">
        <f t="shared" si="67"/>
        <v>1</v>
      </c>
    </row>
    <row r="278" spans="1:45">
      <c r="A278" t="str">
        <f>'Model output'!A277</f>
        <v>TCGA-KS-A4I1</v>
      </c>
      <c r="B278" s="51">
        <v>37</v>
      </c>
      <c r="C278" s="1" t="str">
        <f>IF(OR(ISNUMBER(SEARCH("0",'Model output'!D277)), ISNUMBER(SEARCH("1",'Model output'!D277)), ISNUMBER(SEARCH("1a",'Model output'!D277)), ISNUMBER(SEARCH("1b",'Model output'!D277)), ISNUMBER(SEARCH("2",'Model output'!D277)), ISNUMBER(SEARCH("3",'Model output'!D277)), ISNUMBER(SEARCH("4a",'Model output'!D277)), ISNUMBER(SEARCH("4b",'Model output'!D277))), IF(ISNUMBER(SEARCH("pT",'Model output'!D277)),IF(OR(ISNUMBER(SEARCH("a",'Model output'!D277)),ISNUMBER(SEARCH("b",'Model output'!D277))),MID(SUBSTITUTE('Model output'!D277," ",""),SEARCH("pT",'Model output'!D277)+2,2),MID(SUBSTITUTE('Model output'!D277," ",""),SEARCH("pT",'Model output'!D277)+2,1)),IF(ISNUMBER(SEARCH("T",'Model output'!D277)),IF(OR(ISNUMBER(SEARCH("a",'Model output'!D277)),ISNUMBER(SEARCH("b",'Model output'!D277))),MID(SUBSTITUTE('Model output'!D277," ",""),SEARCH("T",'Model output'!D277)+1,2),MID(SUBSTITUTE('Model output'!D277," ",""),SEARCH("T",'Model output'!D277)+1,1)),SUBSTITUTE('Model output'!D277," ",""))),"")</f>
        <v>2</v>
      </c>
      <c r="D278" s="1" t="str">
        <f>IF(ISNUMBER(SEARCH("lymph node",'Model output'!E277)),"1", IF(AND('Model output'!E277&lt;&gt;"",ISNUMBER('Model output'!E277),'Model output'!E277&gt;0),"1",IF(OR(ISNUMBER(SEARCH("0",'Model output'!E277)), ISNUMBER(SEARCH("1",'Model output'!E277)), ISNUMBER(SEARCH("1a",'Model output'!E277)), ISNUMBER(SEARCH("1b",'Model output'!E277)), ISNUMBER(SEARCH("X",'Model output'!E277))), IF(ISNUMBER(SEARCH("pN",'Model output'!E277)),IF(OR(ISNUMBER(SEARCH("a",'Model output'!E277)),ISNUMBER(SEARCH("b",'Model output'!E277))),MID(SUBSTITUTE('Model output'!E277," ",""),SEARCH("pN",'Model output'!E277)+2,2),MID(SUBSTITUTE('Model output'!E277," ",""),SEARCH("pN",'Model output'!E277)+2,1)),IF(ISNUMBER(SEARCH("N",'Model output'!E277)),IF(OR(ISNUMBER(SEARCH("a",'Model output'!E277)),ISNUMBER(SEARCH("b",'Model output'!E277))),MID(SUBSTITUTE('Model output'!E277," ",""),SEARCH("N",'Model output'!E277)+1,2),MID(SUBSTITUTE('Model output'!E277," ",""),SEARCH("N",'Model output'!E277)+1,1)),SUBSTITUTE('Model output'!E277," ",""))),"")))</f>
        <v>X</v>
      </c>
      <c r="E278" s="1" t="str">
        <f>IF(OR(ISNUMBER(SEARCH("Not applicable",'Model output'!F277)), ISNUMBER(SEARCH("N/A",'Model output'!F277))),"0",IF(OR(ISNUMBER(SEARCH("0",'Model output'!F277)), ISNUMBER(SEARCH("1",'Model output'!F277)), ISNUMBER(SEARCH("X",'Model output'!F277))), IF(ISNUMBER(SEARCH("pM",'Model output'!F277)),MID(SUBSTITUTE('Model output'!F277," ",""),SEARCH("pM",'Model output'!F277)+2,1),IF(ISNUMBER(SEARCH("M",'Model output'!F277)),MID(SUBSTITUTE('Model output'!F277," ",""),SEARCH("M",'Model output'!F277)+1,1),SUBSTITUTE('Model output'!F277," ",""))),""))</f>
        <v>X</v>
      </c>
      <c r="F278" t="str">
        <f t="shared" si="56"/>
        <v>negative</v>
      </c>
      <c r="G278" t="str">
        <f>IF(OR('Model output'!G277="",AND(ISNUMBER('Model output'!J277),'Model output'!J277&lt;1)),"",IF(OR(ISNUMBER(SEARCH("lateral",'Model output'!G277)),ISNUMBER(SEARCH("cervical",'Model output'!G277)),ISNUMBER(SEARCH("jugular",'Model output'!G277)),ISNUMBER(SEARCH("left neck",'Model output'!G277)),ISNUMBER(SEARCH("left anterior neck",'Model output'!G277)),ISNUMBER(SEARCH("left posterior neck",'Model output'!G277)),ISNUMBER(SEARCH("right neck",'Model output'!G277)),ISNUMBER(SEARCH("right anterior neck",'Model output'!G277)),ISNUMBER(SEARCH("right posterior neck",'Model output'!G277)),AND(ISNUMBER(SEARCH("level",'Model output'!G277)),OR(,ISNUMBER(SEARCH("II",'Model output'!G277)),ISNUMBER(SEARCH("two",'Model output'!G277)),ISNUMBER(SEARCH("2",'Model output'!G277)),ISNUMBER(SEARCH("III",'Model output'!G277)),ISNUMBER(SEARCH("three",'Model output'!G277)),ISNUMBER(SEARCH("3",'Model output'!G277)),ISNUMBER(SEARCH("IV",'Model output'!G277)),ISNUMBER(SEARCH("four",'Model output'!G277)),ISNUMBER(SEARCH("4",'Model output'!G277)),ISNUMBER(SEARCH("V ",'Model output'!G277)),ISNUMBER(SEARCH("five",'Model output'!G277)),ISNUMBER(SEARCH("5",'Model output'!G277))))), "lateral", "central"))</f>
        <v/>
      </c>
      <c r="H278" t="str">
        <f>IF('Model output'!H277="","negative", IF('Model output'!H277=" ", "negative", IF('Model output'!H277="[]", "negative", IF(ISNUMBER(SEARCH("lymph node",'Model output'!H277)),"negative", IF(ISNUMBER(SEARCH("adipose tissue",'Model output'!H277)), "negative", IF(ISNUMBER(SEARCH("neck dissection",'Model output'!H277)),"negative","positive"))))))</f>
        <v>negative</v>
      </c>
      <c r="I278">
        <f>IF('Model output'!I277="","",IF(ISNUMBER('Model output'!I277),'Model output'!I277,1))</f>
        <v>4</v>
      </c>
      <c r="J278">
        <f>IF('Model output'!J277="","",IF(AND(ISNUMBER('Model output'!J277),'Model output'!J277&lt;=I278),'Model output'!J277,IF(ISNUMBER(SEARCH("0/",'Model output'!J277)),0,1)))</f>
        <v>0</v>
      </c>
      <c r="K278" t="str" cm="1">
        <f t="array" ref="K278">IF(COUNT(FIND({0,1,2,3,4,5,6,7,8,9},'Model output'!K277))&gt;0,'Model output'!K277,"")</f>
        <v/>
      </c>
      <c r="L278" s="32" t="str">
        <f t="shared" si="58"/>
        <v/>
      </c>
      <c r="M278" t="str" cm="1">
        <f t="array" ref="M278">IF(L278="","",IF(ISNUMBER(SEARCH("cm",L278)),MAX(VALUE(SUBSTITUTE(_xlfn.FILTERXML("&lt;t&gt;&lt;s&gt;"&amp;SUBSTITUTE(L278,",","&lt;/s&gt;&lt;s&gt;")&amp;"&lt;/s&gt;&lt;/t&gt;","//s"),"cm",""))),MAX(VALUE(SUBSTITUTE(_xlfn.FILTERXML("&lt;t&gt;&lt;s&gt;"&amp;SUBSTITUTE(L278,",","&lt;/s&gt;&lt;s&gt;")&amp;"&lt;/s&gt;&lt;/t&gt;","//s"),"mm","")))/10))</f>
        <v/>
      </c>
      <c r="N278" t="str">
        <f>IF('Model output'!L277="","",'Model output'!L277)</f>
        <v>papillary</v>
      </c>
      <c r="O278" t="str">
        <f>IF('Model output'!M277="","",'Model output'!M277)</f>
        <v/>
      </c>
      <c r="P278" t="str">
        <f>IF('Model output'!N277="","",'Model output'!N277)</f>
        <v>2.2 cm</v>
      </c>
      <c r="Q278" t="str">
        <f t="shared" si="57"/>
        <v>2.2cm</v>
      </c>
      <c r="R278" cm="1">
        <f t="array" ref="R278">IF(Q278="","",IF(ISNUMBER(SEARCH("cm",Q278)),MAX(VALUE(SUBSTITUTE(_xlfn.FILTERXML("&lt;t&gt;&lt;s&gt;"&amp;SUBSTITUTE(Q278,",","&lt;/s&gt;&lt;s&gt;")&amp;"&lt;/s&gt;&lt;/t&gt;","//s"),"cm",""))),IF(ISNUMBER(SEARCH("mm",Q278)), MAX(VALUE(SUBSTITUTE(_xlfn.FILTERXML("&lt;t&gt;&lt;s&gt;"&amp;SUBSTITUTE(Q278,",","&lt;/s&gt;&lt;s&gt;")&amp;"&lt;/s&gt;&lt;/t&gt;","//s"),"mm","")))/10, MAX(VALUE(_xlfn.FILTERXML("&lt;t&gt;&lt;s&gt;"&amp;SUBSTITUTE(Q278,",","&lt;/s&gt;&lt;s&gt;")&amp;"&lt;/s&gt;&lt;/t&gt;","//s"))))))</f>
        <v>2.2000000000000002</v>
      </c>
      <c r="S278" t="str">
        <f>IF(OR('Model output'!P277="",'Model output'!P277="C",ISNUMBER(SEARCH("Not identified", 'Model output'!P277)),ISNUMBER(SEARCH("Absent",'Model output'!P277)),ISNUMBER(SEARCH("Absence",'Model output'!P277)),AND(ISNUMBER(SEARCH("No",'Model output'!P277)),NOT(ISNUMBER(SEARCH("diagnostic",'Model output'!P277)))),ISNUMBER(SEARCH("Negative",'Model output'!P277))),"negative","positive")</f>
        <v>negative</v>
      </c>
      <c r="T278">
        <f>IF('Model output'!O277="","",'Model output'!O277)</f>
        <v>2</v>
      </c>
      <c r="U278" t="str">
        <f>IF('Model output'!Q277&lt;&gt;"",'Model output'!Q277,IF('Classification result'!S278="positive",IF(ISNUMBER(SEARCH("single",'Model output'!P277)),1,IF(OR(ISNUMBER(SEARCH("&lt;4",'Model output'!P277)),ISNUMBER(SEARCH("&lt; 4",'Model output'!P277)),ISNUMBER(SEARCH("less than 4",'Model output'!P277))),"&lt;4",IF(OR(ISNUMBER(SEARCH("&gt;4",'Model output'!P277)),ISNUMBER(SEARCH("&gt; 4",'Model output'!P277)),ISNUMBER(SEARCH("4 or more",'Model output'!P277))),"&gt;4",""))),""))</f>
        <v/>
      </c>
      <c r="V278" t="str">
        <f>IF(S278="negative","",IF(OR(ISNUMBER(SEARCH("Focal",'Model output'!P277)),'Classification result'!U278&lt;4,ISNUMBER(SEARCH("Focal",'Classification result'!U278)),ISNUMBER(SEARCH("&lt;4",'Classification result'!U278)),ISNUMBER(SEARCH("&lt; 4",'Classification result'!U278))),"minimal", IF(OR(ISNUMBER(SEARCH("Extensive",'Model output'!P277)),ISNUMBER(SEARCH("Extensive",'Classification result'!U278)),ISNUMBER(SEARCH("&gt;4",'Classification result'!U278)),ISNUMBER(SEARCH("&gt; 4",'Classification result'!U278)),ISNUMBER(SEARCH("4 or more",'Classification result'!U278))),"extensive","")))</f>
        <v/>
      </c>
      <c r="W278" t="str">
        <f>IF(OR('Model output'!R277="",ISNUMBER(SEARCH("Not identified", 'Model output'!R277)),ISNUMBER(SEARCH("Absent",'Model output'!R277)),ISNUMBER(SEARCH("No",'Model output'!R277)),ISNUMBER(SEARCH("Negative",'Model output'!R277)),ISNUMBER(SEARCH("None seen",'Model output'!R277)),ISNUMBER(SEARCH("Free",'Model output'!R277)),ISNUMBER(SEARCH("Cannot be assessed",'Model output'!R277))),"negative","positive")</f>
        <v>positive</v>
      </c>
      <c r="X278" s="19" t="str">
        <f>IF('Model output'!S277="","",'Model output'!S277)</f>
        <v>No</v>
      </c>
      <c r="Y278" t="str">
        <f>IF(OR('Model output'!S277="",ISNUMBER(SEARCH("No extension",'Model output'!S277)),ISNUMBER(SEARCH("Absent",'Model output'!S277)),ISNUMBER(SEARCH("Not identified",'Model output'!S277)),AND(ISNUMBER(SEARCH("No",'Model output'!S277)),NOT(ISNUMBER(SEARCH("carcinoma",'Model output'!S277)))),ISNUMBER(SEARCH("negative",'Model output'!S277))),"negative",IF(Z278="positive","gETE", "positive"))</f>
        <v>negative</v>
      </c>
      <c r="Z278" t="str">
        <f>IF(OR('Model output'!S277="",ISNUMBER(SEARCH("Absent",'Model output'!S277)),ISNUMBER(SEARCH("Not identified",'Model output'!S277)),ISNUMBER(SEARCH("No",'Model output'!S277)),ISNUMBER(SEARCH("Minimal",'Model output'!S277)),ISNUMBER(SEARCH("negative",'Model output'!S277))),"negative",IF(OR(ISNUMBER(SEARCH("extensive",X278)),ISNUMBER(SEARCH("skeletal muscle",X278)),ISNUMBER(SEARCH("larynx",X278)),ISNUMBER(SEARCH("trachea",X278)),ISNUMBER(SEARCH("esophagus",X278)),ISNUMBER(SEARCH("recurrent laryngeal nerve",X278))),"positive","negative"))</f>
        <v>negative</v>
      </c>
      <c r="AA278" t="str">
        <f>IF('Model output'!T277="","",IF('Model output'!T277="Not mentioned", "No", "Yes"))</f>
        <v/>
      </c>
      <c r="AB278" t="str">
        <f>IF(AA278&lt;&gt;"Yes","",IF(OR('Model output'!U277="",ISNUMBER(SEARCH("Not identified",'Model output'!U277))),"",'Model output'!U277))</f>
        <v/>
      </c>
      <c r="AC278" s="8" t="str">
        <f>IF(OR('Model output'!V277="", AND(ISERROR(SEARCH("Positive",'Model output'!V277)), ISNUMBER(SEARCH("Negative",'Model output'!V277))), ISNUMBER(SEARCH("Cannot be assessed",'Model output'!V277)), AND(ISNUMBER(SEARCH("Uninvolved",'Model output'!V277)),NOT(ISNUMBER(SEARCH("margin(s) involved",'Model output'!V277)))), ISNUMBER(SEARCH("No involvement",'Model output'!V277)), AND(NOT(ISNUMBER(SEARCH("focal",'Model output'!V277))),ISNUMBER(SEARCH("Free",'Model output'!V277))), ISNUMBER(SEARCH("narrowly excised",'Model output'!V277)), ISNUMBER(SEARCH("none",'Model output'!V277)), ISNUMBER(SEARCH("R0",'Model output'!V277)), ISNUMBER(SEARCH("1 mm",'Model output'!V277)), ISNUMBER(SEARCH("0.1 CM",'Model output'!V277)), ISNUMBER(SEARCH("less than 0.2 mm",'Model output'!V277)), ISNUMBER(SEARCH("less than 1.0 mm",'Model output'!V277)), ISNUMBER(SEARCH("less than 0.5 mm",'Model output'!V277)), ISNUMBER(SEARCH("abut",'Model output'!V277))), "negative", "positive")</f>
        <v>positive</v>
      </c>
      <c r="AE278" s="39" t="str" cm="1">
        <f t="array" ref="AE278">IF(OR(AC278="positive",Z278="positive",AND(OR(ISNUMBER(SEARCH("Follicular carcinoma",N278)),ISNUMBER(SEARCH("Follicular thyroid carcinoma",N278))),V278="extensive"),AND(AND(ISNUMBER(J278),J278&gt;0),AND(ISNUMBER(M278),M278&gt;3)),OR(H278="positive",AH278=1)),"high",IF(OR(ISNUMBER(SEARCH("lateral",G278,1)),ISNUMBER(SEARCH("positive",Y278,1)),ISNUMBER(SEARCH("tall",O278,1)),ISNUMBER(SEARCH("hobnail",O278,1)),ISNUMBER(SEARCH("cribriform",O278,1)),ISNUMBER(SEARCH("diffuse",O278,1)),ISNUMBER(SEARCH("columnar",O278,1)),ISNUMBER(SEARCH("solid",O278,1)),ISNUMBER(SEARCH("tall",N278,1)),ISNUMBER(SEARCH("hobnail",N278,1)),ISNUMBER(SEARCH("cribriform",N278,1)),ISNUMBER(SEARCH("diffuse",N278,1)),ISNUMBER(SEARCH("columnar",N278,1)),ISNUMBER(SEARCH("solid",N278,1)),AND(OR(ISNUMBER(SEARCH("papillary",N278,1)),ISNUMBER(SEARCH("papillary carcinoma",O278,1))),S278="positive"),AND(AND(ISNUMBER(J278),J278&gt;=5),M278=""),AND(AND(ISNUMBER(J278),J278&gt;=5),AND(ISNUMBER(M278),M278&gt;=1)),AND(ISNUMBER(SERACH("papillary",N278)),OR(Y278="positive",Z278="positive"), ISNUMBER(SEARCH("BRAF",AB278)))),"intermediate","low"))</f>
        <v>high</v>
      </c>
      <c r="AF278" s="40" t="str">
        <f t="shared" si="59"/>
        <v>2</v>
      </c>
      <c r="AG278" s="40" t="str">
        <f t="shared" si="60"/>
        <v>0</v>
      </c>
      <c r="AH278" s="40" t="str">
        <f t="shared" si="61"/>
        <v>0</v>
      </c>
      <c r="AI278" s="45" t="str">
        <f t="shared" si="62"/>
        <v>I</v>
      </c>
      <c r="AJ278" s="39" t="s">
        <v>631</v>
      </c>
      <c r="AK278" s="44" t="s">
        <v>898</v>
      </c>
      <c r="AL278" s="44" t="s">
        <v>896</v>
      </c>
      <c r="AM278" s="44" t="s">
        <v>899</v>
      </c>
      <c r="AN278" s="44" t="s">
        <v>59</v>
      </c>
      <c r="AO278" s="12">
        <f t="shared" si="63"/>
        <v>1</v>
      </c>
      <c r="AP278" s="15">
        <f t="shared" si="64"/>
        <v>1</v>
      </c>
      <c r="AQ278" s="15">
        <f t="shared" si="65"/>
        <v>1</v>
      </c>
      <c r="AR278" s="15">
        <f t="shared" si="66"/>
        <v>1</v>
      </c>
      <c r="AS278" s="26">
        <f t="shared" si="67"/>
        <v>1</v>
      </c>
    </row>
    <row r="279" spans="1:45">
      <c r="A279" t="str">
        <f>'Model output'!A278</f>
        <v>TCGA-KS-A4I3</v>
      </c>
      <c r="B279" s="51">
        <v>41</v>
      </c>
      <c r="C279" s="1" t="str">
        <f>IF(OR(ISNUMBER(SEARCH("0",'Model output'!D278)), ISNUMBER(SEARCH("1",'Model output'!D278)), ISNUMBER(SEARCH("1a",'Model output'!D278)), ISNUMBER(SEARCH("1b",'Model output'!D278)), ISNUMBER(SEARCH("2",'Model output'!D278)), ISNUMBER(SEARCH("3",'Model output'!D278)), ISNUMBER(SEARCH("4a",'Model output'!D278)), ISNUMBER(SEARCH("4b",'Model output'!D278))), IF(ISNUMBER(SEARCH("pT",'Model output'!D278)),IF(OR(ISNUMBER(SEARCH("a",'Model output'!D278)),ISNUMBER(SEARCH("b",'Model output'!D278))),MID(SUBSTITUTE('Model output'!D278," ",""),SEARCH("pT",'Model output'!D278)+2,2),MID(SUBSTITUTE('Model output'!D278," ",""),SEARCH("pT",'Model output'!D278)+2,1)),IF(ISNUMBER(SEARCH("T",'Model output'!D278)),IF(OR(ISNUMBER(SEARCH("a",'Model output'!D278)),ISNUMBER(SEARCH("b",'Model output'!D278))),MID(SUBSTITUTE('Model output'!D278," ",""),SEARCH("T",'Model output'!D278)+1,2),MID(SUBSTITUTE('Model output'!D278," ",""),SEARCH("T",'Model output'!D278)+1,1)),SUBSTITUTE('Model output'!D278," ",""))),"")</f>
        <v>1</v>
      </c>
      <c r="D279" s="1" t="str">
        <f>IF(ISNUMBER(SEARCH("lymph node",'Model output'!E278)),"1", IF(AND('Model output'!E278&lt;&gt;"",ISNUMBER('Model output'!E278),'Model output'!E278&gt;0),"1",IF(OR(ISNUMBER(SEARCH("0",'Model output'!E278)), ISNUMBER(SEARCH("1",'Model output'!E278)), ISNUMBER(SEARCH("1a",'Model output'!E278)), ISNUMBER(SEARCH("1b",'Model output'!E278)), ISNUMBER(SEARCH("X",'Model output'!E278))), IF(ISNUMBER(SEARCH("pN",'Model output'!E278)),IF(OR(ISNUMBER(SEARCH("a",'Model output'!E278)),ISNUMBER(SEARCH("b",'Model output'!E278))),MID(SUBSTITUTE('Model output'!E278," ",""),SEARCH("pN",'Model output'!E278)+2,2),MID(SUBSTITUTE('Model output'!E278," ",""),SEARCH("pN",'Model output'!E278)+2,1)),IF(ISNUMBER(SEARCH("N",'Model output'!E278)),IF(OR(ISNUMBER(SEARCH("a",'Model output'!E278)),ISNUMBER(SEARCH("b",'Model output'!E278))),MID(SUBSTITUTE('Model output'!E278," ",""),SEARCH("N",'Model output'!E278)+1,2),MID(SUBSTITUTE('Model output'!E278," ",""),SEARCH("N",'Model output'!E278)+1,1)),SUBSTITUTE('Model output'!E278," ",""))),"")))</f>
        <v/>
      </c>
      <c r="E279" s="1" t="str">
        <f>IF(OR(ISNUMBER(SEARCH("Not applicable",'Model output'!F278)), ISNUMBER(SEARCH("N/A",'Model output'!F278))),"0",IF(OR(ISNUMBER(SEARCH("0",'Model output'!F278)), ISNUMBER(SEARCH("1",'Model output'!F278)), ISNUMBER(SEARCH("X",'Model output'!F278))), IF(ISNUMBER(SEARCH("pM",'Model output'!F278)),MID(SUBSTITUTE('Model output'!F278," ",""),SEARCH("pM",'Model output'!F278)+2,1),IF(ISNUMBER(SEARCH("M",'Model output'!F278)),MID(SUBSTITUTE('Model output'!F278," ",""),SEARCH("M",'Model output'!F278)+1,1),SUBSTITUTE('Model output'!F278," ",""))),""))</f>
        <v/>
      </c>
      <c r="F279" t="str">
        <f t="shared" si="56"/>
        <v>positive</v>
      </c>
      <c r="G279" t="str">
        <f>IF(OR('Model output'!G278="",AND(ISNUMBER('Model output'!J278),'Model output'!J278&lt;1)),"",IF(OR(ISNUMBER(SEARCH("lateral",'Model output'!G278)),ISNUMBER(SEARCH("cervical",'Model output'!G278)),ISNUMBER(SEARCH("jugular",'Model output'!G278)),ISNUMBER(SEARCH("left neck",'Model output'!G278)),ISNUMBER(SEARCH("left anterior neck",'Model output'!G278)),ISNUMBER(SEARCH("left posterior neck",'Model output'!G278)),ISNUMBER(SEARCH("right neck",'Model output'!G278)),ISNUMBER(SEARCH("right anterior neck",'Model output'!G278)),ISNUMBER(SEARCH("right posterior neck",'Model output'!G278)),AND(ISNUMBER(SEARCH("level",'Model output'!G278)),OR(,ISNUMBER(SEARCH("II",'Model output'!G278)),ISNUMBER(SEARCH("two",'Model output'!G278)),ISNUMBER(SEARCH("2",'Model output'!G278)),ISNUMBER(SEARCH("III",'Model output'!G278)),ISNUMBER(SEARCH("three",'Model output'!G278)),ISNUMBER(SEARCH("3",'Model output'!G278)),ISNUMBER(SEARCH("IV",'Model output'!G278)),ISNUMBER(SEARCH("four",'Model output'!G278)),ISNUMBER(SEARCH("4",'Model output'!G278)),ISNUMBER(SEARCH("V ",'Model output'!G278)),ISNUMBER(SEARCH("five",'Model output'!G278)),ISNUMBER(SEARCH("5",'Model output'!G278))))), "lateral", "central"))</f>
        <v>central</v>
      </c>
      <c r="H279" t="str">
        <f>IF('Model output'!H278="","negative", IF('Model output'!H278=" ", "negative", IF('Model output'!H278="[]", "negative", IF(ISNUMBER(SEARCH("lymph node",'Model output'!H278)),"negative", IF(ISNUMBER(SEARCH("adipose tissue",'Model output'!H278)), "negative", IF(ISNUMBER(SEARCH("neck dissection",'Model output'!H278)),"negative","positive"))))))</f>
        <v>negative</v>
      </c>
      <c r="I279">
        <f>IF('Model output'!I278="","",IF(ISNUMBER('Model output'!I278),'Model output'!I278,1))</f>
        <v>20</v>
      </c>
      <c r="J279">
        <f>IF('Model output'!J278="","",IF(AND(ISNUMBER('Model output'!J278),'Model output'!J278&lt;=I279),'Model output'!J278,IF(ISNUMBER(SEARCH("0/",'Model output'!J278)),0,1)))</f>
        <v>8</v>
      </c>
      <c r="K279" t="str" cm="1">
        <f t="array" ref="K279">IF(COUNT(FIND({0,1,2,3,4,5,6,7,8,9},'Model output'!K278))&gt;0,'Model output'!K278,"")</f>
        <v/>
      </c>
      <c r="L279" s="32" t="str">
        <f t="shared" si="58"/>
        <v/>
      </c>
      <c r="M279" t="str" cm="1">
        <f t="array" ref="M279">IF(L279="","",IF(ISNUMBER(SEARCH("cm",L279)),MAX(VALUE(SUBSTITUTE(_xlfn.FILTERXML("&lt;t&gt;&lt;s&gt;"&amp;SUBSTITUTE(L279,",","&lt;/s&gt;&lt;s&gt;")&amp;"&lt;/s&gt;&lt;/t&gt;","//s"),"cm",""))),MAX(VALUE(SUBSTITUTE(_xlfn.FILTERXML("&lt;t&gt;&lt;s&gt;"&amp;SUBSTITUTE(L279,",","&lt;/s&gt;&lt;s&gt;")&amp;"&lt;/s&gt;&lt;/t&gt;","//s"),"mm","")))/10))</f>
        <v/>
      </c>
      <c r="N279" t="str">
        <f>IF('Model output'!L278="","",'Model output'!L278)</f>
        <v>papillary</v>
      </c>
      <c r="O279" t="str">
        <f>IF('Model output'!M278="","",'Model output'!M278)</f>
        <v>classical</v>
      </c>
      <c r="P279" t="str">
        <f>IF('Model output'!N278="","",'Model output'!N278)</f>
        <v>1.5 cm</v>
      </c>
      <c r="Q279" t="str">
        <f t="shared" si="57"/>
        <v>1.5cm</v>
      </c>
      <c r="R279" cm="1">
        <f t="array" ref="R279">IF(Q279="","",IF(ISNUMBER(SEARCH("cm",Q279)),MAX(VALUE(SUBSTITUTE(_xlfn.FILTERXML("&lt;t&gt;&lt;s&gt;"&amp;SUBSTITUTE(Q279,",","&lt;/s&gt;&lt;s&gt;")&amp;"&lt;/s&gt;&lt;/t&gt;","//s"),"cm",""))),IF(ISNUMBER(SEARCH("mm",Q279)), MAX(VALUE(SUBSTITUTE(_xlfn.FILTERXML("&lt;t&gt;&lt;s&gt;"&amp;SUBSTITUTE(Q279,",","&lt;/s&gt;&lt;s&gt;")&amp;"&lt;/s&gt;&lt;/t&gt;","//s"),"mm","")))/10, MAX(VALUE(_xlfn.FILTERXML("&lt;t&gt;&lt;s&gt;"&amp;SUBSTITUTE(Q279,",","&lt;/s&gt;&lt;s&gt;")&amp;"&lt;/s&gt;&lt;/t&gt;","//s"))))))</f>
        <v>1.5</v>
      </c>
      <c r="S279" t="str">
        <f>IF(OR('Model output'!P278="",'Model output'!P278="C",ISNUMBER(SEARCH("Not identified", 'Model output'!P278)),ISNUMBER(SEARCH("Absent",'Model output'!P278)),ISNUMBER(SEARCH("Absence",'Model output'!P278)),AND(ISNUMBER(SEARCH("No",'Model output'!P278)),NOT(ISNUMBER(SEARCH("diagnostic",'Model output'!P278)))),ISNUMBER(SEARCH("Negative",'Model output'!P278))),"negative","positive")</f>
        <v>negative</v>
      </c>
      <c r="T279">
        <f>IF('Model output'!O278="","",'Model output'!O278)</f>
        <v>1</v>
      </c>
      <c r="U279" t="str">
        <f>IF('Model output'!Q278&lt;&gt;"",'Model output'!Q278,IF('Classification result'!S279="positive",IF(ISNUMBER(SEARCH("single",'Model output'!P278)),1,IF(OR(ISNUMBER(SEARCH("&lt;4",'Model output'!P278)),ISNUMBER(SEARCH("&lt; 4",'Model output'!P278)),ISNUMBER(SEARCH("less than 4",'Model output'!P278))),"&lt;4",IF(OR(ISNUMBER(SEARCH("&gt;4",'Model output'!P278)),ISNUMBER(SEARCH("&gt; 4",'Model output'!P278)),ISNUMBER(SEARCH("4 or more",'Model output'!P278))),"&gt;4",""))),""))</f>
        <v/>
      </c>
      <c r="V279" t="str">
        <f>IF(S279="negative","",IF(OR(ISNUMBER(SEARCH("Focal",'Model output'!P278)),'Classification result'!U279&lt;4,ISNUMBER(SEARCH("Focal",'Classification result'!U279)),ISNUMBER(SEARCH("&lt;4",'Classification result'!U279)),ISNUMBER(SEARCH("&lt; 4",'Classification result'!U279))),"minimal", IF(OR(ISNUMBER(SEARCH("Extensive",'Model output'!P278)),ISNUMBER(SEARCH("Extensive",'Classification result'!U279)),ISNUMBER(SEARCH("&gt;4",'Classification result'!U279)),ISNUMBER(SEARCH("&gt; 4",'Classification result'!U279)),ISNUMBER(SEARCH("4 or more",'Classification result'!U279))),"extensive","")))</f>
        <v/>
      </c>
      <c r="W279" t="str">
        <f>IF(OR('Model output'!R278="",ISNUMBER(SEARCH("Not identified", 'Model output'!R278)),ISNUMBER(SEARCH("Absent",'Model output'!R278)),ISNUMBER(SEARCH("No",'Model output'!R278)),ISNUMBER(SEARCH("Negative",'Model output'!R278)),ISNUMBER(SEARCH("None seen",'Model output'!R278)),ISNUMBER(SEARCH("Free",'Model output'!R278)),ISNUMBER(SEARCH("Cannot be assessed",'Model output'!R278))),"negative","positive")</f>
        <v>positive</v>
      </c>
      <c r="X279" s="19" t="str">
        <f>IF('Model output'!S278="","",'Model output'!S278)</f>
        <v>Yes</v>
      </c>
      <c r="Y279" t="str">
        <f>IF(OR('Model output'!S278="",ISNUMBER(SEARCH("No extension",'Model output'!S278)),ISNUMBER(SEARCH("Absent",'Model output'!S278)),ISNUMBER(SEARCH("Not identified",'Model output'!S278)),AND(ISNUMBER(SEARCH("No",'Model output'!S278)),NOT(ISNUMBER(SEARCH("carcinoma",'Model output'!S278)))),ISNUMBER(SEARCH("negative",'Model output'!S278))),"negative",IF(Z279="positive","gETE", "positive"))</f>
        <v>positive</v>
      </c>
      <c r="Z279" t="str">
        <f>IF(OR('Model output'!S278="",ISNUMBER(SEARCH("Absent",'Model output'!S278)),ISNUMBER(SEARCH("Not identified",'Model output'!S278)),ISNUMBER(SEARCH("No",'Model output'!S278)),ISNUMBER(SEARCH("Minimal",'Model output'!S278)),ISNUMBER(SEARCH("negative",'Model output'!S278))),"negative",IF(OR(ISNUMBER(SEARCH("extensive",X279)),ISNUMBER(SEARCH("skeletal muscle",X279)),ISNUMBER(SEARCH("larynx",X279)),ISNUMBER(SEARCH("trachea",X279)),ISNUMBER(SEARCH("esophagus",X279)),ISNUMBER(SEARCH("recurrent laryngeal nerve",X279))),"positive","negative"))</f>
        <v>negative</v>
      </c>
      <c r="AA279" t="str">
        <f>IF('Model output'!T278="","",IF('Model output'!T278="Not mentioned", "No", "Yes"))</f>
        <v/>
      </c>
      <c r="AB279" t="str">
        <f>IF(AA279&lt;&gt;"Yes","",IF(OR('Model output'!U278="",ISNUMBER(SEARCH("Not identified",'Model output'!U278))),"",'Model output'!U278))</f>
        <v/>
      </c>
      <c r="AC279" s="8" t="str">
        <f>IF(OR('Model output'!V278="", AND(ISERROR(SEARCH("Positive",'Model output'!V278)), ISNUMBER(SEARCH("Negative",'Model output'!V278))), ISNUMBER(SEARCH("Cannot be assessed",'Model output'!V278)), AND(ISNUMBER(SEARCH("Uninvolved",'Model output'!V278)),NOT(ISNUMBER(SEARCH("margin(s) involved",'Model output'!V278)))), ISNUMBER(SEARCH("No involvement",'Model output'!V278)), AND(NOT(ISNUMBER(SEARCH("focal",'Model output'!V278))),ISNUMBER(SEARCH("Free",'Model output'!V278))), ISNUMBER(SEARCH("narrowly excised",'Model output'!V278)), ISNUMBER(SEARCH("none",'Model output'!V278)), ISNUMBER(SEARCH("R0",'Model output'!V278)), ISNUMBER(SEARCH("1 mm",'Model output'!V278)), ISNUMBER(SEARCH("0.1 CM",'Model output'!V278)), ISNUMBER(SEARCH("less than 0.2 mm",'Model output'!V278)), ISNUMBER(SEARCH("less than 1.0 mm",'Model output'!V278)), ISNUMBER(SEARCH("less than 0.5 mm",'Model output'!V278)), ISNUMBER(SEARCH("abut",'Model output'!V278))), "negative", "positive")</f>
        <v>positive</v>
      </c>
      <c r="AE279" s="39" t="str" cm="1">
        <f t="array" ref="AE279">IF(OR(AC279="positive",Z279="positive",AND(OR(ISNUMBER(SEARCH("Follicular carcinoma",N279)),ISNUMBER(SEARCH("Follicular thyroid carcinoma",N279))),V279="extensive"),AND(AND(ISNUMBER(J279),J279&gt;0),AND(ISNUMBER(M279),M279&gt;3)),OR(H279="positive",AH279=1)),"high",IF(OR(ISNUMBER(SEARCH("lateral",G279,1)),ISNUMBER(SEARCH("positive",Y279,1)),ISNUMBER(SEARCH("tall",O279,1)),ISNUMBER(SEARCH("hobnail",O279,1)),ISNUMBER(SEARCH("cribriform",O279,1)),ISNUMBER(SEARCH("diffuse",O279,1)),ISNUMBER(SEARCH("columnar",O279,1)),ISNUMBER(SEARCH("solid",O279,1)),ISNUMBER(SEARCH("tall",N279,1)),ISNUMBER(SEARCH("hobnail",N279,1)),ISNUMBER(SEARCH("cribriform",N279,1)),ISNUMBER(SEARCH("diffuse",N279,1)),ISNUMBER(SEARCH("columnar",N279,1)),ISNUMBER(SEARCH("solid",N279,1)),AND(OR(ISNUMBER(SEARCH("papillary",N279,1)),ISNUMBER(SEARCH("papillary carcinoma",O279,1))),S279="positive"),AND(AND(ISNUMBER(J279),J279&gt;=5),M279=""),AND(AND(ISNUMBER(J279),J279&gt;=5),AND(ISNUMBER(M279),M279&gt;=1)),AND(ISNUMBER(SERACH("papillary",N279)),OR(Y279="positive",Z279="positive"), ISNUMBER(SEARCH("BRAF",AB279)))),"intermediate","low"))</f>
        <v>high</v>
      </c>
      <c r="AF279" s="40" t="str">
        <f t="shared" si="59"/>
        <v>1b</v>
      </c>
      <c r="AG279" s="40" t="str">
        <f t="shared" si="60"/>
        <v>1a</v>
      </c>
      <c r="AH279" s="40" t="str">
        <f t="shared" si="61"/>
        <v>0</v>
      </c>
      <c r="AI279" s="45" t="str">
        <f t="shared" si="62"/>
        <v>I</v>
      </c>
      <c r="AJ279" s="39" t="s">
        <v>631</v>
      </c>
      <c r="AK279" s="44" t="s">
        <v>894</v>
      </c>
      <c r="AL279" s="44" t="s">
        <v>900</v>
      </c>
      <c r="AM279" s="44" t="s">
        <v>899</v>
      </c>
      <c r="AN279" s="44" t="s">
        <v>59</v>
      </c>
      <c r="AO279" s="12">
        <f t="shared" si="63"/>
        <v>1</v>
      </c>
      <c r="AP279" s="15">
        <f t="shared" si="64"/>
        <v>0</v>
      </c>
      <c r="AQ279" s="15">
        <f t="shared" si="65"/>
        <v>1</v>
      </c>
      <c r="AR279" s="15">
        <f t="shared" si="66"/>
        <v>1</v>
      </c>
      <c r="AS279" s="26">
        <f t="shared" si="67"/>
        <v>1</v>
      </c>
    </row>
    <row r="280" spans="1:45">
      <c r="A280" t="str">
        <f>'Model output'!A279</f>
        <v>TCGA-KS-A4I5</v>
      </c>
      <c r="B280" s="51">
        <v>49</v>
      </c>
      <c r="C280" s="1" t="str">
        <f>IF(OR(ISNUMBER(SEARCH("0",'Model output'!D279)), ISNUMBER(SEARCH("1",'Model output'!D279)), ISNUMBER(SEARCH("1a",'Model output'!D279)), ISNUMBER(SEARCH("1b",'Model output'!D279)), ISNUMBER(SEARCH("2",'Model output'!D279)), ISNUMBER(SEARCH("3",'Model output'!D279)), ISNUMBER(SEARCH("4a",'Model output'!D279)), ISNUMBER(SEARCH("4b",'Model output'!D279))), IF(ISNUMBER(SEARCH("pT",'Model output'!D279)),IF(OR(ISNUMBER(SEARCH("a",'Model output'!D279)),ISNUMBER(SEARCH("b",'Model output'!D279))),MID(SUBSTITUTE('Model output'!D279," ",""),SEARCH("pT",'Model output'!D279)+2,2),MID(SUBSTITUTE('Model output'!D279," ",""),SEARCH("pT",'Model output'!D279)+2,1)),IF(ISNUMBER(SEARCH("T",'Model output'!D279)),IF(OR(ISNUMBER(SEARCH("a",'Model output'!D279)),ISNUMBER(SEARCH("b",'Model output'!D279))),MID(SUBSTITUTE('Model output'!D279," ",""),SEARCH("T",'Model output'!D279)+1,2),MID(SUBSTITUTE('Model output'!D279," ",""),SEARCH("T",'Model output'!D279)+1,1)),SUBSTITUTE('Model output'!D279," ",""))),"")</f>
        <v>2</v>
      </c>
      <c r="D280" s="1" t="str">
        <f>IF(ISNUMBER(SEARCH("lymph node",'Model output'!E279)),"1", IF(AND('Model output'!E279&lt;&gt;"",ISNUMBER('Model output'!E279),'Model output'!E279&gt;0),"1",IF(OR(ISNUMBER(SEARCH("0",'Model output'!E279)), ISNUMBER(SEARCH("1",'Model output'!E279)), ISNUMBER(SEARCH("1a",'Model output'!E279)), ISNUMBER(SEARCH("1b",'Model output'!E279)), ISNUMBER(SEARCH("X",'Model output'!E279))), IF(ISNUMBER(SEARCH("pN",'Model output'!E279)),IF(OR(ISNUMBER(SEARCH("a",'Model output'!E279)),ISNUMBER(SEARCH("b",'Model output'!E279))),MID(SUBSTITUTE('Model output'!E279," ",""),SEARCH("pN",'Model output'!E279)+2,2),MID(SUBSTITUTE('Model output'!E279," ",""),SEARCH("pN",'Model output'!E279)+2,1)),IF(ISNUMBER(SEARCH("N",'Model output'!E279)),IF(OR(ISNUMBER(SEARCH("a",'Model output'!E279)),ISNUMBER(SEARCH("b",'Model output'!E279))),MID(SUBSTITUTE('Model output'!E279," ",""),SEARCH("N",'Model output'!E279)+1,2),MID(SUBSTITUTE('Model output'!E279," ",""),SEARCH("N",'Model output'!E279)+1,1)),SUBSTITUTE('Model output'!E279," ",""))),"")))</f>
        <v>0</v>
      </c>
      <c r="E280" s="1" t="str">
        <f>IF(OR(ISNUMBER(SEARCH("Not applicable",'Model output'!F279)), ISNUMBER(SEARCH("N/A",'Model output'!F279))),"0",IF(OR(ISNUMBER(SEARCH("0",'Model output'!F279)), ISNUMBER(SEARCH("1",'Model output'!F279)), ISNUMBER(SEARCH("X",'Model output'!F279))), IF(ISNUMBER(SEARCH("pM",'Model output'!F279)),MID(SUBSTITUTE('Model output'!F279," ",""),SEARCH("pM",'Model output'!F279)+2,1),IF(ISNUMBER(SEARCH("M",'Model output'!F279)),MID(SUBSTITUTE('Model output'!F279," ",""),SEARCH("M",'Model output'!F279)+1,1),SUBSTITUTE('Model output'!F279," ",""))),""))</f>
        <v>0</v>
      </c>
      <c r="F280" t="str">
        <f t="shared" si="56"/>
        <v>negative</v>
      </c>
      <c r="G280" t="str">
        <f>IF(OR('Model output'!G279="",AND(ISNUMBER('Model output'!J279),'Model output'!J279&lt;1)),"",IF(OR(ISNUMBER(SEARCH("lateral",'Model output'!G279)),ISNUMBER(SEARCH("cervical",'Model output'!G279)),ISNUMBER(SEARCH("jugular",'Model output'!G279)),ISNUMBER(SEARCH("left neck",'Model output'!G279)),ISNUMBER(SEARCH("left anterior neck",'Model output'!G279)),ISNUMBER(SEARCH("left posterior neck",'Model output'!G279)),ISNUMBER(SEARCH("right neck",'Model output'!G279)),ISNUMBER(SEARCH("right anterior neck",'Model output'!G279)),ISNUMBER(SEARCH("right posterior neck",'Model output'!G279)),AND(ISNUMBER(SEARCH("level",'Model output'!G279)),OR(,ISNUMBER(SEARCH("II",'Model output'!G279)),ISNUMBER(SEARCH("two",'Model output'!G279)),ISNUMBER(SEARCH("2",'Model output'!G279)),ISNUMBER(SEARCH("III",'Model output'!G279)),ISNUMBER(SEARCH("three",'Model output'!G279)),ISNUMBER(SEARCH("3",'Model output'!G279)),ISNUMBER(SEARCH("IV",'Model output'!G279)),ISNUMBER(SEARCH("four",'Model output'!G279)),ISNUMBER(SEARCH("4",'Model output'!G279)),ISNUMBER(SEARCH("V ",'Model output'!G279)),ISNUMBER(SEARCH("five",'Model output'!G279)),ISNUMBER(SEARCH("5",'Model output'!G279))))), "lateral", "central"))</f>
        <v/>
      </c>
      <c r="H280" t="str">
        <f>IF('Model output'!H279="","negative", IF('Model output'!H279=" ", "negative", IF('Model output'!H279="[]", "negative", IF(ISNUMBER(SEARCH("lymph node",'Model output'!H279)),"negative", IF(ISNUMBER(SEARCH("adipose tissue",'Model output'!H279)), "negative", IF(ISNUMBER(SEARCH("neck dissection",'Model output'!H279)),"negative","positive"))))))</f>
        <v>negative</v>
      </c>
      <c r="I280">
        <f>IF('Model output'!I279="","",IF(ISNUMBER('Model output'!I279),'Model output'!I279,1))</f>
        <v>1</v>
      </c>
      <c r="J280">
        <f>IF('Model output'!J279="","",IF(AND(ISNUMBER('Model output'!J279),'Model output'!J279&lt;=I280),'Model output'!J279,IF(ISNUMBER(SEARCH("0/",'Model output'!J279)),0,1)))</f>
        <v>0</v>
      </c>
      <c r="K280" t="str" cm="1">
        <f t="array" ref="K280">IF(COUNT(FIND({0,1,2,3,4,5,6,7,8,9},'Model output'!K279))&gt;0,'Model output'!K279,"")</f>
        <v/>
      </c>
      <c r="L280" s="32" t="str">
        <f t="shared" si="58"/>
        <v/>
      </c>
      <c r="M280" t="str" cm="1">
        <f t="array" ref="M280">IF(L280="","",IF(ISNUMBER(SEARCH("cm",L280)),MAX(VALUE(SUBSTITUTE(_xlfn.FILTERXML("&lt;t&gt;&lt;s&gt;"&amp;SUBSTITUTE(L280,",","&lt;/s&gt;&lt;s&gt;")&amp;"&lt;/s&gt;&lt;/t&gt;","//s"),"cm",""))),MAX(VALUE(SUBSTITUTE(_xlfn.FILTERXML("&lt;t&gt;&lt;s&gt;"&amp;SUBSTITUTE(L280,",","&lt;/s&gt;&lt;s&gt;")&amp;"&lt;/s&gt;&lt;/t&gt;","//s"),"mm","")))/10))</f>
        <v/>
      </c>
      <c r="N280" t="str">
        <f>IF('Model output'!L279="","",'Model output'!L279)</f>
        <v>papillary</v>
      </c>
      <c r="O280" t="str">
        <f>IF('Model output'!M279="","",'Model output'!M279)</f>
        <v/>
      </c>
      <c r="P280" t="str">
        <f>IF('Model output'!N279="","",'Model output'!N279)</f>
        <v>1.7 cm</v>
      </c>
      <c r="Q280" t="str">
        <f t="shared" si="57"/>
        <v>1.7cm</v>
      </c>
      <c r="R280" cm="1">
        <f t="array" ref="R280">IF(Q280="","",IF(ISNUMBER(SEARCH("cm",Q280)),MAX(VALUE(SUBSTITUTE(_xlfn.FILTERXML("&lt;t&gt;&lt;s&gt;"&amp;SUBSTITUTE(Q280,",","&lt;/s&gt;&lt;s&gt;")&amp;"&lt;/s&gt;&lt;/t&gt;","//s"),"cm",""))),IF(ISNUMBER(SEARCH("mm",Q280)), MAX(VALUE(SUBSTITUTE(_xlfn.FILTERXML("&lt;t&gt;&lt;s&gt;"&amp;SUBSTITUTE(Q280,",","&lt;/s&gt;&lt;s&gt;")&amp;"&lt;/s&gt;&lt;/t&gt;","//s"),"mm","")))/10, MAX(VALUE(_xlfn.FILTERXML("&lt;t&gt;&lt;s&gt;"&amp;SUBSTITUTE(Q280,",","&lt;/s&gt;&lt;s&gt;")&amp;"&lt;/s&gt;&lt;/t&gt;","//s"))))))</f>
        <v>1.7</v>
      </c>
      <c r="S280" t="str">
        <f>IF(OR('Model output'!P279="",'Model output'!P279="C",ISNUMBER(SEARCH("Not identified", 'Model output'!P279)),ISNUMBER(SEARCH("Absent",'Model output'!P279)),ISNUMBER(SEARCH("Absence",'Model output'!P279)),AND(ISNUMBER(SEARCH("No",'Model output'!P279)),NOT(ISNUMBER(SEARCH("diagnostic",'Model output'!P279)))),ISNUMBER(SEARCH("Negative",'Model output'!P279))),"negative","positive")</f>
        <v>negative</v>
      </c>
      <c r="T280">
        <f>IF('Model output'!O279="","",'Model output'!O279)</f>
        <v>1</v>
      </c>
      <c r="U280" t="str">
        <f>IF('Model output'!Q279&lt;&gt;"",'Model output'!Q279,IF('Classification result'!S280="positive",IF(ISNUMBER(SEARCH("single",'Model output'!P279)),1,IF(OR(ISNUMBER(SEARCH("&lt;4",'Model output'!P279)),ISNUMBER(SEARCH("&lt; 4",'Model output'!P279)),ISNUMBER(SEARCH("less than 4",'Model output'!P279))),"&lt;4",IF(OR(ISNUMBER(SEARCH("&gt;4",'Model output'!P279)),ISNUMBER(SEARCH("&gt; 4",'Model output'!P279)),ISNUMBER(SEARCH("4 or more",'Model output'!P279))),"&gt;4",""))),""))</f>
        <v/>
      </c>
      <c r="V280" t="str">
        <f>IF(S280="negative","",IF(OR(ISNUMBER(SEARCH("Focal",'Model output'!P279)),'Classification result'!U280&lt;4,ISNUMBER(SEARCH("Focal",'Classification result'!U280)),ISNUMBER(SEARCH("&lt;4",'Classification result'!U280)),ISNUMBER(SEARCH("&lt; 4",'Classification result'!U280))),"minimal", IF(OR(ISNUMBER(SEARCH("Extensive",'Model output'!P279)),ISNUMBER(SEARCH("Extensive",'Classification result'!U280)),ISNUMBER(SEARCH("&gt;4",'Classification result'!U280)),ISNUMBER(SEARCH("&gt; 4",'Classification result'!U280)),ISNUMBER(SEARCH("4 or more",'Classification result'!U280))),"extensive","")))</f>
        <v/>
      </c>
      <c r="W280" t="str">
        <f>IF(OR('Model output'!R279="",ISNUMBER(SEARCH("Not identified", 'Model output'!R279)),ISNUMBER(SEARCH("Absent",'Model output'!R279)),ISNUMBER(SEARCH("No",'Model output'!R279)),ISNUMBER(SEARCH("Negative",'Model output'!R279)),ISNUMBER(SEARCH("None seen",'Model output'!R279)),ISNUMBER(SEARCH("Free",'Model output'!R279)),ISNUMBER(SEARCH("Cannot be assessed",'Model output'!R279))),"negative","positive")</f>
        <v>positive</v>
      </c>
      <c r="X280" s="19" t="str">
        <f>IF('Model output'!S279="","",'Model output'!S279)</f>
        <v>No</v>
      </c>
      <c r="Y280" t="str">
        <f>IF(OR('Model output'!S279="",ISNUMBER(SEARCH("No extension",'Model output'!S279)),ISNUMBER(SEARCH("Absent",'Model output'!S279)),ISNUMBER(SEARCH("Not identified",'Model output'!S279)),AND(ISNUMBER(SEARCH("No",'Model output'!S279)),NOT(ISNUMBER(SEARCH("carcinoma",'Model output'!S279)))),ISNUMBER(SEARCH("negative",'Model output'!S279))),"negative",IF(Z280="positive","gETE", "positive"))</f>
        <v>negative</v>
      </c>
      <c r="Z280" t="str">
        <f>IF(OR('Model output'!S279="",ISNUMBER(SEARCH("Absent",'Model output'!S279)),ISNUMBER(SEARCH("Not identified",'Model output'!S279)),ISNUMBER(SEARCH("No",'Model output'!S279)),ISNUMBER(SEARCH("Minimal",'Model output'!S279)),ISNUMBER(SEARCH("negative",'Model output'!S279))),"negative",IF(OR(ISNUMBER(SEARCH("extensive",X280)),ISNUMBER(SEARCH("skeletal muscle",X280)),ISNUMBER(SEARCH("larynx",X280)),ISNUMBER(SEARCH("trachea",X280)),ISNUMBER(SEARCH("esophagus",X280)),ISNUMBER(SEARCH("recurrent laryngeal nerve",X280))),"positive","negative"))</f>
        <v>negative</v>
      </c>
      <c r="AA280" t="str">
        <f>IF('Model output'!T279="","",IF('Model output'!T279="Not mentioned", "No", "Yes"))</f>
        <v/>
      </c>
      <c r="AB280" t="str">
        <f>IF(AA280&lt;&gt;"Yes","",IF(OR('Model output'!U279="",ISNUMBER(SEARCH("Not identified",'Model output'!U279))),"",'Model output'!U279))</f>
        <v/>
      </c>
      <c r="AC280" s="8" t="str">
        <f>IF(OR('Model output'!V279="", AND(ISERROR(SEARCH("Positive",'Model output'!V279)), ISNUMBER(SEARCH("Negative",'Model output'!V279))), ISNUMBER(SEARCH("Cannot be assessed",'Model output'!V279)), AND(ISNUMBER(SEARCH("Uninvolved",'Model output'!V279)),NOT(ISNUMBER(SEARCH("margin(s) involved",'Model output'!V279)))), ISNUMBER(SEARCH("No involvement",'Model output'!V279)), AND(NOT(ISNUMBER(SEARCH("focal",'Model output'!V279))),ISNUMBER(SEARCH("Free",'Model output'!V279))), ISNUMBER(SEARCH("narrowly excised",'Model output'!V279)), ISNUMBER(SEARCH("none",'Model output'!V279)), ISNUMBER(SEARCH("R0",'Model output'!V279)), ISNUMBER(SEARCH("1 mm",'Model output'!V279)), ISNUMBER(SEARCH("0.1 CM",'Model output'!V279)), ISNUMBER(SEARCH("less than 0.2 mm",'Model output'!V279)), ISNUMBER(SEARCH("less than 1.0 mm",'Model output'!V279)), ISNUMBER(SEARCH("less than 0.5 mm",'Model output'!V279)), ISNUMBER(SEARCH("abut",'Model output'!V279))), "negative", "positive")</f>
        <v>negative</v>
      </c>
      <c r="AE280" s="39" t="str" cm="1">
        <f t="array" aca="1" ref="AE280" ca="1">IF(OR(AC280="positive",Z280="positive",AND(OR(ISNUMBER(SEARCH("Follicular carcinoma",N280)),ISNUMBER(SEARCH("Follicular thyroid carcinoma",N280))),V280="extensive"),AND(AND(ISNUMBER(J280),J280&gt;0),AND(ISNUMBER(M280),M280&gt;3)),OR(H280="positive",AH280=1)),"high",IF(OR(ISNUMBER(SEARCH("lateral",G280,1)),ISNUMBER(SEARCH("positive",Y280,1)),ISNUMBER(SEARCH("tall",O280,1)),ISNUMBER(SEARCH("hobnail",O280,1)),ISNUMBER(SEARCH("cribriform",O280,1)),ISNUMBER(SEARCH("diffuse",O280,1)),ISNUMBER(SEARCH("columnar",O280,1)),ISNUMBER(SEARCH("solid",O280,1)),ISNUMBER(SEARCH("tall",N280,1)),ISNUMBER(SEARCH("hobnail",N280,1)),ISNUMBER(SEARCH("cribriform",N280,1)),ISNUMBER(SEARCH("diffuse",N280,1)),ISNUMBER(SEARCH("columnar",N280,1)),ISNUMBER(SEARCH("solid",N280,1)),AND(OR(ISNUMBER(SEARCH("papillary",N280,1)),ISNUMBER(SEARCH("papillary carcinoma",O280,1))),S280="positive"),AND(AND(ISNUMBER(J280),J280&gt;=5),M280=""),AND(AND(ISNUMBER(J280),J280&gt;=5),AND(ISNUMBER(M280),M280&gt;=1)),AND(ISNUMBER(SERACH("papillary",N280)),OR(Y280="positive",Z280="positive"), ISNUMBER(SEARCH("BRAF",AB280)))),"intermediate","low"))</f>
        <v>low</v>
      </c>
      <c r="AF280" s="40" t="str">
        <f t="shared" si="59"/>
        <v>1b</v>
      </c>
      <c r="AG280" s="40" t="str">
        <f t="shared" si="60"/>
        <v>0</v>
      </c>
      <c r="AH280" s="40" t="str">
        <f t="shared" si="61"/>
        <v>0</v>
      </c>
      <c r="AI280" s="45" t="str">
        <f t="shared" si="62"/>
        <v>I</v>
      </c>
      <c r="AJ280" s="39" t="s">
        <v>634</v>
      </c>
      <c r="AK280" s="44" t="s">
        <v>895</v>
      </c>
      <c r="AL280" s="44" t="s">
        <v>896</v>
      </c>
      <c r="AM280" s="44" t="s">
        <v>899</v>
      </c>
      <c r="AN280" s="44" t="s">
        <v>59</v>
      </c>
      <c r="AO280" s="12">
        <f t="shared" ca="1" si="63"/>
        <v>1</v>
      </c>
      <c r="AP280" s="15">
        <f t="shared" si="64"/>
        <v>1</v>
      </c>
      <c r="AQ280" s="15">
        <f t="shared" si="65"/>
        <v>1</v>
      </c>
      <c r="AR280" s="15">
        <f t="shared" si="66"/>
        <v>1</v>
      </c>
      <c r="AS280" s="26">
        <f t="shared" si="67"/>
        <v>1</v>
      </c>
    </row>
    <row r="281" spans="1:45">
      <c r="A281" t="str">
        <f>'Model output'!A280</f>
        <v>TCGA-KS-A4I7</v>
      </c>
      <c r="B281" s="51">
        <v>61</v>
      </c>
      <c r="C281" s="1" t="str">
        <f>IF(OR(ISNUMBER(SEARCH("0",'Model output'!D280)), ISNUMBER(SEARCH("1",'Model output'!D280)), ISNUMBER(SEARCH("1a",'Model output'!D280)), ISNUMBER(SEARCH("1b",'Model output'!D280)), ISNUMBER(SEARCH("2",'Model output'!D280)), ISNUMBER(SEARCH("3",'Model output'!D280)), ISNUMBER(SEARCH("4a",'Model output'!D280)), ISNUMBER(SEARCH("4b",'Model output'!D280))), IF(ISNUMBER(SEARCH("pT",'Model output'!D280)),IF(OR(ISNUMBER(SEARCH("a",'Model output'!D280)),ISNUMBER(SEARCH("b",'Model output'!D280))),MID(SUBSTITUTE('Model output'!D280," ",""),SEARCH("pT",'Model output'!D280)+2,2),MID(SUBSTITUTE('Model output'!D280," ",""),SEARCH("pT",'Model output'!D280)+2,1)),IF(ISNUMBER(SEARCH("T",'Model output'!D280)),IF(OR(ISNUMBER(SEARCH("a",'Model output'!D280)),ISNUMBER(SEARCH("b",'Model output'!D280))),MID(SUBSTITUTE('Model output'!D280," ",""),SEARCH("T",'Model output'!D280)+1,2),MID(SUBSTITUTE('Model output'!D280," ",""),SEARCH("T",'Model output'!D280)+1,1)),SUBSTITUTE('Model output'!D280," ",""))),"")</f>
        <v>1</v>
      </c>
      <c r="D281" s="1" t="str">
        <f>IF(ISNUMBER(SEARCH("lymph node",'Model output'!E280)),"1", IF(AND('Model output'!E280&lt;&gt;"",ISNUMBER('Model output'!E280),'Model output'!E280&gt;0),"1",IF(OR(ISNUMBER(SEARCH("0",'Model output'!E280)), ISNUMBER(SEARCH("1",'Model output'!E280)), ISNUMBER(SEARCH("1a",'Model output'!E280)), ISNUMBER(SEARCH("1b",'Model output'!E280)), ISNUMBER(SEARCH("X",'Model output'!E280))), IF(ISNUMBER(SEARCH("pN",'Model output'!E280)),IF(OR(ISNUMBER(SEARCH("a",'Model output'!E280)),ISNUMBER(SEARCH("b",'Model output'!E280))),MID(SUBSTITUTE('Model output'!E280," ",""),SEARCH("pN",'Model output'!E280)+2,2),MID(SUBSTITUTE('Model output'!E280," ",""),SEARCH("pN",'Model output'!E280)+2,1)),IF(ISNUMBER(SEARCH("N",'Model output'!E280)),IF(OR(ISNUMBER(SEARCH("a",'Model output'!E280)),ISNUMBER(SEARCH("b",'Model output'!E280))),MID(SUBSTITUTE('Model output'!E280," ",""),SEARCH("N",'Model output'!E280)+1,2),MID(SUBSTITUTE('Model output'!E280," ",""),SEARCH("N",'Model output'!E280)+1,1)),SUBSTITUTE('Model output'!E280," ",""))),"")))</f>
        <v>0</v>
      </c>
      <c r="E281" s="1" t="str">
        <f>IF(OR(ISNUMBER(SEARCH("Not applicable",'Model output'!F280)), ISNUMBER(SEARCH("N/A",'Model output'!F280))),"0",IF(OR(ISNUMBER(SEARCH("0",'Model output'!F280)), ISNUMBER(SEARCH("1",'Model output'!F280)), ISNUMBER(SEARCH("X",'Model output'!F280))), IF(ISNUMBER(SEARCH("pM",'Model output'!F280)),MID(SUBSTITUTE('Model output'!F280," ",""),SEARCH("pM",'Model output'!F280)+2,1),IF(ISNUMBER(SEARCH("M",'Model output'!F280)),MID(SUBSTITUTE('Model output'!F280," ",""),SEARCH("M",'Model output'!F280)+1,1),SUBSTITUTE('Model output'!F280," ",""))),""))</f>
        <v>0</v>
      </c>
      <c r="F281" t="str">
        <f t="shared" si="56"/>
        <v>negative</v>
      </c>
      <c r="G281" t="str">
        <f>IF(OR('Model output'!G280="",AND(ISNUMBER('Model output'!J280),'Model output'!J280&lt;1)),"",IF(OR(ISNUMBER(SEARCH("lateral",'Model output'!G280)),ISNUMBER(SEARCH("cervical",'Model output'!G280)),ISNUMBER(SEARCH("jugular",'Model output'!G280)),ISNUMBER(SEARCH("left neck",'Model output'!G280)),ISNUMBER(SEARCH("left anterior neck",'Model output'!G280)),ISNUMBER(SEARCH("left posterior neck",'Model output'!G280)),ISNUMBER(SEARCH("right neck",'Model output'!G280)),ISNUMBER(SEARCH("right anterior neck",'Model output'!G280)),ISNUMBER(SEARCH("right posterior neck",'Model output'!G280)),AND(ISNUMBER(SEARCH("level",'Model output'!G280)),OR(,ISNUMBER(SEARCH("II",'Model output'!G280)),ISNUMBER(SEARCH("two",'Model output'!G280)),ISNUMBER(SEARCH("2",'Model output'!G280)),ISNUMBER(SEARCH("III",'Model output'!G280)),ISNUMBER(SEARCH("three",'Model output'!G280)),ISNUMBER(SEARCH("3",'Model output'!G280)),ISNUMBER(SEARCH("IV",'Model output'!G280)),ISNUMBER(SEARCH("four",'Model output'!G280)),ISNUMBER(SEARCH("4",'Model output'!G280)),ISNUMBER(SEARCH("V ",'Model output'!G280)),ISNUMBER(SEARCH("five",'Model output'!G280)),ISNUMBER(SEARCH("5",'Model output'!G280))))), "lateral", "central"))</f>
        <v/>
      </c>
      <c r="H281" t="str">
        <f>IF('Model output'!H280="","negative", IF('Model output'!H280=" ", "negative", IF('Model output'!H280="[]", "negative", IF(ISNUMBER(SEARCH("lymph node",'Model output'!H280)),"negative", IF(ISNUMBER(SEARCH("adipose tissue",'Model output'!H280)), "negative", IF(ISNUMBER(SEARCH("neck dissection",'Model output'!H280)),"negative","positive"))))))</f>
        <v>negative</v>
      </c>
      <c r="I281">
        <f>IF('Model output'!I280="","",IF(ISNUMBER('Model output'!I280),'Model output'!I280,1))</f>
        <v>4</v>
      </c>
      <c r="J281">
        <f>IF('Model output'!J280="","",IF(AND(ISNUMBER('Model output'!J280),'Model output'!J280&lt;=I281),'Model output'!J280,IF(ISNUMBER(SEARCH("0/",'Model output'!J280)),0,1)))</f>
        <v>0</v>
      </c>
      <c r="K281" t="str" cm="1">
        <f t="array" ref="K281">IF(COUNT(FIND({0,1,2,3,4,5,6,7,8,9},'Model output'!K280))&gt;0,'Model output'!K280,"")</f>
        <v/>
      </c>
      <c r="L281" s="32" t="str">
        <f t="shared" si="58"/>
        <v/>
      </c>
      <c r="M281" t="str" cm="1">
        <f t="array" ref="M281">IF(L281="","",IF(ISNUMBER(SEARCH("cm",L281)),MAX(VALUE(SUBSTITUTE(_xlfn.FILTERXML("&lt;t&gt;&lt;s&gt;"&amp;SUBSTITUTE(L281,",","&lt;/s&gt;&lt;s&gt;")&amp;"&lt;/s&gt;&lt;/t&gt;","//s"),"cm",""))),MAX(VALUE(SUBSTITUTE(_xlfn.FILTERXML("&lt;t&gt;&lt;s&gt;"&amp;SUBSTITUTE(L281,",","&lt;/s&gt;&lt;s&gt;")&amp;"&lt;/s&gt;&lt;/t&gt;","//s"),"mm","")))/10))</f>
        <v/>
      </c>
      <c r="N281" t="str">
        <f>IF('Model output'!L280="","",'Model output'!L280)</f>
        <v>papillary</v>
      </c>
      <c r="O281" t="str">
        <f>IF('Model output'!M280="","",'Model output'!M280)</f>
        <v/>
      </c>
      <c r="P281" t="str">
        <f>IF('Model output'!N280="","",'Model output'!N280)</f>
        <v>1.5 cm</v>
      </c>
      <c r="Q281" t="str">
        <f t="shared" si="57"/>
        <v>1.5cm</v>
      </c>
      <c r="R281" cm="1">
        <f t="array" ref="R281">IF(Q281="","",IF(ISNUMBER(SEARCH("cm",Q281)),MAX(VALUE(SUBSTITUTE(_xlfn.FILTERXML("&lt;t&gt;&lt;s&gt;"&amp;SUBSTITUTE(Q281,",","&lt;/s&gt;&lt;s&gt;")&amp;"&lt;/s&gt;&lt;/t&gt;","//s"),"cm",""))),IF(ISNUMBER(SEARCH("mm",Q281)), MAX(VALUE(SUBSTITUTE(_xlfn.FILTERXML("&lt;t&gt;&lt;s&gt;"&amp;SUBSTITUTE(Q281,",","&lt;/s&gt;&lt;s&gt;")&amp;"&lt;/s&gt;&lt;/t&gt;","//s"),"mm","")))/10, MAX(VALUE(_xlfn.FILTERXML("&lt;t&gt;&lt;s&gt;"&amp;SUBSTITUTE(Q281,",","&lt;/s&gt;&lt;s&gt;")&amp;"&lt;/s&gt;&lt;/t&gt;","//s"))))))</f>
        <v>1.5</v>
      </c>
      <c r="S281" t="str">
        <f>IF(OR('Model output'!P280="",'Model output'!P280="C",ISNUMBER(SEARCH("Not identified", 'Model output'!P280)),ISNUMBER(SEARCH("Absent",'Model output'!P280)),ISNUMBER(SEARCH("Absence",'Model output'!P280)),AND(ISNUMBER(SEARCH("No",'Model output'!P280)),NOT(ISNUMBER(SEARCH("diagnostic",'Model output'!P280)))),ISNUMBER(SEARCH("Negative",'Model output'!P280))),"negative","positive")</f>
        <v>negative</v>
      </c>
      <c r="T281">
        <f>IF('Model output'!O280="","",'Model output'!O280)</f>
        <v>1</v>
      </c>
      <c r="U281" t="str">
        <f>IF('Model output'!Q280&lt;&gt;"",'Model output'!Q280,IF('Classification result'!S281="positive",IF(ISNUMBER(SEARCH("single",'Model output'!P280)),1,IF(OR(ISNUMBER(SEARCH("&lt;4",'Model output'!P280)),ISNUMBER(SEARCH("&lt; 4",'Model output'!P280)),ISNUMBER(SEARCH("less than 4",'Model output'!P280))),"&lt;4",IF(OR(ISNUMBER(SEARCH("&gt;4",'Model output'!P280)),ISNUMBER(SEARCH("&gt; 4",'Model output'!P280)),ISNUMBER(SEARCH("4 or more",'Model output'!P280))),"&gt;4",""))),""))</f>
        <v/>
      </c>
      <c r="V281" t="str">
        <f>IF(S281="negative","",IF(OR(ISNUMBER(SEARCH("Focal",'Model output'!P280)),'Classification result'!U281&lt;4,ISNUMBER(SEARCH("Focal",'Classification result'!U281)),ISNUMBER(SEARCH("&lt;4",'Classification result'!U281)),ISNUMBER(SEARCH("&lt; 4",'Classification result'!U281))),"minimal", IF(OR(ISNUMBER(SEARCH("Extensive",'Model output'!P280)),ISNUMBER(SEARCH("Extensive",'Classification result'!U281)),ISNUMBER(SEARCH("&gt;4",'Classification result'!U281)),ISNUMBER(SEARCH("&gt; 4",'Classification result'!U281)),ISNUMBER(SEARCH("4 or more",'Classification result'!U281))),"extensive","")))</f>
        <v/>
      </c>
      <c r="W281" t="str">
        <f>IF(OR('Model output'!R280="",ISNUMBER(SEARCH("Not identified", 'Model output'!R280)),ISNUMBER(SEARCH("Absent",'Model output'!R280)),ISNUMBER(SEARCH("No",'Model output'!R280)),ISNUMBER(SEARCH("Negative",'Model output'!R280)),ISNUMBER(SEARCH("None seen",'Model output'!R280)),ISNUMBER(SEARCH("Free",'Model output'!R280)),ISNUMBER(SEARCH("Cannot be assessed",'Model output'!R280))),"negative","positive")</f>
        <v>negative</v>
      </c>
      <c r="X281" s="19" t="str">
        <f>IF('Model output'!S280="","",'Model output'!S280)</f>
        <v>No</v>
      </c>
      <c r="Y281" t="str">
        <f>IF(OR('Model output'!S280="",ISNUMBER(SEARCH("No extension",'Model output'!S280)),ISNUMBER(SEARCH("Absent",'Model output'!S280)),ISNUMBER(SEARCH("Not identified",'Model output'!S280)),AND(ISNUMBER(SEARCH("No",'Model output'!S280)),NOT(ISNUMBER(SEARCH("carcinoma",'Model output'!S280)))),ISNUMBER(SEARCH("negative",'Model output'!S280))),"negative",IF(Z281="positive","gETE", "positive"))</f>
        <v>negative</v>
      </c>
      <c r="Z281" t="str">
        <f>IF(OR('Model output'!S280="",ISNUMBER(SEARCH("Absent",'Model output'!S280)),ISNUMBER(SEARCH("Not identified",'Model output'!S280)),ISNUMBER(SEARCH("No",'Model output'!S280)),ISNUMBER(SEARCH("Minimal",'Model output'!S280)),ISNUMBER(SEARCH("negative",'Model output'!S280))),"negative",IF(OR(ISNUMBER(SEARCH("extensive",X281)),ISNUMBER(SEARCH("skeletal muscle",X281)),ISNUMBER(SEARCH("larynx",X281)),ISNUMBER(SEARCH("trachea",X281)),ISNUMBER(SEARCH("esophagus",X281)),ISNUMBER(SEARCH("recurrent laryngeal nerve",X281))),"positive","negative"))</f>
        <v>negative</v>
      </c>
      <c r="AA281" t="str">
        <f>IF('Model output'!T280="","",IF('Model output'!T280="Not mentioned", "No", "Yes"))</f>
        <v/>
      </c>
      <c r="AB281" t="str">
        <f>IF(AA281&lt;&gt;"Yes","",IF(OR('Model output'!U280="",ISNUMBER(SEARCH("Not identified",'Model output'!U280))),"",'Model output'!U280))</f>
        <v/>
      </c>
      <c r="AC281" s="8" t="str">
        <f>IF(OR('Model output'!V280="", AND(ISERROR(SEARCH("Positive",'Model output'!V280)), ISNUMBER(SEARCH("Negative",'Model output'!V280))), ISNUMBER(SEARCH("Cannot be assessed",'Model output'!V280)), AND(ISNUMBER(SEARCH("Uninvolved",'Model output'!V280)),NOT(ISNUMBER(SEARCH("margin(s) involved",'Model output'!V280)))), ISNUMBER(SEARCH("No involvement",'Model output'!V280)), AND(NOT(ISNUMBER(SEARCH("focal",'Model output'!V280))),ISNUMBER(SEARCH("Free",'Model output'!V280))), ISNUMBER(SEARCH("narrowly excised",'Model output'!V280)), ISNUMBER(SEARCH("none",'Model output'!V280)), ISNUMBER(SEARCH("R0",'Model output'!V280)), ISNUMBER(SEARCH("1 mm",'Model output'!V280)), ISNUMBER(SEARCH("0.1 CM",'Model output'!V280)), ISNUMBER(SEARCH("less than 0.2 mm",'Model output'!V280)), ISNUMBER(SEARCH("less than 1.0 mm",'Model output'!V280)), ISNUMBER(SEARCH("less than 0.5 mm",'Model output'!V280)), ISNUMBER(SEARCH("abut",'Model output'!V280))), "negative", "positive")</f>
        <v>negative</v>
      </c>
      <c r="AE281" s="39" t="str" cm="1">
        <f t="array" aca="1" ref="AE281" ca="1">IF(OR(AC281="positive",Z281="positive",AND(OR(ISNUMBER(SEARCH("Follicular carcinoma",N281)),ISNUMBER(SEARCH("Follicular thyroid carcinoma",N281))),V281="extensive"),AND(AND(ISNUMBER(J281),J281&gt;0),AND(ISNUMBER(M281),M281&gt;3)),OR(H281="positive",AH281=1)),"high",IF(OR(ISNUMBER(SEARCH("lateral",G281,1)),ISNUMBER(SEARCH("positive",Y281,1)),ISNUMBER(SEARCH("tall",O281,1)),ISNUMBER(SEARCH("hobnail",O281,1)),ISNUMBER(SEARCH("cribriform",O281,1)),ISNUMBER(SEARCH("diffuse",O281,1)),ISNUMBER(SEARCH("columnar",O281,1)),ISNUMBER(SEARCH("solid",O281,1)),ISNUMBER(SEARCH("tall",N281,1)),ISNUMBER(SEARCH("hobnail",N281,1)),ISNUMBER(SEARCH("cribriform",N281,1)),ISNUMBER(SEARCH("diffuse",N281,1)),ISNUMBER(SEARCH("columnar",N281,1)),ISNUMBER(SEARCH("solid",N281,1)),AND(OR(ISNUMBER(SEARCH("papillary",N281,1)),ISNUMBER(SEARCH("papillary carcinoma",O281,1))),S281="positive"),AND(AND(ISNUMBER(J281),J281&gt;=5),M281=""),AND(AND(ISNUMBER(J281),J281&gt;=5),AND(ISNUMBER(M281),M281&gt;=1)),AND(ISNUMBER(SERACH("papillary",N281)),OR(Y281="positive",Z281="positive"), ISNUMBER(SEARCH("BRAF",AB281)))),"intermediate","low"))</f>
        <v>low</v>
      </c>
      <c r="AF281" s="40" t="str">
        <f t="shared" si="59"/>
        <v>1b</v>
      </c>
      <c r="AG281" s="40" t="str">
        <f t="shared" si="60"/>
        <v>0</v>
      </c>
      <c r="AH281" s="40" t="str">
        <f t="shared" si="61"/>
        <v>0</v>
      </c>
      <c r="AI281" s="45" t="str">
        <f t="shared" si="62"/>
        <v>I</v>
      </c>
      <c r="AJ281" s="39" t="s">
        <v>634</v>
      </c>
      <c r="AK281" s="44" t="s">
        <v>895</v>
      </c>
      <c r="AL281" s="44" t="s">
        <v>896</v>
      </c>
      <c r="AM281" s="44" t="s">
        <v>899</v>
      </c>
      <c r="AN281" s="44" t="s">
        <v>59</v>
      </c>
      <c r="AO281" s="12">
        <f t="shared" ca="1" si="63"/>
        <v>1</v>
      </c>
      <c r="AP281" s="15">
        <f t="shared" si="64"/>
        <v>1</v>
      </c>
      <c r="AQ281" s="15">
        <f t="shared" si="65"/>
        <v>1</v>
      </c>
      <c r="AR281" s="15">
        <f t="shared" si="66"/>
        <v>1</v>
      </c>
      <c r="AS281" s="26">
        <f t="shared" si="67"/>
        <v>1</v>
      </c>
    </row>
    <row r="282" spans="1:45">
      <c r="A282" t="str">
        <f>'Model output'!A281</f>
        <v>TCGA-KS-A4IC</v>
      </c>
      <c r="B282" s="51">
        <v>45</v>
      </c>
      <c r="C282" s="1" t="str">
        <f>IF(OR(ISNUMBER(SEARCH("0",'Model output'!D281)), ISNUMBER(SEARCH("1",'Model output'!D281)), ISNUMBER(SEARCH("1a",'Model output'!D281)), ISNUMBER(SEARCH("1b",'Model output'!D281)), ISNUMBER(SEARCH("2",'Model output'!D281)), ISNUMBER(SEARCH("3",'Model output'!D281)), ISNUMBER(SEARCH("4a",'Model output'!D281)), ISNUMBER(SEARCH("4b",'Model output'!D281))), IF(ISNUMBER(SEARCH("pT",'Model output'!D281)),IF(OR(ISNUMBER(SEARCH("a",'Model output'!D281)),ISNUMBER(SEARCH("b",'Model output'!D281))),MID(SUBSTITUTE('Model output'!D281," ",""),SEARCH("pT",'Model output'!D281)+2,2),MID(SUBSTITUTE('Model output'!D281," ",""),SEARCH("pT",'Model output'!D281)+2,1)),IF(ISNUMBER(SEARCH("T",'Model output'!D281)),IF(OR(ISNUMBER(SEARCH("a",'Model output'!D281)),ISNUMBER(SEARCH("b",'Model output'!D281))),MID(SUBSTITUTE('Model output'!D281," ",""),SEARCH("T",'Model output'!D281)+1,2),MID(SUBSTITUTE('Model output'!D281," ",""),SEARCH("T",'Model output'!D281)+1,1)),SUBSTITUTE('Model output'!D281," ",""))),"")</f>
        <v>1</v>
      </c>
      <c r="D282" s="1" t="str">
        <f>IF(ISNUMBER(SEARCH("lymph node",'Model output'!E281)),"1", IF(AND('Model output'!E281&lt;&gt;"",ISNUMBER('Model output'!E281),'Model output'!E281&gt;0),"1",IF(OR(ISNUMBER(SEARCH("0",'Model output'!E281)), ISNUMBER(SEARCH("1",'Model output'!E281)), ISNUMBER(SEARCH("1a",'Model output'!E281)), ISNUMBER(SEARCH("1b",'Model output'!E281)), ISNUMBER(SEARCH("X",'Model output'!E281))), IF(ISNUMBER(SEARCH("pN",'Model output'!E281)),IF(OR(ISNUMBER(SEARCH("a",'Model output'!E281)),ISNUMBER(SEARCH("b",'Model output'!E281))),MID(SUBSTITUTE('Model output'!E281," ",""),SEARCH("pN",'Model output'!E281)+2,2),MID(SUBSTITUTE('Model output'!E281," ",""),SEARCH("pN",'Model output'!E281)+2,1)),IF(ISNUMBER(SEARCH("N",'Model output'!E281)),IF(OR(ISNUMBER(SEARCH("a",'Model output'!E281)),ISNUMBER(SEARCH("b",'Model output'!E281))),MID(SUBSTITUTE('Model output'!E281," ",""),SEARCH("N",'Model output'!E281)+1,2),MID(SUBSTITUTE('Model output'!E281," ",""),SEARCH("N",'Model output'!E281)+1,1)),SUBSTITUTE('Model output'!E281," ",""))),"")))</f>
        <v>1</v>
      </c>
      <c r="E282" s="1" t="str">
        <f>IF(OR(ISNUMBER(SEARCH("Not applicable",'Model output'!F281)), ISNUMBER(SEARCH("N/A",'Model output'!F281))),"0",IF(OR(ISNUMBER(SEARCH("0",'Model output'!F281)), ISNUMBER(SEARCH("1",'Model output'!F281)), ISNUMBER(SEARCH("X",'Model output'!F281))), IF(ISNUMBER(SEARCH("pM",'Model output'!F281)),MID(SUBSTITUTE('Model output'!F281," ",""),SEARCH("pM",'Model output'!F281)+2,1),IF(ISNUMBER(SEARCH("M",'Model output'!F281)),MID(SUBSTITUTE('Model output'!F281," ",""),SEARCH("M",'Model output'!F281)+1,1),SUBSTITUTE('Model output'!F281," ",""))),""))</f>
        <v/>
      </c>
      <c r="F282" t="str">
        <f t="shared" si="56"/>
        <v>positive</v>
      </c>
      <c r="G282" t="str">
        <f>IF(OR('Model output'!G281="",AND(ISNUMBER('Model output'!J281),'Model output'!J281&lt;1)),"",IF(OR(ISNUMBER(SEARCH("lateral",'Model output'!G281)),ISNUMBER(SEARCH("cervical",'Model output'!G281)),ISNUMBER(SEARCH("jugular",'Model output'!G281)),ISNUMBER(SEARCH("left neck",'Model output'!G281)),ISNUMBER(SEARCH("left anterior neck",'Model output'!G281)),ISNUMBER(SEARCH("left posterior neck",'Model output'!G281)),ISNUMBER(SEARCH("right neck",'Model output'!G281)),ISNUMBER(SEARCH("right anterior neck",'Model output'!G281)),ISNUMBER(SEARCH("right posterior neck",'Model output'!G281)),AND(ISNUMBER(SEARCH("level",'Model output'!G281)),OR(,ISNUMBER(SEARCH("II",'Model output'!G281)),ISNUMBER(SEARCH("two",'Model output'!G281)),ISNUMBER(SEARCH("2",'Model output'!G281)),ISNUMBER(SEARCH("III",'Model output'!G281)),ISNUMBER(SEARCH("three",'Model output'!G281)),ISNUMBER(SEARCH("3",'Model output'!G281)),ISNUMBER(SEARCH("IV",'Model output'!G281)),ISNUMBER(SEARCH("four",'Model output'!G281)),ISNUMBER(SEARCH("4",'Model output'!G281)),ISNUMBER(SEARCH("V ",'Model output'!G281)),ISNUMBER(SEARCH("five",'Model output'!G281)),ISNUMBER(SEARCH("5",'Model output'!G281))))), "lateral", "central"))</f>
        <v>central</v>
      </c>
      <c r="H282" t="str">
        <f>IF('Model output'!H281="","negative", IF('Model output'!H281=" ", "negative", IF('Model output'!H281="[]", "negative", IF(ISNUMBER(SEARCH("lymph node",'Model output'!H281)),"negative", IF(ISNUMBER(SEARCH("adipose tissue",'Model output'!H281)), "negative", IF(ISNUMBER(SEARCH("neck dissection",'Model output'!H281)),"negative","positive"))))))</f>
        <v>negative</v>
      </c>
      <c r="I282">
        <f>IF('Model output'!I281="","",IF(ISNUMBER('Model output'!I281),'Model output'!I281,1))</f>
        <v>4</v>
      </c>
      <c r="J282">
        <f>IF('Model output'!J281="","",IF(AND(ISNUMBER('Model output'!J281),'Model output'!J281&lt;=I282),'Model output'!J281,IF(ISNUMBER(SEARCH("0/",'Model output'!J281)),0,1)))</f>
        <v>2</v>
      </c>
      <c r="K282" t="str" cm="1">
        <f t="array" ref="K282">IF(COUNT(FIND({0,1,2,3,4,5,6,7,8,9},'Model output'!K281))&gt;0,'Model output'!K281,"")</f>
        <v/>
      </c>
      <c r="L282" s="32" t="str">
        <f t="shared" si="58"/>
        <v/>
      </c>
      <c r="M282" t="str" cm="1">
        <f t="array" ref="M282">IF(L282="","",IF(ISNUMBER(SEARCH("cm",L282)),MAX(VALUE(SUBSTITUTE(_xlfn.FILTERXML("&lt;t&gt;&lt;s&gt;"&amp;SUBSTITUTE(L282,",","&lt;/s&gt;&lt;s&gt;")&amp;"&lt;/s&gt;&lt;/t&gt;","//s"),"cm",""))),MAX(VALUE(SUBSTITUTE(_xlfn.FILTERXML("&lt;t&gt;&lt;s&gt;"&amp;SUBSTITUTE(L282,",","&lt;/s&gt;&lt;s&gt;")&amp;"&lt;/s&gt;&lt;/t&gt;","//s"),"mm","")))/10))</f>
        <v/>
      </c>
      <c r="N282" t="str">
        <f>IF('Model output'!L281="","",'Model output'!L281)</f>
        <v>papillary</v>
      </c>
      <c r="O282" t="str">
        <f>IF('Model output'!M281="","",'Model output'!M281)</f>
        <v/>
      </c>
      <c r="P282" t="str">
        <f>IF('Model output'!N281="","",'Model output'!N281)</f>
        <v>1.1 cm</v>
      </c>
      <c r="Q282" t="str">
        <f t="shared" si="57"/>
        <v>1.1cm</v>
      </c>
      <c r="R282" cm="1">
        <f t="array" ref="R282">IF(Q282="","",IF(ISNUMBER(SEARCH("cm",Q282)),MAX(VALUE(SUBSTITUTE(_xlfn.FILTERXML("&lt;t&gt;&lt;s&gt;"&amp;SUBSTITUTE(Q282,",","&lt;/s&gt;&lt;s&gt;")&amp;"&lt;/s&gt;&lt;/t&gt;","//s"),"cm",""))),IF(ISNUMBER(SEARCH("mm",Q282)), MAX(VALUE(SUBSTITUTE(_xlfn.FILTERXML("&lt;t&gt;&lt;s&gt;"&amp;SUBSTITUTE(Q282,",","&lt;/s&gt;&lt;s&gt;")&amp;"&lt;/s&gt;&lt;/t&gt;","//s"),"mm","")))/10, MAX(VALUE(_xlfn.FILTERXML("&lt;t&gt;&lt;s&gt;"&amp;SUBSTITUTE(Q282,",","&lt;/s&gt;&lt;s&gt;")&amp;"&lt;/s&gt;&lt;/t&gt;","//s"))))))</f>
        <v>1.1000000000000001</v>
      </c>
      <c r="S282" t="str">
        <f>IF(OR('Model output'!P281="",'Model output'!P281="C",ISNUMBER(SEARCH("Not identified", 'Model output'!P281)),ISNUMBER(SEARCH("Absent",'Model output'!P281)),ISNUMBER(SEARCH("Absence",'Model output'!P281)),AND(ISNUMBER(SEARCH("No",'Model output'!P281)),NOT(ISNUMBER(SEARCH("diagnostic",'Model output'!P281)))),ISNUMBER(SEARCH("Negative",'Model output'!P281))),"negative","positive")</f>
        <v>negative</v>
      </c>
      <c r="T282">
        <f>IF('Model output'!O281="","",'Model output'!O281)</f>
        <v>1</v>
      </c>
      <c r="U282" t="str">
        <f>IF('Model output'!Q281&lt;&gt;"",'Model output'!Q281,IF('Classification result'!S282="positive",IF(ISNUMBER(SEARCH("single",'Model output'!P281)),1,IF(OR(ISNUMBER(SEARCH("&lt;4",'Model output'!P281)),ISNUMBER(SEARCH("&lt; 4",'Model output'!P281)),ISNUMBER(SEARCH("less than 4",'Model output'!P281))),"&lt;4",IF(OR(ISNUMBER(SEARCH("&gt;4",'Model output'!P281)),ISNUMBER(SEARCH("&gt; 4",'Model output'!P281)),ISNUMBER(SEARCH("4 or more",'Model output'!P281))),"&gt;4",""))),""))</f>
        <v/>
      </c>
      <c r="V282" t="str">
        <f>IF(S282="negative","",IF(OR(ISNUMBER(SEARCH("Focal",'Model output'!P281)),'Classification result'!U282&lt;4,ISNUMBER(SEARCH("Focal",'Classification result'!U282)),ISNUMBER(SEARCH("&lt;4",'Classification result'!U282)),ISNUMBER(SEARCH("&lt; 4",'Classification result'!U282))),"minimal", IF(OR(ISNUMBER(SEARCH("Extensive",'Model output'!P281)),ISNUMBER(SEARCH("Extensive",'Classification result'!U282)),ISNUMBER(SEARCH("&gt;4",'Classification result'!U282)),ISNUMBER(SEARCH("&gt; 4",'Classification result'!U282)),ISNUMBER(SEARCH("4 or more",'Classification result'!U282))),"extensive","")))</f>
        <v/>
      </c>
      <c r="W282" t="str">
        <f>IF(OR('Model output'!R281="",ISNUMBER(SEARCH("Not identified", 'Model output'!R281)),ISNUMBER(SEARCH("Absent",'Model output'!R281)),ISNUMBER(SEARCH("No",'Model output'!R281)),ISNUMBER(SEARCH("Negative",'Model output'!R281)),ISNUMBER(SEARCH("None seen",'Model output'!R281)),ISNUMBER(SEARCH("Free",'Model output'!R281)),ISNUMBER(SEARCH("Cannot be assessed",'Model output'!R281))),"negative","positive")</f>
        <v>negative</v>
      </c>
      <c r="X282" s="19" t="str">
        <f>IF('Model output'!S281="","",'Model output'!S281)</f>
        <v>No</v>
      </c>
      <c r="Y282" t="str">
        <f>IF(OR('Model output'!S281="",ISNUMBER(SEARCH("No extension",'Model output'!S281)),ISNUMBER(SEARCH("Absent",'Model output'!S281)),ISNUMBER(SEARCH("Not identified",'Model output'!S281)),AND(ISNUMBER(SEARCH("No",'Model output'!S281)),NOT(ISNUMBER(SEARCH("carcinoma",'Model output'!S281)))),ISNUMBER(SEARCH("negative",'Model output'!S281))),"negative",IF(Z282="positive","gETE", "positive"))</f>
        <v>negative</v>
      </c>
      <c r="Z282" t="str">
        <f>IF(OR('Model output'!S281="",ISNUMBER(SEARCH("Absent",'Model output'!S281)),ISNUMBER(SEARCH("Not identified",'Model output'!S281)),ISNUMBER(SEARCH("No",'Model output'!S281)),ISNUMBER(SEARCH("Minimal",'Model output'!S281)),ISNUMBER(SEARCH("negative",'Model output'!S281))),"negative",IF(OR(ISNUMBER(SEARCH("extensive",X282)),ISNUMBER(SEARCH("skeletal muscle",X282)),ISNUMBER(SEARCH("larynx",X282)),ISNUMBER(SEARCH("trachea",X282)),ISNUMBER(SEARCH("esophagus",X282)),ISNUMBER(SEARCH("recurrent laryngeal nerve",X282))),"positive","negative"))</f>
        <v>negative</v>
      </c>
      <c r="AA282" t="str">
        <f>IF('Model output'!T281="","",IF('Model output'!T281="Not mentioned", "No", "Yes"))</f>
        <v/>
      </c>
      <c r="AB282" t="str">
        <f>IF(AA282&lt;&gt;"Yes","",IF(OR('Model output'!U281="",ISNUMBER(SEARCH("Not identified",'Model output'!U281))),"",'Model output'!U281))</f>
        <v/>
      </c>
      <c r="AC282" s="8" t="str">
        <f>IF(OR('Model output'!V281="", AND(ISERROR(SEARCH("Positive",'Model output'!V281)), ISNUMBER(SEARCH("Negative",'Model output'!V281))), ISNUMBER(SEARCH("Cannot be assessed",'Model output'!V281)), AND(ISNUMBER(SEARCH("Uninvolved",'Model output'!V281)),NOT(ISNUMBER(SEARCH("margin(s) involved",'Model output'!V281)))), ISNUMBER(SEARCH("No involvement",'Model output'!V281)), AND(NOT(ISNUMBER(SEARCH("focal",'Model output'!V281))),ISNUMBER(SEARCH("Free",'Model output'!V281))), ISNUMBER(SEARCH("narrowly excised",'Model output'!V281)), ISNUMBER(SEARCH("none",'Model output'!V281)), ISNUMBER(SEARCH("R0",'Model output'!V281)), ISNUMBER(SEARCH("1 mm",'Model output'!V281)), ISNUMBER(SEARCH("0.1 CM",'Model output'!V281)), ISNUMBER(SEARCH("less than 0.2 mm",'Model output'!V281)), ISNUMBER(SEARCH("less than 1.0 mm",'Model output'!V281)), ISNUMBER(SEARCH("less than 0.5 mm",'Model output'!V281)), ISNUMBER(SEARCH("abut",'Model output'!V281))), "negative", "positive")</f>
        <v>negative</v>
      </c>
      <c r="AE282" s="39" t="str" cm="1">
        <f t="array" aca="1" ref="AE282" ca="1">IF(OR(AC282="positive",Z282="positive",AND(OR(ISNUMBER(SEARCH("Follicular carcinoma",N282)),ISNUMBER(SEARCH("Follicular thyroid carcinoma",N282))),V282="extensive"),AND(AND(ISNUMBER(J282),J282&gt;0),AND(ISNUMBER(M282),M282&gt;3)),OR(H282="positive",AH282=1)),"high",IF(OR(ISNUMBER(SEARCH("lateral",G282,1)),ISNUMBER(SEARCH("positive",Y282,1)),ISNUMBER(SEARCH("tall",O282,1)),ISNUMBER(SEARCH("hobnail",O282,1)),ISNUMBER(SEARCH("cribriform",O282,1)),ISNUMBER(SEARCH("diffuse",O282,1)),ISNUMBER(SEARCH("columnar",O282,1)),ISNUMBER(SEARCH("solid",O282,1)),ISNUMBER(SEARCH("tall",N282,1)),ISNUMBER(SEARCH("hobnail",N282,1)),ISNUMBER(SEARCH("cribriform",N282,1)),ISNUMBER(SEARCH("diffuse",N282,1)),ISNUMBER(SEARCH("columnar",N282,1)),ISNUMBER(SEARCH("solid",N282,1)),AND(OR(ISNUMBER(SEARCH("papillary",N282,1)),ISNUMBER(SEARCH("papillary carcinoma",O282,1))),S282="positive"),AND(AND(ISNUMBER(J282),J282&gt;=5),M282=""),AND(AND(ISNUMBER(J282),J282&gt;=5),AND(ISNUMBER(M282),M282&gt;=1)),AND(ISNUMBER(SERACH("papillary",N282)),OR(Y282="positive",Z282="positive"), ISNUMBER(SEARCH("BRAF",AB282)))),"intermediate","low"))</f>
        <v>low</v>
      </c>
      <c r="AF282" s="40" t="str">
        <f t="shared" si="59"/>
        <v>1b</v>
      </c>
      <c r="AG282" s="40" t="str">
        <f t="shared" si="60"/>
        <v>1a</v>
      </c>
      <c r="AH282" s="40" t="str">
        <f t="shared" si="61"/>
        <v>0</v>
      </c>
      <c r="AI282" s="45" t="str">
        <f t="shared" si="62"/>
        <v>I</v>
      </c>
      <c r="AJ282" s="39" t="s">
        <v>634</v>
      </c>
      <c r="AK282" s="44" t="s">
        <v>895</v>
      </c>
      <c r="AL282" s="44" t="s">
        <v>900</v>
      </c>
      <c r="AM282" s="44" t="s">
        <v>899</v>
      </c>
      <c r="AN282" s="44" t="s">
        <v>59</v>
      </c>
      <c r="AO282" s="12">
        <f t="shared" ca="1" si="63"/>
        <v>1</v>
      </c>
      <c r="AP282" s="15">
        <f t="shared" si="64"/>
        <v>1</v>
      </c>
      <c r="AQ282" s="15">
        <f t="shared" si="65"/>
        <v>1</v>
      </c>
      <c r="AR282" s="15">
        <f t="shared" si="66"/>
        <v>1</v>
      </c>
      <c r="AS282" s="26">
        <f t="shared" si="67"/>
        <v>1</v>
      </c>
    </row>
    <row r="283" spans="1:45">
      <c r="A283" t="str">
        <f>'Model output'!A282</f>
        <v>TCGA-KS-A4ID</v>
      </c>
      <c r="B283" s="51">
        <v>55</v>
      </c>
      <c r="C283" s="1" t="str">
        <f>IF(OR(ISNUMBER(SEARCH("0",'Model output'!D282)), ISNUMBER(SEARCH("1",'Model output'!D282)), ISNUMBER(SEARCH("1a",'Model output'!D282)), ISNUMBER(SEARCH("1b",'Model output'!D282)), ISNUMBER(SEARCH("2",'Model output'!D282)), ISNUMBER(SEARCH("3",'Model output'!D282)), ISNUMBER(SEARCH("4a",'Model output'!D282)), ISNUMBER(SEARCH("4b",'Model output'!D282))), IF(ISNUMBER(SEARCH("pT",'Model output'!D282)),IF(OR(ISNUMBER(SEARCH("a",'Model output'!D282)),ISNUMBER(SEARCH("b",'Model output'!D282))),MID(SUBSTITUTE('Model output'!D282," ",""),SEARCH("pT",'Model output'!D282)+2,2),MID(SUBSTITUTE('Model output'!D282," ",""),SEARCH("pT",'Model output'!D282)+2,1)),IF(ISNUMBER(SEARCH("T",'Model output'!D282)),IF(OR(ISNUMBER(SEARCH("a",'Model output'!D282)),ISNUMBER(SEARCH("b",'Model output'!D282))),MID(SUBSTITUTE('Model output'!D282," ",""),SEARCH("T",'Model output'!D282)+1,2),MID(SUBSTITUTE('Model output'!D282," ",""),SEARCH("T",'Model output'!D282)+1,1)),SUBSTITUTE('Model output'!D282," ",""))),"")</f>
        <v>1</v>
      </c>
      <c r="D283" s="1" t="str">
        <f>IF(ISNUMBER(SEARCH("lymph node",'Model output'!E282)),"1", IF(AND('Model output'!E282&lt;&gt;"",ISNUMBER('Model output'!E282),'Model output'!E282&gt;0),"1",IF(OR(ISNUMBER(SEARCH("0",'Model output'!E282)), ISNUMBER(SEARCH("1",'Model output'!E282)), ISNUMBER(SEARCH("1a",'Model output'!E282)), ISNUMBER(SEARCH("1b",'Model output'!E282)), ISNUMBER(SEARCH("X",'Model output'!E282))), IF(ISNUMBER(SEARCH("pN",'Model output'!E282)),IF(OR(ISNUMBER(SEARCH("a",'Model output'!E282)),ISNUMBER(SEARCH("b",'Model output'!E282))),MID(SUBSTITUTE('Model output'!E282," ",""),SEARCH("pN",'Model output'!E282)+2,2),MID(SUBSTITUTE('Model output'!E282," ",""),SEARCH("pN",'Model output'!E282)+2,1)),IF(ISNUMBER(SEARCH("N",'Model output'!E282)),IF(OR(ISNUMBER(SEARCH("a",'Model output'!E282)),ISNUMBER(SEARCH("b",'Model output'!E282))),MID(SUBSTITUTE('Model output'!E282," ",""),SEARCH("N",'Model output'!E282)+1,2),MID(SUBSTITUTE('Model output'!E282," ",""),SEARCH("N",'Model output'!E282)+1,1)),SUBSTITUTE('Model output'!E282," ",""))),"")))</f>
        <v>0</v>
      </c>
      <c r="E283" s="1" t="str">
        <f>IF(OR(ISNUMBER(SEARCH("Not applicable",'Model output'!F282)), ISNUMBER(SEARCH("N/A",'Model output'!F282))),"0",IF(OR(ISNUMBER(SEARCH("0",'Model output'!F282)), ISNUMBER(SEARCH("1",'Model output'!F282)), ISNUMBER(SEARCH("X",'Model output'!F282))), IF(ISNUMBER(SEARCH("pM",'Model output'!F282)),MID(SUBSTITUTE('Model output'!F282," ",""),SEARCH("pM",'Model output'!F282)+2,1),IF(ISNUMBER(SEARCH("M",'Model output'!F282)),MID(SUBSTITUTE('Model output'!F282," ",""),SEARCH("M",'Model output'!F282)+1,1),SUBSTITUTE('Model output'!F282," ",""))),""))</f>
        <v>0</v>
      </c>
      <c r="F283" t="str">
        <f t="shared" si="56"/>
        <v>negative</v>
      </c>
      <c r="G283" t="str">
        <f>IF(OR('Model output'!G282="",AND(ISNUMBER('Model output'!J282),'Model output'!J282&lt;1)),"",IF(OR(ISNUMBER(SEARCH("lateral",'Model output'!G282)),ISNUMBER(SEARCH("cervical",'Model output'!G282)),ISNUMBER(SEARCH("jugular",'Model output'!G282)),ISNUMBER(SEARCH("left neck",'Model output'!G282)),ISNUMBER(SEARCH("left anterior neck",'Model output'!G282)),ISNUMBER(SEARCH("left posterior neck",'Model output'!G282)),ISNUMBER(SEARCH("right neck",'Model output'!G282)),ISNUMBER(SEARCH("right anterior neck",'Model output'!G282)),ISNUMBER(SEARCH("right posterior neck",'Model output'!G282)),AND(ISNUMBER(SEARCH("level",'Model output'!G282)),OR(,ISNUMBER(SEARCH("II",'Model output'!G282)),ISNUMBER(SEARCH("two",'Model output'!G282)),ISNUMBER(SEARCH("2",'Model output'!G282)),ISNUMBER(SEARCH("III",'Model output'!G282)),ISNUMBER(SEARCH("three",'Model output'!G282)),ISNUMBER(SEARCH("3",'Model output'!G282)),ISNUMBER(SEARCH("IV",'Model output'!G282)),ISNUMBER(SEARCH("four",'Model output'!G282)),ISNUMBER(SEARCH("4",'Model output'!G282)),ISNUMBER(SEARCH("V ",'Model output'!G282)),ISNUMBER(SEARCH("five",'Model output'!G282)),ISNUMBER(SEARCH("5",'Model output'!G282))))), "lateral", "central"))</f>
        <v/>
      </c>
      <c r="H283" t="str">
        <f>IF('Model output'!H282="","negative", IF('Model output'!H282=" ", "negative", IF('Model output'!H282="[]", "negative", IF(ISNUMBER(SEARCH("lymph node",'Model output'!H282)),"negative", IF(ISNUMBER(SEARCH("adipose tissue",'Model output'!H282)), "negative", IF(ISNUMBER(SEARCH("neck dissection",'Model output'!H282)),"negative","positive"))))))</f>
        <v>negative</v>
      </c>
      <c r="I283">
        <f>IF('Model output'!I282="","",IF(ISNUMBER('Model output'!I282),'Model output'!I282,1))</f>
        <v>13</v>
      </c>
      <c r="J283">
        <f>IF('Model output'!J282="","",IF(AND(ISNUMBER('Model output'!J282),'Model output'!J282&lt;=I283),'Model output'!J282,IF(ISNUMBER(SEARCH("0/",'Model output'!J282)),0,1)))</f>
        <v>0</v>
      </c>
      <c r="K283" t="str" cm="1">
        <f t="array" ref="K283">IF(COUNT(FIND({0,1,2,3,4,5,6,7,8,9},'Model output'!K282))&gt;0,'Model output'!K282,"")</f>
        <v/>
      </c>
      <c r="L283" s="32" t="str">
        <f t="shared" si="58"/>
        <v/>
      </c>
      <c r="M283" t="str" cm="1">
        <f t="array" ref="M283">IF(L283="","",IF(ISNUMBER(SEARCH("cm",L283)),MAX(VALUE(SUBSTITUTE(_xlfn.FILTERXML("&lt;t&gt;&lt;s&gt;"&amp;SUBSTITUTE(L283,",","&lt;/s&gt;&lt;s&gt;")&amp;"&lt;/s&gt;&lt;/t&gt;","//s"),"cm",""))),MAX(VALUE(SUBSTITUTE(_xlfn.FILTERXML("&lt;t&gt;&lt;s&gt;"&amp;SUBSTITUTE(L283,",","&lt;/s&gt;&lt;s&gt;")&amp;"&lt;/s&gt;&lt;/t&gt;","//s"),"mm","")))/10))</f>
        <v/>
      </c>
      <c r="N283" t="str">
        <f>IF('Model output'!L282="","",'Model output'!L282)</f>
        <v>papillary</v>
      </c>
      <c r="O283" t="str">
        <f>IF('Model output'!M282="","",'Model output'!M282)</f>
        <v>follicular variant</v>
      </c>
      <c r="P283" t="str">
        <f>IF('Model output'!N282="","",'Model output'!N282)</f>
        <v>1.1 cm</v>
      </c>
      <c r="Q283" t="str">
        <f t="shared" si="57"/>
        <v>1.1cm</v>
      </c>
      <c r="R283" cm="1">
        <f t="array" ref="R283">IF(Q283="","",IF(ISNUMBER(SEARCH("cm",Q283)),MAX(VALUE(SUBSTITUTE(_xlfn.FILTERXML("&lt;t&gt;&lt;s&gt;"&amp;SUBSTITUTE(Q283,",","&lt;/s&gt;&lt;s&gt;")&amp;"&lt;/s&gt;&lt;/t&gt;","//s"),"cm",""))),IF(ISNUMBER(SEARCH("mm",Q283)), MAX(VALUE(SUBSTITUTE(_xlfn.FILTERXML("&lt;t&gt;&lt;s&gt;"&amp;SUBSTITUTE(Q283,",","&lt;/s&gt;&lt;s&gt;")&amp;"&lt;/s&gt;&lt;/t&gt;","//s"),"mm","")))/10, MAX(VALUE(_xlfn.FILTERXML("&lt;t&gt;&lt;s&gt;"&amp;SUBSTITUTE(Q283,",","&lt;/s&gt;&lt;s&gt;")&amp;"&lt;/s&gt;&lt;/t&gt;","//s"))))))</f>
        <v>1.1000000000000001</v>
      </c>
      <c r="S283" t="str">
        <f>IF(OR('Model output'!P282="",'Model output'!P282="C",ISNUMBER(SEARCH("Not identified", 'Model output'!P282)),ISNUMBER(SEARCH("Absent",'Model output'!P282)),ISNUMBER(SEARCH("Absence",'Model output'!P282)),AND(ISNUMBER(SEARCH("No",'Model output'!P282)),NOT(ISNUMBER(SEARCH("diagnostic",'Model output'!P282)))),ISNUMBER(SEARCH("Negative",'Model output'!P282))),"negative","positive")</f>
        <v>negative</v>
      </c>
      <c r="T283">
        <f>IF('Model output'!O282="","",'Model output'!O282)</f>
        <v>1</v>
      </c>
      <c r="U283" t="str">
        <f>IF('Model output'!Q282&lt;&gt;"",'Model output'!Q282,IF('Classification result'!S283="positive",IF(ISNUMBER(SEARCH("single",'Model output'!P282)),1,IF(OR(ISNUMBER(SEARCH("&lt;4",'Model output'!P282)),ISNUMBER(SEARCH("&lt; 4",'Model output'!P282)),ISNUMBER(SEARCH("less than 4",'Model output'!P282))),"&lt;4",IF(OR(ISNUMBER(SEARCH("&gt;4",'Model output'!P282)),ISNUMBER(SEARCH("&gt; 4",'Model output'!P282)),ISNUMBER(SEARCH("4 or more",'Model output'!P282))),"&gt;4",""))),""))</f>
        <v/>
      </c>
      <c r="V283" t="str">
        <f>IF(S283="negative","",IF(OR(ISNUMBER(SEARCH("Focal",'Model output'!P282)),'Classification result'!U283&lt;4,ISNUMBER(SEARCH("Focal",'Classification result'!U283)),ISNUMBER(SEARCH("&lt;4",'Classification result'!U283)),ISNUMBER(SEARCH("&lt; 4",'Classification result'!U283))),"minimal", IF(OR(ISNUMBER(SEARCH("Extensive",'Model output'!P282)),ISNUMBER(SEARCH("Extensive",'Classification result'!U283)),ISNUMBER(SEARCH("&gt;4",'Classification result'!U283)),ISNUMBER(SEARCH("&gt; 4",'Classification result'!U283)),ISNUMBER(SEARCH("4 or more",'Classification result'!U283))),"extensive","")))</f>
        <v/>
      </c>
      <c r="W283" t="str">
        <f>IF(OR('Model output'!R282="",ISNUMBER(SEARCH("Not identified", 'Model output'!R282)),ISNUMBER(SEARCH("Absent",'Model output'!R282)),ISNUMBER(SEARCH("No",'Model output'!R282)),ISNUMBER(SEARCH("Negative",'Model output'!R282)),ISNUMBER(SEARCH("None seen",'Model output'!R282)),ISNUMBER(SEARCH("Free",'Model output'!R282)),ISNUMBER(SEARCH("Cannot be assessed",'Model output'!R282))),"negative","positive")</f>
        <v>negative</v>
      </c>
      <c r="X283" s="19" t="str">
        <f>IF('Model output'!S282="","",'Model output'!S282)</f>
        <v>No</v>
      </c>
      <c r="Y283" t="str">
        <f>IF(OR('Model output'!S282="",ISNUMBER(SEARCH("No extension",'Model output'!S282)),ISNUMBER(SEARCH("Absent",'Model output'!S282)),ISNUMBER(SEARCH("Not identified",'Model output'!S282)),AND(ISNUMBER(SEARCH("No",'Model output'!S282)),NOT(ISNUMBER(SEARCH("carcinoma",'Model output'!S282)))),ISNUMBER(SEARCH("negative",'Model output'!S282))),"negative",IF(Z283="positive","gETE", "positive"))</f>
        <v>negative</v>
      </c>
      <c r="Z283" t="str">
        <f>IF(OR('Model output'!S282="",ISNUMBER(SEARCH("Absent",'Model output'!S282)),ISNUMBER(SEARCH("Not identified",'Model output'!S282)),ISNUMBER(SEARCH("No",'Model output'!S282)),ISNUMBER(SEARCH("Minimal",'Model output'!S282)),ISNUMBER(SEARCH("negative",'Model output'!S282))),"negative",IF(OR(ISNUMBER(SEARCH("extensive",X283)),ISNUMBER(SEARCH("skeletal muscle",X283)),ISNUMBER(SEARCH("larynx",X283)),ISNUMBER(SEARCH("trachea",X283)),ISNUMBER(SEARCH("esophagus",X283)),ISNUMBER(SEARCH("recurrent laryngeal nerve",X283))),"positive","negative"))</f>
        <v>negative</v>
      </c>
      <c r="AA283" t="str">
        <f>IF('Model output'!T282="","",IF('Model output'!T282="Not mentioned", "No", "Yes"))</f>
        <v/>
      </c>
      <c r="AB283" t="str">
        <f>IF(AA283&lt;&gt;"Yes","",IF(OR('Model output'!U282="",ISNUMBER(SEARCH("Not identified",'Model output'!U282))),"",'Model output'!U282))</f>
        <v/>
      </c>
      <c r="AC283" s="8" t="str">
        <f>IF(OR('Model output'!V282="", AND(ISERROR(SEARCH("Positive",'Model output'!V282)), ISNUMBER(SEARCH("Negative",'Model output'!V282))), ISNUMBER(SEARCH("Cannot be assessed",'Model output'!V282)), AND(ISNUMBER(SEARCH("Uninvolved",'Model output'!V282)),NOT(ISNUMBER(SEARCH("margin(s) involved",'Model output'!V282)))), ISNUMBER(SEARCH("No involvement",'Model output'!V282)), AND(NOT(ISNUMBER(SEARCH("focal",'Model output'!V282))),ISNUMBER(SEARCH("Free",'Model output'!V282))), ISNUMBER(SEARCH("narrowly excised",'Model output'!V282)), ISNUMBER(SEARCH("none",'Model output'!V282)), ISNUMBER(SEARCH("R0",'Model output'!V282)), ISNUMBER(SEARCH("1 mm",'Model output'!V282)), ISNUMBER(SEARCH("0.1 CM",'Model output'!V282)), ISNUMBER(SEARCH("less than 0.2 mm",'Model output'!V282)), ISNUMBER(SEARCH("less than 1.0 mm",'Model output'!V282)), ISNUMBER(SEARCH("less than 0.5 mm",'Model output'!V282)), ISNUMBER(SEARCH("abut",'Model output'!V282))), "negative", "positive")</f>
        <v>negative</v>
      </c>
      <c r="AE283" s="39" t="str" cm="1">
        <f t="array" aca="1" ref="AE283" ca="1">IF(OR(AC283="positive",Z283="positive",AND(OR(ISNUMBER(SEARCH("Follicular carcinoma",N283)),ISNUMBER(SEARCH("Follicular thyroid carcinoma",N283))),V283="extensive"),AND(AND(ISNUMBER(J283),J283&gt;0),AND(ISNUMBER(M283),M283&gt;3)),OR(H283="positive",AH283=1)),"high",IF(OR(ISNUMBER(SEARCH("lateral",G283,1)),ISNUMBER(SEARCH("positive",Y283,1)),ISNUMBER(SEARCH("tall",O283,1)),ISNUMBER(SEARCH("hobnail",O283,1)),ISNUMBER(SEARCH("cribriform",O283,1)),ISNUMBER(SEARCH("diffuse",O283,1)),ISNUMBER(SEARCH("columnar",O283,1)),ISNUMBER(SEARCH("solid",O283,1)),ISNUMBER(SEARCH("tall",N283,1)),ISNUMBER(SEARCH("hobnail",N283,1)),ISNUMBER(SEARCH("cribriform",N283,1)),ISNUMBER(SEARCH("diffuse",N283,1)),ISNUMBER(SEARCH("columnar",N283,1)),ISNUMBER(SEARCH("solid",N283,1)),AND(OR(ISNUMBER(SEARCH("papillary",N283,1)),ISNUMBER(SEARCH("papillary carcinoma",O283,1))),S283="positive"),AND(AND(ISNUMBER(J283),J283&gt;=5),M283=""),AND(AND(ISNUMBER(J283),J283&gt;=5),AND(ISNUMBER(M283),M283&gt;=1)),AND(ISNUMBER(SERACH("papillary",N283)),OR(Y283="positive",Z283="positive"), ISNUMBER(SEARCH("BRAF",AB283)))),"intermediate","low"))</f>
        <v>low</v>
      </c>
      <c r="AF283" s="40" t="str">
        <f t="shared" si="59"/>
        <v>1b</v>
      </c>
      <c r="AG283" s="40" t="str">
        <f t="shared" si="60"/>
        <v>0</v>
      </c>
      <c r="AH283" s="40" t="str">
        <f t="shared" si="61"/>
        <v>0</v>
      </c>
      <c r="AI283" s="45" t="str">
        <f t="shared" si="62"/>
        <v>I</v>
      </c>
      <c r="AJ283" s="39" t="s">
        <v>634</v>
      </c>
      <c r="AK283" s="44" t="s">
        <v>895</v>
      </c>
      <c r="AL283" s="44" t="s">
        <v>896</v>
      </c>
      <c r="AM283" s="44" t="s">
        <v>899</v>
      </c>
      <c r="AN283" s="44" t="s">
        <v>59</v>
      </c>
      <c r="AO283" s="12">
        <f t="shared" ca="1" si="63"/>
        <v>1</v>
      </c>
      <c r="AP283" s="15">
        <f t="shared" si="64"/>
        <v>1</v>
      </c>
      <c r="AQ283" s="15">
        <f t="shared" si="65"/>
        <v>1</v>
      </c>
      <c r="AR283" s="15">
        <f t="shared" si="66"/>
        <v>1</v>
      </c>
      <c r="AS283" s="26">
        <f t="shared" si="67"/>
        <v>1</v>
      </c>
    </row>
    <row r="284" spans="1:45">
      <c r="A284" t="str">
        <f>'Model output'!A283</f>
        <v>TCGA-L6-A4EP</v>
      </c>
      <c r="B284" s="51">
        <v>41</v>
      </c>
      <c r="C284" s="1" t="str">
        <f>IF(OR(ISNUMBER(SEARCH("0",'Model output'!D283)), ISNUMBER(SEARCH("1",'Model output'!D283)), ISNUMBER(SEARCH("1a",'Model output'!D283)), ISNUMBER(SEARCH("1b",'Model output'!D283)), ISNUMBER(SEARCH("2",'Model output'!D283)), ISNUMBER(SEARCH("3",'Model output'!D283)), ISNUMBER(SEARCH("4a",'Model output'!D283)), ISNUMBER(SEARCH("4b",'Model output'!D283))), IF(ISNUMBER(SEARCH("pT",'Model output'!D283)),IF(OR(ISNUMBER(SEARCH("a",'Model output'!D283)),ISNUMBER(SEARCH("b",'Model output'!D283))),MID(SUBSTITUTE('Model output'!D283," ",""),SEARCH("pT",'Model output'!D283)+2,2),MID(SUBSTITUTE('Model output'!D283," ",""),SEARCH("pT",'Model output'!D283)+2,1)),IF(ISNUMBER(SEARCH("T",'Model output'!D283)),IF(OR(ISNUMBER(SEARCH("a",'Model output'!D283)),ISNUMBER(SEARCH("b",'Model output'!D283))),MID(SUBSTITUTE('Model output'!D283," ",""),SEARCH("T",'Model output'!D283)+1,2),MID(SUBSTITUTE('Model output'!D283," ",""),SEARCH("T",'Model output'!D283)+1,1)),SUBSTITUTE('Model output'!D283," ",""))),"")</f>
        <v>2</v>
      </c>
      <c r="D284" s="1" t="str">
        <f>IF(ISNUMBER(SEARCH("lymph node",'Model output'!E283)),"1", IF(AND('Model output'!E283&lt;&gt;"",ISNUMBER('Model output'!E283),'Model output'!E283&gt;0),"1",IF(OR(ISNUMBER(SEARCH("0",'Model output'!E283)), ISNUMBER(SEARCH("1",'Model output'!E283)), ISNUMBER(SEARCH("1a",'Model output'!E283)), ISNUMBER(SEARCH("1b",'Model output'!E283)), ISNUMBER(SEARCH("X",'Model output'!E283))), IF(ISNUMBER(SEARCH("pN",'Model output'!E283)),IF(OR(ISNUMBER(SEARCH("a",'Model output'!E283)),ISNUMBER(SEARCH("b",'Model output'!E283))),MID(SUBSTITUTE('Model output'!E283," ",""),SEARCH("pN",'Model output'!E283)+2,2),MID(SUBSTITUTE('Model output'!E283," ",""),SEARCH("pN",'Model output'!E283)+2,1)),IF(ISNUMBER(SEARCH("N",'Model output'!E283)),IF(OR(ISNUMBER(SEARCH("a",'Model output'!E283)),ISNUMBER(SEARCH("b",'Model output'!E283))),MID(SUBSTITUTE('Model output'!E283," ",""),SEARCH("N",'Model output'!E283)+1,2),MID(SUBSTITUTE('Model output'!E283," ",""),SEARCH("N",'Model output'!E283)+1,1)),SUBSTITUTE('Model output'!E283," ",""))),"")))</f>
        <v>0</v>
      </c>
      <c r="E284" s="1" t="str">
        <f>IF(OR(ISNUMBER(SEARCH("Not applicable",'Model output'!F283)), ISNUMBER(SEARCH("N/A",'Model output'!F283))),"0",IF(OR(ISNUMBER(SEARCH("0",'Model output'!F283)), ISNUMBER(SEARCH("1",'Model output'!F283)), ISNUMBER(SEARCH("X",'Model output'!F283))), IF(ISNUMBER(SEARCH("pM",'Model output'!F283)),MID(SUBSTITUTE('Model output'!F283," ",""),SEARCH("pM",'Model output'!F283)+2,1),IF(ISNUMBER(SEARCH("M",'Model output'!F283)),MID(SUBSTITUTE('Model output'!F283," ",""),SEARCH("M",'Model output'!F283)+1,1),SUBSTITUTE('Model output'!F283," ",""))),""))</f>
        <v/>
      </c>
      <c r="F284" t="str">
        <f t="shared" si="56"/>
        <v>negative</v>
      </c>
      <c r="G284" t="str">
        <f>IF(OR('Model output'!G283="",AND(ISNUMBER('Model output'!J283),'Model output'!J283&lt;1)),"",IF(OR(ISNUMBER(SEARCH("lateral",'Model output'!G283)),ISNUMBER(SEARCH("cervical",'Model output'!G283)),ISNUMBER(SEARCH("jugular",'Model output'!G283)),ISNUMBER(SEARCH("left neck",'Model output'!G283)),ISNUMBER(SEARCH("left anterior neck",'Model output'!G283)),ISNUMBER(SEARCH("left posterior neck",'Model output'!G283)),ISNUMBER(SEARCH("right neck",'Model output'!G283)),ISNUMBER(SEARCH("right anterior neck",'Model output'!G283)),ISNUMBER(SEARCH("right posterior neck",'Model output'!G283)),AND(ISNUMBER(SEARCH("level",'Model output'!G283)),OR(,ISNUMBER(SEARCH("II",'Model output'!G283)),ISNUMBER(SEARCH("two",'Model output'!G283)),ISNUMBER(SEARCH("2",'Model output'!G283)),ISNUMBER(SEARCH("III",'Model output'!G283)),ISNUMBER(SEARCH("three",'Model output'!G283)),ISNUMBER(SEARCH("3",'Model output'!G283)),ISNUMBER(SEARCH("IV",'Model output'!G283)),ISNUMBER(SEARCH("four",'Model output'!G283)),ISNUMBER(SEARCH("4",'Model output'!G283)),ISNUMBER(SEARCH("V ",'Model output'!G283)),ISNUMBER(SEARCH("five",'Model output'!G283)),ISNUMBER(SEARCH("5",'Model output'!G283))))), "lateral", "central"))</f>
        <v/>
      </c>
      <c r="H284" t="str">
        <f>IF('Model output'!H283="","negative", IF('Model output'!H283=" ", "negative", IF('Model output'!H283="[]", "negative", IF(ISNUMBER(SEARCH("lymph node",'Model output'!H283)),"negative", IF(ISNUMBER(SEARCH("adipose tissue",'Model output'!H283)), "negative", IF(ISNUMBER(SEARCH("neck dissection",'Model output'!H283)),"negative","positive"))))))</f>
        <v>negative</v>
      </c>
      <c r="I284">
        <f>IF('Model output'!I283="","",IF(ISNUMBER('Model output'!I283),'Model output'!I283,1))</f>
        <v>3</v>
      </c>
      <c r="J284">
        <f>IF('Model output'!J283="","",IF(AND(ISNUMBER('Model output'!J283),'Model output'!J283&lt;=I284),'Model output'!J283,IF(ISNUMBER(SEARCH("0/",'Model output'!J283)),0,1)))</f>
        <v>0</v>
      </c>
      <c r="K284" t="str" cm="1">
        <f t="array" ref="K284">IF(COUNT(FIND({0,1,2,3,4,5,6,7,8,9},'Model output'!K283))&gt;0,'Model output'!K283,"")</f>
        <v/>
      </c>
      <c r="L284" s="32" t="str">
        <f t="shared" si="58"/>
        <v/>
      </c>
      <c r="M284" t="str" cm="1">
        <f t="array" ref="M284">IF(L284="","",IF(ISNUMBER(SEARCH("cm",L284)),MAX(VALUE(SUBSTITUTE(_xlfn.FILTERXML("&lt;t&gt;&lt;s&gt;"&amp;SUBSTITUTE(L284,",","&lt;/s&gt;&lt;s&gt;")&amp;"&lt;/s&gt;&lt;/t&gt;","//s"),"cm",""))),MAX(VALUE(SUBSTITUTE(_xlfn.FILTERXML("&lt;t&gt;&lt;s&gt;"&amp;SUBSTITUTE(L284,",","&lt;/s&gt;&lt;s&gt;")&amp;"&lt;/s&gt;&lt;/t&gt;","//s"),"mm","")))/10))</f>
        <v/>
      </c>
      <c r="N284" t="str">
        <f>IF('Model output'!L283="","",'Model output'!L283)</f>
        <v>papillary</v>
      </c>
      <c r="O284" t="str">
        <f>IF('Model output'!M283="","",'Model output'!M283)</f>
        <v>Classical (usual)</v>
      </c>
      <c r="P284" t="str">
        <f>IF('Model output'!N283="","",'Model output'!N283)</f>
        <v>3 cm</v>
      </c>
      <c r="Q284" t="str">
        <f t="shared" si="57"/>
        <v>3cm</v>
      </c>
      <c r="R284" cm="1">
        <f t="array" ref="R284">IF(Q284="","",IF(ISNUMBER(SEARCH("cm",Q284)),MAX(VALUE(SUBSTITUTE(_xlfn.FILTERXML("&lt;t&gt;&lt;s&gt;"&amp;SUBSTITUTE(Q284,",","&lt;/s&gt;&lt;s&gt;")&amp;"&lt;/s&gt;&lt;/t&gt;","//s"),"cm",""))),IF(ISNUMBER(SEARCH("mm",Q284)), MAX(VALUE(SUBSTITUTE(_xlfn.FILTERXML("&lt;t&gt;&lt;s&gt;"&amp;SUBSTITUTE(Q284,",","&lt;/s&gt;&lt;s&gt;")&amp;"&lt;/s&gt;&lt;/t&gt;","//s"),"mm","")))/10, MAX(VALUE(_xlfn.FILTERXML("&lt;t&gt;&lt;s&gt;"&amp;SUBSTITUTE(Q284,",","&lt;/s&gt;&lt;s&gt;")&amp;"&lt;/s&gt;&lt;/t&gt;","//s"))))))</f>
        <v>3</v>
      </c>
      <c r="S284" t="str">
        <f>IF(OR('Model output'!P283="",'Model output'!P283="C",ISNUMBER(SEARCH("Not identified", 'Model output'!P283)),ISNUMBER(SEARCH("Absent",'Model output'!P283)),ISNUMBER(SEARCH("Absence",'Model output'!P283)),AND(ISNUMBER(SEARCH("No",'Model output'!P283)),NOT(ISNUMBER(SEARCH("diagnostic",'Model output'!P283)))),ISNUMBER(SEARCH("Negative",'Model output'!P283))),"negative","positive")</f>
        <v>negative</v>
      </c>
      <c r="T284">
        <f>IF('Model output'!O283="","",'Model output'!O283)</f>
        <v>1</v>
      </c>
      <c r="U284" t="str">
        <f>IF('Model output'!Q283&lt;&gt;"",'Model output'!Q283,IF('Classification result'!S284="positive",IF(ISNUMBER(SEARCH("single",'Model output'!P283)),1,IF(OR(ISNUMBER(SEARCH("&lt;4",'Model output'!P283)),ISNUMBER(SEARCH("&lt; 4",'Model output'!P283)),ISNUMBER(SEARCH("less than 4",'Model output'!P283))),"&lt;4",IF(OR(ISNUMBER(SEARCH("&gt;4",'Model output'!P283)),ISNUMBER(SEARCH("&gt; 4",'Model output'!P283)),ISNUMBER(SEARCH("4 or more",'Model output'!P283))),"&gt;4",""))),""))</f>
        <v/>
      </c>
      <c r="V284" t="str">
        <f>IF(S284="negative","",IF(OR(ISNUMBER(SEARCH("Focal",'Model output'!P283)),'Classification result'!U284&lt;4,ISNUMBER(SEARCH("Focal",'Classification result'!U284)),ISNUMBER(SEARCH("&lt;4",'Classification result'!U284)),ISNUMBER(SEARCH("&lt; 4",'Classification result'!U284))),"minimal", IF(OR(ISNUMBER(SEARCH("Extensive",'Model output'!P283)),ISNUMBER(SEARCH("Extensive",'Classification result'!U284)),ISNUMBER(SEARCH("&gt;4",'Classification result'!U284)),ISNUMBER(SEARCH("&gt; 4",'Classification result'!U284)),ISNUMBER(SEARCH("4 or more",'Classification result'!U284))),"extensive","")))</f>
        <v/>
      </c>
      <c r="W284" t="str">
        <f>IF(OR('Model output'!R283="",ISNUMBER(SEARCH("Not identified", 'Model output'!R283)),ISNUMBER(SEARCH("Absent",'Model output'!R283)),ISNUMBER(SEARCH("No",'Model output'!R283)),ISNUMBER(SEARCH("Negative",'Model output'!R283)),ISNUMBER(SEARCH("None seen",'Model output'!R283)),ISNUMBER(SEARCH("Free",'Model output'!R283)),ISNUMBER(SEARCH("Cannot be assessed",'Model output'!R283))),"negative","positive")</f>
        <v>positive</v>
      </c>
      <c r="X284" s="19" t="str">
        <f>IF('Model output'!S283="","",'Model output'!S283)</f>
        <v>Not identified</v>
      </c>
      <c r="Y284" t="str">
        <f>IF(OR('Model output'!S283="",ISNUMBER(SEARCH("No extension",'Model output'!S283)),ISNUMBER(SEARCH("Absent",'Model output'!S283)),ISNUMBER(SEARCH("Not identified",'Model output'!S283)),AND(ISNUMBER(SEARCH("No",'Model output'!S283)),NOT(ISNUMBER(SEARCH("carcinoma",'Model output'!S283)))),ISNUMBER(SEARCH("negative",'Model output'!S283))),"negative",IF(Z284="positive","gETE", "positive"))</f>
        <v>negative</v>
      </c>
      <c r="Z284" t="str">
        <f>IF(OR('Model output'!S283="",ISNUMBER(SEARCH("Absent",'Model output'!S283)),ISNUMBER(SEARCH("Not identified",'Model output'!S283)),ISNUMBER(SEARCH("No",'Model output'!S283)),ISNUMBER(SEARCH("Minimal",'Model output'!S283)),ISNUMBER(SEARCH("negative",'Model output'!S283))),"negative",IF(OR(ISNUMBER(SEARCH("extensive",X284)),ISNUMBER(SEARCH("skeletal muscle",X284)),ISNUMBER(SEARCH("larynx",X284)),ISNUMBER(SEARCH("trachea",X284)),ISNUMBER(SEARCH("esophagus",X284)),ISNUMBER(SEARCH("recurrent laryngeal nerve",X284))),"positive","negative"))</f>
        <v>negative</v>
      </c>
      <c r="AA284" t="str">
        <f>IF('Model output'!T283="","",IF('Model output'!T283="Not mentioned", "No", "Yes"))</f>
        <v/>
      </c>
      <c r="AB284" t="str">
        <f>IF(AA284&lt;&gt;"Yes","",IF(OR('Model output'!U283="",ISNUMBER(SEARCH("Not identified",'Model output'!U283))),"",'Model output'!U283))</f>
        <v/>
      </c>
      <c r="AC284" s="8" t="str">
        <f>IF(OR('Model output'!V283="", AND(ISERROR(SEARCH("Positive",'Model output'!V283)), ISNUMBER(SEARCH("Negative",'Model output'!V283))), ISNUMBER(SEARCH("Cannot be assessed",'Model output'!V283)), AND(ISNUMBER(SEARCH("Uninvolved",'Model output'!V283)),NOT(ISNUMBER(SEARCH("margin(s) involved",'Model output'!V283)))), ISNUMBER(SEARCH("No involvement",'Model output'!V283)), AND(NOT(ISNUMBER(SEARCH("focal",'Model output'!V283))),ISNUMBER(SEARCH("Free",'Model output'!V283))), ISNUMBER(SEARCH("narrowly excised",'Model output'!V283)), ISNUMBER(SEARCH("none",'Model output'!V283)), ISNUMBER(SEARCH("R0",'Model output'!V283)), ISNUMBER(SEARCH("1 mm",'Model output'!V283)), ISNUMBER(SEARCH("0.1 CM",'Model output'!V283)), ISNUMBER(SEARCH("less than 0.2 mm",'Model output'!V283)), ISNUMBER(SEARCH("less than 1.0 mm",'Model output'!V283)), ISNUMBER(SEARCH("less than 0.5 mm",'Model output'!V283)), ISNUMBER(SEARCH("abut",'Model output'!V283))), "negative", "positive")</f>
        <v>negative</v>
      </c>
      <c r="AE284" s="39" t="str" cm="1">
        <f t="array" aca="1" ref="AE284" ca="1">IF(OR(AC284="positive",Z284="positive",AND(OR(ISNUMBER(SEARCH("Follicular carcinoma",N284)),ISNUMBER(SEARCH("Follicular thyroid carcinoma",N284))),V284="extensive"),AND(AND(ISNUMBER(J284),J284&gt;0),AND(ISNUMBER(M284),M284&gt;3)),OR(H284="positive",AH284=1)),"high",IF(OR(ISNUMBER(SEARCH("lateral",G284,1)),ISNUMBER(SEARCH("positive",Y284,1)),ISNUMBER(SEARCH("tall",O284,1)),ISNUMBER(SEARCH("hobnail",O284,1)),ISNUMBER(SEARCH("cribriform",O284,1)),ISNUMBER(SEARCH("diffuse",O284,1)),ISNUMBER(SEARCH("columnar",O284,1)),ISNUMBER(SEARCH("solid",O284,1)),ISNUMBER(SEARCH("tall",N284,1)),ISNUMBER(SEARCH("hobnail",N284,1)),ISNUMBER(SEARCH("cribriform",N284,1)),ISNUMBER(SEARCH("diffuse",N284,1)),ISNUMBER(SEARCH("columnar",N284,1)),ISNUMBER(SEARCH("solid",N284,1)),AND(OR(ISNUMBER(SEARCH("papillary",N284,1)),ISNUMBER(SEARCH("papillary carcinoma",O284,1))),S284="positive"),AND(AND(ISNUMBER(J284),J284&gt;=5),M284=""),AND(AND(ISNUMBER(J284),J284&gt;=5),AND(ISNUMBER(M284),M284&gt;=1)),AND(ISNUMBER(SERACH("papillary",N284)),OR(Y284="positive",Z284="positive"), ISNUMBER(SEARCH("BRAF",AB284)))),"intermediate","low"))</f>
        <v>low</v>
      </c>
      <c r="AF284" s="40" t="str">
        <f t="shared" si="59"/>
        <v>2</v>
      </c>
      <c r="AG284" s="40" t="str">
        <f t="shared" si="60"/>
        <v>0</v>
      </c>
      <c r="AH284" s="40" t="str">
        <f t="shared" si="61"/>
        <v>0</v>
      </c>
      <c r="AI284" s="45" t="str">
        <f t="shared" si="62"/>
        <v>I</v>
      </c>
      <c r="AJ284" s="39" t="s">
        <v>634</v>
      </c>
      <c r="AK284" s="44" t="s">
        <v>898</v>
      </c>
      <c r="AL284" s="44" t="s">
        <v>896</v>
      </c>
      <c r="AM284" s="44" t="s">
        <v>899</v>
      </c>
      <c r="AN284" s="44" t="s">
        <v>59</v>
      </c>
      <c r="AO284" s="12">
        <f t="shared" ca="1" si="63"/>
        <v>1</v>
      </c>
      <c r="AP284" s="15">
        <f t="shared" si="64"/>
        <v>1</v>
      </c>
      <c r="AQ284" s="15">
        <f t="shared" si="65"/>
        <v>1</v>
      </c>
      <c r="AR284" s="15">
        <f t="shared" si="66"/>
        <v>1</v>
      </c>
      <c r="AS284" s="26">
        <f t="shared" si="67"/>
        <v>1</v>
      </c>
    </row>
    <row r="285" spans="1:45">
      <c r="A285" t="str">
        <f>'Model output'!A284</f>
        <v>TCGA-L6-A4EQ</v>
      </c>
      <c r="B285" s="51">
        <v>47</v>
      </c>
      <c r="C285" s="1" t="str">
        <f>IF(OR(ISNUMBER(SEARCH("0",'Model output'!D284)), ISNUMBER(SEARCH("1",'Model output'!D284)), ISNUMBER(SEARCH("1a",'Model output'!D284)), ISNUMBER(SEARCH("1b",'Model output'!D284)), ISNUMBER(SEARCH("2",'Model output'!D284)), ISNUMBER(SEARCH("3",'Model output'!D284)), ISNUMBER(SEARCH("4a",'Model output'!D284)), ISNUMBER(SEARCH("4b",'Model output'!D284))), IF(ISNUMBER(SEARCH("pT",'Model output'!D284)),IF(OR(ISNUMBER(SEARCH("a",'Model output'!D284)),ISNUMBER(SEARCH("b",'Model output'!D284))),MID(SUBSTITUTE('Model output'!D284," ",""),SEARCH("pT",'Model output'!D284)+2,2),MID(SUBSTITUTE('Model output'!D284," ",""),SEARCH("pT",'Model output'!D284)+2,1)),IF(ISNUMBER(SEARCH("T",'Model output'!D284)),IF(OR(ISNUMBER(SEARCH("a",'Model output'!D284)),ISNUMBER(SEARCH("b",'Model output'!D284))),MID(SUBSTITUTE('Model output'!D284," ",""),SEARCH("T",'Model output'!D284)+1,2),MID(SUBSTITUTE('Model output'!D284," ",""),SEARCH("T",'Model output'!D284)+1,1)),SUBSTITUTE('Model output'!D284," ",""))),"")</f>
        <v>3</v>
      </c>
      <c r="D285" s="1" t="str">
        <f>IF(ISNUMBER(SEARCH("lymph node",'Model output'!E284)),"1", IF(AND('Model output'!E284&lt;&gt;"",ISNUMBER('Model output'!E284),'Model output'!E284&gt;0),"1",IF(OR(ISNUMBER(SEARCH("0",'Model output'!E284)), ISNUMBER(SEARCH("1",'Model output'!E284)), ISNUMBER(SEARCH("1a",'Model output'!E284)), ISNUMBER(SEARCH("1b",'Model output'!E284)), ISNUMBER(SEARCH("X",'Model output'!E284))), IF(ISNUMBER(SEARCH("pN",'Model output'!E284)),IF(OR(ISNUMBER(SEARCH("a",'Model output'!E284)),ISNUMBER(SEARCH("b",'Model output'!E284))),MID(SUBSTITUTE('Model output'!E284," ",""),SEARCH("pN",'Model output'!E284)+2,2),MID(SUBSTITUTE('Model output'!E284," ",""),SEARCH("pN",'Model output'!E284)+2,1)),IF(ISNUMBER(SEARCH("N",'Model output'!E284)),IF(OR(ISNUMBER(SEARCH("a",'Model output'!E284)),ISNUMBER(SEARCH("b",'Model output'!E284))),MID(SUBSTITUTE('Model output'!E284," ",""),SEARCH("N",'Model output'!E284)+1,2),MID(SUBSTITUTE('Model output'!E284," ",""),SEARCH("N",'Model output'!E284)+1,1)),SUBSTITUTE('Model output'!E284," ",""))),"")))</f>
        <v>1a</v>
      </c>
      <c r="E285" s="1" t="str">
        <f>IF(OR(ISNUMBER(SEARCH("Not applicable",'Model output'!F284)), ISNUMBER(SEARCH("N/A",'Model output'!F284))),"0",IF(OR(ISNUMBER(SEARCH("0",'Model output'!F284)), ISNUMBER(SEARCH("1",'Model output'!F284)), ISNUMBER(SEARCH("X",'Model output'!F284))), IF(ISNUMBER(SEARCH("pM",'Model output'!F284)),MID(SUBSTITUTE('Model output'!F284," ",""),SEARCH("pM",'Model output'!F284)+2,1),IF(ISNUMBER(SEARCH("M",'Model output'!F284)),MID(SUBSTITUTE('Model output'!F284," ",""),SEARCH("M",'Model output'!F284)+1,1),SUBSTITUTE('Model output'!F284," ",""))),""))</f>
        <v/>
      </c>
      <c r="F285" t="str">
        <f t="shared" si="56"/>
        <v>positive</v>
      </c>
      <c r="G285" t="str">
        <f>IF(OR('Model output'!G284="",AND(ISNUMBER('Model output'!J284),'Model output'!J284&lt;1)),"",IF(OR(ISNUMBER(SEARCH("lateral",'Model output'!G284)),ISNUMBER(SEARCH("cervical",'Model output'!G284)),ISNUMBER(SEARCH("jugular",'Model output'!G284)),ISNUMBER(SEARCH("left neck",'Model output'!G284)),ISNUMBER(SEARCH("left anterior neck",'Model output'!G284)),ISNUMBER(SEARCH("left posterior neck",'Model output'!G284)),ISNUMBER(SEARCH("right neck",'Model output'!G284)),ISNUMBER(SEARCH("right anterior neck",'Model output'!G284)),ISNUMBER(SEARCH("right posterior neck",'Model output'!G284)),AND(ISNUMBER(SEARCH("level",'Model output'!G284)),OR(,ISNUMBER(SEARCH("II",'Model output'!G284)),ISNUMBER(SEARCH("two",'Model output'!G284)),ISNUMBER(SEARCH("2",'Model output'!G284)),ISNUMBER(SEARCH("III",'Model output'!G284)),ISNUMBER(SEARCH("three",'Model output'!G284)),ISNUMBER(SEARCH("3",'Model output'!G284)),ISNUMBER(SEARCH("IV",'Model output'!G284)),ISNUMBER(SEARCH("four",'Model output'!G284)),ISNUMBER(SEARCH("4",'Model output'!G284)),ISNUMBER(SEARCH("V ",'Model output'!G284)),ISNUMBER(SEARCH("five",'Model output'!G284)),ISNUMBER(SEARCH("5",'Model output'!G284))))), "lateral", "central"))</f>
        <v>central</v>
      </c>
      <c r="H285" t="str">
        <f>IF('Model output'!H284="","negative", IF('Model output'!H284=" ", "negative", IF('Model output'!H284="[]", "negative", IF(ISNUMBER(SEARCH("lymph node",'Model output'!H284)),"negative", IF(ISNUMBER(SEARCH("adipose tissue",'Model output'!H284)), "negative", IF(ISNUMBER(SEARCH("neck dissection",'Model output'!H284)),"negative","positive"))))))</f>
        <v>negative</v>
      </c>
      <c r="I285">
        <f>IF('Model output'!I284="","",IF(ISNUMBER('Model output'!I284),'Model output'!I284,1))</f>
        <v>1</v>
      </c>
      <c r="J285">
        <f>IF('Model output'!J284="","",IF(AND(ISNUMBER('Model output'!J284),'Model output'!J284&lt;=I285),'Model output'!J284,IF(ISNUMBER(SEARCH("0/",'Model output'!J284)),0,1)))</f>
        <v>1</v>
      </c>
      <c r="K285" t="str" cm="1">
        <f t="array" ref="K285">IF(COUNT(FIND({0,1,2,3,4,5,6,7,8,9},'Model output'!K284))&gt;0,'Model output'!K284,"")</f>
        <v>0.8 x 0.7 x 0.4 cm</v>
      </c>
      <c r="L285" s="32" t="str">
        <f t="shared" si="58"/>
        <v>0.8,0.7,0.4cm</v>
      </c>
      <c r="M285" cm="1">
        <f t="array" ref="M285">IF(L285="","",IF(ISNUMBER(SEARCH("cm",L285)),MAX(VALUE(SUBSTITUTE(_xlfn.FILTERXML("&lt;t&gt;&lt;s&gt;"&amp;SUBSTITUTE(L285,",","&lt;/s&gt;&lt;s&gt;")&amp;"&lt;/s&gt;&lt;/t&gt;","//s"),"cm",""))),MAX(VALUE(SUBSTITUTE(_xlfn.FILTERXML("&lt;t&gt;&lt;s&gt;"&amp;SUBSTITUTE(L285,",","&lt;/s&gt;&lt;s&gt;")&amp;"&lt;/s&gt;&lt;/t&gt;","//s"),"mm","")))/10))</f>
        <v>0.8</v>
      </c>
      <c r="N285" t="str">
        <f>IF('Model output'!L284="","",'Model output'!L284)</f>
        <v>papillary</v>
      </c>
      <c r="O285" t="str">
        <f>IF('Model output'!M284="","",'Model output'!M284)</f>
        <v>conventional</v>
      </c>
      <c r="P285" t="str">
        <f>IF('Model output'!N284="","",'Model output'!N284)</f>
        <v>3.5 cm</v>
      </c>
      <c r="Q285" t="str">
        <f t="shared" si="57"/>
        <v>3.5cm</v>
      </c>
      <c r="R285" cm="1">
        <f t="array" ref="R285">IF(Q285="","",IF(ISNUMBER(SEARCH("cm",Q285)),MAX(VALUE(SUBSTITUTE(_xlfn.FILTERXML("&lt;t&gt;&lt;s&gt;"&amp;SUBSTITUTE(Q285,",","&lt;/s&gt;&lt;s&gt;")&amp;"&lt;/s&gt;&lt;/t&gt;","//s"),"cm",""))),IF(ISNUMBER(SEARCH("mm",Q285)), MAX(VALUE(SUBSTITUTE(_xlfn.FILTERXML("&lt;t&gt;&lt;s&gt;"&amp;SUBSTITUTE(Q285,",","&lt;/s&gt;&lt;s&gt;")&amp;"&lt;/s&gt;&lt;/t&gt;","//s"),"mm","")))/10, MAX(VALUE(_xlfn.FILTERXML("&lt;t&gt;&lt;s&gt;"&amp;SUBSTITUTE(Q285,",","&lt;/s&gt;&lt;s&gt;")&amp;"&lt;/s&gt;&lt;/t&gt;","//s"))))))</f>
        <v>3.5</v>
      </c>
      <c r="S285" t="str">
        <f>IF(OR('Model output'!P284="",'Model output'!P284="C",ISNUMBER(SEARCH("Not identified", 'Model output'!P284)),ISNUMBER(SEARCH("Absent",'Model output'!P284)),ISNUMBER(SEARCH("Absence",'Model output'!P284)),AND(ISNUMBER(SEARCH("No",'Model output'!P284)),NOT(ISNUMBER(SEARCH("diagnostic",'Model output'!P284)))),ISNUMBER(SEARCH("Negative",'Model output'!P284))),"negative","positive")</f>
        <v>negative</v>
      </c>
      <c r="T285">
        <f>IF('Model output'!O284="","",'Model output'!O284)</f>
        <v>2</v>
      </c>
      <c r="U285" t="str">
        <f>IF('Model output'!Q284&lt;&gt;"",'Model output'!Q284,IF('Classification result'!S285="positive",IF(ISNUMBER(SEARCH("single",'Model output'!P284)),1,IF(OR(ISNUMBER(SEARCH("&lt;4",'Model output'!P284)),ISNUMBER(SEARCH("&lt; 4",'Model output'!P284)),ISNUMBER(SEARCH("less than 4",'Model output'!P284))),"&lt;4",IF(OR(ISNUMBER(SEARCH("&gt;4",'Model output'!P284)),ISNUMBER(SEARCH("&gt; 4",'Model output'!P284)),ISNUMBER(SEARCH("4 or more",'Model output'!P284))),"&gt;4",""))),""))</f>
        <v/>
      </c>
      <c r="V285" t="str">
        <f>IF(S285="negative","",IF(OR(ISNUMBER(SEARCH("Focal",'Model output'!P284)),'Classification result'!U285&lt;4,ISNUMBER(SEARCH("Focal",'Classification result'!U285)),ISNUMBER(SEARCH("&lt;4",'Classification result'!U285)),ISNUMBER(SEARCH("&lt; 4",'Classification result'!U285))),"minimal", IF(OR(ISNUMBER(SEARCH("Extensive",'Model output'!P284)),ISNUMBER(SEARCH("Extensive",'Classification result'!U285)),ISNUMBER(SEARCH("&gt;4",'Classification result'!U285)),ISNUMBER(SEARCH("&gt; 4",'Classification result'!U285)),ISNUMBER(SEARCH("4 or more",'Classification result'!U285))),"extensive","")))</f>
        <v/>
      </c>
      <c r="W285" t="str">
        <f>IF(OR('Model output'!R284="",ISNUMBER(SEARCH("Not identified", 'Model output'!R284)),ISNUMBER(SEARCH("Absent",'Model output'!R284)),ISNUMBER(SEARCH("No",'Model output'!R284)),ISNUMBER(SEARCH("Negative",'Model output'!R284)),ISNUMBER(SEARCH("None seen",'Model output'!R284)),ISNUMBER(SEARCH("Free",'Model output'!R284)),ISNUMBER(SEARCH("Cannot be assessed",'Model output'!R284))),"negative","positive")</f>
        <v>negative</v>
      </c>
      <c r="X285" s="19" t="str">
        <f>IF('Model output'!S284="","",'Model output'!S284)</f>
        <v/>
      </c>
      <c r="Y285" t="str">
        <f>IF(OR('Model output'!S284="",ISNUMBER(SEARCH("No extension",'Model output'!S284)),ISNUMBER(SEARCH("Absent",'Model output'!S284)),ISNUMBER(SEARCH("Not identified",'Model output'!S284)),AND(ISNUMBER(SEARCH("No",'Model output'!S284)),NOT(ISNUMBER(SEARCH("carcinoma",'Model output'!S284)))),ISNUMBER(SEARCH("negative",'Model output'!S284))),"negative",IF(Z285="positive","gETE", "positive"))</f>
        <v>negative</v>
      </c>
      <c r="Z285" t="str">
        <f>IF(OR('Model output'!S284="",ISNUMBER(SEARCH("Absent",'Model output'!S284)),ISNUMBER(SEARCH("Not identified",'Model output'!S284)),ISNUMBER(SEARCH("No",'Model output'!S284)),ISNUMBER(SEARCH("Minimal",'Model output'!S284)),ISNUMBER(SEARCH("negative",'Model output'!S284))),"negative",IF(OR(ISNUMBER(SEARCH("extensive",X285)),ISNUMBER(SEARCH("skeletal muscle",X285)),ISNUMBER(SEARCH("larynx",X285)),ISNUMBER(SEARCH("trachea",X285)),ISNUMBER(SEARCH("esophagus",X285)),ISNUMBER(SEARCH("recurrent laryngeal nerve",X285))),"positive","negative"))</f>
        <v>negative</v>
      </c>
      <c r="AA285" t="str">
        <f>IF('Model output'!T284="","",IF('Model output'!T284="Not mentioned", "No", "Yes"))</f>
        <v/>
      </c>
      <c r="AB285" t="str">
        <f>IF(AA285&lt;&gt;"Yes","",IF(OR('Model output'!U284="",ISNUMBER(SEARCH("Not identified",'Model output'!U284))),"",'Model output'!U284))</f>
        <v/>
      </c>
      <c r="AC285" s="8" t="str">
        <f>IF(OR('Model output'!V284="", AND(ISERROR(SEARCH("Positive",'Model output'!V284)), ISNUMBER(SEARCH("Negative",'Model output'!V284))), ISNUMBER(SEARCH("Cannot be assessed",'Model output'!V284)), AND(ISNUMBER(SEARCH("Uninvolved",'Model output'!V284)),NOT(ISNUMBER(SEARCH("margin(s) involved",'Model output'!V284)))), ISNUMBER(SEARCH("No involvement",'Model output'!V284)), AND(NOT(ISNUMBER(SEARCH("focal",'Model output'!V284))),ISNUMBER(SEARCH("Free",'Model output'!V284))), ISNUMBER(SEARCH("narrowly excised",'Model output'!V284)), ISNUMBER(SEARCH("none",'Model output'!V284)), ISNUMBER(SEARCH("R0",'Model output'!V284)), ISNUMBER(SEARCH("1 mm",'Model output'!V284)), ISNUMBER(SEARCH("0.1 CM",'Model output'!V284)), ISNUMBER(SEARCH("less than 0.2 mm",'Model output'!V284)), ISNUMBER(SEARCH("less than 1.0 mm",'Model output'!V284)), ISNUMBER(SEARCH("less than 0.5 mm",'Model output'!V284)), ISNUMBER(SEARCH("abut",'Model output'!V284))), "negative", "positive")</f>
        <v>negative</v>
      </c>
      <c r="AE285" s="39" t="str" cm="1">
        <f t="array" aca="1" ref="AE285" ca="1">IF(OR(AC285="positive",Z285="positive",AND(OR(ISNUMBER(SEARCH("Follicular carcinoma",N285)),ISNUMBER(SEARCH("Follicular thyroid carcinoma",N285))),V285="extensive"),AND(AND(ISNUMBER(J285),J285&gt;0),AND(ISNUMBER(M285),M285&gt;3)),OR(H285="positive",AH285=1)),"high",IF(OR(ISNUMBER(SEARCH("lateral",G285,1)),ISNUMBER(SEARCH("positive",Y285,1)),ISNUMBER(SEARCH("tall",O285,1)),ISNUMBER(SEARCH("hobnail",O285,1)),ISNUMBER(SEARCH("cribriform",O285,1)),ISNUMBER(SEARCH("diffuse",O285,1)),ISNUMBER(SEARCH("columnar",O285,1)),ISNUMBER(SEARCH("solid",O285,1)),ISNUMBER(SEARCH("tall",N285,1)),ISNUMBER(SEARCH("hobnail",N285,1)),ISNUMBER(SEARCH("cribriform",N285,1)),ISNUMBER(SEARCH("diffuse",N285,1)),ISNUMBER(SEARCH("columnar",N285,1)),ISNUMBER(SEARCH("solid",N285,1)),AND(OR(ISNUMBER(SEARCH("papillary",N285,1)),ISNUMBER(SEARCH("papillary carcinoma",O285,1))),S285="positive"),AND(AND(ISNUMBER(J285),J285&gt;=5),M285=""),AND(AND(ISNUMBER(J285),J285&gt;=5),AND(ISNUMBER(M285),M285&gt;=1)),AND(ISNUMBER(SERACH("papillary",N285)),OR(Y285="positive",Z285="positive"), ISNUMBER(SEARCH("BRAF",AB285)))),"intermediate","low"))</f>
        <v>low</v>
      </c>
      <c r="AF285" s="40" t="str">
        <f t="shared" si="59"/>
        <v>2</v>
      </c>
      <c r="AG285" s="40" t="str">
        <f t="shared" si="60"/>
        <v>1a</v>
      </c>
      <c r="AH285" s="40" t="str">
        <f t="shared" si="61"/>
        <v>0</v>
      </c>
      <c r="AI285" s="45" t="str">
        <f t="shared" si="62"/>
        <v>I</v>
      </c>
      <c r="AJ285" s="39" t="s">
        <v>634</v>
      </c>
      <c r="AK285" s="44" t="s">
        <v>898</v>
      </c>
      <c r="AL285" s="44" t="s">
        <v>900</v>
      </c>
      <c r="AM285" s="44" t="s">
        <v>899</v>
      </c>
      <c r="AN285" s="44" t="s">
        <v>59</v>
      </c>
      <c r="AO285" s="12">
        <f t="shared" ca="1" si="63"/>
        <v>1</v>
      </c>
      <c r="AP285" s="15">
        <f t="shared" si="64"/>
        <v>1</v>
      </c>
      <c r="AQ285" s="15">
        <f t="shared" si="65"/>
        <v>1</v>
      </c>
      <c r="AR285" s="15">
        <f t="shared" si="66"/>
        <v>1</v>
      </c>
      <c r="AS285" s="26">
        <f t="shared" si="67"/>
        <v>1</v>
      </c>
    </row>
    <row r="286" spans="1:45">
      <c r="A286" t="str">
        <f>'Model output'!A285</f>
        <v>TCGA-L6-A4ET</v>
      </c>
      <c r="B286" s="51">
        <v>49</v>
      </c>
      <c r="C286" s="1" t="str">
        <f>IF(OR(ISNUMBER(SEARCH("0",'Model output'!D285)), ISNUMBER(SEARCH("1",'Model output'!D285)), ISNUMBER(SEARCH("1a",'Model output'!D285)), ISNUMBER(SEARCH("1b",'Model output'!D285)), ISNUMBER(SEARCH("2",'Model output'!D285)), ISNUMBER(SEARCH("3",'Model output'!D285)), ISNUMBER(SEARCH("4a",'Model output'!D285)), ISNUMBER(SEARCH("4b",'Model output'!D285))), IF(ISNUMBER(SEARCH("pT",'Model output'!D285)),IF(OR(ISNUMBER(SEARCH("a",'Model output'!D285)),ISNUMBER(SEARCH("b",'Model output'!D285))),MID(SUBSTITUTE('Model output'!D285," ",""),SEARCH("pT",'Model output'!D285)+2,2),MID(SUBSTITUTE('Model output'!D285," ",""),SEARCH("pT",'Model output'!D285)+2,1)),IF(ISNUMBER(SEARCH("T",'Model output'!D285)),IF(OR(ISNUMBER(SEARCH("a",'Model output'!D285)),ISNUMBER(SEARCH("b",'Model output'!D285))),MID(SUBSTITUTE('Model output'!D285," ",""),SEARCH("T",'Model output'!D285)+1,2),MID(SUBSTITUTE('Model output'!D285," ",""),SEARCH("T",'Model output'!D285)+1,1)),SUBSTITUTE('Model output'!D285," ",""))),"")</f>
        <v>3</v>
      </c>
      <c r="D286" s="1" t="str">
        <f>IF(ISNUMBER(SEARCH("lymph node",'Model output'!E285)),"1", IF(AND('Model output'!E285&lt;&gt;"",ISNUMBER('Model output'!E285),'Model output'!E285&gt;0),"1",IF(OR(ISNUMBER(SEARCH("0",'Model output'!E285)), ISNUMBER(SEARCH("1",'Model output'!E285)), ISNUMBER(SEARCH("1a",'Model output'!E285)), ISNUMBER(SEARCH("1b",'Model output'!E285)), ISNUMBER(SEARCH("X",'Model output'!E285))), IF(ISNUMBER(SEARCH("pN",'Model output'!E285)),IF(OR(ISNUMBER(SEARCH("a",'Model output'!E285)),ISNUMBER(SEARCH("b",'Model output'!E285))),MID(SUBSTITUTE('Model output'!E285," ",""),SEARCH("pN",'Model output'!E285)+2,2),MID(SUBSTITUTE('Model output'!E285," ",""),SEARCH("pN",'Model output'!E285)+2,1)),IF(ISNUMBER(SEARCH("N",'Model output'!E285)),IF(OR(ISNUMBER(SEARCH("a",'Model output'!E285)),ISNUMBER(SEARCH("b",'Model output'!E285))),MID(SUBSTITUTE('Model output'!E285," ",""),SEARCH("N",'Model output'!E285)+1,2),MID(SUBSTITUTE('Model output'!E285," ",""),SEARCH("N",'Model output'!E285)+1,1)),SUBSTITUTE('Model output'!E285," ",""))),"")))</f>
        <v>X</v>
      </c>
      <c r="E286" s="1" t="str">
        <f>IF(OR(ISNUMBER(SEARCH("Not applicable",'Model output'!F285)), ISNUMBER(SEARCH("N/A",'Model output'!F285))),"0",IF(OR(ISNUMBER(SEARCH("0",'Model output'!F285)), ISNUMBER(SEARCH("1",'Model output'!F285)), ISNUMBER(SEARCH("X",'Model output'!F285))), IF(ISNUMBER(SEARCH("pM",'Model output'!F285)),MID(SUBSTITUTE('Model output'!F285," ",""),SEARCH("pM",'Model output'!F285)+2,1),IF(ISNUMBER(SEARCH("M",'Model output'!F285)),MID(SUBSTITUTE('Model output'!F285," ",""),SEARCH("M",'Model output'!F285)+1,1),SUBSTITUTE('Model output'!F285," ",""))),""))</f>
        <v>X</v>
      </c>
      <c r="F286" t="str">
        <f t="shared" si="56"/>
        <v>negative</v>
      </c>
      <c r="G286" t="str">
        <f>IF(OR('Model output'!G285="",AND(ISNUMBER('Model output'!J285),'Model output'!J285&lt;1)),"",IF(OR(ISNUMBER(SEARCH("lateral",'Model output'!G285)),ISNUMBER(SEARCH("cervical",'Model output'!G285)),ISNUMBER(SEARCH("jugular",'Model output'!G285)),ISNUMBER(SEARCH("left neck",'Model output'!G285)),ISNUMBER(SEARCH("left anterior neck",'Model output'!G285)),ISNUMBER(SEARCH("left posterior neck",'Model output'!G285)),ISNUMBER(SEARCH("right neck",'Model output'!G285)),ISNUMBER(SEARCH("right anterior neck",'Model output'!G285)),ISNUMBER(SEARCH("right posterior neck",'Model output'!G285)),AND(ISNUMBER(SEARCH("level",'Model output'!G285)),OR(,ISNUMBER(SEARCH("II",'Model output'!G285)),ISNUMBER(SEARCH("two",'Model output'!G285)),ISNUMBER(SEARCH("2",'Model output'!G285)),ISNUMBER(SEARCH("III",'Model output'!G285)),ISNUMBER(SEARCH("three",'Model output'!G285)),ISNUMBER(SEARCH("3",'Model output'!G285)),ISNUMBER(SEARCH("IV",'Model output'!G285)),ISNUMBER(SEARCH("four",'Model output'!G285)),ISNUMBER(SEARCH("4",'Model output'!G285)),ISNUMBER(SEARCH("V ",'Model output'!G285)),ISNUMBER(SEARCH("five",'Model output'!G285)),ISNUMBER(SEARCH("5",'Model output'!G285))))), "lateral", "central"))</f>
        <v/>
      </c>
      <c r="H286" t="str">
        <f>IF('Model output'!H285="","negative", IF('Model output'!H285=" ", "negative", IF('Model output'!H285="[]", "negative", IF(ISNUMBER(SEARCH("lymph node",'Model output'!H285)),"negative", IF(ISNUMBER(SEARCH("adipose tissue",'Model output'!H285)), "negative", IF(ISNUMBER(SEARCH("neck dissection",'Model output'!H285)),"negative","positive"))))))</f>
        <v>negative</v>
      </c>
      <c r="I286" t="str">
        <f>IF('Model output'!I285="","",IF(ISNUMBER('Model output'!I285),'Model output'!I285,1))</f>
        <v/>
      </c>
      <c r="J286" t="str">
        <f>IF('Model output'!J285="","",IF(AND(ISNUMBER('Model output'!J285),'Model output'!J285&lt;=I286),'Model output'!J285,IF(ISNUMBER(SEARCH("0/",'Model output'!J285)),0,1)))</f>
        <v/>
      </c>
      <c r="K286" t="str" cm="1">
        <f t="array" ref="K286">IF(COUNT(FIND({0,1,2,3,4,5,6,7,8,9},'Model output'!K285))&gt;0,'Model output'!K285,"")</f>
        <v/>
      </c>
      <c r="L286" s="32" t="str">
        <f t="shared" si="58"/>
        <v/>
      </c>
      <c r="M286" t="str" cm="1">
        <f t="array" ref="M286">IF(L286="","",IF(ISNUMBER(SEARCH("cm",L286)),MAX(VALUE(SUBSTITUTE(_xlfn.FILTERXML("&lt;t&gt;&lt;s&gt;"&amp;SUBSTITUTE(L286,",","&lt;/s&gt;&lt;s&gt;")&amp;"&lt;/s&gt;&lt;/t&gt;","//s"),"cm",""))),MAX(VALUE(SUBSTITUTE(_xlfn.FILTERXML("&lt;t&gt;&lt;s&gt;"&amp;SUBSTITUTE(L286,",","&lt;/s&gt;&lt;s&gt;")&amp;"&lt;/s&gt;&lt;/t&gt;","//s"),"mm","")))/10))</f>
        <v/>
      </c>
      <c r="N286" t="str">
        <f>IF('Model output'!L285="","",'Model output'!L285)</f>
        <v>papillary</v>
      </c>
      <c r="O286" t="str">
        <f>IF('Model output'!M285="","",'Model output'!M285)</f>
        <v>classical, follicular variant</v>
      </c>
      <c r="P286" t="str">
        <f>IF('Model output'!N285="","",'Model output'!N285)</f>
        <v>6cm</v>
      </c>
      <c r="Q286" t="str">
        <f t="shared" si="57"/>
        <v>6cm</v>
      </c>
      <c r="R286" cm="1">
        <f t="array" ref="R286">IF(Q286="","",IF(ISNUMBER(SEARCH("cm",Q286)),MAX(VALUE(SUBSTITUTE(_xlfn.FILTERXML("&lt;t&gt;&lt;s&gt;"&amp;SUBSTITUTE(Q286,",","&lt;/s&gt;&lt;s&gt;")&amp;"&lt;/s&gt;&lt;/t&gt;","//s"),"cm",""))),IF(ISNUMBER(SEARCH("mm",Q286)), MAX(VALUE(SUBSTITUTE(_xlfn.FILTERXML("&lt;t&gt;&lt;s&gt;"&amp;SUBSTITUTE(Q286,",","&lt;/s&gt;&lt;s&gt;")&amp;"&lt;/s&gt;&lt;/t&gt;","//s"),"mm","")))/10, MAX(VALUE(_xlfn.FILTERXML("&lt;t&gt;&lt;s&gt;"&amp;SUBSTITUTE(Q286,",","&lt;/s&gt;&lt;s&gt;")&amp;"&lt;/s&gt;&lt;/t&gt;","//s"))))))</f>
        <v>6</v>
      </c>
      <c r="S286" t="str">
        <f>IF(OR('Model output'!P285="",'Model output'!P285="C",ISNUMBER(SEARCH("Not identified", 'Model output'!P285)),ISNUMBER(SEARCH("Absent",'Model output'!P285)),ISNUMBER(SEARCH("Absence",'Model output'!P285)),AND(ISNUMBER(SEARCH("No",'Model output'!P285)),NOT(ISNUMBER(SEARCH("diagnostic",'Model output'!P285)))),ISNUMBER(SEARCH("Negative",'Model output'!P285))),"negative","positive")</f>
        <v>negative</v>
      </c>
      <c r="T286">
        <f>IF('Model output'!O285="","",'Model output'!O285)</f>
        <v>1</v>
      </c>
      <c r="U286" t="str">
        <f>IF('Model output'!Q285&lt;&gt;"",'Model output'!Q285,IF('Classification result'!S286="positive",IF(ISNUMBER(SEARCH("single",'Model output'!P285)),1,IF(OR(ISNUMBER(SEARCH("&lt;4",'Model output'!P285)),ISNUMBER(SEARCH("&lt; 4",'Model output'!P285)),ISNUMBER(SEARCH("less than 4",'Model output'!P285))),"&lt;4",IF(OR(ISNUMBER(SEARCH("&gt;4",'Model output'!P285)),ISNUMBER(SEARCH("&gt; 4",'Model output'!P285)),ISNUMBER(SEARCH("4 or more",'Model output'!P285))),"&gt;4",""))),""))</f>
        <v/>
      </c>
      <c r="V286" t="str">
        <f>IF(S286="negative","",IF(OR(ISNUMBER(SEARCH("Focal",'Model output'!P285)),'Classification result'!U286&lt;4,ISNUMBER(SEARCH("Focal",'Classification result'!U286)),ISNUMBER(SEARCH("&lt;4",'Classification result'!U286)),ISNUMBER(SEARCH("&lt; 4",'Classification result'!U286))),"minimal", IF(OR(ISNUMBER(SEARCH("Extensive",'Model output'!P285)),ISNUMBER(SEARCH("Extensive",'Classification result'!U286)),ISNUMBER(SEARCH("&gt;4",'Classification result'!U286)),ISNUMBER(SEARCH("&gt; 4",'Classification result'!U286)),ISNUMBER(SEARCH("4 or more",'Classification result'!U286))),"extensive","")))</f>
        <v/>
      </c>
      <c r="W286" t="str">
        <f>IF(OR('Model output'!R285="",ISNUMBER(SEARCH("Not identified", 'Model output'!R285)),ISNUMBER(SEARCH("Absent",'Model output'!R285)),ISNUMBER(SEARCH("No",'Model output'!R285)),ISNUMBER(SEARCH("Negative",'Model output'!R285)),ISNUMBER(SEARCH("None seen",'Model output'!R285)),ISNUMBER(SEARCH("Free",'Model output'!R285)),ISNUMBER(SEARCH("Cannot be assessed",'Model output'!R285))),"negative","positive")</f>
        <v>negative</v>
      </c>
      <c r="X286" s="19" t="str">
        <f>IF('Model output'!S285="","",'Model output'!S285)</f>
        <v>Cannot be assessed</v>
      </c>
      <c r="Y286" t="str">
        <f>IF(OR('Model output'!S285="",ISNUMBER(SEARCH("No extension",'Model output'!S285)),ISNUMBER(SEARCH("Absent",'Model output'!S285)),ISNUMBER(SEARCH("Not identified",'Model output'!S285)),AND(ISNUMBER(SEARCH("No",'Model output'!S285)),NOT(ISNUMBER(SEARCH("carcinoma",'Model output'!S285)))),ISNUMBER(SEARCH("negative",'Model output'!S285))),"negative",IF(Z286="positive","gETE", "positive"))</f>
        <v>negative</v>
      </c>
      <c r="Z286" t="str">
        <f>IF(OR('Model output'!S285="",ISNUMBER(SEARCH("Absent",'Model output'!S285)),ISNUMBER(SEARCH("Not identified",'Model output'!S285)),ISNUMBER(SEARCH("No",'Model output'!S285)),ISNUMBER(SEARCH("Minimal",'Model output'!S285)),ISNUMBER(SEARCH("negative",'Model output'!S285))),"negative",IF(OR(ISNUMBER(SEARCH("extensive",X286)),ISNUMBER(SEARCH("skeletal muscle",X286)),ISNUMBER(SEARCH("larynx",X286)),ISNUMBER(SEARCH("trachea",X286)),ISNUMBER(SEARCH("esophagus",X286)),ISNUMBER(SEARCH("recurrent laryngeal nerve",X286))),"positive","negative"))</f>
        <v>negative</v>
      </c>
      <c r="AA286" t="str">
        <f>IF('Model output'!T285="","",IF('Model output'!T285="Not mentioned", "No", "Yes"))</f>
        <v/>
      </c>
      <c r="AB286" t="str">
        <f>IF(AA286&lt;&gt;"Yes","",IF(OR('Model output'!U285="",ISNUMBER(SEARCH("Not identified",'Model output'!U285))),"",'Model output'!U285))</f>
        <v/>
      </c>
      <c r="AC286" s="8" t="str">
        <f>IF(OR('Model output'!V285="", AND(ISERROR(SEARCH("Positive",'Model output'!V285)), ISNUMBER(SEARCH("Negative",'Model output'!V285))), ISNUMBER(SEARCH("Cannot be assessed",'Model output'!V285)), AND(ISNUMBER(SEARCH("Uninvolved",'Model output'!V285)),NOT(ISNUMBER(SEARCH("margin(s) involved",'Model output'!V285)))), ISNUMBER(SEARCH("No involvement",'Model output'!V285)), AND(NOT(ISNUMBER(SEARCH("focal",'Model output'!V285))),ISNUMBER(SEARCH("Free",'Model output'!V285))), ISNUMBER(SEARCH("narrowly excised",'Model output'!V285)), ISNUMBER(SEARCH("none",'Model output'!V285)), ISNUMBER(SEARCH("R0",'Model output'!V285)), ISNUMBER(SEARCH("1 mm",'Model output'!V285)), ISNUMBER(SEARCH("0.1 CM",'Model output'!V285)), ISNUMBER(SEARCH("less than 0.2 mm",'Model output'!V285)), ISNUMBER(SEARCH("less than 1.0 mm",'Model output'!V285)), ISNUMBER(SEARCH("less than 0.5 mm",'Model output'!V285)), ISNUMBER(SEARCH("abut",'Model output'!V285))), "negative", "positive")</f>
        <v>positive</v>
      </c>
      <c r="AE286" s="39" t="str" cm="1">
        <f t="array" ref="AE286">IF(OR(AC286="positive",Z286="positive",AND(OR(ISNUMBER(SEARCH("Follicular carcinoma",N286)),ISNUMBER(SEARCH("Follicular thyroid carcinoma",N286))),V286="extensive"),AND(AND(ISNUMBER(J286),J286&gt;0),AND(ISNUMBER(M286),M286&gt;3)),OR(H286="positive",AH286=1)),"high",IF(OR(ISNUMBER(SEARCH("lateral",G286,1)),ISNUMBER(SEARCH("positive",Y286,1)),ISNUMBER(SEARCH("tall",O286,1)),ISNUMBER(SEARCH("hobnail",O286,1)),ISNUMBER(SEARCH("cribriform",O286,1)),ISNUMBER(SEARCH("diffuse",O286,1)),ISNUMBER(SEARCH("columnar",O286,1)),ISNUMBER(SEARCH("solid",O286,1)),ISNUMBER(SEARCH("tall",N286,1)),ISNUMBER(SEARCH("hobnail",N286,1)),ISNUMBER(SEARCH("cribriform",N286,1)),ISNUMBER(SEARCH("diffuse",N286,1)),ISNUMBER(SEARCH("columnar",N286,1)),ISNUMBER(SEARCH("solid",N286,1)),AND(OR(ISNUMBER(SEARCH("papillary",N286,1)),ISNUMBER(SEARCH("papillary carcinoma",O286,1))),S286="positive"),AND(AND(ISNUMBER(J286),J286&gt;=5),M286=""),AND(AND(ISNUMBER(J286),J286&gt;=5),AND(ISNUMBER(M286),M286&gt;=1)),AND(ISNUMBER(SERACH("papillary",N286)),OR(Y286="positive",Z286="positive"), ISNUMBER(SEARCH("BRAF",AB286)))),"intermediate","low"))</f>
        <v>high</v>
      </c>
      <c r="AF286" s="40" t="str">
        <f t="shared" si="59"/>
        <v>3a</v>
      </c>
      <c r="AG286" s="40" t="str">
        <f t="shared" si="60"/>
        <v>0</v>
      </c>
      <c r="AH286" s="40" t="str">
        <f t="shared" si="61"/>
        <v>0</v>
      </c>
      <c r="AI286" s="45" t="str">
        <f t="shared" si="62"/>
        <v>I</v>
      </c>
      <c r="AJ286" s="39" t="s">
        <v>631</v>
      </c>
      <c r="AK286" s="44" t="s">
        <v>901</v>
      </c>
      <c r="AL286" s="44" t="s">
        <v>899</v>
      </c>
      <c r="AM286" s="44" t="s">
        <v>899</v>
      </c>
      <c r="AN286" s="44" t="s">
        <v>59</v>
      </c>
      <c r="AO286" s="12">
        <f t="shared" si="63"/>
        <v>1</v>
      </c>
      <c r="AP286" s="15">
        <f t="shared" si="64"/>
        <v>1</v>
      </c>
      <c r="AQ286" s="15">
        <f t="shared" si="65"/>
        <v>1</v>
      </c>
      <c r="AR286" s="15">
        <f t="shared" si="66"/>
        <v>1</v>
      </c>
      <c r="AS286" s="26">
        <f t="shared" si="67"/>
        <v>1</v>
      </c>
    </row>
    <row r="287" spans="1:45">
      <c r="A287" t="str">
        <f>'Model output'!A286</f>
        <v>TCGA-L6-A4EU</v>
      </c>
      <c r="B287" s="51">
        <v>58</v>
      </c>
      <c r="C287" s="1" t="str">
        <f>IF(OR(ISNUMBER(SEARCH("0",'Model output'!D286)), ISNUMBER(SEARCH("1",'Model output'!D286)), ISNUMBER(SEARCH("1a",'Model output'!D286)), ISNUMBER(SEARCH("1b",'Model output'!D286)), ISNUMBER(SEARCH("2",'Model output'!D286)), ISNUMBER(SEARCH("3",'Model output'!D286)), ISNUMBER(SEARCH("4a",'Model output'!D286)), ISNUMBER(SEARCH("4b",'Model output'!D286))), IF(ISNUMBER(SEARCH("pT",'Model output'!D286)),IF(OR(ISNUMBER(SEARCH("a",'Model output'!D286)),ISNUMBER(SEARCH("b",'Model output'!D286))),MID(SUBSTITUTE('Model output'!D286," ",""),SEARCH("pT",'Model output'!D286)+2,2),MID(SUBSTITUTE('Model output'!D286," ",""),SEARCH("pT",'Model output'!D286)+2,1)),IF(ISNUMBER(SEARCH("T",'Model output'!D286)),IF(OR(ISNUMBER(SEARCH("a",'Model output'!D286)),ISNUMBER(SEARCH("b",'Model output'!D286))),MID(SUBSTITUTE('Model output'!D286," ",""),SEARCH("T",'Model output'!D286)+1,2),MID(SUBSTITUTE('Model output'!D286," ",""),SEARCH("T",'Model output'!D286)+1,1)),SUBSTITUTE('Model output'!D286," ",""))),"")</f>
        <v>3</v>
      </c>
      <c r="D287" s="1" t="str">
        <f>IF(ISNUMBER(SEARCH("lymph node",'Model output'!E286)),"1", IF(AND('Model output'!E286&lt;&gt;"",ISNUMBER('Model output'!E286),'Model output'!E286&gt;0),"1",IF(OR(ISNUMBER(SEARCH("0",'Model output'!E286)), ISNUMBER(SEARCH("1",'Model output'!E286)), ISNUMBER(SEARCH("1a",'Model output'!E286)), ISNUMBER(SEARCH("1b",'Model output'!E286)), ISNUMBER(SEARCH("X",'Model output'!E286))), IF(ISNUMBER(SEARCH("pN",'Model output'!E286)),IF(OR(ISNUMBER(SEARCH("a",'Model output'!E286)),ISNUMBER(SEARCH("b",'Model output'!E286))),MID(SUBSTITUTE('Model output'!E286," ",""),SEARCH("pN",'Model output'!E286)+2,2),MID(SUBSTITUTE('Model output'!E286," ",""),SEARCH("pN",'Model output'!E286)+2,1)),IF(ISNUMBER(SEARCH("N",'Model output'!E286)),IF(OR(ISNUMBER(SEARCH("a",'Model output'!E286)),ISNUMBER(SEARCH("b",'Model output'!E286))),MID(SUBSTITUTE('Model output'!E286," ",""),SEARCH("N",'Model output'!E286)+1,2),MID(SUBSTITUTE('Model output'!E286," ",""),SEARCH("N",'Model output'!E286)+1,1)),SUBSTITUTE('Model output'!E286," ",""))),"")))</f>
        <v>1a</v>
      </c>
      <c r="E287" s="1" t="str">
        <f>IF(OR(ISNUMBER(SEARCH("Not applicable",'Model output'!F286)), ISNUMBER(SEARCH("N/A",'Model output'!F286))),"0",IF(OR(ISNUMBER(SEARCH("0",'Model output'!F286)), ISNUMBER(SEARCH("1",'Model output'!F286)), ISNUMBER(SEARCH("X",'Model output'!F286))), IF(ISNUMBER(SEARCH("pM",'Model output'!F286)),MID(SUBSTITUTE('Model output'!F286," ",""),SEARCH("pM",'Model output'!F286)+2,1),IF(ISNUMBER(SEARCH("M",'Model output'!F286)),MID(SUBSTITUTE('Model output'!F286," ",""),SEARCH("M",'Model output'!F286)+1,1),SUBSTITUTE('Model output'!F286," ",""))),""))</f>
        <v>X</v>
      </c>
      <c r="F287" t="str">
        <f t="shared" si="56"/>
        <v>positive</v>
      </c>
      <c r="G287" t="str">
        <f>IF(OR('Model output'!G286="",AND(ISNUMBER('Model output'!J286),'Model output'!J286&lt;1)),"",IF(OR(ISNUMBER(SEARCH("lateral",'Model output'!G286)),ISNUMBER(SEARCH("cervical",'Model output'!G286)),ISNUMBER(SEARCH("jugular",'Model output'!G286)),ISNUMBER(SEARCH("left neck",'Model output'!G286)),ISNUMBER(SEARCH("left anterior neck",'Model output'!G286)),ISNUMBER(SEARCH("left posterior neck",'Model output'!G286)),ISNUMBER(SEARCH("right neck",'Model output'!G286)),ISNUMBER(SEARCH("right anterior neck",'Model output'!G286)),ISNUMBER(SEARCH("right posterior neck",'Model output'!G286)),AND(ISNUMBER(SEARCH("level",'Model output'!G286)),OR(,ISNUMBER(SEARCH("II",'Model output'!G286)),ISNUMBER(SEARCH("two",'Model output'!G286)),ISNUMBER(SEARCH("2",'Model output'!G286)),ISNUMBER(SEARCH("III",'Model output'!G286)),ISNUMBER(SEARCH("three",'Model output'!G286)),ISNUMBER(SEARCH("3",'Model output'!G286)),ISNUMBER(SEARCH("IV",'Model output'!G286)),ISNUMBER(SEARCH("four",'Model output'!G286)),ISNUMBER(SEARCH("4",'Model output'!G286)),ISNUMBER(SEARCH("V ",'Model output'!G286)),ISNUMBER(SEARCH("five",'Model output'!G286)),ISNUMBER(SEARCH("5",'Model output'!G286))))), "lateral", "central"))</f>
        <v>central</v>
      </c>
      <c r="H287" t="str">
        <f>IF('Model output'!H286="","negative", IF('Model output'!H286=" ", "negative", IF('Model output'!H286="[]", "negative", IF(ISNUMBER(SEARCH("lymph node",'Model output'!H286)),"negative", IF(ISNUMBER(SEARCH("adipose tissue",'Model output'!H286)), "negative", IF(ISNUMBER(SEARCH("neck dissection",'Model output'!H286)),"negative","positive"))))))</f>
        <v>negative</v>
      </c>
      <c r="I287">
        <f>IF('Model output'!I286="","",IF(ISNUMBER('Model output'!I286),'Model output'!I286,1))</f>
        <v>33</v>
      </c>
      <c r="J287">
        <f>IF('Model output'!J286="","",IF(AND(ISNUMBER('Model output'!J286),'Model output'!J286&lt;=I287),'Model output'!J286,IF(ISNUMBER(SEARCH("0/",'Model output'!J286)),0,1)))</f>
        <v>4</v>
      </c>
      <c r="K287" t="str" cm="1">
        <f t="array" ref="K287">IF(COUNT(FIND({0,1,2,3,4,5,6,7,8,9},'Model output'!K286))&gt;0,'Model output'!K286,"")</f>
        <v/>
      </c>
      <c r="L287" s="32" t="str">
        <f t="shared" si="58"/>
        <v/>
      </c>
      <c r="M287" t="str" cm="1">
        <f t="array" ref="M287">IF(L287="","",IF(ISNUMBER(SEARCH("cm",L287)),MAX(VALUE(SUBSTITUTE(_xlfn.FILTERXML("&lt;t&gt;&lt;s&gt;"&amp;SUBSTITUTE(L287,",","&lt;/s&gt;&lt;s&gt;")&amp;"&lt;/s&gt;&lt;/t&gt;","//s"),"cm",""))),MAX(VALUE(SUBSTITUTE(_xlfn.FILTERXML("&lt;t&gt;&lt;s&gt;"&amp;SUBSTITUTE(L287,",","&lt;/s&gt;&lt;s&gt;")&amp;"&lt;/s&gt;&lt;/t&gt;","//s"),"mm","")))/10))</f>
        <v/>
      </c>
      <c r="N287" t="str">
        <f>IF('Model output'!L286="","",'Model output'!L286)</f>
        <v>papillary</v>
      </c>
      <c r="O287" t="str">
        <f>IF('Model output'!M286="","",'Model output'!M286)</f>
        <v>Tall cell variant</v>
      </c>
      <c r="P287" t="str">
        <f>IF('Model output'!N286="","",'Model output'!N286)</f>
        <v>5 cm</v>
      </c>
      <c r="Q287" t="str">
        <f t="shared" si="57"/>
        <v>5cm</v>
      </c>
      <c r="R287" cm="1">
        <f t="array" ref="R287">IF(Q287="","",IF(ISNUMBER(SEARCH("cm",Q287)),MAX(VALUE(SUBSTITUTE(_xlfn.FILTERXML("&lt;t&gt;&lt;s&gt;"&amp;SUBSTITUTE(Q287,",","&lt;/s&gt;&lt;s&gt;")&amp;"&lt;/s&gt;&lt;/t&gt;","//s"),"cm",""))),IF(ISNUMBER(SEARCH("mm",Q287)), MAX(VALUE(SUBSTITUTE(_xlfn.FILTERXML("&lt;t&gt;&lt;s&gt;"&amp;SUBSTITUTE(Q287,",","&lt;/s&gt;&lt;s&gt;")&amp;"&lt;/s&gt;&lt;/t&gt;","//s"),"mm","")))/10, MAX(VALUE(_xlfn.FILTERXML("&lt;t&gt;&lt;s&gt;"&amp;SUBSTITUTE(Q287,",","&lt;/s&gt;&lt;s&gt;")&amp;"&lt;/s&gt;&lt;/t&gt;","//s"))))))</f>
        <v>5</v>
      </c>
      <c r="S287" t="str">
        <f>IF(OR('Model output'!P286="",'Model output'!P286="C",ISNUMBER(SEARCH("Not identified", 'Model output'!P286)),ISNUMBER(SEARCH("Absent",'Model output'!P286)),ISNUMBER(SEARCH("Absence",'Model output'!P286)),AND(ISNUMBER(SEARCH("No",'Model output'!P286)),NOT(ISNUMBER(SEARCH("diagnostic",'Model output'!P286)))),ISNUMBER(SEARCH("Negative",'Model output'!P286))),"negative","positive")</f>
        <v>positive</v>
      </c>
      <c r="T287">
        <f>IF('Model output'!O286="","",'Model output'!O286)</f>
        <v>1</v>
      </c>
      <c r="U287" t="str">
        <f>IF('Model output'!Q286&lt;&gt;"",'Model output'!Q286,IF('Classification result'!S287="positive",IF(ISNUMBER(SEARCH("single",'Model output'!P286)),1,IF(OR(ISNUMBER(SEARCH("&lt;4",'Model output'!P286)),ISNUMBER(SEARCH("&lt; 4",'Model output'!P286)),ISNUMBER(SEARCH("less than 4",'Model output'!P286))),"&lt;4",IF(OR(ISNUMBER(SEARCH("&gt;4",'Model output'!P286)),ISNUMBER(SEARCH("&gt; 4",'Model output'!P286)),ISNUMBER(SEARCH("4 or more",'Model output'!P286))),"&gt;4",""))),""))</f>
        <v/>
      </c>
      <c r="V287" t="str">
        <f>IF(S287="negative","",IF(OR(ISNUMBER(SEARCH("Focal",'Model output'!P286)),'Classification result'!U287&lt;4,ISNUMBER(SEARCH("Focal",'Classification result'!U287)),ISNUMBER(SEARCH("&lt;4",'Classification result'!U287)),ISNUMBER(SEARCH("&lt; 4",'Classification result'!U287))),"minimal", IF(OR(ISNUMBER(SEARCH("Extensive",'Model output'!P286)),ISNUMBER(SEARCH("Extensive",'Classification result'!U287)),ISNUMBER(SEARCH("&gt;4",'Classification result'!U287)),ISNUMBER(SEARCH("&gt; 4",'Classification result'!U287)),ISNUMBER(SEARCH("4 or more",'Classification result'!U287))),"extensive","")))</f>
        <v/>
      </c>
      <c r="W287" t="str">
        <f>IF(OR('Model output'!R286="",ISNUMBER(SEARCH("Not identified", 'Model output'!R286)),ISNUMBER(SEARCH("Absent",'Model output'!R286)),ISNUMBER(SEARCH("No",'Model output'!R286)),ISNUMBER(SEARCH("Negative",'Model output'!R286)),ISNUMBER(SEARCH("None seen",'Model output'!R286)),ISNUMBER(SEARCH("Free",'Model output'!R286)),ISNUMBER(SEARCH("Cannot be assessed",'Model output'!R286))),"negative","positive")</f>
        <v>negative</v>
      </c>
      <c r="X287" s="19" t="str">
        <f>IF('Model output'!S286="","",'Model output'!S286)</f>
        <v>Present</v>
      </c>
      <c r="Y287" t="str">
        <f>IF(OR('Model output'!S286="",ISNUMBER(SEARCH("No extension",'Model output'!S286)),ISNUMBER(SEARCH("Absent",'Model output'!S286)),ISNUMBER(SEARCH("Not identified",'Model output'!S286)),AND(ISNUMBER(SEARCH("No",'Model output'!S286)),NOT(ISNUMBER(SEARCH("carcinoma",'Model output'!S286)))),ISNUMBER(SEARCH("negative",'Model output'!S286))),"negative",IF(Z287="positive","gETE", "positive"))</f>
        <v>positive</v>
      </c>
      <c r="Z287" t="str">
        <f>IF(OR('Model output'!S286="",ISNUMBER(SEARCH("Absent",'Model output'!S286)),ISNUMBER(SEARCH("Not identified",'Model output'!S286)),ISNUMBER(SEARCH("No",'Model output'!S286)),ISNUMBER(SEARCH("Minimal",'Model output'!S286)),ISNUMBER(SEARCH("negative",'Model output'!S286))),"negative",IF(OR(ISNUMBER(SEARCH("extensive",X287)),ISNUMBER(SEARCH("skeletal muscle",X287)),ISNUMBER(SEARCH("larynx",X287)),ISNUMBER(SEARCH("trachea",X287)),ISNUMBER(SEARCH("esophagus",X287)),ISNUMBER(SEARCH("recurrent laryngeal nerve",X287))),"positive","negative"))</f>
        <v>negative</v>
      </c>
      <c r="AA287" t="str">
        <f>IF('Model output'!T286="","",IF('Model output'!T286="Not mentioned", "No", "Yes"))</f>
        <v/>
      </c>
      <c r="AB287" t="str">
        <f>IF(AA287&lt;&gt;"Yes","",IF(OR('Model output'!U286="",ISNUMBER(SEARCH("Not identified",'Model output'!U286))),"",'Model output'!U286))</f>
        <v/>
      </c>
      <c r="AC287" s="8" t="str">
        <f>IF(OR('Model output'!V286="", AND(ISERROR(SEARCH("Positive",'Model output'!V286)), ISNUMBER(SEARCH("Negative",'Model output'!V286))), ISNUMBER(SEARCH("Cannot be assessed",'Model output'!V286)), AND(ISNUMBER(SEARCH("Uninvolved",'Model output'!V286)),NOT(ISNUMBER(SEARCH("margin(s) involved",'Model output'!V286)))), ISNUMBER(SEARCH("No involvement",'Model output'!V286)), AND(NOT(ISNUMBER(SEARCH("focal",'Model output'!V286))),ISNUMBER(SEARCH("Free",'Model output'!V286))), ISNUMBER(SEARCH("narrowly excised",'Model output'!V286)), ISNUMBER(SEARCH("none",'Model output'!V286)), ISNUMBER(SEARCH("R0",'Model output'!V286)), ISNUMBER(SEARCH("1 mm",'Model output'!V286)), ISNUMBER(SEARCH("0.1 CM",'Model output'!V286)), ISNUMBER(SEARCH("less than 0.2 mm",'Model output'!V286)), ISNUMBER(SEARCH("less than 1.0 mm",'Model output'!V286)), ISNUMBER(SEARCH("less than 0.5 mm",'Model output'!V286)), ISNUMBER(SEARCH("abut",'Model output'!V286))), "negative", "positive")</f>
        <v>positive</v>
      </c>
      <c r="AE287" s="39" t="str" cm="1">
        <f t="array" ref="AE287">IF(OR(AC287="positive",Z287="positive",AND(OR(ISNUMBER(SEARCH("Follicular carcinoma",N287)),ISNUMBER(SEARCH("Follicular thyroid carcinoma",N287))),V287="extensive"),AND(AND(ISNUMBER(J287),J287&gt;0),AND(ISNUMBER(M287),M287&gt;3)),OR(H287="positive",AH287=1)),"high",IF(OR(ISNUMBER(SEARCH("lateral",G287,1)),ISNUMBER(SEARCH("positive",Y287,1)),ISNUMBER(SEARCH("tall",O287,1)),ISNUMBER(SEARCH("hobnail",O287,1)),ISNUMBER(SEARCH("cribriform",O287,1)),ISNUMBER(SEARCH("diffuse",O287,1)),ISNUMBER(SEARCH("columnar",O287,1)),ISNUMBER(SEARCH("solid",O287,1)),ISNUMBER(SEARCH("tall",N287,1)),ISNUMBER(SEARCH("hobnail",N287,1)),ISNUMBER(SEARCH("cribriform",N287,1)),ISNUMBER(SEARCH("diffuse",N287,1)),ISNUMBER(SEARCH("columnar",N287,1)),ISNUMBER(SEARCH("solid",N287,1)),AND(OR(ISNUMBER(SEARCH("papillary",N287,1)),ISNUMBER(SEARCH("papillary carcinoma",O287,1))),S287="positive"),AND(AND(ISNUMBER(J287),J287&gt;=5),M287=""),AND(AND(ISNUMBER(J287),J287&gt;=5),AND(ISNUMBER(M287),M287&gt;=1)),AND(ISNUMBER(SERACH("papillary",N287)),OR(Y287="positive",Z287="positive"), ISNUMBER(SEARCH("BRAF",AB287)))),"intermediate","low"))</f>
        <v>high</v>
      </c>
      <c r="AF287" s="40" t="str">
        <f t="shared" si="59"/>
        <v>3a</v>
      </c>
      <c r="AG287" s="40" t="str">
        <f t="shared" si="60"/>
        <v>1a</v>
      </c>
      <c r="AH287" s="40" t="str">
        <f t="shared" si="61"/>
        <v>0</v>
      </c>
      <c r="AI287" s="45" t="str">
        <f t="shared" si="62"/>
        <v>II</v>
      </c>
      <c r="AJ287" s="39" t="s">
        <v>631</v>
      </c>
      <c r="AK287" s="44" t="s">
        <v>894</v>
      </c>
      <c r="AL287" s="44" t="s">
        <v>900</v>
      </c>
      <c r="AM287" s="44" t="s">
        <v>899</v>
      </c>
      <c r="AN287" s="44" t="s">
        <v>897</v>
      </c>
      <c r="AO287" s="12">
        <f t="shared" si="63"/>
        <v>1</v>
      </c>
      <c r="AP287" s="15">
        <f t="shared" si="64"/>
        <v>0</v>
      </c>
      <c r="AQ287" s="15">
        <f t="shared" si="65"/>
        <v>1</v>
      </c>
      <c r="AR287" s="15">
        <f t="shared" si="66"/>
        <v>1</v>
      </c>
      <c r="AS287" s="26">
        <f t="shared" si="67"/>
        <v>1</v>
      </c>
    </row>
    <row r="288" spans="1:45">
      <c r="A288" t="str">
        <f>'Model output'!A287</f>
        <v>TCGA-MK-A4N6</v>
      </c>
      <c r="B288" s="51">
        <v>35</v>
      </c>
      <c r="C288" s="1" t="str">
        <f>IF(OR(ISNUMBER(SEARCH("0",'Model output'!D287)), ISNUMBER(SEARCH("1",'Model output'!D287)), ISNUMBER(SEARCH("1a",'Model output'!D287)), ISNUMBER(SEARCH("1b",'Model output'!D287)), ISNUMBER(SEARCH("2",'Model output'!D287)), ISNUMBER(SEARCH("3",'Model output'!D287)), ISNUMBER(SEARCH("4a",'Model output'!D287)), ISNUMBER(SEARCH("4b",'Model output'!D287))), IF(ISNUMBER(SEARCH("pT",'Model output'!D287)),IF(OR(ISNUMBER(SEARCH("a",'Model output'!D287)),ISNUMBER(SEARCH("b",'Model output'!D287))),MID(SUBSTITUTE('Model output'!D287," ",""),SEARCH("pT",'Model output'!D287)+2,2),MID(SUBSTITUTE('Model output'!D287," ",""),SEARCH("pT",'Model output'!D287)+2,1)),IF(ISNUMBER(SEARCH("T",'Model output'!D287)),IF(OR(ISNUMBER(SEARCH("a",'Model output'!D287)),ISNUMBER(SEARCH("b",'Model output'!D287))),MID(SUBSTITUTE('Model output'!D287," ",""),SEARCH("T",'Model output'!D287)+1,2),MID(SUBSTITUTE('Model output'!D287," ",""),SEARCH("T",'Model output'!D287)+1,1)),SUBSTITUTE('Model output'!D287," ",""))),"")</f>
        <v>3</v>
      </c>
      <c r="D288" s="1" t="str">
        <f>IF(ISNUMBER(SEARCH("lymph node",'Model output'!E287)),"1", IF(AND('Model output'!E287&lt;&gt;"",ISNUMBER('Model output'!E287),'Model output'!E287&gt;0),"1",IF(OR(ISNUMBER(SEARCH("0",'Model output'!E287)), ISNUMBER(SEARCH("1",'Model output'!E287)), ISNUMBER(SEARCH("1a",'Model output'!E287)), ISNUMBER(SEARCH("1b",'Model output'!E287)), ISNUMBER(SEARCH("X",'Model output'!E287))), IF(ISNUMBER(SEARCH("pN",'Model output'!E287)),IF(OR(ISNUMBER(SEARCH("a",'Model output'!E287)),ISNUMBER(SEARCH("b",'Model output'!E287))),MID(SUBSTITUTE('Model output'!E287," ",""),SEARCH("pN",'Model output'!E287)+2,2),MID(SUBSTITUTE('Model output'!E287," ",""),SEARCH("pN",'Model output'!E287)+2,1)),IF(ISNUMBER(SEARCH("N",'Model output'!E287)),IF(OR(ISNUMBER(SEARCH("a",'Model output'!E287)),ISNUMBER(SEARCH("b",'Model output'!E287))),MID(SUBSTITUTE('Model output'!E287," ",""),SEARCH("N",'Model output'!E287)+1,2),MID(SUBSTITUTE('Model output'!E287," ",""),SEARCH("N",'Model output'!E287)+1,1)),SUBSTITUTE('Model output'!E287," ",""))),"")))</f>
        <v>1B</v>
      </c>
      <c r="E288" s="1" t="str">
        <f>IF(OR(ISNUMBER(SEARCH("Not applicable",'Model output'!F287)), ISNUMBER(SEARCH("N/A",'Model output'!F287))),"0",IF(OR(ISNUMBER(SEARCH("0",'Model output'!F287)), ISNUMBER(SEARCH("1",'Model output'!F287)), ISNUMBER(SEARCH("X",'Model output'!F287))), IF(ISNUMBER(SEARCH("pM",'Model output'!F287)),MID(SUBSTITUTE('Model output'!F287," ",""),SEARCH("pM",'Model output'!F287)+2,1),IF(ISNUMBER(SEARCH("M",'Model output'!F287)),MID(SUBSTITUTE('Model output'!F287," ",""),SEARCH("M",'Model output'!F287)+1,1),SUBSTITUTE('Model output'!F287," ",""))),""))</f>
        <v>X</v>
      </c>
      <c r="F288" t="str">
        <f t="shared" si="56"/>
        <v>positive</v>
      </c>
      <c r="G288" t="str">
        <f>IF(OR('Model output'!G287="",AND(ISNUMBER('Model output'!J287),'Model output'!J287&lt;1)),"",IF(OR(ISNUMBER(SEARCH("lateral",'Model output'!G287)),ISNUMBER(SEARCH("cervical",'Model output'!G287)),ISNUMBER(SEARCH("jugular",'Model output'!G287)),ISNUMBER(SEARCH("left neck",'Model output'!G287)),ISNUMBER(SEARCH("left anterior neck",'Model output'!G287)),ISNUMBER(SEARCH("left posterior neck",'Model output'!G287)),ISNUMBER(SEARCH("right neck",'Model output'!G287)),ISNUMBER(SEARCH("right anterior neck",'Model output'!G287)),ISNUMBER(SEARCH("right posterior neck",'Model output'!G287)),AND(ISNUMBER(SEARCH("level",'Model output'!G287)),OR(,ISNUMBER(SEARCH("II",'Model output'!G287)),ISNUMBER(SEARCH("two",'Model output'!G287)),ISNUMBER(SEARCH("2",'Model output'!G287)),ISNUMBER(SEARCH("III",'Model output'!G287)),ISNUMBER(SEARCH("three",'Model output'!G287)),ISNUMBER(SEARCH("3",'Model output'!G287)),ISNUMBER(SEARCH("IV",'Model output'!G287)),ISNUMBER(SEARCH("four",'Model output'!G287)),ISNUMBER(SEARCH("4",'Model output'!G287)),ISNUMBER(SEARCH("V ",'Model output'!G287)),ISNUMBER(SEARCH("five",'Model output'!G287)),ISNUMBER(SEARCH("5",'Model output'!G287))))), "lateral", "central"))</f>
        <v>central</v>
      </c>
      <c r="H288" t="str">
        <f>IF('Model output'!H287="","negative", IF('Model output'!H287=" ", "negative", IF('Model output'!H287="[]", "negative", IF(ISNUMBER(SEARCH("lymph node",'Model output'!H287)),"negative", IF(ISNUMBER(SEARCH("adipose tissue",'Model output'!H287)), "negative", IF(ISNUMBER(SEARCH("neck dissection",'Model output'!H287)),"negative","positive"))))))</f>
        <v>negative</v>
      </c>
      <c r="I288">
        <f>IF('Model output'!I287="","",IF(ISNUMBER('Model output'!I287),'Model output'!I287,1))</f>
        <v>77</v>
      </c>
      <c r="J288">
        <f>IF('Model output'!J287="","",IF(AND(ISNUMBER('Model output'!J287),'Model output'!J287&lt;=I288),'Model output'!J287,IF(ISNUMBER(SEARCH("0/",'Model output'!J287)),0,1)))</f>
        <v>40</v>
      </c>
      <c r="K288" t="str" cm="1">
        <f t="array" ref="K288">IF(COUNT(FIND({0,1,2,3,4,5,6,7,8,9},'Model output'!K287))&gt;0,'Model output'!K287,"")</f>
        <v>1.9 cm in greatest dimension</v>
      </c>
      <c r="L288" s="32" t="str">
        <f>LOWER(SUBSTITUTE(SUBSTITUTE(SUBSTITUTE(SUBSTITUTE(SUBSTITUTE(SUBSTITUTE(SUBSTITUTE(SUBSTITUTE(SUBSTITUTE(SUBSTITUTE(SUBSTITUTE(SUBSTITUTE(SUBSTITUTE(SUBSTITUTE(SUBSTITUTE(SUBSTITUTE(SUBSTITUTE(SUBSTITUTE(SUBSTITUTE(K288,"cm.","cm"), "gross examination", ""), "specimen E", ""), "Level IV", ""), "paratracheal", ""), "tissue", ""), "in greatest dimension", ""), "diameter", ""), "right", ""), "up to", ""), "to", ","), "by", ""), "x", ","), "'", ""), "[", ""), "]", ""), "(", ""), ")", ""), " ", ""))</f>
        <v>1.9cm</v>
      </c>
      <c r="M288" cm="1">
        <f t="array" ref="M288">IF(L288="","",IF(ISNUMBER(SEARCH("cm",L288)),MAX(VALUE(SUBSTITUTE(_xlfn.FILTERXML("&lt;t&gt;&lt;s&gt;"&amp;SUBSTITUTE(L288,",","&lt;/s&gt;&lt;s&gt;")&amp;"&lt;/s&gt;&lt;/t&gt;","//s"),"cm",""))),MAX(VALUE(SUBSTITUTE(_xlfn.FILTERXML("&lt;t&gt;&lt;s&gt;"&amp;SUBSTITUTE(L288,",","&lt;/s&gt;&lt;s&gt;")&amp;"&lt;/s&gt;&lt;/t&gt;","//s"),"mm","")))/10))</f>
        <v>1.9</v>
      </c>
      <c r="N288" t="str">
        <f>IF('Model output'!L287="","",'Model output'!L287)</f>
        <v>papillary</v>
      </c>
      <c r="O288" t="str">
        <f>IF('Model output'!M287="","",'Model output'!M287)</f>
        <v>classical</v>
      </c>
      <c r="P288" t="str">
        <f>IF('Model output'!N287="","",'Model output'!N287)</f>
        <v>8.2 cm in greatest dimension</v>
      </c>
      <c r="Q288" t="str">
        <f t="shared" si="57"/>
        <v>8.2cm</v>
      </c>
      <c r="R288" cm="1">
        <f t="array" ref="R288">IF(Q288="","",IF(ISNUMBER(SEARCH("cm",Q288)),MAX(VALUE(SUBSTITUTE(_xlfn.FILTERXML("&lt;t&gt;&lt;s&gt;"&amp;SUBSTITUTE(Q288,",","&lt;/s&gt;&lt;s&gt;")&amp;"&lt;/s&gt;&lt;/t&gt;","//s"),"cm",""))),IF(ISNUMBER(SEARCH("mm",Q288)), MAX(VALUE(SUBSTITUTE(_xlfn.FILTERXML("&lt;t&gt;&lt;s&gt;"&amp;SUBSTITUTE(Q288,",","&lt;/s&gt;&lt;s&gt;")&amp;"&lt;/s&gt;&lt;/t&gt;","//s"),"mm","")))/10, MAX(VALUE(_xlfn.FILTERXML("&lt;t&gt;&lt;s&gt;"&amp;SUBSTITUTE(Q288,",","&lt;/s&gt;&lt;s&gt;")&amp;"&lt;/s&gt;&lt;/t&gt;","//s"))))))</f>
        <v>8.1999999999999993</v>
      </c>
      <c r="S288" t="str">
        <f>IF(OR('Model output'!P287="",'Model output'!P287="C",ISNUMBER(SEARCH("Not identified", 'Model output'!P287)),ISNUMBER(SEARCH("Absent",'Model output'!P287)),ISNUMBER(SEARCH("Absence",'Model output'!P287)),AND(ISNUMBER(SEARCH("No",'Model output'!P287)),NOT(ISNUMBER(SEARCH("diagnostic",'Model output'!P287)))),ISNUMBER(SEARCH("Negative",'Model output'!P287))),"negative","positive")</f>
        <v>negative</v>
      </c>
      <c r="T288">
        <f>IF('Model output'!O287="","",'Model output'!O287)</f>
        <v>1</v>
      </c>
      <c r="U288" t="str">
        <f>IF('Model output'!Q287&lt;&gt;"",'Model output'!Q287,IF('Classification result'!S288="positive",IF(ISNUMBER(SEARCH("single",'Model output'!P287)),1,IF(OR(ISNUMBER(SEARCH("&lt;4",'Model output'!P287)),ISNUMBER(SEARCH("&lt; 4",'Model output'!P287)),ISNUMBER(SEARCH("less than 4",'Model output'!P287))),"&lt;4",IF(OR(ISNUMBER(SEARCH("&gt;4",'Model output'!P287)),ISNUMBER(SEARCH("&gt; 4",'Model output'!P287)),ISNUMBER(SEARCH("4 or more",'Model output'!P287))),"&gt;4",""))),""))</f>
        <v/>
      </c>
      <c r="V288" t="str">
        <f>IF(S288="negative","",IF(OR(ISNUMBER(SEARCH("Focal",'Model output'!P287)),'Classification result'!U288&lt;4,ISNUMBER(SEARCH("Focal",'Classification result'!U288)),ISNUMBER(SEARCH("&lt;4",'Classification result'!U288)),ISNUMBER(SEARCH("&lt; 4",'Classification result'!U288))),"minimal", IF(OR(ISNUMBER(SEARCH("Extensive",'Model output'!P287)),ISNUMBER(SEARCH("Extensive",'Classification result'!U288)),ISNUMBER(SEARCH("&gt;4",'Classification result'!U288)),ISNUMBER(SEARCH("&gt; 4",'Classification result'!U288)),ISNUMBER(SEARCH("4 or more",'Classification result'!U288))),"extensive","")))</f>
        <v/>
      </c>
      <c r="W288" t="str">
        <f>IF(OR('Model output'!R287="",ISNUMBER(SEARCH("Not identified", 'Model output'!R287)),ISNUMBER(SEARCH("Absent",'Model output'!R287)),ISNUMBER(SEARCH("No",'Model output'!R287)),ISNUMBER(SEARCH("Negative",'Model output'!R287)),ISNUMBER(SEARCH("None seen",'Model output'!R287)),ISNUMBER(SEARCH("Free",'Model output'!R287)),ISNUMBER(SEARCH("Cannot be assessed",'Model output'!R287))),"negative","positive")</f>
        <v>positive</v>
      </c>
      <c r="X288" s="19" t="str">
        <f>IF('Model output'!S287="","",'Model output'!S287)</f>
        <v>Present</v>
      </c>
      <c r="Y288" t="str">
        <f>IF(OR('Model output'!S287="",ISNUMBER(SEARCH("No extension",'Model output'!S287)),ISNUMBER(SEARCH("Absent",'Model output'!S287)),ISNUMBER(SEARCH("Not identified",'Model output'!S287)),AND(ISNUMBER(SEARCH("No",'Model output'!S287)),NOT(ISNUMBER(SEARCH("carcinoma",'Model output'!S287)))),ISNUMBER(SEARCH("negative",'Model output'!S287))),"negative",IF(Z288="positive","gETE", "positive"))</f>
        <v>positive</v>
      </c>
      <c r="Z288" t="str">
        <f>IF(OR('Model output'!S287="",ISNUMBER(SEARCH("Absent",'Model output'!S287)),ISNUMBER(SEARCH("Not identified",'Model output'!S287)),ISNUMBER(SEARCH("No",'Model output'!S287)),ISNUMBER(SEARCH("Minimal",'Model output'!S287)),ISNUMBER(SEARCH("negative",'Model output'!S287))),"negative",IF(OR(ISNUMBER(SEARCH("extensive",X288)),ISNUMBER(SEARCH("skeletal muscle",X288)),ISNUMBER(SEARCH("larynx",X288)),ISNUMBER(SEARCH("trachea",X288)),ISNUMBER(SEARCH("esophagus",X288)),ISNUMBER(SEARCH("recurrent laryngeal nerve",X288))),"positive","negative"))</f>
        <v>negative</v>
      </c>
      <c r="AA288" t="str">
        <f>IF('Model output'!T287="","",IF('Model output'!T287="Not mentioned", "No", "Yes"))</f>
        <v/>
      </c>
      <c r="AB288" t="str">
        <f>IF(AA288&lt;&gt;"Yes","",IF(OR('Model output'!U287="",ISNUMBER(SEARCH("Not identified",'Model output'!U287))),"",'Model output'!U287))</f>
        <v/>
      </c>
      <c r="AC288" s="8" t="str">
        <f>IF(OR('Model output'!V287="", AND(ISERROR(SEARCH("Positive",'Model output'!V287)), ISNUMBER(SEARCH("Negative",'Model output'!V287))), ISNUMBER(SEARCH("Cannot be assessed",'Model output'!V287)), AND(ISNUMBER(SEARCH("Uninvolved",'Model output'!V287)),NOT(ISNUMBER(SEARCH("margin(s) involved",'Model output'!V287)))), ISNUMBER(SEARCH("No involvement",'Model output'!V287)), AND(NOT(ISNUMBER(SEARCH("focal",'Model output'!V287))),ISNUMBER(SEARCH("Free",'Model output'!V287))), ISNUMBER(SEARCH("narrowly excised",'Model output'!V287)), ISNUMBER(SEARCH("none",'Model output'!V287)), ISNUMBER(SEARCH("R0",'Model output'!V287)), ISNUMBER(SEARCH("1 mm",'Model output'!V287)), ISNUMBER(SEARCH("0.1 CM",'Model output'!V287)), ISNUMBER(SEARCH("less than 0.2 mm",'Model output'!V287)), ISNUMBER(SEARCH("less than 1.0 mm",'Model output'!V287)), ISNUMBER(SEARCH("less than 0.5 mm",'Model output'!V287)), ISNUMBER(SEARCH("abut",'Model output'!V287))), "negative", "positive")</f>
        <v>negative</v>
      </c>
      <c r="AE288" s="39" t="str" cm="1">
        <f t="array" aca="1" ref="AE288" ca="1">IF(OR(AC288="positive",Z288="positive",AND(OR(ISNUMBER(SEARCH("Follicular carcinoma",N288)),ISNUMBER(SEARCH("Follicular thyroid carcinoma",N288))),V288="extensive"),AND(AND(ISNUMBER(J288),J288&gt;0),AND(ISNUMBER(M288),M288&gt;3)),OR(H288="positive",AH288=1)),"high",IF(OR(ISNUMBER(SEARCH("lateral",G288,1)),ISNUMBER(SEARCH("positive",Y288,1)),ISNUMBER(SEARCH("tall",O288,1)),ISNUMBER(SEARCH("hobnail",O288,1)),ISNUMBER(SEARCH("cribriform",O288,1)),ISNUMBER(SEARCH("diffuse",O288,1)),ISNUMBER(SEARCH("columnar",O288,1)),ISNUMBER(SEARCH("solid",O288,1)),ISNUMBER(SEARCH("tall",N288,1)),ISNUMBER(SEARCH("hobnail",N288,1)),ISNUMBER(SEARCH("cribriform",N288,1)),ISNUMBER(SEARCH("diffuse",N288,1)),ISNUMBER(SEARCH("columnar",N288,1)),ISNUMBER(SEARCH("solid",N288,1)),AND(OR(ISNUMBER(SEARCH("papillary",N288,1)),ISNUMBER(SEARCH("papillary carcinoma",O288,1))),S288="positive"),AND(AND(ISNUMBER(J288),J288&gt;=5),M288=""),AND(AND(ISNUMBER(J288),J288&gt;=5),AND(ISNUMBER(M288),M288&gt;=1)),AND(ISNUMBER(SERACH("papillary",N288)),OR(Y288="positive",Z288="positive"), ISNUMBER(SEARCH("BRAF",AB288)))),"intermediate","low"))</f>
        <v>intermediate</v>
      </c>
      <c r="AF288" s="40" t="str">
        <f t="shared" si="59"/>
        <v>3a</v>
      </c>
      <c r="AG288" s="40" t="str">
        <f t="shared" si="60"/>
        <v>1a</v>
      </c>
      <c r="AH288" s="40" t="str">
        <f t="shared" si="61"/>
        <v>0</v>
      </c>
      <c r="AI288" s="45" t="str">
        <f t="shared" si="62"/>
        <v>I</v>
      </c>
      <c r="AJ288" s="39" t="s">
        <v>636</v>
      </c>
      <c r="AK288" s="44" t="s">
        <v>901</v>
      </c>
      <c r="AL288" s="44" t="s">
        <v>895</v>
      </c>
      <c r="AM288" s="44" t="s">
        <v>899</v>
      </c>
      <c r="AN288" s="44" t="s">
        <v>59</v>
      </c>
      <c r="AO288" s="12">
        <f t="shared" ca="1" si="63"/>
        <v>1</v>
      </c>
      <c r="AP288" s="15">
        <f t="shared" si="64"/>
        <v>1</v>
      </c>
      <c r="AQ288" s="15">
        <f t="shared" si="65"/>
        <v>0</v>
      </c>
      <c r="AR288" s="15">
        <f t="shared" si="66"/>
        <v>1</v>
      </c>
      <c r="AS288" s="26">
        <f t="shared" si="67"/>
        <v>1</v>
      </c>
    </row>
    <row r="289" spans="1:45">
      <c r="A289" t="str">
        <f>'Model output'!A288</f>
        <v>TCGA-MK-A4N7</v>
      </c>
      <c r="B289" s="51">
        <v>20</v>
      </c>
      <c r="C289" s="1" t="str">
        <f>IF(OR(ISNUMBER(SEARCH("0",'Model output'!D288)), ISNUMBER(SEARCH("1",'Model output'!D288)), ISNUMBER(SEARCH("1a",'Model output'!D288)), ISNUMBER(SEARCH("1b",'Model output'!D288)), ISNUMBER(SEARCH("2",'Model output'!D288)), ISNUMBER(SEARCH("3",'Model output'!D288)), ISNUMBER(SEARCH("4a",'Model output'!D288)), ISNUMBER(SEARCH("4b",'Model output'!D288))), IF(ISNUMBER(SEARCH("pT",'Model output'!D288)),IF(OR(ISNUMBER(SEARCH("a",'Model output'!D288)),ISNUMBER(SEARCH("b",'Model output'!D288))),MID(SUBSTITUTE('Model output'!D288," ",""),SEARCH("pT",'Model output'!D288)+2,2),MID(SUBSTITUTE('Model output'!D288," ",""),SEARCH("pT",'Model output'!D288)+2,1)),IF(ISNUMBER(SEARCH("T",'Model output'!D288)),IF(OR(ISNUMBER(SEARCH("a",'Model output'!D288)),ISNUMBER(SEARCH("b",'Model output'!D288))),MID(SUBSTITUTE('Model output'!D288," ",""),SEARCH("T",'Model output'!D288)+1,2),MID(SUBSTITUTE('Model output'!D288," ",""),SEARCH("T",'Model output'!D288)+1,1)),SUBSTITUTE('Model output'!D288," ",""))),"")</f>
        <v>2</v>
      </c>
      <c r="D289" s="1" t="str">
        <f>IF(ISNUMBER(SEARCH("lymph node",'Model output'!E288)),"1", IF(AND('Model output'!E288&lt;&gt;"",ISNUMBER('Model output'!E288),'Model output'!E288&gt;0),"1",IF(OR(ISNUMBER(SEARCH("0",'Model output'!E288)), ISNUMBER(SEARCH("1",'Model output'!E288)), ISNUMBER(SEARCH("1a",'Model output'!E288)), ISNUMBER(SEARCH("1b",'Model output'!E288)), ISNUMBER(SEARCH("X",'Model output'!E288))), IF(ISNUMBER(SEARCH("pN",'Model output'!E288)),IF(OR(ISNUMBER(SEARCH("a",'Model output'!E288)),ISNUMBER(SEARCH("b",'Model output'!E288))),MID(SUBSTITUTE('Model output'!E288," ",""),SEARCH("pN",'Model output'!E288)+2,2),MID(SUBSTITUTE('Model output'!E288," ",""),SEARCH("pN",'Model output'!E288)+2,1)),IF(ISNUMBER(SEARCH("N",'Model output'!E288)),IF(OR(ISNUMBER(SEARCH("a",'Model output'!E288)),ISNUMBER(SEARCH("b",'Model output'!E288))),MID(SUBSTITUTE('Model output'!E288," ",""),SEARCH("N",'Model output'!E288)+1,2),MID(SUBSTITUTE('Model output'!E288," ",""),SEARCH("N",'Model output'!E288)+1,1)),SUBSTITUTE('Model output'!E288," ",""))),"")))</f>
        <v>0</v>
      </c>
      <c r="E289" s="1" t="str">
        <f>IF(OR(ISNUMBER(SEARCH("Not applicable",'Model output'!F288)), ISNUMBER(SEARCH("N/A",'Model output'!F288))),"0",IF(OR(ISNUMBER(SEARCH("0",'Model output'!F288)), ISNUMBER(SEARCH("1",'Model output'!F288)), ISNUMBER(SEARCH("X",'Model output'!F288))), IF(ISNUMBER(SEARCH("pM",'Model output'!F288)),MID(SUBSTITUTE('Model output'!F288," ",""),SEARCH("pM",'Model output'!F288)+2,1),IF(ISNUMBER(SEARCH("M",'Model output'!F288)),MID(SUBSTITUTE('Model output'!F288," ",""),SEARCH("M",'Model output'!F288)+1,1),SUBSTITUTE('Model output'!F288," ",""))),""))</f>
        <v/>
      </c>
      <c r="F289" t="str">
        <f t="shared" si="56"/>
        <v>negative</v>
      </c>
      <c r="G289" t="str">
        <f>IF(OR('Model output'!G288="",AND(ISNUMBER('Model output'!J288),'Model output'!J288&lt;1)),"",IF(OR(ISNUMBER(SEARCH("lateral",'Model output'!G288)),ISNUMBER(SEARCH("cervical",'Model output'!G288)),ISNUMBER(SEARCH("jugular",'Model output'!G288)),ISNUMBER(SEARCH("left neck",'Model output'!G288)),ISNUMBER(SEARCH("left anterior neck",'Model output'!G288)),ISNUMBER(SEARCH("left posterior neck",'Model output'!G288)),ISNUMBER(SEARCH("right neck",'Model output'!G288)),ISNUMBER(SEARCH("right anterior neck",'Model output'!G288)),ISNUMBER(SEARCH("right posterior neck",'Model output'!G288)),AND(ISNUMBER(SEARCH("level",'Model output'!G288)),OR(,ISNUMBER(SEARCH("II",'Model output'!G288)),ISNUMBER(SEARCH("two",'Model output'!G288)),ISNUMBER(SEARCH("2",'Model output'!G288)),ISNUMBER(SEARCH("III",'Model output'!G288)),ISNUMBER(SEARCH("three",'Model output'!G288)),ISNUMBER(SEARCH("3",'Model output'!G288)),ISNUMBER(SEARCH("IV",'Model output'!G288)),ISNUMBER(SEARCH("four",'Model output'!G288)),ISNUMBER(SEARCH("4",'Model output'!G288)),ISNUMBER(SEARCH("V ",'Model output'!G288)),ISNUMBER(SEARCH("five",'Model output'!G288)),ISNUMBER(SEARCH("5",'Model output'!G288))))), "lateral", "central"))</f>
        <v/>
      </c>
      <c r="H289" t="str">
        <f>IF('Model output'!H288="","negative", IF('Model output'!H288=" ", "negative", IF('Model output'!H288="[]", "negative", IF(ISNUMBER(SEARCH("lymph node",'Model output'!H288)),"negative", IF(ISNUMBER(SEARCH("adipose tissue",'Model output'!H288)), "negative", IF(ISNUMBER(SEARCH("neck dissection",'Model output'!H288)),"negative","positive"))))))</f>
        <v>negative</v>
      </c>
      <c r="I289">
        <f>IF('Model output'!I288="","",IF(ISNUMBER('Model output'!I288),'Model output'!I288,1))</f>
        <v>2</v>
      </c>
      <c r="J289">
        <f>IF('Model output'!J288="","",IF(AND(ISNUMBER('Model output'!J288),'Model output'!J288&lt;=I289),'Model output'!J288,IF(ISNUMBER(SEARCH("0/",'Model output'!J288)),0,1)))</f>
        <v>0</v>
      </c>
      <c r="K289" t="str" cm="1">
        <f t="array" ref="K289">IF(COUNT(FIND({0,1,2,3,4,5,6,7,8,9},'Model output'!K288))&gt;0,'Model output'!K288,"")</f>
        <v/>
      </c>
      <c r="L289" s="32" t="str">
        <f t="shared" ref="L289:L291" si="68">LOWER(SUBSTITUTE(SUBSTITUTE(SUBSTITUTE(SUBSTITUTE(SUBSTITUTE(SUBSTITUTE(SUBSTITUTE(SUBSTITUTE(SUBSTITUTE(SUBSTITUTE(SUBSTITUTE(SUBSTITUTE(SUBSTITUTE(SUBSTITUTE(SUBSTITUTE(SUBSTITUTE(SUBSTITUTE(SUBSTITUTE(SUBSTITUTE(K289,"cm.","cm"), "gross examination", ""), "specimen E", ""), "Level IV", ""), "paratracheal", ""), "tissue", ""), "in greatest dimension", ""), "diameter", ""), "right", ""), "up to", ""), "to", ","), "by", ""), "x", ","), "'", ""), "[", ""), "]", ""), "(", ""), ")", ""), " ", ""))</f>
        <v/>
      </c>
      <c r="M289" t="str" cm="1">
        <f t="array" ref="M289">IF(L289="","",IF(ISNUMBER(SEARCH("cm",L289)),MAX(VALUE(SUBSTITUTE(_xlfn.FILTERXML("&lt;t&gt;&lt;s&gt;"&amp;SUBSTITUTE(L289,",","&lt;/s&gt;&lt;s&gt;")&amp;"&lt;/s&gt;&lt;/t&gt;","//s"),"cm",""))),MAX(VALUE(SUBSTITUTE(_xlfn.FILTERXML("&lt;t&gt;&lt;s&gt;"&amp;SUBSTITUTE(L289,",","&lt;/s&gt;&lt;s&gt;")&amp;"&lt;/s&gt;&lt;/t&gt;","//s"),"mm","")))/10))</f>
        <v/>
      </c>
      <c r="N289" t="str">
        <f>IF('Model output'!L288="","",'Model output'!L288)</f>
        <v>papillary</v>
      </c>
      <c r="O289" t="str">
        <f>IF('Model output'!M288="","",'Model output'!M288)</f>
        <v>classical</v>
      </c>
      <c r="P289" t="str">
        <f>IF('Model output'!N288="","",'Model output'!N288)</f>
        <v>2.5 CM</v>
      </c>
      <c r="Q289" t="str">
        <f t="shared" si="57"/>
        <v>2.5cm</v>
      </c>
      <c r="R289" cm="1">
        <f t="array" ref="R289">IF(Q289="","",IF(ISNUMBER(SEARCH("cm",Q289)),MAX(VALUE(SUBSTITUTE(_xlfn.FILTERXML("&lt;t&gt;&lt;s&gt;"&amp;SUBSTITUTE(Q289,",","&lt;/s&gt;&lt;s&gt;")&amp;"&lt;/s&gt;&lt;/t&gt;","//s"),"cm",""))),IF(ISNUMBER(SEARCH("mm",Q289)), MAX(VALUE(SUBSTITUTE(_xlfn.FILTERXML("&lt;t&gt;&lt;s&gt;"&amp;SUBSTITUTE(Q289,",","&lt;/s&gt;&lt;s&gt;")&amp;"&lt;/s&gt;&lt;/t&gt;","//s"),"mm","")))/10, MAX(VALUE(_xlfn.FILTERXML("&lt;t&gt;&lt;s&gt;"&amp;SUBSTITUTE(Q289,",","&lt;/s&gt;&lt;s&gt;")&amp;"&lt;/s&gt;&lt;/t&gt;","//s"))))))</f>
        <v>2.5</v>
      </c>
      <c r="S289" t="str">
        <f>IF(OR('Model output'!P288="",'Model output'!P288="C",ISNUMBER(SEARCH("Not identified", 'Model output'!P288)),ISNUMBER(SEARCH("Absent",'Model output'!P288)),ISNUMBER(SEARCH("Absence",'Model output'!P288)),AND(ISNUMBER(SEARCH("No",'Model output'!P288)),NOT(ISNUMBER(SEARCH("diagnostic",'Model output'!P288)))),ISNUMBER(SEARCH("Negative",'Model output'!P288))),"negative","positive")</f>
        <v>positive</v>
      </c>
      <c r="T289">
        <f>IF('Model output'!O288="","",'Model output'!O288)</f>
        <v>1</v>
      </c>
      <c r="U289" t="str">
        <f>IF('Model output'!Q288&lt;&gt;"",'Model output'!Q288,IF('Classification result'!S289="positive",IF(ISNUMBER(SEARCH("single",'Model output'!P288)),1,IF(OR(ISNUMBER(SEARCH("&lt;4",'Model output'!P288)),ISNUMBER(SEARCH("&lt; 4",'Model output'!P288)),ISNUMBER(SEARCH("less than 4",'Model output'!P288))),"&lt;4",IF(OR(ISNUMBER(SEARCH("&gt;4",'Model output'!P288)),ISNUMBER(SEARCH("&gt; 4",'Model output'!P288)),ISNUMBER(SEARCH("4 or more",'Model output'!P288))),"&gt;4",""))),""))</f>
        <v>FOCAL</v>
      </c>
      <c r="V289" t="str">
        <f>IF(S289="negative","",IF(OR(ISNUMBER(SEARCH("Focal",'Model output'!P288)),'Classification result'!U289&lt;4,ISNUMBER(SEARCH("Focal",'Classification result'!U289)),ISNUMBER(SEARCH("&lt;4",'Classification result'!U289)),ISNUMBER(SEARCH("&lt; 4",'Classification result'!U289))),"minimal", IF(OR(ISNUMBER(SEARCH("Extensive",'Model output'!P288)),ISNUMBER(SEARCH("Extensive",'Classification result'!U289)),ISNUMBER(SEARCH("&gt;4",'Classification result'!U289)),ISNUMBER(SEARCH("&gt; 4",'Classification result'!U289)),ISNUMBER(SEARCH("4 or more",'Classification result'!U289))),"extensive","")))</f>
        <v>minimal</v>
      </c>
      <c r="W289" t="str">
        <f>IF(OR('Model output'!R288="",ISNUMBER(SEARCH("Not identified", 'Model output'!R288)),ISNUMBER(SEARCH("Absent",'Model output'!R288)),ISNUMBER(SEARCH("No",'Model output'!R288)),ISNUMBER(SEARCH("Negative",'Model output'!R288)),ISNUMBER(SEARCH("None seen",'Model output'!R288)),ISNUMBER(SEARCH("Free",'Model output'!R288)),ISNUMBER(SEARCH("Cannot be assessed",'Model output'!R288))),"negative","positive")</f>
        <v>positive</v>
      </c>
      <c r="X289" s="19" t="str">
        <f>IF('Model output'!S288="","",'Model output'!S288)</f>
        <v>NOT APPLICABLE</v>
      </c>
      <c r="Y289" t="str">
        <f>IF(OR('Model output'!S288="",ISNUMBER(SEARCH("No extension",'Model output'!S288)),ISNUMBER(SEARCH("Absent",'Model output'!S288)),ISNUMBER(SEARCH("Not identified",'Model output'!S288)),AND(ISNUMBER(SEARCH("No",'Model output'!S288)),NOT(ISNUMBER(SEARCH("carcinoma",'Model output'!S288)))),ISNUMBER(SEARCH("negative",'Model output'!S288))),"negative",IF(Z289="positive","gETE", "positive"))</f>
        <v>negative</v>
      </c>
      <c r="Z289" t="str">
        <f>IF(OR('Model output'!S288="",ISNUMBER(SEARCH("Absent",'Model output'!S288)),ISNUMBER(SEARCH("Not identified",'Model output'!S288)),ISNUMBER(SEARCH("No",'Model output'!S288)),ISNUMBER(SEARCH("Minimal",'Model output'!S288)),ISNUMBER(SEARCH("negative",'Model output'!S288))),"negative",IF(OR(ISNUMBER(SEARCH("extensive",X289)),ISNUMBER(SEARCH("skeletal muscle",X289)),ISNUMBER(SEARCH("larynx",X289)),ISNUMBER(SEARCH("trachea",X289)),ISNUMBER(SEARCH("esophagus",X289)),ISNUMBER(SEARCH("recurrent laryngeal nerve",X289))),"positive","negative"))</f>
        <v>negative</v>
      </c>
      <c r="AA289" t="str">
        <f>IF('Model output'!T288="","",IF('Model output'!T288="Not mentioned", "No", "Yes"))</f>
        <v/>
      </c>
      <c r="AB289" t="str">
        <f>IF(AA289&lt;&gt;"Yes","",IF(OR('Model output'!U288="",ISNUMBER(SEARCH("Not identified",'Model output'!U288))),"",'Model output'!U288))</f>
        <v/>
      </c>
      <c r="AC289" s="8" t="str">
        <f>IF(OR('Model output'!V288="", AND(ISERROR(SEARCH("Positive",'Model output'!V288)), ISNUMBER(SEARCH("Negative",'Model output'!V288))), ISNUMBER(SEARCH("Cannot be assessed",'Model output'!V288)), AND(ISNUMBER(SEARCH("Uninvolved",'Model output'!V288)),NOT(ISNUMBER(SEARCH("margin(s) involved",'Model output'!V288)))), ISNUMBER(SEARCH("No involvement",'Model output'!V288)), AND(NOT(ISNUMBER(SEARCH("focal",'Model output'!V288))),ISNUMBER(SEARCH("Free",'Model output'!V288))), ISNUMBER(SEARCH("narrowly excised",'Model output'!V288)), ISNUMBER(SEARCH("none",'Model output'!V288)), ISNUMBER(SEARCH("R0",'Model output'!V288)), ISNUMBER(SEARCH("1 mm",'Model output'!V288)), ISNUMBER(SEARCH("0.1 CM",'Model output'!V288)), ISNUMBER(SEARCH("less than 0.2 mm",'Model output'!V288)), ISNUMBER(SEARCH("less than 1.0 mm",'Model output'!V288)), ISNUMBER(SEARCH("less than 0.5 mm",'Model output'!V288)), ISNUMBER(SEARCH("abut",'Model output'!V288))), "negative", "positive")</f>
        <v>negative</v>
      </c>
      <c r="AE289" s="39" t="str" cm="1">
        <f t="array" aca="1" ref="AE289" ca="1">IF(OR(AC289="positive",Z289="positive",AND(OR(ISNUMBER(SEARCH("Follicular carcinoma",N289)),ISNUMBER(SEARCH("Follicular thyroid carcinoma",N289))),V289="extensive"),AND(AND(ISNUMBER(J289),J289&gt;0),AND(ISNUMBER(M289),M289&gt;3)),OR(H289="positive",AH289=1)),"high",IF(OR(ISNUMBER(SEARCH("lateral",G289,1)),ISNUMBER(SEARCH("positive",Y289,1)),ISNUMBER(SEARCH("tall",O289,1)),ISNUMBER(SEARCH("hobnail",O289,1)),ISNUMBER(SEARCH("cribriform",O289,1)),ISNUMBER(SEARCH("diffuse",O289,1)),ISNUMBER(SEARCH("columnar",O289,1)),ISNUMBER(SEARCH("solid",O289,1)),ISNUMBER(SEARCH("tall",N289,1)),ISNUMBER(SEARCH("hobnail",N289,1)),ISNUMBER(SEARCH("cribriform",N289,1)),ISNUMBER(SEARCH("diffuse",N289,1)),ISNUMBER(SEARCH("columnar",N289,1)),ISNUMBER(SEARCH("solid",N289,1)),AND(OR(ISNUMBER(SEARCH("papillary",N289,1)),ISNUMBER(SEARCH("papillary carcinoma",O289,1))),S289="positive"),AND(AND(ISNUMBER(J289),J289&gt;=5),M289=""),AND(AND(ISNUMBER(J289),J289&gt;=5),AND(ISNUMBER(M289),M289&gt;=1)),AND(ISNUMBER(SERACH("papillary",N289)),OR(Y289="positive",Z289="positive"), ISNUMBER(SEARCH("BRAF",AB289)))),"intermediate","low"))</f>
        <v>intermediate</v>
      </c>
      <c r="AF289" s="40" t="str">
        <f t="shared" si="59"/>
        <v>2</v>
      </c>
      <c r="AG289" s="40" t="str">
        <f t="shared" si="60"/>
        <v>0</v>
      </c>
      <c r="AH289" s="40" t="str">
        <f t="shared" si="61"/>
        <v>0</v>
      </c>
      <c r="AI289" s="45" t="str">
        <f t="shared" si="62"/>
        <v>I</v>
      </c>
      <c r="AJ289" s="39" t="s">
        <v>636</v>
      </c>
      <c r="AK289" s="44" t="s">
        <v>898</v>
      </c>
      <c r="AL289" s="44" t="s">
        <v>896</v>
      </c>
      <c r="AM289" s="44" t="s">
        <v>899</v>
      </c>
      <c r="AN289" s="44" t="s">
        <v>59</v>
      </c>
      <c r="AO289" s="12">
        <f t="shared" ca="1" si="63"/>
        <v>1</v>
      </c>
      <c r="AP289" s="15">
        <f t="shared" si="64"/>
        <v>1</v>
      </c>
      <c r="AQ289" s="15">
        <f t="shared" si="65"/>
        <v>1</v>
      </c>
      <c r="AR289" s="15">
        <f t="shared" si="66"/>
        <v>1</v>
      </c>
      <c r="AS289" s="26">
        <f t="shared" si="67"/>
        <v>1</v>
      </c>
    </row>
    <row r="290" spans="1:45">
      <c r="A290" t="str">
        <f>'Model output'!A289</f>
        <v>TCGA-MK-A4N9</v>
      </c>
      <c r="B290" s="51">
        <v>41</v>
      </c>
      <c r="C290" s="1" t="str">
        <f>IF(OR(ISNUMBER(SEARCH("0",'Model output'!D289)), ISNUMBER(SEARCH("1",'Model output'!D289)), ISNUMBER(SEARCH("1a",'Model output'!D289)), ISNUMBER(SEARCH("1b",'Model output'!D289)), ISNUMBER(SEARCH("2",'Model output'!D289)), ISNUMBER(SEARCH("3",'Model output'!D289)), ISNUMBER(SEARCH("4a",'Model output'!D289)), ISNUMBER(SEARCH("4b",'Model output'!D289))), IF(ISNUMBER(SEARCH("pT",'Model output'!D289)),IF(OR(ISNUMBER(SEARCH("a",'Model output'!D289)),ISNUMBER(SEARCH("b",'Model output'!D289))),MID(SUBSTITUTE('Model output'!D289," ",""),SEARCH("pT",'Model output'!D289)+2,2),MID(SUBSTITUTE('Model output'!D289," ",""),SEARCH("pT",'Model output'!D289)+2,1)),IF(ISNUMBER(SEARCH("T",'Model output'!D289)),IF(OR(ISNUMBER(SEARCH("a",'Model output'!D289)),ISNUMBER(SEARCH("b",'Model output'!D289))),MID(SUBSTITUTE('Model output'!D289," ",""),SEARCH("T",'Model output'!D289)+1,2),MID(SUBSTITUTE('Model output'!D289," ",""),SEARCH("T",'Model output'!D289)+1,1)),SUBSTITUTE('Model output'!D289," ",""))),"")</f>
        <v>3</v>
      </c>
      <c r="D290" s="1" t="str">
        <f>IF(ISNUMBER(SEARCH("lymph node",'Model output'!E289)),"1", IF(AND('Model output'!E289&lt;&gt;"",ISNUMBER('Model output'!E289),'Model output'!E289&gt;0),"1",IF(OR(ISNUMBER(SEARCH("0",'Model output'!E289)), ISNUMBER(SEARCH("1",'Model output'!E289)), ISNUMBER(SEARCH("1a",'Model output'!E289)), ISNUMBER(SEARCH("1b",'Model output'!E289)), ISNUMBER(SEARCH("X",'Model output'!E289))), IF(ISNUMBER(SEARCH("pN",'Model output'!E289)),IF(OR(ISNUMBER(SEARCH("a",'Model output'!E289)),ISNUMBER(SEARCH("b",'Model output'!E289))),MID(SUBSTITUTE('Model output'!E289," ",""),SEARCH("pN",'Model output'!E289)+2,2),MID(SUBSTITUTE('Model output'!E289," ",""),SEARCH("pN",'Model output'!E289)+2,1)),IF(ISNUMBER(SEARCH("N",'Model output'!E289)),IF(OR(ISNUMBER(SEARCH("a",'Model output'!E289)),ISNUMBER(SEARCH("b",'Model output'!E289))),MID(SUBSTITUTE('Model output'!E289," ",""),SEARCH("N",'Model output'!E289)+1,2),MID(SUBSTITUTE('Model output'!E289," ",""),SEARCH("N",'Model output'!E289)+1,1)),SUBSTITUTE('Model output'!E289," ",""))),"")))</f>
        <v>1a</v>
      </c>
      <c r="E290" s="1" t="str">
        <f>IF(OR(ISNUMBER(SEARCH("Not applicable",'Model output'!F289)), ISNUMBER(SEARCH("N/A",'Model output'!F289))),"0",IF(OR(ISNUMBER(SEARCH("0",'Model output'!F289)), ISNUMBER(SEARCH("1",'Model output'!F289)), ISNUMBER(SEARCH("X",'Model output'!F289))), IF(ISNUMBER(SEARCH("pM",'Model output'!F289)),MID(SUBSTITUTE('Model output'!F289," ",""),SEARCH("pM",'Model output'!F289)+2,1),IF(ISNUMBER(SEARCH("M",'Model output'!F289)),MID(SUBSTITUTE('Model output'!F289," ",""),SEARCH("M",'Model output'!F289)+1,1),SUBSTITUTE('Model output'!F289," ",""))),""))</f>
        <v>X</v>
      </c>
      <c r="F290" t="str">
        <f t="shared" si="56"/>
        <v>positive</v>
      </c>
      <c r="G290" t="str">
        <f>IF(OR('Model output'!G289="",AND(ISNUMBER('Model output'!J289),'Model output'!J289&lt;1)),"",IF(OR(ISNUMBER(SEARCH("lateral",'Model output'!G289)),ISNUMBER(SEARCH("cervical",'Model output'!G289)),ISNUMBER(SEARCH("jugular",'Model output'!G289)),ISNUMBER(SEARCH("left neck",'Model output'!G289)),ISNUMBER(SEARCH("left anterior neck",'Model output'!G289)),ISNUMBER(SEARCH("left posterior neck",'Model output'!G289)),ISNUMBER(SEARCH("right neck",'Model output'!G289)),ISNUMBER(SEARCH("right anterior neck",'Model output'!G289)),ISNUMBER(SEARCH("right posterior neck",'Model output'!G289)),AND(ISNUMBER(SEARCH("level",'Model output'!G289)),OR(,ISNUMBER(SEARCH("II",'Model output'!G289)),ISNUMBER(SEARCH("two",'Model output'!G289)),ISNUMBER(SEARCH("2",'Model output'!G289)),ISNUMBER(SEARCH("III",'Model output'!G289)),ISNUMBER(SEARCH("three",'Model output'!G289)),ISNUMBER(SEARCH("3",'Model output'!G289)),ISNUMBER(SEARCH("IV",'Model output'!G289)),ISNUMBER(SEARCH("four",'Model output'!G289)),ISNUMBER(SEARCH("4",'Model output'!G289)),ISNUMBER(SEARCH("V ",'Model output'!G289)),ISNUMBER(SEARCH("five",'Model output'!G289)),ISNUMBER(SEARCH("5",'Model output'!G289))))), "lateral", "central"))</f>
        <v/>
      </c>
      <c r="H290" t="str">
        <f>IF('Model output'!H289="","negative", IF('Model output'!H289=" ", "negative", IF('Model output'!H289="[]", "negative", IF(ISNUMBER(SEARCH("lymph node",'Model output'!H289)),"negative", IF(ISNUMBER(SEARCH("adipose tissue",'Model output'!H289)), "negative", IF(ISNUMBER(SEARCH("neck dissection",'Model output'!H289)),"negative","positive"))))))</f>
        <v>negative</v>
      </c>
      <c r="I290" t="str">
        <f>IF('Model output'!I289="","",IF(ISNUMBER('Model output'!I289),'Model output'!I289,1))</f>
        <v/>
      </c>
      <c r="J290">
        <f>IF('Model output'!J289="","",IF(AND(ISNUMBER('Model output'!J289),'Model output'!J289&lt;=I290),'Model output'!J289,IF(ISNUMBER(SEARCH("0/",'Model output'!J289)),0,1)))</f>
        <v>1</v>
      </c>
      <c r="K290" t="str" cm="1">
        <f t="array" ref="K290">IF(COUNT(FIND({0,1,2,3,4,5,6,7,8,9},'Model output'!K289))&gt;0,'Model output'!K289,"")</f>
        <v/>
      </c>
      <c r="L290" s="32" t="str">
        <f t="shared" si="68"/>
        <v/>
      </c>
      <c r="M290" t="str" cm="1">
        <f t="array" ref="M290">IF(L290="","",IF(ISNUMBER(SEARCH("cm",L290)),MAX(VALUE(SUBSTITUTE(_xlfn.FILTERXML("&lt;t&gt;&lt;s&gt;"&amp;SUBSTITUTE(L290,",","&lt;/s&gt;&lt;s&gt;")&amp;"&lt;/s&gt;&lt;/t&gt;","//s"),"cm",""))),MAX(VALUE(SUBSTITUTE(_xlfn.FILTERXML("&lt;t&gt;&lt;s&gt;"&amp;SUBSTITUTE(L290,",","&lt;/s&gt;&lt;s&gt;")&amp;"&lt;/s&gt;&lt;/t&gt;","//s"),"mm","")))/10))</f>
        <v/>
      </c>
      <c r="N290" t="str">
        <f>IF('Model output'!L289="","",'Model output'!L289)</f>
        <v>papillary</v>
      </c>
      <c r="O290" t="str">
        <f>IF('Model output'!M289="","",'Model output'!M289)</f>
        <v/>
      </c>
      <c r="P290" t="str">
        <f>IF('Model output'!N289="","",'Model output'!N289)</f>
        <v>2.6 cm</v>
      </c>
      <c r="Q290" t="str">
        <f t="shared" si="57"/>
        <v>2.6cm</v>
      </c>
      <c r="R290" cm="1">
        <f t="array" ref="R290">IF(Q290="","",IF(ISNUMBER(SEARCH("cm",Q290)),MAX(VALUE(SUBSTITUTE(_xlfn.FILTERXML("&lt;t&gt;&lt;s&gt;"&amp;SUBSTITUTE(Q290,",","&lt;/s&gt;&lt;s&gt;")&amp;"&lt;/s&gt;&lt;/t&gt;","//s"),"cm",""))),IF(ISNUMBER(SEARCH("mm",Q290)), MAX(VALUE(SUBSTITUTE(_xlfn.FILTERXML("&lt;t&gt;&lt;s&gt;"&amp;SUBSTITUTE(Q290,",","&lt;/s&gt;&lt;s&gt;")&amp;"&lt;/s&gt;&lt;/t&gt;","//s"),"mm","")))/10, MAX(VALUE(_xlfn.FILTERXML("&lt;t&gt;&lt;s&gt;"&amp;SUBSTITUTE(Q290,",","&lt;/s&gt;&lt;s&gt;")&amp;"&lt;/s&gt;&lt;/t&gt;","//s"))))))</f>
        <v>2.6</v>
      </c>
      <c r="S290" t="str">
        <f>IF(OR('Model output'!P289="",'Model output'!P289="C",ISNUMBER(SEARCH("Not identified", 'Model output'!P289)),ISNUMBER(SEARCH("Absent",'Model output'!P289)),ISNUMBER(SEARCH("Absence",'Model output'!P289)),AND(ISNUMBER(SEARCH("No",'Model output'!P289)),NOT(ISNUMBER(SEARCH("diagnostic",'Model output'!P289)))),ISNUMBER(SEARCH("Negative",'Model output'!P289))),"negative","positive")</f>
        <v>negative</v>
      </c>
      <c r="T290">
        <f>IF('Model output'!O289="","",'Model output'!O289)</f>
        <v>3</v>
      </c>
      <c r="U290" t="str">
        <f>IF('Model output'!Q289&lt;&gt;"",'Model output'!Q289,IF('Classification result'!S290="positive",IF(ISNUMBER(SEARCH("single",'Model output'!P289)),1,IF(OR(ISNUMBER(SEARCH("&lt;4",'Model output'!P289)),ISNUMBER(SEARCH("&lt; 4",'Model output'!P289)),ISNUMBER(SEARCH("less than 4",'Model output'!P289))),"&lt;4",IF(OR(ISNUMBER(SEARCH("&gt;4",'Model output'!P289)),ISNUMBER(SEARCH("&gt; 4",'Model output'!P289)),ISNUMBER(SEARCH("4 or more",'Model output'!P289))),"&gt;4",""))),""))</f>
        <v/>
      </c>
      <c r="V290" t="str">
        <f>IF(S290="negative","",IF(OR(ISNUMBER(SEARCH("Focal",'Model output'!P289)),'Classification result'!U290&lt;4,ISNUMBER(SEARCH("Focal",'Classification result'!U290)),ISNUMBER(SEARCH("&lt;4",'Classification result'!U290)),ISNUMBER(SEARCH("&lt; 4",'Classification result'!U290))),"minimal", IF(OR(ISNUMBER(SEARCH("Extensive",'Model output'!P289)),ISNUMBER(SEARCH("Extensive",'Classification result'!U290)),ISNUMBER(SEARCH("&gt;4",'Classification result'!U290)),ISNUMBER(SEARCH("&gt; 4",'Classification result'!U290)),ISNUMBER(SEARCH("4 or more",'Classification result'!U290))),"extensive","")))</f>
        <v/>
      </c>
      <c r="W290" t="str">
        <f>IF(OR('Model output'!R289="",ISNUMBER(SEARCH("Not identified", 'Model output'!R289)),ISNUMBER(SEARCH("Absent",'Model output'!R289)),ISNUMBER(SEARCH("No",'Model output'!R289)),ISNUMBER(SEARCH("Negative",'Model output'!R289)),ISNUMBER(SEARCH("None seen",'Model output'!R289)),ISNUMBER(SEARCH("Free",'Model output'!R289)),ISNUMBER(SEARCH("Cannot be assessed",'Model output'!R289))),"negative","positive")</f>
        <v>positive</v>
      </c>
      <c r="X290" s="19" t="str">
        <f>IF('Model output'!S289="","",'Model output'!S289)</f>
        <v>Present</v>
      </c>
      <c r="Y290" t="str">
        <f>IF(OR('Model output'!S289="",ISNUMBER(SEARCH("No extension",'Model output'!S289)),ISNUMBER(SEARCH("Absent",'Model output'!S289)),ISNUMBER(SEARCH("Not identified",'Model output'!S289)),AND(ISNUMBER(SEARCH("No",'Model output'!S289)),NOT(ISNUMBER(SEARCH("carcinoma",'Model output'!S289)))),ISNUMBER(SEARCH("negative",'Model output'!S289))),"negative",IF(Z290="positive","gETE", "positive"))</f>
        <v>positive</v>
      </c>
      <c r="Z290" t="str">
        <f>IF(OR('Model output'!S289="",ISNUMBER(SEARCH("Absent",'Model output'!S289)),ISNUMBER(SEARCH("Not identified",'Model output'!S289)),ISNUMBER(SEARCH("No",'Model output'!S289)),ISNUMBER(SEARCH("Minimal",'Model output'!S289)),ISNUMBER(SEARCH("negative",'Model output'!S289))),"negative",IF(OR(ISNUMBER(SEARCH("extensive",X290)),ISNUMBER(SEARCH("skeletal muscle",X290)),ISNUMBER(SEARCH("larynx",X290)),ISNUMBER(SEARCH("trachea",X290)),ISNUMBER(SEARCH("esophagus",X290)),ISNUMBER(SEARCH("recurrent laryngeal nerve",X290))),"positive","negative"))</f>
        <v>negative</v>
      </c>
      <c r="AA290" t="str">
        <f>IF('Model output'!T289="","",IF('Model output'!T289="Not mentioned", "No", "Yes"))</f>
        <v/>
      </c>
      <c r="AB290" t="str">
        <f>IF(AA290&lt;&gt;"Yes","",IF(OR('Model output'!U289="",ISNUMBER(SEARCH("Not identified",'Model output'!U289))),"",'Model output'!U289))</f>
        <v/>
      </c>
      <c r="AC290" s="8" t="str">
        <f>IF(OR('Model output'!V289="", AND(ISERROR(SEARCH("Positive",'Model output'!V289)), ISNUMBER(SEARCH("Negative",'Model output'!V289))), ISNUMBER(SEARCH("Cannot be assessed",'Model output'!V289)), AND(ISNUMBER(SEARCH("Uninvolved",'Model output'!V289)),NOT(ISNUMBER(SEARCH("margin(s) involved",'Model output'!V289)))), ISNUMBER(SEARCH("No involvement",'Model output'!V289)), AND(NOT(ISNUMBER(SEARCH("focal",'Model output'!V289))),ISNUMBER(SEARCH("Free",'Model output'!V289))), ISNUMBER(SEARCH("narrowly excised",'Model output'!V289)), ISNUMBER(SEARCH("none",'Model output'!V289)), ISNUMBER(SEARCH("R0",'Model output'!V289)), ISNUMBER(SEARCH("1 mm",'Model output'!V289)), ISNUMBER(SEARCH("0.1 CM",'Model output'!V289)), ISNUMBER(SEARCH("less than 0.2 mm",'Model output'!V289)), ISNUMBER(SEARCH("less than 1.0 mm",'Model output'!V289)), ISNUMBER(SEARCH("less than 0.5 mm",'Model output'!V289)), ISNUMBER(SEARCH("abut",'Model output'!V289))), "negative", "positive")</f>
        <v>negative</v>
      </c>
      <c r="AE290" s="39" t="str" cm="1">
        <f t="array" aca="1" ref="AE290" ca="1">IF(OR(AC290="positive",Z290="positive",AND(OR(ISNUMBER(SEARCH("Follicular carcinoma",N290)),ISNUMBER(SEARCH("Follicular thyroid carcinoma",N290))),V290="extensive"),AND(AND(ISNUMBER(J290),J290&gt;0),AND(ISNUMBER(M290),M290&gt;3)),OR(H290="positive",AH290=1)),"high",IF(OR(ISNUMBER(SEARCH("lateral",G290,1)),ISNUMBER(SEARCH("positive",Y290,1)),ISNUMBER(SEARCH("tall",O290,1)),ISNUMBER(SEARCH("hobnail",O290,1)),ISNUMBER(SEARCH("cribriform",O290,1)),ISNUMBER(SEARCH("diffuse",O290,1)),ISNUMBER(SEARCH("columnar",O290,1)),ISNUMBER(SEARCH("solid",O290,1)),ISNUMBER(SEARCH("tall",N290,1)),ISNUMBER(SEARCH("hobnail",N290,1)),ISNUMBER(SEARCH("cribriform",N290,1)),ISNUMBER(SEARCH("diffuse",N290,1)),ISNUMBER(SEARCH("columnar",N290,1)),ISNUMBER(SEARCH("solid",N290,1)),AND(OR(ISNUMBER(SEARCH("papillary",N290,1)),ISNUMBER(SEARCH("papillary carcinoma",O290,1))),S290="positive"),AND(AND(ISNUMBER(J290),J290&gt;=5),M290=""),AND(AND(ISNUMBER(J290),J290&gt;=5),AND(ISNUMBER(M290),M290&gt;=1)),AND(ISNUMBER(SERACH("papillary",N290)),OR(Y290="positive",Z290="positive"), ISNUMBER(SEARCH("BRAF",AB290)))),"intermediate","low"))</f>
        <v>intermediate</v>
      </c>
      <c r="AF290" s="40" t="str">
        <f t="shared" si="59"/>
        <v>2</v>
      </c>
      <c r="AG290" s="40" t="str">
        <f t="shared" si="60"/>
        <v>1a</v>
      </c>
      <c r="AH290" s="40" t="str">
        <f t="shared" si="61"/>
        <v>0</v>
      </c>
      <c r="AI290" s="45" t="str">
        <f t="shared" si="62"/>
        <v>I</v>
      </c>
      <c r="AJ290" s="39" t="s">
        <v>636</v>
      </c>
      <c r="AK290" s="44" t="s">
        <v>898</v>
      </c>
      <c r="AL290" s="44" t="s">
        <v>900</v>
      </c>
      <c r="AM290" s="44" t="s">
        <v>896</v>
      </c>
      <c r="AN290" s="44" t="s">
        <v>59</v>
      </c>
      <c r="AO290" s="12">
        <f t="shared" ca="1" si="63"/>
        <v>1</v>
      </c>
      <c r="AP290" s="15">
        <f t="shared" si="64"/>
        <v>1</v>
      </c>
      <c r="AQ290" s="15">
        <f t="shared" si="65"/>
        <v>1</v>
      </c>
      <c r="AR290" s="15">
        <f t="shared" si="66"/>
        <v>1</v>
      </c>
      <c r="AS290" s="26">
        <f t="shared" si="67"/>
        <v>1</v>
      </c>
    </row>
    <row r="291" spans="1:45">
      <c r="A291" s="21" t="str">
        <f>'Model output'!A290</f>
        <v>TCGA-MK-A84Z</v>
      </c>
      <c r="B291" s="52">
        <v>74</v>
      </c>
      <c r="C291" s="22" t="str">
        <f>IF(OR(ISNUMBER(SEARCH("0",'Model output'!D290)), ISNUMBER(SEARCH("1",'Model output'!D290)), ISNUMBER(SEARCH("1a",'Model output'!D290)), ISNUMBER(SEARCH("1b",'Model output'!D290)), ISNUMBER(SEARCH("2",'Model output'!D290)), ISNUMBER(SEARCH("3",'Model output'!D290)), ISNUMBER(SEARCH("4a",'Model output'!D290)), ISNUMBER(SEARCH("4b",'Model output'!D290))), IF(ISNUMBER(SEARCH("pT",'Model output'!D290)),IF(OR(ISNUMBER(SEARCH("a",'Model output'!D290)),ISNUMBER(SEARCH("b",'Model output'!D290))),MID(SUBSTITUTE('Model output'!D290," ",""),SEARCH("pT",'Model output'!D290)+2,2),MID(SUBSTITUTE('Model output'!D290," ",""),SEARCH("pT",'Model output'!D290)+2,1)),IF(ISNUMBER(SEARCH("T",'Model output'!D290)),IF(OR(ISNUMBER(SEARCH("a",'Model output'!D290)),ISNUMBER(SEARCH("b",'Model output'!D290))),MID(SUBSTITUTE('Model output'!D290," ",""),SEARCH("T",'Model output'!D290)+1,2),MID(SUBSTITUTE('Model output'!D290," ",""),SEARCH("T",'Model output'!D290)+1,1)),SUBSTITUTE('Model output'!D290," ",""))),"")</f>
        <v>3</v>
      </c>
      <c r="D291" s="22" t="str">
        <f>IF(ISNUMBER(SEARCH("lymph node",'Model output'!E290)),"1", IF(AND('Model output'!E290&lt;&gt;"",ISNUMBER('Model output'!E290),'Model output'!E290&gt;0),"1",IF(OR(ISNUMBER(SEARCH("0",'Model output'!E290)), ISNUMBER(SEARCH("1",'Model output'!E290)), ISNUMBER(SEARCH("1a",'Model output'!E290)), ISNUMBER(SEARCH("1b",'Model output'!E290)), ISNUMBER(SEARCH("X",'Model output'!E290))), IF(ISNUMBER(SEARCH("pN",'Model output'!E290)),IF(OR(ISNUMBER(SEARCH("a",'Model output'!E290)),ISNUMBER(SEARCH("b",'Model output'!E290))),MID(SUBSTITUTE('Model output'!E290," ",""),SEARCH("pN",'Model output'!E290)+2,2),MID(SUBSTITUTE('Model output'!E290," ",""),SEARCH("pN",'Model output'!E290)+2,1)),IF(ISNUMBER(SEARCH("N",'Model output'!E290)),IF(OR(ISNUMBER(SEARCH("a",'Model output'!E290)),ISNUMBER(SEARCH("b",'Model output'!E290))),MID(SUBSTITUTE('Model output'!E290," ",""),SEARCH("N",'Model output'!E290)+1,2),MID(SUBSTITUTE('Model output'!E290," ",""),SEARCH("N",'Model output'!E290)+1,1)),SUBSTITUTE('Model output'!E290," ",""))),"")))</f>
        <v>x</v>
      </c>
      <c r="E291" s="22" t="str">
        <f>IF(OR(ISNUMBER(SEARCH("Not applicable",'Model output'!F290)), ISNUMBER(SEARCH("N/A",'Model output'!F290))),"0",IF(OR(ISNUMBER(SEARCH("0",'Model output'!F290)), ISNUMBER(SEARCH("1",'Model output'!F290)), ISNUMBER(SEARCH("X",'Model output'!F290))), IF(ISNUMBER(SEARCH("pM",'Model output'!F290)),MID(SUBSTITUTE('Model output'!F290," ",""),SEARCH("pM",'Model output'!F290)+2,1),IF(ISNUMBER(SEARCH("M",'Model output'!F290)),MID(SUBSTITUTE('Model output'!F290," ",""),SEARCH("M",'Model output'!F290)+1,1),SUBSTITUTE('Model output'!F290," ",""))),""))</f>
        <v>x</v>
      </c>
      <c r="F291" s="21" t="str">
        <f t="shared" si="56"/>
        <v>negative</v>
      </c>
      <c r="G291" s="21" t="str">
        <f>IF(OR('Model output'!G290="",AND(ISNUMBER('Model output'!J290),'Model output'!J290&lt;1)),"",IF(OR(ISNUMBER(SEARCH("lateral",'Model output'!G290)),ISNUMBER(SEARCH("cervical",'Model output'!G290)),ISNUMBER(SEARCH("jugular",'Model output'!G290)),ISNUMBER(SEARCH("left neck",'Model output'!G290)),ISNUMBER(SEARCH("left anterior neck",'Model output'!G290)),ISNUMBER(SEARCH("left posterior neck",'Model output'!G290)),ISNUMBER(SEARCH("right neck",'Model output'!G290)),ISNUMBER(SEARCH("right anterior neck",'Model output'!G290)),ISNUMBER(SEARCH("right posterior neck",'Model output'!G290)),AND(ISNUMBER(SEARCH("level",'Model output'!G290)),OR(,ISNUMBER(SEARCH("II",'Model output'!G290)),ISNUMBER(SEARCH("two",'Model output'!G290)),ISNUMBER(SEARCH("2",'Model output'!G290)),ISNUMBER(SEARCH("III",'Model output'!G290)),ISNUMBER(SEARCH("three",'Model output'!G290)),ISNUMBER(SEARCH("3",'Model output'!G290)),ISNUMBER(SEARCH("IV",'Model output'!G290)),ISNUMBER(SEARCH("four",'Model output'!G290)),ISNUMBER(SEARCH("4",'Model output'!G290)),ISNUMBER(SEARCH("V ",'Model output'!G290)),ISNUMBER(SEARCH("five",'Model output'!G290)),ISNUMBER(SEARCH("5",'Model output'!G290))))), "lateral", "central"))</f>
        <v/>
      </c>
      <c r="H291" s="21" t="str">
        <f>IF('Model output'!H290="","negative", IF('Model output'!H290=" ", "negative", IF('Model output'!H290="[]", "negative", IF(ISNUMBER(SEARCH("lymph node",'Model output'!H290)),"negative", IF(ISNUMBER(SEARCH("adipose tissue",'Model output'!H290)), "negative", IF(ISNUMBER(SEARCH("neck dissection",'Model output'!H290)),"negative","positive"))))))</f>
        <v>negative</v>
      </c>
      <c r="I291" s="21" t="str">
        <f>IF('Model output'!I290="","",IF(ISNUMBER('Model output'!I290),'Model output'!I290,1))</f>
        <v/>
      </c>
      <c r="J291" s="21" t="str">
        <f>IF('Model output'!J290="","",IF(AND(ISNUMBER('Model output'!J290),'Model output'!J290&lt;=I291),'Model output'!J290,IF(ISNUMBER(SEARCH("0/",'Model output'!J290)),0,1)))</f>
        <v/>
      </c>
      <c r="K291" s="21" t="str" cm="1">
        <f t="array" ref="K291">IF(COUNT(FIND({0,1,2,3,4,5,6,7,8,9},'Model output'!K290))&gt;0,'Model output'!K290,"")</f>
        <v/>
      </c>
      <c r="L291" s="23" t="str">
        <f t="shared" si="68"/>
        <v/>
      </c>
      <c r="M291" s="21" t="str" cm="1">
        <f t="array" ref="M291">IF(L291="","",IF(ISNUMBER(SEARCH("cm",L291)),MAX(VALUE(SUBSTITUTE(_xlfn.FILTERXML("&lt;t&gt;&lt;s&gt;"&amp;SUBSTITUTE(L291,",","&lt;/s&gt;&lt;s&gt;")&amp;"&lt;/s&gt;&lt;/t&gt;","//s"),"cm",""))),MAX(VALUE(SUBSTITUTE(_xlfn.FILTERXML("&lt;t&gt;&lt;s&gt;"&amp;SUBSTITUTE(L291,",","&lt;/s&gt;&lt;s&gt;")&amp;"&lt;/s&gt;&lt;/t&gt;","//s"),"mm","")))/10))</f>
        <v/>
      </c>
      <c r="N291" s="21" t="str">
        <f>IF('Model output'!L290="","",'Model output'!L290)</f>
        <v>papillary</v>
      </c>
      <c r="O291" s="21" t="str">
        <f>IF('Model output'!M290="","",'Model output'!M290)</f>
        <v>follicular variant</v>
      </c>
      <c r="P291" s="21" t="str">
        <f>IF('Model output'!N290="","",'Model output'!N290)</f>
        <v>1.5 x 2.2 x 5.0 cm</v>
      </c>
      <c r="Q291" s="21" t="str">
        <f t="shared" si="57"/>
        <v>1.5,2.2,5.0cm</v>
      </c>
      <c r="R291" s="21" cm="1">
        <f t="array" ref="R291">IF(Q291="","",IF(ISNUMBER(SEARCH("cm",Q291)),MAX(VALUE(SUBSTITUTE(_xlfn.FILTERXML("&lt;t&gt;&lt;s&gt;"&amp;SUBSTITUTE(Q291,",","&lt;/s&gt;&lt;s&gt;")&amp;"&lt;/s&gt;&lt;/t&gt;","//s"),"cm",""))),IF(ISNUMBER(SEARCH("mm",Q291)), MAX(VALUE(SUBSTITUTE(_xlfn.FILTERXML("&lt;t&gt;&lt;s&gt;"&amp;SUBSTITUTE(Q291,",","&lt;/s&gt;&lt;s&gt;")&amp;"&lt;/s&gt;&lt;/t&gt;","//s"),"mm","")))/10, MAX(VALUE(_xlfn.FILTERXML("&lt;t&gt;&lt;s&gt;"&amp;SUBSTITUTE(Q291,",","&lt;/s&gt;&lt;s&gt;")&amp;"&lt;/s&gt;&lt;/t&gt;","//s"))))))</f>
        <v>5</v>
      </c>
      <c r="S291" s="21" t="str">
        <f>IF(OR('Model output'!P290="",'Model output'!P290="C",ISNUMBER(SEARCH("Not identified", 'Model output'!P290)),ISNUMBER(SEARCH("Absent",'Model output'!P290)),ISNUMBER(SEARCH("Absence",'Model output'!P290)),AND(ISNUMBER(SEARCH("No",'Model output'!P290)),NOT(ISNUMBER(SEARCH("diagnostic",'Model output'!P290)))),ISNUMBER(SEARCH("Negative",'Model output'!P290))),"negative","positive")</f>
        <v>negative</v>
      </c>
      <c r="T291" s="21">
        <f>IF('Model output'!O290="","",'Model output'!O290)</f>
        <v>2</v>
      </c>
      <c r="U291" s="21" t="str">
        <f>IF('Model output'!Q290&lt;&gt;"",'Model output'!Q290,IF('Classification result'!S291="positive",IF(ISNUMBER(SEARCH("single",'Model output'!P290)),1,IF(OR(ISNUMBER(SEARCH("&lt;4",'Model output'!P290)),ISNUMBER(SEARCH("&lt; 4",'Model output'!P290)),ISNUMBER(SEARCH("less than 4",'Model output'!P290))),"&lt;4",IF(OR(ISNUMBER(SEARCH("&gt;4",'Model output'!P290)),ISNUMBER(SEARCH("&gt; 4",'Model output'!P290)),ISNUMBER(SEARCH("4 or more",'Model output'!P290))),"&gt;4",""))),""))</f>
        <v/>
      </c>
      <c r="V291" s="21" t="str">
        <f>IF(S291="negative","",IF(OR(ISNUMBER(SEARCH("Focal",'Model output'!P290)),'Classification result'!U291&lt;4,ISNUMBER(SEARCH("Focal",'Classification result'!U291)),ISNUMBER(SEARCH("&lt;4",'Classification result'!U291)),ISNUMBER(SEARCH("&lt; 4",'Classification result'!U291))),"minimal", IF(OR(ISNUMBER(SEARCH("Extensive",'Model output'!P290)),ISNUMBER(SEARCH("Extensive",'Classification result'!U291)),ISNUMBER(SEARCH("&gt;4",'Classification result'!U291)),ISNUMBER(SEARCH("&gt; 4",'Classification result'!U291)),ISNUMBER(SEARCH("4 or more",'Classification result'!U291))),"extensive","")))</f>
        <v/>
      </c>
      <c r="W291" s="21" t="str">
        <f>IF(OR('Model output'!R290="",ISNUMBER(SEARCH("Not identified", 'Model output'!R290)),ISNUMBER(SEARCH("Absent",'Model output'!R290)),ISNUMBER(SEARCH("No",'Model output'!R290)),ISNUMBER(SEARCH("Negative",'Model output'!R290)),ISNUMBER(SEARCH("None seen",'Model output'!R290)),ISNUMBER(SEARCH("Free",'Model output'!R290)),ISNUMBER(SEARCH("Cannot be assessed",'Model output'!R290))),"negative","positive")</f>
        <v>positive</v>
      </c>
      <c r="X291" s="24" t="str">
        <f>IF('Model output'!S290="","",'Model output'!S290)</f>
        <v/>
      </c>
      <c r="Y291" s="21" t="str">
        <f>IF(OR('Model output'!S290="",ISNUMBER(SEARCH("No extension",'Model output'!S290)),ISNUMBER(SEARCH("Absent",'Model output'!S290)),ISNUMBER(SEARCH("Not identified",'Model output'!S290)),AND(ISNUMBER(SEARCH("No",'Model output'!S290)),NOT(ISNUMBER(SEARCH("carcinoma",'Model output'!S290)))),ISNUMBER(SEARCH("negative",'Model output'!S290))),"negative",IF(Z291="positive","gETE", "positive"))</f>
        <v>negative</v>
      </c>
      <c r="Z291" s="21" t="str">
        <f>IF(OR('Model output'!S290="",ISNUMBER(SEARCH("Absent",'Model output'!S290)),ISNUMBER(SEARCH("Not identified",'Model output'!S290)),ISNUMBER(SEARCH("No",'Model output'!S290)),ISNUMBER(SEARCH("Minimal",'Model output'!S290)),ISNUMBER(SEARCH("negative",'Model output'!S290))),"negative",IF(OR(ISNUMBER(SEARCH("extensive",X291)),ISNUMBER(SEARCH("skeletal muscle",X291)),ISNUMBER(SEARCH("larynx",X291)),ISNUMBER(SEARCH("trachea",X291)),ISNUMBER(SEARCH("esophagus",X291)),ISNUMBER(SEARCH("recurrent laryngeal nerve",X291))),"positive","negative"))</f>
        <v>negative</v>
      </c>
      <c r="AA291" s="21" t="str">
        <f>IF('Model output'!T290="","",IF('Model output'!T290="Not mentioned", "No", "Yes"))</f>
        <v/>
      </c>
      <c r="AB291" s="21" t="str">
        <f>IF(AA291&lt;&gt;"Yes","",IF(OR('Model output'!U290="",ISNUMBER(SEARCH("Not identified",'Model output'!U290))),"",'Model output'!U290))</f>
        <v/>
      </c>
      <c r="AC291" s="17" t="str">
        <f>IF(OR('Model output'!V290="", AND(ISERROR(SEARCH("Positive",'Model output'!V290)), ISNUMBER(SEARCH("Negative",'Model output'!V290))), ISNUMBER(SEARCH("Cannot be assessed",'Model output'!V290)), AND(ISNUMBER(SEARCH("Uninvolved",'Model output'!V290)),NOT(ISNUMBER(SEARCH("margin(s) involved",'Model output'!V290)))), ISNUMBER(SEARCH("No involvement",'Model output'!V290)), AND(NOT(ISNUMBER(SEARCH("focal",'Model output'!V290))),ISNUMBER(SEARCH("Free",'Model output'!V290))), ISNUMBER(SEARCH("narrowly excised",'Model output'!V290)), ISNUMBER(SEARCH("none",'Model output'!V290)), ISNUMBER(SEARCH("R0",'Model output'!V290)), ISNUMBER(SEARCH("1 mm",'Model output'!V290)), ISNUMBER(SEARCH("0.1 CM",'Model output'!V290)), ISNUMBER(SEARCH("less than 0.2 mm",'Model output'!V290)), ISNUMBER(SEARCH("less than 1.0 mm",'Model output'!V290)), ISNUMBER(SEARCH("less than 0.5 mm",'Model output'!V290)), ISNUMBER(SEARCH("abut",'Model output'!V290))), "negative", "positive")</f>
        <v>negative</v>
      </c>
      <c r="AD291" s="25"/>
      <c r="AE291" s="46" t="str" cm="1">
        <f t="array" aca="1" ref="AE291" ca="1">IF(OR(AC291="positive",Z291="positive",AND(OR(ISNUMBER(SEARCH("Follicular carcinoma",N291)),ISNUMBER(SEARCH("Follicular thyroid carcinoma",N291))),V291="extensive"),AND(AND(ISNUMBER(J291),J291&gt;0),AND(ISNUMBER(M291),M291&gt;3)),OR(H291="positive",AH291=1)),"high",IF(OR(ISNUMBER(SEARCH("lateral",G291,1)),ISNUMBER(SEARCH("positive",Y291,1)),ISNUMBER(SEARCH("tall",O291,1)),ISNUMBER(SEARCH("hobnail",O291,1)),ISNUMBER(SEARCH("cribriform",O291,1)),ISNUMBER(SEARCH("diffuse",O291,1)),ISNUMBER(SEARCH("columnar",O291,1)),ISNUMBER(SEARCH("solid",O291,1)),ISNUMBER(SEARCH("tall",N291,1)),ISNUMBER(SEARCH("hobnail",N291,1)),ISNUMBER(SEARCH("cribriform",N291,1)),ISNUMBER(SEARCH("diffuse",N291,1)),ISNUMBER(SEARCH("columnar",N291,1)),ISNUMBER(SEARCH("solid",N291,1)),AND(OR(ISNUMBER(SEARCH("papillary",N291,1)),ISNUMBER(SEARCH("papillary carcinoma",O291,1))),S291="positive"),AND(AND(ISNUMBER(J291),J291&gt;=5),M291=""),AND(AND(ISNUMBER(J291),J291&gt;=5),AND(ISNUMBER(M291),M291&gt;=1)),AND(ISNUMBER(SERACH("papillary",N291)),OR(Y291="positive",Z291="positive"), ISNUMBER(SEARCH("BRAF",AB291)))),"intermediate","low"))</f>
        <v>low</v>
      </c>
      <c r="AF291" s="47" t="str">
        <f t="shared" si="59"/>
        <v>3a</v>
      </c>
      <c r="AG291" s="47" t="str">
        <f t="shared" si="60"/>
        <v>0</v>
      </c>
      <c r="AH291" s="47" t="str">
        <f t="shared" si="61"/>
        <v>0</v>
      </c>
      <c r="AI291" s="48" t="str">
        <f t="shared" si="62"/>
        <v>II</v>
      </c>
      <c r="AJ291" s="46" t="s">
        <v>634</v>
      </c>
      <c r="AK291" s="49" t="s">
        <v>901</v>
      </c>
      <c r="AL291" s="49" t="s">
        <v>899</v>
      </c>
      <c r="AM291" s="49" t="s">
        <v>899</v>
      </c>
      <c r="AN291" s="49" t="s">
        <v>897</v>
      </c>
      <c r="AO291" s="18">
        <f t="shared" ca="1" si="63"/>
        <v>1</v>
      </c>
      <c r="AP291" s="16">
        <f t="shared" si="64"/>
        <v>1</v>
      </c>
      <c r="AQ291" s="16">
        <f t="shared" si="65"/>
        <v>1</v>
      </c>
      <c r="AR291" s="16">
        <f t="shared" si="66"/>
        <v>1</v>
      </c>
      <c r="AS291" s="27">
        <f t="shared" si="67"/>
        <v>1</v>
      </c>
    </row>
    <row r="294" spans="1:45">
      <c r="AN294" s="30"/>
    </row>
    <row r="295" spans="1:45">
      <c r="AO295" s="31"/>
      <c r="AP295" s="31"/>
      <c r="AQ295" s="31"/>
      <c r="AR295" s="31"/>
      <c r="AS295" s="31"/>
    </row>
    <row r="296" spans="1:45">
      <c r="AO296" s="31"/>
    </row>
    <row r="298" spans="1:45">
      <c r="AS298" s="13"/>
    </row>
    <row r="299" spans="1:45">
      <c r="AS299" s="13"/>
    </row>
    <row r="300" spans="1:45">
      <c r="AS300" s="13"/>
    </row>
  </sheetData>
  <mergeCells count="4">
    <mergeCell ref="A1:AC1"/>
    <mergeCell ref="AE1:AI1"/>
    <mergeCell ref="AJ1:AN1"/>
    <mergeCell ref="AO1:AS1"/>
  </mergeCells>
  <conditionalFormatting sqref="AH1">
    <cfRule type="containsText" dxfId="0" priority="1" operator="containsText" text="x">
      <formula>NOT(ISERROR(SEARCH("x",AH1)))</formula>
    </cfRule>
  </conditionalFormatting>
  <pageMargins left="0.7" right="0.7" top="0.75" bottom="0.75" header="0.3" footer="0.3"/>
  <pageSetup orientation="portrait" r:id="rId1"/>
  <ignoredErrors>
    <ignoredError sqref="AM3 AK4:AN29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1B8311-F2F6-40D5-AF4F-5B6FF41D3CE5}">
  <dimension ref="A1:V290"/>
  <sheetViews>
    <sheetView zoomScale="70" zoomScaleNormal="70" workbookViewId="0"/>
  </sheetViews>
  <sheetFormatPr defaultRowHeight="14.25"/>
  <cols>
    <col min="1" max="1" width="15.3984375" bestFit="1" customWidth="1"/>
    <col min="4" max="4" width="31.53125" bestFit="1" customWidth="1"/>
    <col min="5" max="5" width="30.19921875" customWidth="1"/>
    <col min="7" max="7" width="94.6640625" customWidth="1"/>
    <col min="14" max="14" width="35.46484375" customWidth="1"/>
    <col min="15" max="15" width="24.86328125" customWidth="1"/>
    <col min="16" max="16" width="82.6640625" bestFit="1" customWidth="1"/>
    <col min="17" max="17" width="30" bestFit="1" customWidth="1"/>
    <col min="18" max="18" width="28" bestFit="1" customWidth="1"/>
    <col min="19" max="19" width="50.33203125" bestFit="1" customWidth="1"/>
  </cols>
  <sheetData>
    <row r="1" spans="1:22">
      <c r="A1" t="s">
        <v>63</v>
      </c>
      <c r="B1" t="s">
        <v>64</v>
      </c>
      <c r="C1" t="s">
        <v>65</v>
      </c>
      <c r="D1" t="s">
        <v>66</v>
      </c>
      <c r="E1" t="s">
        <v>67</v>
      </c>
      <c r="F1" t="s">
        <v>68</v>
      </c>
      <c r="G1" t="s">
        <v>69</v>
      </c>
      <c r="H1" t="s">
        <v>70</v>
      </c>
      <c r="I1" t="s">
        <v>71</v>
      </c>
      <c r="J1" t="s">
        <v>72</v>
      </c>
      <c r="K1" t="s">
        <v>73</v>
      </c>
      <c r="L1" t="s">
        <v>74</v>
      </c>
      <c r="M1" t="s">
        <v>75</v>
      </c>
      <c r="N1" t="s">
        <v>76</v>
      </c>
      <c r="O1" t="s">
        <v>77</v>
      </c>
      <c r="P1" t="s">
        <v>78</v>
      </c>
      <c r="Q1" t="s">
        <v>79</v>
      </c>
      <c r="R1" t="s">
        <v>80</v>
      </c>
      <c r="S1" t="s">
        <v>81</v>
      </c>
      <c r="T1" t="s">
        <v>82</v>
      </c>
      <c r="U1" t="s">
        <v>83</v>
      </c>
      <c r="V1" t="s">
        <v>84</v>
      </c>
    </row>
    <row r="2" spans="1:22">
      <c r="A2" t="s">
        <v>13</v>
      </c>
      <c r="D2" t="s">
        <v>16</v>
      </c>
      <c r="E2" t="s">
        <v>15</v>
      </c>
      <c r="G2" t="s">
        <v>658</v>
      </c>
      <c r="I2">
        <v>37</v>
      </c>
      <c r="J2">
        <v>1</v>
      </c>
      <c r="K2" t="s">
        <v>85</v>
      </c>
      <c r="L2" t="s">
        <v>47</v>
      </c>
      <c r="N2" t="s">
        <v>86</v>
      </c>
      <c r="O2">
        <v>1</v>
      </c>
      <c r="P2" t="s">
        <v>18</v>
      </c>
      <c r="R2" t="s">
        <v>659</v>
      </c>
      <c r="S2" t="s">
        <v>87</v>
      </c>
      <c r="V2" t="s">
        <v>660</v>
      </c>
    </row>
    <row r="3" spans="1:22">
      <c r="A3" t="s">
        <v>248</v>
      </c>
      <c r="D3" t="s">
        <v>34</v>
      </c>
      <c r="E3" t="s">
        <v>22</v>
      </c>
      <c r="F3" t="s">
        <v>21</v>
      </c>
      <c r="I3">
        <v>6</v>
      </c>
      <c r="J3">
        <v>0</v>
      </c>
      <c r="L3" t="s">
        <v>47</v>
      </c>
      <c r="M3" t="s">
        <v>661</v>
      </c>
      <c r="N3" t="s">
        <v>92</v>
      </c>
      <c r="O3">
        <v>2</v>
      </c>
      <c r="P3" t="s">
        <v>29</v>
      </c>
      <c r="R3" t="s">
        <v>29</v>
      </c>
      <c r="S3" t="s">
        <v>29</v>
      </c>
      <c r="V3" t="b">
        <v>1</v>
      </c>
    </row>
    <row r="4" spans="1:22">
      <c r="A4" t="s">
        <v>249</v>
      </c>
      <c r="D4" t="s">
        <v>23</v>
      </c>
      <c r="E4" t="s">
        <v>22</v>
      </c>
      <c r="F4" t="s">
        <v>14</v>
      </c>
      <c r="I4">
        <v>2</v>
      </c>
      <c r="J4">
        <v>0</v>
      </c>
      <c r="L4" t="s">
        <v>47</v>
      </c>
      <c r="M4" t="s">
        <v>31</v>
      </c>
      <c r="N4" t="s">
        <v>104</v>
      </c>
      <c r="O4">
        <v>2</v>
      </c>
      <c r="P4" t="s">
        <v>24</v>
      </c>
      <c r="R4" t="s">
        <v>41</v>
      </c>
      <c r="V4" t="s">
        <v>45</v>
      </c>
    </row>
    <row r="5" spans="1:22">
      <c r="A5" t="s">
        <v>250</v>
      </c>
      <c r="D5" t="s">
        <v>93</v>
      </c>
      <c r="F5" t="s">
        <v>156</v>
      </c>
      <c r="L5" t="s">
        <v>47</v>
      </c>
      <c r="M5" t="s">
        <v>662</v>
      </c>
      <c r="N5" t="s">
        <v>85</v>
      </c>
      <c r="O5">
        <v>1</v>
      </c>
      <c r="P5" t="s">
        <v>24</v>
      </c>
      <c r="R5" t="s">
        <v>26</v>
      </c>
      <c r="S5" t="s">
        <v>37</v>
      </c>
      <c r="T5" t="s">
        <v>663</v>
      </c>
      <c r="V5" t="s">
        <v>664</v>
      </c>
    </row>
    <row r="6" spans="1:22">
      <c r="A6" t="s">
        <v>251</v>
      </c>
      <c r="D6" t="s">
        <v>88</v>
      </c>
      <c r="E6" t="s">
        <v>98</v>
      </c>
      <c r="G6" t="s">
        <v>640</v>
      </c>
      <c r="I6">
        <v>5</v>
      </c>
      <c r="J6">
        <v>1</v>
      </c>
      <c r="L6" t="s">
        <v>47</v>
      </c>
      <c r="M6" t="s">
        <v>661</v>
      </c>
      <c r="N6" t="s">
        <v>120</v>
      </c>
      <c r="O6">
        <v>1</v>
      </c>
      <c r="P6" t="s">
        <v>37</v>
      </c>
      <c r="R6" t="s">
        <v>665</v>
      </c>
      <c r="S6" t="s">
        <v>37</v>
      </c>
      <c r="T6" t="s">
        <v>666</v>
      </c>
      <c r="U6" t="s">
        <v>176</v>
      </c>
      <c r="V6" t="s">
        <v>664</v>
      </c>
    </row>
    <row r="7" spans="1:22">
      <c r="A7" t="s">
        <v>252</v>
      </c>
      <c r="D7" t="s">
        <v>88</v>
      </c>
      <c r="E7" t="s">
        <v>98</v>
      </c>
      <c r="G7" t="s">
        <v>667</v>
      </c>
      <c r="I7">
        <v>8</v>
      </c>
      <c r="J7">
        <v>1</v>
      </c>
      <c r="L7" t="s">
        <v>668</v>
      </c>
      <c r="M7" t="s">
        <v>31</v>
      </c>
      <c r="N7" t="s">
        <v>101</v>
      </c>
      <c r="O7">
        <v>3</v>
      </c>
      <c r="P7" t="s">
        <v>29</v>
      </c>
      <c r="R7" t="s">
        <v>30</v>
      </c>
      <c r="S7" t="s">
        <v>37</v>
      </c>
      <c r="T7" t="s">
        <v>663</v>
      </c>
      <c r="V7" t="s">
        <v>669</v>
      </c>
    </row>
    <row r="8" spans="1:22">
      <c r="A8" t="s">
        <v>253</v>
      </c>
      <c r="D8" t="s">
        <v>106</v>
      </c>
      <c r="E8" t="s">
        <v>94</v>
      </c>
      <c r="F8" t="s">
        <v>112</v>
      </c>
      <c r="I8">
        <v>4</v>
      </c>
      <c r="J8">
        <v>1</v>
      </c>
      <c r="L8" t="s">
        <v>47</v>
      </c>
      <c r="M8" t="s">
        <v>633</v>
      </c>
      <c r="N8" t="s">
        <v>172</v>
      </c>
      <c r="O8">
        <v>2</v>
      </c>
      <c r="P8" t="s">
        <v>37</v>
      </c>
      <c r="R8" t="s">
        <v>670</v>
      </c>
      <c r="S8" t="s">
        <v>37</v>
      </c>
      <c r="T8" t="s">
        <v>637</v>
      </c>
      <c r="U8" t="s">
        <v>671</v>
      </c>
      <c r="V8" t="s">
        <v>664</v>
      </c>
    </row>
    <row r="9" spans="1:22">
      <c r="A9" t="s">
        <v>254</v>
      </c>
      <c r="D9" t="s">
        <v>97</v>
      </c>
      <c r="E9" t="s">
        <v>132</v>
      </c>
      <c r="G9" t="s">
        <v>672</v>
      </c>
      <c r="I9">
        <v>37</v>
      </c>
      <c r="J9">
        <v>3</v>
      </c>
      <c r="K9" t="s">
        <v>177</v>
      </c>
      <c r="L9" t="s">
        <v>47</v>
      </c>
      <c r="M9" t="s">
        <v>673</v>
      </c>
      <c r="N9" t="s">
        <v>162</v>
      </c>
      <c r="O9">
        <v>3</v>
      </c>
      <c r="P9" t="s">
        <v>29</v>
      </c>
      <c r="R9" t="s">
        <v>30</v>
      </c>
      <c r="S9" t="s">
        <v>29</v>
      </c>
      <c r="T9" t="s">
        <v>184</v>
      </c>
      <c r="U9" t="s">
        <v>635</v>
      </c>
      <c r="V9" t="s">
        <v>660</v>
      </c>
    </row>
    <row r="10" spans="1:22">
      <c r="A10" t="s">
        <v>255</v>
      </c>
      <c r="D10" t="s">
        <v>106</v>
      </c>
      <c r="E10" t="s">
        <v>94</v>
      </c>
      <c r="I10">
        <v>3</v>
      </c>
      <c r="J10">
        <v>0</v>
      </c>
      <c r="L10" t="s">
        <v>47</v>
      </c>
      <c r="M10" t="s">
        <v>638</v>
      </c>
      <c r="N10" t="s">
        <v>124</v>
      </c>
      <c r="O10">
        <v>1</v>
      </c>
      <c r="P10" t="s">
        <v>29</v>
      </c>
      <c r="R10" t="s">
        <v>29</v>
      </c>
      <c r="S10" t="s">
        <v>37</v>
      </c>
      <c r="V10" t="s">
        <v>664</v>
      </c>
    </row>
    <row r="11" spans="1:22">
      <c r="A11" t="s">
        <v>256</v>
      </c>
      <c r="D11" t="s">
        <v>34</v>
      </c>
      <c r="E11" t="s">
        <v>39</v>
      </c>
      <c r="F11" t="s">
        <v>95</v>
      </c>
      <c r="L11" t="s">
        <v>17</v>
      </c>
      <c r="M11" t="s">
        <v>587</v>
      </c>
      <c r="N11" t="s">
        <v>180</v>
      </c>
      <c r="O11">
        <v>1</v>
      </c>
      <c r="P11" t="s">
        <v>37</v>
      </c>
      <c r="R11" t="s">
        <v>29</v>
      </c>
      <c r="S11" t="s">
        <v>37</v>
      </c>
      <c r="T11" t="s">
        <v>588</v>
      </c>
      <c r="V11" t="s">
        <v>664</v>
      </c>
    </row>
    <row r="12" spans="1:22">
      <c r="A12" t="s">
        <v>257</v>
      </c>
      <c r="D12" t="s">
        <v>42</v>
      </c>
      <c r="E12" t="s">
        <v>22</v>
      </c>
      <c r="I12">
        <v>20</v>
      </c>
      <c r="J12">
        <v>0</v>
      </c>
      <c r="L12" t="s">
        <v>47</v>
      </c>
      <c r="M12" t="s">
        <v>644</v>
      </c>
      <c r="N12" t="s">
        <v>107</v>
      </c>
      <c r="O12">
        <v>1</v>
      </c>
      <c r="P12" t="s">
        <v>29</v>
      </c>
      <c r="R12" t="s">
        <v>41</v>
      </c>
      <c r="S12" t="s">
        <v>37</v>
      </c>
      <c r="V12" t="s">
        <v>41</v>
      </c>
    </row>
    <row r="13" spans="1:22">
      <c r="A13" t="s">
        <v>258</v>
      </c>
      <c r="D13" t="s">
        <v>88</v>
      </c>
      <c r="E13" t="s">
        <v>100</v>
      </c>
      <c r="I13">
        <v>0</v>
      </c>
      <c r="J13">
        <v>0</v>
      </c>
      <c r="L13" t="s">
        <v>47</v>
      </c>
      <c r="M13" t="s">
        <v>633</v>
      </c>
      <c r="N13" t="s">
        <v>178</v>
      </c>
      <c r="O13">
        <v>2</v>
      </c>
      <c r="P13" t="s">
        <v>37</v>
      </c>
      <c r="R13" t="s">
        <v>41</v>
      </c>
      <c r="S13" t="s">
        <v>37</v>
      </c>
      <c r="T13" t="s">
        <v>663</v>
      </c>
      <c r="U13" t="s">
        <v>674</v>
      </c>
      <c r="V13" t="s">
        <v>41</v>
      </c>
    </row>
    <row r="14" spans="1:22">
      <c r="A14" t="s">
        <v>259</v>
      </c>
      <c r="D14" t="s">
        <v>106</v>
      </c>
      <c r="E14" t="s">
        <v>98</v>
      </c>
      <c r="G14" t="s">
        <v>577</v>
      </c>
      <c r="I14">
        <v>9</v>
      </c>
      <c r="J14">
        <v>3</v>
      </c>
      <c r="L14" t="s">
        <v>17</v>
      </c>
      <c r="M14" t="s">
        <v>644</v>
      </c>
      <c r="N14" t="s">
        <v>96</v>
      </c>
      <c r="O14">
        <v>2</v>
      </c>
      <c r="P14" t="s">
        <v>18</v>
      </c>
      <c r="R14" t="s">
        <v>675</v>
      </c>
      <c r="S14" t="s">
        <v>24</v>
      </c>
      <c r="V14" t="s">
        <v>664</v>
      </c>
    </row>
    <row r="15" spans="1:22">
      <c r="A15" t="s">
        <v>260</v>
      </c>
      <c r="D15" t="s">
        <v>97</v>
      </c>
      <c r="E15" t="s">
        <v>94</v>
      </c>
      <c r="L15" t="s">
        <v>47</v>
      </c>
      <c r="M15" t="s">
        <v>31</v>
      </c>
      <c r="N15" t="s">
        <v>179</v>
      </c>
      <c r="O15">
        <v>2</v>
      </c>
      <c r="R15" t="s">
        <v>41</v>
      </c>
      <c r="S15" t="s">
        <v>37</v>
      </c>
      <c r="V15" t="s">
        <v>41</v>
      </c>
    </row>
    <row r="16" spans="1:22">
      <c r="A16" t="s">
        <v>261</v>
      </c>
      <c r="D16" t="s">
        <v>639</v>
      </c>
      <c r="E16" t="s">
        <v>33</v>
      </c>
      <c r="G16" t="s">
        <v>640</v>
      </c>
      <c r="I16">
        <v>6</v>
      </c>
      <c r="J16">
        <v>2</v>
      </c>
      <c r="L16" t="s">
        <v>47</v>
      </c>
      <c r="M16" t="s">
        <v>661</v>
      </c>
      <c r="N16" t="s">
        <v>123</v>
      </c>
      <c r="O16">
        <v>2</v>
      </c>
      <c r="P16" t="s">
        <v>29</v>
      </c>
      <c r="R16" t="s">
        <v>29</v>
      </c>
      <c r="S16" t="s">
        <v>29</v>
      </c>
      <c r="V16" t="s">
        <v>41</v>
      </c>
    </row>
    <row r="17" spans="1:22">
      <c r="A17" t="s">
        <v>262</v>
      </c>
      <c r="D17" t="s">
        <v>34</v>
      </c>
      <c r="E17" t="s">
        <v>33</v>
      </c>
      <c r="G17" t="s">
        <v>676</v>
      </c>
      <c r="I17">
        <v>16</v>
      </c>
      <c r="J17">
        <v>1</v>
      </c>
      <c r="L17" t="s">
        <v>47</v>
      </c>
      <c r="N17" t="s">
        <v>127</v>
      </c>
      <c r="O17" t="s">
        <v>677</v>
      </c>
      <c r="P17" t="s">
        <v>37</v>
      </c>
      <c r="R17" t="s">
        <v>29</v>
      </c>
      <c r="S17" t="s">
        <v>29</v>
      </c>
      <c r="T17" t="s">
        <v>678</v>
      </c>
      <c r="V17" t="s">
        <v>664</v>
      </c>
    </row>
    <row r="18" spans="1:22">
      <c r="A18" t="s">
        <v>263</v>
      </c>
      <c r="D18" t="s">
        <v>97</v>
      </c>
      <c r="E18" t="s">
        <v>98</v>
      </c>
      <c r="F18" t="s">
        <v>21</v>
      </c>
      <c r="G18" t="s">
        <v>613</v>
      </c>
      <c r="I18">
        <v>3</v>
      </c>
      <c r="J18">
        <v>3</v>
      </c>
      <c r="L18" t="s">
        <v>47</v>
      </c>
      <c r="M18" t="s">
        <v>661</v>
      </c>
      <c r="N18" t="s">
        <v>179</v>
      </c>
      <c r="O18">
        <v>1</v>
      </c>
      <c r="P18" t="s">
        <v>29</v>
      </c>
      <c r="R18" t="s">
        <v>29</v>
      </c>
      <c r="S18" t="s">
        <v>614</v>
      </c>
      <c r="T18" t="s">
        <v>679</v>
      </c>
      <c r="U18" t="s">
        <v>635</v>
      </c>
      <c r="V18" t="s">
        <v>680</v>
      </c>
    </row>
    <row r="19" spans="1:22">
      <c r="A19" t="s">
        <v>264</v>
      </c>
      <c r="D19" t="s">
        <v>93</v>
      </c>
      <c r="E19" t="s">
        <v>94</v>
      </c>
      <c r="F19" t="s">
        <v>156</v>
      </c>
      <c r="I19">
        <v>9</v>
      </c>
      <c r="J19">
        <v>0</v>
      </c>
      <c r="L19" t="s">
        <v>47</v>
      </c>
      <c r="M19" t="s">
        <v>585</v>
      </c>
      <c r="N19" t="s">
        <v>107</v>
      </c>
      <c r="O19">
        <v>2</v>
      </c>
      <c r="P19" t="s">
        <v>24</v>
      </c>
      <c r="R19" t="s">
        <v>41</v>
      </c>
      <c r="S19" t="s">
        <v>41</v>
      </c>
      <c r="V19" t="s">
        <v>664</v>
      </c>
    </row>
    <row r="20" spans="1:22">
      <c r="A20" t="s">
        <v>265</v>
      </c>
      <c r="D20" t="s">
        <v>97</v>
      </c>
      <c r="E20" t="s">
        <v>100</v>
      </c>
      <c r="F20" t="s">
        <v>112</v>
      </c>
      <c r="L20" t="s">
        <v>47</v>
      </c>
      <c r="N20" t="s">
        <v>180</v>
      </c>
      <c r="O20">
        <v>2</v>
      </c>
      <c r="P20" t="s">
        <v>29</v>
      </c>
      <c r="Q20" t="s">
        <v>681</v>
      </c>
      <c r="R20" t="s">
        <v>29</v>
      </c>
      <c r="S20" t="s">
        <v>37</v>
      </c>
      <c r="T20" t="s">
        <v>682</v>
      </c>
      <c r="V20" t="s">
        <v>664</v>
      </c>
    </row>
    <row r="21" spans="1:22">
      <c r="A21" t="s">
        <v>266</v>
      </c>
      <c r="D21" t="s">
        <v>106</v>
      </c>
      <c r="E21" t="s">
        <v>94</v>
      </c>
      <c r="F21" t="s">
        <v>112</v>
      </c>
      <c r="I21">
        <v>2</v>
      </c>
      <c r="J21">
        <v>0</v>
      </c>
      <c r="L21" t="s">
        <v>47</v>
      </c>
      <c r="M21" t="s">
        <v>644</v>
      </c>
      <c r="N21" t="s">
        <v>172</v>
      </c>
      <c r="O21">
        <v>2</v>
      </c>
      <c r="P21" t="s">
        <v>29</v>
      </c>
      <c r="R21" t="s">
        <v>109</v>
      </c>
      <c r="S21" t="s">
        <v>37</v>
      </c>
      <c r="T21" t="s">
        <v>683</v>
      </c>
      <c r="U21" t="s">
        <v>684</v>
      </c>
      <c r="V21" t="s">
        <v>664</v>
      </c>
    </row>
    <row r="22" spans="1:22">
      <c r="A22" t="s">
        <v>267</v>
      </c>
      <c r="D22" t="s">
        <v>88</v>
      </c>
      <c r="E22" t="s">
        <v>94</v>
      </c>
      <c r="F22" t="s">
        <v>112</v>
      </c>
      <c r="I22">
        <v>11</v>
      </c>
      <c r="J22">
        <v>0</v>
      </c>
      <c r="L22" t="s">
        <v>47</v>
      </c>
      <c r="M22" t="s">
        <v>633</v>
      </c>
      <c r="N22" t="s">
        <v>101</v>
      </c>
      <c r="O22">
        <v>1</v>
      </c>
      <c r="P22" t="s">
        <v>37</v>
      </c>
      <c r="R22" t="s">
        <v>41</v>
      </c>
      <c r="S22" t="s">
        <v>37</v>
      </c>
      <c r="T22" t="s">
        <v>685</v>
      </c>
      <c r="V22" t="s">
        <v>664</v>
      </c>
    </row>
    <row r="23" spans="1:22">
      <c r="A23" t="s">
        <v>268</v>
      </c>
      <c r="D23" t="s">
        <v>97</v>
      </c>
      <c r="E23" t="s">
        <v>94</v>
      </c>
      <c r="F23" t="s">
        <v>112</v>
      </c>
      <c r="I23">
        <v>1</v>
      </c>
      <c r="J23">
        <v>0</v>
      </c>
      <c r="L23" t="s">
        <v>47</v>
      </c>
      <c r="M23" t="s">
        <v>644</v>
      </c>
      <c r="N23" t="s">
        <v>107</v>
      </c>
      <c r="O23">
        <v>7</v>
      </c>
      <c r="P23" t="s">
        <v>37</v>
      </c>
      <c r="R23" t="s">
        <v>29</v>
      </c>
      <c r="S23" t="s">
        <v>29</v>
      </c>
      <c r="T23" t="s">
        <v>663</v>
      </c>
      <c r="U23" t="s">
        <v>635</v>
      </c>
      <c r="V23" t="s">
        <v>169</v>
      </c>
    </row>
    <row r="24" spans="1:22">
      <c r="A24" t="s">
        <v>269</v>
      </c>
      <c r="D24" t="s">
        <v>23</v>
      </c>
      <c r="E24" t="s">
        <v>91</v>
      </c>
      <c r="F24" t="s">
        <v>21</v>
      </c>
      <c r="L24" t="s">
        <v>47</v>
      </c>
      <c r="N24" t="s">
        <v>181</v>
      </c>
      <c r="O24">
        <v>1</v>
      </c>
      <c r="P24" t="s">
        <v>41</v>
      </c>
      <c r="R24" t="s">
        <v>37</v>
      </c>
      <c r="S24" t="s">
        <v>24</v>
      </c>
      <c r="T24" t="s">
        <v>643</v>
      </c>
      <c r="U24" t="s">
        <v>671</v>
      </c>
      <c r="V24" t="s">
        <v>41</v>
      </c>
    </row>
    <row r="25" spans="1:22">
      <c r="A25" t="s">
        <v>270</v>
      </c>
      <c r="D25" t="s">
        <v>97</v>
      </c>
      <c r="E25" t="s">
        <v>132</v>
      </c>
      <c r="F25" t="s">
        <v>112</v>
      </c>
      <c r="G25" t="s">
        <v>686</v>
      </c>
      <c r="I25">
        <v>42</v>
      </c>
      <c r="J25">
        <v>6</v>
      </c>
      <c r="L25" t="s">
        <v>17</v>
      </c>
      <c r="M25" t="s">
        <v>687</v>
      </c>
      <c r="N25" t="s">
        <v>99</v>
      </c>
      <c r="O25">
        <v>3</v>
      </c>
      <c r="P25" t="s">
        <v>29</v>
      </c>
      <c r="R25" t="s">
        <v>688</v>
      </c>
      <c r="S25" t="s">
        <v>29</v>
      </c>
      <c r="V25" t="s">
        <v>660</v>
      </c>
    </row>
    <row r="26" spans="1:22">
      <c r="A26" t="s">
        <v>271</v>
      </c>
      <c r="D26" t="s">
        <v>106</v>
      </c>
      <c r="E26" t="s">
        <v>100</v>
      </c>
      <c r="F26" t="s">
        <v>112</v>
      </c>
      <c r="L26" t="s">
        <v>17</v>
      </c>
      <c r="M26" t="s">
        <v>633</v>
      </c>
      <c r="N26" t="s">
        <v>172</v>
      </c>
      <c r="O26">
        <v>1</v>
      </c>
      <c r="P26" t="s">
        <v>43</v>
      </c>
      <c r="R26" t="s">
        <v>41</v>
      </c>
      <c r="S26" t="s">
        <v>37</v>
      </c>
      <c r="V26" t="s">
        <v>664</v>
      </c>
    </row>
    <row r="27" spans="1:22">
      <c r="A27" t="s">
        <v>272</v>
      </c>
      <c r="D27" t="s">
        <v>88</v>
      </c>
      <c r="E27" t="s">
        <v>94</v>
      </c>
      <c r="F27" t="s">
        <v>112</v>
      </c>
      <c r="J27">
        <v>0</v>
      </c>
      <c r="L27" t="s">
        <v>47</v>
      </c>
      <c r="N27" t="s">
        <v>101</v>
      </c>
      <c r="O27">
        <v>1</v>
      </c>
      <c r="P27" t="s">
        <v>37</v>
      </c>
      <c r="R27" t="s">
        <v>29</v>
      </c>
      <c r="S27" t="s">
        <v>29</v>
      </c>
      <c r="V27" t="s">
        <v>30</v>
      </c>
    </row>
    <row r="28" spans="1:22">
      <c r="A28" t="s">
        <v>273</v>
      </c>
      <c r="D28" t="s">
        <v>34</v>
      </c>
      <c r="E28" t="s">
        <v>91</v>
      </c>
      <c r="F28" t="s">
        <v>21</v>
      </c>
      <c r="L28" t="s">
        <v>47</v>
      </c>
      <c r="M28" t="s">
        <v>31</v>
      </c>
      <c r="N28" t="s">
        <v>107</v>
      </c>
      <c r="O28">
        <v>2</v>
      </c>
      <c r="P28" t="s">
        <v>37</v>
      </c>
      <c r="R28" t="s">
        <v>29</v>
      </c>
      <c r="S28" t="s">
        <v>29</v>
      </c>
      <c r="T28" t="s">
        <v>689</v>
      </c>
      <c r="U28" t="s">
        <v>637</v>
      </c>
      <c r="V28" t="s">
        <v>30</v>
      </c>
    </row>
    <row r="29" spans="1:22">
      <c r="A29" t="s">
        <v>274</v>
      </c>
      <c r="D29" t="s">
        <v>97</v>
      </c>
      <c r="E29" t="s">
        <v>98</v>
      </c>
      <c r="F29" t="s">
        <v>112</v>
      </c>
      <c r="G29" t="s">
        <v>640</v>
      </c>
      <c r="I29">
        <v>7</v>
      </c>
      <c r="J29">
        <v>7</v>
      </c>
      <c r="L29" t="s">
        <v>17</v>
      </c>
      <c r="M29" t="s">
        <v>690</v>
      </c>
      <c r="N29" t="s">
        <v>161</v>
      </c>
      <c r="O29">
        <v>1</v>
      </c>
      <c r="P29" t="s">
        <v>29</v>
      </c>
      <c r="R29" t="s">
        <v>29</v>
      </c>
      <c r="S29" t="s">
        <v>29</v>
      </c>
      <c r="V29" t="s">
        <v>30</v>
      </c>
    </row>
    <row r="30" spans="1:22">
      <c r="A30" t="s">
        <v>275</v>
      </c>
      <c r="D30" t="s">
        <v>88</v>
      </c>
      <c r="E30" t="s">
        <v>94</v>
      </c>
      <c r="I30">
        <v>1</v>
      </c>
      <c r="J30">
        <v>0</v>
      </c>
      <c r="L30" t="s">
        <v>47</v>
      </c>
      <c r="M30" t="s">
        <v>633</v>
      </c>
      <c r="N30" t="s">
        <v>101</v>
      </c>
      <c r="O30">
        <v>1</v>
      </c>
      <c r="P30" t="s">
        <v>18</v>
      </c>
      <c r="R30" t="s">
        <v>37</v>
      </c>
      <c r="S30" t="s">
        <v>37</v>
      </c>
      <c r="V30" t="s">
        <v>664</v>
      </c>
    </row>
    <row r="31" spans="1:22">
      <c r="A31" t="s">
        <v>276</v>
      </c>
      <c r="D31" t="s">
        <v>160</v>
      </c>
      <c r="E31" t="s">
        <v>94</v>
      </c>
      <c r="F31" t="s">
        <v>21</v>
      </c>
      <c r="I31">
        <v>4</v>
      </c>
      <c r="J31">
        <v>0</v>
      </c>
      <c r="L31" t="s">
        <v>47</v>
      </c>
      <c r="M31" t="s">
        <v>691</v>
      </c>
      <c r="N31" t="s">
        <v>125</v>
      </c>
      <c r="O31">
        <v>1</v>
      </c>
      <c r="P31" t="s">
        <v>29</v>
      </c>
      <c r="R31" t="s">
        <v>692</v>
      </c>
      <c r="S31" t="s">
        <v>43</v>
      </c>
      <c r="T31" t="s">
        <v>693</v>
      </c>
      <c r="V31" t="s">
        <v>664</v>
      </c>
    </row>
    <row r="32" spans="1:22">
      <c r="A32" t="s">
        <v>277</v>
      </c>
      <c r="D32" t="s">
        <v>88</v>
      </c>
      <c r="E32" t="s">
        <v>98</v>
      </c>
      <c r="F32" t="s">
        <v>21</v>
      </c>
      <c r="G32" t="s">
        <v>640</v>
      </c>
      <c r="I32">
        <v>7</v>
      </c>
      <c r="J32">
        <v>4</v>
      </c>
      <c r="L32" t="s">
        <v>47</v>
      </c>
      <c r="M32" t="s">
        <v>633</v>
      </c>
      <c r="N32" t="s">
        <v>101</v>
      </c>
      <c r="O32">
        <v>2</v>
      </c>
      <c r="P32" t="s">
        <v>29</v>
      </c>
      <c r="R32" t="s">
        <v>692</v>
      </c>
      <c r="S32" t="s">
        <v>43</v>
      </c>
      <c r="V32" t="s">
        <v>664</v>
      </c>
    </row>
    <row r="33" spans="1:22">
      <c r="A33" t="s">
        <v>278</v>
      </c>
      <c r="D33" t="s">
        <v>97</v>
      </c>
      <c r="E33" t="s">
        <v>589</v>
      </c>
      <c r="F33" t="s">
        <v>112</v>
      </c>
      <c r="L33" t="s">
        <v>17</v>
      </c>
      <c r="M33" t="s">
        <v>644</v>
      </c>
      <c r="N33" t="s">
        <v>107</v>
      </c>
      <c r="O33">
        <v>2</v>
      </c>
      <c r="P33" t="s">
        <v>29</v>
      </c>
      <c r="R33" t="s">
        <v>29</v>
      </c>
      <c r="S33" t="s">
        <v>29</v>
      </c>
      <c r="T33" t="s">
        <v>678</v>
      </c>
      <c r="U33" t="s">
        <v>679</v>
      </c>
      <c r="V33" t="s">
        <v>166</v>
      </c>
    </row>
    <row r="34" spans="1:22">
      <c r="A34" t="s">
        <v>279</v>
      </c>
      <c r="D34" t="s">
        <v>97</v>
      </c>
      <c r="E34" t="s">
        <v>94</v>
      </c>
      <c r="I34">
        <v>6</v>
      </c>
      <c r="J34">
        <v>0</v>
      </c>
      <c r="L34" t="s">
        <v>47</v>
      </c>
      <c r="M34" t="s">
        <v>632</v>
      </c>
      <c r="N34" t="s">
        <v>120</v>
      </c>
      <c r="O34">
        <v>2</v>
      </c>
      <c r="P34" t="s">
        <v>37</v>
      </c>
      <c r="R34" t="s">
        <v>30</v>
      </c>
      <c r="S34" t="s">
        <v>29</v>
      </c>
      <c r="T34" t="s">
        <v>694</v>
      </c>
      <c r="U34" t="s">
        <v>635</v>
      </c>
      <c r="V34" t="s">
        <v>669</v>
      </c>
    </row>
    <row r="35" spans="1:22">
      <c r="A35" t="s">
        <v>280</v>
      </c>
      <c r="D35" t="s">
        <v>160</v>
      </c>
      <c r="E35" t="s">
        <v>98</v>
      </c>
      <c r="F35" t="s">
        <v>21</v>
      </c>
      <c r="G35" t="s">
        <v>695</v>
      </c>
      <c r="I35">
        <v>2</v>
      </c>
      <c r="J35">
        <v>2</v>
      </c>
      <c r="K35" t="s">
        <v>163</v>
      </c>
      <c r="L35" t="s">
        <v>47</v>
      </c>
      <c r="M35" t="s">
        <v>632</v>
      </c>
      <c r="N35" t="s">
        <v>163</v>
      </c>
      <c r="O35">
        <v>1</v>
      </c>
      <c r="P35" t="s">
        <v>29</v>
      </c>
      <c r="R35" t="s">
        <v>37</v>
      </c>
      <c r="S35" t="s">
        <v>43</v>
      </c>
      <c r="T35" t="s">
        <v>590</v>
      </c>
      <c r="U35" t="s">
        <v>635</v>
      </c>
      <c r="V35" t="s">
        <v>664</v>
      </c>
    </row>
    <row r="36" spans="1:22">
      <c r="A36" t="s">
        <v>281</v>
      </c>
      <c r="D36" t="s">
        <v>88</v>
      </c>
      <c r="E36" t="s">
        <v>94</v>
      </c>
      <c r="F36" t="s">
        <v>112</v>
      </c>
      <c r="I36">
        <v>8</v>
      </c>
      <c r="J36">
        <v>0</v>
      </c>
      <c r="L36" t="s">
        <v>47</v>
      </c>
      <c r="M36" t="s">
        <v>696</v>
      </c>
      <c r="N36" t="s">
        <v>182</v>
      </c>
      <c r="O36">
        <v>2</v>
      </c>
      <c r="P36" t="s">
        <v>37</v>
      </c>
      <c r="R36" t="s">
        <v>692</v>
      </c>
      <c r="S36" t="s">
        <v>37</v>
      </c>
      <c r="V36" t="s">
        <v>664</v>
      </c>
    </row>
    <row r="37" spans="1:22">
      <c r="A37" t="s">
        <v>282</v>
      </c>
      <c r="D37" t="s">
        <v>97</v>
      </c>
      <c r="E37" t="s">
        <v>98</v>
      </c>
      <c r="F37" t="s">
        <v>112</v>
      </c>
      <c r="G37" t="s">
        <v>640</v>
      </c>
      <c r="I37">
        <v>14</v>
      </c>
      <c r="J37">
        <v>6</v>
      </c>
      <c r="L37" t="s">
        <v>17</v>
      </c>
      <c r="M37" t="s">
        <v>644</v>
      </c>
      <c r="N37" t="s">
        <v>107</v>
      </c>
      <c r="O37">
        <v>2</v>
      </c>
      <c r="P37" t="s">
        <v>37</v>
      </c>
      <c r="R37" t="s">
        <v>692</v>
      </c>
      <c r="S37" t="s">
        <v>29</v>
      </c>
      <c r="T37" t="s">
        <v>184</v>
      </c>
      <c r="U37" t="s">
        <v>635</v>
      </c>
      <c r="V37" t="s">
        <v>664</v>
      </c>
    </row>
    <row r="38" spans="1:22">
      <c r="A38" t="s">
        <v>283</v>
      </c>
      <c r="D38" t="s">
        <v>88</v>
      </c>
      <c r="E38" t="s">
        <v>94</v>
      </c>
      <c r="F38" t="s">
        <v>112</v>
      </c>
      <c r="I38">
        <v>8</v>
      </c>
      <c r="J38">
        <v>0</v>
      </c>
      <c r="L38" t="s">
        <v>47</v>
      </c>
      <c r="M38" t="s">
        <v>633</v>
      </c>
      <c r="N38" t="s">
        <v>185</v>
      </c>
      <c r="O38">
        <v>1</v>
      </c>
      <c r="P38" t="s">
        <v>43</v>
      </c>
      <c r="R38" t="s">
        <v>665</v>
      </c>
      <c r="S38" t="s">
        <v>43</v>
      </c>
      <c r="T38" t="s">
        <v>678</v>
      </c>
      <c r="U38" t="s">
        <v>635</v>
      </c>
      <c r="V38" t="s">
        <v>664</v>
      </c>
    </row>
    <row r="39" spans="1:22">
      <c r="A39" t="s">
        <v>284</v>
      </c>
      <c r="D39" t="s">
        <v>23</v>
      </c>
      <c r="E39" t="s">
        <v>33</v>
      </c>
      <c r="F39" t="s">
        <v>21</v>
      </c>
      <c r="G39" t="s">
        <v>697</v>
      </c>
      <c r="J39">
        <v>5</v>
      </c>
      <c r="K39" t="s">
        <v>615</v>
      </c>
      <c r="L39" t="s">
        <v>47</v>
      </c>
      <c r="N39" t="s">
        <v>698</v>
      </c>
      <c r="O39">
        <v>1</v>
      </c>
      <c r="P39" t="s">
        <v>37</v>
      </c>
      <c r="R39" t="s">
        <v>60</v>
      </c>
      <c r="S39" t="s">
        <v>37</v>
      </c>
      <c r="V39" t="s">
        <v>665</v>
      </c>
    </row>
    <row r="40" spans="1:22">
      <c r="A40" t="s">
        <v>285</v>
      </c>
      <c r="D40" t="s">
        <v>23</v>
      </c>
      <c r="E40" t="s">
        <v>39</v>
      </c>
      <c r="F40" t="s">
        <v>95</v>
      </c>
      <c r="L40" t="s">
        <v>47</v>
      </c>
      <c r="M40" t="s">
        <v>31</v>
      </c>
      <c r="N40" t="s">
        <v>186</v>
      </c>
      <c r="O40">
        <v>1</v>
      </c>
      <c r="P40" t="s">
        <v>41</v>
      </c>
      <c r="R40" t="s">
        <v>25</v>
      </c>
      <c r="S40" t="s">
        <v>25</v>
      </c>
      <c r="V40" t="s">
        <v>45</v>
      </c>
    </row>
    <row r="41" spans="1:22">
      <c r="A41" t="s">
        <v>286</v>
      </c>
      <c r="D41" t="s">
        <v>34</v>
      </c>
      <c r="E41" t="s">
        <v>15</v>
      </c>
      <c r="G41" t="s">
        <v>583</v>
      </c>
      <c r="I41">
        <v>9</v>
      </c>
      <c r="J41">
        <v>5</v>
      </c>
      <c r="K41" t="s">
        <v>116</v>
      </c>
      <c r="L41" t="s">
        <v>47</v>
      </c>
      <c r="M41" t="s">
        <v>548</v>
      </c>
      <c r="N41" t="s">
        <v>179</v>
      </c>
      <c r="O41">
        <v>1</v>
      </c>
      <c r="R41" t="s">
        <v>109</v>
      </c>
      <c r="S41" t="s">
        <v>534</v>
      </c>
      <c r="V41" t="s">
        <v>579</v>
      </c>
    </row>
    <row r="42" spans="1:22">
      <c r="A42" t="s">
        <v>287</v>
      </c>
      <c r="D42" t="s">
        <v>23</v>
      </c>
      <c r="F42" t="s">
        <v>95</v>
      </c>
      <c r="L42" t="s">
        <v>47</v>
      </c>
      <c r="N42" t="s">
        <v>115</v>
      </c>
      <c r="O42">
        <v>2</v>
      </c>
      <c r="P42" t="s">
        <v>29</v>
      </c>
      <c r="Q42" t="s">
        <v>699</v>
      </c>
      <c r="R42" t="s">
        <v>564</v>
      </c>
      <c r="S42" t="s">
        <v>37</v>
      </c>
      <c r="V42" t="s">
        <v>169</v>
      </c>
    </row>
    <row r="43" spans="1:22">
      <c r="A43" t="s">
        <v>288</v>
      </c>
      <c r="C43" t="s">
        <v>591</v>
      </c>
      <c r="D43" t="s">
        <v>34</v>
      </c>
      <c r="E43" t="s">
        <v>33</v>
      </c>
      <c r="F43" t="s">
        <v>21</v>
      </c>
      <c r="G43" t="s">
        <v>700</v>
      </c>
      <c r="I43">
        <v>8</v>
      </c>
      <c r="J43">
        <v>7</v>
      </c>
      <c r="K43" t="s">
        <v>125</v>
      </c>
      <c r="L43" t="s">
        <v>47</v>
      </c>
      <c r="M43" t="s">
        <v>701</v>
      </c>
      <c r="N43" t="s">
        <v>187</v>
      </c>
      <c r="O43">
        <v>1</v>
      </c>
      <c r="P43" t="s">
        <v>29</v>
      </c>
      <c r="Q43" t="s">
        <v>171</v>
      </c>
      <c r="R43" t="s">
        <v>188</v>
      </c>
      <c r="S43" t="s">
        <v>189</v>
      </c>
      <c r="V43" t="s">
        <v>702</v>
      </c>
    </row>
    <row r="44" spans="1:22">
      <c r="A44" t="s">
        <v>289</v>
      </c>
      <c r="D44" t="s">
        <v>34</v>
      </c>
      <c r="E44" t="s">
        <v>15</v>
      </c>
      <c r="G44" t="s">
        <v>190</v>
      </c>
      <c r="I44">
        <v>1</v>
      </c>
      <c r="J44">
        <v>1</v>
      </c>
      <c r="K44" t="s">
        <v>191</v>
      </c>
      <c r="L44" t="s">
        <v>47</v>
      </c>
      <c r="N44" t="s">
        <v>92</v>
      </c>
      <c r="O44">
        <v>1</v>
      </c>
      <c r="P44" t="s">
        <v>37</v>
      </c>
      <c r="R44" t="s">
        <v>192</v>
      </c>
      <c r="S44" t="s">
        <v>44</v>
      </c>
      <c r="V44" t="s">
        <v>665</v>
      </c>
    </row>
    <row r="45" spans="1:22">
      <c r="A45" t="s">
        <v>290</v>
      </c>
      <c r="C45" t="s">
        <v>591</v>
      </c>
      <c r="D45" t="s">
        <v>34</v>
      </c>
      <c r="E45" t="s">
        <v>15</v>
      </c>
      <c r="G45" t="s">
        <v>703</v>
      </c>
      <c r="I45" t="s">
        <v>704</v>
      </c>
      <c r="J45" t="s">
        <v>705</v>
      </c>
      <c r="K45" t="s">
        <v>706</v>
      </c>
      <c r="L45" t="s">
        <v>47</v>
      </c>
      <c r="M45" t="s">
        <v>707</v>
      </c>
      <c r="N45" t="s">
        <v>708</v>
      </c>
      <c r="O45">
        <v>2</v>
      </c>
      <c r="P45" t="s">
        <v>29</v>
      </c>
      <c r="Q45" t="s">
        <v>699</v>
      </c>
      <c r="R45" t="s">
        <v>29</v>
      </c>
      <c r="S45" t="s">
        <v>37</v>
      </c>
      <c r="V45" t="s">
        <v>169</v>
      </c>
    </row>
    <row r="46" spans="1:22">
      <c r="A46" t="s">
        <v>291</v>
      </c>
      <c r="D46" t="s">
        <v>23</v>
      </c>
      <c r="L46" t="s">
        <v>47</v>
      </c>
      <c r="N46" t="s">
        <v>592</v>
      </c>
      <c r="O46">
        <v>2</v>
      </c>
      <c r="P46" t="s">
        <v>37</v>
      </c>
      <c r="R46" t="s">
        <v>60</v>
      </c>
      <c r="S46" t="s">
        <v>60</v>
      </c>
      <c r="V46" t="s">
        <v>45</v>
      </c>
    </row>
    <row r="47" spans="1:22">
      <c r="A47" t="s">
        <v>292</v>
      </c>
      <c r="D47" t="s">
        <v>173</v>
      </c>
      <c r="I47">
        <v>17</v>
      </c>
      <c r="J47">
        <v>2</v>
      </c>
      <c r="L47" t="s">
        <v>47</v>
      </c>
      <c r="M47" t="s">
        <v>632</v>
      </c>
      <c r="N47" t="s">
        <v>172</v>
      </c>
      <c r="O47">
        <v>2</v>
      </c>
      <c r="P47" t="s">
        <v>37</v>
      </c>
      <c r="R47" t="s">
        <v>117</v>
      </c>
      <c r="S47" t="s">
        <v>193</v>
      </c>
      <c r="V47" t="s">
        <v>45</v>
      </c>
    </row>
    <row r="48" spans="1:22">
      <c r="A48" t="s">
        <v>293</v>
      </c>
      <c r="D48" t="s">
        <v>38</v>
      </c>
      <c r="E48" t="s">
        <v>39</v>
      </c>
      <c r="F48" t="s">
        <v>95</v>
      </c>
      <c r="I48">
        <v>4</v>
      </c>
      <c r="J48">
        <v>0</v>
      </c>
      <c r="L48" t="s">
        <v>47</v>
      </c>
      <c r="M48" t="s">
        <v>31</v>
      </c>
      <c r="N48" t="s">
        <v>122</v>
      </c>
      <c r="O48">
        <v>1</v>
      </c>
      <c r="P48" t="s">
        <v>37</v>
      </c>
      <c r="R48" t="s">
        <v>61</v>
      </c>
      <c r="S48" t="s">
        <v>37</v>
      </c>
      <c r="V48" t="s">
        <v>45</v>
      </c>
    </row>
    <row r="49" spans="1:22">
      <c r="A49" t="s">
        <v>294</v>
      </c>
      <c r="D49" t="s">
        <v>38</v>
      </c>
      <c r="E49" t="s">
        <v>91</v>
      </c>
      <c r="F49" t="s">
        <v>21</v>
      </c>
      <c r="I49">
        <v>2</v>
      </c>
      <c r="J49">
        <v>0</v>
      </c>
      <c r="L49" t="s">
        <v>47</v>
      </c>
      <c r="M49" t="s">
        <v>709</v>
      </c>
      <c r="N49" t="s">
        <v>194</v>
      </c>
      <c r="O49">
        <v>1</v>
      </c>
      <c r="P49" t="s">
        <v>37</v>
      </c>
      <c r="R49" t="s">
        <v>61</v>
      </c>
      <c r="S49" t="s">
        <v>37</v>
      </c>
      <c r="V49" t="s">
        <v>45</v>
      </c>
    </row>
    <row r="50" spans="1:22">
      <c r="A50" t="s">
        <v>295</v>
      </c>
      <c r="I50">
        <v>2</v>
      </c>
      <c r="J50">
        <v>0</v>
      </c>
      <c r="L50" t="s">
        <v>710</v>
      </c>
      <c r="M50" t="s">
        <v>645</v>
      </c>
      <c r="N50" t="s">
        <v>195</v>
      </c>
      <c r="O50">
        <v>2</v>
      </c>
      <c r="P50" t="s">
        <v>37</v>
      </c>
      <c r="R50" t="s">
        <v>37</v>
      </c>
      <c r="S50" t="s">
        <v>43</v>
      </c>
      <c r="V50" t="s">
        <v>45</v>
      </c>
    </row>
    <row r="51" spans="1:22">
      <c r="A51" t="s">
        <v>296</v>
      </c>
      <c r="L51" t="s">
        <v>47</v>
      </c>
      <c r="M51" t="s">
        <v>31</v>
      </c>
      <c r="N51" t="s">
        <v>126</v>
      </c>
      <c r="O51">
        <v>1</v>
      </c>
      <c r="P51" t="s">
        <v>37</v>
      </c>
      <c r="R51" t="s">
        <v>37</v>
      </c>
      <c r="S51" t="s">
        <v>37</v>
      </c>
      <c r="V51" t="s">
        <v>45</v>
      </c>
    </row>
    <row r="52" spans="1:22">
      <c r="A52" t="s">
        <v>297</v>
      </c>
      <c r="D52" t="s">
        <v>38</v>
      </c>
      <c r="E52" t="s">
        <v>22</v>
      </c>
      <c r="F52" t="s">
        <v>14</v>
      </c>
      <c r="I52">
        <v>7</v>
      </c>
      <c r="J52">
        <v>0</v>
      </c>
      <c r="L52" t="s">
        <v>47</v>
      </c>
      <c r="M52" t="s">
        <v>653</v>
      </c>
      <c r="N52" t="s">
        <v>113</v>
      </c>
      <c r="O52">
        <v>1</v>
      </c>
      <c r="P52" t="s">
        <v>29</v>
      </c>
      <c r="R52" t="s">
        <v>29</v>
      </c>
      <c r="S52" t="s">
        <v>37</v>
      </c>
      <c r="V52" t="s">
        <v>45</v>
      </c>
    </row>
    <row r="53" spans="1:22">
      <c r="A53" t="s">
        <v>298</v>
      </c>
      <c r="D53" t="s">
        <v>38</v>
      </c>
      <c r="L53" t="s">
        <v>47</v>
      </c>
      <c r="M53" t="s">
        <v>709</v>
      </c>
      <c r="N53" t="s">
        <v>194</v>
      </c>
      <c r="O53">
        <v>1</v>
      </c>
      <c r="P53" t="s">
        <v>29</v>
      </c>
      <c r="Q53" t="s">
        <v>711</v>
      </c>
      <c r="R53" t="s">
        <v>43</v>
      </c>
      <c r="S53" t="s">
        <v>196</v>
      </c>
      <c r="V53" t="s">
        <v>535</v>
      </c>
    </row>
    <row r="54" spans="1:22">
      <c r="A54" t="s">
        <v>299</v>
      </c>
      <c r="D54" t="s">
        <v>23</v>
      </c>
      <c r="E54" t="s">
        <v>15</v>
      </c>
      <c r="G54" t="s">
        <v>712</v>
      </c>
      <c r="I54">
        <v>20</v>
      </c>
      <c r="J54">
        <v>7</v>
      </c>
      <c r="K54" t="s">
        <v>172</v>
      </c>
      <c r="L54" t="s">
        <v>47</v>
      </c>
      <c r="M54" t="s">
        <v>653</v>
      </c>
      <c r="N54" t="s">
        <v>186</v>
      </c>
      <c r="O54">
        <v>1</v>
      </c>
      <c r="P54" t="s">
        <v>37</v>
      </c>
      <c r="R54" t="s">
        <v>29</v>
      </c>
      <c r="S54" t="s">
        <v>536</v>
      </c>
      <c r="V54" t="s">
        <v>537</v>
      </c>
    </row>
    <row r="55" spans="1:22">
      <c r="A55" t="s">
        <v>300</v>
      </c>
      <c r="D55" t="s">
        <v>23</v>
      </c>
      <c r="E55" t="s">
        <v>22</v>
      </c>
      <c r="I55">
        <v>3</v>
      </c>
      <c r="J55">
        <v>0</v>
      </c>
      <c r="L55" t="s">
        <v>47</v>
      </c>
      <c r="M55" t="s">
        <v>31</v>
      </c>
      <c r="N55" t="s">
        <v>122</v>
      </c>
      <c r="O55">
        <v>1</v>
      </c>
      <c r="P55" t="s">
        <v>37</v>
      </c>
      <c r="R55" t="s">
        <v>37</v>
      </c>
      <c r="S55" t="s">
        <v>43</v>
      </c>
      <c r="V55" t="s">
        <v>45</v>
      </c>
    </row>
    <row r="56" spans="1:22">
      <c r="A56" t="s">
        <v>301</v>
      </c>
      <c r="D56" t="s">
        <v>173</v>
      </c>
      <c r="E56" t="s">
        <v>39</v>
      </c>
      <c r="F56" t="s">
        <v>95</v>
      </c>
      <c r="I56">
        <v>1</v>
      </c>
      <c r="J56">
        <v>0</v>
      </c>
      <c r="L56" t="s">
        <v>47</v>
      </c>
      <c r="M56" t="s">
        <v>31</v>
      </c>
      <c r="N56" t="s">
        <v>86</v>
      </c>
      <c r="O56">
        <v>1</v>
      </c>
      <c r="P56" t="s">
        <v>37</v>
      </c>
      <c r="R56" t="s">
        <v>61</v>
      </c>
      <c r="S56" t="s">
        <v>37</v>
      </c>
      <c r="V56" t="s">
        <v>45</v>
      </c>
    </row>
    <row r="57" spans="1:22">
      <c r="A57" t="s">
        <v>302</v>
      </c>
      <c r="I57">
        <v>4</v>
      </c>
      <c r="J57">
        <v>0</v>
      </c>
      <c r="L57" t="s">
        <v>47</v>
      </c>
      <c r="M57" t="s">
        <v>713</v>
      </c>
      <c r="N57" t="s">
        <v>714</v>
      </c>
      <c r="O57">
        <v>4</v>
      </c>
      <c r="P57" t="s">
        <v>37</v>
      </c>
      <c r="R57" t="s">
        <v>715</v>
      </c>
      <c r="S57" t="s">
        <v>37</v>
      </c>
      <c r="V57" t="s">
        <v>45</v>
      </c>
    </row>
    <row r="58" spans="1:22">
      <c r="A58" t="s">
        <v>303</v>
      </c>
      <c r="D58" t="s">
        <v>173</v>
      </c>
      <c r="E58" t="s">
        <v>15</v>
      </c>
      <c r="G58" t="s">
        <v>616</v>
      </c>
      <c r="I58">
        <v>4</v>
      </c>
      <c r="J58">
        <v>4</v>
      </c>
      <c r="K58" t="s">
        <v>52</v>
      </c>
      <c r="L58" t="s">
        <v>47</v>
      </c>
      <c r="M58" t="s">
        <v>632</v>
      </c>
      <c r="N58" t="s">
        <v>716</v>
      </c>
      <c r="O58">
        <v>2</v>
      </c>
      <c r="R58" t="s">
        <v>29</v>
      </c>
      <c r="S58" t="s">
        <v>29</v>
      </c>
    </row>
    <row r="59" spans="1:22">
      <c r="A59" t="s">
        <v>304</v>
      </c>
      <c r="D59" t="s">
        <v>38</v>
      </c>
      <c r="L59" t="s">
        <v>642</v>
      </c>
      <c r="M59" t="s">
        <v>717</v>
      </c>
      <c r="N59" t="s">
        <v>113</v>
      </c>
      <c r="O59">
        <v>1</v>
      </c>
      <c r="P59" t="s">
        <v>37</v>
      </c>
      <c r="R59" t="s">
        <v>37</v>
      </c>
      <c r="S59" t="s">
        <v>37</v>
      </c>
      <c r="V59" t="s">
        <v>45</v>
      </c>
    </row>
    <row r="60" spans="1:22">
      <c r="A60" t="s">
        <v>305</v>
      </c>
      <c r="D60" t="s">
        <v>38</v>
      </c>
      <c r="E60" t="s">
        <v>22</v>
      </c>
      <c r="F60" t="s">
        <v>14</v>
      </c>
      <c r="I60">
        <v>2</v>
      </c>
      <c r="J60">
        <v>0</v>
      </c>
      <c r="L60" t="s">
        <v>47</v>
      </c>
      <c r="M60" t="s">
        <v>718</v>
      </c>
      <c r="N60" t="s">
        <v>102</v>
      </c>
      <c r="O60">
        <v>1</v>
      </c>
      <c r="R60" t="s">
        <v>41</v>
      </c>
      <c r="S60" t="s">
        <v>37</v>
      </c>
      <c r="V60" t="s">
        <v>45</v>
      </c>
    </row>
    <row r="61" spans="1:22">
      <c r="A61" t="s">
        <v>306</v>
      </c>
      <c r="L61" t="s">
        <v>47</v>
      </c>
      <c r="M61" t="s">
        <v>719</v>
      </c>
      <c r="N61" t="s">
        <v>720</v>
      </c>
      <c r="O61">
        <v>3</v>
      </c>
      <c r="R61" t="s">
        <v>721</v>
      </c>
    </row>
    <row r="62" spans="1:22">
      <c r="A62" t="s">
        <v>307</v>
      </c>
      <c r="D62" t="s">
        <v>23</v>
      </c>
      <c r="E62" t="s">
        <v>91</v>
      </c>
      <c r="F62" t="s">
        <v>21</v>
      </c>
      <c r="L62" t="s">
        <v>47</v>
      </c>
      <c r="M62" t="s">
        <v>722</v>
      </c>
      <c r="N62" t="s">
        <v>113</v>
      </c>
      <c r="O62">
        <v>2</v>
      </c>
      <c r="P62" t="s">
        <v>37</v>
      </c>
      <c r="R62" t="s">
        <v>29</v>
      </c>
      <c r="S62" t="s">
        <v>197</v>
      </c>
      <c r="V62" t="s">
        <v>198</v>
      </c>
    </row>
    <row r="63" spans="1:22">
      <c r="A63" t="s">
        <v>308</v>
      </c>
      <c r="D63" t="s">
        <v>23</v>
      </c>
      <c r="E63" t="s">
        <v>91</v>
      </c>
      <c r="F63" t="s">
        <v>21</v>
      </c>
      <c r="I63">
        <v>1</v>
      </c>
      <c r="J63">
        <v>0</v>
      </c>
      <c r="L63" t="s">
        <v>47</v>
      </c>
      <c r="M63" t="s">
        <v>723</v>
      </c>
      <c r="N63" t="s">
        <v>724</v>
      </c>
      <c r="O63" t="s">
        <v>725</v>
      </c>
      <c r="P63" t="s">
        <v>37</v>
      </c>
      <c r="R63" t="s">
        <v>726</v>
      </c>
      <c r="S63" t="s">
        <v>571</v>
      </c>
      <c r="V63" t="s">
        <v>45</v>
      </c>
    </row>
    <row r="64" spans="1:22">
      <c r="A64" t="s">
        <v>309</v>
      </c>
      <c r="D64" t="s">
        <v>38</v>
      </c>
      <c r="E64" t="s">
        <v>39</v>
      </c>
      <c r="F64" t="s">
        <v>95</v>
      </c>
      <c r="L64" t="s">
        <v>47</v>
      </c>
      <c r="M64" t="s">
        <v>709</v>
      </c>
      <c r="N64" t="s">
        <v>96</v>
      </c>
      <c r="O64">
        <v>2</v>
      </c>
      <c r="P64" t="s">
        <v>37</v>
      </c>
      <c r="R64" t="s">
        <v>29</v>
      </c>
      <c r="S64" t="s">
        <v>37</v>
      </c>
      <c r="V64" t="s">
        <v>45</v>
      </c>
    </row>
    <row r="65" spans="1:22">
      <c r="A65" t="s">
        <v>310</v>
      </c>
      <c r="D65" t="s">
        <v>34</v>
      </c>
      <c r="E65" t="s">
        <v>91</v>
      </c>
      <c r="F65" t="s">
        <v>21</v>
      </c>
      <c r="I65">
        <v>3</v>
      </c>
      <c r="J65">
        <v>0</v>
      </c>
      <c r="L65" t="s">
        <v>47</v>
      </c>
      <c r="M65" t="s">
        <v>645</v>
      </c>
      <c r="N65" t="s">
        <v>162</v>
      </c>
      <c r="O65">
        <v>2</v>
      </c>
      <c r="P65" t="s">
        <v>37</v>
      </c>
      <c r="R65" t="s">
        <v>37</v>
      </c>
      <c r="S65" t="s">
        <v>43</v>
      </c>
      <c r="V65" t="s">
        <v>45</v>
      </c>
    </row>
    <row r="66" spans="1:22">
      <c r="A66" t="s">
        <v>311</v>
      </c>
      <c r="D66" t="s">
        <v>23</v>
      </c>
      <c r="E66" t="s">
        <v>33</v>
      </c>
      <c r="G66" t="s">
        <v>727</v>
      </c>
      <c r="I66">
        <v>12</v>
      </c>
      <c r="J66">
        <v>7</v>
      </c>
      <c r="K66" t="s">
        <v>99</v>
      </c>
      <c r="L66" t="s">
        <v>47</v>
      </c>
      <c r="M66" t="s">
        <v>653</v>
      </c>
      <c r="N66" t="s">
        <v>89</v>
      </c>
      <c r="O66">
        <v>1</v>
      </c>
      <c r="P66" t="s">
        <v>37</v>
      </c>
      <c r="R66" t="s">
        <v>29</v>
      </c>
      <c r="S66" t="s">
        <v>37</v>
      </c>
      <c r="V66" t="s">
        <v>45</v>
      </c>
    </row>
    <row r="67" spans="1:22">
      <c r="A67" t="s">
        <v>312</v>
      </c>
      <c r="D67" t="s">
        <v>38</v>
      </c>
      <c r="E67" t="s">
        <v>33</v>
      </c>
      <c r="G67" t="s">
        <v>728</v>
      </c>
      <c r="I67">
        <v>12</v>
      </c>
      <c r="J67">
        <v>6</v>
      </c>
      <c r="K67" t="s">
        <v>158</v>
      </c>
      <c r="L67" t="s">
        <v>47</v>
      </c>
      <c r="M67" t="s">
        <v>709</v>
      </c>
      <c r="N67" t="s">
        <v>50</v>
      </c>
      <c r="O67">
        <v>2</v>
      </c>
      <c r="P67" t="s">
        <v>41</v>
      </c>
      <c r="R67" t="s">
        <v>29</v>
      </c>
      <c r="S67" t="s">
        <v>29</v>
      </c>
      <c r="V67" t="s">
        <v>45</v>
      </c>
    </row>
    <row r="68" spans="1:22">
      <c r="A68" t="s">
        <v>313</v>
      </c>
      <c r="D68" t="s">
        <v>38</v>
      </c>
      <c r="E68" t="s">
        <v>33</v>
      </c>
      <c r="G68" t="s">
        <v>618</v>
      </c>
      <c r="I68">
        <v>3</v>
      </c>
      <c r="J68">
        <v>2</v>
      </c>
      <c r="K68" t="s">
        <v>199</v>
      </c>
      <c r="L68" t="s">
        <v>47</v>
      </c>
      <c r="M68" t="s">
        <v>729</v>
      </c>
      <c r="N68" t="s">
        <v>194</v>
      </c>
      <c r="O68">
        <v>4</v>
      </c>
      <c r="P68" t="s">
        <v>37</v>
      </c>
      <c r="R68" t="s">
        <v>29</v>
      </c>
      <c r="S68" t="s">
        <v>730</v>
      </c>
      <c r="V68" t="s">
        <v>45</v>
      </c>
    </row>
    <row r="69" spans="1:22">
      <c r="A69" t="s">
        <v>314</v>
      </c>
      <c r="D69" t="s">
        <v>34</v>
      </c>
      <c r="E69" t="s">
        <v>91</v>
      </c>
      <c r="F69" t="s">
        <v>21</v>
      </c>
      <c r="I69">
        <v>7</v>
      </c>
      <c r="J69">
        <v>1</v>
      </c>
      <c r="K69" t="s">
        <v>119</v>
      </c>
      <c r="L69" t="s">
        <v>47</v>
      </c>
      <c r="M69" t="s">
        <v>653</v>
      </c>
      <c r="N69" t="s">
        <v>178</v>
      </c>
      <c r="O69">
        <v>2</v>
      </c>
      <c r="R69" t="s">
        <v>29</v>
      </c>
    </row>
    <row r="70" spans="1:22">
      <c r="A70" t="s">
        <v>315</v>
      </c>
      <c r="D70" t="s">
        <v>23</v>
      </c>
      <c r="E70" t="s">
        <v>22</v>
      </c>
      <c r="F70" t="s">
        <v>14</v>
      </c>
      <c r="I70">
        <v>1</v>
      </c>
      <c r="J70">
        <v>1</v>
      </c>
      <c r="L70" t="s">
        <v>47</v>
      </c>
      <c r="M70" t="s">
        <v>653</v>
      </c>
      <c r="N70" t="s">
        <v>731</v>
      </c>
      <c r="O70" t="s">
        <v>725</v>
      </c>
      <c r="P70" t="s">
        <v>37</v>
      </c>
      <c r="R70" t="s">
        <v>29</v>
      </c>
      <c r="S70" t="s">
        <v>37</v>
      </c>
      <c r="V70" t="s">
        <v>45</v>
      </c>
    </row>
    <row r="71" spans="1:22">
      <c r="A71" t="s">
        <v>316</v>
      </c>
      <c r="D71" t="s">
        <v>38</v>
      </c>
      <c r="E71" t="s">
        <v>39</v>
      </c>
      <c r="F71" t="s">
        <v>95</v>
      </c>
      <c r="I71">
        <v>4</v>
      </c>
      <c r="J71">
        <v>0</v>
      </c>
      <c r="L71" t="s">
        <v>47</v>
      </c>
      <c r="M71" t="s">
        <v>31</v>
      </c>
      <c r="N71" t="s">
        <v>123</v>
      </c>
      <c r="O71">
        <v>1</v>
      </c>
      <c r="P71" t="s">
        <v>37</v>
      </c>
      <c r="R71" t="s">
        <v>61</v>
      </c>
      <c r="S71" t="s">
        <v>37</v>
      </c>
      <c r="V71" t="s">
        <v>45</v>
      </c>
    </row>
    <row r="72" spans="1:22">
      <c r="A72" t="s">
        <v>317</v>
      </c>
      <c r="D72" t="s">
        <v>173</v>
      </c>
      <c r="E72" t="s">
        <v>33</v>
      </c>
      <c r="G72" t="s">
        <v>732</v>
      </c>
      <c r="I72">
        <v>6</v>
      </c>
      <c r="J72">
        <v>1</v>
      </c>
      <c r="K72" t="s">
        <v>200</v>
      </c>
      <c r="L72" t="s">
        <v>47</v>
      </c>
      <c r="M72" t="s">
        <v>733</v>
      </c>
      <c r="N72" t="s">
        <v>101</v>
      </c>
      <c r="O72">
        <v>6</v>
      </c>
      <c r="P72" t="s">
        <v>41</v>
      </c>
      <c r="R72" t="s">
        <v>29</v>
      </c>
      <c r="S72" t="s">
        <v>734</v>
      </c>
      <c r="V72" t="s">
        <v>45</v>
      </c>
    </row>
    <row r="73" spans="1:22">
      <c r="A73" t="s">
        <v>318</v>
      </c>
      <c r="D73" t="s">
        <v>23</v>
      </c>
      <c r="E73" t="s">
        <v>39</v>
      </c>
      <c r="F73" t="s">
        <v>95</v>
      </c>
      <c r="I73">
        <v>1</v>
      </c>
      <c r="J73">
        <v>0</v>
      </c>
      <c r="L73" t="s">
        <v>47</v>
      </c>
      <c r="M73" t="s">
        <v>709</v>
      </c>
      <c r="N73" t="s">
        <v>133</v>
      </c>
      <c r="O73">
        <v>1</v>
      </c>
      <c r="P73" t="s">
        <v>25</v>
      </c>
      <c r="R73" t="s">
        <v>29</v>
      </c>
      <c r="S73" t="s">
        <v>29</v>
      </c>
      <c r="V73" t="s">
        <v>45</v>
      </c>
    </row>
    <row r="74" spans="1:22">
      <c r="A74" t="s">
        <v>319</v>
      </c>
      <c r="D74" t="s">
        <v>23</v>
      </c>
      <c r="E74" t="s">
        <v>39</v>
      </c>
      <c r="F74" t="s">
        <v>14</v>
      </c>
      <c r="L74" t="s">
        <v>47</v>
      </c>
      <c r="M74" t="s">
        <v>735</v>
      </c>
      <c r="N74" t="s">
        <v>92</v>
      </c>
      <c r="O74">
        <v>1</v>
      </c>
      <c r="P74" t="s">
        <v>37</v>
      </c>
      <c r="R74" t="s">
        <v>201</v>
      </c>
      <c r="S74" t="s">
        <v>37</v>
      </c>
      <c r="V74" t="s">
        <v>45</v>
      </c>
    </row>
    <row r="75" spans="1:22">
      <c r="A75" t="s">
        <v>320</v>
      </c>
      <c r="D75" t="s">
        <v>38</v>
      </c>
      <c r="E75" t="s">
        <v>33</v>
      </c>
      <c r="F75" t="s">
        <v>21</v>
      </c>
      <c r="G75" t="s">
        <v>736</v>
      </c>
      <c r="I75">
        <v>64</v>
      </c>
      <c r="J75">
        <v>17</v>
      </c>
      <c r="K75" t="s">
        <v>96</v>
      </c>
      <c r="L75" t="s">
        <v>47</v>
      </c>
      <c r="M75" t="s">
        <v>653</v>
      </c>
      <c r="N75" t="s">
        <v>157</v>
      </c>
      <c r="O75">
        <v>5</v>
      </c>
      <c r="P75" t="s">
        <v>37</v>
      </c>
      <c r="R75" t="s">
        <v>29</v>
      </c>
      <c r="S75" t="s">
        <v>37</v>
      </c>
      <c r="V75" t="s">
        <v>538</v>
      </c>
    </row>
    <row r="76" spans="1:22">
      <c r="A76" t="s">
        <v>321</v>
      </c>
      <c r="D76" t="s">
        <v>34</v>
      </c>
      <c r="E76" t="s">
        <v>91</v>
      </c>
      <c r="F76" t="s">
        <v>21</v>
      </c>
      <c r="I76">
        <v>1</v>
      </c>
      <c r="J76">
        <v>0</v>
      </c>
      <c r="L76" t="s">
        <v>47</v>
      </c>
      <c r="M76" t="s">
        <v>31</v>
      </c>
      <c r="N76" t="s">
        <v>202</v>
      </c>
      <c r="O76">
        <v>2</v>
      </c>
      <c r="P76" t="s">
        <v>37</v>
      </c>
      <c r="R76" t="s">
        <v>37</v>
      </c>
      <c r="S76" t="s">
        <v>37</v>
      </c>
      <c r="V76" t="s">
        <v>45</v>
      </c>
    </row>
    <row r="77" spans="1:22">
      <c r="A77" t="s">
        <v>322</v>
      </c>
      <c r="D77" t="s">
        <v>23</v>
      </c>
      <c r="E77" t="s">
        <v>33</v>
      </c>
      <c r="G77" t="s">
        <v>737</v>
      </c>
      <c r="I77">
        <v>5</v>
      </c>
      <c r="J77">
        <v>1</v>
      </c>
      <c r="K77" t="s">
        <v>203</v>
      </c>
      <c r="L77" t="s">
        <v>47</v>
      </c>
      <c r="M77" t="s">
        <v>632</v>
      </c>
      <c r="N77" t="s">
        <v>119</v>
      </c>
      <c r="O77">
        <v>1</v>
      </c>
      <c r="P77" t="s">
        <v>37</v>
      </c>
      <c r="R77" t="s">
        <v>692</v>
      </c>
      <c r="S77" t="s">
        <v>539</v>
      </c>
      <c r="V77" t="s">
        <v>45</v>
      </c>
    </row>
    <row r="78" spans="1:22">
      <c r="A78" t="s">
        <v>323</v>
      </c>
      <c r="D78" t="s">
        <v>173</v>
      </c>
      <c r="E78" t="s">
        <v>15</v>
      </c>
      <c r="G78" t="s">
        <v>565</v>
      </c>
      <c r="I78">
        <v>5</v>
      </c>
      <c r="J78">
        <v>2</v>
      </c>
      <c r="K78" t="s">
        <v>48</v>
      </c>
      <c r="L78" t="s">
        <v>47</v>
      </c>
      <c r="M78" t="s">
        <v>653</v>
      </c>
      <c r="N78" t="s">
        <v>54</v>
      </c>
      <c r="O78">
        <v>1</v>
      </c>
      <c r="R78" t="s">
        <v>29</v>
      </c>
    </row>
    <row r="79" spans="1:22">
      <c r="A79" t="s">
        <v>324</v>
      </c>
      <c r="D79" t="s">
        <v>173</v>
      </c>
      <c r="E79" t="s">
        <v>738</v>
      </c>
      <c r="G79" t="s">
        <v>739</v>
      </c>
      <c r="I79">
        <v>16</v>
      </c>
      <c r="J79">
        <v>15</v>
      </c>
      <c r="K79" t="s">
        <v>194</v>
      </c>
      <c r="L79" t="s">
        <v>47</v>
      </c>
      <c r="M79" t="s">
        <v>740</v>
      </c>
      <c r="N79" t="s">
        <v>194</v>
      </c>
      <c r="O79">
        <v>3</v>
      </c>
      <c r="P79" t="s">
        <v>29</v>
      </c>
      <c r="Q79" t="s">
        <v>699</v>
      </c>
      <c r="R79" t="s">
        <v>37</v>
      </c>
      <c r="S79" t="s">
        <v>205</v>
      </c>
      <c r="V79" t="s">
        <v>45</v>
      </c>
    </row>
    <row r="80" spans="1:22">
      <c r="A80" t="s">
        <v>325</v>
      </c>
      <c r="D80" t="s">
        <v>23</v>
      </c>
      <c r="E80" t="s">
        <v>165</v>
      </c>
      <c r="G80" t="s">
        <v>741</v>
      </c>
      <c r="I80">
        <v>2</v>
      </c>
      <c r="J80">
        <v>2</v>
      </c>
      <c r="K80" t="s">
        <v>119</v>
      </c>
      <c r="L80" t="s">
        <v>47</v>
      </c>
      <c r="M80" t="s">
        <v>723</v>
      </c>
      <c r="N80" t="s">
        <v>742</v>
      </c>
      <c r="O80" t="s">
        <v>743</v>
      </c>
      <c r="P80" t="s">
        <v>37</v>
      </c>
      <c r="R80" t="s">
        <v>744</v>
      </c>
      <c r="S80" t="s">
        <v>745</v>
      </c>
      <c r="V80" t="s">
        <v>746</v>
      </c>
    </row>
    <row r="81" spans="1:22">
      <c r="A81" t="s">
        <v>326</v>
      </c>
      <c r="D81" t="s">
        <v>38</v>
      </c>
      <c r="E81" t="s">
        <v>22</v>
      </c>
      <c r="F81" t="s">
        <v>14</v>
      </c>
      <c r="G81" t="s">
        <v>747</v>
      </c>
      <c r="I81">
        <v>2</v>
      </c>
      <c r="J81">
        <v>0</v>
      </c>
      <c r="L81" t="s">
        <v>47</v>
      </c>
      <c r="M81" t="s">
        <v>650</v>
      </c>
      <c r="N81" t="s">
        <v>206</v>
      </c>
      <c r="O81">
        <v>1</v>
      </c>
      <c r="P81" t="s">
        <v>37</v>
      </c>
      <c r="R81" t="s">
        <v>114</v>
      </c>
      <c r="S81" t="s">
        <v>37</v>
      </c>
      <c r="V81" t="s">
        <v>45</v>
      </c>
    </row>
    <row r="82" spans="1:22">
      <c r="A82" t="s">
        <v>327</v>
      </c>
      <c r="D82" t="s">
        <v>23</v>
      </c>
      <c r="E82" t="s">
        <v>91</v>
      </c>
      <c r="J82">
        <v>1</v>
      </c>
      <c r="L82" t="s">
        <v>47</v>
      </c>
      <c r="M82" t="s">
        <v>748</v>
      </c>
      <c r="N82" t="s">
        <v>96</v>
      </c>
      <c r="O82">
        <v>2</v>
      </c>
      <c r="P82" t="s">
        <v>37</v>
      </c>
      <c r="R82" t="s">
        <v>117</v>
      </c>
      <c r="S82" t="s">
        <v>566</v>
      </c>
      <c r="V82" t="s">
        <v>45</v>
      </c>
    </row>
    <row r="83" spans="1:22">
      <c r="A83" t="s">
        <v>328</v>
      </c>
      <c r="D83" t="s">
        <v>173</v>
      </c>
      <c r="E83" t="s">
        <v>15</v>
      </c>
      <c r="G83" t="s">
        <v>207</v>
      </c>
      <c r="I83">
        <v>50</v>
      </c>
      <c r="J83">
        <v>4</v>
      </c>
      <c r="K83" t="s">
        <v>122</v>
      </c>
      <c r="L83" t="s">
        <v>47</v>
      </c>
      <c r="M83" t="s">
        <v>749</v>
      </c>
      <c r="N83" t="s">
        <v>157</v>
      </c>
      <c r="O83">
        <v>6</v>
      </c>
      <c r="P83" t="s">
        <v>37</v>
      </c>
      <c r="R83" t="s">
        <v>29</v>
      </c>
      <c r="S83" t="s">
        <v>121</v>
      </c>
      <c r="V83" t="s">
        <v>208</v>
      </c>
    </row>
    <row r="84" spans="1:22">
      <c r="A84" t="s">
        <v>329</v>
      </c>
      <c r="D84" t="s">
        <v>23</v>
      </c>
      <c r="L84" t="s">
        <v>47</v>
      </c>
      <c r="M84" t="s">
        <v>709</v>
      </c>
      <c r="N84" t="s">
        <v>182</v>
      </c>
      <c r="O84">
        <v>2</v>
      </c>
      <c r="P84" t="s">
        <v>37</v>
      </c>
      <c r="R84" t="s">
        <v>37</v>
      </c>
      <c r="S84" t="s">
        <v>37</v>
      </c>
      <c r="V84" t="s">
        <v>45</v>
      </c>
    </row>
    <row r="85" spans="1:22">
      <c r="A85" t="s">
        <v>330</v>
      </c>
      <c r="D85" t="s">
        <v>23</v>
      </c>
      <c r="E85" t="s">
        <v>22</v>
      </c>
      <c r="I85">
        <v>2</v>
      </c>
      <c r="J85">
        <v>0</v>
      </c>
      <c r="L85" t="s">
        <v>47</v>
      </c>
      <c r="M85" t="s">
        <v>653</v>
      </c>
      <c r="N85" t="s">
        <v>107</v>
      </c>
      <c r="O85">
        <v>1</v>
      </c>
      <c r="P85" t="s">
        <v>37</v>
      </c>
      <c r="R85" t="s">
        <v>37</v>
      </c>
      <c r="S85" t="s">
        <v>37</v>
      </c>
      <c r="V85" t="s">
        <v>45</v>
      </c>
    </row>
    <row r="86" spans="1:22">
      <c r="A86" t="s">
        <v>331</v>
      </c>
      <c r="D86" t="s">
        <v>23</v>
      </c>
      <c r="E86" t="s">
        <v>91</v>
      </c>
      <c r="F86" t="s">
        <v>21</v>
      </c>
      <c r="I86">
        <v>3</v>
      </c>
      <c r="J86">
        <v>0</v>
      </c>
      <c r="L86" t="s">
        <v>47</v>
      </c>
      <c r="M86" t="s">
        <v>709</v>
      </c>
      <c r="N86" t="s">
        <v>96</v>
      </c>
      <c r="O86">
        <v>1</v>
      </c>
      <c r="P86" t="s">
        <v>37</v>
      </c>
      <c r="R86" t="s">
        <v>37</v>
      </c>
      <c r="S86" t="s">
        <v>37</v>
      </c>
      <c r="V86" t="s">
        <v>45</v>
      </c>
    </row>
    <row r="87" spans="1:22">
      <c r="A87" t="s">
        <v>332</v>
      </c>
      <c r="D87" t="s">
        <v>38</v>
      </c>
      <c r="E87" t="s">
        <v>91</v>
      </c>
      <c r="F87" t="s">
        <v>21</v>
      </c>
      <c r="L87" t="s">
        <v>47</v>
      </c>
      <c r="M87" t="s">
        <v>709</v>
      </c>
      <c r="N87" t="s">
        <v>123</v>
      </c>
      <c r="O87" t="s">
        <v>174</v>
      </c>
      <c r="P87" t="s">
        <v>37</v>
      </c>
      <c r="R87" t="s">
        <v>61</v>
      </c>
      <c r="S87" t="s">
        <v>37</v>
      </c>
      <c r="V87" t="s">
        <v>45</v>
      </c>
    </row>
    <row r="88" spans="1:22">
      <c r="A88" t="s">
        <v>333</v>
      </c>
      <c r="D88" t="s">
        <v>23</v>
      </c>
      <c r="E88" t="s">
        <v>15</v>
      </c>
      <c r="G88" t="s">
        <v>750</v>
      </c>
      <c r="I88">
        <v>32</v>
      </c>
      <c r="J88">
        <v>5</v>
      </c>
      <c r="K88" t="s">
        <v>206</v>
      </c>
      <c r="L88" t="s">
        <v>47</v>
      </c>
      <c r="M88" t="s">
        <v>653</v>
      </c>
      <c r="N88" t="s">
        <v>751</v>
      </c>
      <c r="O88" t="s">
        <v>174</v>
      </c>
      <c r="P88" t="s">
        <v>29</v>
      </c>
      <c r="Q88" t="s">
        <v>752</v>
      </c>
      <c r="R88" t="s">
        <v>37</v>
      </c>
      <c r="S88" t="s">
        <v>209</v>
      </c>
      <c r="V88" t="s">
        <v>45</v>
      </c>
    </row>
    <row r="89" spans="1:22">
      <c r="A89" t="s">
        <v>334</v>
      </c>
      <c r="D89" t="s">
        <v>23</v>
      </c>
      <c r="E89" t="s">
        <v>15</v>
      </c>
      <c r="G89" t="s">
        <v>753</v>
      </c>
      <c r="I89">
        <v>6</v>
      </c>
      <c r="J89">
        <v>5</v>
      </c>
      <c r="K89" t="s">
        <v>158</v>
      </c>
      <c r="L89" t="s">
        <v>47</v>
      </c>
      <c r="M89" t="s">
        <v>649</v>
      </c>
      <c r="N89" t="s">
        <v>118</v>
      </c>
      <c r="O89">
        <v>1</v>
      </c>
      <c r="R89" t="s">
        <v>60</v>
      </c>
      <c r="S89" t="s">
        <v>754</v>
      </c>
      <c r="V89" t="s">
        <v>45</v>
      </c>
    </row>
    <row r="90" spans="1:22">
      <c r="A90" t="s">
        <v>335</v>
      </c>
      <c r="D90" t="s">
        <v>23</v>
      </c>
      <c r="E90" t="s">
        <v>15</v>
      </c>
      <c r="G90" t="s">
        <v>755</v>
      </c>
      <c r="I90">
        <v>8</v>
      </c>
      <c r="J90">
        <v>4</v>
      </c>
      <c r="K90" t="s">
        <v>125</v>
      </c>
      <c r="L90" t="s">
        <v>47</v>
      </c>
      <c r="M90" t="s">
        <v>756</v>
      </c>
      <c r="N90" t="s">
        <v>127</v>
      </c>
      <c r="O90">
        <v>4</v>
      </c>
      <c r="P90" t="s">
        <v>37</v>
      </c>
      <c r="R90" t="s">
        <v>549</v>
      </c>
      <c r="S90" t="s">
        <v>550</v>
      </c>
      <c r="V90" t="s">
        <v>45</v>
      </c>
    </row>
    <row r="91" spans="1:22">
      <c r="A91" t="s">
        <v>336</v>
      </c>
      <c r="D91" t="s">
        <v>38</v>
      </c>
      <c r="L91" t="s">
        <v>47</v>
      </c>
      <c r="M91" t="s">
        <v>709</v>
      </c>
      <c r="N91" t="s">
        <v>107</v>
      </c>
      <c r="O91">
        <v>1</v>
      </c>
      <c r="P91" t="s">
        <v>37</v>
      </c>
      <c r="R91" t="s">
        <v>29</v>
      </c>
      <c r="S91" t="s">
        <v>37</v>
      </c>
      <c r="V91" t="s">
        <v>45</v>
      </c>
    </row>
    <row r="92" spans="1:22">
      <c r="A92" t="s">
        <v>337</v>
      </c>
      <c r="L92" t="s">
        <v>47</v>
      </c>
      <c r="M92" t="s">
        <v>650</v>
      </c>
      <c r="N92" t="s">
        <v>206</v>
      </c>
      <c r="O92">
        <v>3</v>
      </c>
      <c r="P92" t="s">
        <v>37</v>
      </c>
      <c r="R92" t="s">
        <v>41</v>
      </c>
      <c r="S92" t="s">
        <v>43</v>
      </c>
      <c r="V92" t="s">
        <v>45</v>
      </c>
    </row>
    <row r="93" spans="1:22">
      <c r="A93" t="s">
        <v>338</v>
      </c>
      <c r="D93" t="s">
        <v>38</v>
      </c>
      <c r="E93" t="s">
        <v>22</v>
      </c>
      <c r="I93">
        <v>2</v>
      </c>
      <c r="J93">
        <v>0</v>
      </c>
      <c r="L93" t="s">
        <v>47</v>
      </c>
      <c r="M93" t="s">
        <v>653</v>
      </c>
      <c r="N93" t="s">
        <v>194</v>
      </c>
      <c r="O93">
        <v>3</v>
      </c>
      <c r="P93" t="s">
        <v>37</v>
      </c>
      <c r="R93" t="s">
        <v>29</v>
      </c>
      <c r="S93" t="s">
        <v>210</v>
      </c>
      <c r="V93" t="s">
        <v>49</v>
      </c>
    </row>
    <row r="94" spans="1:22">
      <c r="A94" t="s">
        <v>339</v>
      </c>
      <c r="D94" t="s">
        <v>38</v>
      </c>
      <c r="E94" t="s">
        <v>91</v>
      </c>
      <c r="I94">
        <v>1</v>
      </c>
      <c r="J94">
        <v>0</v>
      </c>
      <c r="L94" t="s">
        <v>47</v>
      </c>
      <c r="M94" t="s">
        <v>709</v>
      </c>
      <c r="N94" t="s">
        <v>105</v>
      </c>
      <c r="O94">
        <v>1</v>
      </c>
      <c r="P94" t="s">
        <v>29</v>
      </c>
      <c r="Q94" t="s">
        <v>51</v>
      </c>
      <c r="R94" t="s">
        <v>114</v>
      </c>
      <c r="V94" t="s">
        <v>45</v>
      </c>
    </row>
    <row r="95" spans="1:22">
      <c r="A95" t="s">
        <v>340</v>
      </c>
      <c r="D95" t="s">
        <v>38</v>
      </c>
      <c r="E95" t="s">
        <v>91</v>
      </c>
      <c r="F95" t="s">
        <v>21</v>
      </c>
      <c r="I95">
        <v>3</v>
      </c>
      <c r="J95">
        <v>0</v>
      </c>
      <c r="L95" t="s">
        <v>47</v>
      </c>
      <c r="M95" t="s">
        <v>650</v>
      </c>
      <c r="N95" t="s">
        <v>125</v>
      </c>
      <c r="O95">
        <v>2</v>
      </c>
      <c r="P95" t="s">
        <v>37</v>
      </c>
      <c r="R95" t="s">
        <v>41</v>
      </c>
      <c r="S95" t="s">
        <v>37</v>
      </c>
      <c r="V95" t="s">
        <v>45</v>
      </c>
    </row>
    <row r="96" spans="1:22">
      <c r="A96" t="s">
        <v>341</v>
      </c>
      <c r="D96" t="s">
        <v>38</v>
      </c>
      <c r="L96" t="s">
        <v>47</v>
      </c>
      <c r="M96" t="s">
        <v>709</v>
      </c>
      <c r="N96" t="s">
        <v>123</v>
      </c>
      <c r="O96">
        <v>1</v>
      </c>
      <c r="P96" t="s">
        <v>37</v>
      </c>
      <c r="R96" t="s">
        <v>29</v>
      </c>
      <c r="S96" t="s">
        <v>37</v>
      </c>
      <c r="V96" t="s">
        <v>45</v>
      </c>
    </row>
    <row r="97" spans="1:22">
      <c r="A97" t="s">
        <v>342</v>
      </c>
      <c r="D97" t="s">
        <v>173</v>
      </c>
      <c r="E97" t="s">
        <v>22</v>
      </c>
      <c r="I97">
        <v>2</v>
      </c>
      <c r="J97">
        <v>0</v>
      </c>
      <c r="L97" t="s">
        <v>47</v>
      </c>
      <c r="M97" t="s">
        <v>723</v>
      </c>
      <c r="N97" t="s">
        <v>194</v>
      </c>
      <c r="O97">
        <v>5</v>
      </c>
      <c r="P97" t="s">
        <v>37</v>
      </c>
      <c r="R97" t="s">
        <v>29</v>
      </c>
      <c r="S97" t="s">
        <v>540</v>
      </c>
      <c r="V97" t="s">
        <v>45</v>
      </c>
    </row>
    <row r="98" spans="1:22">
      <c r="A98" t="s">
        <v>343</v>
      </c>
      <c r="D98" t="s">
        <v>16</v>
      </c>
      <c r="E98" t="s">
        <v>33</v>
      </c>
      <c r="G98" t="s">
        <v>212</v>
      </c>
      <c r="I98">
        <v>4</v>
      </c>
      <c r="J98">
        <v>1</v>
      </c>
      <c r="K98" t="s">
        <v>206</v>
      </c>
      <c r="L98" t="s">
        <v>47</v>
      </c>
      <c r="M98" t="s">
        <v>653</v>
      </c>
      <c r="N98" t="s">
        <v>120</v>
      </c>
      <c r="O98">
        <v>3</v>
      </c>
      <c r="P98" t="s">
        <v>18</v>
      </c>
      <c r="R98" t="s">
        <v>29</v>
      </c>
      <c r="S98" t="s">
        <v>43</v>
      </c>
      <c r="V98" t="s">
        <v>45</v>
      </c>
    </row>
    <row r="99" spans="1:22">
      <c r="A99" t="s">
        <v>344</v>
      </c>
      <c r="D99" t="s">
        <v>173</v>
      </c>
      <c r="E99" t="s">
        <v>39</v>
      </c>
      <c r="F99" t="s">
        <v>14</v>
      </c>
      <c r="I99">
        <v>15</v>
      </c>
      <c r="J99">
        <v>0</v>
      </c>
      <c r="L99" t="s">
        <v>47</v>
      </c>
      <c r="M99" t="s">
        <v>653</v>
      </c>
      <c r="N99" t="s">
        <v>99</v>
      </c>
      <c r="O99">
        <v>3</v>
      </c>
      <c r="P99" t="s">
        <v>37</v>
      </c>
      <c r="R99" t="s">
        <v>114</v>
      </c>
      <c r="S99" t="s">
        <v>37</v>
      </c>
      <c r="V99" t="s">
        <v>45</v>
      </c>
    </row>
    <row r="100" spans="1:22">
      <c r="A100" t="s">
        <v>345</v>
      </c>
      <c r="D100" t="s">
        <v>38</v>
      </c>
      <c r="E100" t="s">
        <v>91</v>
      </c>
      <c r="I100">
        <v>0</v>
      </c>
      <c r="J100">
        <v>1</v>
      </c>
      <c r="L100" t="s">
        <v>47</v>
      </c>
      <c r="M100" t="s">
        <v>632</v>
      </c>
      <c r="N100" t="s">
        <v>172</v>
      </c>
      <c r="O100">
        <v>1</v>
      </c>
      <c r="P100" t="s">
        <v>37</v>
      </c>
      <c r="R100" t="s">
        <v>117</v>
      </c>
      <c r="S100" t="s">
        <v>121</v>
      </c>
      <c r="V100" t="s">
        <v>169</v>
      </c>
    </row>
    <row r="101" spans="1:22">
      <c r="A101" t="s">
        <v>346</v>
      </c>
      <c r="D101" t="s">
        <v>23</v>
      </c>
      <c r="L101" t="s">
        <v>47</v>
      </c>
      <c r="M101" t="s">
        <v>632</v>
      </c>
      <c r="N101" t="s">
        <v>126</v>
      </c>
      <c r="O101">
        <v>2</v>
      </c>
      <c r="P101" t="s">
        <v>37</v>
      </c>
      <c r="R101" t="s">
        <v>211</v>
      </c>
      <c r="S101" t="s">
        <v>213</v>
      </c>
      <c r="V101" t="s">
        <v>45</v>
      </c>
    </row>
    <row r="102" spans="1:22">
      <c r="A102" t="s">
        <v>347</v>
      </c>
      <c r="D102" t="s">
        <v>173</v>
      </c>
      <c r="E102" t="s">
        <v>15</v>
      </c>
      <c r="G102" t="s">
        <v>757</v>
      </c>
      <c r="I102">
        <v>10</v>
      </c>
      <c r="J102">
        <v>2</v>
      </c>
      <c r="K102" t="s">
        <v>133</v>
      </c>
      <c r="L102" t="s">
        <v>47</v>
      </c>
      <c r="M102" t="s">
        <v>632</v>
      </c>
      <c r="N102" t="s">
        <v>101</v>
      </c>
      <c r="O102">
        <v>1</v>
      </c>
      <c r="R102" t="s">
        <v>29</v>
      </c>
      <c r="S102" t="s">
        <v>758</v>
      </c>
      <c r="V102" t="s">
        <v>214</v>
      </c>
    </row>
    <row r="103" spans="1:22">
      <c r="A103" t="s">
        <v>348</v>
      </c>
      <c r="D103" t="s">
        <v>173</v>
      </c>
      <c r="E103" t="s">
        <v>594</v>
      </c>
      <c r="F103" t="s">
        <v>21</v>
      </c>
      <c r="G103" t="s">
        <v>759</v>
      </c>
      <c r="I103">
        <v>61</v>
      </c>
      <c r="J103">
        <v>13</v>
      </c>
      <c r="K103" t="s">
        <v>123</v>
      </c>
      <c r="L103" t="s">
        <v>47</v>
      </c>
      <c r="N103" t="s">
        <v>182</v>
      </c>
      <c r="O103">
        <v>5</v>
      </c>
      <c r="P103" t="s">
        <v>37</v>
      </c>
      <c r="R103" t="s">
        <v>29</v>
      </c>
      <c r="S103" t="s">
        <v>37</v>
      </c>
      <c r="V103" t="s">
        <v>45</v>
      </c>
    </row>
    <row r="104" spans="1:22">
      <c r="A104" t="s">
        <v>349</v>
      </c>
      <c r="D104" t="s">
        <v>173</v>
      </c>
      <c r="E104" t="s">
        <v>22</v>
      </c>
      <c r="L104" t="s">
        <v>47</v>
      </c>
      <c r="M104" t="s">
        <v>632</v>
      </c>
      <c r="N104" t="s">
        <v>215</v>
      </c>
      <c r="O104">
        <v>3</v>
      </c>
      <c r="P104" t="s">
        <v>37</v>
      </c>
      <c r="R104" t="s">
        <v>29</v>
      </c>
      <c r="S104" t="s">
        <v>647</v>
      </c>
      <c r="V104" t="s">
        <v>45</v>
      </c>
    </row>
    <row r="105" spans="1:22">
      <c r="A105" t="s">
        <v>350</v>
      </c>
      <c r="D105" t="s">
        <v>38</v>
      </c>
      <c r="E105" t="s">
        <v>91</v>
      </c>
      <c r="G105" t="s">
        <v>604</v>
      </c>
      <c r="I105">
        <v>14</v>
      </c>
      <c r="J105">
        <v>6</v>
      </c>
      <c r="K105" t="s">
        <v>206</v>
      </c>
      <c r="L105" t="s">
        <v>47</v>
      </c>
      <c r="M105" t="s">
        <v>650</v>
      </c>
      <c r="N105" t="s">
        <v>119</v>
      </c>
      <c r="O105">
        <v>1</v>
      </c>
      <c r="R105" t="s">
        <v>25</v>
      </c>
      <c r="V105" t="s">
        <v>45</v>
      </c>
    </row>
    <row r="106" spans="1:22">
      <c r="A106" t="s">
        <v>351</v>
      </c>
      <c r="D106" t="s">
        <v>38</v>
      </c>
      <c r="L106" t="s">
        <v>47</v>
      </c>
      <c r="M106" t="s">
        <v>709</v>
      </c>
      <c r="N106" t="s">
        <v>133</v>
      </c>
      <c r="O106">
        <v>2</v>
      </c>
      <c r="P106" t="s">
        <v>37</v>
      </c>
      <c r="R106" t="s">
        <v>29</v>
      </c>
      <c r="S106" t="s">
        <v>37</v>
      </c>
      <c r="V106" t="s">
        <v>45</v>
      </c>
    </row>
    <row r="107" spans="1:22">
      <c r="A107" t="s">
        <v>352</v>
      </c>
      <c r="D107" t="s">
        <v>38</v>
      </c>
      <c r="E107" t="s">
        <v>15</v>
      </c>
      <c r="G107" t="s">
        <v>760</v>
      </c>
      <c r="I107">
        <v>12</v>
      </c>
      <c r="J107">
        <v>4</v>
      </c>
      <c r="K107" t="s">
        <v>158</v>
      </c>
      <c r="L107" t="s">
        <v>47</v>
      </c>
      <c r="M107" t="s">
        <v>632</v>
      </c>
      <c r="N107" t="s">
        <v>105</v>
      </c>
      <c r="O107">
        <v>2</v>
      </c>
      <c r="R107" t="s">
        <v>60</v>
      </c>
      <c r="S107" t="s">
        <v>754</v>
      </c>
      <c r="V107" t="s">
        <v>45</v>
      </c>
    </row>
    <row r="108" spans="1:22">
      <c r="A108" t="s">
        <v>353</v>
      </c>
      <c r="D108" t="s">
        <v>38</v>
      </c>
      <c r="E108" t="s">
        <v>22</v>
      </c>
      <c r="L108" t="s">
        <v>47</v>
      </c>
      <c r="M108" t="s">
        <v>31</v>
      </c>
      <c r="N108" t="s">
        <v>194</v>
      </c>
      <c r="O108">
        <v>2</v>
      </c>
      <c r="P108" t="s">
        <v>37</v>
      </c>
      <c r="R108" t="s">
        <v>37</v>
      </c>
      <c r="S108" t="s">
        <v>43</v>
      </c>
      <c r="V108" t="s">
        <v>45</v>
      </c>
    </row>
    <row r="109" spans="1:22">
      <c r="A109" t="s">
        <v>354</v>
      </c>
      <c r="D109" t="s">
        <v>23</v>
      </c>
      <c r="E109" t="s">
        <v>15</v>
      </c>
      <c r="G109" t="s">
        <v>761</v>
      </c>
      <c r="I109">
        <v>5</v>
      </c>
      <c r="J109">
        <v>4</v>
      </c>
      <c r="K109" t="s">
        <v>40</v>
      </c>
      <c r="L109" t="s">
        <v>47</v>
      </c>
      <c r="M109" t="s">
        <v>762</v>
      </c>
      <c r="N109" t="s">
        <v>122</v>
      </c>
      <c r="O109">
        <v>1</v>
      </c>
      <c r="P109" t="s">
        <v>29</v>
      </c>
      <c r="Q109" t="s">
        <v>763</v>
      </c>
      <c r="R109" t="s">
        <v>29</v>
      </c>
      <c r="S109" t="s">
        <v>29</v>
      </c>
      <c r="V109" t="s">
        <v>45</v>
      </c>
    </row>
    <row r="110" spans="1:22">
      <c r="A110" t="s">
        <v>355</v>
      </c>
      <c r="D110" t="s">
        <v>38</v>
      </c>
      <c r="E110" t="s">
        <v>91</v>
      </c>
      <c r="I110">
        <v>0</v>
      </c>
      <c r="J110">
        <v>0</v>
      </c>
      <c r="L110" t="s">
        <v>47</v>
      </c>
      <c r="M110" t="s">
        <v>31</v>
      </c>
      <c r="N110" t="s">
        <v>105</v>
      </c>
      <c r="O110">
        <v>3</v>
      </c>
      <c r="P110" t="s">
        <v>37</v>
      </c>
      <c r="R110" t="s">
        <v>29</v>
      </c>
      <c r="S110" t="s">
        <v>216</v>
      </c>
      <c r="V110" t="s">
        <v>45</v>
      </c>
    </row>
    <row r="111" spans="1:22">
      <c r="A111" t="s">
        <v>356</v>
      </c>
      <c r="D111" t="s">
        <v>38</v>
      </c>
      <c r="E111" t="s">
        <v>22</v>
      </c>
      <c r="I111">
        <v>1</v>
      </c>
      <c r="J111">
        <v>0</v>
      </c>
      <c r="L111" t="s">
        <v>47</v>
      </c>
      <c r="M111" t="s">
        <v>650</v>
      </c>
      <c r="N111" t="s">
        <v>116</v>
      </c>
      <c r="O111">
        <v>2</v>
      </c>
      <c r="P111" t="s">
        <v>37</v>
      </c>
      <c r="R111" t="s">
        <v>45</v>
      </c>
      <c r="S111" t="s">
        <v>37</v>
      </c>
      <c r="V111" t="s">
        <v>45</v>
      </c>
    </row>
    <row r="112" spans="1:22">
      <c r="A112" t="s">
        <v>357</v>
      </c>
      <c r="L112" t="s">
        <v>47</v>
      </c>
      <c r="M112" t="s">
        <v>645</v>
      </c>
      <c r="N112" t="s">
        <v>104</v>
      </c>
      <c r="O112">
        <v>1</v>
      </c>
      <c r="P112" t="s">
        <v>29</v>
      </c>
      <c r="Q112" t="s">
        <v>764</v>
      </c>
      <c r="R112" t="s">
        <v>37</v>
      </c>
      <c r="S112" t="s">
        <v>43</v>
      </c>
      <c r="V112" t="s">
        <v>45</v>
      </c>
    </row>
    <row r="113" spans="1:22">
      <c r="A113" t="s">
        <v>358</v>
      </c>
      <c r="D113" t="s">
        <v>38</v>
      </c>
      <c r="E113" t="s">
        <v>22</v>
      </c>
      <c r="I113">
        <v>8</v>
      </c>
      <c r="J113">
        <v>2</v>
      </c>
      <c r="L113" t="s">
        <v>47</v>
      </c>
      <c r="M113" t="s">
        <v>709</v>
      </c>
      <c r="N113" t="s">
        <v>194</v>
      </c>
      <c r="O113">
        <v>9</v>
      </c>
      <c r="P113" t="s">
        <v>37</v>
      </c>
      <c r="R113" t="s">
        <v>692</v>
      </c>
      <c r="S113" t="s">
        <v>43</v>
      </c>
      <c r="V113" t="s">
        <v>765</v>
      </c>
    </row>
    <row r="114" spans="1:22">
      <c r="A114" t="s">
        <v>359</v>
      </c>
      <c r="D114" t="s">
        <v>593</v>
      </c>
      <c r="E114" t="s">
        <v>15</v>
      </c>
      <c r="G114" t="s">
        <v>766</v>
      </c>
      <c r="I114">
        <v>60</v>
      </c>
      <c r="J114">
        <v>17</v>
      </c>
      <c r="K114" t="s">
        <v>133</v>
      </c>
      <c r="L114" t="s">
        <v>47</v>
      </c>
      <c r="M114" t="s">
        <v>762</v>
      </c>
      <c r="N114" t="s">
        <v>107</v>
      </c>
      <c r="O114">
        <v>2</v>
      </c>
      <c r="P114" t="s">
        <v>29</v>
      </c>
      <c r="Q114" t="s">
        <v>699</v>
      </c>
      <c r="R114" t="s">
        <v>37</v>
      </c>
      <c r="S114" t="s">
        <v>580</v>
      </c>
      <c r="V114" t="s">
        <v>45</v>
      </c>
    </row>
    <row r="115" spans="1:22">
      <c r="A115" t="s">
        <v>360</v>
      </c>
      <c r="E115" t="s">
        <v>165</v>
      </c>
      <c r="G115" t="s">
        <v>767</v>
      </c>
      <c r="I115">
        <v>29</v>
      </c>
      <c r="J115">
        <v>15</v>
      </c>
      <c r="K115" t="s">
        <v>206</v>
      </c>
      <c r="L115" t="s">
        <v>47</v>
      </c>
      <c r="N115" t="s">
        <v>172</v>
      </c>
      <c r="O115">
        <v>5</v>
      </c>
      <c r="P115" t="s">
        <v>37</v>
      </c>
      <c r="R115" t="s">
        <v>29</v>
      </c>
      <c r="S115" t="s">
        <v>37</v>
      </c>
      <c r="V115" t="s">
        <v>617</v>
      </c>
    </row>
    <row r="116" spans="1:22">
      <c r="A116" t="s">
        <v>361</v>
      </c>
      <c r="D116" t="s">
        <v>38</v>
      </c>
      <c r="L116" t="s">
        <v>47</v>
      </c>
      <c r="M116" t="s">
        <v>709</v>
      </c>
      <c r="N116" t="s">
        <v>120</v>
      </c>
      <c r="O116">
        <v>1</v>
      </c>
      <c r="P116" t="s">
        <v>37</v>
      </c>
      <c r="R116" t="s">
        <v>29</v>
      </c>
      <c r="S116" t="s">
        <v>37</v>
      </c>
      <c r="V116" t="s">
        <v>45</v>
      </c>
    </row>
    <row r="117" spans="1:22">
      <c r="A117" t="s">
        <v>362</v>
      </c>
      <c r="D117" t="s">
        <v>23</v>
      </c>
      <c r="E117" t="s">
        <v>91</v>
      </c>
      <c r="F117" t="s">
        <v>21</v>
      </c>
      <c r="I117">
        <v>1</v>
      </c>
      <c r="J117">
        <v>0</v>
      </c>
      <c r="L117" t="s">
        <v>47</v>
      </c>
      <c r="M117" t="s">
        <v>709</v>
      </c>
      <c r="N117" t="s">
        <v>115</v>
      </c>
      <c r="O117">
        <v>1</v>
      </c>
      <c r="P117" t="s">
        <v>37</v>
      </c>
      <c r="R117" t="s">
        <v>29</v>
      </c>
      <c r="S117" t="s">
        <v>37</v>
      </c>
      <c r="V117" t="s">
        <v>45</v>
      </c>
    </row>
    <row r="118" spans="1:22">
      <c r="A118" t="s">
        <v>363</v>
      </c>
      <c r="D118" t="s">
        <v>38</v>
      </c>
      <c r="L118" t="s">
        <v>47</v>
      </c>
      <c r="M118" t="s">
        <v>650</v>
      </c>
      <c r="N118" t="s">
        <v>768</v>
      </c>
      <c r="O118">
        <v>3</v>
      </c>
      <c r="P118" t="s">
        <v>37</v>
      </c>
      <c r="R118" t="s">
        <v>117</v>
      </c>
      <c r="S118" t="s">
        <v>37</v>
      </c>
      <c r="V118" t="s">
        <v>45</v>
      </c>
    </row>
    <row r="119" spans="1:22">
      <c r="A119" t="s">
        <v>364</v>
      </c>
      <c r="D119" t="s">
        <v>23</v>
      </c>
      <c r="E119" t="s">
        <v>15</v>
      </c>
      <c r="G119" t="s">
        <v>769</v>
      </c>
      <c r="I119">
        <v>20</v>
      </c>
      <c r="J119">
        <v>15</v>
      </c>
      <c r="K119" t="s">
        <v>194</v>
      </c>
      <c r="L119" t="s">
        <v>47</v>
      </c>
      <c r="M119" t="s">
        <v>653</v>
      </c>
      <c r="N119" t="s">
        <v>194</v>
      </c>
      <c r="O119">
        <v>1</v>
      </c>
      <c r="P119" t="s">
        <v>37</v>
      </c>
      <c r="R119" t="s">
        <v>29</v>
      </c>
      <c r="S119" t="s">
        <v>770</v>
      </c>
      <c r="V119" t="s">
        <v>217</v>
      </c>
    </row>
    <row r="120" spans="1:22">
      <c r="A120" t="s">
        <v>365</v>
      </c>
      <c r="D120" t="s">
        <v>34</v>
      </c>
      <c r="E120" t="s">
        <v>15</v>
      </c>
      <c r="F120" t="s">
        <v>21</v>
      </c>
      <c r="G120" t="s">
        <v>771</v>
      </c>
      <c r="I120">
        <v>14</v>
      </c>
      <c r="J120">
        <v>9</v>
      </c>
      <c r="L120" t="s">
        <v>47</v>
      </c>
      <c r="M120" t="s">
        <v>709</v>
      </c>
      <c r="N120" t="s">
        <v>187</v>
      </c>
      <c r="O120">
        <v>2</v>
      </c>
      <c r="P120" t="s">
        <v>37</v>
      </c>
      <c r="R120" t="s">
        <v>772</v>
      </c>
      <c r="S120" t="s">
        <v>541</v>
      </c>
      <c r="V120" t="s">
        <v>664</v>
      </c>
    </row>
    <row r="121" spans="1:22">
      <c r="A121" t="s">
        <v>366</v>
      </c>
      <c r="D121" t="s">
        <v>34</v>
      </c>
      <c r="F121" t="s">
        <v>21</v>
      </c>
      <c r="I121">
        <v>1</v>
      </c>
      <c r="J121">
        <v>0</v>
      </c>
      <c r="L121" t="s">
        <v>47</v>
      </c>
      <c r="M121" t="s">
        <v>31</v>
      </c>
      <c r="N121" t="s">
        <v>195</v>
      </c>
      <c r="O121">
        <v>1</v>
      </c>
      <c r="P121" t="s">
        <v>24</v>
      </c>
      <c r="R121" t="s">
        <v>41</v>
      </c>
      <c r="V121" t="s">
        <v>45</v>
      </c>
    </row>
    <row r="122" spans="1:22">
      <c r="A122" t="s">
        <v>367</v>
      </c>
      <c r="D122" t="s">
        <v>23</v>
      </c>
      <c r="E122" t="s">
        <v>39</v>
      </c>
      <c r="F122" t="s">
        <v>95</v>
      </c>
      <c r="L122" t="s">
        <v>47</v>
      </c>
      <c r="N122" t="s">
        <v>28</v>
      </c>
      <c r="O122">
        <v>1</v>
      </c>
      <c r="P122" t="s">
        <v>41</v>
      </c>
      <c r="R122" t="s">
        <v>112</v>
      </c>
      <c r="V122" t="s">
        <v>45</v>
      </c>
    </row>
    <row r="123" spans="1:22">
      <c r="A123" t="s">
        <v>368</v>
      </c>
      <c r="B123" s="14">
        <v>40620</v>
      </c>
      <c r="D123" t="s">
        <v>34</v>
      </c>
      <c r="E123" t="s">
        <v>22</v>
      </c>
      <c r="F123" t="s">
        <v>95</v>
      </c>
      <c r="L123" t="s">
        <v>47</v>
      </c>
      <c r="N123" t="s">
        <v>218</v>
      </c>
      <c r="O123" t="s">
        <v>578</v>
      </c>
      <c r="P123" t="s">
        <v>29</v>
      </c>
      <c r="R123" t="s">
        <v>29</v>
      </c>
      <c r="S123" t="s">
        <v>29</v>
      </c>
      <c r="V123" t="s">
        <v>554</v>
      </c>
    </row>
    <row r="124" spans="1:22">
      <c r="A124" t="s">
        <v>369</v>
      </c>
      <c r="D124" t="s">
        <v>34</v>
      </c>
      <c r="E124" t="s">
        <v>33</v>
      </c>
      <c r="F124" t="s">
        <v>21</v>
      </c>
      <c r="G124" t="s">
        <v>582</v>
      </c>
      <c r="I124">
        <v>14</v>
      </c>
      <c r="J124">
        <v>11</v>
      </c>
      <c r="L124" t="s">
        <v>47</v>
      </c>
      <c r="N124" t="s">
        <v>219</v>
      </c>
      <c r="O124" t="s">
        <v>578</v>
      </c>
      <c r="P124" t="s">
        <v>29</v>
      </c>
      <c r="R124" t="s">
        <v>37</v>
      </c>
      <c r="S124" t="s">
        <v>90</v>
      </c>
      <c r="V124" t="s">
        <v>45</v>
      </c>
    </row>
    <row r="125" spans="1:22">
      <c r="A125" t="s">
        <v>473</v>
      </c>
      <c r="D125" t="s">
        <v>38</v>
      </c>
      <c r="L125" t="s">
        <v>47</v>
      </c>
      <c r="N125" t="s">
        <v>107</v>
      </c>
      <c r="O125" t="s">
        <v>595</v>
      </c>
      <c r="P125" t="s">
        <v>37</v>
      </c>
      <c r="R125" t="s">
        <v>29</v>
      </c>
      <c r="S125" t="s">
        <v>19</v>
      </c>
    </row>
    <row r="126" spans="1:22">
      <c r="A126" t="s">
        <v>474</v>
      </c>
      <c r="L126" t="s">
        <v>47</v>
      </c>
      <c r="N126" t="s">
        <v>555</v>
      </c>
      <c r="O126">
        <v>1</v>
      </c>
      <c r="P126" t="s">
        <v>37</v>
      </c>
      <c r="R126" t="s">
        <v>29</v>
      </c>
      <c r="S126" t="s">
        <v>20</v>
      </c>
    </row>
    <row r="127" spans="1:22">
      <c r="A127" t="s">
        <v>475</v>
      </c>
      <c r="L127" t="s">
        <v>47</v>
      </c>
      <c r="N127" t="s">
        <v>773</v>
      </c>
      <c r="O127" t="s">
        <v>230</v>
      </c>
      <c r="P127" t="s">
        <v>37</v>
      </c>
      <c r="R127" t="s">
        <v>29</v>
      </c>
      <c r="S127" t="s">
        <v>20</v>
      </c>
    </row>
    <row r="128" spans="1:22">
      <c r="A128" t="s">
        <v>476</v>
      </c>
      <c r="L128" t="s">
        <v>47</v>
      </c>
      <c r="N128" t="s">
        <v>774</v>
      </c>
      <c r="O128" t="s">
        <v>230</v>
      </c>
    </row>
    <row r="129" spans="1:22">
      <c r="A129" t="s">
        <v>370</v>
      </c>
      <c r="L129" t="s">
        <v>47</v>
      </c>
      <c r="N129" t="s">
        <v>775</v>
      </c>
      <c r="O129">
        <v>1</v>
      </c>
    </row>
    <row r="130" spans="1:22">
      <c r="A130" t="s">
        <v>371</v>
      </c>
      <c r="D130" t="s">
        <v>23</v>
      </c>
      <c r="L130" t="s">
        <v>47</v>
      </c>
      <c r="N130" t="s">
        <v>220</v>
      </c>
      <c r="O130">
        <v>1</v>
      </c>
      <c r="P130" t="s">
        <v>37</v>
      </c>
      <c r="R130" t="s">
        <v>24</v>
      </c>
      <c r="S130" t="s">
        <v>20</v>
      </c>
      <c r="V130" t="s">
        <v>45</v>
      </c>
    </row>
    <row r="131" spans="1:22">
      <c r="A131" t="s">
        <v>477</v>
      </c>
      <c r="D131" t="s">
        <v>23</v>
      </c>
      <c r="L131" t="s">
        <v>47</v>
      </c>
      <c r="N131" t="s">
        <v>556</v>
      </c>
      <c r="O131">
        <v>1</v>
      </c>
      <c r="P131" t="s">
        <v>37</v>
      </c>
      <c r="R131" t="s">
        <v>24</v>
      </c>
      <c r="S131" t="s">
        <v>20</v>
      </c>
      <c r="V131" t="s">
        <v>45</v>
      </c>
    </row>
    <row r="132" spans="1:22">
      <c r="A132" t="s">
        <v>478</v>
      </c>
      <c r="D132" t="s">
        <v>38</v>
      </c>
      <c r="L132" t="s">
        <v>47</v>
      </c>
      <c r="N132" t="s">
        <v>102</v>
      </c>
      <c r="O132">
        <v>1</v>
      </c>
      <c r="P132" t="s">
        <v>37</v>
      </c>
      <c r="R132" t="s">
        <v>24</v>
      </c>
      <c r="S132" t="s">
        <v>20</v>
      </c>
      <c r="V132" t="s">
        <v>45</v>
      </c>
    </row>
    <row r="133" spans="1:22">
      <c r="A133" t="s">
        <v>479</v>
      </c>
      <c r="D133" t="s">
        <v>23</v>
      </c>
      <c r="L133" t="s">
        <v>47</v>
      </c>
      <c r="N133" t="s">
        <v>776</v>
      </c>
      <c r="O133" t="s">
        <v>777</v>
      </c>
      <c r="P133" t="s">
        <v>37</v>
      </c>
      <c r="R133" t="s">
        <v>24</v>
      </c>
      <c r="S133" t="s">
        <v>20</v>
      </c>
      <c r="V133" t="s">
        <v>45</v>
      </c>
    </row>
    <row r="134" spans="1:22">
      <c r="A134" t="s">
        <v>480</v>
      </c>
      <c r="D134" t="s">
        <v>38</v>
      </c>
      <c r="L134" t="s">
        <v>47</v>
      </c>
      <c r="N134" t="s">
        <v>107</v>
      </c>
      <c r="O134">
        <v>1</v>
      </c>
      <c r="P134" t="s">
        <v>37</v>
      </c>
      <c r="R134" t="s">
        <v>41</v>
      </c>
      <c r="S134" t="s">
        <v>37</v>
      </c>
      <c r="V134" t="s">
        <v>45</v>
      </c>
    </row>
    <row r="135" spans="1:22">
      <c r="A135" t="s">
        <v>481</v>
      </c>
      <c r="D135" t="s">
        <v>38</v>
      </c>
      <c r="E135" t="s">
        <v>39</v>
      </c>
      <c r="F135" t="s">
        <v>14</v>
      </c>
      <c r="I135">
        <v>3</v>
      </c>
      <c r="J135">
        <v>0</v>
      </c>
      <c r="L135" t="s">
        <v>47</v>
      </c>
      <c r="N135" t="s">
        <v>182</v>
      </c>
      <c r="O135">
        <v>1</v>
      </c>
      <c r="P135" t="s">
        <v>41</v>
      </c>
      <c r="R135" t="s">
        <v>24</v>
      </c>
      <c r="S135" t="s">
        <v>24</v>
      </c>
      <c r="V135" t="s">
        <v>41</v>
      </c>
    </row>
    <row r="136" spans="1:22">
      <c r="A136" t="s">
        <v>482</v>
      </c>
      <c r="L136" t="s">
        <v>47</v>
      </c>
      <c r="N136" t="s">
        <v>778</v>
      </c>
      <c r="O136" t="s">
        <v>230</v>
      </c>
      <c r="P136" t="s">
        <v>37</v>
      </c>
      <c r="R136" t="s">
        <v>24</v>
      </c>
      <c r="S136" t="s">
        <v>20</v>
      </c>
      <c r="V136" t="s">
        <v>45</v>
      </c>
    </row>
    <row r="137" spans="1:22">
      <c r="A137" t="s">
        <v>483</v>
      </c>
      <c r="L137" t="s">
        <v>47</v>
      </c>
      <c r="N137" t="s">
        <v>779</v>
      </c>
      <c r="O137" t="s">
        <v>230</v>
      </c>
      <c r="P137" t="s">
        <v>37</v>
      </c>
      <c r="R137" t="s">
        <v>29</v>
      </c>
      <c r="S137" t="s">
        <v>20</v>
      </c>
      <c r="V137" t="s">
        <v>665</v>
      </c>
    </row>
    <row r="138" spans="1:22">
      <c r="A138" t="s">
        <v>372</v>
      </c>
      <c r="D138" t="s">
        <v>23</v>
      </c>
      <c r="E138" t="s">
        <v>15</v>
      </c>
      <c r="G138" t="s">
        <v>780</v>
      </c>
      <c r="I138">
        <v>34</v>
      </c>
      <c r="J138">
        <v>12</v>
      </c>
      <c r="K138" t="s">
        <v>157</v>
      </c>
      <c r="L138" t="s">
        <v>47</v>
      </c>
      <c r="N138" t="s">
        <v>101</v>
      </c>
      <c r="O138">
        <v>4</v>
      </c>
      <c r="P138" t="s">
        <v>29</v>
      </c>
      <c r="Q138" t="s">
        <v>699</v>
      </c>
      <c r="R138" t="s">
        <v>37</v>
      </c>
      <c r="S138" t="s">
        <v>29</v>
      </c>
      <c r="V138" t="s">
        <v>41</v>
      </c>
    </row>
    <row r="139" spans="1:22">
      <c r="A139" t="s">
        <v>373</v>
      </c>
      <c r="D139" t="s">
        <v>38</v>
      </c>
      <c r="E139" t="s">
        <v>22</v>
      </c>
      <c r="F139" t="s">
        <v>14</v>
      </c>
      <c r="I139">
        <v>0</v>
      </c>
      <c r="J139">
        <v>0</v>
      </c>
      <c r="L139" t="s">
        <v>47</v>
      </c>
      <c r="M139" t="s">
        <v>31</v>
      </c>
      <c r="N139" t="s">
        <v>96</v>
      </c>
      <c r="O139">
        <v>2</v>
      </c>
      <c r="P139" t="s">
        <v>41</v>
      </c>
      <c r="R139" t="s">
        <v>24</v>
      </c>
      <c r="S139" t="s">
        <v>24</v>
      </c>
      <c r="V139" t="s">
        <v>41</v>
      </c>
    </row>
    <row r="140" spans="1:22">
      <c r="A140" t="s">
        <v>374</v>
      </c>
      <c r="D140" t="s">
        <v>173</v>
      </c>
      <c r="E140" t="s">
        <v>15</v>
      </c>
      <c r="G140" t="s">
        <v>221</v>
      </c>
      <c r="I140">
        <v>20</v>
      </c>
      <c r="J140">
        <v>5</v>
      </c>
      <c r="K140" t="s">
        <v>101</v>
      </c>
      <c r="L140" t="s">
        <v>47</v>
      </c>
      <c r="M140" t="s">
        <v>644</v>
      </c>
      <c r="N140" t="s">
        <v>89</v>
      </c>
      <c r="O140">
        <v>1</v>
      </c>
      <c r="P140" t="s">
        <v>29</v>
      </c>
      <c r="Q140" t="s">
        <v>699</v>
      </c>
      <c r="R140" t="s">
        <v>29</v>
      </c>
      <c r="S140" t="s">
        <v>222</v>
      </c>
      <c r="V140" t="s">
        <v>41</v>
      </c>
    </row>
    <row r="141" spans="1:22">
      <c r="A141" t="s">
        <v>375</v>
      </c>
      <c r="D141" t="s">
        <v>38</v>
      </c>
      <c r="E141" t="s">
        <v>22</v>
      </c>
      <c r="I141">
        <v>7</v>
      </c>
      <c r="J141">
        <v>0</v>
      </c>
      <c r="L141" t="s">
        <v>47</v>
      </c>
      <c r="M141" t="s">
        <v>644</v>
      </c>
      <c r="N141" t="s">
        <v>194</v>
      </c>
      <c r="O141">
        <v>3</v>
      </c>
      <c r="P141" t="s">
        <v>41</v>
      </c>
      <c r="R141" t="s">
        <v>24</v>
      </c>
      <c r="S141" t="s">
        <v>24</v>
      </c>
      <c r="V141" t="s">
        <v>41</v>
      </c>
    </row>
    <row r="142" spans="1:22">
      <c r="A142" t="s">
        <v>376</v>
      </c>
      <c r="D142" t="s">
        <v>173</v>
      </c>
      <c r="E142" t="s">
        <v>33</v>
      </c>
      <c r="G142" t="s">
        <v>781</v>
      </c>
      <c r="I142">
        <v>1</v>
      </c>
      <c r="J142">
        <v>1</v>
      </c>
      <c r="K142" t="s">
        <v>85</v>
      </c>
      <c r="L142" t="s">
        <v>47</v>
      </c>
      <c r="M142" t="s">
        <v>644</v>
      </c>
      <c r="N142" t="s">
        <v>186</v>
      </c>
      <c r="O142">
        <v>1</v>
      </c>
      <c r="P142" t="s">
        <v>24</v>
      </c>
      <c r="R142" t="s">
        <v>782</v>
      </c>
      <c r="S142" t="s">
        <v>224</v>
      </c>
      <c r="V142" t="s">
        <v>223</v>
      </c>
    </row>
    <row r="143" spans="1:22">
      <c r="A143" t="s">
        <v>377</v>
      </c>
      <c r="D143" t="s">
        <v>38</v>
      </c>
      <c r="E143" t="s">
        <v>22</v>
      </c>
      <c r="I143">
        <v>1</v>
      </c>
      <c r="J143">
        <v>0</v>
      </c>
      <c r="L143" t="s">
        <v>47</v>
      </c>
      <c r="M143" t="s">
        <v>644</v>
      </c>
      <c r="N143" t="s">
        <v>126</v>
      </c>
      <c r="O143">
        <v>1</v>
      </c>
      <c r="P143" t="s">
        <v>41</v>
      </c>
      <c r="R143" t="s">
        <v>24</v>
      </c>
      <c r="S143" t="s">
        <v>24</v>
      </c>
      <c r="V143" t="s">
        <v>41</v>
      </c>
    </row>
    <row r="144" spans="1:22">
      <c r="A144" t="s">
        <v>378</v>
      </c>
      <c r="D144" t="s">
        <v>173</v>
      </c>
      <c r="E144" t="s">
        <v>15</v>
      </c>
      <c r="G144" t="s">
        <v>783</v>
      </c>
      <c r="I144">
        <v>25</v>
      </c>
      <c r="J144">
        <v>14</v>
      </c>
      <c r="K144" t="s">
        <v>195</v>
      </c>
      <c r="L144" t="s">
        <v>47</v>
      </c>
      <c r="M144" t="s">
        <v>644</v>
      </c>
      <c r="N144" t="s">
        <v>164</v>
      </c>
      <c r="O144">
        <v>1</v>
      </c>
      <c r="P144" t="s">
        <v>29</v>
      </c>
      <c r="R144" t="s">
        <v>29</v>
      </c>
      <c r="S144" t="s">
        <v>224</v>
      </c>
      <c r="V144" t="s">
        <v>169</v>
      </c>
    </row>
    <row r="145" spans="1:22">
      <c r="A145" t="s">
        <v>484</v>
      </c>
      <c r="D145" t="s">
        <v>173</v>
      </c>
      <c r="E145" t="s">
        <v>15</v>
      </c>
      <c r="G145" t="s">
        <v>567</v>
      </c>
      <c r="I145">
        <v>39</v>
      </c>
      <c r="J145">
        <v>3</v>
      </c>
      <c r="K145" t="s">
        <v>172</v>
      </c>
      <c r="L145" t="s">
        <v>47</v>
      </c>
      <c r="M145" t="s">
        <v>31</v>
      </c>
      <c r="N145" t="s">
        <v>557</v>
      </c>
      <c r="O145">
        <v>2</v>
      </c>
      <c r="R145" t="s">
        <v>29</v>
      </c>
      <c r="S145" t="s">
        <v>29</v>
      </c>
    </row>
    <row r="146" spans="1:22">
      <c r="A146" t="s">
        <v>379</v>
      </c>
      <c r="D146" t="s">
        <v>38</v>
      </c>
      <c r="E146" t="s">
        <v>39</v>
      </c>
      <c r="F146" t="s">
        <v>95</v>
      </c>
      <c r="I146">
        <v>0</v>
      </c>
      <c r="J146">
        <v>0</v>
      </c>
      <c r="L146" t="s">
        <v>47</v>
      </c>
      <c r="M146" t="s">
        <v>644</v>
      </c>
      <c r="N146" t="s">
        <v>107</v>
      </c>
      <c r="O146">
        <v>1</v>
      </c>
      <c r="P146" t="s">
        <v>25</v>
      </c>
      <c r="R146" t="s">
        <v>44</v>
      </c>
      <c r="S146" t="s">
        <v>44</v>
      </c>
      <c r="V146" t="s">
        <v>170</v>
      </c>
    </row>
    <row r="147" spans="1:22">
      <c r="A147" t="s">
        <v>380</v>
      </c>
      <c r="D147" t="s">
        <v>173</v>
      </c>
      <c r="E147" t="s">
        <v>15</v>
      </c>
      <c r="G147" t="s">
        <v>784</v>
      </c>
      <c r="I147">
        <v>20</v>
      </c>
      <c r="J147">
        <v>4</v>
      </c>
      <c r="K147" t="s">
        <v>172</v>
      </c>
      <c r="L147" t="s">
        <v>47</v>
      </c>
      <c r="M147" t="s">
        <v>31</v>
      </c>
      <c r="N147" t="s">
        <v>179</v>
      </c>
      <c r="O147">
        <v>2</v>
      </c>
      <c r="P147" t="s">
        <v>24</v>
      </c>
      <c r="R147" t="s">
        <v>29</v>
      </c>
      <c r="S147" t="s">
        <v>584</v>
      </c>
      <c r="V147" t="s">
        <v>41</v>
      </c>
    </row>
    <row r="148" spans="1:22">
      <c r="A148" t="s">
        <v>381</v>
      </c>
      <c r="D148" t="s">
        <v>23</v>
      </c>
      <c r="E148" t="s">
        <v>39</v>
      </c>
      <c r="F148" t="s">
        <v>95</v>
      </c>
      <c r="L148" t="s">
        <v>47</v>
      </c>
      <c r="M148" t="s">
        <v>644</v>
      </c>
      <c r="N148" t="s">
        <v>124</v>
      </c>
      <c r="O148">
        <v>1</v>
      </c>
      <c r="P148" t="s">
        <v>37</v>
      </c>
      <c r="R148" t="s">
        <v>29</v>
      </c>
      <c r="S148" t="s">
        <v>29</v>
      </c>
      <c r="V148" t="s">
        <v>41</v>
      </c>
    </row>
    <row r="149" spans="1:22">
      <c r="A149" t="s">
        <v>382</v>
      </c>
      <c r="D149" t="s">
        <v>38</v>
      </c>
      <c r="E149" t="s">
        <v>39</v>
      </c>
      <c r="F149" t="s">
        <v>95</v>
      </c>
      <c r="L149" t="s">
        <v>642</v>
      </c>
      <c r="M149" t="s">
        <v>717</v>
      </c>
      <c r="N149" t="s">
        <v>120</v>
      </c>
      <c r="O149">
        <v>2</v>
      </c>
      <c r="P149" t="s">
        <v>25</v>
      </c>
      <c r="R149" t="s">
        <v>25</v>
      </c>
      <c r="S149" t="s">
        <v>785</v>
      </c>
      <c r="V149" t="s">
        <v>170</v>
      </c>
    </row>
    <row r="150" spans="1:22">
      <c r="A150" t="s">
        <v>383</v>
      </c>
      <c r="D150" t="s">
        <v>173</v>
      </c>
      <c r="E150" t="s">
        <v>91</v>
      </c>
      <c r="F150" t="s">
        <v>21</v>
      </c>
      <c r="I150">
        <v>1</v>
      </c>
      <c r="J150">
        <v>0</v>
      </c>
      <c r="L150" t="s">
        <v>47</v>
      </c>
      <c r="M150" t="s">
        <v>786</v>
      </c>
      <c r="N150" t="s">
        <v>178</v>
      </c>
      <c r="O150">
        <v>2</v>
      </c>
      <c r="P150" t="s">
        <v>225</v>
      </c>
      <c r="R150" t="s">
        <v>787</v>
      </c>
      <c r="S150" t="s">
        <v>226</v>
      </c>
      <c r="V150" t="s">
        <v>41</v>
      </c>
    </row>
    <row r="151" spans="1:22">
      <c r="A151" t="s">
        <v>384</v>
      </c>
      <c r="D151" t="s">
        <v>34</v>
      </c>
      <c r="E151" t="s">
        <v>33</v>
      </c>
      <c r="F151" t="s">
        <v>21</v>
      </c>
      <c r="G151" t="s">
        <v>788</v>
      </c>
      <c r="I151">
        <v>20</v>
      </c>
      <c r="J151">
        <v>1</v>
      </c>
      <c r="L151" t="s">
        <v>47</v>
      </c>
      <c r="M151" t="s">
        <v>653</v>
      </c>
      <c r="N151" t="s">
        <v>86</v>
      </c>
      <c r="O151">
        <v>2</v>
      </c>
      <c r="P151" t="s">
        <v>24</v>
      </c>
      <c r="R151" t="s">
        <v>789</v>
      </c>
      <c r="S151" t="s">
        <v>24</v>
      </c>
      <c r="V151" t="s">
        <v>26</v>
      </c>
    </row>
    <row r="152" spans="1:22">
      <c r="A152" t="s">
        <v>385</v>
      </c>
      <c r="D152" t="s">
        <v>38</v>
      </c>
      <c r="E152" t="s">
        <v>22</v>
      </c>
      <c r="I152">
        <v>3</v>
      </c>
      <c r="J152">
        <v>0</v>
      </c>
      <c r="L152" t="s">
        <v>47</v>
      </c>
      <c r="M152" t="s">
        <v>653</v>
      </c>
      <c r="N152" t="s">
        <v>194</v>
      </c>
      <c r="O152">
        <v>2</v>
      </c>
      <c r="P152" t="s">
        <v>37</v>
      </c>
      <c r="R152" t="s">
        <v>129</v>
      </c>
      <c r="S152" t="s">
        <v>37</v>
      </c>
      <c r="V152" t="s">
        <v>26</v>
      </c>
    </row>
    <row r="153" spans="1:22">
      <c r="A153" t="s">
        <v>386</v>
      </c>
      <c r="D153" t="s">
        <v>34</v>
      </c>
      <c r="E153" t="s">
        <v>22</v>
      </c>
      <c r="F153" t="s">
        <v>21</v>
      </c>
      <c r="L153" t="s">
        <v>47</v>
      </c>
      <c r="M153" t="s">
        <v>31</v>
      </c>
      <c r="N153" t="s">
        <v>179</v>
      </c>
      <c r="O153">
        <v>2</v>
      </c>
      <c r="P153" t="s">
        <v>24</v>
      </c>
      <c r="R153" t="s">
        <v>596</v>
      </c>
      <c r="S153" t="s">
        <v>24</v>
      </c>
      <c r="V153" t="s">
        <v>26</v>
      </c>
    </row>
    <row r="154" spans="1:22">
      <c r="A154" t="s">
        <v>387</v>
      </c>
      <c r="D154" t="s">
        <v>23</v>
      </c>
      <c r="E154" t="s">
        <v>91</v>
      </c>
      <c r="F154" t="s">
        <v>21</v>
      </c>
      <c r="L154" t="s">
        <v>47</v>
      </c>
      <c r="M154" t="s">
        <v>651</v>
      </c>
      <c r="N154" t="s">
        <v>227</v>
      </c>
      <c r="O154">
        <v>1</v>
      </c>
      <c r="P154" t="s">
        <v>24</v>
      </c>
      <c r="R154" t="s">
        <v>29</v>
      </c>
      <c r="S154" t="s">
        <v>24</v>
      </c>
      <c r="V154" t="s">
        <v>41</v>
      </c>
    </row>
    <row r="155" spans="1:22">
      <c r="A155" t="s">
        <v>388</v>
      </c>
      <c r="D155" t="s">
        <v>23</v>
      </c>
      <c r="E155" t="s">
        <v>91</v>
      </c>
      <c r="I155">
        <v>0</v>
      </c>
      <c r="J155">
        <v>0</v>
      </c>
      <c r="L155" t="s">
        <v>47</v>
      </c>
      <c r="M155" t="s">
        <v>651</v>
      </c>
      <c r="N155" t="s">
        <v>242</v>
      </c>
      <c r="O155">
        <v>1</v>
      </c>
      <c r="P155" t="s">
        <v>37</v>
      </c>
      <c r="R155" t="s">
        <v>129</v>
      </c>
      <c r="S155" t="s">
        <v>37</v>
      </c>
      <c r="V155" t="s">
        <v>664</v>
      </c>
    </row>
    <row r="156" spans="1:22">
      <c r="A156" t="s">
        <v>389</v>
      </c>
      <c r="D156" t="s">
        <v>34</v>
      </c>
      <c r="E156" t="s">
        <v>22</v>
      </c>
      <c r="I156">
        <v>1</v>
      </c>
      <c r="J156">
        <v>0</v>
      </c>
      <c r="L156" t="s">
        <v>47</v>
      </c>
      <c r="M156" t="s">
        <v>648</v>
      </c>
      <c r="N156" t="s">
        <v>120</v>
      </c>
      <c r="O156">
        <v>2</v>
      </c>
      <c r="P156" t="s">
        <v>18</v>
      </c>
      <c r="R156" t="s">
        <v>62</v>
      </c>
      <c r="S156" t="s">
        <v>58</v>
      </c>
      <c r="V156" t="s">
        <v>30</v>
      </c>
    </row>
    <row r="157" spans="1:22">
      <c r="A157" t="s">
        <v>390</v>
      </c>
      <c r="D157" t="s">
        <v>23</v>
      </c>
      <c r="E157" t="s">
        <v>22</v>
      </c>
      <c r="I157">
        <v>1</v>
      </c>
      <c r="J157">
        <v>0</v>
      </c>
      <c r="L157" t="s">
        <v>47</v>
      </c>
      <c r="M157" t="s">
        <v>790</v>
      </c>
      <c r="N157" t="s">
        <v>101</v>
      </c>
      <c r="O157">
        <v>1</v>
      </c>
      <c r="R157" t="s">
        <v>29</v>
      </c>
    </row>
    <row r="158" spans="1:22">
      <c r="A158" t="s">
        <v>391</v>
      </c>
      <c r="D158" t="s">
        <v>42</v>
      </c>
      <c r="E158" t="s">
        <v>15</v>
      </c>
      <c r="G158" t="s">
        <v>619</v>
      </c>
      <c r="I158">
        <v>83</v>
      </c>
      <c r="J158">
        <v>10</v>
      </c>
      <c r="L158" t="s">
        <v>47</v>
      </c>
      <c r="M158" t="s">
        <v>791</v>
      </c>
      <c r="N158" t="s">
        <v>194</v>
      </c>
      <c r="O158">
        <v>2</v>
      </c>
      <c r="R158" t="s">
        <v>129</v>
      </c>
      <c r="V158" t="s">
        <v>669</v>
      </c>
    </row>
    <row r="159" spans="1:22">
      <c r="A159" t="s">
        <v>392</v>
      </c>
      <c r="D159" t="s">
        <v>23</v>
      </c>
      <c r="E159" t="s">
        <v>22</v>
      </c>
      <c r="I159">
        <v>1</v>
      </c>
      <c r="J159">
        <v>0</v>
      </c>
      <c r="L159" t="s">
        <v>47</v>
      </c>
      <c r="M159" t="s">
        <v>792</v>
      </c>
      <c r="N159" t="s">
        <v>113</v>
      </c>
      <c r="O159">
        <v>2</v>
      </c>
      <c r="P159" t="s">
        <v>29</v>
      </c>
      <c r="R159" t="s">
        <v>228</v>
      </c>
      <c r="S159" t="s">
        <v>37</v>
      </c>
      <c r="V159" t="s">
        <v>26</v>
      </c>
    </row>
    <row r="160" spans="1:22">
      <c r="A160" t="s">
        <v>393</v>
      </c>
      <c r="D160" t="s">
        <v>42</v>
      </c>
      <c r="E160" t="s">
        <v>22</v>
      </c>
      <c r="L160" t="s">
        <v>17</v>
      </c>
      <c r="M160" t="s">
        <v>620</v>
      </c>
      <c r="N160" t="s">
        <v>133</v>
      </c>
      <c r="O160">
        <v>2</v>
      </c>
      <c r="R160" t="s">
        <v>29</v>
      </c>
      <c r="V160" t="s">
        <v>664</v>
      </c>
    </row>
    <row r="161" spans="1:22">
      <c r="A161" t="s">
        <v>394</v>
      </c>
      <c r="D161" t="s">
        <v>42</v>
      </c>
      <c r="E161" t="s">
        <v>22</v>
      </c>
      <c r="I161">
        <v>2</v>
      </c>
      <c r="J161">
        <v>0</v>
      </c>
      <c r="L161" t="s">
        <v>47</v>
      </c>
      <c r="M161" t="s">
        <v>793</v>
      </c>
      <c r="N161" t="s">
        <v>122</v>
      </c>
      <c r="O161">
        <v>2</v>
      </c>
      <c r="P161" t="s">
        <v>37</v>
      </c>
      <c r="R161" t="s">
        <v>129</v>
      </c>
      <c r="S161" t="s">
        <v>37</v>
      </c>
      <c r="V161" t="s">
        <v>26</v>
      </c>
    </row>
    <row r="162" spans="1:22">
      <c r="A162" t="s">
        <v>53</v>
      </c>
      <c r="D162" t="s">
        <v>16</v>
      </c>
      <c r="E162" t="s">
        <v>33</v>
      </c>
      <c r="G162" t="s">
        <v>788</v>
      </c>
      <c r="I162">
        <v>1</v>
      </c>
      <c r="J162">
        <v>1</v>
      </c>
      <c r="L162" t="s">
        <v>47</v>
      </c>
      <c r="M162" t="s">
        <v>794</v>
      </c>
      <c r="N162" t="s">
        <v>572</v>
      </c>
      <c r="O162">
        <v>2</v>
      </c>
      <c r="P162" t="s">
        <v>29</v>
      </c>
      <c r="Q162" t="s">
        <v>699</v>
      </c>
      <c r="R162" t="s">
        <v>29</v>
      </c>
      <c r="S162" t="s">
        <v>87</v>
      </c>
      <c r="V162" t="s">
        <v>669</v>
      </c>
    </row>
    <row r="163" spans="1:22">
      <c r="A163" t="s">
        <v>395</v>
      </c>
      <c r="D163" t="s">
        <v>42</v>
      </c>
      <c r="E163" t="s">
        <v>15</v>
      </c>
      <c r="G163" t="s">
        <v>795</v>
      </c>
      <c r="J163">
        <v>14</v>
      </c>
      <c r="K163" t="s">
        <v>115</v>
      </c>
      <c r="L163" t="s">
        <v>47</v>
      </c>
      <c r="M163" t="s">
        <v>648</v>
      </c>
      <c r="N163" t="s">
        <v>123</v>
      </c>
      <c r="O163">
        <v>2</v>
      </c>
      <c r="R163" t="s">
        <v>62</v>
      </c>
      <c r="V163" t="s">
        <v>664</v>
      </c>
    </row>
    <row r="164" spans="1:22">
      <c r="A164" t="s">
        <v>396</v>
      </c>
      <c r="D164" t="s">
        <v>34</v>
      </c>
      <c r="E164" t="s">
        <v>22</v>
      </c>
      <c r="J164">
        <v>0</v>
      </c>
      <c r="L164" t="s">
        <v>796</v>
      </c>
      <c r="M164" t="s">
        <v>31</v>
      </c>
      <c r="N164" t="s">
        <v>597</v>
      </c>
      <c r="O164">
        <v>1</v>
      </c>
      <c r="R164" t="s">
        <v>129</v>
      </c>
      <c r="V164" t="s">
        <v>664</v>
      </c>
    </row>
    <row r="165" spans="1:22">
      <c r="A165" t="s">
        <v>397</v>
      </c>
      <c r="D165" t="s">
        <v>42</v>
      </c>
      <c r="E165" t="s">
        <v>91</v>
      </c>
      <c r="I165">
        <v>0</v>
      </c>
      <c r="J165">
        <v>0</v>
      </c>
      <c r="L165" t="s">
        <v>47</v>
      </c>
      <c r="M165" t="s">
        <v>797</v>
      </c>
      <c r="N165" t="s">
        <v>123</v>
      </c>
      <c r="O165">
        <v>2</v>
      </c>
      <c r="R165" t="s">
        <v>18</v>
      </c>
      <c r="V165" t="s">
        <v>664</v>
      </c>
    </row>
    <row r="166" spans="1:22">
      <c r="A166" t="s">
        <v>398</v>
      </c>
      <c r="D166" t="s">
        <v>23</v>
      </c>
      <c r="E166" t="s">
        <v>128</v>
      </c>
      <c r="G166" t="s">
        <v>598</v>
      </c>
      <c r="I166" t="s">
        <v>798</v>
      </c>
      <c r="J166">
        <v>6</v>
      </c>
      <c r="K166" t="s">
        <v>89</v>
      </c>
      <c r="L166" t="s">
        <v>47</v>
      </c>
      <c r="M166" t="s">
        <v>799</v>
      </c>
      <c r="N166" t="s">
        <v>182</v>
      </c>
      <c r="O166">
        <v>2</v>
      </c>
      <c r="R166" t="s">
        <v>37</v>
      </c>
      <c r="V166" t="s">
        <v>664</v>
      </c>
    </row>
    <row r="167" spans="1:22">
      <c r="A167" t="s">
        <v>399</v>
      </c>
      <c r="D167" t="s">
        <v>23</v>
      </c>
      <c r="E167" t="s">
        <v>91</v>
      </c>
      <c r="L167" t="s">
        <v>47</v>
      </c>
      <c r="M167" t="s">
        <v>797</v>
      </c>
      <c r="N167" t="s">
        <v>101</v>
      </c>
      <c r="O167">
        <v>2</v>
      </c>
      <c r="R167" t="s">
        <v>37</v>
      </c>
      <c r="S167" t="s">
        <v>37</v>
      </c>
      <c r="V167" t="s">
        <v>664</v>
      </c>
    </row>
    <row r="168" spans="1:22">
      <c r="A168" t="s">
        <v>400</v>
      </c>
      <c r="D168" t="s">
        <v>34</v>
      </c>
      <c r="E168" t="s">
        <v>22</v>
      </c>
      <c r="I168">
        <v>3</v>
      </c>
      <c r="J168">
        <v>0</v>
      </c>
      <c r="L168" t="s">
        <v>800</v>
      </c>
      <c r="M168" t="s">
        <v>801</v>
      </c>
      <c r="N168" t="s">
        <v>599</v>
      </c>
      <c r="O168">
        <v>1</v>
      </c>
      <c r="P168" t="s">
        <v>29</v>
      </c>
      <c r="Q168" t="s">
        <v>699</v>
      </c>
      <c r="R168" t="s">
        <v>29</v>
      </c>
      <c r="V168" t="s">
        <v>664</v>
      </c>
    </row>
    <row r="169" spans="1:22">
      <c r="A169" t="s">
        <v>401</v>
      </c>
      <c r="D169" t="s">
        <v>23</v>
      </c>
      <c r="E169" t="s">
        <v>91</v>
      </c>
      <c r="I169">
        <v>0</v>
      </c>
      <c r="J169">
        <v>0</v>
      </c>
      <c r="L169" t="s">
        <v>47</v>
      </c>
      <c r="M169" t="s">
        <v>651</v>
      </c>
      <c r="N169" t="s">
        <v>186</v>
      </c>
      <c r="O169">
        <v>1</v>
      </c>
      <c r="P169" t="s">
        <v>37</v>
      </c>
      <c r="R169" t="s">
        <v>129</v>
      </c>
      <c r="S169" t="s">
        <v>37</v>
      </c>
      <c r="V169" t="s">
        <v>664</v>
      </c>
    </row>
    <row r="170" spans="1:22">
      <c r="A170" t="s">
        <v>402</v>
      </c>
      <c r="D170" t="s">
        <v>23</v>
      </c>
      <c r="E170" t="s">
        <v>22</v>
      </c>
      <c r="I170">
        <v>27</v>
      </c>
      <c r="J170">
        <v>0</v>
      </c>
      <c r="L170" t="s">
        <v>47</v>
      </c>
      <c r="M170" t="s">
        <v>31</v>
      </c>
      <c r="N170" t="s">
        <v>802</v>
      </c>
      <c r="O170">
        <v>2</v>
      </c>
      <c r="P170" t="s">
        <v>37</v>
      </c>
      <c r="R170" t="s">
        <v>62</v>
      </c>
      <c r="S170" t="s">
        <v>37</v>
      </c>
      <c r="V170" t="s">
        <v>664</v>
      </c>
    </row>
    <row r="171" spans="1:22">
      <c r="A171" t="s">
        <v>403</v>
      </c>
      <c r="D171" t="s">
        <v>42</v>
      </c>
      <c r="E171" t="s">
        <v>33</v>
      </c>
      <c r="G171" t="s">
        <v>803</v>
      </c>
      <c r="J171">
        <v>1</v>
      </c>
      <c r="L171" t="s">
        <v>47</v>
      </c>
      <c r="M171" t="s">
        <v>31</v>
      </c>
      <c r="N171" t="s">
        <v>126</v>
      </c>
      <c r="O171">
        <v>2</v>
      </c>
      <c r="P171" t="s">
        <v>37</v>
      </c>
      <c r="R171" t="s">
        <v>37</v>
      </c>
      <c r="S171" t="s">
        <v>37</v>
      </c>
      <c r="V171" t="s">
        <v>664</v>
      </c>
    </row>
    <row r="172" spans="1:22">
      <c r="A172" t="s">
        <v>404</v>
      </c>
      <c r="D172" t="s">
        <v>34</v>
      </c>
      <c r="E172" t="s">
        <v>132</v>
      </c>
      <c r="G172" t="s">
        <v>600</v>
      </c>
      <c r="I172">
        <v>35</v>
      </c>
      <c r="J172">
        <v>35</v>
      </c>
      <c r="L172" t="s">
        <v>47</v>
      </c>
      <c r="M172" t="s">
        <v>648</v>
      </c>
      <c r="N172" t="s">
        <v>573</v>
      </c>
      <c r="O172">
        <v>1</v>
      </c>
      <c r="P172" t="s">
        <v>229</v>
      </c>
      <c r="Q172" t="s">
        <v>699</v>
      </c>
      <c r="R172" t="s">
        <v>62</v>
      </c>
      <c r="V172" t="s">
        <v>669</v>
      </c>
    </row>
    <row r="173" spans="1:22">
      <c r="A173" t="s">
        <v>405</v>
      </c>
      <c r="D173" t="s">
        <v>42</v>
      </c>
      <c r="E173" t="s">
        <v>22</v>
      </c>
      <c r="I173">
        <v>5</v>
      </c>
      <c r="J173">
        <v>0</v>
      </c>
      <c r="L173" t="s">
        <v>47</v>
      </c>
      <c r="M173" t="s">
        <v>651</v>
      </c>
      <c r="N173" t="s">
        <v>194</v>
      </c>
      <c r="O173">
        <v>1</v>
      </c>
      <c r="R173" t="s">
        <v>60</v>
      </c>
      <c r="S173" t="s">
        <v>37</v>
      </c>
      <c r="V173" t="s">
        <v>170</v>
      </c>
    </row>
    <row r="174" spans="1:22">
      <c r="A174" t="s">
        <v>406</v>
      </c>
      <c r="D174" t="s">
        <v>88</v>
      </c>
      <c r="E174" t="s">
        <v>98</v>
      </c>
      <c r="G174" t="s">
        <v>788</v>
      </c>
      <c r="I174">
        <v>30</v>
      </c>
      <c r="J174">
        <v>4</v>
      </c>
      <c r="L174" t="s">
        <v>47</v>
      </c>
      <c r="M174" t="s">
        <v>31</v>
      </c>
      <c r="N174" t="s">
        <v>131</v>
      </c>
      <c r="O174">
        <v>1</v>
      </c>
      <c r="P174" t="s">
        <v>37</v>
      </c>
      <c r="R174" t="s">
        <v>129</v>
      </c>
      <c r="S174" t="s">
        <v>37</v>
      </c>
      <c r="V174" t="s">
        <v>664</v>
      </c>
    </row>
    <row r="175" spans="1:22">
      <c r="A175" t="s">
        <v>407</v>
      </c>
      <c r="D175" t="s">
        <v>23</v>
      </c>
      <c r="E175" t="s">
        <v>22</v>
      </c>
      <c r="I175">
        <v>1</v>
      </c>
      <c r="J175">
        <v>0</v>
      </c>
      <c r="L175" t="s">
        <v>47</v>
      </c>
      <c r="M175" t="s">
        <v>651</v>
      </c>
      <c r="N175" t="s">
        <v>120</v>
      </c>
      <c r="O175">
        <v>2</v>
      </c>
      <c r="P175" t="s">
        <v>37</v>
      </c>
      <c r="R175" t="s">
        <v>60</v>
      </c>
      <c r="S175" t="s">
        <v>37</v>
      </c>
      <c r="V175" t="s">
        <v>664</v>
      </c>
    </row>
    <row r="176" spans="1:22">
      <c r="A176" t="s">
        <v>408</v>
      </c>
      <c r="D176" t="s">
        <v>42</v>
      </c>
      <c r="E176" t="s">
        <v>91</v>
      </c>
      <c r="L176" t="s">
        <v>47</v>
      </c>
      <c r="M176" t="s">
        <v>804</v>
      </c>
      <c r="N176" t="s">
        <v>96</v>
      </c>
      <c r="O176">
        <v>2</v>
      </c>
      <c r="R176" t="s">
        <v>60</v>
      </c>
      <c r="S176" t="s">
        <v>37</v>
      </c>
      <c r="V176" t="s">
        <v>170</v>
      </c>
    </row>
    <row r="177" spans="1:22">
      <c r="A177" t="s">
        <v>409</v>
      </c>
      <c r="D177" t="s">
        <v>42</v>
      </c>
      <c r="E177" t="s">
        <v>15</v>
      </c>
      <c r="G177" t="s">
        <v>805</v>
      </c>
      <c r="I177">
        <v>9</v>
      </c>
      <c r="J177">
        <v>8</v>
      </c>
      <c r="L177" t="s">
        <v>47</v>
      </c>
      <c r="M177" t="s">
        <v>648</v>
      </c>
      <c r="N177" t="s">
        <v>126</v>
      </c>
      <c r="O177">
        <v>2</v>
      </c>
      <c r="P177" t="s">
        <v>18</v>
      </c>
      <c r="R177" t="s">
        <v>62</v>
      </c>
      <c r="S177" t="s">
        <v>37</v>
      </c>
      <c r="V177" t="s">
        <v>664</v>
      </c>
    </row>
    <row r="178" spans="1:22">
      <c r="A178" t="s">
        <v>410</v>
      </c>
      <c r="D178" t="s">
        <v>23</v>
      </c>
      <c r="E178" t="s">
        <v>22</v>
      </c>
      <c r="I178">
        <v>1</v>
      </c>
      <c r="J178">
        <v>0</v>
      </c>
      <c r="L178" t="s">
        <v>47</v>
      </c>
      <c r="M178" t="s">
        <v>651</v>
      </c>
      <c r="N178" t="s">
        <v>161</v>
      </c>
      <c r="O178">
        <v>2</v>
      </c>
      <c r="P178" t="s">
        <v>37</v>
      </c>
      <c r="R178" t="s">
        <v>129</v>
      </c>
      <c r="S178" t="s">
        <v>37</v>
      </c>
      <c r="V178" t="s">
        <v>664</v>
      </c>
    </row>
    <row r="179" spans="1:22">
      <c r="A179" t="s">
        <v>411</v>
      </c>
      <c r="D179" t="s">
        <v>42</v>
      </c>
      <c r="E179" t="s">
        <v>22</v>
      </c>
      <c r="I179">
        <v>2</v>
      </c>
      <c r="J179">
        <v>0</v>
      </c>
      <c r="L179" t="s">
        <v>47</v>
      </c>
      <c r="M179" t="s">
        <v>653</v>
      </c>
      <c r="N179" t="s">
        <v>56</v>
      </c>
      <c r="O179">
        <v>2</v>
      </c>
      <c r="P179" t="s">
        <v>37</v>
      </c>
      <c r="R179" t="s">
        <v>129</v>
      </c>
      <c r="S179" t="s">
        <v>37</v>
      </c>
      <c r="V179" t="s">
        <v>664</v>
      </c>
    </row>
    <row r="180" spans="1:22">
      <c r="A180" t="s">
        <v>412</v>
      </c>
      <c r="D180" t="s">
        <v>88</v>
      </c>
      <c r="E180" t="s">
        <v>132</v>
      </c>
      <c r="G180" t="s">
        <v>806</v>
      </c>
      <c r="I180">
        <v>34</v>
      </c>
      <c r="J180">
        <v>9</v>
      </c>
      <c r="K180" t="s">
        <v>126</v>
      </c>
      <c r="L180" t="s">
        <v>47</v>
      </c>
      <c r="M180" t="s">
        <v>807</v>
      </c>
      <c r="N180" t="s">
        <v>120</v>
      </c>
      <c r="O180">
        <v>1</v>
      </c>
      <c r="R180" t="s">
        <v>62</v>
      </c>
      <c r="V180" t="s">
        <v>664</v>
      </c>
    </row>
    <row r="181" spans="1:22">
      <c r="A181" t="s">
        <v>413</v>
      </c>
      <c r="D181" t="s">
        <v>23</v>
      </c>
      <c r="E181" t="s">
        <v>132</v>
      </c>
      <c r="G181" t="s">
        <v>808</v>
      </c>
      <c r="I181">
        <v>54</v>
      </c>
      <c r="J181">
        <v>15</v>
      </c>
      <c r="L181" t="s">
        <v>47</v>
      </c>
      <c r="M181" t="s">
        <v>652</v>
      </c>
      <c r="N181" t="s">
        <v>110</v>
      </c>
      <c r="O181">
        <v>2</v>
      </c>
      <c r="P181" t="s">
        <v>18</v>
      </c>
      <c r="R181" t="s">
        <v>62</v>
      </c>
      <c r="S181" t="s">
        <v>37</v>
      </c>
      <c r="V181" t="s">
        <v>664</v>
      </c>
    </row>
    <row r="182" spans="1:22">
      <c r="A182" t="s">
        <v>414</v>
      </c>
      <c r="D182" t="s">
        <v>34</v>
      </c>
      <c r="E182" t="s">
        <v>22</v>
      </c>
      <c r="I182">
        <v>5</v>
      </c>
      <c r="J182">
        <v>0</v>
      </c>
      <c r="L182" t="s">
        <v>47</v>
      </c>
      <c r="M182" t="s">
        <v>809</v>
      </c>
      <c r="N182" t="s">
        <v>180</v>
      </c>
      <c r="O182">
        <v>2</v>
      </c>
      <c r="P182" t="s">
        <v>18</v>
      </c>
      <c r="R182" t="s">
        <v>129</v>
      </c>
      <c r="S182" t="s">
        <v>37</v>
      </c>
      <c r="V182" t="s">
        <v>26</v>
      </c>
    </row>
    <row r="183" spans="1:22">
      <c r="A183" t="s">
        <v>415</v>
      </c>
      <c r="D183" t="s">
        <v>42</v>
      </c>
      <c r="E183" t="s">
        <v>91</v>
      </c>
      <c r="L183" t="s">
        <v>47</v>
      </c>
      <c r="M183" t="s">
        <v>810</v>
      </c>
      <c r="N183" t="s">
        <v>172</v>
      </c>
      <c r="O183">
        <v>2</v>
      </c>
      <c r="P183" t="s">
        <v>37</v>
      </c>
      <c r="R183" t="s">
        <v>129</v>
      </c>
      <c r="S183" t="s">
        <v>37</v>
      </c>
      <c r="V183" t="s">
        <v>664</v>
      </c>
    </row>
    <row r="184" spans="1:22">
      <c r="A184" t="s">
        <v>416</v>
      </c>
      <c r="D184" t="s">
        <v>23</v>
      </c>
      <c r="E184" t="s">
        <v>91</v>
      </c>
      <c r="I184">
        <v>0</v>
      </c>
      <c r="J184">
        <v>0</v>
      </c>
      <c r="L184" t="s">
        <v>47</v>
      </c>
      <c r="M184" t="s">
        <v>31</v>
      </c>
      <c r="N184" t="s">
        <v>182</v>
      </c>
      <c r="O184">
        <v>2</v>
      </c>
      <c r="P184" t="s">
        <v>37</v>
      </c>
      <c r="R184" t="s">
        <v>37</v>
      </c>
      <c r="S184" t="s">
        <v>37</v>
      </c>
      <c r="V184" t="s">
        <v>45</v>
      </c>
    </row>
    <row r="185" spans="1:22">
      <c r="A185" t="s">
        <v>417</v>
      </c>
      <c r="D185" t="s">
        <v>34</v>
      </c>
      <c r="E185" t="s">
        <v>33</v>
      </c>
      <c r="G185" t="s">
        <v>788</v>
      </c>
      <c r="J185">
        <v>4</v>
      </c>
      <c r="L185" t="s">
        <v>47</v>
      </c>
      <c r="M185" t="s">
        <v>811</v>
      </c>
      <c r="N185" t="s">
        <v>581</v>
      </c>
      <c r="O185">
        <v>2</v>
      </c>
      <c r="R185" t="s">
        <v>62</v>
      </c>
      <c r="S185" t="s">
        <v>37</v>
      </c>
      <c r="V185" t="s">
        <v>26</v>
      </c>
    </row>
    <row r="186" spans="1:22">
      <c r="A186" t="s">
        <v>418</v>
      </c>
      <c r="D186" t="s">
        <v>42</v>
      </c>
      <c r="E186" t="s">
        <v>22</v>
      </c>
      <c r="I186">
        <v>2</v>
      </c>
      <c r="J186">
        <v>0</v>
      </c>
      <c r="L186" t="s">
        <v>47</v>
      </c>
      <c r="M186" t="s">
        <v>648</v>
      </c>
      <c r="N186" t="s">
        <v>122</v>
      </c>
      <c r="O186">
        <v>2</v>
      </c>
      <c r="P186" t="s">
        <v>37</v>
      </c>
      <c r="R186" t="s">
        <v>129</v>
      </c>
      <c r="S186" t="s">
        <v>37</v>
      </c>
      <c r="V186" t="s">
        <v>26</v>
      </c>
    </row>
    <row r="187" spans="1:22">
      <c r="A187" t="s">
        <v>419</v>
      </c>
      <c r="D187" t="s">
        <v>42</v>
      </c>
      <c r="E187" t="s">
        <v>22</v>
      </c>
      <c r="J187">
        <v>0</v>
      </c>
      <c r="L187" t="s">
        <v>47</v>
      </c>
      <c r="M187" t="s">
        <v>31</v>
      </c>
      <c r="N187" t="s">
        <v>245</v>
      </c>
      <c r="O187">
        <v>2</v>
      </c>
      <c r="P187" t="s">
        <v>37</v>
      </c>
      <c r="R187" t="s">
        <v>247</v>
      </c>
      <c r="S187" t="s">
        <v>37</v>
      </c>
      <c r="V187" t="s">
        <v>664</v>
      </c>
    </row>
    <row r="188" spans="1:22">
      <c r="A188" t="s">
        <v>485</v>
      </c>
      <c r="D188" t="s">
        <v>42</v>
      </c>
      <c r="E188" t="s">
        <v>132</v>
      </c>
      <c r="G188" t="s">
        <v>601</v>
      </c>
      <c r="I188">
        <v>80</v>
      </c>
      <c r="J188">
        <v>27</v>
      </c>
      <c r="K188" t="s">
        <v>185</v>
      </c>
      <c r="L188" t="s">
        <v>47</v>
      </c>
      <c r="M188" t="s">
        <v>812</v>
      </c>
      <c r="N188" t="s">
        <v>123</v>
      </c>
      <c r="O188">
        <v>1</v>
      </c>
      <c r="P188" t="s">
        <v>18</v>
      </c>
      <c r="R188" t="s">
        <v>29</v>
      </c>
      <c r="S188" t="s">
        <v>136</v>
      </c>
      <c r="V188" t="s">
        <v>669</v>
      </c>
    </row>
    <row r="189" spans="1:22">
      <c r="A189" t="s">
        <v>486</v>
      </c>
      <c r="D189" t="s">
        <v>23</v>
      </c>
      <c r="E189" t="s">
        <v>132</v>
      </c>
      <c r="G189" t="s">
        <v>813</v>
      </c>
      <c r="I189">
        <v>28</v>
      </c>
      <c r="J189">
        <v>10</v>
      </c>
      <c r="K189" t="s">
        <v>602</v>
      </c>
      <c r="L189" t="s">
        <v>47</v>
      </c>
      <c r="M189" t="s">
        <v>810</v>
      </c>
      <c r="N189" t="s">
        <v>115</v>
      </c>
      <c r="O189">
        <v>2</v>
      </c>
      <c r="R189" t="s">
        <v>558</v>
      </c>
      <c r="V189" t="s">
        <v>664</v>
      </c>
    </row>
    <row r="190" spans="1:22">
      <c r="A190" t="s">
        <v>487</v>
      </c>
      <c r="D190" t="s">
        <v>23</v>
      </c>
      <c r="E190" t="s">
        <v>91</v>
      </c>
      <c r="I190">
        <v>0</v>
      </c>
      <c r="J190">
        <v>0</v>
      </c>
      <c r="L190" t="s">
        <v>47</v>
      </c>
      <c r="M190" t="s">
        <v>31</v>
      </c>
      <c r="N190" t="s">
        <v>162</v>
      </c>
      <c r="O190">
        <v>1</v>
      </c>
      <c r="P190" t="s">
        <v>37</v>
      </c>
      <c r="R190" t="s">
        <v>60</v>
      </c>
      <c r="S190" t="s">
        <v>37</v>
      </c>
      <c r="V190" t="s">
        <v>664</v>
      </c>
    </row>
    <row r="191" spans="1:22">
      <c r="A191" t="s">
        <v>488</v>
      </c>
      <c r="D191" t="s">
        <v>42</v>
      </c>
      <c r="E191" t="s">
        <v>22</v>
      </c>
      <c r="I191">
        <v>3</v>
      </c>
      <c r="J191">
        <v>0</v>
      </c>
      <c r="L191" t="s">
        <v>47</v>
      </c>
      <c r="M191" t="s">
        <v>814</v>
      </c>
      <c r="N191" t="s">
        <v>96</v>
      </c>
      <c r="O191">
        <v>2</v>
      </c>
      <c r="R191" t="s">
        <v>29</v>
      </c>
      <c r="V191" t="s">
        <v>664</v>
      </c>
    </row>
    <row r="192" spans="1:22">
      <c r="A192" t="s">
        <v>489</v>
      </c>
      <c r="D192" t="s">
        <v>42</v>
      </c>
      <c r="E192" t="s">
        <v>33</v>
      </c>
      <c r="G192" t="s">
        <v>815</v>
      </c>
      <c r="I192">
        <v>1</v>
      </c>
      <c r="J192">
        <v>1</v>
      </c>
      <c r="L192" t="s">
        <v>47</v>
      </c>
      <c r="M192" t="s">
        <v>648</v>
      </c>
      <c r="N192" t="s">
        <v>123</v>
      </c>
      <c r="O192">
        <v>2</v>
      </c>
      <c r="P192" t="s">
        <v>18</v>
      </c>
      <c r="R192" t="s">
        <v>62</v>
      </c>
      <c r="S192" t="s">
        <v>37</v>
      </c>
      <c r="V192" t="s">
        <v>664</v>
      </c>
    </row>
    <row r="193" spans="1:22">
      <c r="A193" t="s">
        <v>490</v>
      </c>
      <c r="D193" t="s">
        <v>38</v>
      </c>
      <c r="E193" t="s">
        <v>15</v>
      </c>
      <c r="F193" t="s">
        <v>21</v>
      </c>
      <c r="G193" t="s">
        <v>816</v>
      </c>
      <c r="I193">
        <v>33</v>
      </c>
      <c r="J193">
        <v>12</v>
      </c>
      <c r="L193" t="s">
        <v>47</v>
      </c>
      <c r="M193" t="s">
        <v>653</v>
      </c>
      <c r="N193" t="s">
        <v>105</v>
      </c>
      <c r="O193">
        <v>3</v>
      </c>
      <c r="P193" t="s">
        <v>24</v>
      </c>
      <c r="R193" t="s">
        <v>817</v>
      </c>
      <c r="S193" t="s">
        <v>24</v>
      </c>
      <c r="V193" t="s">
        <v>664</v>
      </c>
    </row>
    <row r="194" spans="1:22">
      <c r="A194" t="s">
        <v>491</v>
      </c>
      <c r="D194" t="s">
        <v>38</v>
      </c>
      <c r="E194" t="s">
        <v>15</v>
      </c>
      <c r="G194" t="s">
        <v>818</v>
      </c>
      <c r="I194">
        <v>25</v>
      </c>
      <c r="J194">
        <v>17</v>
      </c>
      <c r="L194" t="s">
        <v>47</v>
      </c>
      <c r="M194" t="s">
        <v>709</v>
      </c>
      <c r="N194" t="s">
        <v>819</v>
      </c>
      <c r="O194">
        <v>2</v>
      </c>
      <c r="P194" t="s">
        <v>18</v>
      </c>
      <c r="R194" t="s">
        <v>62</v>
      </c>
      <c r="S194" t="s">
        <v>37</v>
      </c>
      <c r="V194" t="s">
        <v>664</v>
      </c>
    </row>
    <row r="195" spans="1:22">
      <c r="A195" t="s">
        <v>492</v>
      </c>
      <c r="D195" t="s">
        <v>42</v>
      </c>
      <c r="E195" t="s">
        <v>91</v>
      </c>
      <c r="L195" t="s">
        <v>17</v>
      </c>
      <c r="M195" t="s">
        <v>622</v>
      </c>
      <c r="N195" t="s">
        <v>107</v>
      </c>
      <c r="O195">
        <v>2</v>
      </c>
      <c r="R195" t="s">
        <v>37</v>
      </c>
      <c r="S195" t="s">
        <v>37</v>
      </c>
      <c r="V195" t="s">
        <v>664</v>
      </c>
    </row>
    <row r="196" spans="1:22">
      <c r="A196" t="s">
        <v>493</v>
      </c>
      <c r="D196" t="s">
        <v>23</v>
      </c>
      <c r="E196" t="s">
        <v>128</v>
      </c>
      <c r="G196" t="s">
        <v>820</v>
      </c>
      <c r="I196">
        <v>53</v>
      </c>
      <c r="J196">
        <v>17</v>
      </c>
      <c r="K196" t="s">
        <v>120</v>
      </c>
      <c r="L196" t="s">
        <v>47</v>
      </c>
      <c r="M196" t="s">
        <v>821</v>
      </c>
      <c r="N196" t="s">
        <v>113</v>
      </c>
      <c r="O196">
        <v>2</v>
      </c>
      <c r="P196" t="s">
        <v>18</v>
      </c>
      <c r="R196" t="s">
        <v>62</v>
      </c>
      <c r="S196" t="s">
        <v>37</v>
      </c>
      <c r="V196" t="s">
        <v>664</v>
      </c>
    </row>
    <row r="197" spans="1:22">
      <c r="A197" t="s">
        <v>494</v>
      </c>
      <c r="D197" t="s">
        <v>34</v>
      </c>
      <c r="E197" t="s">
        <v>22</v>
      </c>
      <c r="I197">
        <v>2</v>
      </c>
      <c r="J197">
        <v>0</v>
      </c>
      <c r="L197" t="s">
        <v>47</v>
      </c>
      <c r="M197" t="s">
        <v>797</v>
      </c>
      <c r="N197" t="s">
        <v>187</v>
      </c>
      <c r="O197">
        <v>2</v>
      </c>
      <c r="R197" t="s">
        <v>129</v>
      </c>
      <c r="V197" t="s">
        <v>664</v>
      </c>
    </row>
    <row r="198" spans="1:22">
      <c r="A198" t="s">
        <v>495</v>
      </c>
      <c r="D198" t="s">
        <v>34</v>
      </c>
      <c r="E198" t="s">
        <v>22</v>
      </c>
      <c r="I198">
        <v>3</v>
      </c>
      <c r="J198">
        <v>0</v>
      </c>
      <c r="L198" t="s">
        <v>47</v>
      </c>
      <c r="M198" t="s">
        <v>822</v>
      </c>
      <c r="N198" t="s">
        <v>164</v>
      </c>
      <c r="O198">
        <v>3</v>
      </c>
      <c r="P198" t="s">
        <v>29</v>
      </c>
      <c r="Q198" t="s">
        <v>699</v>
      </c>
      <c r="R198" t="s">
        <v>29</v>
      </c>
      <c r="V198" t="s">
        <v>664</v>
      </c>
    </row>
    <row r="199" spans="1:22">
      <c r="A199" t="s">
        <v>496</v>
      </c>
      <c r="D199" t="s">
        <v>23</v>
      </c>
      <c r="E199" t="s">
        <v>22</v>
      </c>
      <c r="J199">
        <v>0</v>
      </c>
      <c r="L199" t="s">
        <v>47</v>
      </c>
      <c r="M199" t="s">
        <v>823</v>
      </c>
      <c r="N199" t="s">
        <v>113</v>
      </c>
      <c r="O199">
        <v>2</v>
      </c>
      <c r="R199" t="s">
        <v>29</v>
      </c>
      <c r="V199" t="s">
        <v>664</v>
      </c>
    </row>
    <row r="200" spans="1:22">
      <c r="A200" t="s">
        <v>497</v>
      </c>
      <c r="D200" t="s">
        <v>97</v>
      </c>
      <c r="E200" t="s">
        <v>132</v>
      </c>
      <c r="F200" t="s">
        <v>112</v>
      </c>
      <c r="G200" t="s">
        <v>824</v>
      </c>
      <c r="I200">
        <v>66</v>
      </c>
      <c r="J200">
        <v>41</v>
      </c>
      <c r="K200" t="s">
        <v>603</v>
      </c>
      <c r="L200" t="s">
        <v>47</v>
      </c>
      <c r="M200" t="s">
        <v>825</v>
      </c>
      <c r="N200" t="s">
        <v>574</v>
      </c>
      <c r="O200">
        <v>2</v>
      </c>
      <c r="P200" t="s">
        <v>37</v>
      </c>
      <c r="R200" t="s">
        <v>62</v>
      </c>
      <c r="S200" t="s">
        <v>37</v>
      </c>
      <c r="V200" t="s">
        <v>26</v>
      </c>
    </row>
    <row r="201" spans="1:22">
      <c r="A201" t="s">
        <v>498</v>
      </c>
      <c r="D201" t="s">
        <v>23</v>
      </c>
      <c r="E201" t="s">
        <v>33</v>
      </c>
      <c r="G201" t="s">
        <v>788</v>
      </c>
      <c r="J201">
        <v>2</v>
      </c>
      <c r="L201" t="s">
        <v>47</v>
      </c>
      <c r="M201" t="s">
        <v>653</v>
      </c>
      <c r="N201" t="s">
        <v>826</v>
      </c>
      <c r="O201">
        <v>2</v>
      </c>
      <c r="P201" t="s">
        <v>37</v>
      </c>
      <c r="R201" t="s">
        <v>18</v>
      </c>
      <c r="S201" t="s">
        <v>37</v>
      </c>
      <c r="V201" t="s">
        <v>664</v>
      </c>
    </row>
    <row r="202" spans="1:22">
      <c r="A202" t="s">
        <v>499</v>
      </c>
      <c r="D202" t="s">
        <v>23</v>
      </c>
      <c r="E202" t="s">
        <v>98</v>
      </c>
      <c r="G202" t="s">
        <v>788</v>
      </c>
      <c r="J202">
        <v>3</v>
      </c>
      <c r="L202" t="s">
        <v>47</v>
      </c>
      <c r="M202" t="s">
        <v>648</v>
      </c>
      <c r="N202" t="s">
        <v>110</v>
      </c>
      <c r="O202">
        <v>1</v>
      </c>
      <c r="P202" t="s">
        <v>37</v>
      </c>
      <c r="R202" t="s">
        <v>559</v>
      </c>
      <c r="S202" t="s">
        <v>37</v>
      </c>
      <c r="V202" t="s">
        <v>664</v>
      </c>
    </row>
    <row r="203" spans="1:22">
      <c r="A203" t="s">
        <v>500</v>
      </c>
      <c r="D203" t="s">
        <v>88</v>
      </c>
      <c r="E203" t="s">
        <v>100</v>
      </c>
      <c r="F203" t="s">
        <v>112</v>
      </c>
      <c r="I203">
        <v>0</v>
      </c>
      <c r="J203">
        <v>0</v>
      </c>
      <c r="L203" t="s">
        <v>47</v>
      </c>
      <c r="M203" t="s">
        <v>31</v>
      </c>
      <c r="N203" t="s">
        <v>131</v>
      </c>
      <c r="O203">
        <v>1</v>
      </c>
      <c r="P203" t="s">
        <v>37</v>
      </c>
      <c r="R203" t="s">
        <v>621</v>
      </c>
      <c r="S203" t="s">
        <v>37</v>
      </c>
      <c r="V203" t="s">
        <v>664</v>
      </c>
    </row>
    <row r="204" spans="1:22">
      <c r="A204" t="s">
        <v>501</v>
      </c>
      <c r="D204" t="s">
        <v>34</v>
      </c>
      <c r="E204" t="s">
        <v>91</v>
      </c>
      <c r="L204" t="s">
        <v>47</v>
      </c>
      <c r="M204" t="s">
        <v>653</v>
      </c>
      <c r="N204" t="s">
        <v>180</v>
      </c>
      <c r="O204">
        <v>2</v>
      </c>
      <c r="P204" t="s">
        <v>37</v>
      </c>
      <c r="R204" t="s">
        <v>60</v>
      </c>
      <c r="S204" t="s">
        <v>37</v>
      </c>
      <c r="V204" t="s">
        <v>664</v>
      </c>
    </row>
    <row r="205" spans="1:22">
      <c r="A205" t="s">
        <v>502</v>
      </c>
      <c r="D205" t="s">
        <v>42</v>
      </c>
      <c r="E205" t="s">
        <v>22</v>
      </c>
      <c r="J205">
        <v>0</v>
      </c>
      <c r="L205" t="s">
        <v>47</v>
      </c>
      <c r="M205" t="s">
        <v>31</v>
      </c>
      <c r="N205" t="s">
        <v>96</v>
      </c>
      <c r="O205">
        <v>2</v>
      </c>
      <c r="P205" t="s">
        <v>37</v>
      </c>
      <c r="R205" t="s">
        <v>129</v>
      </c>
      <c r="S205" t="s">
        <v>37</v>
      </c>
      <c r="V205" t="s">
        <v>664</v>
      </c>
    </row>
    <row r="206" spans="1:22">
      <c r="A206" t="s">
        <v>503</v>
      </c>
      <c r="D206" t="s">
        <v>34</v>
      </c>
      <c r="E206" t="s">
        <v>22</v>
      </c>
      <c r="I206">
        <v>2</v>
      </c>
      <c r="J206">
        <v>0</v>
      </c>
      <c r="L206" t="s">
        <v>47</v>
      </c>
      <c r="M206" t="s">
        <v>651</v>
      </c>
      <c r="N206" t="s">
        <v>179</v>
      </c>
      <c r="O206">
        <v>2</v>
      </c>
      <c r="P206" t="s">
        <v>37</v>
      </c>
      <c r="R206" t="s">
        <v>560</v>
      </c>
      <c r="S206" t="s">
        <v>37</v>
      </c>
      <c r="V206" t="s">
        <v>664</v>
      </c>
    </row>
    <row r="207" spans="1:22">
      <c r="A207" t="s">
        <v>504</v>
      </c>
      <c r="D207" t="s">
        <v>88</v>
      </c>
      <c r="E207" t="s">
        <v>100</v>
      </c>
      <c r="F207" t="s">
        <v>112</v>
      </c>
      <c r="I207">
        <v>0</v>
      </c>
      <c r="J207">
        <v>0</v>
      </c>
      <c r="L207" t="s">
        <v>47</v>
      </c>
      <c r="M207" t="s">
        <v>31</v>
      </c>
      <c r="N207" t="s">
        <v>113</v>
      </c>
      <c r="O207">
        <v>1</v>
      </c>
      <c r="P207" t="s">
        <v>37</v>
      </c>
      <c r="R207" t="s">
        <v>129</v>
      </c>
      <c r="S207" t="s">
        <v>37</v>
      </c>
      <c r="V207" t="s">
        <v>664</v>
      </c>
    </row>
    <row r="208" spans="1:22">
      <c r="A208" t="s">
        <v>505</v>
      </c>
      <c r="D208" t="s">
        <v>23</v>
      </c>
      <c r="E208" t="s">
        <v>22</v>
      </c>
      <c r="J208">
        <v>0</v>
      </c>
      <c r="L208" t="s">
        <v>827</v>
      </c>
      <c r="M208" t="s">
        <v>31</v>
      </c>
      <c r="N208" t="s">
        <v>113</v>
      </c>
      <c r="O208">
        <v>1</v>
      </c>
      <c r="R208" t="s">
        <v>37</v>
      </c>
      <c r="V208" t="s">
        <v>664</v>
      </c>
    </row>
    <row r="209" spans="1:22">
      <c r="A209" t="s">
        <v>506</v>
      </c>
      <c r="D209" t="s">
        <v>34</v>
      </c>
      <c r="E209" t="s">
        <v>22</v>
      </c>
      <c r="I209">
        <v>1</v>
      </c>
      <c r="J209">
        <v>0</v>
      </c>
      <c r="L209" t="s">
        <v>47</v>
      </c>
      <c r="M209" t="s">
        <v>31</v>
      </c>
      <c r="N209" t="s">
        <v>597</v>
      </c>
      <c r="O209">
        <v>2</v>
      </c>
      <c r="P209" t="s">
        <v>29</v>
      </c>
      <c r="Q209" t="s">
        <v>699</v>
      </c>
      <c r="R209" t="s">
        <v>62</v>
      </c>
      <c r="V209" t="s">
        <v>664</v>
      </c>
    </row>
    <row r="210" spans="1:22">
      <c r="A210" t="s">
        <v>507</v>
      </c>
      <c r="D210" t="s">
        <v>23</v>
      </c>
      <c r="E210" t="s">
        <v>128</v>
      </c>
      <c r="G210" t="s">
        <v>551</v>
      </c>
      <c r="I210">
        <v>33</v>
      </c>
      <c r="J210">
        <v>3</v>
      </c>
      <c r="L210" t="s">
        <v>47</v>
      </c>
      <c r="M210" t="s">
        <v>828</v>
      </c>
      <c r="N210" t="s">
        <v>120</v>
      </c>
      <c r="O210">
        <v>2</v>
      </c>
      <c r="R210" t="s">
        <v>62</v>
      </c>
      <c r="V210" t="s">
        <v>664</v>
      </c>
    </row>
    <row r="211" spans="1:22">
      <c r="A211" t="s">
        <v>508</v>
      </c>
      <c r="D211" t="s">
        <v>34</v>
      </c>
      <c r="E211" t="s">
        <v>33</v>
      </c>
      <c r="G211" t="s">
        <v>788</v>
      </c>
      <c r="J211">
        <v>3</v>
      </c>
      <c r="L211" t="s">
        <v>47</v>
      </c>
      <c r="M211" t="s">
        <v>648</v>
      </c>
      <c r="N211" t="s">
        <v>164</v>
      </c>
      <c r="O211">
        <v>2</v>
      </c>
      <c r="P211" t="s">
        <v>37</v>
      </c>
      <c r="R211" t="s">
        <v>62</v>
      </c>
      <c r="S211" t="s">
        <v>37</v>
      </c>
      <c r="V211" t="s">
        <v>30</v>
      </c>
    </row>
    <row r="212" spans="1:22">
      <c r="A212" t="s">
        <v>509</v>
      </c>
      <c r="D212" t="s">
        <v>42</v>
      </c>
      <c r="E212" t="s">
        <v>91</v>
      </c>
      <c r="I212">
        <v>0</v>
      </c>
      <c r="J212">
        <v>0</v>
      </c>
      <c r="L212" t="s">
        <v>47</v>
      </c>
      <c r="M212" t="s">
        <v>651</v>
      </c>
      <c r="N212" t="s">
        <v>172</v>
      </c>
      <c r="O212">
        <v>1</v>
      </c>
      <c r="P212" t="s">
        <v>37</v>
      </c>
      <c r="R212" t="s">
        <v>129</v>
      </c>
      <c r="S212" t="s">
        <v>37</v>
      </c>
      <c r="V212" t="s">
        <v>664</v>
      </c>
    </row>
    <row r="213" spans="1:22">
      <c r="A213" t="s">
        <v>510</v>
      </c>
      <c r="D213" t="s">
        <v>23</v>
      </c>
      <c r="E213" t="s">
        <v>22</v>
      </c>
      <c r="J213">
        <v>0</v>
      </c>
      <c r="L213" t="s">
        <v>47</v>
      </c>
      <c r="M213" t="s">
        <v>829</v>
      </c>
      <c r="N213" t="s">
        <v>161</v>
      </c>
      <c r="O213">
        <v>2</v>
      </c>
      <c r="R213" t="s">
        <v>29</v>
      </c>
      <c r="V213" t="s">
        <v>664</v>
      </c>
    </row>
    <row r="214" spans="1:22">
      <c r="A214" t="s">
        <v>511</v>
      </c>
      <c r="D214" t="s">
        <v>34</v>
      </c>
      <c r="E214" t="s">
        <v>91</v>
      </c>
      <c r="I214">
        <v>0</v>
      </c>
      <c r="J214">
        <v>0</v>
      </c>
      <c r="L214" t="s">
        <v>47</v>
      </c>
      <c r="M214" t="s">
        <v>31</v>
      </c>
      <c r="N214" t="s">
        <v>605</v>
      </c>
      <c r="O214">
        <v>2</v>
      </c>
      <c r="P214" t="s">
        <v>37</v>
      </c>
      <c r="R214" t="s">
        <v>129</v>
      </c>
      <c r="S214" t="s">
        <v>37</v>
      </c>
      <c r="V214" t="s">
        <v>664</v>
      </c>
    </row>
    <row r="215" spans="1:22">
      <c r="A215" t="s">
        <v>512</v>
      </c>
      <c r="D215" t="s">
        <v>88</v>
      </c>
      <c r="E215" t="s">
        <v>100</v>
      </c>
      <c r="F215" t="s">
        <v>112</v>
      </c>
      <c r="I215">
        <v>0</v>
      </c>
      <c r="J215">
        <v>0</v>
      </c>
      <c r="L215" t="s">
        <v>47</v>
      </c>
      <c r="M215" t="s">
        <v>651</v>
      </c>
      <c r="N215" t="s">
        <v>161</v>
      </c>
      <c r="O215">
        <v>1</v>
      </c>
      <c r="P215" t="s">
        <v>37</v>
      </c>
      <c r="R215" t="s">
        <v>621</v>
      </c>
      <c r="S215" t="s">
        <v>37</v>
      </c>
      <c r="V215" t="s">
        <v>664</v>
      </c>
    </row>
    <row r="216" spans="1:22">
      <c r="A216" t="s">
        <v>513</v>
      </c>
      <c r="D216" t="s">
        <v>97</v>
      </c>
      <c r="E216" t="s">
        <v>132</v>
      </c>
      <c r="G216" t="s">
        <v>830</v>
      </c>
      <c r="I216">
        <v>40</v>
      </c>
      <c r="J216">
        <v>12</v>
      </c>
      <c r="L216" t="s">
        <v>47</v>
      </c>
      <c r="M216" t="s">
        <v>831</v>
      </c>
      <c r="N216" t="s">
        <v>826</v>
      </c>
      <c r="O216">
        <v>2</v>
      </c>
      <c r="R216" t="s">
        <v>62</v>
      </c>
      <c r="S216" t="s">
        <v>58</v>
      </c>
      <c r="V216" t="s">
        <v>30</v>
      </c>
    </row>
    <row r="217" spans="1:22">
      <c r="A217" t="s">
        <v>514</v>
      </c>
      <c r="D217" t="s">
        <v>42</v>
      </c>
      <c r="E217" t="s">
        <v>132</v>
      </c>
      <c r="G217" t="s">
        <v>832</v>
      </c>
      <c r="I217">
        <v>32</v>
      </c>
      <c r="J217">
        <v>8</v>
      </c>
      <c r="L217" t="s">
        <v>47</v>
      </c>
      <c r="M217" t="s">
        <v>833</v>
      </c>
      <c r="N217" t="s">
        <v>245</v>
      </c>
      <c r="O217">
        <v>2</v>
      </c>
      <c r="R217" t="s">
        <v>62</v>
      </c>
      <c r="V217" t="s">
        <v>664</v>
      </c>
    </row>
    <row r="218" spans="1:22">
      <c r="A218" t="s">
        <v>515</v>
      </c>
      <c r="D218" t="s">
        <v>42</v>
      </c>
      <c r="E218" t="s">
        <v>22</v>
      </c>
      <c r="I218">
        <v>6</v>
      </c>
      <c r="J218">
        <v>0</v>
      </c>
      <c r="L218" t="s">
        <v>47</v>
      </c>
      <c r="M218" t="s">
        <v>834</v>
      </c>
      <c r="N218" t="s">
        <v>194</v>
      </c>
      <c r="O218">
        <v>2</v>
      </c>
      <c r="R218" t="s">
        <v>29</v>
      </c>
      <c r="V218" t="s">
        <v>664</v>
      </c>
    </row>
    <row r="219" spans="1:22">
      <c r="A219" t="s">
        <v>516</v>
      </c>
      <c r="D219" t="s">
        <v>23</v>
      </c>
      <c r="E219" t="s">
        <v>132</v>
      </c>
      <c r="G219" t="s">
        <v>835</v>
      </c>
      <c r="I219">
        <v>55</v>
      </c>
      <c r="J219">
        <v>17</v>
      </c>
      <c r="L219" t="s">
        <v>47</v>
      </c>
      <c r="M219" t="s">
        <v>836</v>
      </c>
      <c r="N219" t="s">
        <v>89</v>
      </c>
      <c r="O219">
        <v>2</v>
      </c>
      <c r="R219" t="s">
        <v>60</v>
      </c>
      <c r="V219" t="s">
        <v>170</v>
      </c>
    </row>
    <row r="220" spans="1:22">
      <c r="A220" t="s">
        <v>517</v>
      </c>
      <c r="D220" t="s">
        <v>34</v>
      </c>
      <c r="E220" t="s">
        <v>33</v>
      </c>
      <c r="G220" t="s">
        <v>837</v>
      </c>
      <c r="I220">
        <v>3</v>
      </c>
      <c r="J220">
        <v>3</v>
      </c>
      <c r="L220" t="s">
        <v>47</v>
      </c>
      <c r="M220" t="s">
        <v>838</v>
      </c>
      <c r="N220" t="s">
        <v>606</v>
      </c>
      <c r="O220">
        <v>2</v>
      </c>
      <c r="R220" t="s">
        <v>129</v>
      </c>
      <c r="V220" t="s">
        <v>664</v>
      </c>
    </row>
    <row r="221" spans="1:22">
      <c r="A221" t="s">
        <v>518</v>
      </c>
      <c r="D221" t="s">
        <v>42</v>
      </c>
      <c r="E221" t="s">
        <v>22</v>
      </c>
      <c r="L221" t="s">
        <v>47</v>
      </c>
      <c r="M221" t="s">
        <v>31</v>
      </c>
      <c r="N221" t="s">
        <v>96</v>
      </c>
      <c r="O221">
        <v>1</v>
      </c>
      <c r="P221" t="s">
        <v>37</v>
      </c>
      <c r="R221" t="s">
        <v>62</v>
      </c>
      <c r="S221" t="s">
        <v>37</v>
      </c>
      <c r="V221" t="s">
        <v>664</v>
      </c>
    </row>
    <row r="222" spans="1:22">
      <c r="A222" t="s">
        <v>519</v>
      </c>
      <c r="D222" t="s">
        <v>42</v>
      </c>
      <c r="E222" t="s">
        <v>22</v>
      </c>
      <c r="I222">
        <v>2</v>
      </c>
      <c r="J222">
        <v>0</v>
      </c>
      <c r="L222" t="s">
        <v>47</v>
      </c>
      <c r="M222" t="s">
        <v>839</v>
      </c>
      <c r="N222" t="s">
        <v>133</v>
      </c>
      <c r="O222">
        <v>1</v>
      </c>
      <c r="P222" t="s">
        <v>37</v>
      </c>
      <c r="R222" t="s">
        <v>60</v>
      </c>
      <c r="S222" t="s">
        <v>37</v>
      </c>
      <c r="V222" t="s">
        <v>664</v>
      </c>
    </row>
    <row r="223" spans="1:22">
      <c r="A223" t="s">
        <v>420</v>
      </c>
      <c r="D223" t="s">
        <v>34</v>
      </c>
      <c r="E223" t="s">
        <v>15</v>
      </c>
      <c r="G223" t="s">
        <v>840</v>
      </c>
      <c r="I223">
        <v>3</v>
      </c>
      <c r="J223">
        <v>2</v>
      </c>
      <c r="L223" t="s">
        <v>47</v>
      </c>
      <c r="M223" t="s">
        <v>661</v>
      </c>
      <c r="N223" t="s">
        <v>115</v>
      </c>
      <c r="O223">
        <v>1</v>
      </c>
      <c r="P223" t="s">
        <v>29</v>
      </c>
      <c r="R223" t="s">
        <v>543</v>
      </c>
      <c r="S223" t="s">
        <v>542</v>
      </c>
      <c r="V223" t="s">
        <v>680</v>
      </c>
    </row>
    <row r="224" spans="1:22">
      <c r="A224" t="s">
        <v>421</v>
      </c>
      <c r="D224" t="s">
        <v>23</v>
      </c>
      <c r="E224" t="s">
        <v>165</v>
      </c>
      <c r="F224" t="s">
        <v>21</v>
      </c>
      <c r="I224">
        <v>2</v>
      </c>
      <c r="J224">
        <v>1</v>
      </c>
      <c r="L224" t="s">
        <v>47</v>
      </c>
      <c r="N224" t="s">
        <v>101</v>
      </c>
      <c r="O224">
        <v>1</v>
      </c>
      <c r="P224" t="s">
        <v>24</v>
      </c>
      <c r="R224" t="s">
        <v>29</v>
      </c>
      <c r="V224" t="s">
        <v>664</v>
      </c>
    </row>
    <row r="225" spans="1:22">
      <c r="A225" t="s">
        <v>422</v>
      </c>
      <c r="D225" t="s">
        <v>34</v>
      </c>
      <c r="E225" t="s">
        <v>39</v>
      </c>
      <c r="L225" t="s">
        <v>47</v>
      </c>
      <c r="N225" t="s">
        <v>161</v>
      </c>
      <c r="O225">
        <v>1</v>
      </c>
      <c r="P225" t="s">
        <v>18</v>
      </c>
      <c r="R225" t="s">
        <v>41</v>
      </c>
      <c r="S225" t="s">
        <v>175</v>
      </c>
      <c r="V225" t="s">
        <v>167</v>
      </c>
    </row>
    <row r="226" spans="1:22">
      <c r="A226" t="s">
        <v>423</v>
      </c>
      <c r="D226" t="s">
        <v>42</v>
      </c>
      <c r="E226" t="s">
        <v>39</v>
      </c>
      <c r="F226" t="s">
        <v>95</v>
      </c>
      <c r="L226" t="s">
        <v>47</v>
      </c>
      <c r="N226" t="s">
        <v>32</v>
      </c>
      <c r="O226">
        <v>1</v>
      </c>
      <c r="P226" t="s">
        <v>29</v>
      </c>
      <c r="Q226" t="s">
        <v>699</v>
      </c>
      <c r="R226" t="s">
        <v>692</v>
      </c>
      <c r="V226" t="s">
        <v>664</v>
      </c>
    </row>
    <row r="227" spans="1:22">
      <c r="A227" t="s">
        <v>424</v>
      </c>
      <c r="D227" t="s">
        <v>42</v>
      </c>
      <c r="E227" t="s">
        <v>22</v>
      </c>
      <c r="I227">
        <v>6</v>
      </c>
      <c r="J227">
        <v>0</v>
      </c>
      <c r="L227" t="s">
        <v>47</v>
      </c>
      <c r="N227" t="s">
        <v>123</v>
      </c>
      <c r="O227">
        <v>1</v>
      </c>
      <c r="P227" t="s">
        <v>24</v>
      </c>
      <c r="R227" t="s">
        <v>41</v>
      </c>
      <c r="V227" t="s">
        <v>45</v>
      </c>
    </row>
    <row r="228" spans="1:22">
      <c r="A228" t="s">
        <v>425</v>
      </c>
      <c r="D228" t="s">
        <v>42</v>
      </c>
      <c r="E228" t="s">
        <v>33</v>
      </c>
      <c r="F228" t="s">
        <v>21</v>
      </c>
      <c r="G228" t="s">
        <v>841</v>
      </c>
      <c r="I228">
        <v>27</v>
      </c>
      <c r="J228">
        <v>20</v>
      </c>
      <c r="L228" t="s">
        <v>47</v>
      </c>
      <c r="N228" t="s">
        <v>122</v>
      </c>
      <c r="O228">
        <v>1</v>
      </c>
      <c r="P228" t="s">
        <v>24</v>
      </c>
      <c r="R228" t="s">
        <v>41</v>
      </c>
      <c r="V228" t="s">
        <v>45</v>
      </c>
    </row>
    <row r="229" spans="1:22">
      <c r="A229" t="s">
        <v>426</v>
      </c>
      <c r="D229" t="s">
        <v>23</v>
      </c>
      <c r="E229" t="s">
        <v>33</v>
      </c>
      <c r="F229" t="s">
        <v>21</v>
      </c>
      <c r="G229" t="s">
        <v>841</v>
      </c>
      <c r="I229">
        <v>7</v>
      </c>
      <c r="J229">
        <v>6</v>
      </c>
      <c r="L229" t="s">
        <v>47</v>
      </c>
      <c r="N229" t="s">
        <v>115</v>
      </c>
      <c r="O229" t="s">
        <v>134</v>
      </c>
      <c r="P229" t="s">
        <v>29</v>
      </c>
      <c r="R229" t="s">
        <v>842</v>
      </c>
      <c r="V229" t="s">
        <v>544</v>
      </c>
    </row>
    <row r="230" spans="1:22">
      <c r="A230" t="s">
        <v>427</v>
      </c>
      <c r="D230" t="s">
        <v>34</v>
      </c>
      <c r="E230" t="s">
        <v>33</v>
      </c>
      <c r="G230" t="s">
        <v>231</v>
      </c>
      <c r="I230">
        <v>10</v>
      </c>
      <c r="J230">
        <v>2</v>
      </c>
      <c r="L230" t="s">
        <v>47</v>
      </c>
      <c r="M230" t="s">
        <v>607</v>
      </c>
      <c r="N230" t="s">
        <v>843</v>
      </c>
      <c r="O230">
        <v>4</v>
      </c>
      <c r="P230" t="s">
        <v>18</v>
      </c>
      <c r="R230" t="s">
        <v>29</v>
      </c>
      <c r="S230" t="s">
        <v>175</v>
      </c>
      <c r="V230" t="s">
        <v>844</v>
      </c>
    </row>
    <row r="231" spans="1:22">
      <c r="A231" t="s">
        <v>428</v>
      </c>
      <c r="D231" t="s">
        <v>34</v>
      </c>
      <c r="E231" t="s">
        <v>33</v>
      </c>
      <c r="G231" t="s">
        <v>232</v>
      </c>
      <c r="I231">
        <v>17</v>
      </c>
      <c r="J231">
        <v>8</v>
      </c>
      <c r="L231" t="s">
        <v>47</v>
      </c>
      <c r="N231" t="s">
        <v>608</v>
      </c>
      <c r="O231" t="s">
        <v>134</v>
      </c>
      <c r="P231" t="s">
        <v>24</v>
      </c>
      <c r="R231" t="s">
        <v>41</v>
      </c>
      <c r="V231" t="s">
        <v>664</v>
      </c>
    </row>
    <row r="232" spans="1:22">
      <c r="A232" t="s">
        <v>429</v>
      </c>
      <c r="D232" t="s">
        <v>23</v>
      </c>
      <c r="E232" t="s">
        <v>39</v>
      </c>
      <c r="F232" t="s">
        <v>95</v>
      </c>
      <c r="L232" t="s">
        <v>47</v>
      </c>
      <c r="M232" t="s">
        <v>644</v>
      </c>
      <c r="N232" t="s">
        <v>108</v>
      </c>
      <c r="O232">
        <v>2</v>
      </c>
      <c r="P232" t="s">
        <v>24</v>
      </c>
      <c r="R232" t="s">
        <v>41</v>
      </c>
      <c r="V232" t="s">
        <v>45</v>
      </c>
    </row>
    <row r="233" spans="1:22">
      <c r="A233" t="s">
        <v>430</v>
      </c>
      <c r="D233" t="s">
        <v>34</v>
      </c>
      <c r="E233" t="s">
        <v>33</v>
      </c>
      <c r="G233" t="s">
        <v>586</v>
      </c>
      <c r="I233">
        <v>4</v>
      </c>
      <c r="J233">
        <v>1</v>
      </c>
      <c r="K233" t="s">
        <v>180</v>
      </c>
      <c r="L233" t="s">
        <v>47</v>
      </c>
      <c r="N233" t="s">
        <v>180</v>
      </c>
      <c r="O233">
        <v>1</v>
      </c>
      <c r="P233" t="s">
        <v>29</v>
      </c>
      <c r="R233" t="s">
        <v>29</v>
      </c>
      <c r="S233" t="s">
        <v>29</v>
      </c>
      <c r="V233" t="s">
        <v>169</v>
      </c>
    </row>
    <row r="234" spans="1:22">
      <c r="A234" t="s">
        <v>431</v>
      </c>
      <c r="D234" t="s">
        <v>23</v>
      </c>
      <c r="E234" t="s">
        <v>33</v>
      </c>
      <c r="G234" t="s">
        <v>845</v>
      </c>
      <c r="I234">
        <v>4</v>
      </c>
      <c r="J234">
        <v>1</v>
      </c>
      <c r="L234" t="s">
        <v>47</v>
      </c>
      <c r="N234" t="s">
        <v>101</v>
      </c>
      <c r="O234">
        <v>1</v>
      </c>
      <c r="P234" t="s">
        <v>18</v>
      </c>
      <c r="R234" t="s">
        <v>41</v>
      </c>
      <c r="V234" t="s">
        <v>664</v>
      </c>
    </row>
    <row r="235" spans="1:22">
      <c r="A235" t="s">
        <v>432</v>
      </c>
      <c r="D235" t="s">
        <v>23</v>
      </c>
      <c r="E235" t="s">
        <v>22</v>
      </c>
      <c r="F235" t="s">
        <v>21</v>
      </c>
      <c r="J235">
        <v>1</v>
      </c>
      <c r="L235" t="s">
        <v>47</v>
      </c>
      <c r="M235" t="s">
        <v>31</v>
      </c>
      <c r="N235" t="s">
        <v>108</v>
      </c>
      <c r="O235">
        <v>1</v>
      </c>
      <c r="P235" t="s">
        <v>24</v>
      </c>
      <c r="R235" t="s">
        <v>41</v>
      </c>
      <c r="V235" t="s">
        <v>846</v>
      </c>
    </row>
    <row r="236" spans="1:22">
      <c r="A236" t="s">
        <v>433</v>
      </c>
      <c r="D236" t="s">
        <v>34</v>
      </c>
      <c r="E236" t="s">
        <v>15</v>
      </c>
      <c r="F236" t="s">
        <v>21</v>
      </c>
      <c r="G236" t="s">
        <v>847</v>
      </c>
      <c r="I236">
        <v>40</v>
      </c>
      <c r="J236">
        <v>23</v>
      </c>
      <c r="K236" t="s">
        <v>172</v>
      </c>
      <c r="L236" t="s">
        <v>47</v>
      </c>
      <c r="M236" t="s">
        <v>632</v>
      </c>
      <c r="N236" t="s">
        <v>101</v>
      </c>
      <c r="O236">
        <v>3</v>
      </c>
      <c r="P236" t="s">
        <v>29</v>
      </c>
      <c r="Q236" t="s">
        <v>235</v>
      </c>
      <c r="R236" t="s">
        <v>41</v>
      </c>
      <c r="V236" t="s">
        <v>167</v>
      </c>
    </row>
    <row r="237" spans="1:22">
      <c r="A237" t="s">
        <v>434</v>
      </c>
      <c r="D237" t="s">
        <v>23</v>
      </c>
      <c r="E237" t="s">
        <v>33</v>
      </c>
      <c r="G237" t="s">
        <v>231</v>
      </c>
      <c r="I237">
        <v>20</v>
      </c>
      <c r="J237">
        <v>7</v>
      </c>
      <c r="L237" t="s">
        <v>47</v>
      </c>
      <c r="M237" t="s">
        <v>31</v>
      </c>
      <c r="N237" t="s">
        <v>104</v>
      </c>
      <c r="O237">
        <v>1</v>
      </c>
      <c r="P237" t="s">
        <v>29</v>
      </c>
      <c r="R237" t="s">
        <v>842</v>
      </c>
      <c r="V237" t="s">
        <v>544</v>
      </c>
    </row>
    <row r="238" spans="1:22">
      <c r="A238" t="s">
        <v>435</v>
      </c>
      <c r="D238" t="s">
        <v>23</v>
      </c>
      <c r="E238" t="s">
        <v>22</v>
      </c>
      <c r="I238">
        <v>12</v>
      </c>
      <c r="J238">
        <v>0</v>
      </c>
      <c r="L238" t="s">
        <v>47</v>
      </c>
      <c r="N238" t="s">
        <v>101</v>
      </c>
      <c r="O238" t="s">
        <v>134</v>
      </c>
      <c r="P238" t="s">
        <v>24</v>
      </c>
      <c r="R238" t="s">
        <v>41</v>
      </c>
      <c r="V238" t="s">
        <v>45</v>
      </c>
    </row>
    <row r="239" spans="1:22">
      <c r="A239" t="s">
        <v>436</v>
      </c>
      <c r="D239" t="s">
        <v>23</v>
      </c>
      <c r="E239" t="s">
        <v>233</v>
      </c>
      <c r="G239" t="s">
        <v>845</v>
      </c>
      <c r="I239">
        <v>15</v>
      </c>
      <c r="J239">
        <v>3</v>
      </c>
      <c r="L239" t="s">
        <v>47</v>
      </c>
      <c r="N239" t="s">
        <v>28</v>
      </c>
      <c r="O239">
        <v>1</v>
      </c>
      <c r="P239" t="s">
        <v>29</v>
      </c>
      <c r="R239" t="s">
        <v>692</v>
      </c>
      <c r="V239" t="s">
        <v>848</v>
      </c>
    </row>
    <row r="240" spans="1:22">
      <c r="A240" t="s">
        <v>437</v>
      </c>
      <c r="D240" t="s">
        <v>23</v>
      </c>
      <c r="E240" t="s">
        <v>39</v>
      </c>
      <c r="F240" t="s">
        <v>95</v>
      </c>
      <c r="L240" t="s">
        <v>47</v>
      </c>
      <c r="M240" t="s">
        <v>31</v>
      </c>
      <c r="N240" t="s">
        <v>131</v>
      </c>
      <c r="O240">
        <v>1</v>
      </c>
      <c r="P240" t="s">
        <v>24</v>
      </c>
      <c r="R240" t="s">
        <v>41</v>
      </c>
      <c r="V240" t="s">
        <v>664</v>
      </c>
    </row>
    <row r="241" spans="1:22">
      <c r="A241" t="s">
        <v>438</v>
      </c>
      <c r="D241" t="s">
        <v>34</v>
      </c>
      <c r="E241" t="s">
        <v>15</v>
      </c>
      <c r="F241" t="s">
        <v>21</v>
      </c>
      <c r="G241" t="s">
        <v>849</v>
      </c>
      <c r="I241">
        <v>31</v>
      </c>
      <c r="J241">
        <v>16</v>
      </c>
      <c r="K241" t="s">
        <v>101</v>
      </c>
      <c r="L241" t="s">
        <v>47</v>
      </c>
      <c r="N241" t="s">
        <v>234</v>
      </c>
      <c r="O241">
        <v>1</v>
      </c>
      <c r="P241" t="s">
        <v>29</v>
      </c>
      <c r="Q241" t="s">
        <v>699</v>
      </c>
      <c r="R241" t="s">
        <v>41</v>
      </c>
      <c r="S241" t="s">
        <v>37</v>
      </c>
      <c r="V241" t="s">
        <v>45</v>
      </c>
    </row>
    <row r="242" spans="1:22">
      <c r="A242" t="s">
        <v>520</v>
      </c>
      <c r="D242" t="s">
        <v>38</v>
      </c>
      <c r="E242" t="s">
        <v>22</v>
      </c>
      <c r="I242">
        <v>3</v>
      </c>
      <c r="J242">
        <v>0</v>
      </c>
      <c r="L242" t="s">
        <v>47</v>
      </c>
      <c r="N242" t="s">
        <v>116</v>
      </c>
      <c r="O242">
        <v>2</v>
      </c>
      <c r="P242" t="s">
        <v>37</v>
      </c>
      <c r="R242" t="s">
        <v>29</v>
      </c>
      <c r="S242" t="s">
        <v>37</v>
      </c>
      <c r="V242" t="s">
        <v>45</v>
      </c>
    </row>
    <row r="243" spans="1:22">
      <c r="A243" t="s">
        <v>439</v>
      </c>
      <c r="D243" t="s">
        <v>38</v>
      </c>
      <c r="E243" t="s">
        <v>91</v>
      </c>
      <c r="L243" t="s">
        <v>642</v>
      </c>
      <c r="M243" t="s">
        <v>717</v>
      </c>
      <c r="N243" t="s">
        <v>123</v>
      </c>
      <c r="O243">
        <v>1</v>
      </c>
      <c r="P243" t="s">
        <v>37</v>
      </c>
      <c r="R243" t="s">
        <v>29</v>
      </c>
      <c r="V243" t="s">
        <v>41</v>
      </c>
    </row>
    <row r="244" spans="1:22">
      <c r="A244" t="s">
        <v>440</v>
      </c>
      <c r="D244" t="s">
        <v>34</v>
      </c>
      <c r="E244" t="s">
        <v>22</v>
      </c>
      <c r="L244" t="s">
        <v>17</v>
      </c>
      <c r="M244" t="s">
        <v>850</v>
      </c>
      <c r="N244" t="s">
        <v>851</v>
      </c>
      <c r="O244">
        <v>2</v>
      </c>
      <c r="R244" t="s">
        <v>236</v>
      </c>
      <c r="S244" t="s">
        <v>37</v>
      </c>
    </row>
    <row r="245" spans="1:22">
      <c r="A245" t="s">
        <v>441</v>
      </c>
      <c r="D245" t="s">
        <v>34</v>
      </c>
      <c r="E245" t="s">
        <v>22</v>
      </c>
      <c r="F245" t="s">
        <v>21</v>
      </c>
      <c r="I245">
        <v>4</v>
      </c>
      <c r="J245">
        <v>0</v>
      </c>
      <c r="L245" t="s">
        <v>47</v>
      </c>
      <c r="M245" t="s">
        <v>653</v>
      </c>
      <c r="N245" t="s">
        <v>157</v>
      </c>
      <c r="O245">
        <v>3</v>
      </c>
      <c r="P245" t="s">
        <v>37</v>
      </c>
      <c r="R245" t="s">
        <v>58</v>
      </c>
      <c r="S245" t="s">
        <v>58</v>
      </c>
      <c r="V245" t="s">
        <v>552</v>
      </c>
    </row>
    <row r="246" spans="1:22">
      <c r="A246" t="s">
        <v>442</v>
      </c>
      <c r="D246" t="s">
        <v>42</v>
      </c>
      <c r="E246" t="s">
        <v>33</v>
      </c>
      <c r="F246" t="s">
        <v>21</v>
      </c>
      <c r="G246" t="s">
        <v>852</v>
      </c>
      <c r="I246">
        <v>2</v>
      </c>
      <c r="J246">
        <v>2</v>
      </c>
      <c r="K246" t="s">
        <v>125</v>
      </c>
      <c r="L246" t="s">
        <v>47</v>
      </c>
      <c r="M246" t="s">
        <v>853</v>
      </c>
      <c r="N246" t="s">
        <v>122</v>
      </c>
      <c r="O246">
        <v>1</v>
      </c>
      <c r="P246" t="s">
        <v>37</v>
      </c>
      <c r="R246" t="s">
        <v>41</v>
      </c>
      <c r="S246" t="s">
        <v>37</v>
      </c>
      <c r="V246" t="s">
        <v>167</v>
      </c>
    </row>
    <row r="247" spans="1:22">
      <c r="A247" t="s">
        <v>443</v>
      </c>
      <c r="D247" t="s">
        <v>173</v>
      </c>
      <c r="L247" t="s">
        <v>47</v>
      </c>
      <c r="M247" t="s">
        <v>31</v>
      </c>
      <c r="N247" t="s">
        <v>124</v>
      </c>
      <c r="O247">
        <v>1</v>
      </c>
      <c r="P247" t="s">
        <v>37</v>
      </c>
      <c r="R247" t="s">
        <v>29</v>
      </c>
      <c r="S247" t="s">
        <v>37</v>
      </c>
      <c r="V247" t="s">
        <v>41</v>
      </c>
    </row>
    <row r="248" spans="1:22">
      <c r="A248" t="s">
        <v>444</v>
      </c>
      <c r="D248" t="s">
        <v>23</v>
      </c>
      <c r="E248" t="s">
        <v>165</v>
      </c>
      <c r="F248" t="s">
        <v>21</v>
      </c>
      <c r="I248">
        <v>4</v>
      </c>
      <c r="J248">
        <v>1</v>
      </c>
      <c r="L248" t="s">
        <v>47</v>
      </c>
      <c r="M248" t="s">
        <v>653</v>
      </c>
      <c r="N248" t="s">
        <v>36</v>
      </c>
      <c r="O248">
        <v>3</v>
      </c>
      <c r="P248" t="s">
        <v>37</v>
      </c>
      <c r="R248" t="s">
        <v>37</v>
      </c>
      <c r="S248" t="s">
        <v>37</v>
      </c>
      <c r="V248" t="s">
        <v>41</v>
      </c>
    </row>
    <row r="249" spans="1:22">
      <c r="A249" t="s">
        <v>445</v>
      </c>
      <c r="D249" t="s">
        <v>34</v>
      </c>
      <c r="E249" t="s">
        <v>33</v>
      </c>
      <c r="F249" t="s">
        <v>21</v>
      </c>
      <c r="G249" t="s">
        <v>854</v>
      </c>
      <c r="I249">
        <v>3</v>
      </c>
      <c r="J249">
        <v>2</v>
      </c>
      <c r="L249" t="s">
        <v>47</v>
      </c>
      <c r="M249" t="s">
        <v>653</v>
      </c>
      <c r="N249" t="s">
        <v>855</v>
      </c>
      <c r="O249">
        <v>2</v>
      </c>
      <c r="P249" t="s">
        <v>37</v>
      </c>
      <c r="R249" t="s">
        <v>29</v>
      </c>
      <c r="S249" t="s">
        <v>58</v>
      </c>
      <c r="V249" t="s">
        <v>664</v>
      </c>
    </row>
    <row r="250" spans="1:22">
      <c r="A250" t="s">
        <v>446</v>
      </c>
      <c r="D250" t="s">
        <v>42</v>
      </c>
      <c r="E250" t="s">
        <v>91</v>
      </c>
      <c r="F250" t="s">
        <v>21</v>
      </c>
      <c r="I250">
        <v>2</v>
      </c>
      <c r="J250">
        <v>0</v>
      </c>
      <c r="L250" t="s">
        <v>47</v>
      </c>
      <c r="M250" t="s">
        <v>653</v>
      </c>
      <c r="N250" t="s">
        <v>133</v>
      </c>
      <c r="O250">
        <v>1</v>
      </c>
      <c r="P250" t="s">
        <v>37</v>
      </c>
      <c r="R250" t="s">
        <v>236</v>
      </c>
      <c r="S250" t="s">
        <v>29</v>
      </c>
      <c r="V250" t="s">
        <v>41</v>
      </c>
    </row>
    <row r="251" spans="1:22">
      <c r="A251" t="s">
        <v>447</v>
      </c>
      <c r="D251" t="s">
        <v>23</v>
      </c>
      <c r="E251" t="s">
        <v>22</v>
      </c>
      <c r="F251" t="s">
        <v>14</v>
      </c>
      <c r="I251">
        <v>1</v>
      </c>
      <c r="J251">
        <v>0</v>
      </c>
      <c r="L251" t="s">
        <v>47</v>
      </c>
      <c r="M251" t="s">
        <v>648</v>
      </c>
      <c r="N251" t="s">
        <v>102</v>
      </c>
      <c r="O251">
        <v>6</v>
      </c>
      <c r="P251" t="s">
        <v>37</v>
      </c>
      <c r="R251" t="s">
        <v>545</v>
      </c>
      <c r="S251" t="s">
        <v>37</v>
      </c>
      <c r="V251" t="s">
        <v>856</v>
      </c>
    </row>
    <row r="252" spans="1:22">
      <c r="A252" t="s">
        <v>448</v>
      </c>
      <c r="D252" t="s">
        <v>23</v>
      </c>
      <c r="E252" t="s">
        <v>39</v>
      </c>
      <c r="L252" t="s">
        <v>47</v>
      </c>
      <c r="N252" t="s">
        <v>623</v>
      </c>
      <c r="O252">
        <v>1</v>
      </c>
      <c r="P252" t="s">
        <v>37</v>
      </c>
      <c r="R252" t="s">
        <v>237</v>
      </c>
      <c r="S252" t="s">
        <v>37</v>
      </c>
      <c r="V252" t="s">
        <v>238</v>
      </c>
    </row>
    <row r="253" spans="1:22">
      <c r="A253" t="s">
        <v>449</v>
      </c>
      <c r="D253" t="s">
        <v>34</v>
      </c>
      <c r="E253" t="s">
        <v>22</v>
      </c>
      <c r="F253" t="s">
        <v>21</v>
      </c>
      <c r="L253" t="s">
        <v>47</v>
      </c>
      <c r="M253" t="s">
        <v>653</v>
      </c>
      <c r="N253" t="s">
        <v>187</v>
      </c>
      <c r="O253">
        <v>1</v>
      </c>
      <c r="P253" t="s">
        <v>37</v>
      </c>
      <c r="R253" t="s">
        <v>29</v>
      </c>
      <c r="S253" t="s">
        <v>29</v>
      </c>
      <c r="V253" t="s">
        <v>167</v>
      </c>
    </row>
    <row r="254" spans="1:22">
      <c r="A254" t="s">
        <v>450</v>
      </c>
      <c r="D254" t="s">
        <v>23</v>
      </c>
      <c r="E254" t="s">
        <v>22</v>
      </c>
      <c r="F254" t="s">
        <v>21</v>
      </c>
      <c r="I254">
        <v>1</v>
      </c>
      <c r="J254">
        <v>0</v>
      </c>
      <c r="L254" t="s">
        <v>47</v>
      </c>
      <c r="M254" t="s">
        <v>31</v>
      </c>
      <c r="N254" t="s">
        <v>624</v>
      </c>
      <c r="O254">
        <v>1</v>
      </c>
      <c r="P254" t="s">
        <v>37</v>
      </c>
      <c r="R254" t="s">
        <v>58</v>
      </c>
      <c r="S254" t="s">
        <v>37</v>
      </c>
      <c r="V254" t="s">
        <v>169</v>
      </c>
    </row>
    <row r="255" spans="1:22">
      <c r="A255" t="s">
        <v>451</v>
      </c>
      <c r="L255" t="s">
        <v>47</v>
      </c>
      <c r="M255" t="s">
        <v>31</v>
      </c>
      <c r="N255" t="s">
        <v>120</v>
      </c>
      <c r="O255">
        <v>1</v>
      </c>
      <c r="P255" t="s">
        <v>37</v>
      </c>
      <c r="R255" t="s">
        <v>29</v>
      </c>
      <c r="S255" t="s">
        <v>37</v>
      </c>
      <c r="V255" t="s">
        <v>665</v>
      </c>
    </row>
    <row r="256" spans="1:22">
      <c r="A256" t="s">
        <v>452</v>
      </c>
      <c r="D256" t="s">
        <v>34</v>
      </c>
      <c r="E256" t="s">
        <v>33</v>
      </c>
      <c r="G256" t="s">
        <v>857</v>
      </c>
      <c r="I256">
        <v>11</v>
      </c>
      <c r="J256">
        <v>4</v>
      </c>
      <c r="L256" t="s">
        <v>47</v>
      </c>
      <c r="M256" t="s">
        <v>653</v>
      </c>
      <c r="N256" t="s">
        <v>858</v>
      </c>
      <c r="O256" t="s">
        <v>230</v>
      </c>
      <c r="P256" t="s">
        <v>37</v>
      </c>
      <c r="R256" t="s">
        <v>112</v>
      </c>
      <c r="S256" t="s">
        <v>546</v>
      </c>
      <c r="V256" t="s">
        <v>859</v>
      </c>
    </row>
    <row r="257" spans="1:22">
      <c r="A257" t="s">
        <v>453</v>
      </c>
      <c r="D257" t="s">
        <v>42</v>
      </c>
      <c r="E257" t="s">
        <v>22</v>
      </c>
      <c r="F257" t="s">
        <v>21</v>
      </c>
      <c r="I257">
        <v>5</v>
      </c>
      <c r="J257">
        <v>0</v>
      </c>
      <c r="L257" t="s">
        <v>47</v>
      </c>
      <c r="M257" t="s">
        <v>31</v>
      </c>
      <c r="N257" t="s">
        <v>133</v>
      </c>
      <c r="O257">
        <v>2</v>
      </c>
      <c r="P257" t="s">
        <v>37</v>
      </c>
      <c r="R257" t="s">
        <v>37</v>
      </c>
      <c r="S257" t="s">
        <v>37</v>
      </c>
      <c r="V257" t="s">
        <v>41</v>
      </c>
    </row>
    <row r="258" spans="1:22">
      <c r="A258" t="s">
        <v>55</v>
      </c>
      <c r="D258" t="s">
        <v>46</v>
      </c>
      <c r="E258" t="s">
        <v>22</v>
      </c>
      <c r="I258">
        <v>3</v>
      </c>
      <c r="J258">
        <v>0</v>
      </c>
      <c r="L258" t="s">
        <v>47</v>
      </c>
      <c r="N258" t="s">
        <v>860</v>
      </c>
      <c r="O258">
        <v>2</v>
      </c>
      <c r="P258" t="s">
        <v>37</v>
      </c>
      <c r="R258" t="s">
        <v>41</v>
      </c>
      <c r="V258" t="s">
        <v>575</v>
      </c>
    </row>
    <row r="259" spans="1:22">
      <c r="A259" t="s">
        <v>454</v>
      </c>
      <c r="D259" t="s">
        <v>46</v>
      </c>
      <c r="E259" t="s">
        <v>39</v>
      </c>
      <c r="F259" t="s">
        <v>95</v>
      </c>
      <c r="L259" t="s">
        <v>17</v>
      </c>
      <c r="M259" t="s">
        <v>159</v>
      </c>
      <c r="N259" t="s">
        <v>179</v>
      </c>
      <c r="O259" t="s">
        <v>861</v>
      </c>
      <c r="R259" t="s">
        <v>29</v>
      </c>
      <c r="S259" t="s">
        <v>37</v>
      </c>
      <c r="V259" t="s">
        <v>862</v>
      </c>
    </row>
    <row r="260" spans="1:22">
      <c r="A260" t="s">
        <v>455</v>
      </c>
      <c r="D260" t="s">
        <v>34</v>
      </c>
      <c r="E260" t="s">
        <v>33</v>
      </c>
      <c r="G260" t="s">
        <v>654</v>
      </c>
      <c r="I260">
        <v>6</v>
      </c>
      <c r="J260">
        <v>4</v>
      </c>
      <c r="K260" t="s">
        <v>133</v>
      </c>
      <c r="L260" t="s">
        <v>47</v>
      </c>
      <c r="M260" t="s">
        <v>648</v>
      </c>
      <c r="N260" t="s">
        <v>120</v>
      </c>
      <c r="O260">
        <v>3</v>
      </c>
      <c r="R260" t="s">
        <v>239</v>
      </c>
      <c r="S260" t="s">
        <v>58</v>
      </c>
      <c r="V260" t="s">
        <v>863</v>
      </c>
    </row>
    <row r="261" spans="1:22">
      <c r="A261" t="s">
        <v>456</v>
      </c>
      <c r="D261" t="s">
        <v>23</v>
      </c>
      <c r="L261" t="s">
        <v>47</v>
      </c>
      <c r="M261" t="s">
        <v>31</v>
      </c>
      <c r="N261" t="s">
        <v>240</v>
      </c>
      <c r="O261">
        <v>2</v>
      </c>
      <c r="R261" t="s">
        <v>37</v>
      </c>
      <c r="S261" t="s">
        <v>37</v>
      </c>
      <c r="V261" t="s">
        <v>664</v>
      </c>
    </row>
    <row r="262" spans="1:22">
      <c r="A262" t="s">
        <v>457</v>
      </c>
      <c r="D262" t="s">
        <v>23</v>
      </c>
      <c r="E262" t="s">
        <v>609</v>
      </c>
      <c r="G262" t="s">
        <v>864</v>
      </c>
      <c r="I262">
        <v>23</v>
      </c>
      <c r="J262">
        <v>14</v>
      </c>
      <c r="K262" t="s">
        <v>178</v>
      </c>
      <c r="L262" t="s">
        <v>47</v>
      </c>
      <c r="N262" t="s">
        <v>101</v>
      </c>
      <c r="O262">
        <v>1</v>
      </c>
      <c r="P262" t="s">
        <v>29</v>
      </c>
      <c r="Q262" t="s">
        <v>699</v>
      </c>
      <c r="R262" t="s">
        <v>29</v>
      </c>
      <c r="S262" t="s">
        <v>547</v>
      </c>
      <c r="V262" t="s">
        <v>167</v>
      </c>
    </row>
    <row r="263" spans="1:22">
      <c r="A263" t="s">
        <v>458</v>
      </c>
      <c r="D263" t="s">
        <v>34</v>
      </c>
      <c r="E263" t="s">
        <v>22</v>
      </c>
      <c r="F263" t="s">
        <v>21</v>
      </c>
      <c r="I263">
        <v>14</v>
      </c>
      <c r="J263">
        <v>0</v>
      </c>
      <c r="L263" t="s">
        <v>47</v>
      </c>
      <c r="N263" t="s">
        <v>107</v>
      </c>
      <c r="O263">
        <v>2</v>
      </c>
      <c r="P263" t="s">
        <v>37</v>
      </c>
      <c r="R263" t="s">
        <v>29</v>
      </c>
      <c r="S263" t="s">
        <v>646</v>
      </c>
      <c r="V263" t="s">
        <v>169</v>
      </c>
    </row>
    <row r="264" spans="1:22">
      <c r="A264" t="s">
        <v>459</v>
      </c>
      <c r="D264" t="s">
        <v>173</v>
      </c>
      <c r="E264" t="s">
        <v>165</v>
      </c>
      <c r="F264" t="s">
        <v>21</v>
      </c>
      <c r="G264" t="s">
        <v>610</v>
      </c>
      <c r="I264">
        <v>14</v>
      </c>
      <c r="J264">
        <v>11</v>
      </c>
      <c r="K264" t="s">
        <v>241</v>
      </c>
      <c r="L264" t="s">
        <v>47</v>
      </c>
      <c r="M264" t="s">
        <v>655</v>
      </c>
      <c r="N264" t="s">
        <v>92</v>
      </c>
      <c r="O264">
        <v>2</v>
      </c>
      <c r="P264" t="s">
        <v>29</v>
      </c>
      <c r="R264" t="s">
        <v>29</v>
      </c>
      <c r="V264" t="s">
        <v>664</v>
      </c>
    </row>
    <row r="265" spans="1:22">
      <c r="A265" t="s">
        <v>460</v>
      </c>
      <c r="D265" t="s">
        <v>34</v>
      </c>
      <c r="E265" t="s">
        <v>22</v>
      </c>
      <c r="F265" t="s">
        <v>21</v>
      </c>
      <c r="J265">
        <v>0</v>
      </c>
      <c r="L265" t="s">
        <v>47</v>
      </c>
      <c r="N265" t="s">
        <v>242</v>
      </c>
      <c r="O265">
        <v>1</v>
      </c>
      <c r="P265" t="s">
        <v>41</v>
      </c>
      <c r="R265" t="s">
        <v>24</v>
      </c>
      <c r="V265" t="s">
        <v>865</v>
      </c>
    </row>
    <row r="266" spans="1:22">
      <c r="A266" t="s">
        <v>461</v>
      </c>
      <c r="D266" t="s">
        <v>38</v>
      </c>
      <c r="E266" t="s">
        <v>33</v>
      </c>
      <c r="G266" t="s">
        <v>866</v>
      </c>
      <c r="I266">
        <v>3</v>
      </c>
      <c r="J266">
        <v>2</v>
      </c>
      <c r="K266" t="s">
        <v>168</v>
      </c>
      <c r="L266" t="s">
        <v>47</v>
      </c>
      <c r="N266" t="s">
        <v>107</v>
      </c>
      <c r="O266">
        <v>1</v>
      </c>
      <c r="P266" t="s">
        <v>243</v>
      </c>
      <c r="R266" t="s">
        <v>867</v>
      </c>
      <c r="V266" t="s">
        <v>868</v>
      </c>
    </row>
    <row r="267" spans="1:22">
      <c r="A267" t="s">
        <v>462</v>
      </c>
      <c r="D267" t="s">
        <v>23</v>
      </c>
      <c r="E267" t="s">
        <v>22</v>
      </c>
      <c r="F267" t="s">
        <v>21</v>
      </c>
      <c r="I267">
        <v>3</v>
      </c>
      <c r="J267">
        <v>0</v>
      </c>
      <c r="L267" t="s">
        <v>47</v>
      </c>
      <c r="M267" t="s">
        <v>709</v>
      </c>
      <c r="N267" t="s">
        <v>869</v>
      </c>
      <c r="O267">
        <v>1</v>
      </c>
      <c r="P267" t="s">
        <v>29</v>
      </c>
      <c r="R267" t="s">
        <v>41</v>
      </c>
      <c r="V267" t="s">
        <v>41</v>
      </c>
    </row>
    <row r="268" spans="1:22">
      <c r="A268" t="s">
        <v>463</v>
      </c>
      <c r="D268" t="s">
        <v>34</v>
      </c>
      <c r="E268" t="s">
        <v>33</v>
      </c>
      <c r="F268" t="s">
        <v>21</v>
      </c>
      <c r="G268" t="s">
        <v>870</v>
      </c>
      <c r="I268">
        <v>18</v>
      </c>
      <c r="J268">
        <v>4</v>
      </c>
      <c r="K268" t="s">
        <v>183</v>
      </c>
      <c r="L268" t="s">
        <v>47</v>
      </c>
      <c r="M268" t="s">
        <v>871</v>
      </c>
      <c r="N268" t="s">
        <v>244</v>
      </c>
      <c r="O268">
        <v>2</v>
      </c>
      <c r="P268" t="s">
        <v>29</v>
      </c>
      <c r="Q268" t="s">
        <v>699</v>
      </c>
      <c r="R268" t="s">
        <v>37</v>
      </c>
      <c r="S268" t="s">
        <v>37</v>
      </c>
      <c r="V268" t="s">
        <v>41</v>
      </c>
    </row>
    <row r="269" spans="1:22">
      <c r="A269" t="s">
        <v>464</v>
      </c>
      <c r="B269" t="s">
        <v>111</v>
      </c>
      <c r="D269" t="s">
        <v>42</v>
      </c>
      <c r="E269" t="s">
        <v>22</v>
      </c>
      <c r="F269" t="s">
        <v>21</v>
      </c>
      <c r="I269">
        <v>20</v>
      </c>
      <c r="J269">
        <v>1</v>
      </c>
      <c r="L269" t="s">
        <v>47</v>
      </c>
      <c r="M269" t="s">
        <v>31</v>
      </c>
      <c r="N269" t="s">
        <v>107</v>
      </c>
      <c r="O269">
        <v>2</v>
      </c>
      <c r="P269" t="s">
        <v>37</v>
      </c>
      <c r="R269" t="s">
        <v>41</v>
      </c>
      <c r="S269" t="s">
        <v>37</v>
      </c>
      <c r="V269" t="s">
        <v>41</v>
      </c>
    </row>
    <row r="270" spans="1:22">
      <c r="A270" t="s">
        <v>465</v>
      </c>
      <c r="D270" t="s">
        <v>23</v>
      </c>
      <c r="E270" t="s">
        <v>33</v>
      </c>
      <c r="F270" t="s">
        <v>21</v>
      </c>
      <c r="G270" t="s">
        <v>872</v>
      </c>
      <c r="I270">
        <v>14</v>
      </c>
      <c r="J270">
        <v>5</v>
      </c>
      <c r="L270" t="s">
        <v>47</v>
      </c>
      <c r="M270" t="s">
        <v>873</v>
      </c>
      <c r="N270" t="s">
        <v>204</v>
      </c>
      <c r="O270">
        <v>2</v>
      </c>
      <c r="P270" t="s">
        <v>29</v>
      </c>
      <c r="Q270" t="s">
        <v>874</v>
      </c>
      <c r="R270" t="s">
        <v>236</v>
      </c>
      <c r="S270" t="s">
        <v>37</v>
      </c>
      <c r="V270" t="s">
        <v>664</v>
      </c>
    </row>
    <row r="271" spans="1:22">
      <c r="A271" t="s">
        <v>521</v>
      </c>
      <c r="D271" t="s">
        <v>611</v>
      </c>
      <c r="E271" t="s">
        <v>132</v>
      </c>
      <c r="F271" t="s">
        <v>612</v>
      </c>
      <c r="G271" t="s">
        <v>875</v>
      </c>
      <c r="I271">
        <v>20</v>
      </c>
      <c r="J271">
        <v>9</v>
      </c>
      <c r="K271" t="s">
        <v>206</v>
      </c>
      <c r="L271" t="s">
        <v>17</v>
      </c>
      <c r="M271" t="s">
        <v>876</v>
      </c>
      <c r="N271" t="s">
        <v>104</v>
      </c>
      <c r="O271">
        <v>1</v>
      </c>
      <c r="P271" t="s">
        <v>29</v>
      </c>
      <c r="Q271" t="s">
        <v>656</v>
      </c>
      <c r="R271" t="s">
        <v>29</v>
      </c>
      <c r="S271" t="s">
        <v>29</v>
      </c>
      <c r="V271" t="s">
        <v>664</v>
      </c>
    </row>
    <row r="272" spans="1:22">
      <c r="A272" t="s">
        <v>466</v>
      </c>
      <c r="D272" t="s">
        <v>34</v>
      </c>
      <c r="E272" t="s">
        <v>33</v>
      </c>
      <c r="G272" t="s">
        <v>877</v>
      </c>
      <c r="J272">
        <v>2</v>
      </c>
      <c r="L272" t="s">
        <v>47</v>
      </c>
      <c r="N272" t="s">
        <v>89</v>
      </c>
      <c r="O272">
        <v>1</v>
      </c>
      <c r="P272" t="s">
        <v>37</v>
      </c>
      <c r="R272" t="s">
        <v>29</v>
      </c>
      <c r="S272" t="s">
        <v>130</v>
      </c>
      <c r="V272" t="s">
        <v>664</v>
      </c>
    </row>
    <row r="273" spans="1:22">
      <c r="A273" t="s">
        <v>467</v>
      </c>
      <c r="D273" t="s">
        <v>34</v>
      </c>
      <c r="E273" t="s">
        <v>15</v>
      </c>
      <c r="G273" t="s">
        <v>878</v>
      </c>
      <c r="J273">
        <v>12</v>
      </c>
      <c r="K273" t="s">
        <v>245</v>
      </c>
      <c r="L273" t="s">
        <v>47</v>
      </c>
      <c r="N273" t="s">
        <v>86</v>
      </c>
      <c r="O273">
        <v>1</v>
      </c>
      <c r="P273" t="s">
        <v>135</v>
      </c>
      <c r="Q273" t="s">
        <v>699</v>
      </c>
      <c r="R273" t="s">
        <v>692</v>
      </c>
      <c r="S273" t="s">
        <v>37</v>
      </c>
      <c r="V273" t="s">
        <v>664</v>
      </c>
    </row>
    <row r="274" spans="1:22">
      <c r="A274" t="s">
        <v>468</v>
      </c>
      <c r="D274" t="s">
        <v>34</v>
      </c>
      <c r="E274" t="s">
        <v>15</v>
      </c>
      <c r="F274" t="s">
        <v>27</v>
      </c>
      <c r="G274" t="s">
        <v>879</v>
      </c>
      <c r="H274" t="s">
        <v>880</v>
      </c>
      <c r="J274">
        <v>23</v>
      </c>
      <c r="K274" t="s">
        <v>107</v>
      </c>
      <c r="L274" t="s">
        <v>47</v>
      </c>
      <c r="M274" t="s">
        <v>709</v>
      </c>
      <c r="N274" t="s">
        <v>89</v>
      </c>
      <c r="O274">
        <v>2</v>
      </c>
      <c r="P274" t="s">
        <v>29</v>
      </c>
      <c r="Q274" t="s">
        <v>699</v>
      </c>
      <c r="R274" t="s">
        <v>29</v>
      </c>
      <c r="S274" t="s">
        <v>541</v>
      </c>
    </row>
    <row r="275" spans="1:22">
      <c r="A275" t="s">
        <v>469</v>
      </c>
      <c r="D275" t="s">
        <v>34</v>
      </c>
      <c r="E275" t="s">
        <v>33</v>
      </c>
      <c r="G275" t="s">
        <v>788</v>
      </c>
      <c r="I275">
        <v>4</v>
      </c>
      <c r="J275">
        <v>1</v>
      </c>
      <c r="L275" t="s">
        <v>47</v>
      </c>
      <c r="M275" t="s">
        <v>57</v>
      </c>
      <c r="N275" t="s">
        <v>89</v>
      </c>
      <c r="O275">
        <v>1</v>
      </c>
      <c r="P275" t="s">
        <v>37</v>
      </c>
      <c r="R275" t="s">
        <v>659</v>
      </c>
      <c r="S275" t="s">
        <v>541</v>
      </c>
      <c r="V275" t="s">
        <v>664</v>
      </c>
    </row>
    <row r="276" spans="1:22">
      <c r="A276" t="s">
        <v>470</v>
      </c>
      <c r="D276" t="s">
        <v>34</v>
      </c>
      <c r="E276" t="s">
        <v>15</v>
      </c>
      <c r="G276" t="s">
        <v>881</v>
      </c>
      <c r="J276">
        <v>13</v>
      </c>
      <c r="K276" t="s">
        <v>122</v>
      </c>
      <c r="L276" t="s">
        <v>47</v>
      </c>
      <c r="M276" t="s">
        <v>57</v>
      </c>
      <c r="N276" t="s">
        <v>179</v>
      </c>
      <c r="O276">
        <v>3</v>
      </c>
      <c r="R276" t="s">
        <v>41</v>
      </c>
      <c r="S276" t="s">
        <v>37</v>
      </c>
      <c r="V276" t="s">
        <v>664</v>
      </c>
    </row>
    <row r="277" spans="1:22">
      <c r="A277" t="s">
        <v>522</v>
      </c>
      <c r="D277" t="s">
        <v>23</v>
      </c>
      <c r="E277" t="s">
        <v>91</v>
      </c>
      <c r="F277" t="s">
        <v>21</v>
      </c>
      <c r="I277">
        <v>4</v>
      </c>
      <c r="J277">
        <v>0</v>
      </c>
      <c r="L277" t="s">
        <v>47</v>
      </c>
      <c r="N277" t="s">
        <v>113</v>
      </c>
      <c r="O277">
        <v>2</v>
      </c>
      <c r="P277" t="s">
        <v>41</v>
      </c>
      <c r="R277" t="s">
        <v>29</v>
      </c>
      <c r="S277" t="s">
        <v>20</v>
      </c>
      <c r="V277" t="s">
        <v>882</v>
      </c>
    </row>
    <row r="278" spans="1:22">
      <c r="A278" t="s">
        <v>523</v>
      </c>
      <c r="D278" t="s">
        <v>38</v>
      </c>
      <c r="E278" t="s">
        <v>594</v>
      </c>
      <c r="G278" t="s">
        <v>883</v>
      </c>
      <c r="I278">
        <v>20</v>
      </c>
      <c r="J278">
        <v>8</v>
      </c>
      <c r="L278" t="s">
        <v>47</v>
      </c>
      <c r="M278" t="s">
        <v>653</v>
      </c>
      <c r="N278" t="s">
        <v>107</v>
      </c>
      <c r="O278">
        <v>1</v>
      </c>
      <c r="P278" t="s">
        <v>41</v>
      </c>
      <c r="R278" t="s">
        <v>884</v>
      </c>
      <c r="S278" t="s">
        <v>90</v>
      </c>
      <c r="V278" t="s">
        <v>169</v>
      </c>
    </row>
    <row r="279" spans="1:22">
      <c r="A279" t="s">
        <v>524</v>
      </c>
      <c r="D279" t="s">
        <v>23</v>
      </c>
      <c r="E279" t="s">
        <v>22</v>
      </c>
      <c r="F279" t="s">
        <v>14</v>
      </c>
      <c r="I279">
        <v>1</v>
      </c>
      <c r="J279">
        <v>0</v>
      </c>
      <c r="L279" t="s">
        <v>47</v>
      </c>
      <c r="N279" t="s">
        <v>133</v>
      </c>
      <c r="O279">
        <v>1</v>
      </c>
      <c r="P279" t="s">
        <v>41</v>
      </c>
      <c r="R279" t="s">
        <v>29</v>
      </c>
      <c r="S279" t="s">
        <v>20</v>
      </c>
      <c r="V279" t="s">
        <v>41</v>
      </c>
    </row>
    <row r="280" spans="1:22">
      <c r="A280" t="s">
        <v>525</v>
      </c>
      <c r="D280" t="s">
        <v>38</v>
      </c>
      <c r="E280" t="s">
        <v>22</v>
      </c>
      <c r="F280" t="s">
        <v>14</v>
      </c>
      <c r="G280" t="s">
        <v>885</v>
      </c>
      <c r="I280">
        <v>4</v>
      </c>
      <c r="J280">
        <v>0</v>
      </c>
      <c r="L280" t="s">
        <v>47</v>
      </c>
      <c r="N280" t="s">
        <v>107</v>
      </c>
      <c r="O280">
        <v>1</v>
      </c>
      <c r="P280" t="s">
        <v>41</v>
      </c>
      <c r="R280" t="s">
        <v>20</v>
      </c>
      <c r="S280" t="s">
        <v>20</v>
      </c>
      <c r="V280" t="s">
        <v>41</v>
      </c>
    </row>
    <row r="281" spans="1:22">
      <c r="A281" t="s">
        <v>526</v>
      </c>
      <c r="D281" t="s">
        <v>38</v>
      </c>
      <c r="E281" t="s">
        <v>165</v>
      </c>
      <c r="G281" t="s">
        <v>569</v>
      </c>
      <c r="I281">
        <v>4</v>
      </c>
      <c r="J281">
        <v>2</v>
      </c>
      <c r="L281" t="s">
        <v>47</v>
      </c>
      <c r="N281" t="s">
        <v>194</v>
      </c>
      <c r="O281">
        <v>1</v>
      </c>
      <c r="P281" t="s">
        <v>41</v>
      </c>
      <c r="R281" t="s">
        <v>20</v>
      </c>
      <c r="S281" t="s">
        <v>20</v>
      </c>
      <c r="V281" t="s">
        <v>41</v>
      </c>
    </row>
    <row r="282" spans="1:22">
      <c r="A282" t="s">
        <v>527</v>
      </c>
      <c r="D282" t="s">
        <v>38</v>
      </c>
      <c r="E282" t="s">
        <v>22</v>
      </c>
      <c r="F282" t="s">
        <v>14</v>
      </c>
      <c r="G282" t="s">
        <v>886</v>
      </c>
      <c r="I282">
        <v>13</v>
      </c>
      <c r="J282">
        <v>0</v>
      </c>
      <c r="L282" t="s">
        <v>47</v>
      </c>
      <c r="M282" t="s">
        <v>31</v>
      </c>
      <c r="N282" t="s">
        <v>194</v>
      </c>
      <c r="O282">
        <v>1</v>
      </c>
      <c r="P282" t="s">
        <v>41</v>
      </c>
      <c r="R282" t="s">
        <v>20</v>
      </c>
      <c r="S282" t="s">
        <v>20</v>
      </c>
      <c r="V282" t="s">
        <v>41</v>
      </c>
    </row>
    <row r="283" spans="1:22">
      <c r="A283" t="s">
        <v>528</v>
      </c>
      <c r="D283" t="s">
        <v>23</v>
      </c>
      <c r="E283" t="s">
        <v>22</v>
      </c>
      <c r="I283">
        <v>3</v>
      </c>
      <c r="J283">
        <v>0</v>
      </c>
      <c r="L283" t="s">
        <v>47</v>
      </c>
      <c r="M283" t="s">
        <v>57</v>
      </c>
      <c r="N283" t="s">
        <v>104</v>
      </c>
      <c r="O283">
        <v>1</v>
      </c>
      <c r="P283" t="s">
        <v>37</v>
      </c>
      <c r="R283" t="s">
        <v>562</v>
      </c>
      <c r="S283" t="s">
        <v>37</v>
      </c>
      <c r="V283" t="s">
        <v>887</v>
      </c>
    </row>
    <row r="284" spans="1:22">
      <c r="A284" t="s">
        <v>529</v>
      </c>
      <c r="D284" t="s">
        <v>34</v>
      </c>
      <c r="E284" t="s">
        <v>33</v>
      </c>
      <c r="G284" t="s">
        <v>657</v>
      </c>
      <c r="I284">
        <v>1</v>
      </c>
      <c r="J284">
        <v>1</v>
      </c>
      <c r="K284" t="s">
        <v>576</v>
      </c>
      <c r="L284" t="s">
        <v>47</v>
      </c>
      <c r="M284" t="s">
        <v>644</v>
      </c>
      <c r="N284" t="s">
        <v>89</v>
      </c>
      <c r="O284">
        <v>2</v>
      </c>
      <c r="R284" t="s">
        <v>24</v>
      </c>
    </row>
    <row r="285" spans="1:22">
      <c r="A285" t="s">
        <v>530</v>
      </c>
      <c r="D285" t="s">
        <v>34</v>
      </c>
      <c r="E285" t="s">
        <v>91</v>
      </c>
      <c r="F285" t="s">
        <v>21</v>
      </c>
      <c r="L285" t="s">
        <v>47</v>
      </c>
      <c r="M285" t="s">
        <v>812</v>
      </c>
      <c r="N285" t="s">
        <v>35</v>
      </c>
      <c r="O285">
        <v>1</v>
      </c>
      <c r="P285" t="s">
        <v>37</v>
      </c>
      <c r="R285" t="s">
        <v>43</v>
      </c>
      <c r="S285" t="s">
        <v>136</v>
      </c>
      <c r="V285" t="s">
        <v>888</v>
      </c>
    </row>
    <row r="286" spans="1:22">
      <c r="A286" t="s">
        <v>531</v>
      </c>
      <c r="D286" t="s">
        <v>34</v>
      </c>
      <c r="E286" t="s">
        <v>98</v>
      </c>
      <c r="F286" t="s">
        <v>21</v>
      </c>
      <c r="G286" t="s">
        <v>788</v>
      </c>
      <c r="I286">
        <v>33</v>
      </c>
      <c r="J286">
        <v>4</v>
      </c>
      <c r="L286" t="s">
        <v>47</v>
      </c>
      <c r="M286" t="s">
        <v>103</v>
      </c>
      <c r="N286" t="s">
        <v>195</v>
      </c>
      <c r="O286">
        <v>1</v>
      </c>
      <c r="P286" t="s">
        <v>29</v>
      </c>
      <c r="R286" t="s">
        <v>136</v>
      </c>
      <c r="S286" t="s">
        <v>29</v>
      </c>
      <c r="V286" t="s">
        <v>563</v>
      </c>
    </row>
    <row r="287" spans="1:22">
      <c r="A287" t="s">
        <v>471</v>
      </c>
      <c r="D287" t="s">
        <v>34</v>
      </c>
      <c r="E287" t="s">
        <v>889</v>
      </c>
      <c r="F287" t="s">
        <v>21</v>
      </c>
      <c r="G287" t="s">
        <v>890</v>
      </c>
      <c r="I287">
        <v>77</v>
      </c>
      <c r="J287">
        <v>40</v>
      </c>
      <c r="K287" t="s">
        <v>891</v>
      </c>
      <c r="L287" t="s">
        <v>47</v>
      </c>
      <c r="M287" t="s">
        <v>653</v>
      </c>
      <c r="N287" t="s">
        <v>892</v>
      </c>
      <c r="O287">
        <v>1</v>
      </c>
      <c r="P287" t="s">
        <v>37</v>
      </c>
      <c r="R287" t="s">
        <v>246</v>
      </c>
      <c r="S287" t="s">
        <v>29</v>
      </c>
      <c r="V287" t="s">
        <v>664</v>
      </c>
    </row>
    <row r="288" spans="1:22">
      <c r="A288" t="s">
        <v>532</v>
      </c>
      <c r="D288" t="s">
        <v>88</v>
      </c>
      <c r="E288" t="s">
        <v>94</v>
      </c>
      <c r="I288">
        <v>2</v>
      </c>
      <c r="J288">
        <v>0</v>
      </c>
      <c r="L288" t="s">
        <v>47</v>
      </c>
      <c r="M288" t="s">
        <v>653</v>
      </c>
      <c r="N288" t="s">
        <v>568</v>
      </c>
      <c r="O288">
        <v>1</v>
      </c>
      <c r="P288" t="s">
        <v>29</v>
      </c>
      <c r="Q288" t="s">
        <v>893</v>
      </c>
      <c r="R288" t="s">
        <v>225</v>
      </c>
      <c r="S288" t="s">
        <v>570</v>
      </c>
      <c r="V288" t="s">
        <v>561</v>
      </c>
    </row>
    <row r="289" spans="1:22">
      <c r="A289" t="s">
        <v>533</v>
      </c>
      <c r="D289" t="s">
        <v>34</v>
      </c>
      <c r="E289" t="s">
        <v>33</v>
      </c>
      <c r="F289" t="s">
        <v>21</v>
      </c>
      <c r="J289">
        <v>1</v>
      </c>
      <c r="L289" t="s">
        <v>47</v>
      </c>
      <c r="N289" t="s">
        <v>161</v>
      </c>
      <c r="O289">
        <v>3</v>
      </c>
      <c r="P289" t="s">
        <v>37</v>
      </c>
      <c r="R289" t="s">
        <v>29</v>
      </c>
      <c r="S289" t="s">
        <v>29</v>
      </c>
      <c r="V289" t="s">
        <v>664</v>
      </c>
    </row>
    <row r="290" spans="1:22">
      <c r="A290" t="s">
        <v>472</v>
      </c>
      <c r="D290" t="s">
        <v>34</v>
      </c>
      <c r="E290" t="s">
        <v>39</v>
      </c>
      <c r="F290" t="s">
        <v>95</v>
      </c>
      <c r="L290" t="s">
        <v>47</v>
      </c>
      <c r="M290" t="s">
        <v>31</v>
      </c>
      <c r="N290" t="s">
        <v>553</v>
      </c>
      <c r="O290">
        <v>2</v>
      </c>
      <c r="R290" t="s">
        <v>247</v>
      </c>
      <c r="V290"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Classification result</vt:lpstr>
      <vt:lpstr>Model output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Eric Tang</cp:lastModifiedBy>
  <cp:revision/>
  <dcterms:created xsi:type="dcterms:W3CDTF">2015-06-05T18:17:20Z</dcterms:created>
  <dcterms:modified xsi:type="dcterms:W3CDTF">2024-12-06T11:17:14Z</dcterms:modified>
  <cp:category/>
  <cp:contentStatus/>
</cp:coreProperties>
</file>